
<file path=[Content_Types].xml><?xml version="1.0" encoding="utf-8"?>
<Types xmlns="http://schemas.openxmlformats.org/package/2006/content-types">
  <Override PartName="/xl/externalLinks/externalLink78.xml" ContentType="application/vnd.openxmlformats-officedocument.spreadsheetml.externalLink+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9.xml" ContentType="application/vnd.openxmlformats-officedocument.drawingml.char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Default Extension="bin" ContentType="application/vnd.openxmlformats-officedocument.spreadsheetml.printerSettings"/>
  <Override PartName="/xl/charts/chart7.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89.xml" ContentType="application/vnd.openxmlformats-officedocument.spreadsheetml.externalLink+xml"/>
  <Override PartName="/xl/charts/chart8.xml" ContentType="application/vnd.openxmlformats-officedocument.drawingml.chart+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charts/chart6.xml" ContentType="application/vnd.openxmlformats-officedocument.drawingml.chart+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495" windowWidth="18480" windowHeight="8130" activeTab="1"/>
  </bookViews>
  <sheets>
    <sheet name="ANNEXURE A" sheetId="5" r:id="rId1"/>
    <sheet name="ANNEXURE B &amp; C" sheetId="1" r:id="rId2"/>
    <sheet name="ANNEXURE D" sheetId="9" r:id="rId3"/>
    <sheet name="ANNEXURE E" sheetId="4" r:id="rId4"/>
    <sheet name="ANNEXURE F" sheetId="10" r:id="rId5"/>
    <sheet name="ANNEXURE &quot;G&quot;" sheetId="6" r:id="rId6"/>
    <sheet name="Sheet3" sheetId="3" r:id="rId7"/>
    <sheet name="Sheet6" sheetId="7" r:id="rId8"/>
    <sheet name="cluster variance" sheetId="8" r:id="rId9"/>
    <sheet name="Sheet4"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xlnm.Print_Area" localSheetId="1">'ANNEXURE B &amp; C'!$C$5:$CS$209</definedName>
    <definedName name="_xlnm.Print_Area" localSheetId="2">'ANNEXURE D'!$A$6:$T$83</definedName>
    <definedName name="_xlnm.Print_Area" localSheetId="3">'ANNEXURE E'!$A$1:$H$144</definedName>
    <definedName name="_xlnm.Print_Area" localSheetId="6">Sheet3!$A$6:$F$17141</definedName>
    <definedName name="_xlnm.Print_Titles" localSheetId="1">'ANNEXURE B &amp; C'!$A:$B,'ANNEXURE B &amp; C'!$1:$4</definedName>
    <definedName name="_xlnm.Print_Titles" localSheetId="2">'ANNEXURE D'!$1:$5</definedName>
    <definedName name="_xlnm.Print_Titles" localSheetId="6">Sheet3!$1:$5</definedName>
  </definedNames>
  <calcPr calcId="124519"/>
</workbook>
</file>

<file path=xl/calcChain.xml><?xml version="1.0" encoding="utf-8"?>
<calcChain xmlns="http://schemas.openxmlformats.org/spreadsheetml/2006/main">
  <c r="B11" i="11"/>
  <c r="B5"/>
  <c r="B4"/>
  <c r="C14" i="6"/>
  <c r="H14"/>
  <c r="G14"/>
  <c r="F14"/>
  <c r="E14"/>
  <c r="D14"/>
  <c r="B14"/>
  <c r="T81" i="9"/>
  <c r="S81"/>
  <c r="K81"/>
  <c r="G81"/>
  <c r="F81"/>
  <c r="E81"/>
  <c r="D81"/>
  <c r="C81"/>
  <c r="P80"/>
  <c r="N80"/>
  <c r="M80"/>
  <c r="Q80" s="1"/>
  <c r="L80"/>
  <c r="O80" s="1"/>
  <c r="J80"/>
  <c r="I80"/>
  <c r="Q79"/>
  <c r="Q81" s="1"/>
  <c r="P79"/>
  <c r="P81" s="1"/>
  <c r="O79"/>
  <c r="M79"/>
  <c r="M81" s="1"/>
  <c r="L79"/>
  <c r="L81" s="1"/>
  <c r="J79"/>
  <c r="J81" s="1"/>
  <c r="I79"/>
  <c r="I81" s="1"/>
  <c r="T77"/>
  <c r="S77"/>
  <c r="K77"/>
  <c r="G77"/>
  <c r="F77"/>
  <c r="E77"/>
  <c r="D77"/>
  <c r="C77"/>
  <c r="Q76"/>
  <c r="P76"/>
  <c r="O76"/>
  <c r="M76"/>
  <c r="L76"/>
  <c r="N76" s="1"/>
  <c r="J76"/>
  <c r="I76"/>
  <c r="Q75"/>
  <c r="P75"/>
  <c r="O75"/>
  <c r="M75"/>
  <c r="L75"/>
  <c r="N75" s="1"/>
  <c r="J75"/>
  <c r="I75"/>
  <c r="Q74"/>
  <c r="P74"/>
  <c r="O74"/>
  <c r="M74"/>
  <c r="L74"/>
  <c r="N74" s="1"/>
  <c r="J74"/>
  <c r="I74"/>
  <c r="Q73"/>
  <c r="P73"/>
  <c r="O73"/>
  <c r="M73"/>
  <c r="L73"/>
  <c r="N73" s="1"/>
  <c r="J73"/>
  <c r="I73"/>
  <c r="Q72"/>
  <c r="P72"/>
  <c r="O72"/>
  <c r="M72"/>
  <c r="L72"/>
  <c r="N72" s="1"/>
  <c r="J72"/>
  <c r="I72"/>
  <c r="Q71"/>
  <c r="P71"/>
  <c r="O71"/>
  <c r="M71"/>
  <c r="L71"/>
  <c r="N71" s="1"/>
  <c r="J71"/>
  <c r="I71"/>
  <c r="Q70"/>
  <c r="P70"/>
  <c r="O70"/>
  <c r="M70"/>
  <c r="L70"/>
  <c r="N70" s="1"/>
  <c r="J70"/>
  <c r="I70"/>
  <c r="Q69"/>
  <c r="P69"/>
  <c r="O69"/>
  <c r="M69"/>
  <c r="L69"/>
  <c r="N69" s="1"/>
  <c r="J69"/>
  <c r="I69"/>
  <c r="Q68"/>
  <c r="P68"/>
  <c r="O68"/>
  <c r="M68"/>
  <c r="L68"/>
  <c r="N68" s="1"/>
  <c r="J68"/>
  <c r="I68"/>
  <c r="Q67"/>
  <c r="P67"/>
  <c r="O67"/>
  <c r="M67"/>
  <c r="L67"/>
  <c r="N67" s="1"/>
  <c r="J67"/>
  <c r="I67"/>
  <c r="Q66"/>
  <c r="P66"/>
  <c r="O66"/>
  <c r="M66"/>
  <c r="L66"/>
  <c r="N66" s="1"/>
  <c r="J66"/>
  <c r="I66"/>
  <c r="Q65"/>
  <c r="Q77" s="1"/>
  <c r="P65"/>
  <c r="P77" s="1"/>
  <c r="O65"/>
  <c r="O77" s="1"/>
  <c r="M65"/>
  <c r="M77" s="1"/>
  <c r="L65"/>
  <c r="L77" s="1"/>
  <c r="J65"/>
  <c r="J77" s="1"/>
  <c r="I65"/>
  <c r="I77" s="1"/>
  <c r="T63"/>
  <c r="S63"/>
  <c r="K63"/>
  <c r="G63"/>
  <c r="F63"/>
  <c r="E63"/>
  <c r="D63"/>
  <c r="C63"/>
  <c r="O62"/>
  <c r="M62"/>
  <c r="L62"/>
  <c r="N62" s="1"/>
  <c r="J62"/>
  <c r="I62"/>
  <c r="O61"/>
  <c r="M61"/>
  <c r="L61"/>
  <c r="N61" s="1"/>
  <c r="J61"/>
  <c r="I61"/>
  <c r="O60"/>
  <c r="M60"/>
  <c r="L60"/>
  <c r="N60" s="1"/>
  <c r="J60"/>
  <c r="I60"/>
  <c r="O59"/>
  <c r="N59"/>
  <c r="M59"/>
  <c r="L59"/>
  <c r="J59"/>
  <c r="I59"/>
  <c r="O58"/>
  <c r="M58"/>
  <c r="L58"/>
  <c r="N58" s="1"/>
  <c r="J58"/>
  <c r="I58"/>
  <c r="O57"/>
  <c r="M57"/>
  <c r="L57"/>
  <c r="N57" s="1"/>
  <c r="J57"/>
  <c r="I57"/>
  <c r="O56"/>
  <c r="M56"/>
  <c r="L56"/>
  <c r="N56" s="1"/>
  <c r="J56"/>
  <c r="I56"/>
  <c r="O55"/>
  <c r="M55"/>
  <c r="L55"/>
  <c r="N55" s="1"/>
  <c r="J55"/>
  <c r="I55"/>
  <c r="O54"/>
  <c r="N54"/>
  <c r="M54"/>
  <c r="L54"/>
  <c r="J54"/>
  <c r="I54"/>
  <c r="O53"/>
  <c r="M53"/>
  <c r="L53"/>
  <c r="N53" s="1"/>
  <c r="J53"/>
  <c r="I53"/>
  <c r="O52"/>
  <c r="M52"/>
  <c r="L52"/>
  <c r="N52" s="1"/>
  <c r="J52"/>
  <c r="I52"/>
  <c r="O51"/>
  <c r="N51"/>
  <c r="M51"/>
  <c r="L51"/>
  <c r="J51"/>
  <c r="I51"/>
  <c r="O50"/>
  <c r="M50"/>
  <c r="L50"/>
  <c r="N50" s="1"/>
  <c r="J50"/>
  <c r="I50"/>
  <c r="O49"/>
  <c r="M49"/>
  <c r="L49"/>
  <c r="N49" s="1"/>
  <c r="J49"/>
  <c r="I49"/>
  <c r="O48"/>
  <c r="M48"/>
  <c r="L48"/>
  <c r="N48" s="1"/>
  <c r="J48"/>
  <c r="I48"/>
  <c r="O47"/>
  <c r="M47"/>
  <c r="L47"/>
  <c r="N47" s="1"/>
  <c r="J47"/>
  <c r="I47"/>
  <c r="O46"/>
  <c r="M46"/>
  <c r="L46"/>
  <c r="N46" s="1"/>
  <c r="J46"/>
  <c r="I46"/>
  <c r="O45"/>
  <c r="M45"/>
  <c r="L45"/>
  <c r="N45" s="1"/>
  <c r="J45"/>
  <c r="I45"/>
  <c r="O44"/>
  <c r="M44"/>
  <c r="L44"/>
  <c r="N44" s="1"/>
  <c r="J44"/>
  <c r="I44"/>
  <c r="O43"/>
  <c r="M43"/>
  <c r="L43"/>
  <c r="N43" s="1"/>
  <c r="J43"/>
  <c r="I43"/>
  <c r="O42"/>
  <c r="M42"/>
  <c r="L42"/>
  <c r="N42" s="1"/>
  <c r="J42"/>
  <c r="I42"/>
  <c r="O41"/>
  <c r="M41"/>
  <c r="L41"/>
  <c r="N41" s="1"/>
  <c r="J41"/>
  <c r="I41"/>
  <c r="Q40"/>
  <c r="P40"/>
  <c r="O40"/>
  <c r="M40"/>
  <c r="L40"/>
  <c r="N40" s="1"/>
  <c r="J40"/>
  <c r="I40"/>
  <c r="O39"/>
  <c r="M39"/>
  <c r="L39"/>
  <c r="N39" s="1"/>
  <c r="J39"/>
  <c r="I39"/>
  <c r="Q38"/>
  <c r="P38"/>
  <c r="O38"/>
  <c r="M38"/>
  <c r="L38"/>
  <c r="N38" s="1"/>
  <c r="J38"/>
  <c r="I38"/>
  <c r="Q37"/>
  <c r="P37"/>
  <c r="O37"/>
  <c r="M37"/>
  <c r="L37"/>
  <c r="N37" s="1"/>
  <c r="J37"/>
  <c r="I37"/>
  <c r="Q36"/>
  <c r="P36"/>
  <c r="O36"/>
  <c r="M36"/>
  <c r="L36"/>
  <c r="N36" s="1"/>
  <c r="J36"/>
  <c r="I36"/>
  <c r="Q35"/>
  <c r="P35"/>
  <c r="O35"/>
  <c r="M35"/>
  <c r="L35"/>
  <c r="N35" s="1"/>
  <c r="J35"/>
  <c r="I35"/>
  <c r="Q34"/>
  <c r="P34"/>
  <c r="O34"/>
  <c r="M34"/>
  <c r="L34"/>
  <c r="N34" s="1"/>
  <c r="J34"/>
  <c r="I34"/>
  <c r="Q33"/>
  <c r="P33"/>
  <c r="O33"/>
  <c r="M33"/>
  <c r="L33"/>
  <c r="N33" s="1"/>
  <c r="J33"/>
  <c r="I33"/>
  <c r="O32"/>
  <c r="M32"/>
  <c r="L32"/>
  <c r="N32" s="1"/>
  <c r="J32"/>
  <c r="I32"/>
  <c r="O31"/>
  <c r="M31"/>
  <c r="L31"/>
  <c r="N31" s="1"/>
  <c r="J31"/>
  <c r="I31"/>
  <c r="O30"/>
  <c r="M30"/>
  <c r="L30"/>
  <c r="N30" s="1"/>
  <c r="J30"/>
  <c r="I30"/>
  <c r="O29"/>
  <c r="M29"/>
  <c r="L29"/>
  <c r="N29" s="1"/>
  <c r="J29"/>
  <c r="I29"/>
  <c r="Q28"/>
  <c r="P28"/>
  <c r="O28"/>
  <c r="M28"/>
  <c r="L28"/>
  <c r="N28" s="1"/>
  <c r="J28"/>
  <c r="I28"/>
  <c r="O27"/>
  <c r="M27"/>
  <c r="L27"/>
  <c r="N27" s="1"/>
  <c r="J27"/>
  <c r="I27"/>
  <c r="Q26"/>
  <c r="P26"/>
  <c r="O26"/>
  <c r="M26"/>
  <c r="L26"/>
  <c r="N26" s="1"/>
  <c r="J26"/>
  <c r="I26"/>
  <c r="Q25"/>
  <c r="P25"/>
  <c r="O25"/>
  <c r="M25"/>
  <c r="L25"/>
  <c r="N25" s="1"/>
  <c r="J25"/>
  <c r="I25"/>
  <c r="Q24"/>
  <c r="P24"/>
  <c r="O24"/>
  <c r="M24"/>
  <c r="L24"/>
  <c r="N24" s="1"/>
  <c r="J24"/>
  <c r="I24"/>
  <c r="Q23"/>
  <c r="Q63" s="1"/>
  <c r="P23"/>
  <c r="P63" s="1"/>
  <c r="O23"/>
  <c r="O63" s="1"/>
  <c r="M23"/>
  <c r="M63" s="1"/>
  <c r="L23"/>
  <c r="L63" s="1"/>
  <c r="J23"/>
  <c r="J63" s="1"/>
  <c r="I23"/>
  <c r="I63" s="1"/>
  <c r="T21"/>
  <c r="S21"/>
  <c r="Q21"/>
  <c r="O21"/>
  <c r="M21"/>
  <c r="J21"/>
  <c r="G21"/>
  <c r="F21"/>
  <c r="E21"/>
  <c r="D21"/>
  <c r="C21"/>
  <c r="Q20"/>
  <c r="P20"/>
  <c r="P21" s="1"/>
  <c r="O20"/>
  <c r="M20"/>
  <c r="L20"/>
  <c r="N20" s="1"/>
  <c r="N21" s="1"/>
  <c r="J20"/>
  <c r="I20"/>
  <c r="I21" s="1"/>
  <c r="E20"/>
  <c r="T18"/>
  <c r="S18"/>
  <c r="K18"/>
  <c r="I18"/>
  <c r="G18"/>
  <c r="F18"/>
  <c r="E18"/>
  <c r="D18"/>
  <c r="C18"/>
  <c r="O17"/>
  <c r="M17"/>
  <c r="L17"/>
  <c r="N17" s="1"/>
  <c r="J17"/>
  <c r="I17"/>
  <c r="O16"/>
  <c r="M16"/>
  <c r="L16"/>
  <c r="N16" s="1"/>
  <c r="J16"/>
  <c r="I16"/>
  <c r="O15"/>
  <c r="M15"/>
  <c r="L15"/>
  <c r="N15" s="1"/>
  <c r="J15"/>
  <c r="I15"/>
  <c r="O14"/>
  <c r="M14"/>
  <c r="L14"/>
  <c r="N14" s="1"/>
  <c r="J14"/>
  <c r="I14"/>
  <c r="O13"/>
  <c r="M13"/>
  <c r="L13"/>
  <c r="N13" s="1"/>
  <c r="J13"/>
  <c r="I13"/>
  <c r="O12"/>
  <c r="M12"/>
  <c r="L12"/>
  <c r="N12" s="1"/>
  <c r="J12"/>
  <c r="I12"/>
  <c r="Q11"/>
  <c r="P11"/>
  <c r="O11"/>
  <c r="M11"/>
  <c r="L11"/>
  <c r="N11" s="1"/>
  <c r="J11"/>
  <c r="I11"/>
  <c r="Q10"/>
  <c r="Q18" s="1"/>
  <c r="P10"/>
  <c r="P18" s="1"/>
  <c r="O10"/>
  <c r="O18" s="1"/>
  <c r="M10"/>
  <c r="M18" s="1"/>
  <c r="L10"/>
  <c r="L18" s="1"/>
  <c r="J10"/>
  <c r="J18" s="1"/>
  <c r="I10"/>
  <c r="T9"/>
  <c r="T83" s="1"/>
  <c r="S9"/>
  <c r="S83" s="1"/>
  <c r="Q9"/>
  <c r="P9"/>
  <c r="P83" s="1"/>
  <c r="K9"/>
  <c r="K83" s="1"/>
  <c r="I9"/>
  <c r="G9"/>
  <c r="G83" s="1"/>
  <c r="F9"/>
  <c r="F83" s="1"/>
  <c r="E9"/>
  <c r="E83" s="1"/>
  <c r="D9"/>
  <c r="D83" s="1"/>
  <c r="C9"/>
  <c r="C83" s="1"/>
  <c r="O8"/>
  <c r="M8"/>
  <c r="L8"/>
  <c r="N8" s="1"/>
  <c r="J8"/>
  <c r="I8"/>
  <c r="O7"/>
  <c r="M7"/>
  <c r="L7"/>
  <c r="J7"/>
  <c r="I7"/>
  <c r="I83" s="1"/>
  <c r="B17" i="11" l="1"/>
  <c r="B7"/>
  <c r="B18" s="1"/>
  <c r="L83" i="9"/>
  <c r="Q83"/>
  <c r="Q84" s="1"/>
  <c r="O81"/>
  <c r="M83"/>
  <c r="O9"/>
  <c r="O83" s="1"/>
  <c r="N7"/>
  <c r="J9"/>
  <c r="J83" s="1"/>
  <c r="L9"/>
  <c r="N10"/>
  <c r="N18" s="1"/>
  <c r="L21"/>
  <c r="N23"/>
  <c r="N63" s="1"/>
  <c r="N65"/>
  <c r="N77" s="1"/>
  <c r="N79"/>
  <c r="N81" s="1"/>
  <c r="M9"/>
  <c r="N9" l="1"/>
  <c r="N83" s="1"/>
  <c r="AB189" i="8" l="1"/>
  <c r="AA189"/>
  <c r="Z189"/>
  <c r="Y189"/>
  <c r="X189"/>
  <c r="M189"/>
  <c r="AD189" s="1"/>
  <c r="L189"/>
  <c r="AC189" s="1"/>
  <c r="AE189" s="1"/>
  <c r="K189"/>
  <c r="J189"/>
  <c r="I189"/>
  <c r="H189"/>
  <c r="G189"/>
  <c r="D197"/>
  <c r="D196"/>
  <c r="D195"/>
  <c r="D194"/>
  <c r="D193"/>
  <c r="M150"/>
  <c r="AD150" s="1"/>
  <c r="L150"/>
  <c r="AC150" s="1"/>
  <c r="K150"/>
  <c r="AB150" s="1"/>
  <c r="J150"/>
  <c r="AA150" s="1"/>
  <c r="I150"/>
  <c r="Z150" s="1"/>
  <c r="H150"/>
  <c r="Y150" s="1"/>
  <c r="C197"/>
  <c r="C196"/>
  <c r="C195"/>
  <c r="C194"/>
  <c r="C193"/>
  <c r="D188"/>
  <c r="D178"/>
  <c r="C177"/>
  <c r="C176"/>
  <c r="C175"/>
  <c r="C174"/>
  <c r="C173"/>
  <c r="C172"/>
  <c r="C171"/>
  <c r="C170"/>
  <c r="C169"/>
  <c r="C168"/>
  <c r="C167"/>
  <c r="C166"/>
  <c r="D163"/>
  <c r="C162"/>
  <c r="C161"/>
  <c r="D158"/>
  <c r="C157"/>
  <c r="C156"/>
  <c r="C155"/>
  <c r="C154"/>
  <c r="D151"/>
  <c r="C150"/>
  <c r="C149"/>
  <c r="C148"/>
  <c r="D145"/>
  <c r="C144"/>
  <c r="C143"/>
  <c r="C142"/>
  <c r="C141"/>
  <c r="D138"/>
  <c r="C137"/>
  <c r="C136"/>
  <c r="D129"/>
  <c r="C128"/>
  <c r="C127"/>
  <c r="D124"/>
  <c r="C123"/>
  <c r="C124" s="1"/>
  <c r="D120"/>
  <c r="C119"/>
  <c r="C118"/>
  <c r="C117"/>
  <c r="C116"/>
  <c r="D111"/>
  <c r="C110"/>
  <c r="C109"/>
  <c r="C108"/>
  <c r="C107"/>
  <c r="C106"/>
  <c r="C105"/>
  <c r="C104"/>
  <c r="C103"/>
  <c r="C102"/>
  <c r="D99"/>
  <c r="C98"/>
  <c r="C97"/>
  <c r="C96"/>
  <c r="C95"/>
  <c r="C94"/>
  <c r="C93"/>
  <c r="C92"/>
  <c r="C91"/>
  <c r="C90"/>
  <c r="C89"/>
  <c r="C88"/>
  <c r="C87"/>
  <c r="C86"/>
  <c r="C85"/>
  <c r="C84"/>
  <c r="C83"/>
  <c r="C82"/>
  <c r="C81"/>
  <c r="C80"/>
  <c r="C79"/>
  <c r="C78"/>
  <c r="C77"/>
  <c r="C76"/>
  <c r="C75"/>
  <c r="C74"/>
  <c r="C73"/>
  <c r="C72"/>
  <c r="C71"/>
  <c r="C70"/>
  <c r="C69"/>
  <c r="C68"/>
  <c r="C67"/>
  <c r="C66"/>
  <c r="C64"/>
  <c r="C63"/>
  <c r="C62"/>
  <c r="C61"/>
  <c r="C60"/>
  <c r="C59"/>
  <c r="C58"/>
  <c r="C57"/>
  <c r="C56"/>
  <c r="C55"/>
  <c r="C54"/>
  <c r="C53"/>
  <c r="C52"/>
  <c r="C51"/>
  <c r="C50"/>
  <c r="C49"/>
  <c r="C48"/>
  <c r="C47"/>
  <c r="C46"/>
  <c r="D39"/>
  <c r="C38"/>
  <c r="C37"/>
  <c r="C36"/>
  <c r="C35"/>
  <c r="C34"/>
  <c r="C33"/>
  <c r="C32"/>
  <c r="C31"/>
  <c r="D28"/>
  <c r="C27"/>
  <c r="C26"/>
  <c r="C25"/>
  <c r="C24"/>
  <c r="D21"/>
  <c r="C20"/>
  <c r="C19"/>
  <c r="C18"/>
  <c r="C17"/>
  <c r="C16"/>
  <c r="C15"/>
  <c r="C14"/>
  <c r="C13"/>
  <c r="C12"/>
  <c r="C11"/>
  <c r="C10"/>
  <c r="C9"/>
  <c r="B43" i="4"/>
  <c r="B42"/>
  <c r="B41"/>
  <c r="B40"/>
  <c r="B39"/>
  <c r="B38"/>
  <c r="B76"/>
  <c r="B75"/>
  <c r="B74"/>
  <c r="B73"/>
  <c r="B72"/>
  <c r="B13"/>
  <c r="B12"/>
  <c r="B11"/>
  <c r="B10"/>
  <c r="B9"/>
  <c r="B8"/>
  <c r="E72" i="5"/>
  <c r="D72"/>
  <c r="E40"/>
  <c r="D40"/>
  <c r="D56"/>
  <c r="E33"/>
  <c r="D33"/>
  <c r="D25"/>
  <c r="D24"/>
  <c r="D27" s="1"/>
  <c r="D23"/>
  <c r="D22"/>
  <c r="D21"/>
  <c r="D20"/>
  <c r="D19"/>
  <c r="E14"/>
  <c r="D15"/>
  <c r="D14"/>
  <c r="D13" s="1"/>
  <c r="D12"/>
  <c r="D11"/>
  <c r="D10"/>
  <c r="D9"/>
  <c r="D8"/>
  <c r="C54"/>
  <c r="C56"/>
  <c r="C45"/>
  <c r="C27"/>
  <c r="C25"/>
  <c r="C24"/>
  <c r="C23"/>
  <c r="C22"/>
  <c r="C21"/>
  <c r="C20"/>
  <c r="C19"/>
  <c r="C15"/>
  <c r="C8"/>
  <c r="C13"/>
  <c r="C10"/>
  <c r="C12"/>
  <c r="C11"/>
  <c r="C163" i="8" l="1"/>
  <c r="C111"/>
  <c r="C129"/>
  <c r="C39"/>
  <c r="C99"/>
  <c r="C120"/>
  <c r="C138"/>
  <c r="C151"/>
  <c r="C198"/>
  <c r="D198"/>
  <c r="E189"/>
  <c r="F189" s="1"/>
  <c r="C21"/>
  <c r="C145"/>
  <c r="C178"/>
  <c r="D180"/>
  <c r="D182" s="1"/>
  <c r="C28"/>
  <c r="D41"/>
  <c r="D113"/>
  <c r="C158"/>
  <c r="C113"/>
  <c r="D131"/>
  <c r="D187" s="1"/>
  <c r="D190" s="1"/>
  <c r="C28" i="5"/>
  <c r="C48" s="1"/>
  <c r="X206" i="1"/>
  <c r="X205"/>
  <c r="X204"/>
  <c r="X203"/>
  <c r="X202"/>
  <c r="X198"/>
  <c r="X197"/>
  <c r="X196"/>
  <c r="X195"/>
  <c r="X194"/>
  <c r="X178"/>
  <c r="X177"/>
  <c r="X176"/>
  <c r="X175"/>
  <c r="X174"/>
  <c r="X173"/>
  <c r="X172"/>
  <c r="X171"/>
  <c r="X170"/>
  <c r="X169"/>
  <c r="X168"/>
  <c r="X167"/>
  <c r="X163"/>
  <c r="X162"/>
  <c r="X158"/>
  <c r="X157"/>
  <c r="X156"/>
  <c r="X155"/>
  <c r="X150"/>
  <c r="X149"/>
  <c r="X145"/>
  <c r="X144"/>
  <c r="X143"/>
  <c r="X142"/>
  <c r="X138"/>
  <c r="X137"/>
  <c r="X129"/>
  <c r="X128"/>
  <c r="X124"/>
  <c r="X120"/>
  <c r="X119"/>
  <c r="X118"/>
  <c r="X117"/>
  <c r="X111"/>
  <c r="X110"/>
  <c r="X109"/>
  <c r="X108"/>
  <c r="X107"/>
  <c r="X106"/>
  <c r="X105"/>
  <c r="X104"/>
  <c r="X103"/>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W206"/>
  <c r="W205"/>
  <c r="W204"/>
  <c r="W203"/>
  <c r="W202"/>
  <c r="W198"/>
  <c r="W197"/>
  <c r="W196"/>
  <c r="W195"/>
  <c r="W194"/>
  <c r="W178"/>
  <c r="W177"/>
  <c r="W176"/>
  <c r="W175"/>
  <c r="W174"/>
  <c r="W173"/>
  <c r="W172"/>
  <c r="W171"/>
  <c r="W170"/>
  <c r="W169"/>
  <c r="W168"/>
  <c r="W167"/>
  <c r="W163"/>
  <c r="W162"/>
  <c r="W158"/>
  <c r="W157"/>
  <c r="W156"/>
  <c r="W155"/>
  <c r="W150"/>
  <c r="W149"/>
  <c r="W145"/>
  <c r="W144"/>
  <c r="W143"/>
  <c r="W142"/>
  <c r="W138"/>
  <c r="W137"/>
  <c r="W129"/>
  <c r="W128"/>
  <c r="W124"/>
  <c r="W120"/>
  <c r="W119"/>
  <c r="W118"/>
  <c r="W117"/>
  <c r="W111"/>
  <c r="W110"/>
  <c r="W109"/>
  <c r="W108"/>
  <c r="W107"/>
  <c r="W106"/>
  <c r="W105"/>
  <c r="W104"/>
  <c r="W103"/>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V206"/>
  <c r="V205"/>
  <c r="V204"/>
  <c r="V203"/>
  <c r="V202"/>
  <c r="V198"/>
  <c r="V197"/>
  <c r="V196"/>
  <c r="V195"/>
  <c r="V194"/>
  <c r="V178"/>
  <c r="V177"/>
  <c r="V176"/>
  <c r="V175"/>
  <c r="V174"/>
  <c r="V173"/>
  <c r="V172"/>
  <c r="V171"/>
  <c r="V170"/>
  <c r="V169"/>
  <c r="V168"/>
  <c r="V167"/>
  <c r="V163"/>
  <c r="V162"/>
  <c r="V158"/>
  <c r="V157"/>
  <c r="V156"/>
  <c r="V155"/>
  <c r="V150"/>
  <c r="V149"/>
  <c r="V145"/>
  <c r="V144"/>
  <c r="V143"/>
  <c r="V142"/>
  <c r="V138"/>
  <c r="V137"/>
  <c r="V129"/>
  <c r="V128"/>
  <c r="V124"/>
  <c r="V120"/>
  <c r="V119"/>
  <c r="V118"/>
  <c r="V117"/>
  <c r="V111"/>
  <c r="V110"/>
  <c r="V109"/>
  <c r="V108"/>
  <c r="V107"/>
  <c r="V106"/>
  <c r="V105"/>
  <c r="V104"/>
  <c r="V103"/>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U206"/>
  <c r="U205"/>
  <c r="U204"/>
  <c r="U203"/>
  <c r="U202"/>
  <c r="U198"/>
  <c r="U197"/>
  <c r="U196"/>
  <c r="U195"/>
  <c r="U194"/>
  <c r="U178"/>
  <c r="U177"/>
  <c r="U176"/>
  <c r="U175"/>
  <c r="U174"/>
  <c r="U173"/>
  <c r="U172"/>
  <c r="U171"/>
  <c r="U170"/>
  <c r="U169"/>
  <c r="U168"/>
  <c r="U167"/>
  <c r="U163"/>
  <c r="U162"/>
  <c r="U158"/>
  <c r="U157"/>
  <c r="U156"/>
  <c r="U155"/>
  <c r="U150"/>
  <c r="U149"/>
  <c r="U145"/>
  <c r="U144"/>
  <c r="U143"/>
  <c r="U142"/>
  <c r="U138"/>
  <c r="U137"/>
  <c r="U129"/>
  <c r="U128"/>
  <c r="U124"/>
  <c r="U120"/>
  <c r="U119"/>
  <c r="U118"/>
  <c r="U117"/>
  <c r="U111"/>
  <c r="U110"/>
  <c r="U109"/>
  <c r="U108"/>
  <c r="U107"/>
  <c r="U106"/>
  <c r="U105"/>
  <c r="U104"/>
  <c r="U103"/>
  <c r="U99"/>
  <c r="U98"/>
  <c r="U97"/>
  <c r="U96"/>
  <c r="U95"/>
  <c r="U94"/>
  <c r="U93"/>
  <c r="U92"/>
  <c r="U91"/>
  <c r="U90"/>
  <c r="U89"/>
  <c r="U88"/>
  <c r="U87"/>
  <c r="U86"/>
  <c r="U85"/>
  <c r="U84"/>
  <c r="U83"/>
  <c r="U82"/>
  <c r="U81"/>
  <c r="U80"/>
  <c r="U79"/>
  <c r="U78"/>
  <c r="U77"/>
  <c r="U76"/>
  <c r="U75"/>
  <c r="U74"/>
  <c r="U73"/>
  <c r="U72"/>
  <c r="U71"/>
  <c r="U70"/>
  <c r="U69"/>
  <c r="U68"/>
  <c r="U67"/>
  <c r="U66"/>
  <c r="U65"/>
  <c r="U64"/>
  <c r="U63"/>
  <c r="U62"/>
  <c r="U61"/>
  <c r="U60"/>
  <c r="U59"/>
  <c r="U58"/>
  <c r="U57"/>
  <c r="U56"/>
  <c r="U55"/>
  <c r="U54"/>
  <c r="U53"/>
  <c r="U52"/>
  <c r="U51"/>
  <c r="U50"/>
  <c r="U49"/>
  <c r="U48"/>
  <c r="U47"/>
  <c r="T206"/>
  <c r="T205"/>
  <c r="T204"/>
  <c r="T203"/>
  <c r="T202"/>
  <c r="T198"/>
  <c r="T197"/>
  <c r="T196"/>
  <c r="T195"/>
  <c r="T194"/>
  <c r="T178"/>
  <c r="T177"/>
  <c r="T176"/>
  <c r="T175"/>
  <c r="T174"/>
  <c r="T173"/>
  <c r="T172"/>
  <c r="T171"/>
  <c r="T170"/>
  <c r="T169"/>
  <c r="T168"/>
  <c r="T167"/>
  <c r="T163"/>
  <c r="T162"/>
  <c r="T158"/>
  <c r="T157"/>
  <c r="T156"/>
  <c r="T155"/>
  <c r="T150"/>
  <c r="T149"/>
  <c r="T145"/>
  <c r="T144"/>
  <c r="T143"/>
  <c r="T142"/>
  <c r="T138"/>
  <c r="T137"/>
  <c r="T129"/>
  <c r="T128"/>
  <c r="T124"/>
  <c r="T120"/>
  <c r="T119"/>
  <c r="T118"/>
  <c r="T117"/>
  <c r="T111"/>
  <c r="T110"/>
  <c r="T109"/>
  <c r="T108"/>
  <c r="T107"/>
  <c r="T106"/>
  <c r="T105"/>
  <c r="T104"/>
  <c r="T103"/>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R206"/>
  <c r="R205"/>
  <c r="R204"/>
  <c r="R203"/>
  <c r="R202"/>
  <c r="R198"/>
  <c r="R197"/>
  <c r="R196"/>
  <c r="R195"/>
  <c r="R194"/>
  <c r="R178"/>
  <c r="R177"/>
  <c r="R176"/>
  <c r="R175"/>
  <c r="R174"/>
  <c r="R173"/>
  <c r="R172"/>
  <c r="R171"/>
  <c r="R170"/>
  <c r="R169"/>
  <c r="R168"/>
  <c r="R167"/>
  <c r="R163"/>
  <c r="R162"/>
  <c r="R158"/>
  <c r="R157"/>
  <c r="R156"/>
  <c r="R155"/>
  <c r="R150"/>
  <c r="R149"/>
  <c r="R145"/>
  <c r="R144"/>
  <c r="R143"/>
  <c r="R142"/>
  <c r="R138"/>
  <c r="R137"/>
  <c r="R129"/>
  <c r="R128"/>
  <c r="R124"/>
  <c r="R120"/>
  <c r="R119"/>
  <c r="R118"/>
  <c r="R117"/>
  <c r="R111"/>
  <c r="R110"/>
  <c r="R109"/>
  <c r="R108"/>
  <c r="R107"/>
  <c r="R106"/>
  <c r="R105"/>
  <c r="R104"/>
  <c r="R103"/>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Q206"/>
  <c r="Q205"/>
  <c r="Q204"/>
  <c r="Q203"/>
  <c r="Q202"/>
  <c r="Q198"/>
  <c r="Q197"/>
  <c r="Q196"/>
  <c r="Q195"/>
  <c r="Q194"/>
  <c r="Q178"/>
  <c r="Q177"/>
  <c r="Q176"/>
  <c r="Q175"/>
  <c r="Q174"/>
  <c r="Q173"/>
  <c r="Q172"/>
  <c r="Q171"/>
  <c r="Q170"/>
  <c r="Q169"/>
  <c r="Q168"/>
  <c r="Q167"/>
  <c r="Q163"/>
  <c r="Q162"/>
  <c r="Q158"/>
  <c r="Q157"/>
  <c r="Q156"/>
  <c r="Q155"/>
  <c r="Q150"/>
  <c r="Q149"/>
  <c r="Q145"/>
  <c r="Q144"/>
  <c r="Q143"/>
  <c r="Q142"/>
  <c r="Q138"/>
  <c r="Q137"/>
  <c r="Q129"/>
  <c r="Q128"/>
  <c r="Q124"/>
  <c r="Q120"/>
  <c r="Q119"/>
  <c r="Q118"/>
  <c r="Q117"/>
  <c r="Q111"/>
  <c r="Q110"/>
  <c r="Q109"/>
  <c r="Q108"/>
  <c r="Q107"/>
  <c r="Q106"/>
  <c r="Q105"/>
  <c r="Q104"/>
  <c r="Q103"/>
  <c r="Q99"/>
  <c r="Q98"/>
  <c r="Q97"/>
  <c r="Q96"/>
  <c r="Q95"/>
  <c r="Q94"/>
  <c r="Q93"/>
  <c r="Q92"/>
  <c r="Q91"/>
  <c r="Q90"/>
  <c r="Q88"/>
  <c r="Q87"/>
  <c r="Q86"/>
  <c r="Q85"/>
  <c r="Q83"/>
  <c r="Q82"/>
  <c r="Q81"/>
  <c r="Q80"/>
  <c r="Q79"/>
  <c r="Q78"/>
  <c r="Q77"/>
  <c r="Q76"/>
  <c r="Q75"/>
  <c r="Q74"/>
  <c r="Q73"/>
  <c r="Q72"/>
  <c r="Q71"/>
  <c r="Q70"/>
  <c r="Q69"/>
  <c r="Q68"/>
  <c r="Q67"/>
  <c r="Q66"/>
  <c r="Q65"/>
  <c r="Q64"/>
  <c r="Q63"/>
  <c r="Q62"/>
  <c r="Q61"/>
  <c r="Q60"/>
  <c r="Q59"/>
  <c r="Q58"/>
  <c r="Q57"/>
  <c r="Q56"/>
  <c r="Q55"/>
  <c r="Q54"/>
  <c r="Q53"/>
  <c r="Q52"/>
  <c r="Q51"/>
  <c r="Q50"/>
  <c r="Q49"/>
  <c r="Q48"/>
  <c r="Q47"/>
  <c r="Q84"/>
  <c r="S206"/>
  <c r="S205"/>
  <c r="S204"/>
  <c r="S203"/>
  <c r="S202"/>
  <c r="S198"/>
  <c r="S197"/>
  <c r="S196"/>
  <c r="S195"/>
  <c r="S194"/>
  <c r="S178"/>
  <c r="S177"/>
  <c r="S176"/>
  <c r="S175"/>
  <c r="S174"/>
  <c r="S173"/>
  <c r="S172"/>
  <c r="S171"/>
  <c r="S170"/>
  <c r="S169"/>
  <c r="S168"/>
  <c r="S167"/>
  <c r="S163"/>
  <c r="S162"/>
  <c r="S158"/>
  <c r="S157"/>
  <c r="S156"/>
  <c r="S155"/>
  <c r="S150"/>
  <c r="S149"/>
  <c r="S145"/>
  <c r="S144"/>
  <c r="S143"/>
  <c r="S142"/>
  <c r="S138"/>
  <c r="S137"/>
  <c r="S129"/>
  <c r="S128"/>
  <c r="S124"/>
  <c r="S120"/>
  <c r="S119"/>
  <c r="S118"/>
  <c r="S117"/>
  <c r="S111"/>
  <c r="S110"/>
  <c r="S109"/>
  <c r="S108"/>
  <c r="S107"/>
  <c r="S106"/>
  <c r="S105"/>
  <c r="S104"/>
  <c r="S103"/>
  <c r="S99"/>
  <c r="S98"/>
  <c r="S97"/>
  <c r="S96"/>
  <c r="S95"/>
  <c r="S94"/>
  <c r="S93"/>
  <c r="S92"/>
  <c r="S91"/>
  <c r="S90"/>
  <c r="S88"/>
  <c r="S87"/>
  <c r="S86"/>
  <c r="S85"/>
  <c r="S84"/>
  <c r="S83"/>
  <c r="S82"/>
  <c r="S81"/>
  <c r="S80"/>
  <c r="S79"/>
  <c r="S77"/>
  <c r="S76"/>
  <c r="S75"/>
  <c r="S74"/>
  <c r="S73"/>
  <c r="S72"/>
  <c r="S71"/>
  <c r="S70"/>
  <c r="S69"/>
  <c r="S68"/>
  <c r="S67"/>
  <c r="S66"/>
  <c r="S65"/>
  <c r="S64"/>
  <c r="S63"/>
  <c r="S62"/>
  <c r="S61"/>
  <c r="S60"/>
  <c r="S59"/>
  <c r="S58"/>
  <c r="S57"/>
  <c r="S55"/>
  <c r="S54"/>
  <c r="S53"/>
  <c r="S52"/>
  <c r="S51"/>
  <c r="S50"/>
  <c r="S49"/>
  <c r="S48"/>
  <c r="S47"/>
  <c r="C20" i="7"/>
  <c r="B20"/>
  <c r="H7" i="6"/>
  <c r="G7"/>
  <c r="F7"/>
  <c r="E7"/>
  <c r="D7"/>
  <c r="B7"/>
  <c r="C72" i="5"/>
  <c r="E64"/>
  <c r="D64"/>
  <c r="C64"/>
  <c r="C57"/>
  <c r="D57"/>
  <c r="D45"/>
  <c r="C40"/>
  <c r="D49"/>
  <c r="C49"/>
  <c r="D28"/>
  <c r="D48" s="1"/>
  <c r="D44"/>
  <c r="C44"/>
  <c r="C43"/>
  <c r="D46"/>
  <c r="C46"/>
  <c r="C16"/>
  <c r="C180" i="8" l="1"/>
  <c r="C182" s="1"/>
  <c r="C184" s="1"/>
  <c r="C188" s="1"/>
  <c r="C41"/>
  <c r="C131"/>
  <c r="C187" s="1"/>
  <c r="C190" s="1"/>
  <c r="C30" i="5"/>
  <c r="C35" s="1"/>
  <c r="E45"/>
  <c r="D43"/>
  <c r="D50" s="1"/>
  <c r="D66" s="1"/>
  <c r="Q89" i="1"/>
  <c r="S89"/>
  <c r="S78"/>
  <c r="S56"/>
  <c r="C50" i="5"/>
  <c r="C66" s="1"/>
  <c r="C68" s="1"/>
  <c r="D16"/>
  <c r="D30" s="1"/>
  <c r="D35" s="1"/>
  <c r="B77" i="4"/>
  <c r="B14"/>
  <c r="B37" s="1"/>
  <c r="E67" i="5" l="1"/>
  <c r="C78"/>
  <c r="C80" s="1"/>
  <c r="C73" s="1"/>
  <c r="C75" s="1"/>
  <c r="D67"/>
  <c r="D68" s="1"/>
  <c r="D78" s="1"/>
  <c r="D80" s="1"/>
  <c r="D73" s="1"/>
  <c r="D75" s="1"/>
  <c r="B120" i="4"/>
  <c r="B44"/>
  <c r="B78" s="1"/>
  <c r="AK206" i="1" l="1"/>
  <c r="AK205"/>
  <c r="AK204"/>
  <c r="AK203"/>
  <c r="AK202"/>
  <c r="AK198"/>
  <c r="AK197"/>
  <c r="AK196"/>
  <c r="AK195"/>
  <c r="AK194"/>
  <c r="AK178"/>
  <c r="AK177"/>
  <c r="AK176"/>
  <c r="AK175"/>
  <c r="AK174"/>
  <c r="AK173"/>
  <c r="AK172"/>
  <c r="AK171"/>
  <c r="AK170"/>
  <c r="AK169"/>
  <c r="AK168"/>
  <c r="AK167"/>
  <c r="AK163"/>
  <c r="AK162"/>
  <c r="AK158"/>
  <c r="AK157"/>
  <c r="AK156"/>
  <c r="AK155"/>
  <c r="AK150"/>
  <c r="AK149"/>
  <c r="AK145"/>
  <c r="AK144"/>
  <c r="AK143"/>
  <c r="AK142"/>
  <c r="AK138"/>
  <c r="AK137"/>
  <c r="AK129"/>
  <c r="AK128"/>
  <c r="AK124"/>
  <c r="AK120"/>
  <c r="AK119"/>
  <c r="AK118"/>
  <c r="AK117"/>
  <c r="AK111"/>
  <c r="AK110"/>
  <c r="AK109"/>
  <c r="AK108"/>
  <c r="AK107"/>
  <c r="AK106"/>
  <c r="AK105"/>
  <c r="AK104"/>
  <c r="AK103"/>
  <c r="AK99"/>
  <c r="AK98"/>
  <c r="AK97"/>
  <c r="AK96"/>
  <c r="AK95"/>
  <c r="AK94"/>
  <c r="AK93"/>
  <c r="AK90"/>
  <c r="AK88"/>
  <c r="AK87"/>
  <c r="AK85"/>
  <c r="AK83"/>
  <c r="AK82"/>
  <c r="AK81"/>
  <c r="AK80"/>
  <c r="AK79"/>
  <c r="AK77"/>
  <c r="AK76"/>
  <c r="AK75"/>
  <c r="AK74"/>
  <c r="AK73"/>
  <c r="AK72"/>
  <c r="AK71"/>
  <c r="AK70"/>
  <c r="AK69"/>
  <c r="AK68"/>
  <c r="AK67"/>
  <c r="AK66"/>
  <c r="AK63"/>
  <c r="AK62"/>
  <c r="AK61"/>
  <c r="AK60"/>
  <c r="AK59"/>
  <c r="AK55"/>
  <c r="AK54"/>
  <c r="AK53"/>
  <c r="AK52"/>
  <c r="AK51"/>
  <c r="AK50"/>
  <c r="AK49"/>
  <c r="AK48"/>
  <c r="AK47"/>
  <c r="AK92"/>
  <c r="G10523" i="3"/>
  <c r="AK91" i="1" l="1"/>
  <c r="AK89"/>
  <c r="AK86"/>
  <c r="AK84"/>
  <c r="AK78"/>
  <c r="AK65"/>
  <c r="AK64"/>
  <c r="AK58"/>
  <c r="AK56"/>
  <c r="AM206"/>
  <c r="AM205"/>
  <c r="AM204"/>
  <c r="AM203"/>
  <c r="AM202"/>
  <c r="AM198"/>
  <c r="AM197"/>
  <c r="AM196"/>
  <c r="AM195"/>
  <c r="AM194"/>
  <c r="AM178"/>
  <c r="AM177"/>
  <c r="AM176"/>
  <c r="AM175"/>
  <c r="AM174"/>
  <c r="AM173"/>
  <c r="AM172"/>
  <c r="AM171"/>
  <c r="AM170"/>
  <c r="AM169"/>
  <c r="AM168"/>
  <c r="AM167"/>
  <c r="AM163"/>
  <c r="AM162"/>
  <c r="AM158"/>
  <c r="AM157"/>
  <c r="AM156"/>
  <c r="AM155"/>
  <c r="AM150"/>
  <c r="AM149"/>
  <c r="AM145"/>
  <c r="AM144"/>
  <c r="AM143"/>
  <c r="AM142"/>
  <c r="AM138"/>
  <c r="AM137"/>
  <c r="AM129"/>
  <c r="AM128"/>
  <c r="AM124"/>
  <c r="AM120"/>
  <c r="AM119"/>
  <c r="AM118"/>
  <c r="AM117"/>
  <c r="AM111"/>
  <c r="AM110"/>
  <c r="AM109"/>
  <c r="AM108"/>
  <c r="AM107"/>
  <c r="AM106"/>
  <c r="AM105"/>
  <c r="AM104"/>
  <c r="AM103"/>
  <c r="AM99"/>
  <c r="AM98"/>
  <c r="AM97"/>
  <c r="AM96"/>
  <c r="AM95"/>
  <c r="AM94"/>
  <c r="AM93"/>
  <c r="AM92"/>
  <c r="AM91"/>
  <c r="AM90"/>
  <c r="AM89"/>
  <c r="AM88"/>
  <c r="AM87"/>
  <c r="AM86"/>
  <c r="AM85"/>
  <c r="AM84"/>
  <c r="AM83"/>
  <c r="AM82"/>
  <c r="AM81"/>
  <c r="AM80"/>
  <c r="AM79"/>
  <c r="AM78"/>
  <c r="AM77"/>
  <c r="AM76"/>
  <c r="AM75"/>
  <c r="AM74"/>
  <c r="AM73"/>
  <c r="AM72"/>
  <c r="AM71"/>
  <c r="AM70"/>
  <c r="AM69"/>
  <c r="AM68"/>
  <c r="AM67"/>
  <c r="AM66"/>
  <c r="AM65"/>
  <c r="AM64"/>
  <c r="AM63"/>
  <c r="AM62"/>
  <c r="AM61"/>
  <c r="AM60"/>
  <c r="AM59"/>
  <c r="AM58"/>
  <c r="AM57"/>
  <c r="AM56"/>
  <c r="AM55"/>
  <c r="AM54"/>
  <c r="AM53"/>
  <c r="AM52"/>
  <c r="AM51"/>
  <c r="AM50"/>
  <c r="AM49"/>
  <c r="AM48"/>
  <c r="AM47"/>
  <c r="AP206"/>
  <c r="AP205"/>
  <c r="AP204"/>
  <c r="AP203"/>
  <c r="AP202"/>
  <c r="AP198"/>
  <c r="AP197"/>
  <c r="AP196"/>
  <c r="AP195"/>
  <c r="AP194"/>
  <c r="AP178"/>
  <c r="AP177"/>
  <c r="AP176"/>
  <c r="AP175"/>
  <c r="AP174"/>
  <c r="AP173"/>
  <c r="AP172"/>
  <c r="AP171"/>
  <c r="AP170"/>
  <c r="AP169"/>
  <c r="AP168"/>
  <c r="AP167"/>
  <c r="AP163"/>
  <c r="AP162"/>
  <c r="AP158"/>
  <c r="AP157"/>
  <c r="AP156"/>
  <c r="AP155"/>
  <c r="AP150"/>
  <c r="AP149"/>
  <c r="AP145"/>
  <c r="AP144"/>
  <c r="AP143"/>
  <c r="AP142"/>
  <c r="AP138"/>
  <c r="AP137"/>
  <c r="AP129"/>
  <c r="AP128"/>
  <c r="AP124"/>
  <c r="AP120"/>
  <c r="AP119"/>
  <c r="AP118"/>
  <c r="AP117"/>
  <c r="AP111"/>
  <c r="AP110"/>
  <c r="AP109"/>
  <c r="AP108"/>
  <c r="AP107"/>
  <c r="AP106"/>
  <c r="AP105"/>
  <c r="AP104"/>
  <c r="AP103"/>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49"/>
  <c r="AP48"/>
  <c r="AP47"/>
  <c r="AO206"/>
  <c r="AO205"/>
  <c r="AO204"/>
  <c r="AO203"/>
  <c r="AO202"/>
  <c r="AO198"/>
  <c r="AO197"/>
  <c r="AO196"/>
  <c r="AO195"/>
  <c r="AO194"/>
  <c r="AO178"/>
  <c r="AO177"/>
  <c r="AO176"/>
  <c r="AO175"/>
  <c r="AO174"/>
  <c r="AO173"/>
  <c r="AO172"/>
  <c r="AO171"/>
  <c r="AO170"/>
  <c r="AO169"/>
  <c r="AO168"/>
  <c r="AO167"/>
  <c r="AO163"/>
  <c r="AO162"/>
  <c r="AO158"/>
  <c r="AO157"/>
  <c r="AO156"/>
  <c r="AO155"/>
  <c r="AO150"/>
  <c r="AO149"/>
  <c r="AO145"/>
  <c r="AO144"/>
  <c r="AO143"/>
  <c r="AO142"/>
  <c r="AO138"/>
  <c r="AO137"/>
  <c r="AO129"/>
  <c r="AO128"/>
  <c r="AO124"/>
  <c r="AO120"/>
  <c r="AO119"/>
  <c r="AO118"/>
  <c r="AO117"/>
  <c r="AO111"/>
  <c r="AO110"/>
  <c r="AO109"/>
  <c r="AO108"/>
  <c r="AO107"/>
  <c r="AO106"/>
  <c r="AO105"/>
  <c r="AO104"/>
  <c r="AO103"/>
  <c r="AO99"/>
  <c r="AO98"/>
  <c r="AO97"/>
  <c r="AO96"/>
  <c r="AO95"/>
  <c r="AO94"/>
  <c r="AO93"/>
  <c r="AO92"/>
  <c r="AO91"/>
  <c r="AO90"/>
  <c r="AO89"/>
  <c r="AO88"/>
  <c r="AO87"/>
  <c r="AO86"/>
  <c r="AO85"/>
  <c r="AO84"/>
  <c r="AO83"/>
  <c r="AO82"/>
  <c r="AO81"/>
  <c r="AO80"/>
  <c r="AO79"/>
  <c r="AO78"/>
  <c r="AO77"/>
  <c r="AO76"/>
  <c r="AO75"/>
  <c r="AO74"/>
  <c r="AO73"/>
  <c r="AO72"/>
  <c r="AO71"/>
  <c r="AO70"/>
  <c r="AO69"/>
  <c r="AO68"/>
  <c r="AO67"/>
  <c r="AO66"/>
  <c r="AO65"/>
  <c r="AO64"/>
  <c r="AO63"/>
  <c r="AO62"/>
  <c r="AO61"/>
  <c r="AO60"/>
  <c r="AO59"/>
  <c r="AO58"/>
  <c r="AO57"/>
  <c r="AO56"/>
  <c r="AO55"/>
  <c r="AO54"/>
  <c r="AO53"/>
  <c r="AO52"/>
  <c r="AO51"/>
  <c r="AO50"/>
  <c r="AO49"/>
  <c r="AO48"/>
  <c r="AO47"/>
  <c r="AN206"/>
  <c r="AN205"/>
  <c r="AN204"/>
  <c r="AN203"/>
  <c r="AN202"/>
  <c r="AN198"/>
  <c r="AN197"/>
  <c r="AN196"/>
  <c r="AN195"/>
  <c r="AN194"/>
  <c r="AN178"/>
  <c r="AN177"/>
  <c r="AN176"/>
  <c r="AN175"/>
  <c r="AN174"/>
  <c r="AN173"/>
  <c r="AN172"/>
  <c r="AN171"/>
  <c r="AN170"/>
  <c r="AN169"/>
  <c r="AN168"/>
  <c r="AN167"/>
  <c r="AN163"/>
  <c r="AN162"/>
  <c r="AN158"/>
  <c r="AN157"/>
  <c r="AN156"/>
  <c r="AN155"/>
  <c r="AN150"/>
  <c r="AN149"/>
  <c r="AN145"/>
  <c r="AN144"/>
  <c r="AN143"/>
  <c r="AN142"/>
  <c r="AN138"/>
  <c r="AN137"/>
  <c r="AN129"/>
  <c r="AN128"/>
  <c r="AN124"/>
  <c r="AN120"/>
  <c r="AN119"/>
  <c r="AN118"/>
  <c r="AN117"/>
  <c r="AN111"/>
  <c r="AN110"/>
  <c r="AN109"/>
  <c r="AN108"/>
  <c r="AN107"/>
  <c r="AN106"/>
  <c r="AN105"/>
  <c r="AN104"/>
  <c r="AN103"/>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K57" l="1"/>
  <c r="BG206" l="1"/>
  <c r="BG205"/>
  <c r="BG204"/>
  <c r="BG203"/>
  <c r="BG202"/>
  <c r="BG198"/>
  <c r="BG197"/>
  <c r="BG196"/>
  <c r="BG195"/>
  <c r="BG194"/>
  <c r="BG178"/>
  <c r="BG177"/>
  <c r="BG176"/>
  <c r="BG175"/>
  <c r="BG174"/>
  <c r="BG173"/>
  <c r="BG172"/>
  <c r="BG170"/>
  <c r="BG169"/>
  <c r="BG168"/>
  <c r="BG167"/>
  <c r="BG163"/>
  <c r="BG162"/>
  <c r="BG158"/>
  <c r="BG157"/>
  <c r="BG156"/>
  <c r="BG155"/>
  <c r="BG150"/>
  <c r="BG149"/>
  <c r="BG145"/>
  <c r="BG144"/>
  <c r="BG143"/>
  <c r="BG142"/>
  <c r="BG138"/>
  <c r="BG137"/>
  <c r="BG129"/>
  <c r="BG128"/>
  <c r="BG124"/>
  <c r="BG120"/>
  <c r="BG119"/>
  <c r="BG118"/>
  <c r="BG117"/>
  <c r="BG111"/>
  <c r="BG110"/>
  <c r="BG109"/>
  <c r="BG108"/>
  <c r="BG107"/>
  <c r="BG106"/>
  <c r="BG105"/>
  <c r="BG104"/>
  <c r="BG103"/>
  <c r="BG99"/>
  <c r="BG98"/>
  <c r="BG97"/>
  <c r="BG96"/>
  <c r="BG95"/>
  <c r="BG94"/>
  <c r="BG93"/>
  <c r="BG92"/>
  <c r="BG91"/>
  <c r="BG90"/>
  <c r="BG89"/>
  <c r="BG88"/>
  <c r="BG87"/>
  <c r="BG86"/>
  <c r="BG85"/>
  <c r="BG84"/>
  <c r="BG83"/>
  <c r="BG82"/>
  <c r="BG81"/>
  <c r="BG80"/>
  <c r="BG79"/>
  <c r="BG78"/>
  <c r="BG77"/>
  <c r="BG76"/>
  <c r="BG75"/>
  <c r="BG74"/>
  <c r="BG73"/>
  <c r="BG72"/>
  <c r="BG71"/>
  <c r="BG70"/>
  <c r="BG69"/>
  <c r="BG68"/>
  <c r="BG67"/>
  <c r="BG66"/>
  <c r="BG65"/>
  <c r="BG64"/>
  <c r="BG63"/>
  <c r="BG62"/>
  <c r="BG61"/>
  <c r="BG60"/>
  <c r="BG59"/>
  <c r="BG58"/>
  <c r="BG57"/>
  <c r="BG56"/>
  <c r="BG55"/>
  <c r="BG54"/>
  <c r="BG53"/>
  <c r="BG52"/>
  <c r="BG51"/>
  <c r="BG50"/>
  <c r="BG49"/>
  <c r="BG48"/>
  <c r="BG47"/>
  <c r="BD206"/>
  <c r="BD205"/>
  <c r="BD204"/>
  <c r="BD203"/>
  <c r="BD202"/>
  <c r="BD198"/>
  <c r="BD197"/>
  <c r="BD196"/>
  <c r="BD195"/>
  <c r="BD194"/>
  <c r="BD178"/>
  <c r="BD177"/>
  <c r="BD176"/>
  <c r="BD175"/>
  <c r="BD174"/>
  <c r="BD173"/>
  <c r="BD171"/>
  <c r="BD170"/>
  <c r="BD169"/>
  <c r="BD168"/>
  <c r="BD167"/>
  <c r="BD163"/>
  <c r="BD162"/>
  <c r="BD158"/>
  <c r="BD157"/>
  <c r="BD156"/>
  <c r="BD155"/>
  <c r="BD150"/>
  <c r="BD149"/>
  <c r="BD145"/>
  <c r="BD144"/>
  <c r="BD143"/>
  <c r="BD142"/>
  <c r="BD138"/>
  <c r="BD137"/>
  <c r="BD129"/>
  <c r="BD128"/>
  <c r="BD124"/>
  <c r="BD120"/>
  <c r="BD119"/>
  <c r="BD118"/>
  <c r="BD117"/>
  <c r="BD111"/>
  <c r="BD110"/>
  <c r="BD109"/>
  <c r="BD108"/>
  <c r="BD107"/>
  <c r="BD106"/>
  <c r="BD105"/>
  <c r="BD104"/>
  <c r="BD103"/>
  <c r="BD99"/>
  <c r="BD98"/>
  <c r="BD97"/>
  <c r="BD96"/>
  <c r="BD95"/>
  <c r="BD94"/>
  <c r="BD93"/>
  <c r="BD92"/>
  <c r="BD91"/>
  <c r="BD90"/>
  <c r="BD89"/>
  <c r="BD88"/>
  <c r="BD87"/>
  <c r="BD86"/>
  <c r="BD85"/>
  <c r="BD84"/>
  <c r="BD83"/>
  <c r="BD82"/>
  <c r="BD81"/>
  <c r="BD80"/>
  <c r="BD79"/>
  <c r="BD78"/>
  <c r="BD77"/>
  <c r="BD76"/>
  <c r="BD75"/>
  <c r="BD74"/>
  <c r="BD73"/>
  <c r="BD72"/>
  <c r="BD71"/>
  <c r="BD70"/>
  <c r="BD69"/>
  <c r="BD68"/>
  <c r="BD67"/>
  <c r="BD66"/>
  <c r="BD65"/>
  <c r="BD64"/>
  <c r="BD63"/>
  <c r="BD62"/>
  <c r="BD61"/>
  <c r="BD60"/>
  <c r="BD59"/>
  <c r="BD58"/>
  <c r="BD57"/>
  <c r="BD56"/>
  <c r="BD55"/>
  <c r="BD54"/>
  <c r="BD53"/>
  <c r="BD52"/>
  <c r="BD51"/>
  <c r="BD50"/>
  <c r="BD49"/>
  <c r="BD48"/>
  <c r="BD47"/>
  <c r="BE206"/>
  <c r="BE205"/>
  <c r="BE204"/>
  <c r="BE203"/>
  <c r="BE202"/>
  <c r="BE198"/>
  <c r="BE197"/>
  <c r="BE196"/>
  <c r="BE195"/>
  <c r="BE194"/>
  <c r="BE178"/>
  <c r="BE177"/>
  <c r="BE176"/>
  <c r="BE175"/>
  <c r="BE174"/>
  <c r="BE173"/>
  <c r="BE172"/>
  <c r="BE171"/>
  <c r="BE170"/>
  <c r="BE169"/>
  <c r="BE168"/>
  <c r="BE167"/>
  <c r="BE163"/>
  <c r="BE162"/>
  <c r="BE158"/>
  <c r="BE157"/>
  <c r="BE156"/>
  <c r="BE155"/>
  <c r="BE150"/>
  <c r="BE149"/>
  <c r="BE145"/>
  <c r="BE144"/>
  <c r="BE143"/>
  <c r="BE142"/>
  <c r="BE138"/>
  <c r="BE137"/>
  <c r="BE129"/>
  <c r="BE128"/>
  <c r="BE124"/>
  <c r="BE120"/>
  <c r="BE119"/>
  <c r="BE118"/>
  <c r="BE117"/>
  <c r="BE111"/>
  <c r="BE110"/>
  <c r="BE109"/>
  <c r="BE108"/>
  <c r="BE107"/>
  <c r="BE106"/>
  <c r="BE105"/>
  <c r="BE104"/>
  <c r="BE103"/>
  <c r="BE99"/>
  <c r="BE98"/>
  <c r="BE97"/>
  <c r="BE96"/>
  <c r="BE95"/>
  <c r="BE94"/>
  <c r="BE93"/>
  <c r="BE92"/>
  <c r="BE91"/>
  <c r="BE90"/>
  <c r="BE89"/>
  <c r="BE88"/>
  <c r="BE87"/>
  <c r="BE86"/>
  <c r="BE85"/>
  <c r="BE84"/>
  <c r="BE83"/>
  <c r="BE82"/>
  <c r="BE81"/>
  <c r="BE80"/>
  <c r="BE79"/>
  <c r="BE78"/>
  <c r="BE77"/>
  <c r="BE76"/>
  <c r="BE75"/>
  <c r="BE74"/>
  <c r="BE73"/>
  <c r="BE72"/>
  <c r="BE71"/>
  <c r="BE70"/>
  <c r="BE69"/>
  <c r="BE68"/>
  <c r="BE67"/>
  <c r="BE66"/>
  <c r="BE65"/>
  <c r="BE64"/>
  <c r="BE63"/>
  <c r="BE62"/>
  <c r="BE61"/>
  <c r="BE60"/>
  <c r="BE59"/>
  <c r="BE58"/>
  <c r="BE57"/>
  <c r="BE56"/>
  <c r="BE55"/>
  <c r="BE54"/>
  <c r="BE53"/>
  <c r="BE52"/>
  <c r="BE51"/>
  <c r="BE50"/>
  <c r="BE49"/>
  <c r="BE48"/>
  <c r="BE47"/>
  <c r="BI206"/>
  <c r="BI205"/>
  <c r="BI204"/>
  <c r="BI203"/>
  <c r="BI202"/>
  <c r="BI198"/>
  <c r="BI197"/>
  <c r="BI196"/>
  <c r="BI195"/>
  <c r="BI194"/>
  <c r="BI178"/>
  <c r="BI177"/>
  <c r="BI176"/>
  <c r="BI175"/>
  <c r="BI174"/>
  <c r="BI173"/>
  <c r="BI172"/>
  <c r="BI171"/>
  <c r="BI170"/>
  <c r="BI169"/>
  <c r="BI168"/>
  <c r="BI167"/>
  <c r="BI163"/>
  <c r="BI162"/>
  <c r="BI158"/>
  <c r="BI157"/>
  <c r="BI156"/>
  <c r="BI155"/>
  <c r="BI150"/>
  <c r="BI149"/>
  <c r="BI145"/>
  <c r="BI144"/>
  <c r="BI143"/>
  <c r="BI142"/>
  <c r="BI138"/>
  <c r="BI137"/>
  <c r="BI129"/>
  <c r="BI128"/>
  <c r="BI124"/>
  <c r="BI120"/>
  <c r="BI119"/>
  <c r="BI118"/>
  <c r="BI117"/>
  <c r="BI111"/>
  <c r="BI110"/>
  <c r="BI109"/>
  <c r="BI108"/>
  <c r="BI107"/>
  <c r="BI106"/>
  <c r="BI105"/>
  <c r="BI104"/>
  <c r="BI103"/>
  <c r="BI99"/>
  <c r="BI98"/>
  <c r="BI97"/>
  <c r="BI96"/>
  <c r="BI95"/>
  <c r="BI94"/>
  <c r="BI93"/>
  <c r="BI92"/>
  <c r="BI91"/>
  <c r="BI90"/>
  <c r="BI89"/>
  <c r="BI88"/>
  <c r="BI87"/>
  <c r="BI86"/>
  <c r="BI85"/>
  <c r="BI84"/>
  <c r="BI83"/>
  <c r="BI82"/>
  <c r="BI81"/>
  <c r="BI80"/>
  <c r="BI79"/>
  <c r="BI78"/>
  <c r="BI77"/>
  <c r="BI76"/>
  <c r="BI75"/>
  <c r="BI74"/>
  <c r="BI73"/>
  <c r="BI72"/>
  <c r="BI71"/>
  <c r="BI70"/>
  <c r="BI69"/>
  <c r="BI68"/>
  <c r="BI67"/>
  <c r="BI66"/>
  <c r="BI65"/>
  <c r="BI64"/>
  <c r="BI63"/>
  <c r="BI62"/>
  <c r="BI61"/>
  <c r="BI60"/>
  <c r="BI59"/>
  <c r="BI58"/>
  <c r="BI57"/>
  <c r="BI56"/>
  <c r="BI55"/>
  <c r="BI54"/>
  <c r="BI53"/>
  <c r="BI52"/>
  <c r="BI51"/>
  <c r="BI50"/>
  <c r="BI49"/>
  <c r="BI48"/>
  <c r="BI47"/>
  <c r="BJ206"/>
  <c r="BJ205"/>
  <c r="BJ204"/>
  <c r="BJ203"/>
  <c r="BJ202"/>
  <c r="BJ198"/>
  <c r="BJ197"/>
  <c r="BJ196"/>
  <c r="BJ195"/>
  <c r="BJ194"/>
  <c r="BJ178"/>
  <c r="BJ177"/>
  <c r="BJ176"/>
  <c r="BJ175"/>
  <c r="BJ174"/>
  <c r="BJ173"/>
  <c r="BJ172"/>
  <c r="BJ171"/>
  <c r="BJ170"/>
  <c r="BJ169"/>
  <c r="BJ168"/>
  <c r="BJ167"/>
  <c r="BJ163"/>
  <c r="BJ162"/>
  <c r="BJ158"/>
  <c r="BJ157"/>
  <c r="BJ156"/>
  <c r="BJ155"/>
  <c r="BJ150"/>
  <c r="BJ149"/>
  <c r="BJ145"/>
  <c r="BJ144"/>
  <c r="BJ143"/>
  <c r="BJ142"/>
  <c r="BJ138"/>
  <c r="BJ137"/>
  <c r="BJ129"/>
  <c r="BJ128"/>
  <c r="BJ124"/>
  <c r="BJ120"/>
  <c r="BJ119"/>
  <c r="BJ118"/>
  <c r="BJ117"/>
  <c r="BJ111"/>
  <c r="BJ110"/>
  <c r="BJ109"/>
  <c r="BJ108"/>
  <c r="BJ107"/>
  <c r="BJ106"/>
  <c r="BJ105"/>
  <c r="BJ104"/>
  <c r="BJ103"/>
  <c r="BJ99"/>
  <c r="BJ98"/>
  <c r="BJ97"/>
  <c r="BJ96"/>
  <c r="BJ95"/>
  <c r="BJ94"/>
  <c r="BJ93"/>
  <c r="BJ92"/>
  <c r="BJ91"/>
  <c r="BJ90"/>
  <c r="BJ89"/>
  <c r="BJ88"/>
  <c r="BJ87"/>
  <c r="BJ86"/>
  <c r="BJ85"/>
  <c r="BJ84"/>
  <c r="BJ83"/>
  <c r="BJ82"/>
  <c r="BJ81"/>
  <c r="BJ80"/>
  <c r="BJ79"/>
  <c r="BJ78"/>
  <c r="BJ77"/>
  <c r="BJ76"/>
  <c r="BJ75"/>
  <c r="BJ74"/>
  <c r="BJ73"/>
  <c r="BJ72"/>
  <c r="BJ71"/>
  <c r="BJ70"/>
  <c r="BJ69"/>
  <c r="BJ68"/>
  <c r="BJ67"/>
  <c r="BJ66"/>
  <c r="BJ65"/>
  <c r="BJ64"/>
  <c r="BJ63"/>
  <c r="BJ62"/>
  <c r="BJ61"/>
  <c r="BJ60"/>
  <c r="BJ59"/>
  <c r="BJ58"/>
  <c r="BJ57"/>
  <c r="BJ56"/>
  <c r="BJ55"/>
  <c r="BJ54"/>
  <c r="BJ53"/>
  <c r="BJ52"/>
  <c r="BJ51"/>
  <c r="BJ50"/>
  <c r="BJ49"/>
  <c r="BJ48"/>
  <c r="BJ47"/>
  <c r="BK206"/>
  <c r="BK205"/>
  <c r="BK204"/>
  <c r="BK203"/>
  <c r="BK202"/>
  <c r="BK198"/>
  <c r="BK197"/>
  <c r="BK196"/>
  <c r="BK195"/>
  <c r="BK194"/>
  <c r="BK178"/>
  <c r="BK177"/>
  <c r="BK176"/>
  <c r="BK175"/>
  <c r="BK174"/>
  <c r="BK173"/>
  <c r="BK172"/>
  <c r="BK171"/>
  <c r="BK170"/>
  <c r="BK169"/>
  <c r="BK168"/>
  <c r="BK167"/>
  <c r="BK163"/>
  <c r="BK162"/>
  <c r="BK158"/>
  <c r="BK157"/>
  <c r="BK156"/>
  <c r="BK155"/>
  <c r="BK150"/>
  <c r="BK149"/>
  <c r="BK145"/>
  <c r="BK144"/>
  <c r="BK143"/>
  <c r="BK142"/>
  <c r="BK138"/>
  <c r="BK137"/>
  <c r="BK129"/>
  <c r="BK128"/>
  <c r="BK124"/>
  <c r="BK120"/>
  <c r="BK119"/>
  <c r="BK118"/>
  <c r="BK117"/>
  <c r="BK111"/>
  <c r="BK110"/>
  <c r="BK109"/>
  <c r="BK108"/>
  <c r="BK107"/>
  <c r="BK106"/>
  <c r="BK105"/>
  <c r="BK104"/>
  <c r="BK103"/>
  <c r="BK99"/>
  <c r="BK98"/>
  <c r="BK97"/>
  <c r="BK96"/>
  <c r="BK95"/>
  <c r="BK94"/>
  <c r="BK93"/>
  <c r="BK92"/>
  <c r="BK91"/>
  <c r="BK90"/>
  <c r="BK89"/>
  <c r="BK88"/>
  <c r="BK87"/>
  <c r="BK86"/>
  <c r="BK85"/>
  <c r="BK84"/>
  <c r="BK83"/>
  <c r="BK82"/>
  <c r="BK81"/>
  <c r="BK80"/>
  <c r="BK79"/>
  <c r="BK78"/>
  <c r="BK77"/>
  <c r="BK76"/>
  <c r="BK75"/>
  <c r="BK74"/>
  <c r="BK73"/>
  <c r="BK72"/>
  <c r="BK71"/>
  <c r="BK70"/>
  <c r="BK69"/>
  <c r="BK68"/>
  <c r="BK67"/>
  <c r="BK66"/>
  <c r="BK65"/>
  <c r="BK64"/>
  <c r="BK63"/>
  <c r="BK62"/>
  <c r="BK61"/>
  <c r="BK60"/>
  <c r="BK59"/>
  <c r="BK58"/>
  <c r="BK57"/>
  <c r="BK56"/>
  <c r="BK55"/>
  <c r="BK54"/>
  <c r="BK53"/>
  <c r="BK52"/>
  <c r="BK51"/>
  <c r="BK50"/>
  <c r="BK49"/>
  <c r="BK48"/>
  <c r="BK47"/>
  <c r="BO206"/>
  <c r="BO205"/>
  <c r="BO204"/>
  <c r="BO203"/>
  <c r="BO202"/>
  <c r="BO198"/>
  <c r="BO197"/>
  <c r="BO196"/>
  <c r="BO195"/>
  <c r="BO194"/>
  <c r="BO178"/>
  <c r="BO177"/>
  <c r="BO176"/>
  <c r="BO175"/>
  <c r="BO174"/>
  <c r="BO173"/>
  <c r="BO172"/>
  <c r="BO171"/>
  <c r="BO170"/>
  <c r="BO169"/>
  <c r="BO168"/>
  <c r="BO167"/>
  <c r="BO163"/>
  <c r="BO162"/>
  <c r="BO158"/>
  <c r="BO157"/>
  <c r="BO156"/>
  <c r="BO155"/>
  <c r="BO150"/>
  <c r="BO149"/>
  <c r="BO145"/>
  <c r="BO144"/>
  <c r="BO143"/>
  <c r="BO142"/>
  <c r="BO138"/>
  <c r="BO137"/>
  <c r="BO129"/>
  <c r="BO128"/>
  <c r="BO124"/>
  <c r="BO120"/>
  <c r="BO119"/>
  <c r="BO118"/>
  <c r="BO117"/>
  <c r="BO111"/>
  <c r="BO110"/>
  <c r="BO109"/>
  <c r="BO108"/>
  <c r="BO107"/>
  <c r="BO106"/>
  <c r="BO105"/>
  <c r="BO104"/>
  <c r="BO103"/>
  <c r="BO99"/>
  <c r="BO98"/>
  <c r="BO97"/>
  <c r="BO96"/>
  <c r="BO95"/>
  <c r="BO94"/>
  <c r="BO93"/>
  <c r="BO92"/>
  <c r="BO91"/>
  <c r="BO90"/>
  <c r="BO89"/>
  <c r="BO88"/>
  <c r="BO87"/>
  <c r="BO86"/>
  <c r="BO85"/>
  <c r="BO84"/>
  <c r="BO83"/>
  <c r="BO82"/>
  <c r="BO81"/>
  <c r="BO80"/>
  <c r="BO79"/>
  <c r="BO78"/>
  <c r="BO77"/>
  <c r="BO76"/>
  <c r="BO75"/>
  <c r="BO74"/>
  <c r="BO73"/>
  <c r="BO72"/>
  <c r="BO71"/>
  <c r="BO70"/>
  <c r="BO69"/>
  <c r="BO68"/>
  <c r="BO67"/>
  <c r="BO66"/>
  <c r="BO65"/>
  <c r="BO64"/>
  <c r="BO63"/>
  <c r="BO62"/>
  <c r="BO61"/>
  <c r="BO60"/>
  <c r="BO59"/>
  <c r="BO58"/>
  <c r="BO57"/>
  <c r="BO56"/>
  <c r="BO55"/>
  <c r="BO54"/>
  <c r="BO53"/>
  <c r="BO52"/>
  <c r="BO51"/>
  <c r="BO50"/>
  <c r="BO49"/>
  <c r="BO48"/>
  <c r="BO47"/>
  <c r="BL206"/>
  <c r="BL205"/>
  <c r="BL204"/>
  <c r="BL203"/>
  <c r="BL202"/>
  <c r="BL198"/>
  <c r="BL197"/>
  <c r="BL196"/>
  <c r="BL195"/>
  <c r="BL194"/>
  <c r="BL178"/>
  <c r="BL177"/>
  <c r="BL176"/>
  <c r="BL175"/>
  <c r="BL174"/>
  <c r="BL173"/>
  <c r="BL172"/>
  <c r="BL171"/>
  <c r="BL170"/>
  <c r="BL169"/>
  <c r="BL168"/>
  <c r="BL167"/>
  <c r="BL163"/>
  <c r="BL162"/>
  <c r="BL158"/>
  <c r="BL157"/>
  <c r="BL156"/>
  <c r="BL155"/>
  <c r="BL150"/>
  <c r="BL149"/>
  <c r="BL145"/>
  <c r="BL144"/>
  <c r="BL143"/>
  <c r="BL142"/>
  <c r="BL138"/>
  <c r="BL137"/>
  <c r="BL129"/>
  <c r="BL128"/>
  <c r="BL124"/>
  <c r="BL120"/>
  <c r="BL119"/>
  <c r="BL118"/>
  <c r="BL117"/>
  <c r="BL111"/>
  <c r="BL110"/>
  <c r="BL109"/>
  <c r="BL108"/>
  <c r="BL107"/>
  <c r="BL106"/>
  <c r="BL105"/>
  <c r="BL104"/>
  <c r="BL103"/>
  <c r="BL99"/>
  <c r="BL98"/>
  <c r="BL97"/>
  <c r="BL96"/>
  <c r="BL95"/>
  <c r="BL94"/>
  <c r="BL93"/>
  <c r="BL92"/>
  <c r="BL91"/>
  <c r="BL90"/>
  <c r="BL89"/>
  <c r="BL88"/>
  <c r="BL87"/>
  <c r="BL86"/>
  <c r="BL85"/>
  <c r="BL84"/>
  <c r="BL83"/>
  <c r="BL82"/>
  <c r="BL81"/>
  <c r="BL80"/>
  <c r="BL79"/>
  <c r="BL78"/>
  <c r="BL77"/>
  <c r="BL76"/>
  <c r="BL75"/>
  <c r="BL74"/>
  <c r="BL73"/>
  <c r="BL72"/>
  <c r="BL71"/>
  <c r="BL70"/>
  <c r="BL69"/>
  <c r="BL68"/>
  <c r="BL67"/>
  <c r="BL66"/>
  <c r="BL65"/>
  <c r="BL64"/>
  <c r="BL63"/>
  <c r="BL62"/>
  <c r="BL61"/>
  <c r="BL60"/>
  <c r="BL59"/>
  <c r="BL58"/>
  <c r="BL57"/>
  <c r="BL56"/>
  <c r="BL55"/>
  <c r="BL54"/>
  <c r="BL53"/>
  <c r="BL52"/>
  <c r="BL51"/>
  <c r="BL50"/>
  <c r="BL49"/>
  <c r="BL48"/>
  <c r="BL47"/>
  <c r="BS206"/>
  <c r="BS205"/>
  <c r="BS204"/>
  <c r="BS203"/>
  <c r="BS202"/>
  <c r="BS198"/>
  <c r="BS197"/>
  <c r="BS196"/>
  <c r="BS195"/>
  <c r="BS194"/>
  <c r="BS178"/>
  <c r="BS177"/>
  <c r="BS176"/>
  <c r="BS175"/>
  <c r="BS174"/>
  <c r="BS173"/>
  <c r="BS172"/>
  <c r="BS171"/>
  <c r="BS170"/>
  <c r="BS169"/>
  <c r="BS168"/>
  <c r="BS167"/>
  <c r="BS163"/>
  <c r="BS162"/>
  <c r="BS158"/>
  <c r="BS157"/>
  <c r="BS156"/>
  <c r="BS155"/>
  <c r="BS150"/>
  <c r="BS149"/>
  <c r="BS145"/>
  <c r="BS144"/>
  <c r="BS143"/>
  <c r="BS142"/>
  <c r="BS138"/>
  <c r="BS137"/>
  <c r="BS129"/>
  <c r="BS128"/>
  <c r="BS124"/>
  <c r="BS120"/>
  <c r="BS119"/>
  <c r="BS118"/>
  <c r="BS117"/>
  <c r="BS111"/>
  <c r="BS110"/>
  <c r="BS109"/>
  <c r="BS108"/>
  <c r="BS107"/>
  <c r="BS106"/>
  <c r="BS105"/>
  <c r="BS104"/>
  <c r="BS103"/>
  <c r="BS99"/>
  <c r="BS98"/>
  <c r="BS97"/>
  <c r="BS96"/>
  <c r="BS95"/>
  <c r="BS94"/>
  <c r="BS93"/>
  <c r="BS92"/>
  <c r="BS91"/>
  <c r="BS90"/>
  <c r="BS89"/>
  <c r="BS88"/>
  <c r="BS87"/>
  <c r="BS86"/>
  <c r="BS85"/>
  <c r="BS84"/>
  <c r="BS83"/>
  <c r="BS82"/>
  <c r="BS81"/>
  <c r="BS80"/>
  <c r="BS79"/>
  <c r="BS78"/>
  <c r="BS77"/>
  <c r="BS76"/>
  <c r="BS75"/>
  <c r="BS74"/>
  <c r="BS73"/>
  <c r="BS72"/>
  <c r="BS71"/>
  <c r="BS70"/>
  <c r="BS69"/>
  <c r="BS68"/>
  <c r="BS67"/>
  <c r="BS66"/>
  <c r="BS65"/>
  <c r="BS64"/>
  <c r="BS63"/>
  <c r="BS62"/>
  <c r="BS61"/>
  <c r="BS60"/>
  <c r="BS59"/>
  <c r="BS58"/>
  <c r="BS57"/>
  <c r="BS56"/>
  <c r="BS55"/>
  <c r="BS54"/>
  <c r="BS53"/>
  <c r="BS52"/>
  <c r="BS51"/>
  <c r="BS50"/>
  <c r="BS49"/>
  <c r="BS48"/>
  <c r="BS47"/>
  <c r="BQ206"/>
  <c r="BQ205"/>
  <c r="BQ204"/>
  <c r="BQ203"/>
  <c r="BQ202"/>
  <c r="BQ198"/>
  <c r="BQ197"/>
  <c r="BQ196"/>
  <c r="BQ195"/>
  <c r="BQ194"/>
  <c r="BQ178"/>
  <c r="BQ177"/>
  <c r="BQ176"/>
  <c r="BQ175"/>
  <c r="BQ174"/>
  <c r="BQ173"/>
  <c r="BQ172"/>
  <c r="BQ171"/>
  <c r="BQ170"/>
  <c r="BQ169"/>
  <c r="BQ168"/>
  <c r="BQ167"/>
  <c r="BQ163"/>
  <c r="BQ162"/>
  <c r="BQ158"/>
  <c r="BQ157"/>
  <c r="BQ156"/>
  <c r="BQ155"/>
  <c r="BQ150"/>
  <c r="BQ149"/>
  <c r="BQ145"/>
  <c r="BQ144"/>
  <c r="BQ143"/>
  <c r="BQ142"/>
  <c r="BQ138"/>
  <c r="BQ137"/>
  <c r="BQ129"/>
  <c r="BQ128"/>
  <c r="BQ124"/>
  <c r="BQ120"/>
  <c r="BQ119"/>
  <c r="BQ118"/>
  <c r="BQ117"/>
  <c r="BQ111"/>
  <c r="BQ110"/>
  <c r="BQ109"/>
  <c r="BQ108"/>
  <c r="BQ107"/>
  <c r="BQ106"/>
  <c r="BQ105"/>
  <c r="BQ104"/>
  <c r="BQ103"/>
  <c r="BQ99"/>
  <c r="BQ98"/>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60"/>
  <c r="BQ59"/>
  <c r="BQ58"/>
  <c r="BQ57"/>
  <c r="BQ56"/>
  <c r="BQ55"/>
  <c r="BQ54"/>
  <c r="BQ53"/>
  <c r="BQ52"/>
  <c r="BQ51"/>
  <c r="BQ50"/>
  <c r="BQ49"/>
  <c r="BQ48"/>
  <c r="BQ47"/>
  <c r="BT206"/>
  <c r="BT205"/>
  <c r="BT204"/>
  <c r="BT203"/>
  <c r="BT202"/>
  <c r="BT198"/>
  <c r="BT197"/>
  <c r="BT196"/>
  <c r="BT195"/>
  <c r="BT194"/>
  <c r="BT178"/>
  <c r="BT177"/>
  <c r="BT176"/>
  <c r="BT175"/>
  <c r="BT174"/>
  <c r="BT173"/>
  <c r="BT172"/>
  <c r="BT171"/>
  <c r="BT170"/>
  <c r="BT169"/>
  <c r="BT168"/>
  <c r="BT167"/>
  <c r="BT163"/>
  <c r="BT162"/>
  <c r="BT158"/>
  <c r="BT157"/>
  <c r="BT156"/>
  <c r="BT155"/>
  <c r="BT150"/>
  <c r="BT149"/>
  <c r="BT145"/>
  <c r="BT144"/>
  <c r="BT143"/>
  <c r="BT142"/>
  <c r="BT138"/>
  <c r="BT137"/>
  <c r="BT129"/>
  <c r="BT128"/>
  <c r="BT124"/>
  <c r="BT120"/>
  <c r="BT119"/>
  <c r="BT118"/>
  <c r="BT117"/>
  <c r="BT111"/>
  <c r="BT110"/>
  <c r="BT109"/>
  <c r="BT108"/>
  <c r="BT107"/>
  <c r="BT106"/>
  <c r="BT105"/>
  <c r="BT104"/>
  <c r="BT103"/>
  <c r="BT99"/>
  <c r="BT98"/>
  <c r="BT97"/>
  <c r="BT96"/>
  <c r="BT95"/>
  <c r="BT94"/>
  <c r="BT93"/>
  <c r="BT92"/>
  <c r="BT91"/>
  <c r="BT90"/>
  <c r="BT89"/>
  <c r="BT88"/>
  <c r="BT87"/>
  <c r="BT86"/>
  <c r="BT85"/>
  <c r="BT84"/>
  <c r="BT83"/>
  <c r="BT82"/>
  <c r="BT81"/>
  <c r="BT80"/>
  <c r="BT79"/>
  <c r="BT78"/>
  <c r="BT77"/>
  <c r="BT76"/>
  <c r="BT75"/>
  <c r="BT74"/>
  <c r="BT73"/>
  <c r="BT72"/>
  <c r="BT71"/>
  <c r="BT70"/>
  <c r="BT69"/>
  <c r="BT68"/>
  <c r="BT67"/>
  <c r="BT66"/>
  <c r="BT65"/>
  <c r="BT64"/>
  <c r="BT63"/>
  <c r="BT62"/>
  <c r="BT61"/>
  <c r="BT60"/>
  <c r="BT59"/>
  <c r="BT58"/>
  <c r="BT57"/>
  <c r="BT56"/>
  <c r="BT55"/>
  <c r="BT54"/>
  <c r="BT53"/>
  <c r="BT52"/>
  <c r="BT51"/>
  <c r="BT50"/>
  <c r="BT49"/>
  <c r="BT48"/>
  <c r="BT47"/>
  <c r="BU206"/>
  <c r="BU205"/>
  <c r="BU204"/>
  <c r="BU203"/>
  <c r="BU202"/>
  <c r="BU198"/>
  <c r="BU197"/>
  <c r="BU196"/>
  <c r="BU195"/>
  <c r="BU194"/>
  <c r="BU178"/>
  <c r="BU177"/>
  <c r="BU176"/>
  <c r="BU175"/>
  <c r="BU174"/>
  <c r="BU173"/>
  <c r="BU172"/>
  <c r="BU171"/>
  <c r="BU170"/>
  <c r="BU169"/>
  <c r="BU168"/>
  <c r="BU167"/>
  <c r="BU163"/>
  <c r="BU162"/>
  <c r="BU158"/>
  <c r="BU157"/>
  <c r="BU156"/>
  <c r="BU155"/>
  <c r="BU150"/>
  <c r="BU149"/>
  <c r="BU145"/>
  <c r="BU144"/>
  <c r="BU143"/>
  <c r="BU142"/>
  <c r="BU138"/>
  <c r="BU137"/>
  <c r="BU129"/>
  <c r="BU128"/>
  <c r="BU124"/>
  <c r="BU120"/>
  <c r="BU119"/>
  <c r="BU118"/>
  <c r="BU117"/>
  <c r="BU111"/>
  <c r="BU110"/>
  <c r="BU109"/>
  <c r="BU108"/>
  <c r="BU107"/>
  <c r="BU106"/>
  <c r="BU105"/>
  <c r="BU104"/>
  <c r="BU103"/>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N206"/>
  <c r="BN205"/>
  <c r="BN204"/>
  <c r="BN203"/>
  <c r="BN202"/>
  <c r="BN198"/>
  <c r="BN197"/>
  <c r="BN196"/>
  <c r="BN195"/>
  <c r="BN194"/>
  <c r="BN178"/>
  <c r="BN177"/>
  <c r="BN176"/>
  <c r="BN175"/>
  <c r="BN174"/>
  <c r="BN173"/>
  <c r="BN172"/>
  <c r="BN171"/>
  <c r="BN170"/>
  <c r="BN169"/>
  <c r="BN168"/>
  <c r="BN167"/>
  <c r="BN163"/>
  <c r="BN162"/>
  <c r="BN158"/>
  <c r="BN157"/>
  <c r="BN156"/>
  <c r="BN155"/>
  <c r="BN150"/>
  <c r="BN149"/>
  <c r="BN145"/>
  <c r="BN144"/>
  <c r="BN143"/>
  <c r="BN142"/>
  <c r="BN138"/>
  <c r="BN137"/>
  <c r="BN129"/>
  <c r="BN128"/>
  <c r="BN124"/>
  <c r="BN120"/>
  <c r="BN119"/>
  <c r="BN118"/>
  <c r="BN117"/>
  <c r="BN111"/>
  <c r="BN110"/>
  <c r="BN109"/>
  <c r="BN108"/>
  <c r="BN107"/>
  <c r="BN106"/>
  <c r="BN105"/>
  <c r="BN104"/>
  <c r="BN103"/>
  <c r="BN99"/>
  <c r="BN98"/>
  <c r="BN97"/>
  <c r="BN96"/>
  <c r="BN95"/>
  <c r="BN94"/>
  <c r="BN93"/>
  <c r="BN92"/>
  <c r="BN91"/>
  <c r="BN90"/>
  <c r="BN89"/>
  <c r="BN88"/>
  <c r="BN87"/>
  <c r="BN86"/>
  <c r="BN85"/>
  <c r="BN84"/>
  <c r="BN83"/>
  <c r="BN82"/>
  <c r="BN81"/>
  <c r="BN80"/>
  <c r="BN79"/>
  <c r="BN78"/>
  <c r="BN77"/>
  <c r="BN76"/>
  <c r="BN75"/>
  <c r="BN74"/>
  <c r="BN73"/>
  <c r="BN72"/>
  <c r="BN71"/>
  <c r="BN70"/>
  <c r="BN69"/>
  <c r="BN68"/>
  <c r="BN67"/>
  <c r="BN66"/>
  <c r="BN65"/>
  <c r="BN64"/>
  <c r="BN63"/>
  <c r="BN62"/>
  <c r="BN61"/>
  <c r="BN60"/>
  <c r="BN59"/>
  <c r="BN58"/>
  <c r="BN57"/>
  <c r="BN56"/>
  <c r="BN55"/>
  <c r="BN54"/>
  <c r="BN53"/>
  <c r="BN52"/>
  <c r="BN51"/>
  <c r="BN50"/>
  <c r="BN49"/>
  <c r="BN48"/>
  <c r="BN47"/>
  <c r="BP206"/>
  <c r="BP205"/>
  <c r="BP204"/>
  <c r="BP203"/>
  <c r="BP202"/>
  <c r="BP198"/>
  <c r="BP197"/>
  <c r="BP196"/>
  <c r="BP195"/>
  <c r="BP194"/>
  <c r="BP178"/>
  <c r="BP177"/>
  <c r="BP176"/>
  <c r="BP175"/>
  <c r="BP174"/>
  <c r="BP173"/>
  <c r="BP172"/>
  <c r="BP171"/>
  <c r="BP170"/>
  <c r="BP169"/>
  <c r="BP168"/>
  <c r="BP167"/>
  <c r="BP163"/>
  <c r="BP162"/>
  <c r="BP158"/>
  <c r="BP157"/>
  <c r="BP156"/>
  <c r="BP155"/>
  <c r="BP150"/>
  <c r="BP149"/>
  <c r="BP145"/>
  <c r="BP144"/>
  <c r="BP143"/>
  <c r="BP142"/>
  <c r="BP138"/>
  <c r="BP137"/>
  <c r="BP129"/>
  <c r="BP128"/>
  <c r="BP124"/>
  <c r="BP120"/>
  <c r="BP119"/>
  <c r="BP118"/>
  <c r="BP117"/>
  <c r="BP111"/>
  <c r="BP110"/>
  <c r="BP109"/>
  <c r="BP108"/>
  <c r="BP107"/>
  <c r="BP106"/>
  <c r="BP105"/>
  <c r="BP104"/>
  <c r="BP103"/>
  <c r="BP99"/>
  <c r="BP98"/>
  <c r="BP97"/>
  <c r="BP96"/>
  <c r="BP95"/>
  <c r="BP94"/>
  <c r="BP93"/>
  <c r="BP92"/>
  <c r="BP91"/>
  <c r="BP90"/>
  <c r="BP89"/>
  <c r="BP88"/>
  <c r="BP87"/>
  <c r="BP86"/>
  <c r="BP85"/>
  <c r="BP84"/>
  <c r="BP83"/>
  <c r="BP82"/>
  <c r="BP81"/>
  <c r="BP80"/>
  <c r="BP79"/>
  <c r="BP78"/>
  <c r="BP77"/>
  <c r="BP76"/>
  <c r="BP75"/>
  <c r="BP74"/>
  <c r="BP73"/>
  <c r="BP72"/>
  <c r="BP71"/>
  <c r="BP70"/>
  <c r="BP69"/>
  <c r="BP68"/>
  <c r="BP67"/>
  <c r="BP66"/>
  <c r="BP65"/>
  <c r="BP64"/>
  <c r="BP63"/>
  <c r="BP62"/>
  <c r="BP61"/>
  <c r="BP60"/>
  <c r="BP59"/>
  <c r="BP58"/>
  <c r="BP57"/>
  <c r="BP56"/>
  <c r="BP55"/>
  <c r="BP54"/>
  <c r="BP53"/>
  <c r="BP52"/>
  <c r="BP51"/>
  <c r="BP50"/>
  <c r="BP49"/>
  <c r="BP48"/>
  <c r="BP47"/>
  <c r="BR206"/>
  <c r="BR205"/>
  <c r="BR204"/>
  <c r="BR203"/>
  <c r="BR202"/>
  <c r="BR198"/>
  <c r="BR197"/>
  <c r="BR196"/>
  <c r="BR195"/>
  <c r="BR194"/>
  <c r="BR178"/>
  <c r="BR177"/>
  <c r="BR176"/>
  <c r="BR175"/>
  <c r="BR174"/>
  <c r="BR173"/>
  <c r="BR172"/>
  <c r="BR171"/>
  <c r="BR170"/>
  <c r="BR169"/>
  <c r="BR168"/>
  <c r="BR167"/>
  <c r="BR163"/>
  <c r="BR162"/>
  <c r="BR158"/>
  <c r="BR157"/>
  <c r="BR156"/>
  <c r="BR155"/>
  <c r="BR150"/>
  <c r="BR149"/>
  <c r="BR145"/>
  <c r="BR144"/>
  <c r="BR143"/>
  <c r="BR142"/>
  <c r="BR138"/>
  <c r="BR137"/>
  <c r="BR129"/>
  <c r="BR128"/>
  <c r="BR124"/>
  <c r="BR120"/>
  <c r="BR119"/>
  <c r="BR118"/>
  <c r="BR117"/>
  <c r="BR111"/>
  <c r="BR110"/>
  <c r="BR109"/>
  <c r="BR108"/>
  <c r="BR107"/>
  <c r="BR106"/>
  <c r="BR105"/>
  <c r="BR104"/>
  <c r="BR103"/>
  <c r="BR99"/>
  <c r="BR98"/>
  <c r="BR97"/>
  <c r="BR96"/>
  <c r="BR95"/>
  <c r="BR94"/>
  <c r="BR93"/>
  <c r="BR92"/>
  <c r="BR91"/>
  <c r="BR90"/>
  <c r="BR89"/>
  <c r="BR88"/>
  <c r="BR87"/>
  <c r="BR86"/>
  <c r="BR85"/>
  <c r="BR84"/>
  <c r="BR83"/>
  <c r="BR82"/>
  <c r="BR81"/>
  <c r="BR80"/>
  <c r="BR79"/>
  <c r="BR78"/>
  <c r="BR77"/>
  <c r="BR76"/>
  <c r="BR75"/>
  <c r="BR74"/>
  <c r="BR73"/>
  <c r="BR72"/>
  <c r="BR71"/>
  <c r="BR70"/>
  <c r="BR69"/>
  <c r="BR68"/>
  <c r="BR67"/>
  <c r="BR66"/>
  <c r="BR65"/>
  <c r="BR64"/>
  <c r="BR63"/>
  <c r="BR62"/>
  <c r="BR61"/>
  <c r="BR60"/>
  <c r="BR59"/>
  <c r="BR58"/>
  <c r="BR57"/>
  <c r="BR56"/>
  <c r="BR55"/>
  <c r="BR54"/>
  <c r="BR53"/>
  <c r="BR52"/>
  <c r="BR51"/>
  <c r="BR50"/>
  <c r="BR49"/>
  <c r="BR48"/>
  <c r="BR47"/>
  <c r="BM206"/>
  <c r="BM205"/>
  <c r="BM204"/>
  <c r="BM203"/>
  <c r="BM202"/>
  <c r="BM198"/>
  <c r="BM197"/>
  <c r="BM196"/>
  <c r="BM195"/>
  <c r="BM194"/>
  <c r="BM178"/>
  <c r="BM177"/>
  <c r="BM176"/>
  <c r="BM175"/>
  <c r="BM174"/>
  <c r="BM173"/>
  <c r="BM172"/>
  <c r="BM171"/>
  <c r="BM170"/>
  <c r="BM169"/>
  <c r="BM168"/>
  <c r="BM167"/>
  <c r="BM163"/>
  <c r="BM162"/>
  <c r="BM158"/>
  <c r="BM157"/>
  <c r="BM156"/>
  <c r="BM155"/>
  <c r="BM150"/>
  <c r="BM149"/>
  <c r="BM145"/>
  <c r="BM144"/>
  <c r="BM143"/>
  <c r="BM142"/>
  <c r="BM138"/>
  <c r="BM137"/>
  <c r="BM129"/>
  <c r="BM128"/>
  <c r="BM124"/>
  <c r="BM120"/>
  <c r="BM119"/>
  <c r="BM118"/>
  <c r="BM117"/>
  <c r="BM111"/>
  <c r="BM110"/>
  <c r="BM109"/>
  <c r="BM108"/>
  <c r="BM107"/>
  <c r="BM106"/>
  <c r="BM105"/>
  <c r="BM104"/>
  <c r="BM103"/>
  <c r="BM99"/>
  <c r="BM98"/>
  <c r="BM97"/>
  <c r="BM96"/>
  <c r="BM95"/>
  <c r="BM94"/>
  <c r="BM93"/>
  <c r="BM92"/>
  <c r="BM91"/>
  <c r="BM90"/>
  <c r="BM89"/>
  <c r="BM88"/>
  <c r="BM87"/>
  <c r="BM86"/>
  <c r="BM85"/>
  <c r="BM84"/>
  <c r="BM83"/>
  <c r="BM82"/>
  <c r="BM81"/>
  <c r="BM80"/>
  <c r="BM79"/>
  <c r="BM78"/>
  <c r="BM77"/>
  <c r="BM76"/>
  <c r="BM75"/>
  <c r="BM74"/>
  <c r="BM73"/>
  <c r="BM72"/>
  <c r="BM71"/>
  <c r="BM70"/>
  <c r="BM69"/>
  <c r="BM68"/>
  <c r="BM67"/>
  <c r="BM66"/>
  <c r="BM65"/>
  <c r="BM64"/>
  <c r="BM63"/>
  <c r="BM62"/>
  <c r="BM61"/>
  <c r="BM60"/>
  <c r="BM59"/>
  <c r="BM58"/>
  <c r="BM57"/>
  <c r="BM56"/>
  <c r="BM55"/>
  <c r="BM54"/>
  <c r="BM53"/>
  <c r="BM52"/>
  <c r="BM51"/>
  <c r="BM50"/>
  <c r="BM49"/>
  <c r="BM48"/>
  <c r="BM47"/>
  <c r="BH206"/>
  <c r="BH205"/>
  <c r="BH204"/>
  <c r="BH203"/>
  <c r="BH202"/>
  <c r="BH198"/>
  <c r="BH197"/>
  <c r="BH196"/>
  <c r="BH195"/>
  <c r="BH194"/>
  <c r="BH178"/>
  <c r="BH177"/>
  <c r="BH176"/>
  <c r="BH175"/>
  <c r="BH174"/>
  <c r="BH173"/>
  <c r="BH172"/>
  <c r="BH171"/>
  <c r="BH170"/>
  <c r="BH169"/>
  <c r="BH168"/>
  <c r="BH167"/>
  <c r="BH163"/>
  <c r="BH162"/>
  <c r="BH158"/>
  <c r="BH157"/>
  <c r="BH156"/>
  <c r="BH155"/>
  <c r="BH150"/>
  <c r="BH149"/>
  <c r="BH145"/>
  <c r="BH144"/>
  <c r="BH143"/>
  <c r="BH142"/>
  <c r="BH138"/>
  <c r="BH137"/>
  <c r="BH129"/>
  <c r="BH128"/>
  <c r="BH124"/>
  <c r="BH120"/>
  <c r="BH119"/>
  <c r="BH118"/>
  <c r="BH117"/>
  <c r="BH111"/>
  <c r="BH110"/>
  <c r="BH109"/>
  <c r="BH108"/>
  <c r="BH107"/>
  <c r="BH106"/>
  <c r="BH105"/>
  <c r="BH104"/>
  <c r="BH103"/>
  <c r="BH99"/>
  <c r="BH98"/>
  <c r="BH97"/>
  <c r="BH96"/>
  <c r="BH95"/>
  <c r="BH94"/>
  <c r="BH93"/>
  <c r="BH92"/>
  <c r="BH91"/>
  <c r="BH90"/>
  <c r="BH89"/>
  <c r="BH88"/>
  <c r="BH87"/>
  <c r="BH86"/>
  <c r="BH85"/>
  <c r="BH84"/>
  <c r="BH83"/>
  <c r="BH82"/>
  <c r="BH81"/>
  <c r="BH80"/>
  <c r="BH79"/>
  <c r="BH78"/>
  <c r="BH77"/>
  <c r="BH76"/>
  <c r="BH75"/>
  <c r="BH74"/>
  <c r="BH73"/>
  <c r="BH72"/>
  <c r="BH71"/>
  <c r="BH70"/>
  <c r="BH69"/>
  <c r="BH68"/>
  <c r="BH67"/>
  <c r="BH66"/>
  <c r="BH65"/>
  <c r="BH64"/>
  <c r="BH63"/>
  <c r="BH62"/>
  <c r="BH61"/>
  <c r="BH60"/>
  <c r="BH59"/>
  <c r="BH58"/>
  <c r="BH57"/>
  <c r="BH56"/>
  <c r="BH55"/>
  <c r="BH54"/>
  <c r="BH53"/>
  <c r="BH52"/>
  <c r="BH51"/>
  <c r="BH50"/>
  <c r="BH49"/>
  <c r="BH48"/>
  <c r="BH47"/>
  <c r="BF206"/>
  <c r="BF205"/>
  <c r="BF204"/>
  <c r="BF203"/>
  <c r="BF202"/>
  <c r="BF198"/>
  <c r="BF197"/>
  <c r="BF196"/>
  <c r="BF195"/>
  <c r="BF194"/>
  <c r="BF178"/>
  <c r="BF177"/>
  <c r="BF176"/>
  <c r="BF175"/>
  <c r="BF174"/>
  <c r="BF173"/>
  <c r="BF172"/>
  <c r="BF171"/>
  <c r="BF170"/>
  <c r="BF169"/>
  <c r="BF168"/>
  <c r="BF167"/>
  <c r="BF163"/>
  <c r="BF162"/>
  <c r="BF158"/>
  <c r="BF157"/>
  <c r="BF156"/>
  <c r="BF155"/>
  <c r="BF150"/>
  <c r="BF149"/>
  <c r="BF145"/>
  <c r="BF144"/>
  <c r="BF143"/>
  <c r="BF142"/>
  <c r="BF138"/>
  <c r="BF137"/>
  <c r="BF129"/>
  <c r="BF128"/>
  <c r="BF124"/>
  <c r="BF120"/>
  <c r="BF119"/>
  <c r="BF118"/>
  <c r="BF117"/>
  <c r="BF111"/>
  <c r="BF110"/>
  <c r="BF109"/>
  <c r="BF108"/>
  <c r="BF107"/>
  <c r="BF106"/>
  <c r="BF105"/>
  <c r="BF104"/>
  <c r="BF103"/>
  <c r="BF99"/>
  <c r="BF98"/>
  <c r="BF97"/>
  <c r="BF96"/>
  <c r="BF95"/>
  <c r="BF94"/>
  <c r="BF93"/>
  <c r="BF92"/>
  <c r="BF91"/>
  <c r="BF90"/>
  <c r="BF89"/>
  <c r="BF88"/>
  <c r="BF87"/>
  <c r="BF86"/>
  <c r="BF85"/>
  <c r="BF84"/>
  <c r="BF83"/>
  <c r="BF82"/>
  <c r="BF81"/>
  <c r="BF80"/>
  <c r="BF79"/>
  <c r="BF78"/>
  <c r="BF77"/>
  <c r="BF76"/>
  <c r="BF75"/>
  <c r="BF74"/>
  <c r="BF73"/>
  <c r="BF72"/>
  <c r="BF71"/>
  <c r="BF70"/>
  <c r="BF69"/>
  <c r="BF68"/>
  <c r="BF67"/>
  <c r="BF66"/>
  <c r="BF65"/>
  <c r="BF64"/>
  <c r="BF63"/>
  <c r="BF62"/>
  <c r="BF61"/>
  <c r="BF60"/>
  <c r="BF59"/>
  <c r="BF58"/>
  <c r="BF57"/>
  <c r="BF56"/>
  <c r="BF55"/>
  <c r="BF54"/>
  <c r="BF53"/>
  <c r="BF52"/>
  <c r="BF51"/>
  <c r="BF50"/>
  <c r="BF49"/>
  <c r="BF48"/>
  <c r="BF47"/>
  <c r="Y206" l="1"/>
  <c r="Y205"/>
  <c r="Y204"/>
  <c r="Y203"/>
  <c r="Y202"/>
  <c r="Y198"/>
  <c r="Y197"/>
  <c r="Y196"/>
  <c r="Y195"/>
  <c r="Y194"/>
  <c r="Y178"/>
  <c r="Y177"/>
  <c r="Y176"/>
  <c r="Y175"/>
  <c r="Y174"/>
  <c r="Y173"/>
  <c r="Y172"/>
  <c r="Y171"/>
  <c r="Y170"/>
  <c r="Y169"/>
  <c r="Y168"/>
  <c r="Y167"/>
  <c r="Y163"/>
  <c r="Y162"/>
  <c r="Y158"/>
  <c r="Y157"/>
  <c r="Y156"/>
  <c r="Y155"/>
  <c r="Y150"/>
  <c r="Y149"/>
  <c r="Y145"/>
  <c r="Y144"/>
  <c r="Y143"/>
  <c r="Y142"/>
  <c r="Y138"/>
  <c r="Y137"/>
  <c r="Y129"/>
  <c r="Y128"/>
  <c r="Y124"/>
  <c r="Y120"/>
  <c r="Y119"/>
  <c r="Y118"/>
  <c r="Y117"/>
  <c r="Y111"/>
  <c r="Y110"/>
  <c r="Y109"/>
  <c r="Y108"/>
  <c r="Y107"/>
  <c r="Y106"/>
  <c r="Y105"/>
  <c r="Y104"/>
  <c r="Y103"/>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AT206"/>
  <c r="AT205"/>
  <c r="AT204"/>
  <c r="AT203"/>
  <c r="AT202"/>
  <c r="AT198"/>
  <c r="AT197"/>
  <c r="AT196"/>
  <c r="AT195"/>
  <c r="AT194"/>
  <c r="AT178"/>
  <c r="AT177"/>
  <c r="AT176"/>
  <c r="AT175"/>
  <c r="AT174"/>
  <c r="AT173"/>
  <c r="AT172"/>
  <c r="AT171"/>
  <c r="AT170"/>
  <c r="AT169"/>
  <c r="AT168"/>
  <c r="AT167"/>
  <c r="AT163"/>
  <c r="AT162"/>
  <c r="AT158"/>
  <c r="AT157"/>
  <c r="AT156"/>
  <c r="AT155"/>
  <c r="AT150"/>
  <c r="AT149"/>
  <c r="AT145"/>
  <c r="AT144"/>
  <c r="AT143"/>
  <c r="AT142"/>
  <c r="AT138"/>
  <c r="AT137"/>
  <c r="AT129"/>
  <c r="AT128"/>
  <c r="AT124"/>
  <c r="AT120"/>
  <c r="AT119"/>
  <c r="AT118"/>
  <c r="AT117"/>
  <c r="AT111"/>
  <c r="AT110"/>
  <c r="AT109"/>
  <c r="AT108"/>
  <c r="AT107"/>
  <c r="AT106"/>
  <c r="AT105"/>
  <c r="AT104"/>
  <c r="AT103"/>
  <c r="AT99"/>
  <c r="AT98"/>
  <c r="AT97"/>
  <c r="AT96"/>
  <c r="AT95"/>
  <c r="AT94"/>
  <c r="AT93"/>
  <c r="AT92"/>
  <c r="AT91"/>
  <c r="AT90"/>
  <c r="AT89"/>
  <c r="AT88"/>
  <c r="AT87"/>
  <c r="AT86"/>
  <c r="AT85"/>
  <c r="AT84"/>
  <c r="AT83"/>
  <c r="AT82"/>
  <c r="AT81"/>
  <c r="AT80"/>
  <c r="AT79"/>
  <c r="AT78"/>
  <c r="AT77"/>
  <c r="AT76"/>
  <c r="AT75"/>
  <c r="AT74"/>
  <c r="AT73"/>
  <c r="AT72"/>
  <c r="AT71"/>
  <c r="AT70"/>
  <c r="AT69"/>
  <c r="AT68"/>
  <c r="AT67"/>
  <c r="AT66"/>
  <c r="AT65"/>
  <c r="AT64"/>
  <c r="AT63"/>
  <c r="AT62"/>
  <c r="AT61"/>
  <c r="AT60"/>
  <c r="AT59"/>
  <c r="AT58"/>
  <c r="AT57"/>
  <c r="AT56"/>
  <c r="AT55"/>
  <c r="AT54"/>
  <c r="AT53"/>
  <c r="AT52"/>
  <c r="AT51"/>
  <c r="AT50"/>
  <c r="AT49"/>
  <c r="AT48"/>
  <c r="AT47"/>
  <c r="AS206"/>
  <c r="AS205"/>
  <c r="AS204"/>
  <c r="AS203"/>
  <c r="AS202"/>
  <c r="AS198"/>
  <c r="AS197"/>
  <c r="AS196"/>
  <c r="AS195"/>
  <c r="AS194"/>
  <c r="AS178"/>
  <c r="AS177"/>
  <c r="AS176"/>
  <c r="AS175"/>
  <c r="AS174"/>
  <c r="AS173"/>
  <c r="AS172"/>
  <c r="AS171"/>
  <c r="AS170"/>
  <c r="AS169"/>
  <c r="AS168"/>
  <c r="AS167"/>
  <c r="AS163"/>
  <c r="AS162"/>
  <c r="AS158"/>
  <c r="AS157"/>
  <c r="AS156"/>
  <c r="AS155"/>
  <c r="AS150"/>
  <c r="AS149"/>
  <c r="AS145"/>
  <c r="AS144"/>
  <c r="AS143"/>
  <c r="AS142"/>
  <c r="AS138"/>
  <c r="AS137"/>
  <c r="AS129"/>
  <c r="AS128"/>
  <c r="AS124"/>
  <c r="AS120"/>
  <c r="AS119"/>
  <c r="AS118"/>
  <c r="AS117"/>
  <c r="AS111"/>
  <c r="AS110"/>
  <c r="AS109"/>
  <c r="AS108"/>
  <c r="AS107"/>
  <c r="AS106"/>
  <c r="AS105"/>
  <c r="AS104"/>
  <c r="AS103"/>
  <c r="AS99"/>
  <c r="AS98"/>
  <c r="AS97"/>
  <c r="AS96"/>
  <c r="AS95"/>
  <c r="AS94"/>
  <c r="AS93"/>
  <c r="AS92"/>
  <c r="AS91"/>
  <c r="AS90"/>
  <c r="AS89"/>
  <c r="AS88"/>
  <c r="AS87"/>
  <c r="AS86"/>
  <c r="AS85"/>
  <c r="AS84"/>
  <c r="AS83"/>
  <c r="AS82"/>
  <c r="AS81"/>
  <c r="AS80"/>
  <c r="AS79"/>
  <c r="AS78"/>
  <c r="AS77"/>
  <c r="AS76"/>
  <c r="AS75"/>
  <c r="AS74"/>
  <c r="AS73"/>
  <c r="AS72"/>
  <c r="AS71"/>
  <c r="AS70"/>
  <c r="AS69"/>
  <c r="AS68"/>
  <c r="AS67"/>
  <c r="AS66"/>
  <c r="AS65"/>
  <c r="AS64"/>
  <c r="AS63"/>
  <c r="AS62"/>
  <c r="AS61"/>
  <c r="AS60"/>
  <c r="AS59"/>
  <c r="AS58"/>
  <c r="AS57"/>
  <c r="AS56"/>
  <c r="AS55"/>
  <c r="AS54"/>
  <c r="AS53"/>
  <c r="AS52"/>
  <c r="AS51"/>
  <c r="AS50"/>
  <c r="AS49"/>
  <c r="AS48"/>
  <c r="AS47"/>
  <c r="AR206"/>
  <c r="AR205"/>
  <c r="AR204"/>
  <c r="AR203"/>
  <c r="AR202"/>
  <c r="AR198"/>
  <c r="AR197"/>
  <c r="AR196"/>
  <c r="AR195"/>
  <c r="AR194"/>
  <c r="AR178"/>
  <c r="AR177"/>
  <c r="AR176"/>
  <c r="AR175"/>
  <c r="AR174"/>
  <c r="AR173"/>
  <c r="AR172"/>
  <c r="AR171"/>
  <c r="AR170"/>
  <c r="AR169"/>
  <c r="AR168"/>
  <c r="AR167"/>
  <c r="AR163"/>
  <c r="AR162"/>
  <c r="AR158"/>
  <c r="AR157"/>
  <c r="AR156"/>
  <c r="AR155"/>
  <c r="AR150"/>
  <c r="AR149"/>
  <c r="AR145"/>
  <c r="AR144"/>
  <c r="AR143"/>
  <c r="AR142"/>
  <c r="AR138"/>
  <c r="AR137"/>
  <c r="AR129"/>
  <c r="AR128"/>
  <c r="AR124"/>
  <c r="AR120"/>
  <c r="AR119"/>
  <c r="AR118"/>
  <c r="AR117"/>
  <c r="AR111"/>
  <c r="AR110"/>
  <c r="AR109"/>
  <c r="AR108"/>
  <c r="AR107"/>
  <c r="AR106"/>
  <c r="AR105"/>
  <c r="AR104"/>
  <c r="AR103"/>
  <c r="AR99"/>
  <c r="AR98"/>
  <c r="AR97"/>
  <c r="AR96"/>
  <c r="AR95"/>
  <c r="AR94"/>
  <c r="AR93"/>
  <c r="AR92"/>
  <c r="AR91"/>
  <c r="AR90"/>
  <c r="AR89"/>
  <c r="AR88"/>
  <c r="AR87"/>
  <c r="AR86"/>
  <c r="AR85"/>
  <c r="AR84"/>
  <c r="AR83"/>
  <c r="AR82"/>
  <c r="AR81"/>
  <c r="AR80"/>
  <c r="AR79"/>
  <c r="AR78"/>
  <c r="AR77"/>
  <c r="AR76"/>
  <c r="AR75"/>
  <c r="AR74"/>
  <c r="AR73"/>
  <c r="AR72"/>
  <c r="AR71"/>
  <c r="AR70"/>
  <c r="AR69"/>
  <c r="AR68"/>
  <c r="AR67"/>
  <c r="AR66"/>
  <c r="AR65"/>
  <c r="AR64"/>
  <c r="AR63"/>
  <c r="AR62"/>
  <c r="AR61"/>
  <c r="AR60"/>
  <c r="AR59"/>
  <c r="AR58"/>
  <c r="AR57"/>
  <c r="AR56"/>
  <c r="AR55"/>
  <c r="AR54"/>
  <c r="AR53"/>
  <c r="AR52"/>
  <c r="AR51"/>
  <c r="AR50"/>
  <c r="AR49"/>
  <c r="AR48"/>
  <c r="AR47"/>
  <c r="AQ206"/>
  <c r="AQ205"/>
  <c r="AQ204"/>
  <c r="AQ203"/>
  <c r="AQ202"/>
  <c r="AQ198"/>
  <c r="AQ197"/>
  <c r="AQ196"/>
  <c r="AQ195"/>
  <c r="AQ194"/>
  <c r="AQ178"/>
  <c r="AQ177"/>
  <c r="AQ176"/>
  <c r="AQ175"/>
  <c r="AQ174"/>
  <c r="AQ173"/>
  <c r="AQ172"/>
  <c r="AQ171"/>
  <c r="AQ170"/>
  <c r="AQ169"/>
  <c r="AQ168"/>
  <c r="AQ167"/>
  <c r="AQ163"/>
  <c r="AQ162"/>
  <c r="AQ158"/>
  <c r="AQ157"/>
  <c r="AQ156"/>
  <c r="AQ155"/>
  <c r="AQ150"/>
  <c r="AQ149"/>
  <c r="AQ145"/>
  <c r="AQ144"/>
  <c r="AQ143"/>
  <c r="AQ142"/>
  <c r="AQ138"/>
  <c r="AQ137"/>
  <c r="AQ129"/>
  <c r="AQ128"/>
  <c r="AQ124"/>
  <c r="AQ120"/>
  <c r="AQ119"/>
  <c r="AQ118"/>
  <c r="AQ117"/>
  <c r="AQ111"/>
  <c r="AQ110"/>
  <c r="AQ109"/>
  <c r="AQ108"/>
  <c r="AQ107"/>
  <c r="AQ106"/>
  <c r="AQ105"/>
  <c r="AQ104"/>
  <c r="AQ103"/>
  <c r="AQ99"/>
  <c r="AQ98"/>
  <c r="AQ97"/>
  <c r="AQ96"/>
  <c r="AQ95"/>
  <c r="AQ94"/>
  <c r="AQ93"/>
  <c r="AQ92"/>
  <c r="AQ91"/>
  <c r="AQ90"/>
  <c r="AQ89"/>
  <c r="AQ88"/>
  <c r="AQ87"/>
  <c r="AQ86"/>
  <c r="AQ85"/>
  <c r="AQ84"/>
  <c r="AQ83"/>
  <c r="AQ82"/>
  <c r="AQ81"/>
  <c r="AQ80"/>
  <c r="AQ79"/>
  <c r="AQ78"/>
  <c r="AQ77"/>
  <c r="AQ76"/>
  <c r="AQ75"/>
  <c r="AQ74"/>
  <c r="AQ73"/>
  <c r="AQ72"/>
  <c r="AQ71"/>
  <c r="AQ70"/>
  <c r="AQ69"/>
  <c r="AQ68"/>
  <c r="AQ67"/>
  <c r="AQ66"/>
  <c r="AQ65"/>
  <c r="AQ64"/>
  <c r="AQ63"/>
  <c r="AQ62"/>
  <c r="AQ61"/>
  <c r="AQ60"/>
  <c r="AQ59"/>
  <c r="AQ58"/>
  <c r="AQ57"/>
  <c r="AQ56"/>
  <c r="AQ55"/>
  <c r="AQ54"/>
  <c r="AQ53"/>
  <c r="AQ52"/>
  <c r="AQ51"/>
  <c r="AQ50"/>
  <c r="AQ49"/>
  <c r="AQ48"/>
  <c r="AQ47"/>
  <c r="CG206"/>
  <c r="CG205"/>
  <c r="CG204"/>
  <c r="CG203"/>
  <c r="CG202"/>
  <c r="CG198"/>
  <c r="CG197"/>
  <c r="CG196"/>
  <c r="CG195"/>
  <c r="CG194"/>
  <c r="CG178"/>
  <c r="CG177"/>
  <c r="CG176"/>
  <c r="CG175"/>
  <c r="CG174"/>
  <c r="CG173"/>
  <c r="CG172"/>
  <c r="CG171"/>
  <c r="CG170"/>
  <c r="CG169"/>
  <c r="CG168"/>
  <c r="CG167"/>
  <c r="CG163"/>
  <c r="CG162"/>
  <c r="CG158"/>
  <c r="CG157"/>
  <c r="CG156"/>
  <c r="CG155"/>
  <c r="CG150"/>
  <c r="CG149"/>
  <c r="CG145"/>
  <c r="CG144"/>
  <c r="CG143"/>
  <c r="CG142"/>
  <c r="CG138"/>
  <c r="CG137"/>
  <c r="CG129"/>
  <c r="CG128"/>
  <c r="CG124"/>
  <c r="CG120"/>
  <c r="CG119"/>
  <c r="CG118"/>
  <c r="CG117"/>
  <c r="CG111"/>
  <c r="CG110"/>
  <c r="CG109"/>
  <c r="CG108"/>
  <c r="CG107"/>
  <c r="CG106"/>
  <c r="CG105"/>
  <c r="CG104"/>
  <c r="CG103"/>
  <c r="CG99"/>
  <c r="CG98"/>
  <c r="CG97"/>
  <c r="CG96"/>
  <c r="CG95"/>
  <c r="CG94"/>
  <c r="CG93"/>
  <c r="CG92"/>
  <c r="CG91"/>
  <c r="CG90"/>
  <c r="CG89"/>
  <c r="CG88"/>
  <c r="CG87"/>
  <c r="CG86"/>
  <c r="CG85"/>
  <c r="CG84"/>
  <c r="CG83"/>
  <c r="CG82"/>
  <c r="CG81"/>
  <c r="CG80"/>
  <c r="CG79"/>
  <c r="CG78"/>
  <c r="CG77"/>
  <c r="CG76"/>
  <c r="CG75"/>
  <c r="CG74"/>
  <c r="CG73"/>
  <c r="CG72"/>
  <c r="CG71"/>
  <c r="CG70"/>
  <c r="CG69"/>
  <c r="CG68"/>
  <c r="CG67"/>
  <c r="CG66"/>
  <c r="CG65"/>
  <c r="CG64"/>
  <c r="CG63"/>
  <c r="CG62"/>
  <c r="CG61"/>
  <c r="CG60"/>
  <c r="CG59"/>
  <c r="CG58"/>
  <c r="CG57"/>
  <c r="CG56"/>
  <c r="CG55"/>
  <c r="CG54"/>
  <c r="CG53"/>
  <c r="CG52"/>
  <c r="CG51"/>
  <c r="CG50"/>
  <c r="CG49"/>
  <c r="CG48"/>
  <c r="CG47"/>
  <c r="CA206"/>
  <c r="CA205"/>
  <c r="CA204"/>
  <c r="CA203"/>
  <c r="CA202"/>
  <c r="CA198"/>
  <c r="CA197"/>
  <c r="CA196"/>
  <c r="CA195"/>
  <c r="CA194"/>
  <c r="CA178"/>
  <c r="CA177"/>
  <c r="CA176"/>
  <c r="CA175"/>
  <c r="CA174"/>
  <c r="CA173"/>
  <c r="CA172"/>
  <c r="CA171"/>
  <c r="CA170"/>
  <c r="CA169"/>
  <c r="CA168"/>
  <c r="CA167"/>
  <c r="CA163"/>
  <c r="CA162"/>
  <c r="CA158"/>
  <c r="CA157"/>
  <c r="CA156"/>
  <c r="CA155"/>
  <c r="CA150"/>
  <c r="CA149"/>
  <c r="CA145"/>
  <c r="CA144"/>
  <c r="CA143"/>
  <c r="CA142"/>
  <c r="CA138"/>
  <c r="CA137"/>
  <c r="CA129"/>
  <c r="CA128"/>
  <c r="CA124"/>
  <c r="CA120"/>
  <c r="CA119"/>
  <c r="CA118"/>
  <c r="CA117"/>
  <c r="CA111"/>
  <c r="CA110"/>
  <c r="CA109"/>
  <c r="CA108"/>
  <c r="CA107"/>
  <c r="CA106"/>
  <c r="CA105"/>
  <c r="CA104"/>
  <c r="CA103"/>
  <c r="CA99"/>
  <c r="CA98"/>
  <c r="CA97"/>
  <c r="CA96"/>
  <c r="CA95"/>
  <c r="CA94"/>
  <c r="CA93"/>
  <c r="CA92"/>
  <c r="CA91"/>
  <c r="CA90"/>
  <c r="CA89"/>
  <c r="CA88"/>
  <c r="CA87"/>
  <c r="CA86"/>
  <c r="CA85"/>
  <c r="CA84"/>
  <c r="CA83"/>
  <c r="CA82"/>
  <c r="CA81"/>
  <c r="CA80"/>
  <c r="CA79"/>
  <c r="CA78"/>
  <c r="CA77"/>
  <c r="CA76"/>
  <c r="CA75"/>
  <c r="CA74"/>
  <c r="CA73"/>
  <c r="CA72"/>
  <c r="CA71"/>
  <c r="CA70"/>
  <c r="CA69"/>
  <c r="CA68"/>
  <c r="CA67"/>
  <c r="CA66"/>
  <c r="CA65"/>
  <c r="CA64"/>
  <c r="CA63"/>
  <c r="CA62"/>
  <c r="CA61"/>
  <c r="CA60"/>
  <c r="CA59"/>
  <c r="CA58"/>
  <c r="CA57"/>
  <c r="CA56"/>
  <c r="CA55"/>
  <c r="CA54"/>
  <c r="CA53"/>
  <c r="CA52"/>
  <c r="CA51"/>
  <c r="CA50"/>
  <c r="CA49"/>
  <c r="CA48"/>
  <c r="CA47"/>
  <c r="BX206"/>
  <c r="BX205"/>
  <c r="BX204"/>
  <c r="BX203"/>
  <c r="BX202"/>
  <c r="BX198"/>
  <c r="BX197"/>
  <c r="BX196"/>
  <c r="BX195"/>
  <c r="BX194"/>
  <c r="BX178"/>
  <c r="BX177"/>
  <c r="BX176"/>
  <c r="BX175"/>
  <c r="BX174"/>
  <c r="BX173"/>
  <c r="BX172"/>
  <c r="BX171"/>
  <c r="BX170"/>
  <c r="BX169"/>
  <c r="BX168"/>
  <c r="BX167"/>
  <c r="BX163"/>
  <c r="BX162"/>
  <c r="BX158"/>
  <c r="BX157"/>
  <c r="BX156"/>
  <c r="BX155"/>
  <c r="BX150"/>
  <c r="BX149"/>
  <c r="BX145"/>
  <c r="BX144"/>
  <c r="BX143"/>
  <c r="BX142"/>
  <c r="BX138"/>
  <c r="BX137"/>
  <c r="BX129"/>
  <c r="BX128"/>
  <c r="BX124"/>
  <c r="BX120"/>
  <c r="BX119"/>
  <c r="BX118"/>
  <c r="BX117"/>
  <c r="BX111"/>
  <c r="BX110"/>
  <c r="BX109"/>
  <c r="BX108"/>
  <c r="BX107"/>
  <c r="BX106"/>
  <c r="BX105"/>
  <c r="BX104"/>
  <c r="BX103"/>
  <c r="BX99"/>
  <c r="BX98"/>
  <c r="BX97"/>
  <c r="BX96"/>
  <c r="BX95"/>
  <c r="BX94"/>
  <c r="BX93"/>
  <c r="BX92"/>
  <c r="BX91"/>
  <c r="BX90"/>
  <c r="BX89"/>
  <c r="BX88"/>
  <c r="BX87"/>
  <c r="BX86"/>
  <c r="BX85"/>
  <c r="BX84"/>
  <c r="BX83"/>
  <c r="BX82"/>
  <c r="BX81"/>
  <c r="BX80"/>
  <c r="BX79"/>
  <c r="BX78"/>
  <c r="BX77"/>
  <c r="BX76"/>
  <c r="BX75"/>
  <c r="BX74"/>
  <c r="BX73"/>
  <c r="BX72"/>
  <c r="BX71"/>
  <c r="BX70"/>
  <c r="BX69"/>
  <c r="BX68"/>
  <c r="BX67"/>
  <c r="BX66"/>
  <c r="BX65"/>
  <c r="BX64"/>
  <c r="BX63"/>
  <c r="BX62"/>
  <c r="BX61"/>
  <c r="BX60"/>
  <c r="BX59"/>
  <c r="BX58"/>
  <c r="BX57"/>
  <c r="BX56"/>
  <c r="BX55"/>
  <c r="BX54"/>
  <c r="BX53"/>
  <c r="BX52"/>
  <c r="BX51"/>
  <c r="BX50"/>
  <c r="BX49"/>
  <c r="BX48"/>
  <c r="BX47"/>
  <c r="BV206"/>
  <c r="BV205"/>
  <c r="BV204"/>
  <c r="BV203"/>
  <c r="BV202"/>
  <c r="BV198"/>
  <c r="BV197"/>
  <c r="BV196"/>
  <c r="BV195"/>
  <c r="BV194"/>
  <c r="BV178"/>
  <c r="BV177"/>
  <c r="BV176"/>
  <c r="BV175"/>
  <c r="BV174"/>
  <c r="BV173"/>
  <c r="BV172"/>
  <c r="BV171"/>
  <c r="BV170"/>
  <c r="BV169"/>
  <c r="BV168"/>
  <c r="BV167"/>
  <c r="BV163"/>
  <c r="BV162"/>
  <c r="BV158"/>
  <c r="BV157"/>
  <c r="BV156"/>
  <c r="BV155"/>
  <c r="BV150"/>
  <c r="BV149"/>
  <c r="BV145"/>
  <c r="BV144"/>
  <c r="BV143"/>
  <c r="BV142"/>
  <c r="BV138"/>
  <c r="BV137"/>
  <c r="BV129"/>
  <c r="BV128"/>
  <c r="BV124"/>
  <c r="BV120"/>
  <c r="BV119"/>
  <c r="BV118"/>
  <c r="BV117"/>
  <c r="BV111"/>
  <c r="BV110"/>
  <c r="BV109"/>
  <c r="BV108"/>
  <c r="BV107"/>
  <c r="BV106"/>
  <c r="BV105"/>
  <c r="BV104"/>
  <c r="BV103"/>
  <c r="BV99"/>
  <c r="BV98"/>
  <c r="BV97"/>
  <c r="BV96"/>
  <c r="BV95"/>
  <c r="BV94"/>
  <c r="BV93"/>
  <c r="BV92"/>
  <c r="BV91"/>
  <c r="BV90"/>
  <c r="BV89"/>
  <c r="BV88"/>
  <c r="BV87"/>
  <c r="BV86"/>
  <c r="BV85"/>
  <c r="BV84"/>
  <c r="BV83"/>
  <c r="BV82"/>
  <c r="BV81"/>
  <c r="BV80"/>
  <c r="BV79"/>
  <c r="BV78"/>
  <c r="BV77"/>
  <c r="BV76"/>
  <c r="BV75"/>
  <c r="BV74"/>
  <c r="BV73"/>
  <c r="BV72"/>
  <c r="BV71"/>
  <c r="BV70"/>
  <c r="BV69"/>
  <c r="BV68"/>
  <c r="BV67"/>
  <c r="BV66"/>
  <c r="BV65"/>
  <c r="BV64"/>
  <c r="BV63"/>
  <c r="BV62"/>
  <c r="BV61"/>
  <c r="BV60"/>
  <c r="BV59"/>
  <c r="BV58"/>
  <c r="BV57"/>
  <c r="BV56"/>
  <c r="BV55"/>
  <c r="BV54"/>
  <c r="BV53"/>
  <c r="BV52"/>
  <c r="BV51"/>
  <c r="BV50"/>
  <c r="BV49"/>
  <c r="BV48"/>
  <c r="BV47"/>
  <c r="AG206"/>
  <c r="AG205"/>
  <c r="AG204"/>
  <c r="AG203"/>
  <c r="AG202"/>
  <c r="AG198"/>
  <c r="AG197"/>
  <c r="AG196"/>
  <c r="AG195"/>
  <c r="AG194"/>
  <c r="AG178"/>
  <c r="AG177"/>
  <c r="AG176"/>
  <c r="AG175"/>
  <c r="AG174"/>
  <c r="AG173"/>
  <c r="AG172"/>
  <c r="AG171"/>
  <c r="AG170"/>
  <c r="AG169"/>
  <c r="AG168"/>
  <c r="AG167"/>
  <c r="AG163"/>
  <c r="AG162"/>
  <c r="AG158"/>
  <c r="AG157"/>
  <c r="AG156"/>
  <c r="AG155"/>
  <c r="AG150"/>
  <c r="AG149"/>
  <c r="AG145"/>
  <c r="AG144"/>
  <c r="AG143"/>
  <c r="AG142"/>
  <c r="AG138"/>
  <c r="AG137"/>
  <c r="AG129"/>
  <c r="AG128"/>
  <c r="AG124"/>
  <c r="AG120"/>
  <c r="AG119"/>
  <c r="AG118"/>
  <c r="AG117"/>
  <c r="AG111"/>
  <c r="AG110"/>
  <c r="AG109"/>
  <c r="AG108"/>
  <c r="AG107"/>
  <c r="AG106"/>
  <c r="AG105"/>
  <c r="AG104"/>
  <c r="AG103"/>
  <c r="AG99"/>
  <c r="AG98"/>
  <c r="AG97"/>
  <c r="AG96"/>
  <c r="AG95"/>
  <c r="AG94"/>
  <c r="AG93"/>
  <c r="AG92"/>
  <c r="AG91"/>
  <c r="AG90"/>
  <c r="AG89"/>
  <c r="AG88"/>
  <c r="AG87"/>
  <c r="AG86"/>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F206"/>
  <c r="AF205"/>
  <c r="AF204"/>
  <c r="AF203"/>
  <c r="AF202"/>
  <c r="AF198"/>
  <c r="AF197"/>
  <c r="AF196"/>
  <c r="AF195"/>
  <c r="AF194"/>
  <c r="AF178"/>
  <c r="AF177"/>
  <c r="AF176"/>
  <c r="AF175"/>
  <c r="AF174"/>
  <c r="AF173"/>
  <c r="AF172"/>
  <c r="AF171"/>
  <c r="AF170"/>
  <c r="AF169"/>
  <c r="AF168"/>
  <c r="AF167"/>
  <c r="AF163"/>
  <c r="AF162"/>
  <c r="AF158"/>
  <c r="AF157"/>
  <c r="AF156"/>
  <c r="AF155"/>
  <c r="AF150"/>
  <c r="AF149"/>
  <c r="AF145"/>
  <c r="AF144"/>
  <c r="AF143"/>
  <c r="AF142"/>
  <c r="AF138"/>
  <c r="AF137"/>
  <c r="AF129"/>
  <c r="AF128"/>
  <c r="AF124"/>
  <c r="AF120"/>
  <c r="AF119"/>
  <c r="AF118"/>
  <c r="AF117"/>
  <c r="AF111"/>
  <c r="AF110"/>
  <c r="AF109"/>
  <c r="AF108"/>
  <c r="AF107"/>
  <c r="AF106"/>
  <c r="AF105"/>
  <c r="AF104"/>
  <c r="AF103"/>
  <c r="AF99"/>
  <c r="AF98"/>
  <c r="AF97"/>
  <c r="AF96"/>
  <c r="AF95"/>
  <c r="AF94"/>
  <c r="AF93"/>
  <c r="AF92"/>
  <c r="AF91"/>
  <c r="AF90"/>
  <c r="AF89"/>
  <c r="AF88"/>
  <c r="AF87"/>
  <c r="AF86"/>
  <c r="AF85"/>
  <c r="AF84"/>
  <c r="AF83"/>
  <c r="AF82"/>
  <c r="AF81"/>
  <c r="AF80"/>
  <c r="AF79"/>
  <c r="AF78"/>
  <c r="AF77"/>
  <c r="AF76"/>
  <c r="AF75"/>
  <c r="AF74"/>
  <c r="AF73"/>
  <c r="AF72"/>
  <c r="AF71"/>
  <c r="AF70"/>
  <c r="AF69"/>
  <c r="AF68"/>
  <c r="AF67"/>
  <c r="AF66"/>
  <c r="AF65"/>
  <c r="AF64"/>
  <c r="AF63"/>
  <c r="AF62"/>
  <c r="AF61"/>
  <c r="AF60"/>
  <c r="AF59"/>
  <c r="AF58"/>
  <c r="AF57"/>
  <c r="AF56"/>
  <c r="AF55"/>
  <c r="AF54"/>
  <c r="AF53"/>
  <c r="AF52"/>
  <c r="AF51"/>
  <c r="AF50"/>
  <c r="AF49"/>
  <c r="AF48"/>
  <c r="AF47"/>
  <c r="AE206"/>
  <c r="AE205"/>
  <c r="AE204"/>
  <c r="AE203"/>
  <c r="AE202"/>
  <c r="AE198"/>
  <c r="AE197"/>
  <c r="AE196"/>
  <c r="AE195"/>
  <c r="AE194"/>
  <c r="AE178"/>
  <c r="AE177"/>
  <c r="AE176"/>
  <c r="AE175"/>
  <c r="AE174"/>
  <c r="AE173"/>
  <c r="AE172"/>
  <c r="AE171"/>
  <c r="AE170"/>
  <c r="AE169"/>
  <c r="AE168"/>
  <c r="AE167"/>
  <c r="AE163"/>
  <c r="AE162"/>
  <c r="AE158"/>
  <c r="AE157"/>
  <c r="AE156"/>
  <c r="AE155"/>
  <c r="AE150"/>
  <c r="AE149"/>
  <c r="AE145"/>
  <c r="AE144"/>
  <c r="AE143"/>
  <c r="AE142"/>
  <c r="AE138"/>
  <c r="AE137"/>
  <c r="AE129"/>
  <c r="AE128"/>
  <c r="AE124"/>
  <c r="AE120"/>
  <c r="AE119"/>
  <c r="AE118"/>
  <c r="AE117"/>
  <c r="AE111"/>
  <c r="AE110"/>
  <c r="AE109"/>
  <c r="AE108"/>
  <c r="AE107"/>
  <c r="AE106"/>
  <c r="AE105"/>
  <c r="AE104"/>
  <c r="AE103"/>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D206"/>
  <c r="AD205"/>
  <c r="AD204"/>
  <c r="AD203"/>
  <c r="AD202"/>
  <c r="AD198"/>
  <c r="AD197"/>
  <c r="AD196"/>
  <c r="AD195"/>
  <c r="AD194"/>
  <c r="AD178"/>
  <c r="AD177"/>
  <c r="AD176"/>
  <c r="AD175"/>
  <c r="AD174"/>
  <c r="AD173"/>
  <c r="AD172"/>
  <c r="AD171"/>
  <c r="AD170"/>
  <c r="AD169"/>
  <c r="AD168"/>
  <c r="AD167"/>
  <c r="AD163"/>
  <c r="AD162"/>
  <c r="AD158"/>
  <c r="AD157"/>
  <c r="AD156"/>
  <c r="AD155"/>
  <c r="AD150"/>
  <c r="AD149"/>
  <c r="AD145"/>
  <c r="AD144"/>
  <c r="AD143"/>
  <c r="AD142"/>
  <c r="AD138"/>
  <c r="AD137"/>
  <c r="AD129"/>
  <c r="AD128"/>
  <c r="AD124"/>
  <c r="AD120"/>
  <c r="AD119"/>
  <c r="AD118"/>
  <c r="AD117"/>
  <c r="AD111"/>
  <c r="AD110"/>
  <c r="AD109"/>
  <c r="AD108"/>
  <c r="AD107"/>
  <c r="AD106"/>
  <c r="AD105"/>
  <c r="AD104"/>
  <c r="AD103"/>
  <c r="AD99"/>
  <c r="AD98"/>
  <c r="AD97"/>
  <c r="AD96"/>
  <c r="AD95"/>
  <c r="AD94"/>
  <c r="AD93"/>
  <c r="AD92"/>
  <c r="AD91"/>
  <c r="AD90"/>
  <c r="AD89"/>
  <c r="AD88"/>
  <c r="AD87"/>
  <c r="AD86"/>
  <c r="AD85"/>
  <c r="AD84"/>
  <c r="AD83"/>
  <c r="AD82"/>
  <c r="AD81"/>
  <c r="AD80"/>
  <c r="AD79"/>
  <c r="AD78"/>
  <c r="AD77"/>
  <c r="AD76"/>
  <c r="AD75"/>
  <c r="AD74"/>
  <c r="AD73"/>
  <c r="AD72"/>
  <c r="AD71"/>
  <c r="AD70"/>
  <c r="AD69"/>
  <c r="AD68"/>
  <c r="AD67"/>
  <c r="AD66"/>
  <c r="AD65"/>
  <c r="AD64"/>
  <c r="AD63"/>
  <c r="AD62"/>
  <c r="AD61"/>
  <c r="AD60"/>
  <c r="AD59"/>
  <c r="AD58"/>
  <c r="AD57"/>
  <c r="AD56"/>
  <c r="AD55"/>
  <c r="AD54"/>
  <c r="AD53"/>
  <c r="AD52"/>
  <c r="AD51"/>
  <c r="AD50"/>
  <c r="AD49"/>
  <c r="AD48"/>
  <c r="AD47"/>
  <c r="AC206"/>
  <c r="AC205"/>
  <c r="AC204"/>
  <c r="AC203"/>
  <c r="AC202"/>
  <c r="AC198"/>
  <c r="AC197"/>
  <c r="AC196"/>
  <c r="AC195"/>
  <c r="AC194"/>
  <c r="AC178"/>
  <c r="AC177"/>
  <c r="AC176"/>
  <c r="AC175"/>
  <c r="AC174"/>
  <c r="AC173"/>
  <c r="AC172"/>
  <c r="AC171"/>
  <c r="AC170"/>
  <c r="AC169"/>
  <c r="AC168"/>
  <c r="AC167"/>
  <c r="AC163"/>
  <c r="AC162"/>
  <c r="AC158"/>
  <c r="AC157"/>
  <c r="AC156"/>
  <c r="AC155"/>
  <c r="AC150"/>
  <c r="AC149"/>
  <c r="AC145"/>
  <c r="AC144"/>
  <c r="AC143"/>
  <c r="AC142"/>
  <c r="AC138"/>
  <c r="AC137"/>
  <c r="AC129"/>
  <c r="AC128"/>
  <c r="AC124"/>
  <c r="AC120"/>
  <c r="AC119"/>
  <c r="AC118"/>
  <c r="AC117"/>
  <c r="AC111"/>
  <c r="AC110"/>
  <c r="AC109"/>
  <c r="AC108"/>
  <c r="AC107"/>
  <c r="AC106"/>
  <c r="AC105"/>
  <c r="AC104"/>
  <c r="AC103"/>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F190"/>
  <c r="F151"/>
  <c r="BG171" l="1"/>
  <c r="BD172"/>
  <c r="H17140" i="3"/>
  <c r="H17133"/>
  <c r="H17132"/>
  <c r="H17125"/>
  <c r="H17124"/>
  <c r="H17119"/>
  <c r="H17118"/>
  <c r="H17116"/>
  <c r="H17114"/>
  <c r="H17112"/>
  <c r="H17098"/>
  <c r="H17097"/>
  <c r="H17093"/>
  <c r="H17092"/>
  <c r="H17086"/>
  <c r="H17085"/>
  <c r="H17080"/>
  <c r="H17079"/>
  <c r="H17073"/>
  <c r="H17072"/>
  <c r="H17068"/>
  <c r="H17067"/>
  <c r="H17066"/>
  <c r="H17065"/>
  <c r="H17063"/>
  <c r="H17059"/>
  <c r="H17058"/>
  <c r="H17055"/>
  <c r="H17054"/>
  <c r="H17048"/>
  <c r="H17047"/>
  <c r="H17045"/>
  <c r="H17034"/>
  <c r="H17033"/>
  <c r="H16978"/>
  <c r="H16977"/>
  <c r="H16976"/>
  <c r="H16975"/>
  <c r="H16973"/>
  <c r="H16963"/>
  <c r="H16962"/>
  <c r="H16956"/>
  <c r="H16955"/>
  <c r="H16941"/>
  <c r="H16940"/>
  <c r="H16939"/>
  <c r="H16938"/>
  <c r="H16936"/>
  <c r="H16929"/>
  <c r="H16928"/>
  <c r="H16921"/>
  <c r="H16920"/>
  <c r="H16915"/>
  <c r="H16914"/>
  <c r="H16912"/>
  <c r="H16910"/>
  <c r="H16908"/>
  <c r="H16894"/>
  <c r="H16893"/>
  <c r="H16889"/>
  <c r="H16888"/>
  <c r="H16882"/>
  <c r="H16881"/>
  <c r="H16876"/>
  <c r="H16875"/>
  <c r="H16869"/>
  <c r="H16868"/>
  <c r="H16864"/>
  <c r="H16863"/>
  <c r="H16862"/>
  <c r="H16861"/>
  <c r="H16859"/>
  <c r="H16855"/>
  <c r="H16854"/>
  <c r="H16851"/>
  <c r="H16850"/>
  <c r="H16844"/>
  <c r="H16843"/>
  <c r="H16841"/>
  <c r="H16830"/>
  <c r="H16829"/>
  <c r="H16774"/>
  <c r="H16773"/>
  <c r="H16772"/>
  <c r="H16771"/>
  <c r="H16769"/>
  <c r="H16759"/>
  <c r="H16758"/>
  <c r="H16752"/>
  <c r="H16751"/>
  <c r="H16737"/>
  <c r="H16736"/>
  <c r="H16735"/>
  <c r="H16734"/>
  <c r="H16732"/>
  <c r="H16725"/>
  <c r="H16724"/>
  <c r="H16717"/>
  <c r="H16716"/>
  <c r="H16711"/>
  <c r="H16710"/>
  <c r="H16708"/>
  <c r="H16706"/>
  <c r="H16704"/>
  <c r="H16690"/>
  <c r="H16689"/>
  <c r="H16685"/>
  <c r="H16684"/>
  <c r="H16678"/>
  <c r="H16677"/>
  <c r="H16672"/>
  <c r="H16671"/>
  <c r="H16665"/>
  <c r="H16664"/>
  <c r="H16660"/>
  <c r="H16659"/>
  <c r="H16658"/>
  <c r="H16657"/>
  <c r="H16655"/>
  <c r="H16651"/>
  <c r="H16650"/>
  <c r="H16647"/>
  <c r="H16646"/>
  <c r="H16640"/>
  <c r="H16639"/>
  <c r="H16637"/>
  <c r="H16626"/>
  <c r="H16625"/>
  <c r="H16570"/>
  <c r="H16569"/>
  <c r="H16568"/>
  <c r="H16567"/>
  <c r="H16565"/>
  <c r="H16555"/>
  <c r="H16554"/>
  <c r="H16548"/>
  <c r="H16547"/>
  <c r="H16533"/>
  <c r="H16532"/>
  <c r="H16531"/>
  <c r="H16530"/>
  <c r="H16528"/>
  <c r="H16521"/>
  <c r="H16520"/>
  <c r="H16513"/>
  <c r="H16512"/>
  <c r="H16507"/>
  <c r="H16506"/>
  <c r="H16504"/>
  <c r="H16502"/>
  <c r="H16500"/>
  <c r="H16486"/>
  <c r="H16485"/>
  <c r="H16481"/>
  <c r="H16480"/>
  <c r="H16474"/>
  <c r="H16473"/>
  <c r="H16468"/>
  <c r="H16467"/>
  <c r="H16461"/>
  <c r="H16460"/>
  <c r="H16456"/>
  <c r="H16455"/>
  <c r="H16454"/>
  <c r="H16453"/>
  <c r="H16451"/>
  <c r="H16447"/>
  <c r="H16446"/>
  <c r="H16443"/>
  <c r="H16442"/>
  <c r="H16436"/>
  <c r="H16435"/>
  <c r="H16433"/>
  <c r="H16422"/>
  <c r="H16421"/>
  <c r="H16366"/>
  <c r="H16365"/>
  <c r="H16364"/>
  <c r="H16363"/>
  <c r="H16361"/>
  <c r="H16351"/>
  <c r="H16350"/>
  <c r="H16344"/>
  <c r="H16343"/>
  <c r="H16329"/>
  <c r="H16328"/>
  <c r="H16327"/>
  <c r="H16326"/>
  <c r="H16324"/>
  <c r="H16317"/>
  <c r="H16316"/>
  <c r="H16309"/>
  <c r="H16308"/>
  <c r="H16303"/>
  <c r="H16302"/>
  <c r="H16300"/>
  <c r="H16298"/>
  <c r="H16296"/>
  <c r="H16282"/>
  <c r="H16281"/>
  <c r="H16277"/>
  <c r="H16276"/>
  <c r="H16270"/>
  <c r="H16269"/>
  <c r="H16264"/>
  <c r="H16263"/>
  <c r="H16257"/>
  <c r="H16256"/>
  <c r="H16252"/>
  <c r="H16251"/>
  <c r="H16250"/>
  <c r="H16249"/>
  <c r="H16247"/>
  <c r="H16243"/>
  <c r="H16242"/>
  <c r="H16239"/>
  <c r="H16238"/>
  <c r="H16232"/>
  <c r="H16231"/>
  <c r="H16229"/>
  <c r="H16218"/>
  <c r="H16217"/>
  <c r="H16162"/>
  <c r="H16161"/>
  <c r="H16160"/>
  <c r="H16159"/>
  <c r="H16157"/>
  <c r="H16147"/>
  <c r="H16146"/>
  <c r="H16140"/>
  <c r="H16139"/>
  <c r="H16125"/>
  <c r="H16124"/>
  <c r="H16123"/>
  <c r="H16122"/>
  <c r="H16120"/>
  <c r="H16113"/>
  <c r="H16112"/>
  <c r="H16105"/>
  <c r="H16104"/>
  <c r="H16099"/>
  <c r="H16098"/>
  <c r="H16096"/>
  <c r="H16094"/>
  <c r="H16092"/>
  <c r="H16078"/>
  <c r="H16077"/>
  <c r="H16073"/>
  <c r="H16072"/>
  <c r="H16066"/>
  <c r="H16065"/>
  <c r="H16060"/>
  <c r="H16059"/>
  <c r="H16053"/>
  <c r="H16052"/>
  <c r="H16048"/>
  <c r="H16047"/>
  <c r="H16046"/>
  <c r="H16045"/>
  <c r="H16043"/>
  <c r="H16039"/>
  <c r="H16038"/>
  <c r="H16035"/>
  <c r="H16034"/>
  <c r="H16028"/>
  <c r="H16027"/>
  <c r="H16025"/>
  <c r="H16014"/>
  <c r="H16013"/>
  <c r="H15958"/>
  <c r="H15957"/>
  <c r="H15956"/>
  <c r="H15955"/>
  <c r="H15953"/>
  <c r="H15943"/>
  <c r="H15942"/>
  <c r="H15936"/>
  <c r="H15935"/>
  <c r="H15921"/>
  <c r="H15920"/>
  <c r="H15919"/>
  <c r="H15918"/>
  <c r="H15916"/>
  <c r="H15909"/>
  <c r="H15908"/>
  <c r="H15901"/>
  <c r="H15900"/>
  <c r="H15895"/>
  <c r="H15894"/>
  <c r="H15892"/>
  <c r="H15890"/>
  <c r="H15888"/>
  <c r="H15874"/>
  <c r="H15873"/>
  <c r="H15869"/>
  <c r="H15868"/>
  <c r="H15862"/>
  <c r="H15861"/>
  <c r="H15856"/>
  <c r="H15855"/>
  <c r="H15849"/>
  <c r="H15848"/>
  <c r="H15844"/>
  <c r="H15843"/>
  <c r="H15842"/>
  <c r="H15841"/>
  <c r="H15839"/>
  <c r="H15835"/>
  <c r="H15834"/>
  <c r="H15831"/>
  <c r="H15830"/>
  <c r="H15824"/>
  <c r="H15823"/>
  <c r="H15821"/>
  <c r="H15810"/>
  <c r="H15809"/>
  <c r="H15754"/>
  <c r="H15753"/>
  <c r="H15752"/>
  <c r="H15751"/>
  <c r="H15749"/>
  <c r="H15739"/>
  <c r="H15738"/>
  <c r="H15732"/>
  <c r="H15731"/>
  <c r="H15717"/>
  <c r="H15716"/>
  <c r="H15715"/>
  <c r="H15714"/>
  <c r="H15712"/>
  <c r="H15705"/>
  <c r="H15704"/>
  <c r="H15697"/>
  <c r="H15696"/>
  <c r="H15691"/>
  <c r="H15690"/>
  <c r="H15688"/>
  <c r="H15686"/>
  <c r="H15684"/>
  <c r="H15670"/>
  <c r="H15669"/>
  <c r="H15665"/>
  <c r="H15664"/>
  <c r="H15658"/>
  <c r="H15657"/>
  <c r="H15652"/>
  <c r="H15651"/>
  <c r="H15645"/>
  <c r="H15644"/>
  <c r="H15640"/>
  <c r="H15639"/>
  <c r="H15638"/>
  <c r="H15637"/>
  <c r="H15635"/>
  <c r="H15631"/>
  <c r="H15630"/>
  <c r="H15627"/>
  <c r="H15626"/>
  <c r="H15620"/>
  <c r="H15619"/>
  <c r="H15617"/>
  <c r="H15606"/>
  <c r="H15605"/>
  <c r="H15550"/>
  <c r="H15549"/>
  <c r="H15548"/>
  <c r="H15547"/>
  <c r="H15545"/>
  <c r="H15535"/>
  <c r="H15534"/>
  <c r="H15528"/>
  <c r="H15527"/>
  <c r="H15513"/>
  <c r="H15512"/>
  <c r="H15511"/>
  <c r="H15510"/>
  <c r="H15508"/>
  <c r="H15501"/>
  <c r="H15500"/>
  <c r="H15493"/>
  <c r="H15492"/>
  <c r="H15487"/>
  <c r="H15486"/>
  <c r="H15484"/>
  <c r="H15482"/>
  <c r="H15480"/>
  <c r="H15466"/>
  <c r="H15465"/>
  <c r="H15461"/>
  <c r="H15460"/>
  <c r="H15454"/>
  <c r="H15453"/>
  <c r="H15448"/>
  <c r="H15447"/>
  <c r="H15441"/>
  <c r="H15440"/>
  <c r="H15436"/>
  <c r="H15435"/>
  <c r="H15434"/>
  <c r="H15433"/>
  <c r="H15431"/>
  <c r="H15427"/>
  <c r="H15426"/>
  <c r="H15423"/>
  <c r="H15422"/>
  <c r="H15416"/>
  <c r="H15415"/>
  <c r="H15413"/>
  <c r="H15402"/>
  <c r="H15401"/>
  <c r="H15346"/>
  <c r="H15345"/>
  <c r="H15344"/>
  <c r="H15343"/>
  <c r="H15341"/>
  <c r="H15331"/>
  <c r="H15330"/>
  <c r="H15324"/>
  <c r="H15323"/>
  <c r="H15309"/>
  <c r="H15308"/>
  <c r="H15307"/>
  <c r="H15306"/>
  <c r="H15304"/>
  <c r="H15297"/>
  <c r="H15296"/>
  <c r="H15289"/>
  <c r="H15288"/>
  <c r="H15283"/>
  <c r="H15282"/>
  <c r="H15280"/>
  <c r="H15278"/>
  <c r="H15276"/>
  <c r="H15262"/>
  <c r="H15261"/>
  <c r="H15257"/>
  <c r="H15256"/>
  <c r="H15250"/>
  <c r="H15249"/>
  <c r="H15244"/>
  <c r="H15243"/>
  <c r="H15237"/>
  <c r="H15236"/>
  <c r="H15232"/>
  <c r="H15231"/>
  <c r="H15230"/>
  <c r="H15229"/>
  <c r="H15227"/>
  <c r="H15223"/>
  <c r="H15222"/>
  <c r="H15219"/>
  <c r="H15218"/>
  <c r="H15212"/>
  <c r="H15211"/>
  <c r="H15209"/>
  <c r="H15198"/>
  <c r="H15197"/>
  <c r="H15142"/>
  <c r="H15141"/>
  <c r="H15140"/>
  <c r="H15139"/>
  <c r="H15137"/>
  <c r="H15127"/>
  <c r="H15126"/>
  <c r="H15120"/>
  <c r="H15119"/>
  <c r="H15105"/>
  <c r="H15104"/>
  <c r="H15103"/>
  <c r="H15102"/>
  <c r="H15100"/>
  <c r="H15093"/>
  <c r="H15092"/>
  <c r="H15085"/>
  <c r="H15084"/>
  <c r="H15079"/>
  <c r="H15078"/>
  <c r="H15076"/>
  <c r="H15074"/>
  <c r="H15072"/>
  <c r="H15058"/>
  <c r="H15057"/>
  <c r="H15053"/>
  <c r="H15052"/>
  <c r="H15046"/>
  <c r="H15045"/>
  <c r="H15040"/>
  <c r="H15039"/>
  <c r="H15033"/>
  <c r="H15032"/>
  <c r="H15028"/>
  <c r="H15027"/>
  <c r="H15026"/>
  <c r="H15025"/>
  <c r="H15023"/>
  <c r="H15019"/>
  <c r="H15018"/>
  <c r="H15015"/>
  <c r="H15014"/>
  <c r="H15008"/>
  <c r="H15007"/>
  <c r="H15005"/>
  <c r="H14994"/>
  <c r="H14993"/>
  <c r="H14938"/>
  <c r="H14937"/>
  <c r="H14936"/>
  <c r="H14935"/>
  <c r="H14933"/>
  <c r="H14923"/>
  <c r="H14922"/>
  <c r="H14916"/>
  <c r="H14915"/>
  <c r="H14901"/>
  <c r="H14900"/>
  <c r="H14899"/>
  <c r="H14898"/>
  <c r="H14896"/>
  <c r="H14889"/>
  <c r="H14888"/>
  <c r="H14881"/>
  <c r="H14880"/>
  <c r="H14875"/>
  <c r="H14874"/>
  <c r="H14872"/>
  <c r="H14870"/>
  <c r="H14868"/>
  <c r="H14854"/>
  <c r="H14853"/>
  <c r="H14849"/>
  <c r="H14848"/>
  <c r="H14842"/>
  <c r="H14841"/>
  <c r="H14836"/>
  <c r="H14835"/>
  <c r="H14829"/>
  <c r="H14828"/>
  <c r="H14824"/>
  <c r="H14823"/>
  <c r="H14822"/>
  <c r="H14821"/>
  <c r="H14819"/>
  <c r="H14815"/>
  <c r="H14814"/>
  <c r="H14811"/>
  <c r="H14810"/>
  <c r="H14804"/>
  <c r="H14803"/>
  <c r="H14801"/>
  <c r="H14790"/>
  <c r="H14789"/>
  <c r="H14734"/>
  <c r="H14733"/>
  <c r="H14732"/>
  <c r="H14731"/>
  <c r="H14729"/>
  <c r="H14719"/>
  <c r="H14718"/>
  <c r="H14712"/>
  <c r="H14711"/>
  <c r="H14697"/>
  <c r="H14696"/>
  <c r="H14695"/>
  <c r="H14694"/>
  <c r="H14692"/>
  <c r="H14685"/>
  <c r="H14684"/>
  <c r="H14677"/>
  <c r="H14676"/>
  <c r="H14671"/>
  <c r="H14670"/>
  <c r="H14668"/>
  <c r="H14666"/>
  <c r="H14664"/>
  <c r="H14650"/>
  <c r="H14649"/>
  <c r="H14645"/>
  <c r="H14644"/>
  <c r="H14638"/>
  <c r="H14637"/>
  <c r="H14632"/>
  <c r="H14631"/>
  <c r="H14625"/>
  <c r="H14624"/>
  <c r="H14620"/>
  <c r="H14619"/>
  <c r="H14618"/>
  <c r="H14617"/>
  <c r="H14615"/>
  <c r="H14611"/>
  <c r="H14610"/>
  <c r="H14607"/>
  <c r="H14606"/>
  <c r="H14600"/>
  <c r="H14599"/>
  <c r="H14597"/>
  <c r="H14586"/>
  <c r="H14585"/>
  <c r="H14530"/>
  <c r="H14529"/>
  <c r="H14528"/>
  <c r="H14527"/>
  <c r="H14525"/>
  <c r="H14515"/>
  <c r="H14514"/>
  <c r="H14508"/>
  <c r="H14507"/>
  <c r="H14493"/>
  <c r="H14492"/>
  <c r="H14491"/>
  <c r="H14490"/>
  <c r="H14488"/>
  <c r="H14481"/>
  <c r="H14480"/>
  <c r="H14473"/>
  <c r="H14472"/>
  <c r="H14467"/>
  <c r="H14466"/>
  <c r="H14464"/>
  <c r="H14462"/>
  <c r="H14460"/>
  <c r="H14446"/>
  <c r="H14445"/>
  <c r="H14441"/>
  <c r="H14440"/>
  <c r="H14434"/>
  <c r="H14433"/>
  <c r="H14428"/>
  <c r="H14427"/>
  <c r="H14421"/>
  <c r="H14420"/>
  <c r="H14416"/>
  <c r="H14415"/>
  <c r="H14414"/>
  <c r="H14413"/>
  <c r="H14411"/>
  <c r="H14407"/>
  <c r="H14406"/>
  <c r="H14403"/>
  <c r="H14402"/>
  <c r="H14396"/>
  <c r="H14395"/>
  <c r="H14393"/>
  <c r="H14382"/>
  <c r="H14381"/>
  <c r="H14326"/>
  <c r="H14325"/>
  <c r="H14324"/>
  <c r="H14323"/>
  <c r="H14321"/>
  <c r="H14311"/>
  <c r="H14310"/>
  <c r="H14304"/>
  <c r="H14303"/>
  <c r="H14289"/>
  <c r="H14288"/>
  <c r="H14287"/>
  <c r="H14286"/>
  <c r="H14284"/>
  <c r="H14277"/>
  <c r="H14276"/>
  <c r="H14269"/>
  <c r="H14268"/>
  <c r="H14263"/>
  <c r="H14262"/>
  <c r="H14260"/>
  <c r="H14258"/>
  <c r="H14256"/>
  <c r="H14242"/>
  <c r="H14241"/>
  <c r="H14237"/>
  <c r="H14236"/>
  <c r="H14230"/>
  <c r="H14229"/>
  <c r="H14224"/>
  <c r="H14223"/>
  <c r="H14217"/>
  <c r="H14216"/>
  <c r="H14212"/>
  <c r="H14211"/>
  <c r="H14210"/>
  <c r="H14209"/>
  <c r="H14207"/>
  <c r="H14203"/>
  <c r="H14202"/>
  <c r="H14199"/>
  <c r="H14198"/>
  <c r="H14192"/>
  <c r="H14191"/>
  <c r="H14189"/>
  <c r="H14178"/>
  <c r="H14177"/>
  <c r="H14122"/>
  <c r="H14121"/>
  <c r="H14120"/>
  <c r="H14119"/>
  <c r="H14117"/>
  <c r="H14107"/>
  <c r="H14106"/>
  <c r="H14100"/>
  <c r="H14099"/>
  <c r="H14085"/>
  <c r="H14084"/>
  <c r="H14083"/>
  <c r="H14082"/>
  <c r="H14080"/>
  <c r="H14073"/>
  <c r="H14072"/>
  <c r="H14065"/>
  <c r="H14064"/>
  <c r="H14059"/>
  <c r="H14058"/>
  <c r="H14056"/>
  <c r="H14054"/>
  <c r="H14052"/>
  <c r="H14038"/>
  <c r="H14037"/>
  <c r="H14033"/>
  <c r="H14032"/>
  <c r="H14026"/>
  <c r="H14025"/>
  <c r="H14020"/>
  <c r="H14019"/>
  <c r="H14013"/>
  <c r="H14012"/>
  <c r="H14008"/>
  <c r="H14007"/>
  <c r="H14006"/>
  <c r="H14005"/>
  <c r="H14003"/>
  <c r="H13999"/>
  <c r="H13998"/>
  <c r="H13995"/>
  <c r="H13994"/>
  <c r="H13988"/>
  <c r="H13987"/>
  <c r="H13985"/>
  <c r="H13974"/>
  <c r="H13973"/>
  <c r="H13918"/>
  <c r="H13917"/>
  <c r="H13916"/>
  <c r="H13915"/>
  <c r="H13913"/>
  <c r="H13903"/>
  <c r="H13902"/>
  <c r="H13896"/>
  <c r="H13895"/>
  <c r="H13881"/>
  <c r="H13880"/>
  <c r="H13879"/>
  <c r="H13878"/>
  <c r="H13876"/>
  <c r="H13869"/>
  <c r="H13868"/>
  <c r="H13861"/>
  <c r="H13860"/>
  <c r="H13855"/>
  <c r="H13854"/>
  <c r="H13852"/>
  <c r="H13850"/>
  <c r="H13848"/>
  <c r="H13834"/>
  <c r="H13833"/>
  <c r="H13829"/>
  <c r="H13828"/>
  <c r="H13822"/>
  <c r="H13821"/>
  <c r="H13816"/>
  <c r="H13815"/>
  <c r="H13809"/>
  <c r="H13808"/>
  <c r="H13804"/>
  <c r="H13803"/>
  <c r="H13802"/>
  <c r="H13801"/>
  <c r="H13799"/>
  <c r="H13795"/>
  <c r="H13794"/>
  <c r="H13791"/>
  <c r="H13790"/>
  <c r="H13784"/>
  <c r="H13783"/>
  <c r="H13781"/>
  <c r="H13770"/>
  <c r="H13769"/>
  <c r="H13714"/>
  <c r="H13713"/>
  <c r="H13712"/>
  <c r="H13711"/>
  <c r="H13709"/>
  <c r="H13699"/>
  <c r="H13698"/>
  <c r="H13692"/>
  <c r="H13691"/>
  <c r="H13677"/>
  <c r="H13676"/>
  <c r="H13675"/>
  <c r="H13674"/>
  <c r="H13672"/>
  <c r="H13665"/>
  <c r="H13664"/>
  <c r="H13657"/>
  <c r="H13656"/>
  <c r="H13651"/>
  <c r="H13650"/>
  <c r="H13648"/>
  <c r="H13646"/>
  <c r="H13644"/>
  <c r="H13630"/>
  <c r="H13629"/>
  <c r="H13625"/>
  <c r="H13624"/>
  <c r="H13618"/>
  <c r="H13617"/>
  <c r="H13612"/>
  <c r="H13611"/>
  <c r="H13605"/>
  <c r="H13604"/>
  <c r="H13600"/>
  <c r="H13599"/>
  <c r="H13598"/>
  <c r="H13597"/>
  <c r="H13595"/>
  <c r="H13591"/>
  <c r="H13590"/>
  <c r="H13587"/>
  <c r="H13586"/>
  <c r="H13580"/>
  <c r="H13579"/>
  <c r="H13577"/>
  <c r="H13566"/>
  <c r="H13565"/>
  <c r="H13510"/>
  <c r="H13509"/>
  <c r="H13508"/>
  <c r="H13507"/>
  <c r="H13505"/>
  <c r="H13495"/>
  <c r="H13494"/>
  <c r="H13488"/>
  <c r="H13487"/>
  <c r="H13473"/>
  <c r="H13472"/>
  <c r="H13471"/>
  <c r="H13470"/>
  <c r="H13468"/>
  <c r="H13461"/>
  <c r="H13460"/>
  <c r="H13453"/>
  <c r="H13452"/>
  <c r="H13447"/>
  <c r="H13446"/>
  <c r="H13444"/>
  <c r="H13442"/>
  <c r="H13440"/>
  <c r="H13426"/>
  <c r="H13425"/>
  <c r="H13421"/>
  <c r="H13420"/>
  <c r="H13414"/>
  <c r="H13413"/>
  <c r="H13408"/>
  <c r="H13407"/>
  <c r="H13401"/>
  <c r="H13400"/>
  <c r="H13396"/>
  <c r="H13395"/>
  <c r="H13394"/>
  <c r="H13393"/>
  <c r="H13391"/>
  <c r="H13387"/>
  <c r="H13386"/>
  <c r="H13383"/>
  <c r="H13382"/>
  <c r="H13376"/>
  <c r="H13375"/>
  <c r="H13373"/>
  <c r="H13362"/>
  <c r="H13361"/>
  <c r="H13306"/>
  <c r="H13305"/>
  <c r="H13304"/>
  <c r="H13303"/>
  <c r="H13301"/>
  <c r="H13291"/>
  <c r="H13290"/>
  <c r="H13284"/>
  <c r="H13283"/>
  <c r="H13269"/>
  <c r="H13268"/>
  <c r="H13267"/>
  <c r="H13266"/>
  <c r="H13264"/>
  <c r="H13257"/>
  <c r="H13256"/>
  <c r="H13249"/>
  <c r="H13248"/>
  <c r="H13243"/>
  <c r="H13242"/>
  <c r="H13240"/>
  <c r="H13238"/>
  <c r="H13236"/>
  <c r="H13222"/>
  <c r="H13221"/>
  <c r="H13217"/>
  <c r="H13216"/>
  <c r="H13210"/>
  <c r="H13209"/>
  <c r="H13204"/>
  <c r="H13203"/>
  <c r="H13197"/>
  <c r="H13196"/>
  <c r="H13192"/>
  <c r="H13191"/>
  <c r="H13190"/>
  <c r="H13189"/>
  <c r="H13187"/>
  <c r="H13183"/>
  <c r="H13182"/>
  <c r="H13179"/>
  <c r="H13178"/>
  <c r="H13172"/>
  <c r="H13171"/>
  <c r="H13169"/>
  <c r="H13158"/>
  <c r="H13157"/>
  <c r="H13102"/>
  <c r="H13101"/>
  <c r="H13100"/>
  <c r="H13099"/>
  <c r="H13097"/>
  <c r="H13087"/>
  <c r="H13086"/>
  <c r="H13080"/>
  <c r="H13079"/>
  <c r="H13065"/>
  <c r="H13064"/>
  <c r="H13063"/>
  <c r="H13062"/>
  <c r="H13060"/>
  <c r="H13053"/>
  <c r="H13052"/>
  <c r="H13045"/>
  <c r="H13044"/>
  <c r="H13039"/>
  <c r="H13038"/>
  <c r="H13036"/>
  <c r="H13034"/>
  <c r="H13032"/>
  <c r="H13018"/>
  <c r="H13017"/>
  <c r="H13013"/>
  <c r="H13012"/>
  <c r="H13006"/>
  <c r="H13005"/>
  <c r="H13000"/>
  <c r="H12999"/>
  <c r="H12993"/>
  <c r="H12992"/>
  <c r="H12988"/>
  <c r="H12987"/>
  <c r="H12986"/>
  <c r="H12985"/>
  <c r="H12983"/>
  <c r="H12979"/>
  <c r="H12978"/>
  <c r="H12975"/>
  <c r="H12974"/>
  <c r="H12968"/>
  <c r="H12967"/>
  <c r="H12965"/>
  <c r="H12954"/>
  <c r="H12953"/>
  <c r="H12898"/>
  <c r="H12897"/>
  <c r="H12896"/>
  <c r="H12895"/>
  <c r="H12893"/>
  <c r="H12883"/>
  <c r="H12882"/>
  <c r="H12876"/>
  <c r="H12875"/>
  <c r="H12861"/>
  <c r="H12860"/>
  <c r="H12859"/>
  <c r="H12858"/>
  <c r="H12856"/>
  <c r="H12849"/>
  <c r="H12848"/>
  <c r="H12841"/>
  <c r="H12840"/>
  <c r="H12835"/>
  <c r="H12834"/>
  <c r="H12832"/>
  <c r="H12830"/>
  <c r="H12828"/>
  <c r="H12814"/>
  <c r="H12813"/>
  <c r="H12809"/>
  <c r="H12808"/>
  <c r="H12802"/>
  <c r="H12801"/>
  <c r="H12796"/>
  <c r="H12795"/>
  <c r="H12789"/>
  <c r="H12788"/>
  <c r="H12784"/>
  <c r="H12783"/>
  <c r="H12782"/>
  <c r="H12781"/>
  <c r="H12779"/>
  <c r="H12775"/>
  <c r="H12774"/>
  <c r="H12771"/>
  <c r="H12770"/>
  <c r="H12764"/>
  <c r="H12763"/>
  <c r="H12761"/>
  <c r="H12750"/>
  <c r="H12749"/>
  <c r="H12694"/>
  <c r="H12693"/>
  <c r="H12692"/>
  <c r="H12691"/>
  <c r="H12689"/>
  <c r="H12679"/>
  <c r="H12678"/>
  <c r="H12672"/>
  <c r="H12671"/>
  <c r="H12657"/>
  <c r="H12656"/>
  <c r="H12655"/>
  <c r="H12654"/>
  <c r="H12652"/>
  <c r="H12645"/>
  <c r="H12644"/>
  <c r="H12637"/>
  <c r="H12636"/>
  <c r="H12631"/>
  <c r="H12630"/>
  <c r="H12628"/>
  <c r="H12626"/>
  <c r="H12624"/>
  <c r="H12610"/>
  <c r="H12609"/>
  <c r="H12605"/>
  <c r="H12604"/>
  <c r="H12598"/>
  <c r="H12597"/>
  <c r="H12592"/>
  <c r="H12591"/>
  <c r="H12585"/>
  <c r="H12584"/>
  <c r="H12580"/>
  <c r="H12579"/>
  <c r="H12578"/>
  <c r="H12577"/>
  <c r="H12575"/>
  <c r="H12571"/>
  <c r="H12570"/>
  <c r="H12567"/>
  <c r="H12566"/>
  <c r="H12560"/>
  <c r="H12559"/>
  <c r="H12557"/>
  <c r="H12546"/>
  <c r="H12545"/>
  <c r="H12490"/>
  <c r="H12489"/>
  <c r="H12488"/>
  <c r="H12487"/>
  <c r="H12485"/>
  <c r="H12475"/>
  <c r="H12474"/>
  <c r="H12468"/>
  <c r="H12467"/>
  <c r="H12453"/>
  <c r="H12452"/>
  <c r="H12451"/>
  <c r="H12450"/>
  <c r="H12448"/>
  <c r="H12441"/>
  <c r="H12440"/>
  <c r="H12433"/>
  <c r="H12432"/>
  <c r="H12427"/>
  <c r="H12426"/>
  <c r="H12424"/>
  <c r="H12422"/>
  <c r="H12420"/>
  <c r="H12406"/>
  <c r="H12405"/>
  <c r="H12401"/>
  <c r="H12400"/>
  <c r="H12394"/>
  <c r="H12393"/>
  <c r="H12388"/>
  <c r="H12387"/>
  <c r="H12381"/>
  <c r="H12380"/>
  <c r="H12376"/>
  <c r="H12375"/>
  <c r="H12374"/>
  <c r="H12373"/>
  <c r="H12371"/>
  <c r="H12367"/>
  <c r="H12366"/>
  <c r="H12363"/>
  <c r="H12362"/>
  <c r="H12356"/>
  <c r="H12355"/>
  <c r="H12353"/>
  <c r="H12342"/>
  <c r="H12341"/>
  <c r="H12286"/>
  <c r="H12285"/>
  <c r="H12284"/>
  <c r="H12283"/>
  <c r="H12281"/>
  <c r="H12271"/>
  <c r="H12270"/>
  <c r="H12264"/>
  <c r="H12263"/>
  <c r="H12249"/>
  <c r="H12248"/>
  <c r="H12247"/>
  <c r="H12246"/>
  <c r="H12244"/>
  <c r="H12237"/>
  <c r="H12236"/>
  <c r="H12229"/>
  <c r="H12228"/>
  <c r="H12223"/>
  <c r="H12222"/>
  <c r="H12220"/>
  <c r="H12218"/>
  <c r="H12216"/>
  <c r="H12202"/>
  <c r="H12201"/>
  <c r="H12197"/>
  <c r="H12196"/>
  <c r="H12190"/>
  <c r="H12189"/>
  <c r="H12184"/>
  <c r="H12183"/>
  <c r="H12177"/>
  <c r="H12176"/>
  <c r="H12172"/>
  <c r="H12171"/>
  <c r="H12170"/>
  <c r="H12169"/>
  <c r="H12167"/>
  <c r="H12163"/>
  <c r="H12162"/>
  <c r="H12159"/>
  <c r="H12158"/>
  <c r="H12152"/>
  <c r="H12151"/>
  <c r="H12149"/>
  <c r="H12138"/>
  <c r="H12137"/>
  <c r="H12082"/>
  <c r="H12081"/>
  <c r="H12080"/>
  <c r="H12079"/>
  <c r="H12077"/>
  <c r="H12067"/>
  <c r="H12066"/>
  <c r="H12060"/>
  <c r="H12059"/>
  <c r="H12045"/>
  <c r="H12044"/>
  <c r="H12043"/>
  <c r="H12042"/>
  <c r="H12040"/>
  <c r="H12033"/>
  <c r="H12032"/>
  <c r="H12025"/>
  <c r="H12024"/>
  <c r="H12019"/>
  <c r="H12018"/>
  <c r="H12016"/>
  <c r="H12014"/>
  <c r="H12012"/>
  <c r="H11998"/>
  <c r="H11997"/>
  <c r="H11993"/>
  <c r="H11992"/>
  <c r="H11986"/>
  <c r="H11985"/>
  <c r="H11980"/>
  <c r="H11979"/>
  <c r="H11973"/>
  <c r="H11972"/>
  <c r="H11968"/>
  <c r="H11967"/>
  <c r="H11966"/>
  <c r="H11965"/>
  <c r="H11963"/>
  <c r="H11959"/>
  <c r="H11958"/>
  <c r="H11955"/>
  <c r="H11954"/>
  <c r="H11948"/>
  <c r="H11947"/>
  <c r="H11945"/>
  <c r="H11934"/>
  <c r="H11933"/>
  <c r="H11878"/>
  <c r="H11877"/>
  <c r="H11876"/>
  <c r="H11875"/>
  <c r="H11873"/>
  <c r="H11863"/>
  <c r="H11862"/>
  <c r="H11856"/>
  <c r="H11855"/>
  <c r="H11841"/>
  <c r="H11840"/>
  <c r="H11839"/>
  <c r="H11838"/>
  <c r="H11836"/>
  <c r="H11829"/>
  <c r="H11828"/>
  <c r="H11821"/>
  <c r="H11820"/>
  <c r="H11815"/>
  <c r="H11814"/>
  <c r="H11812"/>
  <c r="H11810"/>
  <c r="H11808"/>
  <c r="H11794"/>
  <c r="H11793"/>
  <c r="H11789"/>
  <c r="H11788"/>
  <c r="H11782"/>
  <c r="H11781"/>
  <c r="H11776"/>
  <c r="H11775"/>
  <c r="H11769"/>
  <c r="H11768"/>
  <c r="H11764"/>
  <c r="H11763"/>
  <c r="H11762"/>
  <c r="H11761"/>
  <c r="H11759"/>
  <c r="H11755"/>
  <c r="H11754"/>
  <c r="H11751"/>
  <c r="H11750"/>
  <c r="H11744"/>
  <c r="H11743"/>
  <c r="H11741"/>
  <c r="H11730"/>
  <c r="H11729"/>
  <c r="H11674"/>
  <c r="H11673"/>
  <c r="H11672"/>
  <c r="H11671"/>
  <c r="H11669"/>
  <c r="H11659"/>
  <c r="H11658"/>
  <c r="H11652"/>
  <c r="H11651"/>
  <c r="H11637"/>
  <c r="H11636"/>
  <c r="H11635"/>
  <c r="H11634"/>
  <c r="H11632"/>
  <c r="H11625"/>
  <c r="H11624"/>
  <c r="H11617"/>
  <c r="H11616"/>
  <c r="H11611"/>
  <c r="H11610"/>
  <c r="H11608"/>
  <c r="H11606"/>
  <c r="H11604"/>
  <c r="H11590"/>
  <c r="H11589"/>
  <c r="H11585"/>
  <c r="H11584"/>
  <c r="H11578"/>
  <c r="H11577"/>
  <c r="H11572"/>
  <c r="H11571"/>
  <c r="H11565"/>
  <c r="H11564"/>
  <c r="H11560"/>
  <c r="H11559"/>
  <c r="H11558"/>
  <c r="H11557"/>
  <c r="H11555"/>
  <c r="H11551"/>
  <c r="H11550"/>
  <c r="H11547"/>
  <c r="H11546"/>
  <c r="H11540"/>
  <c r="H11539"/>
  <c r="H11537"/>
  <c r="H11526"/>
  <c r="H11525"/>
  <c r="H11470"/>
  <c r="H11469"/>
  <c r="H11468"/>
  <c r="H11467"/>
  <c r="H11465"/>
  <c r="H11455"/>
  <c r="H11454"/>
  <c r="H11448"/>
  <c r="H11447"/>
  <c r="H11433"/>
  <c r="H11432"/>
  <c r="H11431"/>
  <c r="H11430"/>
  <c r="H11428"/>
  <c r="H11421"/>
  <c r="H11420"/>
  <c r="H11413"/>
  <c r="H11412"/>
  <c r="H11407"/>
  <c r="H11406"/>
  <c r="H11404"/>
  <c r="H11402"/>
  <c r="H11400"/>
  <c r="H11386"/>
  <c r="H11385"/>
  <c r="H11381"/>
  <c r="H11380"/>
  <c r="H11374"/>
  <c r="H11373"/>
  <c r="H11368"/>
  <c r="H11367"/>
  <c r="H11361"/>
  <c r="H11360"/>
  <c r="H11356"/>
  <c r="H11355"/>
  <c r="H11354"/>
  <c r="H11353"/>
  <c r="H11351"/>
  <c r="H11347"/>
  <c r="H11346"/>
  <c r="H11343"/>
  <c r="H11342"/>
  <c r="H11336"/>
  <c r="H11335"/>
  <c r="H11333"/>
  <c r="H11322"/>
  <c r="H11321"/>
  <c r="H11266"/>
  <c r="H11265"/>
  <c r="H11264"/>
  <c r="H11263"/>
  <c r="H11261"/>
  <c r="H11251"/>
  <c r="H11250"/>
  <c r="H11244"/>
  <c r="H11243"/>
  <c r="H11229"/>
  <c r="H11228"/>
  <c r="H11227"/>
  <c r="H11226"/>
  <c r="H11224"/>
  <c r="H11217"/>
  <c r="H11216"/>
  <c r="H11209"/>
  <c r="H11208"/>
  <c r="H11203"/>
  <c r="H11202"/>
  <c r="H11200"/>
  <c r="H11198"/>
  <c r="H11196"/>
  <c r="H11182"/>
  <c r="H11181"/>
  <c r="H11177"/>
  <c r="H11176"/>
  <c r="H11170"/>
  <c r="H11169"/>
  <c r="H11164"/>
  <c r="H11163"/>
  <c r="H11157"/>
  <c r="H11156"/>
  <c r="H11152"/>
  <c r="H11151"/>
  <c r="H11150"/>
  <c r="H11149"/>
  <c r="H11147"/>
  <c r="H11143"/>
  <c r="H11142"/>
  <c r="H11139"/>
  <c r="H11138"/>
  <c r="H11132"/>
  <c r="H11131"/>
  <c r="H11129"/>
  <c r="H11118"/>
  <c r="H11117"/>
  <c r="H11062"/>
  <c r="H11061"/>
  <c r="H11060"/>
  <c r="H11059"/>
  <c r="H11057"/>
  <c r="H11047"/>
  <c r="H11046"/>
  <c r="H11040"/>
  <c r="H11039"/>
  <c r="H11025"/>
  <c r="H11024"/>
  <c r="H11023"/>
  <c r="H11022"/>
  <c r="H11020"/>
  <c r="H11013"/>
  <c r="H11012"/>
  <c r="H11005"/>
  <c r="H11004"/>
  <c r="H10999"/>
  <c r="H10998"/>
  <c r="H10996"/>
  <c r="H10994"/>
  <c r="H10992"/>
  <c r="H10978"/>
  <c r="H10977"/>
  <c r="H10973"/>
  <c r="H10972"/>
  <c r="H10966"/>
  <c r="H10965"/>
  <c r="H10960"/>
  <c r="H10959"/>
  <c r="H10953"/>
  <c r="H10952"/>
  <c r="H10948"/>
  <c r="H10947"/>
  <c r="H10946"/>
  <c r="H10945"/>
  <c r="H10943"/>
  <c r="H10939"/>
  <c r="H10938"/>
  <c r="H10935"/>
  <c r="H10934"/>
  <c r="H10928"/>
  <c r="H10927"/>
  <c r="H10925"/>
  <c r="H10914"/>
  <c r="H10913"/>
  <c r="H10858"/>
  <c r="H10857"/>
  <c r="H10856"/>
  <c r="H10855"/>
  <c r="H10853"/>
  <c r="H10843"/>
  <c r="H10842"/>
  <c r="H10836"/>
  <c r="H10835"/>
  <c r="H10821"/>
  <c r="H10820"/>
  <c r="H10819"/>
  <c r="H10818"/>
  <c r="H10816"/>
  <c r="H10809"/>
  <c r="H10808"/>
  <c r="H10801"/>
  <c r="H10800"/>
  <c r="H10795"/>
  <c r="H10794"/>
  <c r="H10792"/>
  <c r="H10790"/>
  <c r="H10788"/>
  <c r="H10774"/>
  <c r="H10773"/>
  <c r="H10769"/>
  <c r="H10768"/>
  <c r="H10762"/>
  <c r="H10761"/>
  <c r="H10756"/>
  <c r="H10755"/>
  <c r="H10749"/>
  <c r="H10748"/>
  <c r="H10744"/>
  <c r="H10743"/>
  <c r="H10742"/>
  <c r="H10741"/>
  <c r="H10739"/>
  <c r="H10735"/>
  <c r="H10734"/>
  <c r="H10731"/>
  <c r="H10730"/>
  <c r="H10724"/>
  <c r="H10723"/>
  <c r="H10721"/>
  <c r="H10710"/>
  <c r="H10709"/>
  <c r="H10654"/>
  <c r="H10653"/>
  <c r="H10652"/>
  <c r="H10651"/>
  <c r="H10649"/>
  <c r="H10639"/>
  <c r="H10638"/>
  <c r="H10632"/>
  <c r="H10631"/>
  <c r="H10617"/>
  <c r="H10616"/>
  <c r="H10615"/>
  <c r="H10614"/>
  <c r="H10612"/>
  <c r="H10605"/>
  <c r="H10604"/>
  <c r="H10597"/>
  <c r="H10596"/>
  <c r="H10591"/>
  <c r="H10590"/>
  <c r="H10588"/>
  <c r="H10586"/>
  <c r="H10584"/>
  <c r="H10570"/>
  <c r="H10569"/>
  <c r="H10565"/>
  <c r="H10564"/>
  <c r="H10558"/>
  <c r="H10557"/>
  <c r="H10552"/>
  <c r="H10551"/>
  <c r="H10545"/>
  <c r="H10544"/>
  <c r="H10540"/>
  <c r="H10539"/>
  <c r="H10538"/>
  <c r="H10537"/>
  <c r="H10535"/>
  <c r="H10531"/>
  <c r="H10530"/>
  <c r="H10527"/>
  <c r="H10526"/>
  <c r="H10520"/>
  <c r="H10519"/>
  <c r="H10517"/>
  <c r="H10506"/>
  <c r="H10505"/>
  <c r="H10450"/>
  <c r="H10449"/>
  <c r="H10448"/>
  <c r="H10447"/>
  <c r="H10445"/>
  <c r="H10435"/>
  <c r="H10434"/>
  <c r="H10428"/>
  <c r="H10427"/>
  <c r="H10413"/>
  <c r="H10412"/>
  <c r="H10411"/>
  <c r="H10410"/>
  <c r="H10408"/>
  <c r="H10401"/>
  <c r="H10400"/>
  <c r="H10393"/>
  <c r="H10392"/>
  <c r="H10387"/>
  <c r="H10386"/>
  <c r="H10384"/>
  <c r="H10382"/>
  <c r="H10380"/>
  <c r="H10366"/>
  <c r="H10365"/>
  <c r="H10361"/>
  <c r="H10360"/>
  <c r="H10354"/>
  <c r="H10353"/>
  <c r="H10348"/>
  <c r="H10347"/>
  <c r="H10341"/>
  <c r="H10340"/>
  <c r="H10336"/>
  <c r="H10335"/>
  <c r="H10334"/>
  <c r="H10333"/>
  <c r="H10331"/>
  <c r="H10327"/>
  <c r="H10326"/>
  <c r="H10323"/>
  <c r="H10322"/>
  <c r="H10316"/>
  <c r="H10315"/>
  <c r="H10313"/>
  <c r="H10302"/>
  <c r="H10301"/>
  <c r="H10246"/>
  <c r="H10245"/>
  <c r="H10244"/>
  <c r="H10243"/>
  <c r="H10241"/>
  <c r="H10231"/>
  <c r="H10230"/>
  <c r="H10224"/>
  <c r="H10223"/>
  <c r="H10209"/>
  <c r="H10208"/>
  <c r="H10207"/>
  <c r="H10206"/>
  <c r="H10205"/>
  <c r="H10203"/>
  <c r="H10196"/>
  <c r="H10195"/>
  <c r="H10188"/>
  <c r="H10187"/>
  <c r="H10182"/>
  <c r="H10181"/>
  <c r="H10179"/>
  <c r="H10177"/>
  <c r="H10175"/>
  <c r="H10161"/>
  <c r="H10160"/>
  <c r="H10156"/>
  <c r="H10155"/>
  <c r="H10149"/>
  <c r="H10148"/>
  <c r="H10143"/>
  <c r="H10142"/>
  <c r="H10136"/>
  <c r="H10135"/>
  <c r="H10131"/>
  <c r="H10130"/>
  <c r="H10129"/>
  <c r="H10128"/>
  <c r="H10126"/>
  <c r="H10122"/>
  <c r="H10121"/>
  <c r="H10118"/>
  <c r="H10117"/>
  <c r="H10111"/>
  <c r="H10110"/>
  <c r="H10108"/>
  <c r="H10097"/>
  <c r="H10096"/>
  <c r="H10041"/>
  <c r="H10040"/>
  <c r="H10039"/>
  <c r="H10038"/>
  <c r="H10036"/>
  <c r="H10026"/>
  <c r="H10025"/>
  <c r="H10019"/>
  <c r="H10018"/>
  <c r="H10004"/>
  <c r="H10003"/>
  <c r="H10002"/>
  <c r="H10001"/>
  <c r="H9999"/>
  <c r="H9992"/>
  <c r="H9991"/>
  <c r="H9984"/>
  <c r="H9983"/>
  <c r="H9978"/>
  <c r="H9977"/>
  <c r="H9975"/>
  <c r="H9973"/>
  <c r="H9971"/>
  <c r="H9957"/>
  <c r="H9956"/>
  <c r="H9952"/>
  <c r="H9951"/>
  <c r="H9945"/>
  <c r="H9944"/>
  <c r="H9939"/>
  <c r="H9938"/>
  <c r="H9932"/>
  <c r="H9931"/>
  <c r="H9927"/>
  <c r="H9926"/>
  <c r="H9925"/>
  <c r="H9924"/>
  <c r="H9922"/>
  <c r="H9918"/>
  <c r="H9917"/>
  <c r="H9914"/>
  <c r="H9913"/>
  <c r="H9907"/>
  <c r="H9906"/>
  <c r="H9904"/>
  <c r="H9893"/>
  <c r="H9892"/>
  <c r="H9837"/>
  <c r="H9836"/>
  <c r="H9835"/>
  <c r="H9834"/>
  <c r="H9832"/>
  <c r="H9822"/>
  <c r="H9821"/>
  <c r="H9815"/>
  <c r="H9814"/>
  <c r="H9800"/>
  <c r="H9799"/>
  <c r="H9798"/>
  <c r="H9797"/>
  <c r="H9795"/>
  <c r="H9788"/>
  <c r="H9787"/>
  <c r="H9780"/>
  <c r="H9779"/>
  <c r="H9774"/>
  <c r="H9773"/>
  <c r="H9771"/>
  <c r="H9769"/>
  <c r="H9767"/>
  <c r="H9753"/>
  <c r="H9752"/>
  <c r="H9748"/>
  <c r="H9747"/>
  <c r="H9741"/>
  <c r="H9740"/>
  <c r="H9735"/>
  <c r="H9734"/>
  <c r="H9728"/>
  <c r="H9727"/>
  <c r="H9723"/>
  <c r="H9722"/>
  <c r="H9721"/>
  <c r="H9720"/>
  <c r="H9718"/>
  <c r="H9714"/>
  <c r="H9713"/>
  <c r="H9710"/>
  <c r="H9709"/>
  <c r="H9703"/>
  <c r="H9702"/>
  <c r="H9700"/>
  <c r="H9689"/>
  <c r="H9688"/>
  <c r="H9633"/>
  <c r="H9632"/>
  <c r="H9631"/>
  <c r="H9630"/>
  <c r="H9628"/>
  <c r="H9618"/>
  <c r="H9617"/>
  <c r="H9611"/>
  <c r="H9610"/>
  <c r="H9596"/>
  <c r="H9595"/>
  <c r="H9594"/>
  <c r="H9593"/>
  <c r="H9591"/>
  <c r="H9584"/>
  <c r="H9583"/>
  <c r="H9576"/>
  <c r="H9575"/>
  <c r="H9570"/>
  <c r="H9569"/>
  <c r="H9567"/>
  <c r="H9565"/>
  <c r="H9563"/>
  <c r="H9549"/>
  <c r="H9548"/>
  <c r="H9544"/>
  <c r="H9543"/>
  <c r="H9537"/>
  <c r="H9536"/>
  <c r="H9531"/>
  <c r="H9530"/>
  <c r="H9524"/>
  <c r="H9523"/>
  <c r="H9519"/>
  <c r="H9518"/>
  <c r="H9517"/>
  <c r="H9516"/>
  <c r="H9514"/>
  <c r="H9510"/>
  <c r="H9509"/>
  <c r="H9506"/>
  <c r="H9505"/>
  <c r="H9499"/>
  <c r="H9498"/>
  <c r="H9496"/>
  <c r="H9485"/>
  <c r="H9484"/>
  <c r="H9429"/>
  <c r="H9428"/>
  <c r="H9427"/>
  <c r="H9426"/>
  <c r="H9424"/>
  <c r="H9414"/>
  <c r="H9413"/>
  <c r="H9407"/>
  <c r="H9406"/>
  <c r="H9392"/>
  <c r="H9391"/>
  <c r="H9390"/>
  <c r="H9389"/>
  <c r="H9387"/>
  <c r="H9380"/>
  <c r="H9379"/>
  <c r="H9372"/>
  <c r="H9371"/>
  <c r="H9366"/>
  <c r="H9365"/>
  <c r="H9363"/>
  <c r="H9361"/>
  <c r="H9359"/>
  <c r="H9345"/>
  <c r="H9344"/>
  <c r="H9340"/>
  <c r="H9339"/>
  <c r="H9333"/>
  <c r="H9332"/>
  <c r="H9327"/>
  <c r="H9326"/>
  <c r="H9320"/>
  <c r="H9319"/>
  <c r="H9315"/>
  <c r="H9314"/>
  <c r="H9313"/>
  <c r="H9312"/>
  <c r="H9310"/>
  <c r="H9306"/>
  <c r="H9305"/>
  <c r="H9302"/>
  <c r="H9301"/>
  <c r="H9295"/>
  <c r="H9294"/>
  <c r="H9292"/>
  <c r="H9281"/>
  <c r="H9280"/>
  <c r="H9225"/>
  <c r="H9224"/>
  <c r="H9223"/>
  <c r="H9222"/>
  <c r="H9220"/>
  <c r="H9210"/>
  <c r="H9209"/>
  <c r="H9203"/>
  <c r="H9202"/>
  <c r="H9188"/>
  <c r="H9187"/>
  <c r="H9186"/>
  <c r="H9185"/>
  <c r="H9183"/>
  <c r="H9176"/>
  <c r="H9175"/>
  <c r="H9168"/>
  <c r="H9167"/>
  <c r="H9162"/>
  <c r="H9161"/>
  <c r="H9159"/>
  <c r="H9157"/>
  <c r="H9155"/>
  <c r="H9141"/>
  <c r="H9140"/>
  <c r="H9136"/>
  <c r="H9135"/>
  <c r="H9129"/>
  <c r="H9128"/>
  <c r="H9123"/>
  <c r="H9122"/>
  <c r="H9116"/>
  <c r="H9115"/>
  <c r="H9111"/>
  <c r="H9110"/>
  <c r="H9109"/>
  <c r="H9108"/>
  <c r="H9106"/>
  <c r="H9102"/>
  <c r="H9101"/>
  <c r="H9098"/>
  <c r="H9097"/>
  <c r="H9091"/>
  <c r="H9090"/>
  <c r="H9088"/>
  <c r="H9077"/>
  <c r="H9076"/>
  <c r="H9021"/>
  <c r="H9020"/>
  <c r="H9019"/>
  <c r="H9018"/>
  <c r="H9016"/>
  <c r="H9006"/>
  <c r="H9005"/>
  <c r="H8999"/>
  <c r="H8998"/>
  <c r="H8984"/>
  <c r="H8983"/>
  <c r="H8982"/>
  <c r="H8981"/>
  <c r="H8979"/>
  <c r="H8972"/>
  <c r="H8971"/>
  <c r="H8964"/>
  <c r="H8963"/>
  <c r="H8958"/>
  <c r="H8957"/>
  <c r="H8955"/>
  <c r="H8953"/>
  <c r="H8951"/>
  <c r="H8937"/>
  <c r="H8936"/>
  <c r="H8932"/>
  <c r="H8931"/>
  <c r="H8925"/>
  <c r="H8924"/>
  <c r="H8919"/>
  <c r="H8918"/>
  <c r="H8912"/>
  <c r="H8911"/>
  <c r="H8907"/>
  <c r="H8906"/>
  <c r="H8905"/>
  <c r="H8904"/>
  <c r="H8902"/>
  <c r="H8898"/>
  <c r="H8897"/>
  <c r="H8894"/>
  <c r="H8893"/>
  <c r="H8887"/>
  <c r="H8886"/>
  <c r="H8884"/>
  <c r="H8873"/>
  <c r="H8872"/>
  <c r="H8817"/>
  <c r="H8816"/>
  <c r="H8815"/>
  <c r="H8814"/>
  <c r="H8812"/>
  <c r="H8802"/>
  <c r="H8801"/>
  <c r="H8795"/>
  <c r="H8794"/>
  <c r="H8780"/>
  <c r="H8779"/>
  <c r="H8778"/>
  <c r="H8777"/>
  <c r="H8775"/>
  <c r="H8768"/>
  <c r="H8767"/>
  <c r="H8760"/>
  <c r="H8759"/>
  <c r="H8754"/>
  <c r="H8753"/>
  <c r="H8751"/>
  <c r="H8749"/>
  <c r="H8747"/>
  <c r="H8733"/>
  <c r="H8732"/>
  <c r="H8728"/>
  <c r="H8727"/>
  <c r="H8721"/>
  <c r="H8720"/>
  <c r="H8715"/>
  <c r="H8714"/>
  <c r="H8708"/>
  <c r="H8707"/>
  <c r="H8703"/>
  <c r="H8702"/>
  <c r="H8701"/>
  <c r="H8700"/>
  <c r="H8698"/>
  <c r="H8694"/>
  <c r="H8693"/>
  <c r="H8690"/>
  <c r="H8689"/>
  <c r="H8683"/>
  <c r="H8682"/>
  <c r="H8680"/>
  <c r="H8669"/>
  <c r="H8668"/>
  <c r="H8613"/>
  <c r="H8612"/>
  <c r="H8611"/>
  <c r="H8610"/>
  <c r="H8608"/>
  <c r="H8598"/>
  <c r="H8597"/>
  <c r="H8591"/>
  <c r="H8590"/>
  <c r="H8576"/>
  <c r="H8575"/>
  <c r="H8574"/>
  <c r="H8573"/>
  <c r="H8571"/>
  <c r="H8564"/>
  <c r="H8563"/>
  <c r="H8556"/>
  <c r="H8555"/>
  <c r="H8550"/>
  <c r="H8549"/>
  <c r="H8547"/>
  <c r="H8545"/>
  <c r="H8543"/>
  <c r="H8529"/>
  <c r="H8528"/>
  <c r="H8524"/>
  <c r="H8523"/>
  <c r="H8517"/>
  <c r="H8516"/>
  <c r="H8511"/>
  <c r="H8510"/>
  <c r="H8504"/>
  <c r="H8503"/>
  <c r="H8499"/>
  <c r="H8498"/>
  <c r="H8497"/>
  <c r="H8496"/>
  <c r="H8494"/>
  <c r="H8490"/>
  <c r="H8489"/>
  <c r="H8486"/>
  <c r="H8485"/>
  <c r="H8479"/>
  <c r="H8478"/>
  <c r="H8476"/>
  <c r="H8465"/>
  <c r="H8464"/>
  <c r="H8409"/>
  <c r="H8408"/>
  <c r="H8407"/>
  <c r="H8406"/>
  <c r="H8404"/>
  <c r="H8394"/>
  <c r="H8393"/>
  <c r="H8387"/>
  <c r="H8386"/>
  <c r="H8372"/>
  <c r="H8371"/>
  <c r="H8370"/>
  <c r="H8369"/>
  <c r="H8367"/>
  <c r="H8360"/>
  <c r="H8359"/>
  <c r="H8352"/>
  <c r="H8351"/>
  <c r="H8346"/>
  <c r="H8345"/>
  <c r="H8343"/>
  <c r="H8341"/>
  <c r="H8339"/>
  <c r="H8325"/>
  <c r="H8324"/>
  <c r="H8320"/>
  <c r="H8319"/>
  <c r="H8313"/>
  <c r="H8312"/>
  <c r="H8307"/>
  <c r="H8306"/>
  <c r="H8300"/>
  <c r="H8299"/>
  <c r="H8295"/>
  <c r="H8294"/>
  <c r="H8293"/>
  <c r="H8292"/>
  <c r="H8290"/>
  <c r="H8286"/>
  <c r="H8285"/>
  <c r="H8282"/>
  <c r="H8281"/>
  <c r="H8275"/>
  <c r="H8274"/>
  <c r="H8272"/>
  <c r="H8261"/>
  <c r="H8260"/>
  <c r="H8205"/>
  <c r="H8204"/>
  <c r="H8203"/>
  <c r="H8202"/>
  <c r="H8200"/>
  <c r="H8190"/>
  <c r="H8189"/>
  <c r="H8183"/>
  <c r="H8182"/>
  <c r="H8168"/>
  <c r="H8167"/>
  <c r="H8166"/>
  <c r="H8165"/>
  <c r="H8163"/>
  <c r="H8156"/>
  <c r="H8155"/>
  <c r="H8148"/>
  <c r="H8147"/>
  <c r="H8142"/>
  <c r="H8141"/>
  <c r="H8139"/>
  <c r="H8137"/>
  <c r="H8135"/>
  <c r="H8121"/>
  <c r="H8120"/>
  <c r="H8116"/>
  <c r="H8115"/>
  <c r="H8109"/>
  <c r="H8108"/>
  <c r="H8103"/>
  <c r="H8102"/>
  <c r="H8096"/>
  <c r="H8095"/>
  <c r="H8091"/>
  <c r="H8090"/>
  <c r="H8089"/>
  <c r="H8088"/>
  <c r="H8086"/>
  <c r="H8082"/>
  <c r="H8081"/>
  <c r="H8078"/>
  <c r="H8077"/>
  <c r="H8071"/>
  <c r="H8070"/>
  <c r="H8068"/>
  <c r="H8057"/>
  <c r="H8056"/>
  <c r="H8001"/>
  <c r="H8000"/>
  <c r="H7999"/>
  <c r="H7998"/>
  <c r="H7996"/>
  <c r="H7986"/>
  <c r="H7985"/>
  <c r="H7979"/>
  <c r="H7978"/>
  <c r="H7964"/>
  <c r="H7963"/>
  <c r="H7962"/>
  <c r="H7961"/>
  <c r="H7959"/>
  <c r="H7952"/>
  <c r="H7951"/>
  <c r="H7944"/>
  <c r="H7943"/>
  <c r="H7938"/>
  <c r="H7937"/>
  <c r="H7935"/>
  <c r="H7933"/>
  <c r="H7931"/>
  <c r="H7917"/>
  <c r="H7916"/>
  <c r="H7912"/>
  <c r="H7911"/>
  <c r="H7905"/>
  <c r="H7904"/>
  <c r="H7899"/>
  <c r="H7898"/>
  <c r="H7892"/>
  <c r="H7891"/>
  <c r="H7887"/>
  <c r="H7886"/>
  <c r="H7885"/>
  <c r="H7884"/>
  <c r="H7882"/>
  <c r="H7878"/>
  <c r="H7877"/>
  <c r="H7874"/>
  <c r="H7873"/>
  <c r="H7867"/>
  <c r="H7866"/>
  <c r="H7864"/>
  <c r="H7853"/>
  <c r="H7852"/>
  <c r="H7797"/>
  <c r="H7796"/>
  <c r="H7795"/>
  <c r="H7794"/>
  <c r="H7792"/>
  <c r="H7782"/>
  <c r="H7781"/>
  <c r="H7775"/>
  <c r="H7774"/>
  <c r="H7760"/>
  <c r="H7759"/>
  <c r="H7758"/>
  <c r="H7757"/>
  <c r="H7755"/>
  <c r="H7748"/>
  <c r="H7747"/>
  <c r="H7740"/>
  <c r="H7739"/>
  <c r="H7734"/>
  <c r="H7733"/>
  <c r="H7731"/>
  <c r="H7729"/>
  <c r="H7727"/>
  <c r="H7713"/>
  <c r="H7712"/>
  <c r="H7708"/>
  <c r="H7707"/>
  <c r="H7701"/>
  <c r="H7700"/>
  <c r="H7695"/>
  <c r="H7694"/>
  <c r="H7688"/>
  <c r="H7687"/>
  <c r="H7683"/>
  <c r="H7682"/>
  <c r="H7681"/>
  <c r="H7680"/>
  <c r="H7678"/>
  <c r="H7674"/>
  <c r="H7673"/>
  <c r="H7670"/>
  <c r="H7669"/>
  <c r="H7663"/>
  <c r="H7662"/>
  <c r="H7660"/>
  <c r="H7649"/>
  <c r="H7648"/>
  <c r="H7593"/>
  <c r="H7592"/>
  <c r="H7591"/>
  <c r="H7590"/>
  <c r="H7588"/>
  <c r="H7578"/>
  <c r="H7577"/>
  <c r="H7571"/>
  <c r="H7570"/>
  <c r="H7556"/>
  <c r="H7555"/>
  <c r="H7554"/>
  <c r="H7553"/>
  <c r="H7551"/>
  <c r="H7544"/>
  <c r="H7543"/>
  <c r="H7536"/>
  <c r="H7535"/>
  <c r="H7530"/>
  <c r="H7529"/>
  <c r="H7527"/>
  <c r="H7525"/>
  <c r="H7523"/>
  <c r="H7509"/>
  <c r="H7508"/>
  <c r="H7504"/>
  <c r="H7503"/>
  <c r="H7497"/>
  <c r="H7496"/>
  <c r="H7491"/>
  <c r="H7490"/>
  <c r="H7484"/>
  <c r="H7483"/>
  <c r="H7479"/>
  <c r="H7478"/>
  <c r="H7477"/>
  <c r="H7476"/>
  <c r="H7474"/>
  <c r="H7470"/>
  <c r="H7469"/>
  <c r="H7466"/>
  <c r="H7465"/>
  <c r="H7459"/>
  <c r="H7458"/>
  <c r="H7456"/>
  <c r="H7445"/>
  <c r="H7444"/>
  <c r="H7389"/>
  <c r="H7388"/>
  <c r="H7387"/>
  <c r="H7386"/>
  <c r="H7384"/>
  <c r="H7374"/>
  <c r="H7373"/>
  <c r="H7367"/>
  <c r="H7366"/>
  <c r="H7352"/>
  <c r="H7351"/>
  <c r="H7350"/>
  <c r="H7349"/>
  <c r="H7347"/>
  <c r="H7340"/>
  <c r="H7339"/>
  <c r="H7332"/>
  <c r="H7331"/>
  <c r="H7326"/>
  <c r="H7325"/>
  <c r="H7323"/>
  <c r="H7321"/>
  <c r="H7319"/>
  <c r="H7305"/>
  <c r="H7304"/>
  <c r="H7300"/>
  <c r="H7299"/>
  <c r="H7293"/>
  <c r="H7292"/>
  <c r="H7287"/>
  <c r="H7286"/>
  <c r="H7280"/>
  <c r="H7279"/>
  <c r="H7275"/>
  <c r="H7274"/>
  <c r="H7273"/>
  <c r="H7272"/>
  <c r="H7270"/>
  <c r="H7266"/>
  <c r="H7265"/>
  <c r="H7262"/>
  <c r="H7261"/>
  <c r="H7255"/>
  <c r="H7254"/>
  <c r="H7252"/>
  <c r="H7241"/>
  <c r="H7240"/>
  <c r="H7185"/>
  <c r="H7184"/>
  <c r="H7183"/>
  <c r="H7182"/>
  <c r="H7180"/>
  <c r="H7170"/>
  <c r="H7169"/>
  <c r="H7163"/>
  <c r="H7162"/>
  <c r="H7148"/>
  <c r="H7147"/>
  <c r="H7146"/>
  <c r="H7145"/>
  <c r="H7143"/>
  <c r="H7136"/>
  <c r="H7135"/>
  <c r="H7128"/>
  <c r="H7127"/>
  <c r="H7122"/>
  <c r="H7121"/>
  <c r="H7119"/>
  <c r="H7117"/>
  <c r="H7115"/>
  <c r="H7101"/>
  <c r="H7100"/>
  <c r="H7096"/>
  <c r="H7095"/>
  <c r="H7089"/>
  <c r="H7088"/>
  <c r="H7083"/>
  <c r="H7082"/>
  <c r="H7076"/>
  <c r="H7075"/>
  <c r="H7071"/>
  <c r="H7070"/>
  <c r="H7069"/>
  <c r="H7068"/>
  <c r="H7066"/>
  <c r="H7062"/>
  <c r="H7061"/>
  <c r="H7058"/>
  <c r="H7057"/>
  <c r="H7051"/>
  <c r="H7050"/>
  <c r="H7048"/>
  <c r="H7037"/>
  <c r="H7036"/>
  <c r="H6981"/>
  <c r="H6980"/>
  <c r="H6979"/>
  <c r="H6978"/>
  <c r="H6976"/>
  <c r="H6966"/>
  <c r="H6965"/>
  <c r="H6959"/>
  <c r="H6958"/>
  <c r="H6944"/>
  <c r="H6943"/>
  <c r="H6942"/>
  <c r="H6941"/>
  <c r="H6939"/>
  <c r="H6932"/>
  <c r="H6931"/>
  <c r="H6924"/>
  <c r="H6923"/>
  <c r="H6918"/>
  <c r="H6917"/>
  <c r="H6915"/>
  <c r="H6913"/>
  <c r="H6911"/>
  <c r="H6897"/>
  <c r="H6896"/>
  <c r="H6892"/>
  <c r="H6891"/>
  <c r="H6885"/>
  <c r="H6884"/>
  <c r="H6879"/>
  <c r="H6878"/>
  <c r="H6872"/>
  <c r="H6871"/>
  <c r="H6867"/>
  <c r="H6866"/>
  <c r="H6865"/>
  <c r="H6864"/>
  <c r="H6862"/>
  <c r="H6858"/>
  <c r="H6857"/>
  <c r="H6854"/>
  <c r="H6853"/>
  <c r="H6847"/>
  <c r="H6846"/>
  <c r="H6844"/>
  <c r="H6833"/>
  <c r="H6832"/>
  <c r="H6777"/>
  <c r="H6776"/>
  <c r="H6775"/>
  <c r="H6774"/>
  <c r="H6772"/>
  <c r="H6762"/>
  <c r="H6761"/>
  <c r="H6755"/>
  <c r="H6754"/>
  <c r="H6740"/>
  <c r="H6739"/>
  <c r="H6738"/>
  <c r="H6737"/>
  <c r="H6735"/>
  <c r="H6728"/>
  <c r="H6727"/>
  <c r="H6720"/>
  <c r="H6719"/>
  <c r="H6714"/>
  <c r="H6713"/>
  <c r="H6711"/>
  <c r="H6709"/>
  <c r="H6707"/>
  <c r="H6693"/>
  <c r="H6692"/>
  <c r="H6688"/>
  <c r="H6687"/>
  <c r="H6681"/>
  <c r="H6680"/>
  <c r="H6675"/>
  <c r="H6674"/>
  <c r="H6668"/>
  <c r="H6667"/>
  <c r="H6663"/>
  <c r="H6662"/>
  <c r="H6661"/>
  <c r="H6660"/>
  <c r="H6658"/>
  <c r="H6654"/>
  <c r="H6653"/>
  <c r="H6650"/>
  <c r="H6649"/>
  <c r="H6643"/>
  <c r="H6642"/>
  <c r="H6640"/>
  <c r="H6629"/>
  <c r="H6628"/>
  <c r="H6573"/>
  <c r="H6572"/>
  <c r="H6571"/>
  <c r="H6570"/>
  <c r="H6568"/>
  <c r="H6558"/>
  <c r="H6557"/>
  <c r="H6551"/>
  <c r="H6550"/>
  <c r="H6536"/>
  <c r="H6535"/>
  <c r="H6534"/>
  <c r="H6533"/>
  <c r="H6531"/>
  <c r="H6524"/>
  <c r="H6523"/>
  <c r="H6516"/>
  <c r="H6515"/>
  <c r="H6510"/>
  <c r="H6509"/>
  <c r="H6507"/>
  <c r="H6505"/>
  <c r="H6503"/>
  <c r="H6489"/>
  <c r="H6488"/>
  <c r="H6484"/>
  <c r="H6483"/>
  <c r="H6477"/>
  <c r="H6476"/>
  <c r="H6471"/>
  <c r="H6470"/>
  <c r="H6464"/>
  <c r="H6463"/>
  <c r="H6459"/>
  <c r="H6458"/>
  <c r="H6457"/>
  <c r="H6456"/>
  <c r="H6454"/>
  <c r="H6450"/>
  <c r="H6449"/>
  <c r="H6446"/>
  <c r="H6445"/>
  <c r="H6439"/>
  <c r="H6438"/>
  <c r="H6436"/>
  <c r="H6425"/>
  <c r="H6424"/>
  <c r="H6369"/>
  <c r="H6368"/>
  <c r="H6367"/>
  <c r="H6366"/>
  <c r="H6364"/>
  <c r="H6354"/>
  <c r="H6353"/>
  <c r="H6347"/>
  <c r="H6346"/>
  <c r="H6332"/>
  <c r="H6331"/>
  <c r="H6330"/>
  <c r="H6329"/>
  <c r="H6327"/>
  <c r="H6320"/>
  <c r="H6319"/>
  <c r="H6312"/>
  <c r="H6311"/>
  <c r="H6306"/>
  <c r="H6305"/>
  <c r="H6303"/>
  <c r="H6301"/>
  <c r="H6299"/>
  <c r="H6285"/>
  <c r="H6284"/>
  <c r="H6280"/>
  <c r="H6279"/>
  <c r="H6273"/>
  <c r="H6272"/>
  <c r="H6267"/>
  <c r="H6266"/>
  <c r="H6260"/>
  <c r="H6259"/>
  <c r="H6255"/>
  <c r="H6254"/>
  <c r="H6253"/>
  <c r="H6252"/>
  <c r="H6250"/>
  <c r="H6246"/>
  <c r="H6245"/>
  <c r="H6242"/>
  <c r="H6241"/>
  <c r="H6235"/>
  <c r="H6234"/>
  <c r="H6232"/>
  <c r="H6221"/>
  <c r="H6220"/>
  <c r="H6165"/>
  <c r="H6164"/>
  <c r="H6163"/>
  <c r="H6162"/>
  <c r="H6160"/>
  <c r="H6150"/>
  <c r="H6149"/>
  <c r="H6143"/>
  <c r="H6142"/>
  <c r="H6128"/>
  <c r="H6127"/>
  <c r="H6126"/>
  <c r="H6125"/>
  <c r="H6123"/>
  <c r="H6116"/>
  <c r="H6115"/>
  <c r="H6108"/>
  <c r="H6107"/>
  <c r="H6102"/>
  <c r="H6101"/>
  <c r="H6099"/>
  <c r="H6097"/>
  <c r="H6095"/>
  <c r="H6081"/>
  <c r="H6080"/>
  <c r="H6076"/>
  <c r="H6075"/>
  <c r="H6069"/>
  <c r="H6068"/>
  <c r="H6063"/>
  <c r="H6062"/>
  <c r="H6056"/>
  <c r="H6055"/>
  <c r="H6051"/>
  <c r="H6050"/>
  <c r="H6049"/>
  <c r="H6048"/>
  <c r="H6046"/>
  <c r="H6042"/>
  <c r="H6041"/>
  <c r="H6038"/>
  <c r="H6037"/>
  <c r="H6031"/>
  <c r="H6030"/>
  <c r="H6028"/>
  <c r="H6017"/>
  <c r="H6016"/>
  <c r="H5961"/>
  <c r="H5960"/>
  <c r="H5959"/>
  <c r="H5958"/>
  <c r="H5956"/>
  <c r="H5946"/>
  <c r="H5945"/>
  <c r="H5939"/>
  <c r="H5938"/>
  <c r="H5924"/>
  <c r="H5923"/>
  <c r="H5922"/>
  <c r="H5921"/>
  <c r="H5919"/>
  <c r="H5912"/>
  <c r="H5911"/>
  <c r="H5904"/>
  <c r="H5903"/>
  <c r="H5898"/>
  <c r="H5897"/>
  <c r="H5895"/>
  <c r="H5893"/>
  <c r="H5891"/>
  <c r="H5877"/>
  <c r="H5876"/>
  <c r="H5872"/>
  <c r="H5871"/>
  <c r="H5865"/>
  <c r="H5864"/>
  <c r="H5859"/>
  <c r="H5858"/>
  <c r="H5852"/>
  <c r="H5851"/>
  <c r="H5847"/>
  <c r="H5846"/>
  <c r="H5845"/>
  <c r="H5844"/>
  <c r="H5842"/>
  <c r="H5838"/>
  <c r="H5837"/>
  <c r="H5834"/>
  <c r="H5833"/>
  <c r="H5827"/>
  <c r="H5826"/>
  <c r="H5824"/>
  <c r="H5813"/>
  <c r="H5812"/>
  <c r="H5757"/>
  <c r="H5756"/>
  <c r="H5755"/>
  <c r="H5754"/>
  <c r="H5752"/>
  <c r="H5742"/>
  <c r="H5741"/>
  <c r="H5735"/>
  <c r="H5734"/>
  <c r="H5720"/>
  <c r="H5719"/>
  <c r="H5718"/>
  <c r="H5717"/>
  <c r="H5715"/>
  <c r="H5708"/>
  <c r="H5707"/>
  <c r="H5700"/>
  <c r="H5699"/>
  <c r="H5694"/>
  <c r="H5693"/>
  <c r="H5691"/>
  <c r="H5689"/>
  <c r="H5687"/>
  <c r="H5673"/>
  <c r="H5672"/>
  <c r="H5668"/>
  <c r="H5667"/>
  <c r="H5661"/>
  <c r="H5660"/>
  <c r="H5655"/>
  <c r="H5654"/>
  <c r="H5648"/>
  <c r="H5647"/>
  <c r="H5643"/>
  <c r="H5642"/>
  <c r="H5641"/>
  <c r="H5640"/>
  <c r="H5638"/>
  <c r="H5634"/>
  <c r="H5633"/>
  <c r="H5630"/>
  <c r="H5629"/>
  <c r="H5623"/>
  <c r="H5622"/>
  <c r="H5620"/>
  <c r="H5609"/>
  <c r="H5608"/>
  <c r="H5553"/>
  <c r="H5552"/>
  <c r="H5551"/>
  <c r="H5550"/>
  <c r="H5548"/>
  <c r="H5538"/>
  <c r="H5537"/>
  <c r="H5531"/>
  <c r="H5530"/>
  <c r="H5516"/>
  <c r="H5515"/>
  <c r="H5514"/>
  <c r="H5513"/>
  <c r="H5511"/>
  <c r="H5504"/>
  <c r="H5503"/>
  <c r="H5496"/>
  <c r="H5495"/>
  <c r="H5490"/>
  <c r="H5489"/>
  <c r="H5487"/>
  <c r="H5485"/>
  <c r="H5483"/>
  <c r="H5469"/>
  <c r="H5468"/>
  <c r="H5464"/>
  <c r="H5463"/>
  <c r="H5457"/>
  <c r="H5456"/>
  <c r="H5451"/>
  <c r="H5450"/>
  <c r="H5444"/>
  <c r="H5443"/>
  <c r="H5439"/>
  <c r="H5438"/>
  <c r="H5437"/>
  <c r="H5436"/>
  <c r="H5434"/>
  <c r="H5430"/>
  <c r="H5429"/>
  <c r="H5426"/>
  <c r="H5425"/>
  <c r="H5419"/>
  <c r="H5418"/>
  <c r="H5416"/>
  <c r="H5405"/>
  <c r="H5404"/>
  <c r="H5349"/>
  <c r="H5348"/>
  <c r="H5347"/>
  <c r="H5346"/>
  <c r="H5344"/>
  <c r="H5334"/>
  <c r="H5333"/>
  <c r="H5327"/>
  <c r="H5326"/>
  <c r="H5312"/>
  <c r="H5311"/>
  <c r="H5310"/>
  <c r="H5309"/>
  <c r="H5307"/>
  <c r="H5300"/>
  <c r="H5299"/>
  <c r="H5292"/>
  <c r="H5291"/>
  <c r="H5286"/>
  <c r="H5285"/>
  <c r="H5283"/>
  <c r="H5281"/>
  <c r="H5279"/>
  <c r="H5265"/>
  <c r="H5264"/>
  <c r="H5260"/>
  <c r="H5259"/>
  <c r="H5253"/>
  <c r="H5252"/>
  <c r="H5247"/>
  <c r="H5246"/>
  <c r="H5240"/>
  <c r="H5239"/>
  <c r="H5235"/>
  <c r="H5234"/>
  <c r="H5233"/>
  <c r="H5232"/>
  <c r="H5230"/>
  <c r="H5226"/>
  <c r="H5225"/>
  <c r="H5222"/>
  <c r="H5221"/>
  <c r="H5215"/>
  <c r="H5214"/>
  <c r="H5212"/>
  <c r="H5201"/>
  <c r="H5200"/>
  <c r="H5145"/>
  <c r="H5144"/>
  <c r="H5143"/>
  <c r="H5142"/>
  <c r="H5140"/>
  <c r="H5130"/>
  <c r="H5129"/>
  <c r="H5123"/>
  <c r="H5122"/>
  <c r="H5108"/>
  <c r="H5107"/>
  <c r="H5106"/>
  <c r="H5105"/>
  <c r="H5103"/>
  <c r="H5096"/>
  <c r="H5095"/>
  <c r="H5088"/>
  <c r="H5087"/>
  <c r="H5082"/>
  <c r="H5081"/>
  <c r="H5079"/>
  <c r="H5077"/>
  <c r="H5075"/>
  <c r="H5061"/>
  <c r="H5060"/>
  <c r="H5056"/>
  <c r="H5055"/>
  <c r="H5049"/>
  <c r="H5048"/>
  <c r="H5043"/>
  <c r="H5042"/>
  <c r="H5036"/>
  <c r="H5035"/>
  <c r="H5031"/>
  <c r="H5030"/>
  <c r="H5029"/>
  <c r="H5028"/>
  <c r="H5026"/>
  <c r="H5022"/>
  <c r="H5021"/>
  <c r="H5018"/>
  <c r="H5017"/>
  <c r="H5011"/>
  <c r="H5010"/>
  <c r="H5008"/>
  <c r="H4997"/>
  <c r="H4996"/>
  <c r="H4941"/>
  <c r="H4940"/>
  <c r="H4939"/>
  <c r="H4938"/>
  <c r="H4936"/>
  <c r="H4926"/>
  <c r="H4925"/>
  <c r="H4919"/>
  <c r="H4918"/>
  <c r="H4904"/>
  <c r="H4903"/>
  <c r="H4902"/>
  <c r="H4901"/>
  <c r="H4899"/>
  <c r="H4892"/>
  <c r="H4891"/>
  <c r="H4884"/>
  <c r="H4883"/>
  <c r="H4878"/>
  <c r="H4877"/>
  <c r="H4875"/>
  <c r="H4873"/>
  <c r="H4871"/>
  <c r="H4857"/>
  <c r="H4856"/>
  <c r="H4852"/>
  <c r="H4851"/>
  <c r="H4845"/>
  <c r="H4844"/>
  <c r="H4839"/>
  <c r="H4838"/>
  <c r="H4832"/>
  <c r="H4831"/>
  <c r="H4827"/>
  <c r="H4826"/>
  <c r="H4825"/>
  <c r="H4824"/>
  <c r="H4822"/>
  <c r="H4818"/>
  <c r="H4817"/>
  <c r="H4814"/>
  <c r="H4813"/>
  <c r="H4807"/>
  <c r="H4806"/>
  <c r="H4804"/>
  <c r="H4793"/>
  <c r="H4792"/>
  <c r="H4737"/>
  <c r="H4736"/>
  <c r="H4735"/>
  <c r="H4734"/>
  <c r="H4732"/>
  <c r="H4722"/>
  <c r="H4721"/>
  <c r="H4715"/>
  <c r="H4714"/>
  <c r="H4700"/>
  <c r="H4699"/>
  <c r="H4698"/>
  <c r="H4697"/>
  <c r="H4695"/>
  <c r="H4688"/>
  <c r="H4687"/>
  <c r="H4680"/>
  <c r="H4679"/>
  <c r="H4674"/>
  <c r="H4673"/>
  <c r="H4671"/>
  <c r="H4669"/>
  <c r="H4667"/>
  <c r="H4653"/>
  <c r="H4652"/>
  <c r="H4648"/>
  <c r="H4647"/>
  <c r="H4641"/>
  <c r="H4640"/>
  <c r="H4635"/>
  <c r="H4634"/>
  <c r="H4628"/>
  <c r="H4627"/>
  <c r="H4623"/>
  <c r="H4622"/>
  <c r="H4621"/>
  <c r="H4620"/>
  <c r="H4618"/>
  <c r="H4614"/>
  <c r="H4613"/>
  <c r="H4610"/>
  <c r="H4609"/>
  <c r="H4603"/>
  <c r="H4602"/>
  <c r="H4600"/>
  <c r="H4589"/>
  <c r="H4588"/>
  <c r="H4533"/>
  <c r="H4532"/>
  <c r="H4531"/>
  <c r="H4530"/>
  <c r="H4528"/>
  <c r="H4518"/>
  <c r="H4517"/>
  <c r="H4511"/>
  <c r="H4510"/>
  <c r="H4496"/>
  <c r="H4495"/>
  <c r="H4494"/>
  <c r="H4493"/>
  <c r="H4491"/>
  <c r="H4484"/>
  <c r="H4483"/>
  <c r="H4476"/>
  <c r="H4475"/>
  <c r="H4470"/>
  <c r="H4469"/>
  <c r="H4467"/>
  <c r="H4465"/>
  <c r="H4463"/>
  <c r="H4449"/>
  <c r="H4448"/>
  <c r="H4444"/>
  <c r="H4443"/>
  <c r="H4437"/>
  <c r="H4436"/>
  <c r="H4431"/>
  <c r="H4430"/>
  <c r="H4424"/>
  <c r="H4423"/>
  <c r="H4419"/>
  <c r="H4418"/>
  <c r="H4417"/>
  <c r="H4416"/>
  <c r="H4414"/>
  <c r="H4410"/>
  <c r="H4409"/>
  <c r="H4406"/>
  <c r="H4405"/>
  <c r="H4399"/>
  <c r="H4398"/>
  <c r="H4396"/>
  <c r="H4385"/>
  <c r="H4384"/>
  <c r="H4329"/>
  <c r="H4328"/>
  <c r="H4327"/>
  <c r="H4326"/>
  <c r="H4324"/>
  <c r="H4314"/>
  <c r="H4313"/>
  <c r="H4307"/>
  <c r="H4306"/>
  <c r="H4292"/>
  <c r="H4291"/>
  <c r="H4290"/>
  <c r="H4289"/>
  <c r="H4287"/>
  <c r="H4280"/>
  <c r="H4279"/>
  <c r="H4272"/>
  <c r="H4271"/>
  <c r="H4266"/>
  <c r="H4265"/>
  <c r="H4263"/>
  <c r="H4261"/>
  <c r="H4259"/>
  <c r="H4245"/>
  <c r="H4244"/>
  <c r="H4240"/>
  <c r="H4239"/>
  <c r="H4233"/>
  <c r="H4232"/>
  <c r="H4227"/>
  <c r="H4226"/>
  <c r="H4220"/>
  <c r="H4219"/>
  <c r="H4215"/>
  <c r="H4214"/>
  <c r="H4213"/>
  <c r="H4212"/>
  <c r="H4210"/>
  <c r="H4206"/>
  <c r="H4205"/>
  <c r="H4202"/>
  <c r="H4201"/>
  <c r="H4195"/>
  <c r="H4194"/>
  <c r="H4192"/>
  <c r="H4181"/>
  <c r="H4180"/>
  <c r="H4125"/>
  <c r="H4124"/>
  <c r="H4123"/>
  <c r="H4122"/>
  <c r="H4120"/>
  <c r="H4110"/>
  <c r="H4109"/>
  <c r="H4103"/>
  <c r="H4102"/>
  <c r="H4088"/>
  <c r="H4087"/>
  <c r="H4086"/>
  <c r="H4085"/>
  <c r="H4083"/>
  <c r="H4076"/>
  <c r="H4075"/>
  <c r="H4068"/>
  <c r="H4067"/>
  <c r="H4062"/>
  <c r="H4061"/>
  <c r="H4059"/>
  <c r="H4057"/>
  <c r="H4055"/>
  <c r="H4041"/>
  <c r="H4040"/>
  <c r="H4036"/>
  <c r="H4035"/>
  <c r="H4029"/>
  <c r="H4028"/>
  <c r="H4023"/>
  <c r="H4022"/>
  <c r="H4016"/>
  <c r="H4015"/>
  <c r="H4011"/>
  <c r="H4010"/>
  <c r="H4009"/>
  <c r="H4008"/>
  <c r="H4006"/>
  <c r="H4002"/>
  <c r="H4001"/>
  <c r="H3998"/>
  <c r="H3997"/>
  <c r="H3991"/>
  <c r="H3990"/>
  <c r="H3988"/>
  <c r="H3977"/>
  <c r="H3976"/>
  <c r="H3921"/>
  <c r="H3920"/>
  <c r="H3919"/>
  <c r="H3918"/>
  <c r="H3916"/>
  <c r="H3906"/>
  <c r="H3905"/>
  <c r="H3899"/>
  <c r="H3898"/>
  <c r="H3884"/>
  <c r="H3883"/>
  <c r="H3882"/>
  <c r="H3881"/>
  <c r="H3879"/>
  <c r="H3872"/>
  <c r="H3871"/>
  <c r="H3864"/>
  <c r="H3863"/>
  <c r="H3858"/>
  <c r="H3857"/>
  <c r="H3855"/>
  <c r="H3853"/>
  <c r="H3851"/>
  <c r="H3837"/>
  <c r="H3836"/>
  <c r="H3832"/>
  <c r="H3831"/>
  <c r="H3825"/>
  <c r="H3824"/>
  <c r="H3819"/>
  <c r="H3818"/>
  <c r="H3812"/>
  <c r="H3811"/>
  <c r="H3807"/>
  <c r="H3806"/>
  <c r="H3805"/>
  <c r="H3804"/>
  <c r="H3802"/>
  <c r="H3798"/>
  <c r="H3797"/>
  <c r="H3794"/>
  <c r="H3793"/>
  <c r="H3787"/>
  <c r="H3786"/>
  <c r="H3784"/>
  <c r="H3773"/>
  <c r="H3772"/>
  <c r="H3717"/>
  <c r="H3716"/>
  <c r="H3715"/>
  <c r="H3714"/>
  <c r="H3712"/>
  <c r="H3702"/>
  <c r="H3701"/>
  <c r="H3695"/>
  <c r="H3694"/>
  <c r="H3680"/>
  <c r="H3679"/>
  <c r="H3678"/>
  <c r="H3677"/>
  <c r="H3675"/>
  <c r="H3668"/>
  <c r="H3667"/>
  <c r="H3660"/>
  <c r="H3659"/>
  <c r="H3654"/>
  <c r="H3653"/>
  <c r="H3651"/>
  <c r="H3649"/>
  <c r="H3647"/>
  <c r="H3633"/>
  <c r="H3632"/>
  <c r="H3628"/>
  <c r="H3627"/>
  <c r="H3621"/>
  <c r="H3620"/>
  <c r="H3615"/>
  <c r="H3614"/>
  <c r="H3608"/>
  <c r="H3607"/>
  <c r="H3603"/>
  <c r="H3602"/>
  <c r="H3601"/>
  <c r="H3600"/>
  <c r="H3598"/>
  <c r="H3594"/>
  <c r="H3593"/>
  <c r="H3590"/>
  <c r="H3589"/>
  <c r="H3583"/>
  <c r="H3582"/>
  <c r="H3580"/>
  <c r="H3569"/>
  <c r="H3568"/>
  <c r="H3513"/>
  <c r="H3512"/>
  <c r="H3511"/>
  <c r="H3510"/>
  <c r="H3508"/>
  <c r="H3498"/>
  <c r="H3497"/>
  <c r="H3491"/>
  <c r="H3490"/>
  <c r="H3476"/>
  <c r="H3475"/>
  <c r="H3474"/>
  <c r="H3473"/>
  <c r="H3471"/>
  <c r="H3464"/>
  <c r="H3463"/>
  <c r="H3456"/>
  <c r="H3455"/>
  <c r="H3450"/>
  <c r="H3449"/>
  <c r="H3447"/>
  <c r="H3445"/>
  <c r="H3443"/>
  <c r="H3429"/>
  <c r="H3428"/>
  <c r="H3424"/>
  <c r="H3423"/>
  <c r="H3417"/>
  <c r="H3416"/>
  <c r="H3411"/>
  <c r="H3410"/>
  <c r="H3404"/>
  <c r="H3403"/>
  <c r="H3399"/>
  <c r="H3398"/>
  <c r="H3397"/>
  <c r="H3396"/>
  <c r="H3394"/>
  <c r="H3390"/>
  <c r="H3389"/>
  <c r="H3386"/>
  <c r="H3385"/>
  <c r="H3379"/>
  <c r="H3378"/>
  <c r="H3376"/>
  <c r="H3365"/>
  <c r="H3364"/>
  <c r="H3309"/>
  <c r="H3308"/>
  <c r="H3307"/>
  <c r="H3306"/>
  <c r="H3304"/>
  <c r="H3294"/>
  <c r="H3293"/>
  <c r="H3287"/>
  <c r="H3286"/>
  <c r="H3272"/>
  <c r="H3271"/>
  <c r="H3270"/>
  <c r="H3269"/>
  <c r="H3267"/>
  <c r="H3260"/>
  <c r="H3259"/>
  <c r="H3252"/>
  <c r="H3251"/>
  <c r="H3246"/>
  <c r="H3245"/>
  <c r="H3243"/>
  <c r="H3241"/>
  <c r="H3239"/>
  <c r="H3225"/>
  <c r="H3224"/>
  <c r="H3220"/>
  <c r="H3219"/>
  <c r="H3213"/>
  <c r="H3212"/>
  <c r="H3207"/>
  <c r="H3206"/>
  <c r="H3200"/>
  <c r="H3199"/>
  <c r="H3195"/>
  <c r="H3194"/>
  <c r="H3193"/>
  <c r="H3192"/>
  <c r="H3190"/>
  <c r="H3186"/>
  <c r="H3185"/>
  <c r="H3182"/>
  <c r="H3181"/>
  <c r="H3175"/>
  <c r="H3174"/>
  <c r="H3172"/>
  <c r="H3161"/>
  <c r="H3160"/>
  <c r="H3105"/>
  <c r="H3104"/>
  <c r="H3103"/>
  <c r="H3102"/>
  <c r="H3100"/>
  <c r="H3090"/>
  <c r="H3089"/>
  <c r="H3083"/>
  <c r="H3082"/>
  <c r="H3068"/>
  <c r="H3067"/>
  <c r="H3066"/>
  <c r="H3065"/>
  <c r="H3063"/>
  <c r="H3056"/>
  <c r="H3055"/>
  <c r="H3048"/>
  <c r="H3047"/>
  <c r="H3042"/>
  <c r="H3041"/>
  <c r="H3039"/>
  <c r="H3037"/>
  <c r="H3035"/>
  <c r="H3021"/>
  <c r="H3020"/>
  <c r="H3016"/>
  <c r="H3015"/>
  <c r="H3009"/>
  <c r="H3008"/>
  <c r="H3003"/>
  <c r="H3002"/>
  <c r="H2996"/>
  <c r="H2995"/>
  <c r="H2991"/>
  <c r="H2990"/>
  <c r="H2989"/>
  <c r="H2988"/>
  <c r="H2986"/>
  <c r="H2982"/>
  <c r="H2981"/>
  <c r="H2978"/>
  <c r="H2977"/>
  <c r="H2971"/>
  <c r="H2970"/>
  <c r="H2968"/>
  <c r="H2957"/>
  <c r="H2956"/>
  <c r="H2901"/>
  <c r="H2900"/>
  <c r="H2899"/>
  <c r="H2898"/>
  <c r="H2896"/>
  <c r="H2886"/>
  <c r="H2885"/>
  <c r="H2879"/>
  <c r="H2878"/>
  <c r="H2864"/>
  <c r="H2863"/>
  <c r="H2862"/>
  <c r="H2861"/>
  <c r="H2859"/>
  <c r="H2852"/>
  <c r="H2851"/>
  <c r="H2844"/>
  <c r="H2843"/>
  <c r="H2838"/>
  <c r="H2837"/>
  <c r="H2835"/>
  <c r="H2833"/>
  <c r="H2831"/>
  <c r="H2817"/>
  <c r="H2816"/>
  <c r="H2812"/>
  <c r="H2811"/>
  <c r="H2805"/>
  <c r="H2804"/>
  <c r="H2799"/>
  <c r="H2798"/>
  <c r="H2792"/>
  <c r="H2791"/>
  <c r="H2787"/>
  <c r="H2786"/>
  <c r="H2785"/>
  <c r="H2784"/>
  <c r="H2782"/>
  <c r="H2778"/>
  <c r="H2777"/>
  <c r="H2774"/>
  <c r="H2773"/>
  <c r="H2767"/>
  <c r="H2766"/>
  <c r="H2764"/>
  <c r="H2753"/>
  <c r="H2752"/>
  <c r="H2697"/>
  <c r="H2696"/>
  <c r="H2695"/>
  <c r="H2694"/>
  <c r="H2692"/>
  <c r="H2682"/>
  <c r="H2681"/>
  <c r="H2675"/>
  <c r="H2674"/>
  <c r="H2660"/>
  <c r="H2659"/>
  <c r="H2658"/>
  <c r="H2657"/>
  <c r="H2655"/>
  <c r="H2648"/>
  <c r="H2647"/>
  <c r="H2640"/>
  <c r="H2639"/>
  <c r="H2634"/>
  <c r="H2633"/>
  <c r="H2631"/>
  <c r="H2629"/>
  <c r="H2627"/>
  <c r="H2613"/>
  <c r="H2612"/>
  <c r="H2608"/>
  <c r="H2607"/>
  <c r="H2601"/>
  <c r="H2600"/>
  <c r="H2595"/>
  <c r="H2594"/>
  <c r="H2588"/>
  <c r="H2587"/>
  <c r="H2583"/>
  <c r="H2582"/>
  <c r="H2581"/>
  <c r="H2580"/>
  <c r="H2578"/>
  <c r="H2574"/>
  <c r="H2573"/>
  <c r="H2570"/>
  <c r="H2569"/>
  <c r="H2563"/>
  <c r="H2562"/>
  <c r="H2560"/>
  <c r="H2549"/>
  <c r="H2548"/>
  <c r="H2493"/>
  <c r="H2492"/>
  <c r="H2491"/>
  <c r="H2490"/>
  <c r="H2488"/>
  <c r="H2478"/>
  <c r="H2477"/>
  <c r="H2471"/>
  <c r="H2470"/>
  <c r="H2456"/>
  <c r="H2455"/>
  <c r="H2454"/>
  <c r="H2453"/>
  <c r="H2451"/>
  <c r="H2444"/>
  <c r="H2443"/>
  <c r="H2436"/>
  <c r="H2435"/>
  <c r="H2430"/>
  <c r="H2429"/>
  <c r="H2427"/>
  <c r="H2425"/>
  <c r="H2423"/>
  <c r="H2409"/>
  <c r="H2408"/>
  <c r="H2404"/>
  <c r="H2403"/>
  <c r="H2397"/>
  <c r="H2396"/>
  <c r="H2391"/>
  <c r="H2390"/>
  <c r="H2384"/>
  <c r="H2383"/>
  <c r="H2379"/>
  <c r="H2378"/>
  <c r="H2377"/>
  <c r="H2376"/>
  <c r="H2374"/>
  <c r="H2370"/>
  <c r="H2369"/>
  <c r="H2366"/>
  <c r="H2365"/>
  <c r="H2359"/>
  <c r="H2358"/>
  <c r="H2356"/>
  <c r="H2345"/>
  <c r="H2344"/>
  <c r="H2289"/>
  <c r="H2288"/>
  <c r="H2287"/>
  <c r="H2286"/>
  <c r="H2284"/>
  <c r="H2274"/>
  <c r="H2273"/>
  <c r="H2267"/>
  <c r="H2266"/>
  <c r="H2252"/>
  <c r="H2251"/>
  <c r="H2250"/>
  <c r="H2249"/>
  <c r="H2247"/>
  <c r="H2240"/>
  <c r="H2239"/>
  <c r="H2232"/>
  <c r="H2231"/>
  <c r="H2226"/>
  <c r="H2225"/>
  <c r="H2223"/>
  <c r="H2221"/>
  <c r="H2219"/>
  <c r="H2205"/>
  <c r="H2204"/>
  <c r="H2200"/>
  <c r="H2199"/>
  <c r="H2193"/>
  <c r="H2192"/>
  <c r="H2187"/>
  <c r="H2186"/>
  <c r="H2180"/>
  <c r="H2179"/>
  <c r="H2175"/>
  <c r="H2174"/>
  <c r="H2173"/>
  <c r="H2172"/>
  <c r="H2170"/>
  <c r="H2166"/>
  <c r="H2165"/>
  <c r="H2162"/>
  <c r="H2161"/>
  <c r="H2155"/>
  <c r="H2154"/>
  <c r="H2152"/>
  <c r="H2141"/>
  <c r="H2140"/>
  <c r="H2085"/>
  <c r="H2084"/>
  <c r="H2083"/>
  <c r="H2082"/>
  <c r="H2080"/>
  <c r="H2070"/>
  <c r="H2069"/>
  <c r="H2063"/>
  <c r="H2062"/>
  <c r="H2048"/>
  <c r="H2047"/>
  <c r="H2046"/>
  <c r="H2045"/>
  <c r="H2043"/>
  <c r="H2036"/>
  <c r="H2035"/>
  <c r="H2028"/>
  <c r="H2027"/>
  <c r="H2022"/>
  <c r="H2021"/>
  <c r="H2019"/>
  <c r="H2017"/>
  <c r="H2015"/>
  <c r="H2001"/>
  <c r="H2000"/>
  <c r="H1996"/>
  <c r="H1995"/>
  <c r="H1989"/>
  <c r="H1988"/>
  <c r="H1983"/>
  <c r="H1982"/>
  <c r="H1976"/>
  <c r="H1975"/>
  <c r="H1971"/>
  <c r="H1970"/>
  <c r="H1969"/>
  <c r="H1968"/>
  <c r="H1966"/>
  <c r="H1962"/>
  <c r="H1961"/>
  <c r="H1958"/>
  <c r="H1957"/>
  <c r="H1951"/>
  <c r="H1950"/>
  <c r="H1948"/>
  <c r="H1937"/>
  <c r="H1936"/>
  <c r="H1881"/>
  <c r="H1880"/>
  <c r="H1879"/>
  <c r="H1878"/>
  <c r="H1876"/>
  <c r="H1866"/>
  <c r="H1865"/>
  <c r="H1859"/>
  <c r="H1858"/>
  <c r="H1844"/>
  <c r="H1843"/>
  <c r="H1842"/>
  <c r="H1841"/>
  <c r="H1839"/>
  <c r="H1832"/>
  <c r="H1831"/>
  <c r="H1824"/>
  <c r="H1823"/>
  <c r="H1818"/>
  <c r="H1817"/>
  <c r="H1815"/>
  <c r="H1813"/>
  <c r="H1811"/>
  <c r="H1797"/>
  <c r="H1796"/>
  <c r="H1792"/>
  <c r="H1791"/>
  <c r="H1785"/>
  <c r="H1784"/>
  <c r="H1779"/>
  <c r="H1778"/>
  <c r="H1772"/>
  <c r="H1771"/>
  <c r="H1767"/>
  <c r="H1766"/>
  <c r="H1765"/>
  <c r="H1764"/>
  <c r="H1762"/>
  <c r="H1758"/>
  <c r="H1757"/>
  <c r="H1754"/>
  <c r="H1753"/>
  <c r="H1747"/>
  <c r="H1746"/>
  <c r="H1744"/>
  <c r="H1733"/>
  <c r="H1732"/>
  <c r="H1677"/>
  <c r="H1676"/>
  <c r="H1675"/>
  <c r="H1674"/>
  <c r="H1672"/>
  <c r="H1662"/>
  <c r="H1661"/>
  <c r="H1655"/>
  <c r="H1654"/>
  <c r="H1640"/>
  <c r="H1639"/>
  <c r="H1638"/>
  <c r="H1637"/>
  <c r="H1635"/>
  <c r="H1628"/>
  <c r="H1627"/>
  <c r="H1620"/>
  <c r="H1619"/>
  <c r="H1614"/>
  <c r="H1613"/>
  <c r="H1611"/>
  <c r="H1609"/>
  <c r="H1607"/>
  <c r="H1593"/>
  <c r="H1592"/>
  <c r="H1588"/>
  <c r="H1587"/>
  <c r="H1581"/>
  <c r="H1580"/>
  <c r="H1575"/>
  <c r="H1574"/>
  <c r="H1568"/>
  <c r="H1567"/>
  <c r="H1563"/>
  <c r="H1562"/>
  <c r="H1561"/>
  <c r="H1560"/>
  <c r="H1558"/>
  <c r="H1554"/>
  <c r="H1553"/>
  <c r="H1550"/>
  <c r="H1549"/>
  <c r="H1543"/>
  <c r="H1542"/>
  <c r="H1540"/>
  <c r="H1529"/>
  <c r="H1528"/>
  <c r="H1473"/>
  <c r="H1472"/>
  <c r="H1471"/>
  <c r="H1470"/>
  <c r="H1468"/>
  <c r="H1458"/>
  <c r="H1457"/>
  <c r="H1451"/>
  <c r="H1450"/>
  <c r="H1436"/>
  <c r="H1435"/>
  <c r="H1434"/>
  <c r="H1433"/>
  <c r="H1431"/>
  <c r="H1424"/>
  <c r="H1423"/>
  <c r="H1416"/>
  <c r="H1415"/>
  <c r="H1410"/>
  <c r="H1409"/>
  <c r="H1407"/>
  <c r="H1405"/>
  <c r="H1403"/>
  <c r="H1389"/>
  <c r="H1388"/>
  <c r="H1384"/>
  <c r="H1383"/>
  <c r="H1377"/>
  <c r="H1376"/>
  <c r="H1371"/>
  <c r="H1370"/>
  <c r="H1364"/>
  <c r="H1363"/>
  <c r="H1359"/>
  <c r="H1358"/>
  <c r="H1357"/>
  <c r="H1356"/>
  <c r="H1354"/>
  <c r="H1350"/>
  <c r="H1349"/>
  <c r="H1346"/>
  <c r="H1345"/>
  <c r="H1339"/>
  <c r="H1338"/>
  <c r="H1336"/>
  <c r="H1325"/>
  <c r="H1324"/>
  <c r="H1269"/>
  <c r="H1268"/>
  <c r="H1267"/>
  <c r="H1266"/>
  <c r="H1264"/>
  <c r="H1254"/>
  <c r="H1253"/>
  <c r="H1247"/>
  <c r="H1246"/>
  <c r="H1232"/>
  <c r="H1231"/>
  <c r="H1230"/>
  <c r="H1229"/>
  <c r="H1227"/>
  <c r="H1220"/>
  <c r="H1219"/>
  <c r="H1212"/>
  <c r="H1211"/>
  <c r="H1206"/>
  <c r="H1205"/>
  <c r="H1203"/>
  <c r="H1201"/>
  <c r="H1199"/>
  <c r="H1185"/>
  <c r="H1184"/>
  <c r="H1180"/>
  <c r="H1179"/>
  <c r="H1173"/>
  <c r="H1172"/>
  <c r="H1167"/>
  <c r="H1166"/>
  <c r="H1160"/>
  <c r="H1159"/>
  <c r="H1155"/>
  <c r="H1154"/>
  <c r="H1153"/>
  <c r="H1152"/>
  <c r="H1150"/>
  <c r="H1146"/>
  <c r="H1145"/>
  <c r="H1142"/>
  <c r="H1141"/>
  <c r="H1135"/>
  <c r="H1134"/>
  <c r="H1132"/>
  <c r="H1121"/>
  <c r="H1120"/>
  <c r="H1065"/>
  <c r="H1064"/>
  <c r="H1063"/>
  <c r="H1062"/>
  <c r="H1060"/>
  <c r="H1050"/>
  <c r="H1049"/>
  <c r="H1043"/>
  <c r="H1042"/>
  <c r="H1028"/>
  <c r="H1027"/>
  <c r="H1026"/>
  <c r="H1025"/>
  <c r="H1023"/>
  <c r="H1016"/>
  <c r="H1015"/>
  <c r="H1008"/>
  <c r="H1007"/>
  <c r="H1002"/>
  <c r="H1001"/>
  <c r="H999"/>
  <c r="H997"/>
  <c r="H995"/>
  <c r="H981"/>
  <c r="H980"/>
  <c r="H976"/>
  <c r="H975"/>
  <c r="H969"/>
  <c r="H968"/>
  <c r="H963"/>
  <c r="H962"/>
  <c r="H956"/>
  <c r="H955"/>
  <c r="H951"/>
  <c r="H950"/>
  <c r="H949"/>
  <c r="H948"/>
  <c r="H946"/>
  <c r="H942"/>
  <c r="H941"/>
  <c r="H938"/>
  <c r="H937"/>
  <c r="H931"/>
  <c r="H930"/>
  <c r="H928"/>
  <c r="H917"/>
  <c r="H916"/>
  <c r="H861"/>
  <c r="H860"/>
  <c r="H859"/>
  <c r="H858"/>
  <c r="H856"/>
  <c r="H846"/>
  <c r="H845"/>
  <c r="H839"/>
  <c r="H838"/>
  <c r="H824"/>
  <c r="H823"/>
  <c r="H822"/>
  <c r="H821"/>
  <c r="H819"/>
  <c r="H812"/>
  <c r="H811"/>
  <c r="H804"/>
  <c r="H803"/>
  <c r="H798"/>
  <c r="H797"/>
  <c r="H795"/>
  <c r="H793"/>
  <c r="H791"/>
  <c r="H777"/>
  <c r="H776"/>
  <c r="H772"/>
  <c r="H771"/>
  <c r="H765"/>
  <c r="H764"/>
  <c r="H759"/>
  <c r="H758"/>
  <c r="H752"/>
  <c r="H751"/>
  <c r="H747"/>
  <c r="H746"/>
  <c r="H745"/>
  <c r="H744"/>
  <c r="H742"/>
  <c r="H738"/>
  <c r="H737"/>
  <c r="H734"/>
  <c r="H733"/>
  <c r="H727"/>
  <c r="H726"/>
  <c r="H724"/>
  <c r="H713"/>
  <c r="H712"/>
  <c r="H657"/>
  <c r="H656"/>
  <c r="H655"/>
  <c r="H654"/>
  <c r="H652"/>
  <c r="H642"/>
  <c r="H641"/>
  <c r="H635"/>
  <c r="H634"/>
  <c r="H620"/>
  <c r="H619"/>
  <c r="H618"/>
  <c r="H617"/>
  <c r="H615"/>
  <c r="H608"/>
  <c r="H607"/>
  <c r="H600"/>
  <c r="H599"/>
  <c r="H594"/>
  <c r="H593"/>
  <c r="H591"/>
  <c r="H589"/>
  <c r="H587"/>
  <c r="H573"/>
  <c r="H572"/>
  <c r="H568"/>
  <c r="H567"/>
  <c r="H561"/>
  <c r="H560"/>
  <c r="H555"/>
  <c r="H554"/>
  <c r="H548"/>
  <c r="H547"/>
  <c r="H543"/>
  <c r="H542"/>
  <c r="H541"/>
  <c r="H540"/>
  <c r="H538"/>
  <c r="H534"/>
  <c r="H533"/>
  <c r="H530"/>
  <c r="H529"/>
  <c r="H523"/>
  <c r="H522"/>
  <c r="H520"/>
  <c r="H509"/>
  <c r="H508"/>
  <c r="H453"/>
  <c r="H452"/>
  <c r="H451"/>
  <c r="H450"/>
  <c r="H448"/>
  <c r="H438"/>
  <c r="H437"/>
  <c r="H431"/>
  <c r="H430"/>
  <c r="H416"/>
  <c r="H415"/>
  <c r="H414"/>
  <c r="H413"/>
  <c r="H411"/>
  <c r="H404"/>
  <c r="H403"/>
  <c r="H396"/>
  <c r="H395"/>
  <c r="H390"/>
  <c r="H389"/>
  <c r="H387"/>
  <c r="H385"/>
  <c r="H383"/>
  <c r="H369"/>
  <c r="H368"/>
  <c r="H364"/>
  <c r="H363"/>
  <c r="H357"/>
  <c r="H356"/>
  <c r="H351"/>
  <c r="H350"/>
  <c r="H344"/>
  <c r="H343"/>
  <c r="H339"/>
  <c r="H338"/>
  <c r="H337"/>
  <c r="H336"/>
  <c r="H334"/>
  <c r="H330"/>
  <c r="H329"/>
  <c r="H326"/>
  <c r="H325"/>
  <c r="H319"/>
  <c r="H318"/>
  <c r="H316"/>
  <c r="H305"/>
  <c r="H304"/>
  <c r="H249"/>
  <c r="H248"/>
  <c r="H247"/>
  <c r="H246"/>
  <c r="H244"/>
  <c r="H234"/>
  <c r="H233"/>
  <c r="H227"/>
  <c r="H226"/>
  <c r="H212"/>
  <c r="H211"/>
  <c r="H210"/>
  <c r="H209"/>
  <c r="H207"/>
  <c r="H200"/>
  <c r="H199"/>
  <c r="H192"/>
  <c r="H191"/>
  <c r="H186"/>
  <c r="H185"/>
  <c r="H183"/>
  <c r="H181"/>
  <c r="H179"/>
  <c r="H165"/>
  <c r="H164"/>
  <c r="H160"/>
  <c r="H159"/>
  <c r="H153"/>
  <c r="H152"/>
  <c r="H147"/>
  <c r="H146"/>
  <c r="H140"/>
  <c r="H139"/>
  <c r="H135"/>
  <c r="H134"/>
  <c r="H133"/>
  <c r="H132"/>
  <c r="H130"/>
  <c r="H126"/>
  <c r="H125"/>
  <c r="H122"/>
  <c r="H121"/>
  <c r="H115"/>
  <c r="H114"/>
  <c r="H112"/>
  <c r="H101"/>
  <c r="H100"/>
  <c r="H45"/>
  <c r="H44"/>
  <c r="H43"/>
  <c r="H42"/>
  <c r="H40"/>
  <c r="H30"/>
  <c r="H29"/>
  <c r="H23"/>
  <c r="H22"/>
  <c r="G17140"/>
  <c r="G17139"/>
  <c r="G17138"/>
  <c r="G17137"/>
  <c r="G17136"/>
  <c r="G17135"/>
  <c r="G17134"/>
  <c r="G17133"/>
  <c r="G17132"/>
  <c r="G17130"/>
  <c r="G17129"/>
  <c r="G17128"/>
  <c r="G17127"/>
  <c r="G17125"/>
  <c r="G17124"/>
  <c r="G17122"/>
  <c r="G17121"/>
  <c r="G17119"/>
  <c r="G17118"/>
  <c r="G17117"/>
  <c r="G17116"/>
  <c r="G17115"/>
  <c r="G17114"/>
  <c r="G17113"/>
  <c r="G17112"/>
  <c r="G17111"/>
  <c r="G17110"/>
  <c r="G17109"/>
  <c r="G17108"/>
  <c r="G17107"/>
  <c r="G17106"/>
  <c r="G17105"/>
  <c r="G17104"/>
  <c r="G17103"/>
  <c r="G17102"/>
  <c r="G17101"/>
  <c r="G17100"/>
  <c r="G17099"/>
  <c r="G17098"/>
  <c r="G17097"/>
  <c r="G17096"/>
  <c r="G17095"/>
  <c r="G17094"/>
  <c r="G17093"/>
  <c r="G17092"/>
  <c r="G17091"/>
  <c r="G17090"/>
  <c r="G17089"/>
  <c r="G17088"/>
  <c r="G17087"/>
  <c r="G17086"/>
  <c r="G17085"/>
  <c r="G17084"/>
  <c r="G17083"/>
  <c r="G17082"/>
  <c r="G17081"/>
  <c r="G17080"/>
  <c r="G17079"/>
  <c r="G17078"/>
  <c r="G17077"/>
  <c r="G17076"/>
  <c r="G17075"/>
  <c r="G17074"/>
  <c r="G17073"/>
  <c r="G17072"/>
  <c r="G17071"/>
  <c r="G17070"/>
  <c r="G17069"/>
  <c r="G17068"/>
  <c r="G17067"/>
  <c r="G17066"/>
  <c r="G17065"/>
  <c r="G17063"/>
  <c r="G17062"/>
  <c r="G17061"/>
  <c r="G17060"/>
  <c r="G17059"/>
  <c r="G17058"/>
  <c r="G17057"/>
  <c r="G17056"/>
  <c r="G17055"/>
  <c r="G17054"/>
  <c r="G17052"/>
  <c r="G17050"/>
  <c r="G17049"/>
  <c r="G17048"/>
  <c r="G17047"/>
  <c r="G17045"/>
  <c r="G17044"/>
  <c r="G17043"/>
  <c r="G17042"/>
  <c r="G17041"/>
  <c r="G17040"/>
  <c r="G17039"/>
  <c r="G17038"/>
  <c r="G17037"/>
  <c r="G17036"/>
  <c r="G17035"/>
  <c r="G17034"/>
  <c r="G17033"/>
  <c r="G17031"/>
  <c r="G17030"/>
  <c r="G17029"/>
  <c r="G17028"/>
  <c r="G17027"/>
  <c r="G17026"/>
  <c r="G17025"/>
  <c r="G17024"/>
  <c r="G17022"/>
  <c r="G17020"/>
  <c r="G17019"/>
  <c r="G17018"/>
  <c r="G17017"/>
  <c r="G17015"/>
  <c r="G17013"/>
  <c r="G17012"/>
  <c r="G17011"/>
  <c r="G17010"/>
  <c r="G17009"/>
  <c r="G17008"/>
  <c r="G17007"/>
  <c r="G17006"/>
  <c r="G17005"/>
  <c r="G17004"/>
  <c r="G17003"/>
  <c r="G17002"/>
  <c r="G17001"/>
  <c r="G17000"/>
  <c r="G16999"/>
  <c r="G16998"/>
  <c r="G16997"/>
  <c r="G16995"/>
  <c r="G16994"/>
  <c r="G16993"/>
  <c r="G16992"/>
  <c r="G16991"/>
  <c r="G16990"/>
  <c r="G16989"/>
  <c r="G16988"/>
  <c r="G16987"/>
  <c r="G16986"/>
  <c r="G16985"/>
  <c r="G16984"/>
  <c r="G16983"/>
  <c r="G16982"/>
  <c r="G16981"/>
  <c r="G16980"/>
  <c r="G16979"/>
  <c r="G16978"/>
  <c r="G16977"/>
  <c r="G16976"/>
  <c r="G16975"/>
  <c r="G16973"/>
  <c r="G16972"/>
  <c r="G16971"/>
  <c r="G16970"/>
  <c r="G16969"/>
  <c r="G16968"/>
  <c r="G16967"/>
  <c r="G16966"/>
  <c r="G16965"/>
  <c r="G16964"/>
  <c r="G16963"/>
  <c r="G16962"/>
  <c r="G16960"/>
  <c r="G16956"/>
  <c r="G16955"/>
  <c r="G16953"/>
  <c r="G16951"/>
  <c r="G16950"/>
  <c r="G16948"/>
  <c r="G16942"/>
  <c r="G16941"/>
  <c r="G16940"/>
  <c r="G16939"/>
  <c r="G16938"/>
  <c r="G16936"/>
  <c r="G16935"/>
  <c r="G16934"/>
  <c r="G16933"/>
  <c r="G16932"/>
  <c r="G16931"/>
  <c r="G16930"/>
  <c r="G16929"/>
  <c r="G16928"/>
  <c r="G16926"/>
  <c r="G16925"/>
  <c r="G16924"/>
  <c r="G16922"/>
  <c r="G16921"/>
  <c r="G16920"/>
  <c r="G16918"/>
  <c r="G16917"/>
  <c r="G16915"/>
  <c r="G16914"/>
  <c r="G16913"/>
  <c r="G16912"/>
  <c r="G16911"/>
  <c r="G16910"/>
  <c r="G16909"/>
  <c r="G16908"/>
  <c r="G16907"/>
  <c r="G16906"/>
  <c r="G16905"/>
  <c r="G16904"/>
  <c r="G16903"/>
  <c r="G16902"/>
  <c r="G16901"/>
  <c r="G16900"/>
  <c r="G16899"/>
  <c r="G16898"/>
  <c r="G16897"/>
  <c r="G16896"/>
  <c r="G16895"/>
  <c r="G16894"/>
  <c r="G16893"/>
  <c r="G16892"/>
  <c r="G16891"/>
  <c r="G16890"/>
  <c r="G16889"/>
  <c r="G16888"/>
  <c r="G16887"/>
  <c r="G16886"/>
  <c r="G16885"/>
  <c r="G16884"/>
  <c r="G16883"/>
  <c r="G16882"/>
  <c r="G16881"/>
  <c r="G16880"/>
  <c r="G16879"/>
  <c r="G16878"/>
  <c r="G16877"/>
  <c r="G16876"/>
  <c r="G16875"/>
  <c r="G16874"/>
  <c r="G16873"/>
  <c r="G16872"/>
  <c r="G16871"/>
  <c r="G16870"/>
  <c r="G16869"/>
  <c r="G16868"/>
  <c r="G16867"/>
  <c r="G16866"/>
  <c r="G16865"/>
  <c r="G16864"/>
  <c r="G16863"/>
  <c r="G16862"/>
  <c r="G16861"/>
  <c r="G16859"/>
  <c r="G16858"/>
  <c r="G16857"/>
  <c r="G16856"/>
  <c r="G16855"/>
  <c r="G16854"/>
  <c r="G16853"/>
  <c r="G16852"/>
  <c r="G16851"/>
  <c r="G16850"/>
  <c r="G16849"/>
  <c r="G16848"/>
  <c r="G16847"/>
  <c r="G16846"/>
  <c r="G16845"/>
  <c r="G16844"/>
  <c r="G16843"/>
  <c r="G16841"/>
  <c r="G16840"/>
  <c r="G16839"/>
  <c r="G16838"/>
  <c r="G16837"/>
  <c r="G16836"/>
  <c r="G16835"/>
  <c r="G16834"/>
  <c r="G16833"/>
  <c r="G16832"/>
  <c r="G16831"/>
  <c r="G16830"/>
  <c r="G16829"/>
  <c r="G16827"/>
  <c r="G16826"/>
  <c r="G16825"/>
  <c r="G16824"/>
  <c r="G16823"/>
  <c r="G16822"/>
  <c r="G16821"/>
  <c r="G16820"/>
  <c r="G16818"/>
  <c r="G16816"/>
  <c r="G16815"/>
  <c r="G16814"/>
  <c r="G16811"/>
  <c r="G16809"/>
  <c r="G16808"/>
  <c r="G16807"/>
  <c r="G16806"/>
  <c r="G16805"/>
  <c r="G16804"/>
  <c r="G16803"/>
  <c r="G16802"/>
  <c r="G16801"/>
  <c r="G16800"/>
  <c r="G16799"/>
  <c r="G16798"/>
  <c r="G16797"/>
  <c r="G16796"/>
  <c r="G16795"/>
  <c r="G16794"/>
  <c r="G16793"/>
  <c r="G16791"/>
  <c r="G16790"/>
  <c r="G16789"/>
  <c r="G16787"/>
  <c r="G16786"/>
  <c r="G16785"/>
  <c r="G16783"/>
  <c r="G16782"/>
  <c r="G16781"/>
  <c r="G16780"/>
  <c r="G16779"/>
  <c r="G16778"/>
  <c r="G16777"/>
  <c r="G16776"/>
  <c r="G16775"/>
  <c r="G16774"/>
  <c r="G16773"/>
  <c r="G16772"/>
  <c r="G16771"/>
  <c r="G16769"/>
  <c r="G16768"/>
  <c r="G16767"/>
  <c r="G16766"/>
  <c r="G16765"/>
  <c r="G16764"/>
  <c r="G16763"/>
  <c r="G16762"/>
  <c r="G16761"/>
  <c r="G16760"/>
  <c r="G16759"/>
  <c r="G16758"/>
  <c r="G16756"/>
  <c r="G16752"/>
  <c r="G16751"/>
  <c r="G16749"/>
  <c r="G16746"/>
  <c r="G16744"/>
  <c r="G16738"/>
  <c r="G16737"/>
  <c r="G16736"/>
  <c r="G16735"/>
  <c r="G16734"/>
  <c r="G16732"/>
  <c r="G16731"/>
  <c r="G16730"/>
  <c r="G16729"/>
  <c r="G16728"/>
  <c r="G16727"/>
  <c r="G16726"/>
  <c r="G16725"/>
  <c r="G16724"/>
  <c r="G16722"/>
  <c r="G16721"/>
  <c r="G16720"/>
  <c r="G16718"/>
  <c r="G16717"/>
  <c r="G16716"/>
  <c r="G16714"/>
  <c r="G16713"/>
  <c r="G16711"/>
  <c r="G16710"/>
  <c r="G16709"/>
  <c r="G16708"/>
  <c r="G16707"/>
  <c r="G16706"/>
  <c r="G16705"/>
  <c r="G16704"/>
  <c r="G16703"/>
  <c r="G16702"/>
  <c r="G16701"/>
  <c r="G16700"/>
  <c r="G16699"/>
  <c r="G16698"/>
  <c r="G16697"/>
  <c r="G16696"/>
  <c r="G16695"/>
  <c r="G16694"/>
  <c r="G16693"/>
  <c r="G16692"/>
  <c r="G16691"/>
  <c r="G16690"/>
  <c r="G16689"/>
  <c r="G16688"/>
  <c r="G16687"/>
  <c r="G16686"/>
  <c r="G16685"/>
  <c r="G16684"/>
  <c r="G16683"/>
  <c r="G16682"/>
  <c r="G16681"/>
  <c r="G16680"/>
  <c r="G16679"/>
  <c r="G16678"/>
  <c r="G16677"/>
  <c r="G16676"/>
  <c r="G16675"/>
  <c r="G16674"/>
  <c r="G16673"/>
  <c r="G16672"/>
  <c r="G16671"/>
  <c r="G16670"/>
  <c r="G16669"/>
  <c r="G16668"/>
  <c r="G16667"/>
  <c r="G16666"/>
  <c r="G16665"/>
  <c r="G16664"/>
  <c r="G16663"/>
  <c r="G16662"/>
  <c r="G16661"/>
  <c r="G16660"/>
  <c r="G16659"/>
  <c r="G16658"/>
  <c r="G16657"/>
  <c r="G16655"/>
  <c r="G16654"/>
  <c r="G16653"/>
  <c r="G16652"/>
  <c r="G16651"/>
  <c r="G16650"/>
  <c r="G16649"/>
  <c r="G16648"/>
  <c r="G16647"/>
  <c r="G16646"/>
  <c r="G16645"/>
  <c r="G16644"/>
  <c r="G16643"/>
  <c r="G16642"/>
  <c r="G16641"/>
  <c r="G16640"/>
  <c r="G16639"/>
  <c r="G16637"/>
  <c r="G16636"/>
  <c r="G16635"/>
  <c r="G16634"/>
  <c r="G16633"/>
  <c r="G16632"/>
  <c r="G16631"/>
  <c r="G16630"/>
  <c r="G16629"/>
  <c r="G16628"/>
  <c r="G16627"/>
  <c r="G16626"/>
  <c r="G16625"/>
  <c r="G16623"/>
  <c r="G16622"/>
  <c r="G16621"/>
  <c r="G16620"/>
  <c r="G16619"/>
  <c r="G16618"/>
  <c r="G16617"/>
  <c r="G16614"/>
  <c r="G16612"/>
  <c r="G16611"/>
  <c r="G16610"/>
  <c r="G16609"/>
  <c r="G16608"/>
  <c r="G16607"/>
  <c r="G16605"/>
  <c r="G16604"/>
  <c r="G16603"/>
  <c r="G16602"/>
  <c r="G16601"/>
  <c r="G16600"/>
  <c r="G16599"/>
  <c r="G16598"/>
  <c r="G16597"/>
  <c r="G16596"/>
  <c r="G16595"/>
  <c r="G16594"/>
  <c r="G16593"/>
  <c r="G16592"/>
  <c r="G16591"/>
  <c r="G16590"/>
  <c r="G16589"/>
  <c r="G16588"/>
  <c r="G16587"/>
  <c r="G16586"/>
  <c r="G16585"/>
  <c r="G16584"/>
  <c r="G16583"/>
  <c r="G16582"/>
  <c r="G16581"/>
  <c r="G16579"/>
  <c r="G16577"/>
  <c r="G16576"/>
  <c r="G16575"/>
  <c r="G16574"/>
  <c r="G16573"/>
  <c r="G16572"/>
  <c r="G16571"/>
  <c r="G16570"/>
  <c r="G16569"/>
  <c r="G16568"/>
  <c r="G16567"/>
  <c r="G16565"/>
  <c r="G16564"/>
  <c r="G16563"/>
  <c r="G16562"/>
  <c r="G16561"/>
  <c r="G16560"/>
  <c r="G16559"/>
  <c r="G16558"/>
  <c r="G16557"/>
  <c r="G16556"/>
  <c r="G16555"/>
  <c r="G16554"/>
  <c r="G16552"/>
  <c r="G16548"/>
  <c r="G16547"/>
  <c r="G16545"/>
  <c r="G16542"/>
  <c r="G16541"/>
  <c r="G16540"/>
  <c r="G16539"/>
  <c r="G16534"/>
  <c r="G16533"/>
  <c r="G16532"/>
  <c r="G16531"/>
  <c r="G16530"/>
  <c r="G16529"/>
  <c r="G16528"/>
  <c r="G16527"/>
  <c r="G16526"/>
  <c r="G16525"/>
  <c r="G16524"/>
  <c r="G16523"/>
  <c r="G16522"/>
  <c r="G16521"/>
  <c r="G16520"/>
  <c r="G16519"/>
  <c r="G16518"/>
  <c r="G16517"/>
  <c r="G16516"/>
  <c r="G16515"/>
  <c r="G16514"/>
  <c r="G16513"/>
  <c r="G16512"/>
  <c r="G16510"/>
  <c r="G16509"/>
  <c r="G16507"/>
  <c r="G16506"/>
  <c r="G16505"/>
  <c r="G16504"/>
  <c r="G16503"/>
  <c r="G16502"/>
  <c r="G16501"/>
  <c r="G16500"/>
  <c r="G16499"/>
  <c r="G16498"/>
  <c r="G16497"/>
  <c r="G16496"/>
  <c r="G16495"/>
  <c r="G16494"/>
  <c r="G16493"/>
  <c r="G16492"/>
  <c r="G16491"/>
  <c r="G16490"/>
  <c r="G16489"/>
  <c r="G16488"/>
  <c r="G16487"/>
  <c r="G16486"/>
  <c r="G16485"/>
  <c r="G16484"/>
  <c r="G16483"/>
  <c r="G16482"/>
  <c r="G16481"/>
  <c r="G16480"/>
  <c r="G16479"/>
  <c r="G16478"/>
  <c r="G16477"/>
  <c r="G16476"/>
  <c r="G16475"/>
  <c r="G16474"/>
  <c r="G16473"/>
  <c r="G16472"/>
  <c r="G16471"/>
  <c r="G16470"/>
  <c r="G16469"/>
  <c r="G16468"/>
  <c r="G16467"/>
  <c r="G16466"/>
  <c r="G16465"/>
  <c r="G16464"/>
  <c r="G16463"/>
  <c r="G16462"/>
  <c r="G16461"/>
  <c r="G16460"/>
  <c r="G16459"/>
  <c r="G16458"/>
  <c r="G16457"/>
  <c r="G16456"/>
  <c r="G16455"/>
  <c r="G16454"/>
  <c r="G16453"/>
  <c r="G16451"/>
  <c r="G16450"/>
  <c r="G16449"/>
  <c r="G16448"/>
  <c r="G16447"/>
  <c r="G16446"/>
  <c r="G16445"/>
  <c r="G16444"/>
  <c r="G16443"/>
  <c r="G16442"/>
  <c r="G16441"/>
  <c r="G16440"/>
  <c r="G16439"/>
  <c r="G16438"/>
  <c r="G16437"/>
  <c r="G16436"/>
  <c r="G16435"/>
  <c r="G16433"/>
  <c r="G16431"/>
  <c r="G16430"/>
  <c r="G16429"/>
  <c r="G16428"/>
  <c r="G16427"/>
  <c r="G16426"/>
  <c r="G16423"/>
  <c r="G16422"/>
  <c r="G16421"/>
  <c r="G16419"/>
  <c r="G16418"/>
  <c r="G16417"/>
  <c r="G16416"/>
  <c r="G16415"/>
  <c r="G16414"/>
  <c r="G16413"/>
  <c r="G16410"/>
  <c r="G16408"/>
  <c r="G16407"/>
  <c r="G16403"/>
  <c r="G16401"/>
  <c r="G16400"/>
  <c r="G16398"/>
  <c r="G16397"/>
  <c r="G16396"/>
  <c r="G16395"/>
  <c r="G16394"/>
  <c r="G16393"/>
  <c r="G16392"/>
  <c r="G16391"/>
  <c r="G16390"/>
  <c r="G16389"/>
  <c r="G16388"/>
  <c r="G16387"/>
  <c r="G16386"/>
  <c r="G16385"/>
  <c r="G16384"/>
  <c r="G16383"/>
  <c r="G16382"/>
  <c r="G16381"/>
  <c r="G16380"/>
  <c r="G16379"/>
  <c r="G16378"/>
  <c r="G16377"/>
  <c r="G16376"/>
  <c r="G16375"/>
  <c r="G16374"/>
  <c r="G16373"/>
  <c r="G16372"/>
  <c r="G16371"/>
  <c r="G16370"/>
  <c r="G16369"/>
  <c r="G16368"/>
  <c r="G16367"/>
  <c r="G16366"/>
  <c r="G16365"/>
  <c r="G16364"/>
  <c r="G16363"/>
  <c r="G16361"/>
  <c r="G16360"/>
  <c r="G16359"/>
  <c r="G16358"/>
  <c r="G16357"/>
  <c r="G16356"/>
  <c r="G16355"/>
  <c r="G16354"/>
  <c r="G16353"/>
  <c r="G16352"/>
  <c r="G16351"/>
  <c r="G16350"/>
  <c r="G16348"/>
  <c r="G16344"/>
  <c r="G16343"/>
  <c r="G16341"/>
  <c r="G16338"/>
  <c r="G16336"/>
  <c r="G16330"/>
  <c r="G16329"/>
  <c r="G16328"/>
  <c r="G16327"/>
  <c r="G16326"/>
  <c r="G16324"/>
  <c r="G16323"/>
  <c r="G16322"/>
  <c r="G16321"/>
  <c r="G16320"/>
  <c r="G16319"/>
  <c r="G16318"/>
  <c r="G16317"/>
  <c r="G16316"/>
  <c r="G16314"/>
  <c r="G16312"/>
  <c r="G16311"/>
  <c r="G16309"/>
  <c r="G16308"/>
  <c r="G16306"/>
  <c r="G16305"/>
  <c r="G16303"/>
  <c r="G16302"/>
  <c r="G16301"/>
  <c r="G16300"/>
  <c r="G16299"/>
  <c r="G16298"/>
  <c r="G16297"/>
  <c r="G16296"/>
  <c r="G16295"/>
  <c r="G16294"/>
  <c r="G16293"/>
  <c r="G16292"/>
  <c r="G16291"/>
  <c r="G16290"/>
  <c r="G16289"/>
  <c r="G16288"/>
  <c r="G16287"/>
  <c r="G16286"/>
  <c r="G16285"/>
  <c r="G16284"/>
  <c r="G16283"/>
  <c r="G16282"/>
  <c r="G16281"/>
  <c r="G16280"/>
  <c r="G16279"/>
  <c r="G16278"/>
  <c r="G16277"/>
  <c r="G16276"/>
  <c r="G16275"/>
  <c r="G16274"/>
  <c r="G16273"/>
  <c r="G16272"/>
  <c r="G16271"/>
  <c r="G16270"/>
  <c r="G16269"/>
  <c r="G16268"/>
  <c r="G16267"/>
  <c r="G16266"/>
  <c r="G16265"/>
  <c r="G16264"/>
  <c r="G16263"/>
  <c r="G16262"/>
  <c r="G16261"/>
  <c r="G16260"/>
  <c r="G16259"/>
  <c r="G16258"/>
  <c r="G16257"/>
  <c r="G16256"/>
  <c r="G16255"/>
  <c r="G16254"/>
  <c r="G16253"/>
  <c r="G16252"/>
  <c r="G16251"/>
  <c r="G16250"/>
  <c r="G16249"/>
  <c r="G16247"/>
  <c r="G16246"/>
  <c r="G16245"/>
  <c r="G16244"/>
  <c r="G16243"/>
  <c r="G16242"/>
  <c r="G16241"/>
  <c r="G16240"/>
  <c r="G16239"/>
  <c r="G16238"/>
  <c r="G16236"/>
  <c r="G16235"/>
  <c r="G16233"/>
  <c r="G16232"/>
  <c r="G16231"/>
  <c r="G16229"/>
  <c r="G16228"/>
  <c r="G16227"/>
  <c r="G16226"/>
  <c r="G16225"/>
  <c r="G16224"/>
  <c r="G16223"/>
  <c r="G16222"/>
  <c r="G16221"/>
  <c r="G16220"/>
  <c r="G16219"/>
  <c r="G16218"/>
  <c r="G16217"/>
  <c r="G16215"/>
  <c r="G16214"/>
  <c r="G16213"/>
  <c r="G16212"/>
  <c r="G16211"/>
  <c r="G16210"/>
  <c r="G16209"/>
  <c r="G16206"/>
  <c r="G16204"/>
  <c r="G16203"/>
  <c r="G16202"/>
  <c r="G16199"/>
  <c r="G16198"/>
  <c r="G16197"/>
  <c r="G16196"/>
  <c r="G16195"/>
  <c r="G16194"/>
  <c r="G16193"/>
  <c r="G16192"/>
  <c r="G16191"/>
  <c r="G16190"/>
  <c r="G16189"/>
  <c r="G16188"/>
  <c r="G16187"/>
  <c r="G16186"/>
  <c r="G16185"/>
  <c r="G16184"/>
  <c r="G16183"/>
  <c r="G16182"/>
  <c r="G16181"/>
  <c r="G16179"/>
  <c r="G16178"/>
  <c r="G16177"/>
  <c r="G16176"/>
  <c r="G16175"/>
  <c r="G16173"/>
  <c r="G16171"/>
  <c r="G16170"/>
  <c r="G16168"/>
  <c r="G16167"/>
  <c r="G16166"/>
  <c r="G16165"/>
  <c r="G16164"/>
  <c r="G16163"/>
  <c r="G16162"/>
  <c r="G16161"/>
  <c r="G16160"/>
  <c r="G16159"/>
  <c r="G16157"/>
  <c r="G16156"/>
  <c r="G16155"/>
  <c r="G16154"/>
  <c r="G16153"/>
  <c r="G16152"/>
  <c r="G16151"/>
  <c r="G16150"/>
  <c r="G16149"/>
  <c r="G16148"/>
  <c r="G16147"/>
  <c r="G16146"/>
  <c r="G16144"/>
  <c r="G16140"/>
  <c r="G16139"/>
  <c r="G16137"/>
  <c r="G16134"/>
  <c r="G16132"/>
  <c r="G16126"/>
  <c r="G16125"/>
  <c r="G16124"/>
  <c r="G16123"/>
  <c r="G16122"/>
  <c r="G16120"/>
  <c r="G16119"/>
  <c r="G16118"/>
  <c r="G16117"/>
  <c r="G16116"/>
  <c r="G16115"/>
  <c r="G16114"/>
  <c r="G16113"/>
  <c r="G16112"/>
  <c r="G16110"/>
  <c r="G16109"/>
  <c r="G16108"/>
  <c r="G16105"/>
  <c r="G16104"/>
  <c r="G16102"/>
  <c r="G16101"/>
  <c r="G16099"/>
  <c r="G16098"/>
  <c r="G16097"/>
  <c r="G16096"/>
  <c r="G16095"/>
  <c r="G16094"/>
  <c r="G16093"/>
  <c r="G16092"/>
  <c r="G16091"/>
  <c r="G16090"/>
  <c r="G16089"/>
  <c r="G16088"/>
  <c r="G16087"/>
  <c r="G16086"/>
  <c r="G16085"/>
  <c r="G16084"/>
  <c r="G16083"/>
  <c r="G16082"/>
  <c r="G16081"/>
  <c r="G16080"/>
  <c r="G16079"/>
  <c r="G16078"/>
  <c r="G16077"/>
  <c r="G16076"/>
  <c r="G16075"/>
  <c r="G16074"/>
  <c r="G16073"/>
  <c r="G16072"/>
  <c r="G16071"/>
  <c r="G16070"/>
  <c r="G16069"/>
  <c r="G16068"/>
  <c r="G16067"/>
  <c r="G16066"/>
  <c r="G16065"/>
  <c r="G16064"/>
  <c r="G16063"/>
  <c r="G16062"/>
  <c r="G16061"/>
  <c r="G16060"/>
  <c r="G16059"/>
  <c r="G16058"/>
  <c r="G16057"/>
  <c r="G16056"/>
  <c r="G16055"/>
  <c r="G16054"/>
  <c r="G16053"/>
  <c r="G16052"/>
  <c r="G16051"/>
  <c r="G16050"/>
  <c r="G16049"/>
  <c r="G16048"/>
  <c r="G16047"/>
  <c r="G16046"/>
  <c r="G16045"/>
  <c r="G16043"/>
  <c r="G16042"/>
  <c r="G16041"/>
  <c r="G16040"/>
  <c r="G16039"/>
  <c r="G16038"/>
  <c r="G16037"/>
  <c r="G16036"/>
  <c r="G16035"/>
  <c r="G16034"/>
  <c r="G16033"/>
  <c r="G16032"/>
  <c r="G16031"/>
  <c r="G16030"/>
  <c r="G16029"/>
  <c r="G16028"/>
  <c r="G16027"/>
  <c r="G16025"/>
  <c r="G16024"/>
  <c r="G16023"/>
  <c r="G16022"/>
  <c r="G16021"/>
  <c r="G16020"/>
  <c r="G16019"/>
  <c r="G16018"/>
  <c r="G16017"/>
  <c r="G16016"/>
  <c r="G16015"/>
  <c r="G16014"/>
  <c r="G16013"/>
  <c r="G16011"/>
  <c r="G16010"/>
  <c r="G16009"/>
  <c r="G16008"/>
  <c r="G16007"/>
  <c r="G16006"/>
  <c r="G16005"/>
  <c r="G16003"/>
  <c r="G16002"/>
  <c r="G16000"/>
  <c r="G15999"/>
  <c r="G15995"/>
  <c r="G15994"/>
  <c r="G15993"/>
  <c r="G15992"/>
  <c r="G15991"/>
  <c r="G15990"/>
  <c r="G15989"/>
  <c r="G15988"/>
  <c r="G15987"/>
  <c r="G15986"/>
  <c r="G15985"/>
  <c r="G15984"/>
  <c r="G15983"/>
  <c r="G15982"/>
  <c r="G15981"/>
  <c r="G15980"/>
  <c r="G15979"/>
  <c r="G15978"/>
  <c r="G15977"/>
  <c r="G15975"/>
  <c r="G15974"/>
  <c r="G15973"/>
  <c r="G15972"/>
  <c r="G15971"/>
  <c r="G15970"/>
  <c r="G15968"/>
  <c r="G15967"/>
  <c r="G15966"/>
  <c r="G15965"/>
  <c r="G15964"/>
  <c r="G15963"/>
  <c r="G15962"/>
  <c r="G15961"/>
  <c r="G15960"/>
  <c r="G15959"/>
  <c r="G15958"/>
  <c r="G15957"/>
  <c r="G15956"/>
  <c r="G15955"/>
  <c r="G15953"/>
  <c r="G15951"/>
  <c r="G15950"/>
  <c r="G15949"/>
  <c r="G15948"/>
  <c r="G15947"/>
  <c r="G15946"/>
  <c r="G15945"/>
  <c r="G15943"/>
  <c r="G15942"/>
  <c r="G15940"/>
  <c r="G15936"/>
  <c r="G15935"/>
  <c r="G15933"/>
  <c r="G15930"/>
  <c r="G15929"/>
  <c r="G15928"/>
  <c r="G15927"/>
  <c r="G15922"/>
  <c r="G15921"/>
  <c r="G15920"/>
  <c r="G15919"/>
  <c r="G15918"/>
  <c r="G15916"/>
  <c r="G15915"/>
  <c r="G15914"/>
  <c r="G15913"/>
  <c r="G15912"/>
  <c r="G15911"/>
  <c r="G15910"/>
  <c r="G15909"/>
  <c r="G15908"/>
  <c r="G15906"/>
  <c r="G15905"/>
  <c r="G15904"/>
  <c r="G15903"/>
  <c r="G15901"/>
  <c r="G15900"/>
  <c r="G15898"/>
  <c r="G15897"/>
  <c r="G15895"/>
  <c r="G15894"/>
  <c r="G15893"/>
  <c r="G15892"/>
  <c r="G15891"/>
  <c r="G15890"/>
  <c r="G15889"/>
  <c r="G15888"/>
  <c r="G15887"/>
  <c r="G15886"/>
  <c r="G15885"/>
  <c r="G15884"/>
  <c r="G15883"/>
  <c r="G15882"/>
  <c r="G15881"/>
  <c r="G15880"/>
  <c r="G15879"/>
  <c r="G15878"/>
  <c r="G15877"/>
  <c r="G15876"/>
  <c r="G15875"/>
  <c r="G15874"/>
  <c r="G15873"/>
  <c r="G15872"/>
  <c r="G15871"/>
  <c r="G15870"/>
  <c r="G15869"/>
  <c r="G15868"/>
  <c r="G15867"/>
  <c r="G15866"/>
  <c r="G15865"/>
  <c r="G15864"/>
  <c r="G15863"/>
  <c r="G15862"/>
  <c r="G15861"/>
  <c r="G15860"/>
  <c r="G15859"/>
  <c r="G15858"/>
  <c r="G15857"/>
  <c r="G15856"/>
  <c r="G15855"/>
  <c r="G15854"/>
  <c r="G15853"/>
  <c r="G15852"/>
  <c r="G15851"/>
  <c r="G15850"/>
  <c r="G15849"/>
  <c r="G15848"/>
  <c r="G15847"/>
  <c r="G15846"/>
  <c r="G15845"/>
  <c r="G15844"/>
  <c r="G15843"/>
  <c r="G15842"/>
  <c r="G15841"/>
  <c r="G15839"/>
  <c r="G15838"/>
  <c r="G15837"/>
  <c r="G15836"/>
  <c r="G15835"/>
  <c r="G15834"/>
  <c r="G15833"/>
  <c r="G15832"/>
  <c r="G15831"/>
  <c r="G15830"/>
  <c r="G15829"/>
  <c r="G15828"/>
  <c r="G15827"/>
  <c r="G15826"/>
  <c r="G15825"/>
  <c r="G15824"/>
  <c r="G15823"/>
  <c r="G15821"/>
  <c r="G15820"/>
  <c r="G15819"/>
  <c r="G15818"/>
  <c r="G15817"/>
  <c r="G15816"/>
  <c r="G15815"/>
  <c r="G15814"/>
  <c r="G15813"/>
  <c r="G15812"/>
  <c r="G15811"/>
  <c r="G15810"/>
  <c r="G15809"/>
  <c r="G15807"/>
  <c r="G15806"/>
  <c r="G15805"/>
  <c r="G15804"/>
  <c r="G15803"/>
  <c r="G15802"/>
  <c r="G15801"/>
  <c r="G15800"/>
  <c r="G15799"/>
  <c r="G15798"/>
  <c r="G15796"/>
  <c r="G15795"/>
  <c r="G15792"/>
  <c r="G15791"/>
  <c r="G15789"/>
  <c r="G15788"/>
  <c r="G15787"/>
  <c r="G15786"/>
  <c r="G15785"/>
  <c r="G15783"/>
  <c r="G15782"/>
  <c r="G15781"/>
  <c r="G15780"/>
  <c r="G15779"/>
  <c r="G15778"/>
  <c r="G15777"/>
  <c r="G15776"/>
  <c r="G15775"/>
  <c r="G15774"/>
  <c r="G15773"/>
  <c r="G15771"/>
  <c r="G15770"/>
  <c r="G15769"/>
  <c r="G15768"/>
  <c r="G15767"/>
  <c r="G15763"/>
  <c r="G15762"/>
  <c r="G15761"/>
  <c r="G15760"/>
  <c r="G15759"/>
  <c r="G15758"/>
  <c r="G15757"/>
  <c r="G15756"/>
  <c r="G15755"/>
  <c r="G15754"/>
  <c r="G15753"/>
  <c r="G15752"/>
  <c r="G15751"/>
  <c r="G15749"/>
  <c r="G15748"/>
  <c r="G15747"/>
  <c r="G15746"/>
  <c r="G15745"/>
  <c r="G15744"/>
  <c r="G15743"/>
  <c r="G15742"/>
  <c r="G15741"/>
  <c r="G15740"/>
  <c r="G15739"/>
  <c r="G15738"/>
  <c r="G15736"/>
  <c r="G15735"/>
  <c r="G15733"/>
  <c r="G15732"/>
  <c r="G15731"/>
  <c r="G15729"/>
  <c r="G15727"/>
  <c r="G15726"/>
  <c r="G15725"/>
  <c r="G15724"/>
  <c r="G15723"/>
  <c r="G15722"/>
  <c r="G15720"/>
  <c r="G15718"/>
  <c r="G15717"/>
  <c r="G15716"/>
  <c r="G15715"/>
  <c r="G15714"/>
  <c r="G15712"/>
  <c r="G15711"/>
  <c r="G15710"/>
  <c r="G15709"/>
  <c r="G15708"/>
  <c r="G15707"/>
  <c r="G15706"/>
  <c r="G15705"/>
  <c r="G15704"/>
  <c r="G15702"/>
  <c r="G15701"/>
  <c r="G15700"/>
  <c r="G15697"/>
  <c r="G15696"/>
  <c r="G15694"/>
  <c r="G15693"/>
  <c r="G15691"/>
  <c r="G15690"/>
  <c r="G15689"/>
  <c r="G15688"/>
  <c r="G15687"/>
  <c r="G15686"/>
  <c r="G15685"/>
  <c r="G15684"/>
  <c r="G15683"/>
  <c r="G15682"/>
  <c r="G15681"/>
  <c r="G15680"/>
  <c r="G15679"/>
  <c r="G15678"/>
  <c r="G15677"/>
  <c r="G15676"/>
  <c r="G15675"/>
  <c r="G15674"/>
  <c r="G15673"/>
  <c r="G15672"/>
  <c r="G15671"/>
  <c r="G15670"/>
  <c r="G15669"/>
  <c r="G15668"/>
  <c r="G15667"/>
  <c r="G15666"/>
  <c r="G15665"/>
  <c r="G15664"/>
  <c r="G15663"/>
  <c r="G15662"/>
  <c r="G15661"/>
  <c r="G15660"/>
  <c r="G15659"/>
  <c r="G15658"/>
  <c r="G15657"/>
  <c r="G15656"/>
  <c r="G15655"/>
  <c r="G15654"/>
  <c r="G15653"/>
  <c r="G15652"/>
  <c r="G15651"/>
  <c r="G15650"/>
  <c r="G15649"/>
  <c r="G15648"/>
  <c r="G15647"/>
  <c r="G15646"/>
  <c r="G15645"/>
  <c r="G15644"/>
  <c r="G15643"/>
  <c r="G15642"/>
  <c r="G15641"/>
  <c r="G15640"/>
  <c r="G15639"/>
  <c r="G15638"/>
  <c r="G15637"/>
  <c r="G15635"/>
  <c r="G15634"/>
  <c r="G15633"/>
  <c r="G15632"/>
  <c r="G15631"/>
  <c r="G15630"/>
  <c r="G15629"/>
  <c r="G15628"/>
  <c r="G15627"/>
  <c r="G15626"/>
  <c r="G15625"/>
  <c r="G15624"/>
  <c r="G15623"/>
  <c r="G15622"/>
  <c r="G15621"/>
  <c r="G15620"/>
  <c r="G15619"/>
  <c r="G15617"/>
  <c r="G15616"/>
  <c r="G15615"/>
  <c r="G15614"/>
  <c r="G15613"/>
  <c r="G15612"/>
  <c r="G15611"/>
  <c r="G15610"/>
  <c r="G15609"/>
  <c r="G15608"/>
  <c r="G15607"/>
  <c r="G15606"/>
  <c r="G15605"/>
  <c r="G15603"/>
  <c r="G15602"/>
  <c r="G15601"/>
  <c r="G15600"/>
  <c r="G15599"/>
  <c r="G15598"/>
  <c r="G15597"/>
  <c r="G15596"/>
  <c r="G15594"/>
  <c r="G15592"/>
  <c r="G15591"/>
  <c r="G15590"/>
  <c r="G15589"/>
  <c r="G15587"/>
  <c r="G15586"/>
  <c r="G15585"/>
  <c r="G15584"/>
  <c r="G15583"/>
  <c r="G15582"/>
  <c r="G15581"/>
  <c r="G15580"/>
  <c r="G15579"/>
  <c r="G15578"/>
  <c r="G15577"/>
  <c r="G15576"/>
  <c r="G15575"/>
  <c r="G15574"/>
  <c r="G15573"/>
  <c r="G15572"/>
  <c r="G15571"/>
  <c r="G15570"/>
  <c r="G15569"/>
  <c r="G15567"/>
  <c r="G15566"/>
  <c r="G15565"/>
  <c r="G15564"/>
  <c r="G15563"/>
  <c r="G15562"/>
  <c r="G15561"/>
  <c r="G15560"/>
  <c r="G15559"/>
  <c r="G15558"/>
  <c r="G15557"/>
  <c r="G15556"/>
  <c r="G15555"/>
  <c r="G15554"/>
  <c r="G15553"/>
  <c r="G15552"/>
  <c r="G15551"/>
  <c r="G15550"/>
  <c r="G15549"/>
  <c r="G15548"/>
  <c r="G15547"/>
  <c r="G15545"/>
  <c r="G15544"/>
  <c r="G15543"/>
  <c r="G15542"/>
  <c r="G15541"/>
  <c r="G15540"/>
  <c r="G15539"/>
  <c r="G15538"/>
  <c r="G15537"/>
  <c r="G15536"/>
  <c r="G15535"/>
  <c r="G15534"/>
  <c r="G15532"/>
  <c r="G15528"/>
  <c r="G15527"/>
  <c r="G15525"/>
  <c r="G15522"/>
  <c r="G15521"/>
  <c r="G15520"/>
  <c r="G15519"/>
  <c r="G15518"/>
  <c r="G15514"/>
  <c r="G15513"/>
  <c r="G15512"/>
  <c r="G15511"/>
  <c r="G15510"/>
  <c r="G15508"/>
  <c r="G15507"/>
  <c r="G15506"/>
  <c r="G15505"/>
  <c r="G15504"/>
  <c r="G15503"/>
  <c r="G15502"/>
  <c r="G15501"/>
  <c r="G15500"/>
  <c r="G15498"/>
  <c r="G15497"/>
  <c r="G15496"/>
  <c r="G15494"/>
  <c r="G15493"/>
  <c r="G15492"/>
  <c r="G15490"/>
  <c r="G15489"/>
  <c r="G15487"/>
  <c r="G15486"/>
  <c r="G15485"/>
  <c r="G15484"/>
  <c r="G15483"/>
  <c r="G15482"/>
  <c r="G15481"/>
  <c r="G15480"/>
  <c r="G15479"/>
  <c r="G15478"/>
  <c r="G15477"/>
  <c r="G15476"/>
  <c r="G15475"/>
  <c r="G15474"/>
  <c r="G15473"/>
  <c r="G15472"/>
  <c r="G15471"/>
  <c r="G15470"/>
  <c r="G15469"/>
  <c r="G15468"/>
  <c r="G15467"/>
  <c r="G15466"/>
  <c r="G15465"/>
  <c r="G15464"/>
  <c r="G15463"/>
  <c r="G15462"/>
  <c r="G15461"/>
  <c r="G15460"/>
  <c r="G15459"/>
  <c r="G15458"/>
  <c r="G15457"/>
  <c r="G15456"/>
  <c r="G15455"/>
  <c r="G15454"/>
  <c r="G15453"/>
  <c r="G15452"/>
  <c r="G15451"/>
  <c r="G15450"/>
  <c r="G15449"/>
  <c r="G15448"/>
  <c r="G15447"/>
  <c r="G15446"/>
  <c r="G15445"/>
  <c r="G15444"/>
  <c r="G15443"/>
  <c r="G15442"/>
  <c r="G15441"/>
  <c r="G15440"/>
  <c r="G15439"/>
  <c r="G15438"/>
  <c r="G15437"/>
  <c r="G15436"/>
  <c r="G15435"/>
  <c r="G15434"/>
  <c r="G15433"/>
  <c r="G15431"/>
  <c r="G15430"/>
  <c r="G15429"/>
  <c r="G15428"/>
  <c r="G15427"/>
  <c r="G15426"/>
  <c r="G15425"/>
  <c r="G15424"/>
  <c r="G15423"/>
  <c r="G15422"/>
  <c r="G15421"/>
  <c r="G15420"/>
  <c r="G15419"/>
  <c r="G15418"/>
  <c r="G15417"/>
  <c r="G15416"/>
  <c r="G15415"/>
  <c r="G15413"/>
  <c r="G15412"/>
  <c r="G15411"/>
  <c r="G15410"/>
  <c r="G15409"/>
  <c r="G15408"/>
  <c r="G15407"/>
  <c r="G15406"/>
  <c r="G15405"/>
  <c r="G15404"/>
  <c r="G15403"/>
  <c r="G15402"/>
  <c r="G15401"/>
  <c r="G15399"/>
  <c r="G15398"/>
  <c r="G15397"/>
  <c r="G15396"/>
  <c r="G15395"/>
  <c r="G15394"/>
  <c r="G15393"/>
  <c r="G15392"/>
  <c r="G15390"/>
  <c r="G15388"/>
  <c r="G15387"/>
  <c r="G15385"/>
  <c r="G15384"/>
  <c r="G15383"/>
  <c r="G15381"/>
  <c r="G15380"/>
  <c r="G15379"/>
  <c r="G15377"/>
  <c r="G15375"/>
  <c r="G15374"/>
  <c r="G15373"/>
  <c r="G15372"/>
  <c r="G15371"/>
  <c r="G15370"/>
  <c r="G15369"/>
  <c r="G15368"/>
  <c r="G15367"/>
  <c r="G15366"/>
  <c r="G15365"/>
  <c r="G15363"/>
  <c r="G15361"/>
  <c r="G15360"/>
  <c r="G15359"/>
  <c r="G15357"/>
  <c r="G15355"/>
  <c r="G15354"/>
  <c r="G15352"/>
  <c r="G15351"/>
  <c r="G15350"/>
  <c r="G15349"/>
  <c r="G15348"/>
  <c r="G15347"/>
  <c r="G15346"/>
  <c r="G15345"/>
  <c r="G15344"/>
  <c r="G15343"/>
  <c r="G15341"/>
  <c r="G15340"/>
  <c r="G15339"/>
  <c r="G15338"/>
  <c r="G15337"/>
  <c r="G15336"/>
  <c r="G15335"/>
  <c r="G15334"/>
  <c r="G15333"/>
  <c r="G15332"/>
  <c r="G15331"/>
  <c r="G15330"/>
  <c r="G15328"/>
  <c r="G15324"/>
  <c r="G15323"/>
  <c r="G15321"/>
  <c r="G15318"/>
  <c r="G15317"/>
  <c r="G15316"/>
  <c r="G15310"/>
  <c r="G15309"/>
  <c r="G15308"/>
  <c r="G15307"/>
  <c r="G15306"/>
  <c r="G15305"/>
  <c r="G15304"/>
  <c r="G15303"/>
  <c r="G15302"/>
  <c r="G15301"/>
  <c r="G15300"/>
  <c r="G15299"/>
  <c r="G15298"/>
  <c r="G15297"/>
  <c r="G15296"/>
  <c r="G15295"/>
  <c r="G15294"/>
  <c r="G15293"/>
  <c r="G15292"/>
  <c r="G15291"/>
  <c r="G15290"/>
  <c r="G15289"/>
  <c r="G15288"/>
  <c r="G15286"/>
  <c r="G15285"/>
  <c r="G15283"/>
  <c r="G15282"/>
  <c r="G15281"/>
  <c r="G15280"/>
  <c r="G15279"/>
  <c r="G15278"/>
  <c r="G15277"/>
  <c r="G15276"/>
  <c r="G15275"/>
  <c r="G15274"/>
  <c r="G15273"/>
  <c r="G15272"/>
  <c r="G15271"/>
  <c r="G15270"/>
  <c r="G15269"/>
  <c r="G15268"/>
  <c r="G15267"/>
  <c r="G15266"/>
  <c r="G15265"/>
  <c r="G15264"/>
  <c r="G15263"/>
  <c r="G15262"/>
  <c r="G15261"/>
  <c r="G15260"/>
  <c r="G15259"/>
  <c r="G15258"/>
  <c r="G15257"/>
  <c r="G15256"/>
  <c r="G15255"/>
  <c r="G15254"/>
  <c r="G15253"/>
  <c r="G15252"/>
  <c r="G15251"/>
  <c r="G15250"/>
  <c r="G15249"/>
  <c r="G15248"/>
  <c r="G15247"/>
  <c r="G15246"/>
  <c r="G15245"/>
  <c r="G15244"/>
  <c r="G15243"/>
  <c r="G15242"/>
  <c r="G15241"/>
  <c r="G15240"/>
  <c r="G15239"/>
  <c r="G15238"/>
  <c r="G15237"/>
  <c r="G15236"/>
  <c r="G15235"/>
  <c r="G15234"/>
  <c r="G15233"/>
  <c r="G15232"/>
  <c r="G15231"/>
  <c r="G15230"/>
  <c r="G15229"/>
  <c r="G15227"/>
  <c r="G15226"/>
  <c r="G15225"/>
  <c r="G15224"/>
  <c r="G15223"/>
  <c r="G15222"/>
  <c r="G15221"/>
  <c r="G15220"/>
  <c r="G15219"/>
  <c r="G15218"/>
  <c r="G15217"/>
  <c r="G15216"/>
  <c r="G15215"/>
  <c r="G15214"/>
  <c r="G15213"/>
  <c r="G15212"/>
  <c r="G15211"/>
  <c r="G15209"/>
  <c r="G15208"/>
  <c r="G15207"/>
  <c r="G15206"/>
  <c r="G15205"/>
  <c r="G15204"/>
  <c r="G15203"/>
  <c r="G15202"/>
  <c r="G15201"/>
  <c r="G15200"/>
  <c r="G15199"/>
  <c r="G15198"/>
  <c r="G15197"/>
  <c r="G15195"/>
  <c r="G15192"/>
  <c r="G15191"/>
  <c r="G15190"/>
  <c r="G15189"/>
  <c r="G15188"/>
  <c r="G15186"/>
  <c r="G15184"/>
  <c r="G15183"/>
  <c r="G15182"/>
  <c r="G15181"/>
  <c r="G15180"/>
  <c r="G15179"/>
  <c r="G15178"/>
  <c r="G15177"/>
  <c r="G15176"/>
  <c r="G15175"/>
  <c r="G15174"/>
  <c r="G15173"/>
  <c r="G15172"/>
  <c r="G15171"/>
  <c r="G15170"/>
  <c r="G15169"/>
  <c r="G15168"/>
  <c r="G15167"/>
  <c r="G15166"/>
  <c r="G15165"/>
  <c r="G15164"/>
  <c r="G15163"/>
  <c r="G15162"/>
  <c r="G15161"/>
  <c r="G15160"/>
  <c r="G15159"/>
  <c r="G15158"/>
  <c r="G15157"/>
  <c r="G15156"/>
  <c r="G15155"/>
  <c r="G15154"/>
  <c r="G15153"/>
  <c r="G15152"/>
  <c r="G15151"/>
  <c r="G15150"/>
  <c r="G15148"/>
  <c r="G15147"/>
  <c r="G15146"/>
  <c r="G15145"/>
  <c r="G15144"/>
  <c r="G15143"/>
  <c r="G15142"/>
  <c r="G15141"/>
  <c r="G15140"/>
  <c r="G15139"/>
  <c r="G15137"/>
  <c r="G15136"/>
  <c r="G15135"/>
  <c r="G15134"/>
  <c r="G15133"/>
  <c r="G15132"/>
  <c r="G15131"/>
  <c r="G15130"/>
  <c r="G15129"/>
  <c r="G15128"/>
  <c r="G15127"/>
  <c r="G15126"/>
  <c r="G15124"/>
  <c r="G15120"/>
  <c r="G15119"/>
  <c r="G15117"/>
  <c r="G15114"/>
  <c r="G15113"/>
  <c r="G15112"/>
  <c r="G15110"/>
  <c r="G15108"/>
  <c r="G15106"/>
  <c r="G15105"/>
  <c r="G15104"/>
  <c r="G15103"/>
  <c r="G15102"/>
  <c r="G15100"/>
  <c r="G15099"/>
  <c r="G15098"/>
  <c r="G15097"/>
  <c r="G15096"/>
  <c r="G15095"/>
  <c r="G15094"/>
  <c r="G15093"/>
  <c r="G15092"/>
  <c r="G15090"/>
  <c r="G15089"/>
  <c r="G15088"/>
  <c r="G15087"/>
  <c r="G15085"/>
  <c r="G15084"/>
  <c r="G15082"/>
  <c r="G15081"/>
  <c r="G15079"/>
  <c r="G15078"/>
  <c r="G15077"/>
  <c r="G15076"/>
  <c r="G15075"/>
  <c r="G15074"/>
  <c r="G15073"/>
  <c r="G15072"/>
  <c r="G15071"/>
  <c r="G15070"/>
  <c r="G15069"/>
  <c r="G15068"/>
  <c r="G15067"/>
  <c r="G15066"/>
  <c r="G15065"/>
  <c r="G15064"/>
  <c r="G15063"/>
  <c r="G15062"/>
  <c r="G15061"/>
  <c r="G15060"/>
  <c r="G15059"/>
  <c r="G15058"/>
  <c r="G15057"/>
  <c r="G15056"/>
  <c r="G15055"/>
  <c r="G15054"/>
  <c r="G15053"/>
  <c r="G15052"/>
  <c r="G15051"/>
  <c r="G15050"/>
  <c r="G15049"/>
  <c r="G15048"/>
  <c r="G15047"/>
  <c r="G15046"/>
  <c r="G15045"/>
  <c r="G15044"/>
  <c r="G15043"/>
  <c r="G15042"/>
  <c r="G15041"/>
  <c r="G15040"/>
  <c r="G15039"/>
  <c r="G15038"/>
  <c r="G15037"/>
  <c r="G15036"/>
  <c r="G15035"/>
  <c r="G15034"/>
  <c r="G15033"/>
  <c r="G15032"/>
  <c r="G15031"/>
  <c r="G15030"/>
  <c r="G15029"/>
  <c r="G15028"/>
  <c r="G15027"/>
  <c r="G15026"/>
  <c r="G15025"/>
  <c r="G15023"/>
  <c r="G15022"/>
  <c r="G15021"/>
  <c r="G15020"/>
  <c r="G15019"/>
  <c r="G15018"/>
  <c r="G15017"/>
  <c r="G15016"/>
  <c r="G15015"/>
  <c r="G15014"/>
  <c r="G15013"/>
  <c r="G15012"/>
  <c r="G15011"/>
  <c r="G15010"/>
  <c r="G15009"/>
  <c r="G15008"/>
  <c r="G15007"/>
  <c r="G15005"/>
  <c r="G15004"/>
  <c r="G15003"/>
  <c r="G15002"/>
  <c r="G15001"/>
  <c r="G15000"/>
  <c r="G14999"/>
  <c r="G14998"/>
  <c r="G14997"/>
  <c r="G14996"/>
  <c r="G14995"/>
  <c r="G14994"/>
  <c r="G14993"/>
  <c r="G14991"/>
  <c r="G14990"/>
  <c r="G14989"/>
  <c r="G14988"/>
  <c r="G14987"/>
  <c r="G14986"/>
  <c r="G14985"/>
  <c r="G14984"/>
  <c r="G14983"/>
  <c r="G14982"/>
  <c r="G14981"/>
  <c r="G14980"/>
  <c r="G14979"/>
  <c r="G14978"/>
  <c r="G14977"/>
  <c r="G14976"/>
  <c r="G14975"/>
  <c r="G14973"/>
  <c r="G14972"/>
  <c r="G14971"/>
  <c r="G14970"/>
  <c r="G14969"/>
  <c r="G14968"/>
  <c r="G14967"/>
  <c r="G14966"/>
  <c r="G14965"/>
  <c r="G14964"/>
  <c r="G14963"/>
  <c r="G14962"/>
  <c r="G14961"/>
  <c r="G14960"/>
  <c r="G14959"/>
  <c r="G14958"/>
  <c r="G14957"/>
  <c r="G14955"/>
  <c r="G14953"/>
  <c r="G14952"/>
  <c r="G14951"/>
  <c r="G14950"/>
  <c r="G14949"/>
  <c r="G14948"/>
  <c r="G14947"/>
  <c r="G14946"/>
  <c r="G14944"/>
  <c r="G14943"/>
  <c r="G14942"/>
  <c r="G14941"/>
  <c r="G14940"/>
  <c r="G14939"/>
  <c r="G14938"/>
  <c r="G14937"/>
  <c r="G14936"/>
  <c r="G14935"/>
  <c r="G14934"/>
  <c r="G14933"/>
  <c r="G14932"/>
  <c r="G14931"/>
  <c r="G14930"/>
  <c r="G14929"/>
  <c r="G14928"/>
  <c r="G14927"/>
  <c r="G14926"/>
  <c r="G14925"/>
  <c r="G14924"/>
  <c r="G14923"/>
  <c r="G14922"/>
  <c r="G14921"/>
  <c r="G14920"/>
  <c r="G14919"/>
  <c r="G14918"/>
  <c r="G14917"/>
  <c r="G14916"/>
  <c r="G14915"/>
  <c r="G14914"/>
  <c r="G14913"/>
  <c r="G14912"/>
  <c r="G14911"/>
  <c r="G14910"/>
  <c r="G14909"/>
  <c r="G14908"/>
  <c r="G14907"/>
  <c r="G14906"/>
  <c r="G14905"/>
  <c r="G14904"/>
  <c r="G14903"/>
  <c r="G14902"/>
  <c r="G14901"/>
  <c r="G14900"/>
  <c r="G14899"/>
  <c r="G14898"/>
  <c r="G14897"/>
  <c r="G14896"/>
  <c r="G14895"/>
  <c r="G14894"/>
  <c r="G14893"/>
  <c r="G14892"/>
  <c r="G14891"/>
  <c r="G14890"/>
  <c r="G14889"/>
  <c r="G14888"/>
  <c r="G14887"/>
  <c r="G14886"/>
  <c r="G14885"/>
  <c r="G14884"/>
  <c r="G14883"/>
  <c r="G14882"/>
  <c r="G14881"/>
  <c r="G14880"/>
  <c r="G14878"/>
  <c r="G14877"/>
  <c r="G14875"/>
  <c r="G14874"/>
  <c r="G14873"/>
  <c r="G14872"/>
  <c r="G14871"/>
  <c r="G14870"/>
  <c r="G14869"/>
  <c r="G14868"/>
  <c r="G14867"/>
  <c r="G14866"/>
  <c r="G14865"/>
  <c r="G14864"/>
  <c r="G14863"/>
  <c r="G14862"/>
  <c r="G14861"/>
  <c r="G14860"/>
  <c r="G14859"/>
  <c r="G14858"/>
  <c r="G14857"/>
  <c r="G14856"/>
  <c r="G14855"/>
  <c r="G14854"/>
  <c r="G14853"/>
  <c r="G14852"/>
  <c r="G14851"/>
  <c r="G14850"/>
  <c r="G14849"/>
  <c r="G14848"/>
  <c r="G14847"/>
  <c r="G14846"/>
  <c r="G14845"/>
  <c r="G14844"/>
  <c r="G14843"/>
  <c r="G14842"/>
  <c r="G14841"/>
  <c r="G14840"/>
  <c r="G14839"/>
  <c r="G14838"/>
  <c r="G14837"/>
  <c r="G14836"/>
  <c r="G14835"/>
  <c r="G14834"/>
  <c r="G14833"/>
  <c r="G14832"/>
  <c r="G14831"/>
  <c r="G14830"/>
  <c r="G14829"/>
  <c r="G14828"/>
  <c r="G14827"/>
  <c r="G14826"/>
  <c r="G14825"/>
  <c r="G14824"/>
  <c r="G14823"/>
  <c r="G14822"/>
  <c r="G14821"/>
  <c r="G14819"/>
  <c r="G14818"/>
  <c r="G14817"/>
  <c r="G14816"/>
  <c r="G14815"/>
  <c r="G14814"/>
  <c r="G14813"/>
  <c r="G14812"/>
  <c r="G14811"/>
  <c r="G14810"/>
  <c r="G14809"/>
  <c r="G14808"/>
  <c r="G14807"/>
  <c r="G14806"/>
  <c r="G14805"/>
  <c r="G14804"/>
  <c r="G14803"/>
  <c r="G14801"/>
  <c r="G14800"/>
  <c r="G14799"/>
  <c r="G14798"/>
  <c r="G14797"/>
  <c r="G14796"/>
  <c r="G14795"/>
  <c r="G14794"/>
  <c r="G14793"/>
  <c r="G14792"/>
  <c r="G14791"/>
  <c r="G14790"/>
  <c r="G14789"/>
  <c r="G14787"/>
  <c r="G14786"/>
  <c r="G14785"/>
  <c r="G14784"/>
  <c r="G14783"/>
  <c r="G14782"/>
  <c r="G14781"/>
  <c r="G14780"/>
  <c r="G14778"/>
  <c r="G14776"/>
  <c r="G14775"/>
  <c r="G14774"/>
  <c r="G14773"/>
  <c r="G14771"/>
  <c r="G14769"/>
  <c r="G14768"/>
  <c r="G14767"/>
  <c r="G14766"/>
  <c r="G14765"/>
  <c r="G14764"/>
  <c r="G14763"/>
  <c r="G14762"/>
  <c r="G14761"/>
  <c r="G14760"/>
  <c r="G14759"/>
  <c r="G14758"/>
  <c r="G14757"/>
  <c r="G14756"/>
  <c r="G14755"/>
  <c r="G14754"/>
  <c r="G14753"/>
  <c r="G14751"/>
  <c r="G14750"/>
  <c r="G14749"/>
  <c r="G14748"/>
  <c r="G14747"/>
  <c r="G14746"/>
  <c r="G14745"/>
  <c r="G14744"/>
  <c r="G14743"/>
  <c r="G14742"/>
  <c r="G14740"/>
  <c r="G14739"/>
  <c r="G14738"/>
  <c r="G14737"/>
  <c r="G14736"/>
  <c r="G14735"/>
  <c r="G14734"/>
  <c r="G14733"/>
  <c r="G14732"/>
  <c r="G14731"/>
  <c r="G14729"/>
  <c r="G14728"/>
  <c r="G14727"/>
  <c r="G14726"/>
  <c r="G14725"/>
  <c r="G14724"/>
  <c r="G14723"/>
  <c r="G14722"/>
  <c r="G14721"/>
  <c r="G14720"/>
  <c r="G14719"/>
  <c r="G14718"/>
  <c r="G14716"/>
  <c r="G14712"/>
  <c r="G14711"/>
  <c r="G14709"/>
  <c r="G14707"/>
  <c r="G14706"/>
  <c r="G14705"/>
  <c r="G14704"/>
  <c r="G14698"/>
  <c r="G14697"/>
  <c r="G14696"/>
  <c r="G14695"/>
  <c r="G14694"/>
  <c r="G14693"/>
  <c r="G14692"/>
  <c r="G14691"/>
  <c r="G14690"/>
  <c r="G14689"/>
  <c r="G14688"/>
  <c r="G14687"/>
  <c r="G14686"/>
  <c r="G14685"/>
  <c r="G14684"/>
  <c r="G14683"/>
  <c r="G14682"/>
  <c r="G14681"/>
  <c r="G14680"/>
  <c r="G14679"/>
  <c r="G14678"/>
  <c r="G14677"/>
  <c r="G14676"/>
  <c r="G14674"/>
  <c r="G14673"/>
  <c r="G14671"/>
  <c r="G14670"/>
  <c r="G14669"/>
  <c r="G14668"/>
  <c r="G14667"/>
  <c r="G14666"/>
  <c r="G14665"/>
  <c r="G14664"/>
  <c r="G14663"/>
  <c r="G14662"/>
  <c r="G14661"/>
  <c r="G14660"/>
  <c r="G14659"/>
  <c r="G14658"/>
  <c r="G14657"/>
  <c r="G14656"/>
  <c r="G14655"/>
  <c r="G14654"/>
  <c r="G14653"/>
  <c r="G14652"/>
  <c r="G14651"/>
  <c r="G14650"/>
  <c r="G14649"/>
  <c r="G14648"/>
  <c r="G14647"/>
  <c r="G14646"/>
  <c r="G14645"/>
  <c r="G14644"/>
  <c r="G14643"/>
  <c r="G14642"/>
  <c r="G14641"/>
  <c r="G14640"/>
  <c r="G14639"/>
  <c r="G14638"/>
  <c r="G14637"/>
  <c r="G14636"/>
  <c r="G14635"/>
  <c r="G14634"/>
  <c r="G14633"/>
  <c r="G14632"/>
  <c r="G14631"/>
  <c r="G14630"/>
  <c r="G14629"/>
  <c r="G14628"/>
  <c r="G14627"/>
  <c r="G14626"/>
  <c r="G14625"/>
  <c r="G14624"/>
  <c r="G14623"/>
  <c r="G14622"/>
  <c r="G14621"/>
  <c r="G14620"/>
  <c r="G14619"/>
  <c r="G14618"/>
  <c r="G14617"/>
  <c r="G14615"/>
  <c r="G14614"/>
  <c r="G14613"/>
  <c r="G14612"/>
  <c r="G14611"/>
  <c r="G14610"/>
  <c r="G14609"/>
  <c r="G14608"/>
  <c r="G14607"/>
  <c r="G14606"/>
  <c r="G14605"/>
  <c r="G14604"/>
  <c r="G14603"/>
  <c r="G14602"/>
  <c r="G14601"/>
  <c r="G14600"/>
  <c r="G14599"/>
  <c r="G14597"/>
  <c r="G14596"/>
  <c r="G14595"/>
  <c r="G14594"/>
  <c r="G14593"/>
  <c r="G14592"/>
  <c r="G14591"/>
  <c r="G14590"/>
  <c r="G14589"/>
  <c r="G14588"/>
  <c r="G14587"/>
  <c r="G14586"/>
  <c r="G14585"/>
  <c r="G14583"/>
  <c r="G14582"/>
  <c r="G14581"/>
  <c r="G14580"/>
  <c r="G14579"/>
  <c r="G14578"/>
  <c r="G14577"/>
  <c r="G14576"/>
  <c r="G14574"/>
  <c r="G14572"/>
  <c r="G14571"/>
  <c r="G14569"/>
  <c r="G14567"/>
  <c r="G14566"/>
  <c r="G14565"/>
  <c r="G14564"/>
  <c r="G14563"/>
  <c r="G14562"/>
  <c r="G14561"/>
  <c r="G14560"/>
  <c r="G14559"/>
  <c r="G14558"/>
  <c r="G14557"/>
  <c r="G14556"/>
  <c r="G14555"/>
  <c r="G14554"/>
  <c r="G14553"/>
  <c r="G14552"/>
  <c r="G14551"/>
  <c r="G14550"/>
  <c r="G14549"/>
  <c r="G14547"/>
  <c r="G14546"/>
  <c r="G14545"/>
  <c r="G14544"/>
  <c r="G14543"/>
  <c r="G14542"/>
  <c r="G14541"/>
  <c r="G14540"/>
  <c r="G14539"/>
  <c r="G14538"/>
  <c r="G14537"/>
  <c r="G14536"/>
  <c r="G14535"/>
  <c r="G14534"/>
  <c r="G14533"/>
  <c r="G14532"/>
  <c r="G14531"/>
  <c r="G14530"/>
  <c r="G14529"/>
  <c r="G14528"/>
  <c r="G14527"/>
  <c r="G14525"/>
  <c r="G14524"/>
  <c r="G14523"/>
  <c r="G14522"/>
  <c r="G14521"/>
  <c r="G14520"/>
  <c r="G14519"/>
  <c r="G14518"/>
  <c r="G14517"/>
  <c r="G14516"/>
  <c r="G14515"/>
  <c r="G14514"/>
  <c r="G14512"/>
  <c r="G14508"/>
  <c r="G14507"/>
  <c r="G14505"/>
  <c r="G14502"/>
  <c r="G14501"/>
  <c r="G14500"/>
  <c r="G14494"/>
  <c r="G14493"/>
  <c r="G14492"/>
  <c r="G14491"/>
  <c r="G14490"/>
  <c r="G14489"/>
  <c r="G14488"/>
  <c r="G14487"/>
  <c r="G14486"/>
  <c r="G14485"/>
  <c r="G14484"/>
  <c r="G14483"/>
  <c r="G14482"/>
  <c r="G14481"/>
  <c r="G14480"/>
  <c r="G14479"/>
  <c r="G14478"/>
  <c r="G14477"/>
  <c r="G14476"/>
  <c r="G14475"/>
  <c r="G14474"/>
  <c r="G14473"/>
  <c r="G14472"/>
  <c r="G14470"/>
  <c r="G14469"/>
  <c r="G14467"/>
  <c r="G14466"/>
  <c r="G14465"/>
  <c r="G14464"/>
  <c r="G14463"/>
  <c r="G14462"/>
  <c r="G14461"/>
  <c r="G14460"/>
  <c r="G14459"/>
  <c r="G14458"/>
  <c r="G14457"/>
  <c r="G14456"/>
  <c r="G14455"/>
  <c r="G14454"/>
  <c r="G14453"/>
  <c r="G14452"/>
  <c r="G14451"/>
  <c r="G14450"/>
  <c r="G14449"/>
  <c r="G14448"/>
  <c r="G14447"/>
  <c r="G14446"/>
  <c r="G14445"/>
  <c r="G14444"/>
  <c r="G14443"/>
  <c r="G14442"/>
  <c r="G14441"/>
  <c r="G14440"/>
  <c r="G14439"/>
  <c r="G14438"/>
  <c r="G14437"/>
  <c r="G14436"/>
  <c r="G14435"/>
  <c r="G14434"/>
  <c r="G14433"/>
  <c r="G14432"/>
  <c r="G14431"/>
  <c r="G14430"/>
  <c r="G14429"/>
  <c r="G14428"/>
  <c r="G14427"/>
  <c r="G14426"/>
  <c r="G14425"/>
  <c r="G14424"/>
  <c r="G14423"/>
  <c r="G14422"/>
  <c r="G14421"/>
  <c r="G14420"/>
  <c r="G14419"/>
  <c r="G14418"/>
  <c r="G14417"/>
  <c r="G14416"/>
  <c r="G14415"/>
  <c r="G14414"/>
  <c r="G14413"/>
  <c r="G14411"/>
  <c r="G14410"/>
  <c r="G14409"/>
  <c r="G14408"/>
  <c r="G14407"/>
  <c r="G14406"/>
  <c r="G14405"/>
  <c r="G14404"/>
  <c r="G14403"/>
  <c r="G14402"/>
  <c r="G14401"/>
  <c r="G14400"/>
  <c r="G14399"/>
  <c r="G14398"/>
  <c r="G14397"/>
  <c r="G14396"/>
  <c r="G14395"/>
  <c r="G14393"/>
  <c r="G14392"/>
  <c r="G14391"/>
  <c r="G14390"/>
  <c r="G14389"/>
  <c r="G14388"/>
  <c r="G14387"/>
  <c r="G14386"/>
  <c r="G14385"/>
  <c r="G14384"/>
  <c r="G14383"/>
  <c r="G14382"/>
  <c r="G14381"/>
  <c r="G14379"/>
  <c r="G14378"/>
  <c r="G14377"/>
  <c r="G14376"/>
  <c r="G14375"/>
  <c r="G14374"/>
  <c r="G14373"/>
  <c r="G14372"/>
  <c r="G14370"/>
  <c r="G14368"/>
  <c r="G14367"/>
  <c r="G14365"/>
  <c r="G14363"/>
  <c r="G14362"/>
  <c r="G14361"/>
  <c r="G14360"/>
  <c r="G14359"/>
  <c r="G14357"/>
  <c r="G14356"/>
  <c r="G14355"/>
  <c r="G14354"/>
  <c r="G14353"/>
  <c r="G14352"/>
  <c r="G14351"/>
  <c r="G14350"/>
  <c r="G14349"/>
  <c r="G14348"/>
  <c r="G14347"/>
  <c r="G14346"/>
  <c r="G14343"/>
  <c r="G14342"/>
  <c r="G14341"/>
  <c r="G14340"/>
  <c r="G14339"/>
  <c r="G14338"/>
  <c r="G14337"/>
  <c r="G14335"/>
  <c r="G14334"/>
  <c r="G14333"/>
  <c r="G14332"/>
  <c r="G14331"/>
  <c r="G14330"/>
  <c r="G14329"/>
  <c r="G14328"/>
  <c r="G14327"/>
  <c r="G14326"/>
  <c r="G14325"/>
  <c r="G14324"/>
  <c r="G14323"/>
  <c r="G14321"/>
  <c r="G14320"/>
  <c r="G14319"/>
  <c r="G14318"/>
  <c r="G14317"/>
  <c r="G14316"/>
  <c r="G14315"/>
  <c r="G14314"/>
  <c r="G14313"/>
  <c r="G14312"/>
  <c r="G14311"/>
  <c r="G14310"/>
  <c r="G14308"/>
  <c r="G14304"/>
  <c r="G14303"/>
  <c r="G14301"/>
  <c r="G14298"/>
  <c r="G14297"/>
  <c r="G14296"/>
  <c r="G14295"/>
  <c r="G14290"/>
  <c r="G14289"/>
  <c r="G14288"/>
  <c r="G14287"/>
  <c r="G14286"/>
  <c r="G14285"/>
  <c r="G14284"/>
  <c r="G14283"/>
  <c r="G14282"/>
  <c r="G14281"/>
  <c r="G14280"/>
  <c r="G14279"/>
  <c r="G14278"/>
  <c r="G14277"/>
  <c r="G14276"/>
  <c r="G14275"/>
  <c r="G14274"/>
  <c r="G14273"/>
  <c r="G14272"/>
  <c r="G14271"/>
  <c r="G14270"/>
  <c r="G14269"/>
  <c r="G14268"/>
  <c r="G14266"/>
  <c r="G14265"/>
  <c r="G14263"/>
  <c r="G14262"/>
  <c r="G14261"/>
  <c r="G14260"/>
  <c r="G14259"/>
  <c r="G14258"/>
  <c r="G14257"/>
  <c r="G14256"/>
  <c r="G14255"/>
  <c r="G14254"/>
  <c r="G14253"/>
  <c r="G14252"/>
  <c r="G14251"/>
  <c r="G14250"/>
  <c r="G14249"/>
  <c r="G14248"/>
  <c r="G14247"/>
  <c r="G14246"/>
  <c r="G14245"/>
  <c r="G14244"/>
  <c r="G14243"/>
  <c r="G14242"/>
  <c r="G14241"/>
  <c r="G14240"/>
  <c r="G14239"/>
  <c r="G14238"/>
  <c r="G14237"/>
  <c r="G14236"/>
  <c r="G14235"/>
  <c r="G14234"/>
  <c r="G14233"/>
  <c r="G14232"/>
  <c r="G14231"/>
  <c r="G14230"/>
  <c r="G14229"/>
  <c r="G14228"/>
  <c r="G14227"/>
  <c r="G14226"/>
  <c r="G14225"/>
  <c r="G14224"/>
  <c r="G14223"/>
  <c r="G14222"/>
  <c r="G14221"/>
  <c r="G14220"/>
  <c r="G14219"/>
  <c r="G14218"/>
  <c r="G14217"/>
  <c r="G14216"/>
  <c r="G14215"/>
  <c r="G14214"/>
  <c r="G14213"/>
  <c r="G14212"/>
  <c r="G14211"/>
  <c r="G14210"/>
  <c r="G14209"/>
  <c r="G14207"/>
  <c r="G14206"/>
  <c r="G14205"/>
  <c r="G14204"/>
  <c r="G14203"/>
  <c r="G14202"/>
  <c r="G14201"/>
  <c r="G14200"/>
  <c r="G14199"/>
  <c r="G14198"/>
  <c r="G14197"/>
  <c r="G14196"/>
  <c r="G14195"/>
  <c r="G14194"/>
  <c r="G14193"/>
  <c r="G14192"/>
  <c r="G14191"/>
  <c r="G14189"/>
  <c r="G14188"/>
  <c r="G14187"/>
  <c r="G14186"/>
  <c r="G14185"/>
  <c r="G14184"/>
  <c r="G14183"/>
  <c r="G14182"/>
  <c r="G14181"/>
  <c r="G14180"/>
  <c r="G14179"/>
  <c r="G14178"/>
  <c r="G14177"/>
  <c r="G14175"/>
  <c r="G14174"/>
  <c r="G14173"/>
  <c r="G14172"/>
  <c r="G14171"/>
  <c r="G14170"/>
  <c r="G14169"/>
  <c r="G14168"/>
  <c r="G14167"/>
  <c r="G14166"/>
  <c r="G14164"/>
  <c r="G14163"/>
  <c r="G14162"/>
  <c r="G14161"/>
  <c r="G14159"/>
  <c r="G14158"/>
  <c r="G14157"/>
  <c r="G14156"/>
  <c r="G14155"/>
  <c r="G14154"/>
  <c r="G14153"/>
  <c r="G14152"/>
  <c r="G14151"/>
  <c r="G14150"/>
  <c r="G14149"/>
  <c r="G14148"/>
  <c r="G14147"/>
  <c r="G14146"/>
  <c r="G14145"/>
  <c r="G14144"/>
  <c r="G14143"/>
  <c r="G14142"/>
  <c r="G14141"/>
  <c r="G14139"/>
  <c r="G14138"/>
  <c r="G14137"/>
  <c r="G14136"/>
  <c r="G14135"/>
  <c r="G14134"/>
  <c r="G14133"/>
  <c r="G14132"/>
  <c r="G14131"/>
  <c r="G14130"/>
  <c r="G14129"/>
  <c r="G14128"/>
  <c r="G14127"/>
  <c r="G14126"/>
  <c r="G14125"/>
  <c r="G14124"/>
  <c r="G14123"/>
  <c r="G14122"/>
  <c r="G14121"/>
  <c r="G14120"/>
  <c r="G14119"/>
  <c r="G14117"/>
  <c r="G14116"/>
  <c r="G14115"/>
  <c r="G14114"/>
  <c r="G14113"/>
  <c r="G14112"/>
  <c r="G14111"/>
  <c r="G14110"/>
  <c r="G14109"/>
  <c r="G14108"/>
  <c r="G14107"/>
  <c r="G14106"/>
  <c r="G14104"/>
  <c r="G14100"/>
  <c r="G14099"/>
  <c r="G14097"/>
  <c r="G14094"/>
  <c r="G14093"/>
  <c r="G14092"/>
  <c r="G14091"/>
  <c r="G14090"/>
  <c r="G14086"/>
  <c r="G14085"/>
  <c r="G14084"/>
  <c r="G14083"/>
  <c r="G14082"/>
  <c r="G14081"/>
  <c r="G14080"/>
  <c r="G14079"/>
  <c r="G14078"/>
  <c r="G14077"/>
  <c r="G14076"/>
  <c r="G14075"/>
  <c r="G14074"/>
  <c r="G14073"/>
  <c r="G14072"/>
  <c r="G14071"/>
  <c r="G14070"/>
  <c r="G14069"/>
  <c r="G14068"/>
  <c r="G14067"/>
  <c r="G14066"/>
  <c r="G14065"/>
  <c r="G14064"/>
  <c r="G14062"/>
  <c r="G14061"/>
  <c r="G14059"/>
  <c r="G14058"/>
  <c r="G14057"/>
  <c r="G14056"/>
  <c r="G14055"/>
  <c r="G14054"/>
  <c r="G14053"/>
  <c r="G14052"/>
  <c r="G14051"/>
  <c r="G14050"/>
  <c r="G14049"/>
  <c r="G14048"/>
  <c r="G14047"/>
  <c r="G14046"/>
  <c r="G14045"/>
  <c r="G14044"/>
  <c r="G14043"/>
  <c r="G14042"/>
  <c r="G14041"/>
  <c r="G14040"/>
  <c r="G14039"/>
  <c r="G14038"/>
  <c r="G14037"/>
  <c r="G14036"/>
  <c r="G14035"/>
  <c r="G14034"/>
  <c r="G14033"/>
  <c r="G14032"/>
  <c r="G14031"/>
  <c r="G14030"/>
  <c r="G14029"/>
  <c r="G14028"/>
  <c r="G14027"/>
  <c r="G14026"/>
  <c r="G14025"/>
  <c r="G14024"/>
  <c r="G14023"/>
  <c r="G14022"/>
  <c r="G14021"/>
  <c r="G14020"/>
  <c r="G14019"/>
  <c r="G14018"/>
  <c r="G14017"/>
  <c r="G14016"/>
  <c r="G14015"/>
  <c r="G14014"/>
  <c r="G14013"/>
  <c r="G14012"/>
  <c r="G14011"/>
  <c r="G14010"/>
  <c r="G14009"/>
  <c r="G14008"/>
  <c r="G14007"/>
  <c r="G14006"/>
  <c r="G14005"/>
  <c r="G14003"/>
  <c r="G14002"/>
  <c r="G14001"/>
  <c r="G14000"/>
  <c r="G13999"/>
  <c r="G13998"/>
  <c r="G13997"/>
  <c r="G13996"/>
  <c r="G13995"/>
  <c r="G13994"/>
  <c r="G13993"/>
  <c r="G13992"/>
  <c r="G13991"/>
  <c r="G13990"/>
  <c r="G13989"/>
  <c r="G13988"/>
  <c r="G13987"/>
  <c r="G13985"/>
  <c r="G13984"/>
  <c r="G13983"/>
  <c r="G13982"/>
  <c r="G13981"/>
  <c r="G13980"/>
  <c r="G13979"/>
  <c r="G13978"/>
  <c r="G13977"/>
  <c r="G13976"/>
  <c r="G13975"/>
  <c r="G13974"/>
  <c r="G13973"/>
  <c r="G13971"/>
  <c r="G13970"/>
  <c r="G13969"/>
  <c r="G13968"/>
  <c r="G13967"/>
  <c r="G13966"/>
  <c r="G13965"/>
  <c r="G13962"/>
  <c r="G13960"/>
  <c r="G13959"/>
  <c r="G13958"/>
  <c r="G13957"/>
  <c r="G13956"/>
  <c r="G13955"/>
  <c r="G13953"/>
  <c r="G13952"/>
  <c r="G13951"/>
  <c r="G13950"/>
  <c r="G13949"/>
  <c r="G13948"/>
  <c r="G13947"/>
  <c r="G13946"/>
  <c r="G13945"/>
  <c r="G13944"/>
  <c r="G13943"/>
  <c r="G13942"/>
  <c r="G13941"/>
  <c r="G13940"/>
  <c r="G13939"/>
  <c r="G13938"/>
  <c r="G13937"/>
  <c r="G13936"/>
  <c r="G13935"/>
  <c r="G13934"/>
  <c r="G13933"/>
  <c r="G13932"/>
  <c r="G13931"/>
  <c r="G13930"/>
  <c r="G13927"/>
  <c r="G13926"/>
  <c r="G13925"/>
  <c r="G13924"/>
  <c r="G13923"/>
  <c r="G13922"/>
  <c r="G13921"/>
  <c r="G13920"/>
  <c r="G13919"/>
  <c r="G13918"/>
  <c r="G13917"/>
  <c r="G13916"/>
  <c r="G13915"/>
  <c r="G13913"/>
  <c r="G13912"/>
  <c r="G13911"/>
  <c r="G13910"/>
  <c r="G13909"/>
  <c r="G13908"/>
  <c r="G13907"/>
  <c r="G13906"/>
  <c r="G13905"/>
  <c r="G13904"/>
  <c r="G13903"/>
  <c r="G13902"/>
  <c r="G13900"/>
  <c r="G13896"/>
  <c r="G13895"/>
  <c r="G13893"/>
  <c r="G13890"/>
  <c r="G13889"/>
  <c r="G13888"/>
  <c r="G13887"/>
  <c r="G13882"/>
  <c r="G13881"/>
  <c r="G13880"/>
  <c r="G13879"/>
  <c r="G13878"/>
  <c r="G13877"/>
  <c r="G13876"/>
  <c r="G13875"/>
  <c r="G13874"/>
  <c r="G13873"/>
  <c r="G13872"/>
  <c r="G13871"/>
  <c r="G13870"/>
  <c r="G13869"/>
  <c r="G13868"/>
  <c r="G13867"/>
  <c r="G13866"/>
  <c r="G13865"/>
  <c r="G13864"/>
  <c r="G13863"/>
  <c r="G13862"/>
  <c r="G13861"/>
  <c r="G13860"/>
  <c r="G13858"/>
  <c r="G13857"/>
  <c r="G13855"/>
  <c r="G13854"/>
  <c r="G13853"/>
  <c r="G13852"/>
  <c r="G13851"/>
  <c r="G13850"/>
  <c r="G13849"/>
  <c r="G13848"/>
  <c r="G13847"/>
  <c r="G13846"/>
  <c r="G13845"/>
  <c r="G13844"/>
  <c r="G13843"/>
  <c r="G13842"/>
  <c r="G13841"/>
  <c r="G13840"/>
  <c r="G13839"/>
  <c r="G13838"/>
  <c r="G13837"/>
  <c r="G13836"/>
  <c r="G13835"/>
  <c r="G13834"/>
  <c r="G13833"/>
  <c r="G13832"/>
  <c r="G13831"/>
  <c r="G13830"/>
  <c r="G13829"/>
  <c r="G13828"/>
  <c r="G13827"/>
  <c r="G13826"/>
  <c r="G13825"/>
  <c r="G13824"/>
  <c r="G13823"/>
  <c r="G13822"/>
  <c r="G13821"/>
  <c r="G13820"/>
  <c r="G13819"/>
  <c r="G13818"/>
  <c r="G13817"/>
  <c r="G13816"/>
  <c r="G13815"/>
  <c r="G13814"/>
  <c r="G13813"/>
  <c r="G13812"/>
  <c r="G13811"/>
  <c r="G13810"/>
  <c r="G13809"/>
  <c r="G13808"/>
  <c r="G13807"/>
  <c r="G13806"/>
  <c r="G13805"/>
  <c r="G13804"/>
  <c r="G13803"/>
  <c r="G13802"/>
  <c r="G13801"/>
  <c r="G13799"/>
  <c r="G13798"/>
  <c r="G13797"/>
  <c r="G13796"/>
  <c r="G13795"/>
  <c r="G13794"/>
  <c r="G13793"/>
  <c r="G13792"/>
  <c r="G13791"/>
  <c r="G13790"/>
  <c r="G13789"/>
  <c r="G13788"/>
  <c r="G13787"/>
  <c r="G13786"/>
  <c r="G13785"/>
  <c r="G13784"/>
  <c r="G13783"/>
  <c r="G13781"/>
  <c r="G13780"/>
  <c r="G13779"/>
  <c r="G13778"/>
  <c r="G13777"/>
  <c r="G13776"/>
  <c r="G13775"/>
  <c r="G13774"/>
  <c r="G13773"/>
  <c r="G13772"/>
  <c r="G13771"/>
  <c r="G13770"/>
  <c r="G13769"/>
  <c r="G13767"/>
  <c r="G13766"/>
  <c r="G13765"/>
  <c r="G13764"/>
  <c r="G13763"/>
  <c r="G13762"/>
  <c r="G13761"/>
  <c r="G13758"/>
  <c r="G13756"/>
  <c r="G13755"/>
  <c r="G13754"/>
  <c r="G13751"/>
  <c r="G13750"/>
  <c r="G13749"/>
  <c r="G13748"/>
  <c r="G13747"/>
  <c r="G13746"/>
  <c r="G13745"/>
  <c r="G13744"/>
  <c r="G13743"/>
  <c r="G13742"/>
  <c r="G13741"/>
  <c r="G13740"/>
  <c r="G13739"/>
  <c r="G13738"/>
  <c r="G13737"/>
  <c r="G13736"/>
  <c r="G13735"/>
  <c r="G13734"/>
  <c r="G13733"/>
  <c r="G13731"/>
  <c r="G13730"/>
  <c r="G13729"/>
  <c r="G13728"/>
  <c r="G13727"/>
  <c r="G13726"/>
  <c r="G13724"/>
  <c r="G13723"/>
  <c r="G13722"/>
  <c r="G13721"/>
  <c r="G13720"/>
  <c r="G13719"/>
  <c r="G13718"/>
  <c r="G13717"/>
  <c r="G13716"/>
  <c r="G13715"/>
  <c r="G13714"/>
  <c r="G13713"/>
  <c r="G13712"/>
  <c r="G13711"/>
  <c r="G13709"/>
  <c r="G13708"/>
  <c r="G13707"/>
  <c r="G13706"/>
  <c r="G13705"/>
  <c r="G13704"/>
  <c r="G13703"/>
  <c r="G13702"/>
  <c r="G13701"/>
  <c r="G13700"/>
  <c r="G13699"/>
  <c r="G13698"/>
  <c r="G13696"/>
  <c r="G13692"/>
  <c r="G13691"/>
  <c r="G13689"/>
  <c r="G13686"/>
  <c r="G13685"/>
  <c r="G13684"/>
  <c r="G13683"/>
  <c r="G13682"/>
  <c r="G13678"/>
  <c r="G13677"/>
  <c r="G13676"/>
  <c r="G13675"/>
  <c r="G13674"/>
  <c r="G13672"/>
  <c r="G13671"/>
  <c r="G13670"/>
  <c r="G13669"/>
  <c r="G13668"/>
  <c r="G13667"/>
  <c r="G13666"/>
  <c r="G13665"/>
  <c r="G13664"/>
  <c r="G13662"/>
  <c r="G13661"/>
  <c r="G13660"/>
  <c r="G13658"/>
  <c r="G13657"/>
  <c r="G13656"/>
  <c r="G13654"/>
  <c r="G13653"/>
  <c r="G13651"/>
  <c r="G13650"/>
  <c r="G13649"/>
  <c r="G13648"/>
  <c r="G13647"/>
  <c r="G13646"/>
  <c r="G13645"/>
  <c r="G13644"/>
  <c r="G13643"/>
  <c r="G13642"/>
  <c r="G13641"/>
  <c r="G13640"/>
  <c r="G13639"/>
  <c r="G13638"/>
  <c r="G13637"/>
  <c r="G13636"/>
  <c r="G13635"/>
  <c r="G13634"/>
  <c r="G13633"/>
  <c r="G13632"/>
  <c r="G13631"/>
  <c r="G13630"/>
  <c r="G13629"/>
  <c r="G13628"/>
  <c r="G13627"/>
  <c r="G13626"/>
  <c r="G13625"/>
  <c r="G13624"/>
  <c r="G13623"/>
  <c r="G13622"/>
  <c r="G13621"/>
  <c r="G13620"/>
  <c r="G13619"/>
  <c r="G13618"/>
  <c r="G13617"/>
  <c r="G13616"/>
  <c r="G13615"/>
  <c r="G13614"/>
  <c r="G13613"/>
  <c r="G13612"/>
  <c r="G13611"/>
  <c r="G13610"/>
  <c r="G13609"/>
  <c r="G13608"/>
  <c r="G13607"/>
  <c r="G13606"/>
  <c r="G13605"/>
  <c r="G13604"/>
  <c r="G13603"/>
  <c r="G13602"/>
  <c r="G13601"/>
  <c r="G13600"/>
  <c r="G13599"/>
  <c r="G13598"/>
  <c r="G13597"/>
  <c r="G13595"/>
  <c r="G13594"/>
  <c r="G13593"/>
  <c r="G13592"/>
  <c r="G13591"/>
  <c r="G13590"/>
  <c r="G13589"/>
  <c r="G13588"/>
  <c r="G13587"/>
  <c r="G13586"/>
  <c r="G13585"/>
  <c r="G13584"/>
  <c r="G13583"/>
  <c r="G13582"/>
  <c r="G13581"/>
  <c r="G13580"/>
  <c r="G13579"/>
  <c r="G13577"/>
  <c r="G13576"/>
  <c r="G13575"/>
  <c r="G13574"/>
  <c r="G13573"/>
  <c r="G13572"/>
  <c r="G13571"/>
  <c r="G13570"/>
  <c r="G13569"/>
  <c r="G13568"/>
  <c r="G13567"/>
  <c r="G13566"/>
  <c r="G13565"/>
  <c r="G13563"/>
  <c r="G13561"/>
  <c r="G13560"/>
  <c r="G13559"/>
  <c r="G13558"/>
  <c r="G13557"/>
  <c r="G13554"/>
  <c r="G13552"/>
  <c r="G13551"/>
  <c r="G13549"/>
  <c r="G13547"/>
  <c r="G13545"/>
  <c r="G13544"/>
  <c r="G13543"/>
  <c r="G13542"/>
  <c r="G13541"/>
  <c r="G13540"/>
  <c r="G13538"/>
  <c r="G13537"/>
  <c r="G13536"/>
  <c r="G13535"/>
  <c r="G13534"/>
  <c r="G13533"/>
  <c r="G13532"/>
  <c r="G13531"/>
  <c r="G13530"/>
  <c r="G13529"/>
  <c r="G13528"/>
  <c r="G13527"/>
  <c r="G13526"/>
  <c r="G13525"/>
  <c r="G13524"/>
  <c r="G13523"/>
  <c r="G13522"/>
  <c r="G13521"/>
  <c r="G13519"/>
  <c r="G13518"/>
  <c r="G13517"/>
  <c r="G13516"/>
  <c r="G13515"/>
  <c r="G13514"/>
  <c r="G13513"/>
  <c r="G13511"/>
  <c r="G13510"/>
  <c r="G13509"/>
  <c r="G13508"/>
  <c r="G13507"/>
  <c r="G13505"/>
  <c r="G13504"/>
  <c r="G13503"/>
  <c r="G13502"/>
  <c r="G13501"/>
  <c r="G13500"/>
  <c r="G13499"/>
  <c r="G13498"/>
  <c r="G13497"/>
  <c r="G13496"/>
  <c r="G13495"/>
  <c r="G13494"/>
  <c r="G13492"/>
  <c r="G13488"/>
  <c r="G13487"/>
  <c r="G13485"/>
  <c r="G13482"/>
  <c r="G13481"/>
  <c r="G13480"/>
  <c r="G13474"/>
  <c r="G13473"/>
  <c r="G13472"/>
  <c r="G13471"/>
  <c r="G13470"/>
  <c r="G13469"/>
  <c r="G13468"/>
  <c r="G13467"/>
  <c r="G13466"/>
  <c r="G13465"/>
  <c r="G13464"/>
  <c r="G13463"/>
  <c r="G13462"/>
  <c r="G13461"/>
  <c r="G13460"/>
  <c r="G13459"/>
  <c r="G13458"/>
  <c r="G13457"/>
  <c r="G13456"/>
  <c r="G13455"/>
  <c r="G13454"/>
  <c r="G13453"/>
  <c r="G13452"/>
  <c r="G13450"/>
  <c r="G13449"/>
  <c r="G13447"/>
  <c r="G13446"/>
  <c r="G13445"/>
  <c r="G13444"/>
  <c r="G13443"/>
  <c r="G13442"/>
  <c r="G13441"/>
  <c r="G13440"/>
  <c r="G13439"/>
  <c r="G13438"/>
  <c r="G13437"/>
  <c r="G13436"/>
  <c r="G13435"/>
  <c r="G13434"/>
  <c r="G13433"/>
  <c r="G13432"/>
  <c r="G13431"/>
  <c r="G13430"/>
  <c r="G13429"/>
  <c r="G13428"/>
  <c r="G13427"/>
  <c r="G13426"/>
  <c r="G13425"/>
  <c r="G13424"/>
  <c r="G13423"/>
  <c r="G13422"/>
  <c r="G13421"/>
  <c r="G13420"/>
  <c r="G13419"/>
  <c r="G13418"/>
  <c r="G13417"/>
  <c r="G13416"/>
  <c r="G13415"/>
  <c r="G13414"/>
  <c r="G13413"/>
  <c r="G13412"/>
  <c r="G13411"/>
  <c r="G13410"/>
  <c r="G13409"/>
  <c r="G13408"/>
  <c r="G13407"/>
  <c r="G13406"/>
  <c r="G13405"/>
  <c r="G13404"/>
  <c r="G13403"/>
  <c r="G13402"/>
  <c r="G13401"/>
  <c r="G13400"/>
  <c r="G13399"/>
  <c r="G13398"/>
  <c r="G13397"/>
  <c r="G13396"/>
  <c r="G13395"/>
  <c r="G13394"/>
  <c r="G13393"/>
  <c r="G13391"/>
  <c r="G13390"/>
  <c r="G13389"/>
  <c r="G13388"/>
  <c r="G13387"/>
  <c r="G13386"/>
  <c r="G13385"/>
  <c r="G13384"/>
  <c r="G13383"/>
  <c r="G13382"/>
  <c r="G13381"/>
  <c r="G13380"/>
  <c r="G13379"/>
  <c r="G13378"/>
  <c r="G13377"/>
  <c r="G13376"/>
  <c r="G13375"/>
  <c r="G13373"/>
  <c r="G13372"/>
  <c r="G13371"/>
  <c r="G13370"/>
  <c r="G13369"/>
  <c r="G13368"/>
  <c r="G13367"/>
  <c r="G13366"/>
  <c r="G13365"/>
  <c r="G13364"/>
  <c r="G13363"/>
  <c r="G13362"/>
  <c r="G13361"/>
  <c r="G13359"/>
  <c r="G13358"/>
  <c r="G13357"/>
  <c r="G13356"/>
  <c r="G13355"/>
  <c r="G13354"/>
  <c r="G13353"/>
  <c r="G13352"/>
  <c r="G13350"/>
  <c r="G13348"/>
  <c r="G13347"/>
  <c r="G13346"/>
  <c r="G13345"/>
  <c r="G13343"/>
  <c r="G13342"/>
  <c r="G13341"/>
  <c r="G13340"/>
  <c r="G13339"/>
  <c r="G13338"/>
  <c r="G13337"/>
  <c r="G13336"/>
  <c r="G13335"/>
  <c r="G13334"/>
  <c r="G13333"/>
  <c r="G13332"/>
  <c r="G13331"/>
  <c r="G13330"/>
  <c r="G13329"/>
  <c r="G13328"/>
  <c r="G13327"/>
  <c r="G13326"/>
  <c r="G13325"/>
  <c r="G13324"/>
  <c r="G13323"/>
  <c r="G13322"/>
  <c r="G13321"/>
  <c r="G13320"/>
  <c r="G13319"/>
  <c r="G13318"/>
  <c r="G13317"/>
  <c r="G13315"/>
  <c r="G13314"/>
  <c r="G13313"/>
  <c r="G13312"/>
  <c r="G13311"/>
  <c r="G13310"/>
  <c r="G13309"/>
  <c r="G13308"/>
  <c r="G13307"/>
  <c r="G13306"/>
  <c r="G13305"/>
  <c r="G13304"/>
  <c r="G13303"/>
  <c r="G13301"/>
  <c r="G13300"/>
  <c r="G13299"/>
  <c r="G13298"/>
  <c r="G13297"/>
  <c r="G13296"/>
  <c r="G13295"/>
  <c r="G13294"/>
  <c r="G13293"/>
  <c r="G13292"/>
  <c r="G13291"/>
  <c r="G13290"/>
  <c r="G13288"/>
  <c r="G13284"/>
  <c r="G13283"/>
  <c r="G13281"/>
  <c r="G13278"/>
  <c r="G13277"/>
  <c r="G13276"/>
  <c r="G13275"/>
  <c r="G13270"/>
  <c r="G13269"/>
  <c r="G13268"/>
  <c r="G13267"/>
  <c r="G13266"/>
  <c r="G13265"/>
  <c r="G13264"/>
  <c r="G13263"/>
  <c r="G13262"/>
  <c r="G13261"/>
  <c r="G13260"/>
  <c r="G13259"/>
  <c r="G13258"/>
  <c r="G13257"/>
  <c r="G13256"/>
  <c r="G13255"/>
  <c r="G13254"/>
  <c r="G13253"/>
  <c r="G13252"/>
  <c r="G13251"/>
  <c r="G13250"/>
  <c r="G13249"/>
  <c r="G13248"/>
  <c r="G13246"/>
  <c r="G13245"/>
  <c r="G13243"/>
  <c r="G13242"/>
  <c r="G13241"/>
  <c r="G13240"/>
  <c r="G13239"/>
  <c r="G13238"/>
  <c r="G13237"/>
  <c r="G13236"/>
  <c r="G13235"/>
  <c r="G13234"/>
  <c r="G13233"/>
  <c r="G13232"/>
  <c r="G13231"/>
  <c r="G13230"/>
  <c r="G13229"/>
  <c r="G13228"/>
  <c r="G13227"/>
  <c r="G13226"/>
  <c r="G13225"/>
  <c r="G13224"/>
  <c r="G13223"/>
  <c r="G13222"/>
  <c r="G13221"/>
  <c r="G13220"/>
  <c r="G13219"/>
  <c r="G13218"/>
  <c r="G13217"/>
  <c r="G13216"/>
  <c r="G13215"/>
  <c r="G13214"/>
  <c r="G13213"/>
  <c r="G13212"/>
  <c r="G13211"/>
  <c r="G13210"/>
  <c r="G13209"/>
  <c r="G13208"/>
  <c r="G13207"/>
  <c r="G13206"/>
  <c r="G13205"/>
  <c r="G13204"/>
  <c r="G13203"/>
  <c r="G13202"/>
  <c r="G13201"/>
  <c r="G13200"/>
  <c r="G13199"/>
  <c r="G13198"/>
  <c r="G13197"/>
  <c r="G13196"/>
  <c r="G13195"/>
  <c r="G13194"/>
  <c r="G13193"/>
  <c r="G13192"/>
  <c r="G13191"/>
  <c r="G13190"/>
  <c r="G13189"/>
  <c r="G13187"/>
  <c r="G13186"/>
  <c r="G13185"/>
  <c r="G13184"/>
  <c r="G13183"/>
  <c r="G13182"/>
  <c r="G13181"/>
  <c r="G13180"/>
  <c r="G13179"/>
  <c r="G13178"/>
  <c r="G13177"/>
  <c r="G13176"/>
  <c r="G13175"/>
  <c r="G13174"/>
  <c r="G13173"/>
  <c r="G13172"/>
  <c r="G13171"/>
  <c r="G13169"/>
  <c r="G13168"/>
  <c r="G13167"/>
  <c r="G13166"/>
  <c r="G13165"/>
  <c r="G13164"/>
  <c r="G13163"/>
  <c r="G13162"/>
  <c r="G13161"/>
  <c r="G13160"/>
  <c r="G13159"/>
  <c r="G13158"/>
  <c r="G13157"/>
  <c r="G13155"/>
  <c r="G13154"/>
  <c r="G13153"/>
  <c r="G13152"/>
  <c r="G13151"/>
  <c r="G13150"/>
  <c r="G13149"/>
  <c r="G13148"/>
  <c r="G13146"/>
  <c r="G13144"/>
  <c r="G13143"/>
  <c r="G13142"/>
  <c r="G13141"/>
  <c r="G13140"/>
  <c r="G13139"/>
  <c r="G13138"/>
  <c r="G13137"/>
  <c r="G13136"/>
  <c r="G13135"/>
  <c r="G13134"/>
  <c r="G13133"/>
  <c r="G13132"/>
  <c r="G13131"/>
  <c r="G13130"/>
  <c r="G13129"/>
  <c r="G13128"/>
  <c r="G13127"/>
  <c r="G13126"/>
  <c r="G13125"/>
  <c r="G13124"/>
  <c r="G13123"/>
  <c r="G13122"/>
  <c r="G13121"/>
  <c r="G13119"/>
  <c r="G13118"/>
  <c r="G13117"/>
  <c r="G13116"/>
  <c r="G13115"/>
  <c r="G13114"/>
  <c r="G13112"/>
  <c r="G13111"/>
  <c r="G13110"/>
  <c r="G13108"/>
  <c r="G13107"/>
  <c r="G13106"/>
  <c r="G13105"/>
  <c r="G13104"/>
  <c r="G13103"/>
  <c r="G13102"/>
  <c r="G13101"/>
  <c r="G13100"/>
  <c r="G13099"/>
  <c r="G13097"/>
  <c r="G13096"/>
  <c r="G13095"/>
  <c r="G13094"/>
  <c r="G13093"/>
  <c r="G13092"/>
  <c r="G13091"/>
  <c r="G13090"/>
  <c r="G13089"/>
  <c r="G13088"/>
  <c r="G13087"/>
  <c r="G13086"/>
  <c r="G13084"/>
  <c r="G13080"/>
  <c r="G13079"/>
  <c r="G13077"/>
  <c r="G13074"/>
  <c r="G13073"/>
  <c r="G13072"/>
  <c r="G13070"/>
  <c r="G13066"/>
  <c r="G13065"/>
  <c r="G13064"/>
  <c r="G13063"/>
  <c r="G13062"/>
  <c r="G13060"/>
  <c r="G13059"/>
  <c r="G13058"/>
  <c r="G13057"/>
  <c r="G13056"/>
  <c r="G13055"/>
  <c r="G13054"/>
  <c r="G13053"/>
  <c r="G13052"/>
  <c r="G13050"/>
  <c r="G13049"/>
  <c r="G13048"/>
  <c r="G13046"/>
  <c r="G13045"/>
  <c r="G13044"/>
  <c r="G13042"/>
  <c r="G13041"/>
  <c r="G13039"/>
  <c r="G13038"/>
  <c r="G13037"/>
  <c r="G13036"/>
  <c r="G13035"/>
  <c r="G13034"/>
  <c r="G13033"/>
  <c r="G13032"/>
  <c r="G13031"/>
  <c r="G13030"/>
  <c r="G13029"/>
  <c r="G13028"/>
  <c r="G13027"/>
  <c r="G13026"/>
  <c r="G13025"/>
  <c r="G13024"/>
  <c r="G13023"/>
  <c r="G13022"/>
  <c r="G13021"/>
  <c r="G13020"/>
  <c r="G13019"/>
  <c r="G13018"/>
  <c r="G13017"/>
  <c r="G13016"/>
  <c r="G13015"/>
  <c r="G13014"/>
  <c r="G13013"/>
  <c r="G13012"/>
  <c r="G13011"/>
  <c r="G13010"/>
  <c r="G13009"/>
  <c r="G13008"/>
  <c r="G13007"/>
  <c r="G13006"/>
  <c r="G13005"/>
  <c r="G13004"/>
  <c r="G13003"/>
  <c r="G13002"/>
  <c r="G13001"/>
  <c r="G13000"/>
  <c r="G12999"/>
  <c r="G12998"/>
  <c r="G12997"/>
  <c r="G12996"/>
  <c r="G12995"/>
  <c r="G12994"/>
  <c r="G12993"/>
  <c r="G12992"/>
  <c r="G12991"/>
  <c r="G12990"/>
  <c r="G12989"/>
  <c r="G12988"/>
  <c r="G12987"/>
  <c r="G12986"/>
  <c r="G12985"/>
  <c r="G12983"/>
  <c r="G12982"/>
  <c r="G12981"/>
  <c r="G12980"/>
  <c r="G12979"/>
  <c r="G12978"/>
  <c r="G12977"/>
  <c r="G12976"/>
  <c r="G12975"/>
  <c r="G12974"/>
  <c r="G12973"/>
  <c r="G12972"/>
  <c r="G12971"/>
  <c r="G12970"/>
  <c r="G12969"/>
  <c r="G12968"/>
  <c r="G12967"/>
  <c r="G12965"/>
  <c r="G12964"/>
  <c r="G12963"/>
  <c r="G12962"/>
  <c r="G12961"/>
  <c r="G12960"/>
  <c r="G12959"/>
  <c r="G12958"/>
  <c r="G12957"/>
  <c r="G12956"/>
  <c r="G12955"/>
  <c r="G12954"/>
  <c r="G12953"/>
  <c r="G12951"/>
  <c r="G12950"/>
  <c r="G12949"/>
  <c r="G12948"/>
  <c r="G12947"/>
  <c r="G12946"/>
  <c r="G12945"/>
  <c r="G12944"/>
  <c r="G12942"/>
  <c r="G12940"/>
  <c r="G12939"/>
  <c r="G12938"/>
  <c r="G12937"/>
  <c r="G12935"/>
  <c r="G12934"/>
  <c r="G12933"/>
  <c r="G12932"/>
  <c r="G12931"/>
  <c r="G12930"/>
  <c r="G12929"/>
  <c r="G12928"/>
  <c r="G12926"/>
  <c r="G12925"/>
  <c r="G12924"/>
  <c r="G12923"/>
  <c r="G12922"/>
  <c r="G12921"/>
  <c r="G12920"/>
  <c r="G12919"/>
  <c r="G12918"/>
  <c r="G12917"/>
  <c r="G12916"/>
  <c r="G12915"/>
  <c r="G12914"/>
  <c r="G12913"/>
  <c r="G12912"/>
  <c r="G12911"/>
  <c r="G12910"/>
  <c r="G12909"/>
  <c r="G12907"/>
  <c r="G12906"/>
  <c r="G12905"/>
  <c r="G12904"/>
  <c r="G12903"/>
  <c r="G12902"/>
  <c r="G12901"/>
  <c r="G12900"/>
  <c r="G12899"/>
  <c r="G12898"/>
  <c r="G12897"/>
  <c r="G12896"/>
  <c r="G12895"/>
  <c r="G12893"/>
  <c r="G12892"/>
  <c r="G12891"/>
  <c r="G12890"/>
  <c r="G12889"/>
  <c r="G12888"/>
  <c r="G12887"/>
  <c r="G12886"/>
  <c r="G12885"/>
  <c r="G12884"/>
  <c r="G12883"/>
  <c r="G12882"/>
  <c r="G12880"/>
  <c r="G12876"/>
  <c r="G12875"/>
  <c r="G12873"/>
  <c r="G12870"/>
  <c r="G12869"/>
  <c r="G12868"/>
  <c r="G12862"/>
  <c r="G12861"/>
  <c r="G12860"/>
  <c r="G12859"/>
  <c r="G12858"/>
  <c r="G12857"/>
  <c r="G12856"/>
  <c r="G12855"/>
  <c r="G12854"/>
  <c r="G12853"/>
  <c r="G12852"/>
  <c r="G12851"/>
  <c r="G12850"/>
  <c r="G12849"/>
  <c r="G12848"/>
  <c r="G12847"/>
  <c r="G12846"/>
  <c r="G12845"/>
  <c r="G12844"/>
  <c r="G12843"/>
  <c r="G12842"/>
  <c r="G12841"/>
  <c r="G12840"/>
  <c r="G12838"/>
  <c r="G12837"/>
  <c r="G12835"/>
  <c r="G12834"/>
  <c r="G12833"/>
  <c r="G12832"/>
  <c r="G12831"/>
  <c r="G12830"/>
  <c r="G12829"/>
  <c r="G12828"/>
  <c r="G12827"/>
  <c r="G12826"/>
  <c r="G12825"/>
  <c r="G12824"/>
  <c r="G12823"/>
  <c r="G12822"/>
  <c r="G12821"/>
  <c r="G12820"/>
  <c r="G12819"/>
  <c r="G12818"/>
  <c r="G12817"/>
  <c r="G12816"/>
  <c r="G12815"/>
  <c r="G12814"/>
  <c r="G12813"/>
  <c r="G12812"/>
  <c r="G12811"/>
  <c r="G12810"/>
  <c r="G12809"/>
  <c r="G12808"/>
  <c r="G12807"/>
  <c r="G12806"/>
  <c r="G12805"/>
  <c r="G12804"/>
  <c r="G12803"/>
  <c r="G12802"/>
  <c r="G12801"/>
  <c r="G12800"/>
  <c r="G12799"/>
  <c r="G12798"/>
  <c r="G12797"/>
  <c r="G12796"/>
  <c r="G12795"/>
  <c r="G12794"/>
  <c r="G12793"/>
  <c r="G12792"/>
  <c r="G12791"/>
  <c r="G12790"/>
  <c r="G12789"/>
  <c r="G12788"/>
  <c r="G12787"/>
  <c r="G12786"/>
  <c r="G12785"/>
  <c r="G12784"/>
  <c r="G12783"/>
  <c r="G12782"/>
  <c r="G12781"/>
  <c r="G12779"/>
  <c r="G12778"/>
  <c r="G12777"/>
  <c r="G12776"/>
  <c r="G12775"/>
  <c r="G12774"/>
  <c r="G12773"/>
  <c r="G12772"/>
  <c r="G12771"/>
  <c r="G12770"/>
  <c r="G12769"/>
  <c r="G12768"/>
  <c r="G12767"/>
  <c r="G12766"/>
  <c r="G12765"/>
  <c r="G12764"/>
  <c r="G12763"/>
  <c r="G12761"/>
  <c r="G12760"/>
  <c r="G12759"/>
  <c r="G12758"/>
  <c r="G12757"/>
  <c r="G12756"/>
  <c r="G12755"/>
  <c r="G12754"/>
  <c r="G12753"/>
  <c r="G12752"/>
  <c r="G12751"/>
  <c r="G12750"/>
  <c r="G12749"/>
  <c r="G12747"/>
  <c r="G12746"/>
  <c r="G12745"/>
  <c r="G12744"/>
  <c r="G12743"/>
  <c r="G12742"/>
  <c r="G12741"/>
  <c r="G12740"/>
  <c r="G12738"/>
  <c r="G12737"/>
  <c r="G12736"/>
  <c r="G12735"/>
  <c r="G12734"/>
  <c r="G12733"/>
  <c r="G12732"/>
  <c r="G12731"/>
  <c r="G12730"/>
  <c r="G12729"/>
  <c r="G12728"/>
  <c r="G12727"/>
  <c r="G12726"/>
  <c r="G12725"/>
  <c r="G12724"/>
  <c r="G12723"/>
  <c r="G12722"/>
  <c r="G12721"/>
  <c r="G12720"/>
  <c r="G12719"/>
  <c r="G12718"/>
  <c r="G12717"/>
  <c r="G12716"/>
  <c r="G12715"/>
  <c r="G12714"/>
  <c r="G12713"/>
  <c r="G12712"/>
  <c r="G12711"/>
  <c r="G12710"/>
  <c r="G12709"/>
  <c r="G12708"/>
  <c r="G12707"/>
  <c r="G12706"/>
  <c r="G12705"/>
  <c r="G12704"/>
  <c r="G12703"/>
  <c r="G12702"/>
  <c r="G12701"/>
  <c r="G12700"/>
  <c r="G12699"/>
  <c r="G12698"/>
  <c r="G12697"/>
  <c r="G12696"/>
  <c r="G12695"/>
  <c r="G12694"/>
  <c r="G12693"/>
  <c r="G12692"/>
  <c r="G12691"/>
  <c r="G12689"/>
  <c r="G12688"/>
  <c r="G12687"/>
  <c r="G12686"/>
  <c r="G12685"/>
  <c r="G12684"/>
  <c r="G12683"/>
  <c r="G12682"/>
  <c r="G12681"/>
  <c r="G12680"/>
  <c r="G12679"/>
  <c r="G12678"/>
  <c r="G12676"/>
  <c r="G12672"/>
  <c r="G12671"/>
  <c r="G12669"/>
  <c r="G12666"/>
  <c r="G12665"/>
  <c r="G12664"/>
  <c r="G12663"/>
  <c r="G12662"/>
  <c r="G12660"/>
  <c r="G12658"/>
  <c r="G12657"/>
  <c r="G12656"/>
  <c r="G12655"/>
  <c r="G12654"/>
  <c r="G12653"/>
  <c r="G12652"/>
  <c r="G12651"/>
  <c r="G12650"/>
  <c r="G12649"/>
  <c r="G12648"/>
  <c r="G12647"/>
  <c r="G12646"/>
  <c r="G12645"/>
  <c r="G12644"/>
  <c r="G12643"/>
  <c r="G12642"/>
  <c r="G12641"/>
  <c r="G12640"/>
  <c r="G12639"/>
  <c r="G12638"/>
  <c r="G12637"/>
  <c r="G12636"/>
  <c r="G12634"/>
  <c r="G12633"/>
  <c r="G12631"/>
  <c r="G12630"/>
  <c r="G12629"/>
  <c r="G12628"/>
  <c r="G12627"/>
  <c r="G12626"/>
  <c r="G12625"/>
  <c r="G12624"/>
  <c r="G12623"/>
  <c r="G12622"/>
  <c r="G12621"/>
  <c r="G12620"/>
  <c r="G12619"/>
  <c r="G12618"/>
  <c r="G12617"/>
  <c r="G12616"/>
  <c r="G12615"/>
  <c r="G12614"/>
  <c r="G12613"/>
  <c r="G12612"/>
  <c r="G12611"/>
  <c r="G12610"/>
  <c r="G12609"/>
  <c r="G12608"/>
  <c r="G12607"/>
  <c r="G12606"/>
  <c r="G12605"/>
  <c r="G12604"/>
  <c r="G12603"/>
  <c r="G12602"/>
  <c r="G12601"/>
  <c r="G12600"/>
  <c r="G12599"/>
  <c r="G12598"/>
  <c r="G12597"/>
  <c r="G12596"/>
  <c r="G12595"/>
  <c r="G12594"/>
  <c r="G12593"/>
  <c r="G12592"/>
  <c r="G12591"/>
  <c r="G12590"/>
  <c r="G12589"/>
  <c r="G12588"/>
  <c r="G12587"/>
  <c r="G12586"/>
  <c r="G12585"/>
  <c r="G12584"/>
  <c r="G12583"/>
  <c r="G12582"/>
  <c r="G12581"/>
  <c r="G12580"/>
  <c r="G12579"/>
  <c r="G12578"/>
  <c r="G12577"/>
  <c r="G12575"/>
  <c r="G12574"/>
  <c r="G12573"/>
  <c r="G12572"/>
  <c r="G12571"/>
  <c r="G12570"/>
  <c r="G12569"/>
  <c r="G12568"/>
  <c r="G12567"/>
  <c r="G12566"/>
  <c r="G12565"/>
  <c r="G12564"/>
  <c r="G12563"/>
  <c r="G12562"/>
  <c r="G12561"/>
  <c r="G12560"/>
  <c r="G12559"/>
  <c r="G12557"/>
  <c r="G12556"/>
  <c r="G12555"/>
  <c r="G12554"/>
  <c r="G12553"/>
  <c r="G12552"/>
  <c r="G12551"/>
  <c r="G12550"/>
  <c r="G12549"/>
  <c r="G12548"/>
  <c r="G12547"/>
  <c r="G12546"/>
  <c r="G12545"/>
  <c r="G12543"/>
  <c r="G12542"/>
  <c r="G12541"/>
  <c r="G12540"/>
  <c r="G12539"/>
  <c r="G12538"/>
  <c r="G12537"/>
  <c r="G12536"/>
  <c r="G12534"/>
  <c r="G12532"/>
  <c r="G12531"/>
  <c r="G12530"/>
  <c r="G12529"/>
  <c r="G12527"/>
  <c r="G12526"/>
  <c r="G12525"/>
  <c r="G12524"/>
  <c r="G12523"/>
  <c r="G12522"/>
  <c r="G12521"/>
  <c r="G12520"/>
  <c r="G12519"/>
  <c r="G12518"/>
  <c r="G12517"/>
  <c r="G12516"/>
  <c r="G12515"/>
  <c r="G12514"/>
  <c r="G12513"/>
  <c r="G12512"/>
  <c r="G12511"/>
  <c r="G12510"/>
  <c r="G12509"/>
  <c r="G12508"/>
  <c r="G12507"/>
  <c r="G12506"/>
  <c r="G12505"/>
  <c r="G12504"/>
  <c r="G12503"/>
  <c r="G12502"/>
  <c r="G12501"/>
  <c r="G12500"/>
  <c r="G12499"/>
  <c r="G12498"/>
  <c r="G12496"/>
  <c r="G12495"/>
  <c r="G12494"/>
  <c r="G12493"/>
  <c r="G12492"/>
  <c r="G12491"/>
  <c r="G12490"/>
  <c r="G12489"/>
  <c r="G12488"/>
  <c r="G12487"/>
  <c r="G12485"/>
  <c r="G12484"/>
  <c r="G12483"/>
  <c r="G12482"/>
  <c r="G12481"/>
  <c r="G12480"/>
  <c r="G12479"/>
  <c r="G12478"/>
  <c r="G12477"/>
  <c r="G12476"/>
  <c r="G12475"/>
  <c r="G12474"/>
  <c r="G12472"/>
  <c r="G12468"/>
  <c r="G12467"/>
  <c r="G12465"/>
  <c r="G12462"/>
  <c r="G12461"/>
  <c r="G12460"/>
  <c r="G12454"/>
  <c r="G12453"/>
  <c r="G12452"/>
  <c r="G12451"/>
  <c r="G12450"/>
  <c r="G12448"/>
  <c r="G12447"/>
  <c r="G12446"/>
  <c r="G12445"/>
  <c r="G12444"/>
  <c r="G12443"/>
  <c r="G12442"/>
  <c r="G12441"/>
  <c r="G12440"/>
  <c r="G12438"/>
  <c r="G12437"/>
  <c r="G12436"/>
  <c r="G12434"/>
  <c r="G12433"/>
  <c r="G12432"/>
  <c r="G12430"/>
  <c r="G12429"/>
  <c r="G12427"/>
  <c r="G12426"/>
  <c r="G12425"/>
  <c r="G12424"/>
  <c r="G12423"/>
  <c r="G12422"/>
  <c r="G12421"/>
  <c r="G12420"/>
  <c r="G12419"/>
  <c r="G12418"/>
  <c r="G12417"/>
  <c r="G12416"/>
  <c r="G12415"/>
  <c r="G12414"/>
  <c r="G12413"/>
  <c r="G12412"/>
  <c r="G12411"/>
  <c r="G12410"/>
  <c r="G12409"/>
  <c r="G12408"/>
  <c r="G12407"/>
  <c r="G12406"/>
  <c r="G12405"/>
  <c r="G12404"/>
  <c r="G12403"/>
  <c r="G12402"/>
  <c r="G12401"/>
  <c r="G12400"/>
  <c r="G12399"/>
  <c r="G12398"/>
  <c r="G12397"/>
  <c r="G12396"/>
  <c r="G12395"/>
  <c r="G12394"/>
  <c r="G12393"/>
  <c r="G12392"/>
  <c r="G12391"/>
  <c r="G12390"/>
  <c r="G12389"/>
  <c r="G12388"/>
  <c r="G12387"/>
  <c r="G12386"/>
  <c r="G12385"/>
  <c r="G12384"/>
  <c r="G12383"/>
  <c r="G12382"/>
  <c r="G12381"/>
  <c r="G12380"/>
  <c r="G12379"/>
  <c r="G12378"/>
  <c r="G12377"/>
  <c r="G12376"/>
  <c r="G12375"/>
  <c r="G12374"/>
  <c r="G12373"/>
  <c r="G12371"/>
  <c r="G12370"/>
  <c r="G12369"/>
  <c r="G12368"/>
  <c r="G12367"/>
  <c r="G12366"/>
  <c r="G12365"/>
  <c r="G12364"/>
  <c r="G12363"/>
  <c r="G12362"/>
  <c r="G12361"/>
  <c r="G12360"/>
  <c r="G12359"/>
  <c r="G12358"/>
  <c r="G12357"/>
  <c r="G12356"/>
  <c r="G12355"/>
  <c r="G12353"/>
  <c r="G12352"/>
  <c r="G12351"/>
  <c r="G12350"/>
  <c r="G12349"/>
  <c r="G12348"/>
  <c r="G12347"/>
  <c r="G12346"/>
  <c r="G12345"/>
  <c r="G12344"/>
  <c r="G12343"/>
  <c r="G12342"/>
  <c r="G12341"/>
  <c r="G12339"/>
  <c r="G12338"/>
  <c r="G12337"/>
  <c r="G12336"/>
  <c r="G12335"/>
  <c r="G12334"/>
  <c r="G12333"/>
  <c r="G12332"/>
  <c r="G12330"/>
  <c r="G12328"/>
  <c r="G12327"/>
  <c r="G12325"/>
  <c r="G12323"/>
  <c r="G12322"/>
  <c r="G12321"/>
  <c r="G12320"/>
  <c r="G12319"/>
  <c r="G12317"/>
  <c r="G12316"/>
  <c r="G12315"/>
  <c r="G12314"/>
  <c r="G12313"/>
  <c r="G12312"/>
  <c r="G12311"/>
  <c r="G12310"/>
  <c r="G12309"/>
  <c r="G12308"/>
  <c r="G12307"/>
  <c r="G12306"/>
  <c r="G12304"/>
  <c r="G12302"/>
  <c r="G12301"/>
  <c r="G12300"/>
  <c r="G12299"/>
  <c r="G12297"/>
  <c r="G12295"/>
  <c r="G12294"/>
  <c r="G12293"/>
  <c r="G12292"/>
  <c r="G12291"/>
  <c r="G12290"/>
  <c r="G12289"/>
  <c r="G12288"/>
  <c r="G12287"/>
  <c r="G12286"/>
  <c r="G12285"/>
  <c r="G12284"/>
  <c r="G12283"/>
  <c r="G12281"/>
  <c r="G12280"/>
  <c r="G12279"/>
  <c r="G12278"/>
  <c r="G12277"/>
  <c r="G12276"/>
  <c r="G12275"/>
  <c r="G12274"/>
  <c r="G12273"/>
  <c r="G12272"/>
  <c r="G12271"/>
  <c r="G12270"/>
  <c r="G12268"/>
  <c r="G12264"/>
  <c r="G12263"/>
  <c r="G12261"/>
  <c r="G12258"/>
  <c r="G12257"/>
  <c r="G12256"/>
  <c r="G12255"/>
  <c r="G12250"/>
  <c r="G12249"/>
  <c r="G12248"/>
  <c r="G12247"/>
  <c r="G12246"/>
  <c r="G12245"/>
  <c r="G12244"/>
  <c r="G12243"/>
  <c r="G12242"/>
  <c r="G12241"/>
  <c r="G12240"/>
  <c r="G12239"/>
  <c r="G12238"/>
  <c r="G12237"/>
  <c r="G12236"/>
  <c r="G12235"/>
  <c r="G12234"/>
  <c r="G12233"/>
  <c r="G12232"/>
  <c r="G12231"/>
  <c r="G12230"/>
  <c r="G12229"/>
  <c r="G12228"/>
  <c r="G12226"/>
  <c r="G12225"/>
  <c r="G12223"/>
  <c r="G12222"/>
  <c r="G12221"/>
  <c r="G12220"/>
  <c r="G12219"/>
  <c r="G12218"/>
  <c r="G12217"/>
  <c r="G12216"/>
  <c r="G12215"/>
  <c r="G12214"/>
  <c r="G12213"/>
  <c r="G12212"/>
  <c r="G12211"/>
  <c r="G12210"/>
  <c r="G12209"/>
  <c r="G12208"/>
  <c r="G12207"/>
  <c r="G12206"/>
  <c r="G12205"/>
  <c r="G12204"/>
  <c r="G12203"/>
  <c r="G12202"/>
  <c r="G12201"/>
  <c r="G12200"/>
  <c r="G12199"/>
  <c r="G12198"/>
  <c r="G12197"/>
  <c r="G12196"/>
  <c r="G12195"/>
  <c r="G12194"/>
  <c r="G12193"/>
  <c r="G12192"/>
  <c r="G12191"/>
  <c r="G12190"/>
  <c r="G12189"/>
  <c r="G12188"/>
  <c r="G12187"/>
  <c r="G12186"/>
  <c r="G12185"/>
  <c r="G12184"/>
  <c r="G12183"/>
  <c r="G12182"/>
  <c r="G12181"/>
  <c r="G12180"/>
  <c r="G12179"/>
  <c r="G12178"/>
  <c r="G12177"/>
  <c r="G12176"/>
  <c r="G12175"/>
  <c r="G12174"/>
  <c r="G12173"/>
  <c r="G12172"/>
  <c r="G12171"/>
  <c r="G12170"/>
  <c r="G12169"/>
  <c r="G12167"/>
  <c r="G12166"/>
  <c r="G12165"/>
  <c r="G12164"/>
  <c r="G12163"/>
  <c r="G12162"/>
  <c r="G12161"/>
  <c r="G12160"/>
  <c r="G12159"/>
  <c r="G12158"/>
  <c r="G12157"/>
  <c r="G12156"/>
  <c r="G12155"/>
  <c r="G12154"/>
  <c r="G12153"/>
  <c r="G12152"/>
  <c r="G12151"/>
  <c r="G12149"/>
  <c r="G12148"/>
  <c r="G12147"/>
  <c r="G12146"/>
  <c r="G12145"/>
  <c r="G12144"/>
  <c r="G12143"/>
  <c r="G12142"/>
  <c r="G12141"/>
  <c r="G12140"/>
  <c r="G12139"/>
  <c r="G12138"/>
  <c r="G12137"/>
  <c r="G12135"/>
  <c r="G12134"/>
  <c r="G12133"/>
  <c r="G12132"/>
  <c r="G12131"/>
  <c r="G12130"/>
  <c r="G12129"/>
  <c r="G12126"/>
  <c r="G12124"/>
  <c r="G12123"/>
  <c r="G12119"/>
  <c r="G12118"/>
  <c r="G12117"/>
  <c r="G12116"/>
  <c r="G12115"/>
  <c r="G12114"/>
  <c r="G12113"/>
  <c r="G12112"/>
  <c r="G12111"/>
  <c r="G12110"/>
  <c r="G12109"/>
  <c r="G12108"/>
  <c r="G12107"/>
  <c r="G12106"/>
  <c r="G12105"/>
  <c r="G12104"/>
  <c r="G12103"/>
  <c r="G12102"/>
  <c r="G12101"/>
  <c r="G12100"/>
  <c r="G12099"/>
  <c r="G12098"/>
  <c r="G12097"/>
  <c r="G12096"/>
  <c r="G12095"/>
  <c r="G12094"/>
  <c r="G12093"/>
  <c r="G12092"/>
  <c r="G12091"/>
  <c r="G12090"/>
  <c r="G12089"/>
  <c r="G12088"/>
  <c r="G12087"/>
  <c r="G12086"/>
  <c r="G12085"/>
  <c r="G12084"/>
  <c r="G12083"/>
  <c r="G12082"/>
  <c r="G12081"/>
  <c r="G12080"/>
  <c r="G12079"/>
  <c r="G12077"/>
  <c r="G12076"/>
  <c r="G12075"/>
  <c r="G12074"/>
  <c r="G12073"/>
  <c r="G12072"/>
  <c r="G12071"/>
  <c r="G12070"/>
  <c r="G12069"/>
  <c r="G12068"/>
  <c r="G12067"/>
  <c r="G12066"/>
  <c r="G12064"/>
  <c r="G12060"/>
  <c r="G12059"/>
  <c r="G12057"/>
  <c r="G12055"/>
  <c r="G12054"/>
  <c r="G12053"/>
  <c r="G12052"/>
  <c r="G12051"/>
  <c r="G12048"/>
  <c r="G12046"/>
  <c r="G12045"/>
  <c r="G12044"/>
  <c r="G12043"/>
  <c r="G12042"/>
  <c r="G12041"/>
  <c r="G12040"/>
  <c r="G12039"/>
  <c r="G12038"/>
  <c r="G12037"/>
  <c r="G12036"/>
  <c r="G12035"/>
  <c r="G12034"/>
  <c r="G12033"/>
  <c r="G12032"/>
  <c r="G12031"/>
  <c r="G12030"/>
  <c r="G12029"/>
  <c r="G12028"/>
  <c r="G12027"/>
  <c r="G12026"/>
  <c r="G12025"/>
  <c r="G12024"/>
  <c r="G12022"/>
  <c r="G12021"/>
  <c r="G12019"/>
  <c r="G12018"/>
  <c r="G12017"/>
  <c r="G12016"/>
  <c r="G12015"/>
  <c r="G12014"/>
  <c r="G12013"/>
  <c r="G12012"/>
  <c r="G12011"/>
  <c r="G12010"/>
  <c r="G12009"/>
  <c r="G12008"/>
  <c r="G12007"/>
  <c r="G12006"/>
  <c r="G12005"/>
  <c r="G12004"/>
  <c r="G12003"/>
  <c r="G12002"/>
  <c r="G12001"/>
  <c r="G12000"/>
  <c r="G11999"/>
  <c r="G11998"/>
  <c r="G11997"/>
  <c r="G11996"/>
  <c r="G11995"/>
  <c r="G11994"/>
  <c r="G11993"/>
  <c r="G11992"/>
  <c r="G11991"/>
  <c r="G11990"/>
  <c r="G11989"/>
  <c r="G11988"/>
  <c r="G11987"/>
  <c r="G11986"/>
  <c r="G11985"/>
  <c r="G11984"/>
  <c r="G11983"/>
  <c r="G11982"/>
  <c r="G11981"/>
  <c r="G11980"/>
  <c r="G11979"/>
  <c r="G11978"/>
  <c r="G11977"/>
  <c r="G11976"/>
  <c r="G11975"/>
  <c r="G11974"/>
  <c r="G11973"/>
  <c r="G11972"/>
  <c r="G11971"/>
  <c r="G11970"/>
  <c r="G11969"/>
  <c r="G11968"/>
  <c r="G11967"/>
  <c r="G11966"/>
  <c r="G11965"/>
  <c r="G11963"/>
  <c r="G11962"/>
  <c r="G11961"/>
  <c r="G11960"/>
  <c r="G11959"/>
  <c r="G11958"/>
  <c r="G11957"/>
  <c r="G11956"/>
  <c r="G11955"/>
  <c r="G11954"/>
  <c r="G11952"/>
  <c r="G11950"/>
  <c r="G11949"/>
  <c r="G11948"/>
  <c r="G11947"/>
  <c r="G11945"/>
  <c r="G11944"/>
  <c r="G11943"/>
  <c r="G11942"/>
  <c r="G11941"/>
  <c r="G11940"/>
  <c r="G11939"/>
  <c r="G11938"/>
  <c r="G11937"/>
  <c r="G11936"/>
  <c r="G11935"/>
  <c r="G11934"/>
  <c r="G11933"/>
  <c r="G11931"/>
  <c r="G11930"/>
  <c r="G11929"/>
  <c r="G11928"/>
  <c r="G11927"/>
  <c r="G11926"/>
  <c r="G11925"/>
  <c r="G11924"/>
  <c r="G11922"/>
  <c r="G11920"/>
  <c r="G11919"/>
  <c r="G11915"/>
  <c r="G11913"/>
  <c r="G11912"/>
  <c r="G11911"/>
  <c r="G11910"/>
  <c r="G11909"/>
  <c r="G11908"/>
  <c r="G11907"/>
  <c r="G11906"/>
  <c r="G11905"/>
  <c r="G11904"/>
  <c r="G11903"/>
  <c r="G11902"/>
  <c r="G11901"/>
  <c r="G11900"/>
  <c r="G11899"/>
  <c r="G11898"/>
  <c r="G11897"/>
  <c r="G11896"/>
  <c r="G11895"/>
  <c r="G11894"/>
  <c r="G11893"/>
  <c r="G11892"/>
  <c r="G11891"/>
  <c r="G11890"/>
  <c r="G11889"/>
  <c r="G11888"/>
  <c r="G11887"/>
  <c r="G11886"/>
  <c r="G11885"/>
  <c r="G11884"/>
  <c r="G11883"/>
  <c r="G11882"/>
  <c r="G11881"/>
  <c r="G11880"/>
  <c r="G11879"/>
  <c r="G11878"/>
  <c r="G11877"/>
  <c r="G11876"/>
  <c r="G11875"/>
  <c r="G11873"/>
  <c r="G11872"/>
  <c r="G11871"/>
  <c r="G11870"/>
  <c r="G11869"/>
  <c r="G11868"/>
  <c r="G11867"/>
  <c r="G11866"/>
  <c r="G11865"/>
  <c r="G11864"/>
  <c r="G11863"/>
  <c r="G11862"/>
  <c r="G11860"/>
  <c r="G11856"/>
  <c r="G11855"/>
  <c r="G11853"/>
  <c r="G11850"/>
  <c r="G11849"/>
  <c r="G11848"/>
  <c r="G11842"/>
  <c r="G11841"/>
  <c r="G11840"/>
  <c r="G11839"/>
  <c r="G11838"/>
  <c r="G11836"/>
  <c r="G11835"/>
  <c r="G11834"/>
  <c r="G11833"/>
  <c r="G11832"/>
  <c r="G11831"/>
  <c r="G11830"/>
  <c r="G11829"/>
  <c r="G11828"/>
  <c r="G11826"/>
  <c r="G11825"/>
  <c r="G11824"/>
  <c r="G11823"/>
  <c r="G11821"/>
  <c r="G11820"/>
  <c r="G11818"/>
  <c r="G11817"/>
  <c r="G11815"/>
  <c r="G11814"/>
  <c r="G11813"/>
  <c r="G11812"/>
  <c r="G11811"/>
  <c r="G11810"/>
  <c r="G11809"/>
  <c r="G11808"/>
  <c r="G11807"/>
  <c r="G11806"/>
  <c r="G11805"/>
  <c r="G11804"/>
  <c r="G11803"/>
  <c r="G11802"/>
  <c r="G11801"/>
  <c r="G11800"/>
  <c r="G11799"/>
  <c r="G11798"/>
  <c r="G11797"/>
  <c r="G11796"/>
  <c r="G11795"/>
  <c r="G11794"/>
  <c r="G11793"/>
  <c r="G11792"/>
  <c r="G11791"/>
  <c r="G11790"/>
  <c r="G11789"/>
  <c r="G11788"/>
  <c r="G11787"/>
  <c r="G11786"/>
  <c r="G11785"/>
  <c r="G11784"/>
  <c r="G11783"/>
  <c r="G11782"/>
  <c r="G11781"/>
  <c r="G11780"/>
  <c r="G11779"/>
  <c r="G11778"/>
  <c r="G11777"/>
  <c r="G11776"/>
  <c r="G11775"/>
  <c r="G11774"/>
  <c r="G11773"/>
  <c r="G11772"/>
  <c r="G11771"/>
  <c r="G11770"/>
  <c r="G11769"/>
  <c r="G11768"/>
  <c r="G11767"/>
  <c r="G11766"/>
  <c r="G11765"/>
  <c r="G11764"/>
  <c r="G11763"/>
  <c r="G11762"/>
  <c r="G11761"/>
  <c r="G11759"/>
  <c r="G11758"/>
  <c r="G11757"/>
  <c r="G11756"/>
  <c r="G11755"/>
  <c r="G11754"/>
  <c r="G11753"/>
  <c r="G11752"/>
  <c r="G11751"/>
  <c r="G11750"/>
  <c r="G11749"/>
  <c r="G11748"/>
  <c r="G11747"/>
  <c r="G11746"/>
  <c r="G11745"/>
  <c r="G11744"/>
  <c r="G11743"/>
  <c r="G11741"/>
  <c r="G11740"/>
  <c r="G11739"/>
  <c r="G11738"/>
  <c r="G11737"/>
  <c r="G11736"/>
  <c r="G11735"/>
  <c r="G11734"/>
  <c r="G11733"/>
  <c r="G11732"/>
  <c r="G11731"/>
  <c r="G11730"/>
  <c r="G11729"/>
  <c r="G11727"/>
  <c r="G11726"/>
  <c r="G11725"/>
  <c r="G11724"/>
  <c r="G11722"/>
  <c r="G11721"/>
  <c r="G11720"/>
  <c r="G11718"/>
  <c r="G11716"/>
  <c r="G11715"/>
  <c r="G11711"/>
  <c r="G11709"/>
  <c r="G11708"/>
  <c r="G11707"/>
  <c r="G11706"/>
  <c r="G11705"/>
  <c r="G11704"/>
  <c r="G11703"/>
  <c r="G11702"/>
  <c r="G11701"/>
  <c r="G11700"/>
  <c r="G11699"/>
  <c r="G11698"/>
  <c r="G11697"/>
  <c r="G11696"/>
  <c r="G11695"/>
  <c r="G11694"/>
  <c r="G11693"/>
  <c r="G11691"/>
  <c r="G11690"/>
  <c r="G11689"/>
  <c r="G11688"/>
  <c r="G11687"/>
  <c r="G11686"/>
  <c r="G11685"/>
  <c r="G11684"/>
  <c r="G11683"/>
  <c r="G11682"/>
  <c r="G11681"/>
  <c r="G11680"/>
  <c r="G11679"/>
  <c r="G11678"/>
  <c r="G11677"/>
  <c r="G11676"/>
  <c r="G11675"/>
  <c r="G11674"/>
  <c r="G11673"/>
  <c r="G11672"/>
  <c r="G11671"/>
  <c r="G11669"/>
  <c r="G11668"/>
  <c r="G11667"/>
  <c r="G11666"/>
  <c r="G11665"/>
  <c r="G11664"/>
  <c r="G11663"/>
  <c r="G11662"/>
  <c r="G11661"/>
  <c r="G11660"/>
  <c r="G11659"/>
  <c r="G11658"/>
  <c r="G11656"/>
  <c r="G11652"/>
  <c r="G11651"/>
  <c r="G11649"/>
  <c r="G11647"/>
  <c r="G11646"/>
  <c r="G11645"/>
  <c r="G11644"/>
  <c r="G11638"/>
  <c r="G11637"/>
  <c r="G11636"/>
  <c r="G11635"/>
  <c r="G11634"/>
  <c r="G11632"/>
  <c r="G11631"/>
  <c r="G11630"/>
  <c r="G11629"/>
  <c r="G11628"/>
  <c r="G11627"/>
  <c r="G11626"/>
  <c r="G11625"/>
  <c r="G11624"/>
  <c r="G11622"/>
  <c r="G11621"/>
  <c r="G11620"/>
  <c r="G11619"/>
  <c r="G11617"/>
  <c r="G11616"/>
  <c r="G11614"/>
  <c r="G11613"/>
  <c r="G11611"/>
  <c r="G11610"/>
  <c r="G11609"/>
  <c r="G11608"/>
  <c r="G11607"/>
  <c r="G11606"/>
  <c r="G11605"/>
  <c r="G11604"/>
  <c r="G11603"/>
  <c r="G11602"/>
  <c r="G11601"/>
  <c r="G11600"/>
  <c r="G11599"/>
  <c r="G11598"/>
  <c r="G11597"/>
  <c r="G11596"/>
  <c r="G11595"/>
  <c r="G11594"/>
  <c r="G11593"/>
  <c r="G11592"/>
  <c r="G11591"/>
  <c r="G11590"/>
  <c r="G11589"/>
  <c r="G11588"/>
  <c r="G11587"/>
  <c r="G11586"/>
  <c r="G11585"/>
  <c r="G11584"/>
  <c r="G11583"/>
  <c r="G11582"/>
  <c r="G11581"/>
  <c r="G11580"/>
  <c r="G11579"/>
  <c r="G11578"/>
  <c r="G11577"/>
  <c r="G11576"/>
  <c r="G11575"/>
  <c r="G11574"/>
  <c r="G11573"/>
  <c r="G11572"/>
  <c r="G11571"/>
  <c r="G11570"/>
  <c r="G11569"/>
  <c r="G11568"/>
  <c r="G11567"/>
  <c r="G11566"/>
  <c r="G11565"/>
  <c r="G11564"/>
  <c r="G11563"/>
  <c r="G11562"/>
  <c r="G11561"/>
  <c r="G11560"/>
  <c r="G11559"/>
  <c r="G11558"/>
  <c r="G11557"/>
  <c r="G11555"/>
  <c r="G11554"/>
  <c r="G11553"/>
  <c r="G11552"/>
  <c r="G11551"/>
  <c r="G11550"/>
  <c r="G11549"/>
  <c r="G11548"/>
  <c r="G11547"/>
  <c r="G11546"/>
  <c r="G11545"/>
  <c r="G11544"/>
  <c r="G11543"/>
  <c r="G11542"/>
  <c r="G11541"/>
  <c r="G11540"/>
  <c r="G11539"/>
  <c r="G11537"/>
  <c r="G11536"/>
  <c r="G11535"/>
  <c r="G11534"/>
  <c r="G11533"/>
  <c r="G11532"/>
  <c r="G11531"/>
  <c r="G11530"/>
  <c r="G11529"/>
  <c r="G11528"/>
  <c r="G11527"/>
  <c r="G11526"/>
  <c r="G11525"/>
  <c r="G11523"/>
  <c r="G11522"/>
  <c r="G11521"/>
  <c r="G11520"/>
  <c r="G11519"/>
  <c r="G11518"/>
  <c r="G11517"/>
  <c r="G11516"/>
  <c r="G11514"/>
  <c r="G11512"/>
  <c r="G11511"/>
  <c r="G11507"/>
  <c r="G11506"/>
  <c r="G11505"/>
  <c r="G11504"/>
  <c r="G11503"/>
  <c r="G11502"/>
  <c r="G11501"/>
  <c r="G11500"/>
  <c r="G11499"/>
  <c r="G11498"/>
  <c r="G11497"/>
  <c r="G11496"/>
  <c r="G11495"/>
  <c r="G11494"/>
  <c r="G11493"/>
  <c r="G11492"/>
  <c r="G11491"/>
  <c r="G11490"/>
  <c r="G11489"/>
  <c r="G11487"/>
  <c r="G11486"/>
  <c r="G11485"/>
  <c r="G11484"/>
  <c r="G11483"/>
  <c r="G11482"/>
  <c r="G11481"/>
  <c r="G11480"/>
  <c r="G11479"/>
  <c r="G11478"/>
  <c r="G11477"/>
  <c r="G11476"/>
  <c r="G11475"/>
  <c r="G11474"/>
  <c r="G11473"/>
  <c r="G11472"/>
  <c r="G11471"/>
  <c r="G11470"/>
  <c r="G11469"/>
  <c r="G11468"/>
  <c r="G11467"/>
  <c r="G11465"/>
  <c r="G11464"/>
  <c r="G11463"/>
  <c r="G11462"/>
  <c r="G11461"/>
  <c r="G11460"/>
  <c r="G11459"/>
  <c r="G11458"/>
  <c r="G11457"/>
  <c r="G11456"/>
  <c r="G11455"/>
  <c r="G11454"/>
  <c r="G11452"/>
  <c r="G11448"/>
  <c r="G11447"/>
  <c r="G11445"/>
  <c r="G11443"/>
  <c r="G11442"/>
  <c r="G11441"/>
  <c r="G11440"/>
  <c r="G11434"/>
  <c r="G11433"/>
  <c r="G11432"/>
  <c r="G11431"/>
  <c r="G11430"/>
  <c r="G11429"/>
  <c r="G11428"/>
  <c r="G11427"/>
  <c r="G11426"/>
  <c r="G11425"/>
  <c r="G11424"/>
  <c r="G11423"/>
  <c r="G11422"/>
  <c r="G11421"/>
  <c r="G11420"/>
  <c r="G11419"/>
  <c r="G11418"/>
  <c r="G11417"/>
  <c r="G11416"/>
  <c r="G11415"/>
  <c r="G11414"/>
  <c r="G11413"/>
  <c r="G11412"/>
  <c r="G11411"/>
  <c r="G11410"/>
  <c r="G11409"/>
  <c r="G11407"/>
  <c r="G11406"/>
  <c r="G11405"/>
  <c r="G11404"/>
  <c r="G11403"/>
  <c r="G11402"/>
  <c r="G11401"/>
  <c r="G11400"/>
  <c r="G11399"/>
  <c r="G11398"/>
  <c r="G11397"/>
  <c r="G11396"/>
  <c r="G11395"/>
  <c r="G11394"/>
  <c r="G11393"/>
  <c r="G11392"/>
  <c r="G11391"/>
  <c r="G11390"/>
  <c r="G11389"/>
  <c r="G11388"/>
  <c r="G11387"/>
  <c r="G11386"/>
  <c r="G11385"/>
  <c r="G11384"/>
  <c r="G11383"/>
  <c r="G11381"/>
  <c r="G11380"/>
  <c r="G11379"/>
  <c r="G11378"/>
  <c r="G11377"/>
  <c r="G11376"/>
  <c r="G11375"/>
  <c r="G11374"/>
  <c r="G11373"/>
  <c r="G11372"/>
  <c r="G11371"/>
  <c r="G11370"/>
  <c r="G11369"/>
  <c r="G11368"/>
  <c r="G11367"/>
  <c r="G11366"/>
  <c r="G11365"/>
  <c r="G11364"/>
  <c r="G11363"/>
  <c r="G11362"/>
  <c r="G11361"/>
  <c r="G11360"/>
  <c r="G11359"/>
  <c r="G11358"/>
  <c r="G11357"/>
  <c r="G11356"/>
  <c r="G11355"/>
  <c r="G11354"/>
  <c r="G11353"/>
  <c r="G11351"/>
  <c r="G11350"/>
  <c r="G11349"/>
  <c r="G11348"/>
  <c r="G11347"/>
  <c r="G11346"/>
  <c r="G11345"/>
  <c r="G11344"/>
  <c r="G11343"/>
  <c r="G11342"/>
  <c r="G11341"/>
  <c r="G11340"/>
  <c r="G11339"/>
  <c r="G11338"/>
  <c r="G11337"/>
  <c r="G11336"/>
  <c r="G11335"/>
  <c r="G11333"/>
  <c r="G11332"/>
  <c r="G11331"/>
  <c r="G11330"/>
  <c r="G11329"/>
  <c r="G11328"/>
  <c r="G11327"/>
  <c r="G11326"/>
  <c r="G11325"/>
  <c r="G11324"/>
  <c r="G11323"/>
  <c r="G11322"/>
  <c r="G11321"/>
  <c r="G11319"/>
  <c r="G11318"/>
  <c r="G11317"/>
  <c r="G11316"/>
  <c r="G11315"/>
  <c r="G11314"/>
  <c r="G11313"/>
  <c r="G11310"/>
  <c r="G11308"/>
  <c r="G11307"/>
  <c r="G11306"/>
  <c r="G11305"/>
  <c r="G11304"/>
  <c r="G11303"/>
  <c r="G11301"/>
  <c r="G11300"/>
  <c r="G11299"/>
  <c r="G11298"/>
  <c r="G11297"/>
  <c r="G11296"/>
  <c r="G11295"/>
  <c r="G11294"/>
  <c r="G11293"/>
  <c r="G11291"/>
  <c r="G11290"/>
  <c r="G11289"/>
  <c r="G11288"/>
  <c r="G11287"/>
  <c r="G11286"/>
  <c r="G11285"/>
  <c r="G11284"/>
  <c r="G11283"/>
  <c r="G11282"/>
  <c r="G11281"/>
  <c r="G11280"/>
  <c r="G11279"/>
  <c r="G11278"/>
  <c r="G11277"/>
  <c r="G11276"/>
  <c r="G11275"/>
  <c r="G11274"/>
  <c r="G11272"/>
  <c r="G11271"/>
  <c r="G11269"/>
  <c r="G11268"/>
  <c r="G11267"/>
  <c r="G11266"/>
  <c r="G11265"/>
  <c r="G11264"/>
  <c r="G11263"/>
  <c r="G11261"/>
  <c r="G11260"/>
  <c r="G11259"/>
  <c r="G11258"/>
  <c r="G11257"/>
  <c r="G11256"/>
  <c r="G11255"/>
  <c r="G11254"/>
  <c r="G11253"/>
  <c r="G11252"/>
  <c r="G11251"/>
  <c r="G11250"/>
  <c r="G11248"/>
  <c r="G11244"/>
  <c r="G11243"/>
  <c r="G11241"/>
  <c r="G11238"/>
  <c r="G11237"/>
  <c r="G11236"/>
  <c r="G11235"/>
  <c r="G11230"/>
  <c r="G11229"/>
  <c r="G11228"/>
  <c r="G11227"/>
  <c r="G11226"/>
  <c r="G11224"/>
  <c r="G11223"/>
  <c r="G11222"/>
  <c r="G11221"/>
  <c r="G11220"/>
  <c r="G11219"/>
  <c r="G11218"/>
  <c r="G11217"/>
  <c r="G11216"/>
  <c r="G11214"/>
  <c r="G11213"/>
  <c r="G11212"/>
  <c r="G11210"/>
  <c r="G11209"/>
  <c r="G11208"/>
  <c r="G11206"/>
  <c r="G11205"/>
  <c r="G11203"/>
  <c r="G11202"/>
  <c r="G11201"/>
  <c r="G11200"/>
  <c r="G11199"/>
  <c r="G11198"/>
  <c r="G11197"/>
  <c r="G11196"/>
  <c r="G11195"/>
  <c r="G11194"/>
  <c r="G11193"/>
  <c r="G11192"/>
  <c r="G11191"/>
  <c r="G11190"/>
  <c r="G11189"/>
  <c r="G11188"/>
  <c r="G11187"/>
  <c r="G11186"/>
  <c r="G11185"/>
  <c r="G11184"/>
  <c r="G11183"/>
  <c r="G11182"/>
  <c r="G11181"/>
  <c r="G11180"/>
  <c r="G11179"/>
  <c r="G11178"/>
  <c r="G11177"/>
  <c r="G11176"/>
  <c r="G11175"/>
  <c r="G11174"/>
  <c r="G11173"/>
  <c r="G11172"/>
  <c r="G11171"/>
  <c r="G11170"/>
  <c r="G11169"/>
  <c r="G11168"/>
  <c r="G11167"/>
  <c r="G11166"/>
  <c r="G11165"/>
  <c r="G11164"/>
  <c r="G11163"/>
  <c r="G11162"/>
  <c r="G11161"/>
  <c r="G11160"/>
  <c r="G11159"/>
  <c r="G11158"/>
  <c r="G11157"/>
  <c r="G11156"/>
  <c r="G11155"/>
  <c r="G11154"/>
  <c r="G11153"/>
  <c r="G11152"/>
  <c r="G11151"/>
  <c r="G11150"/>
  <c r="G11149"/>
  <c r="G11147"/>
  <c r="G11146"/>
  <c r="G11145"/>
  <c r="G11144"/>
  <c r="G11143"/>
  <c r="G11142"/>
  <c r="G11141"/>
  <c r="G11140"/>
  <c r="G11139"/>
  <c r="G11138"/>
  <c r="G11137"/>
  <c r="G11136"/>
  <c r="G11135"/>
  <c r="G11134"/>
  <c r="G11133"/>
  <c r="G11132"/>
  <c r="G11131"/>
  <c r="G11129"/>
  <c r="G11128"/>
  <c r="G11127"/>
  <c r="G11126"/>
  <c r="G11125"/>
  <c r="G11124"/>
  <c r="G11123"/>
  <c r="G11122"/>
  <c r="G11121"/>
  <c r="G11120"/>
  <c r="G11119"/>
  <c r="G11118"/>
  <c r="G11117"/>
  <c r="G11115"/>
  <c r="G11114"/>
  <c r="G11113"/>
  <c r="G11112"/>
  <c r="G11111"/>
  <c r="G11110"/>
  <c r="G11109"/>
  <c r="G11108"/>
  <c r="G11106"/>
  <c r="G11104"/>
  <c r="G11103"/>
  <c r="G11102"/>
  <c r="G11101"/>
  <c r="G11100"/>
  <c r="G11099"/>
  <c r="G11098"/>
  <c r="G11097"/>
  <c r="G11096"/>
  <c r="G11095"/>
  <c r="G11094"/>
  <c r="G11093"/>
  <c r="G11092"/>
  <c r="G11091"/>
  <c r="G11090"/>
  <c r="G11089"/>
  <c r="G11088"/>
  <c r="G11087"/>
  <c r="G11086"/>
  <c r="G11085"/>
  <c r="G11084"/>
  <c r="G11083"/>
  <c r="G11082"/>
  <c r="G11081"/>
  <c r="G11080"/>
  <c r="G11079"/>
  <c r="G11078"/>
  <c r="G11077"/>
  <c r="G11076"/>
  <c r="G11075"/>
  <c r="G11074"/>
  <c r="G11073"/>
  <c r="G11071"/>
  <c r="G11070"/>
  <c r="G11069"/>
  <c r="G11068"/>
  <c r="G11067"/>
  <c r="G11066"/>
  <c r="G11065"/>
  <c r="G11064"/>
  <c r="G11063"/>
  <c r="G11062"/>
  <c r="G11061"/>
  <c r="G11060"/>
  <c r="G11059"/>
  <c r="G11057"/>
  <c r="G11056"/>
  <c r="G11055"/>
  <c r="G11054"/>
  <c r="G11053"/>
  <c r="G11052"/>
  <c r="G11051"/>
  <c r="G11050"/>
  <c r="G11049"/>
  <c r="G11048"/>
  <c r="G11047"/>
  <c r="G11046"/>
  <c r="G11044"/>
  <c r="G11040"/>
  <c r="G11039"/>
  <c r="G11037"/>
  <c r="G11034"/>
  <c r="G11033"/>
  <c r="G11032"/>
  <c r="G11031"/>
  <c r="G11026"/>
  <c r="G11025"/>
  <c r="G11024"/>
  <c r="G11023"/>
  <c r="G11022"/>
  <c r="G11021"/>
  <c r="G11020"/>
  <c r="G11019"/>
  <c r="G11018"/>
  <c r="G11017"/>
  <c r="G11016"/>
  <c r="G11015"/>
  <c r="G11014"/>
  <c r="G11013"/>
  <c r="G11012"/>
  <c r="G11011"/>
  <c r="G11010"/>
  <c r="G11009"/>
  <c r="G11008"/>
  <c r="G11007"/>
  <c r="G11006"/>
  <c r="G11005"/>
  <c r="G11004"/>
  <c r="G11002"/>
  <c r="G11001"/>
  <c r="G10999"/>
  <c r="G10998"/>
  <c r="G10997"/>
  <c r="G10996"/>
  <c r="G10995"/>
  <c r="G10994"/>
  <c r="G10993"/>
  <c r="G10992"/>
  <c r="G10991"/>
  <c r="G10990"/>
  <c r="G10989"/>
  <c r="G10988"/>
  <c r="G10987"/>
  <c r="G10986"/>
  <c r="G10985"/>
  <c r="G10984"/>
  <c r="G10983"/>
  <c r="G10982"/>
  <c r="G10981"/>
  <c r="G10980"/>
  <c r="G10979"/>
  <c r="G10978"/>
  <c r="G10977"/>
  <c r="G10976"/>
  <c r="G10975"/>
  <c r="G10974"/>
  <c r="G10973"/>
  <c r="G10972"/>
  <c r="G10971"/>
  <c r="G10970"/>
  <c r="G10969"/>
  <c r="G10968"/>
  <c r="G10967"/>
  <c r="G10966"/>
  <c r="G10965"/>
  <c r="G10964"/>
  <c r="G10963"/>
  <c r="G10962"/>
  <c r="G10961"/>
  <c r="G10960"/>
  <c r="G10959"/>
  <c r="G10958"/>
  <c r="G10957"/>
  <c r="G10956"/>
  <c r="G10955"/>
  <c r="G10954"/>
  <c r="G10953"/>
  <c r="G10952"/>
  <c r="G10951"/>
  <c r="G10950"/>
  <c r="G10949"/>
  <c r="G10948"/>
  <c r="G10947"/>
  <c r="G10946"/>
  <c r="G10945"/>
  <c r="G10943"/>
  <c r="G10942"/>
  <c r="G10941"/>
  <c r="G10940"/>
  <c r="G10939"/>
  <c r="G10938"/>
  <c r="G10937"/>
  <c r="G10936"/>
  <c r="G10935"/>
  <c r="G10934"/>
  <c r="G10933"/>
  <c r="G10932"/>
  <c r="G10931"/>
  <c r="G10930"/>
  <c r="G10929"/>
  <c r="G10928"/>
  <c r="G10927"/>
  <c r="G10925"/>
  <c r="G10924"/>
  <c r="G10923"/>
  <c r="G10922"/>
  <c r="G10921"/>
  <c r="G10920"/>
  <c r="G10919"/>
  <c r="G10918"/>
  <c r="G10917"/>
  <c r="G10916"/>
  <c r="G10915"/>
  <c r="G10914"/>
  <c r="G10913"/>
  <c r="G10911"/>
  <c r="G10910"/>
  <c r="G10909"/>
  <c r="G10908"/>
  <c r="G10907"/>
  <c r="G10906"/>
  <c r="G10905"/>
  <c r="G10904"/>
  <c r="G10902"/>
  <c r="G10901"/>
  <c r="G10900"/>
  <c r="G10899"/>
  <c r="G10898"/>
  <c r="G10897"/>
  <c r="G10896"/>
  <c r="G10895"/>
  <c r="G10894"/>
  <c r="G10893"/>
  <c r="G10892"/>
  <c r="G10891"/>
  <c r="G10890"/>
  <c r="G10889"/>
  <c r="G10888"/>
  <c r="G10887"/>
  <c r="G10886"/>
  <c r="G10885"/>
  <c r="G10884"/>
  <c r="G10883"/>
  <c r="G10882"/>
  <c r="G10881"/>
  <c r="G10880"/>
  <c r="G10879"/>
  <c r="G10878"/>
  <c r="G10877"/>
  <c r="G10876"/>
  <c r="G10875"/>
  <c r="G10874"/>
  <c r="G10873"/>
  <c r="G10872"/>
  <c r="G10871"/>
  <c r="G10870"/>
  <c r="G10869"/>
  <c r="G10867"/>
  <c r="G10865"/>
  <c r="G10864"/>
  <c r="G10863"/>
  <c r="G10862"/>
  <c r="G10861"/>
  <c r="G10860"/>
  <c r="G10859"/>
  <c r="G10858"/>
  <c r="G10857"/>
  <c r="G10856"/>
  <c r="G10855"/>
  <c r="G10853"/>
  <c r="G10852"/>
  <c r="G10851"/>
  <c r="G10850"/>
  <c r="G10849"/>
  <c r="G10848"/>
  <c r="G10847"/>
  <c r="G10846"/>
  <c r="G10845"/>
  <c r="G10844"/>
  <c r="G10843"/>
  <c r="G10842"/>
  <c r="G10840"/>
  <c r="G10836"/>
  <c r="G10835"/>
  <c r="G10833"/>
  <c r="G10830"/>
  <c r="G10829"/>
  <c r="G10828"/>
  <c r="G10827"/>
  <c r="G10826"/>
  <c r="G10824"/>
  <c r="G10822"/>
  <c r="G10821"/>
  <c r="G10820"/>
  <c r="G10819"/>
  <c r="G10818"/>
  <c r="G10817"/>
  <c r="G10816"/>
  <c r="G10815"/>
  <c r="G10814"/>
  <c r="G10813"/>
  <c r="G10812"/>
  <c r="G10811"/>
  <c r="G10810"/>
  <c r="G10809"/>
  <c r="G10808"/>
  <c r="G10807"/>
  <c r="G10806"/>
  <c r="G10805"/>
  <c r="G10804"/>
  <c r="G10803"/>
  <c r="G10802"/>
  <c r="G10801"/>
  <c r="G10800"/>
  <c r="G10798"/>
  <c r="G10797"/>
  <c r="G10795"/>
  <c r="G10794"/>
  <c r="G10793"/>
  <c r="G10792"/>
  <c r="G10791"/>
  <c r="G10790"/>
  <c r="G10789"/>
  <c r="G10788"/>
  <c r="G10787"/>
  <c r="G10786"/>
  <c r="G10785"/>
  <c r="G10784"/>
  <c r="G10783"/>
  <c r="G10782"/>
  <c r="G10781"/>
  <c r="G10780"/>
  <c r="G10779"/>
  <c r="G10778"/>
  <c r="G10777"/>
  <c r="G10776"/>
  <c r="G10775"/>
  <c r="G10774"/>
  <c r="G10773"/>
  <c r="G10772"/>
  <c r="G10771"/>
  <c r="G10770"/>
  <c r="G10769"/>
  <c r="G10768"/>
  <c r="G10767"/>
  <c r="G10766"/>
  <c r="G10765"/>
  <c r="G10764"/>
  <c r="G10763"/>
  <c r="G10762"/>
  <c r="G10761"/>
  <c r="G10760"/>
  <c r="G10759"/>
  <c r="G10758"/>
  <c r="G10757"/>
  <c r="G10756"/>
  <c r="G10755"/>
  <c r="G10754"/>
  <c r="G10753"/>
  <c r="G10752"/>
  <c r="G10751"/>
  <c r="G10750"/>
  <c r="G10749"/>
  <c r="G10748"/>
  <c r="G10747"/>
  <c r="G10746"/>
  <c r="G10745"/>
  <c r="G10744"/>
  <c r="G10743"/>
  <c r="G10742"/>
  <c r="G10741"/>
  <c r="G10739"/>
  <c r="G10738"/>
  <c r="G10737"/>
  <c r="G10736"/>
  <c r="G10735"/>
  <c r="G10734"/>
  <c r="G10733"/>
  <c r="G10732"/>
  <c r="G10731"/>
  <c r="G10730"/>
  <c r="G10729"/>
  <c r="G10728"/>
  <c r="G10727"/>
  <c r="G10726"/>
  <c r="G10725"/>
  <c r="G10724"/>
  <c r="G10723"/>
  <c r="G10721"/>
  <c r="G10720"/>
  <c r="G10719"/>
  <c r="G10718"/>
  <c r="G10717"/>
  <c r="G10716"/>
  <c r="G10715"/>
  <c r="G10714"/>
  <c r="G10713"/>
  <c r="G10712"/>
  <c r="G10711"/>
  <c r="G10710"/>
  <c r="G10709"/>
  <c r="G10707"/>
  <c r="G10706"/>
  <c r="G10705"/>
  <c r="G10704"/>
  <c r="G10703"/>
  <c r="G10702"/>
  <c r="G10701"/>
  <c r="G10700"/>
  <c r="G10698"/>
  <c r="G10696"/>
  <c r="G10695"/>
  <c r="G10694"/>
  <c r="G10693"/>
  <c r="G10692"/>
  <c r="G10691"/>
  <c r="G10690"/>
  <c r="G10689"/>
  <c r="G10688"/>
  <c r="G10687"/>
  <c r="G10686"/>
  <c r="G10685"/>
  <c r="G10684"/>
  <c r="G10683"/>
  <c r="G10682"/>
  <c r="G10681"/>
  <c r="G10680"/>
  <c r="G10679"/>
  <c r="G10678"/>
  <c r="G10677"/>
  <c r="G10676"/>
  <c r="G10675"/>
  <c r="G10674"/>
  <c r="G10673"/>
  <c r="G10672"/>
  <c r="G10671"/>
  <c r="G10670"/>
  <c r="G10669"/>
  <c r="G10668"/>
  <c r="G10667"/>
  <c r="G10666"/>
  <c r="G10665"/>
  <c r="G10664"/>
  <c r="G10663"/>
  <c r="G10662"/>
  <c r="G10661"/>
  <c r="G10660"/>
  <c r="G10659"/>
  <c r="G10658"/>
  <c r="G10657"/>
  <c r="G10656"/>
  <c r="G10655"/>
  <c r="G10654"/>
  <c r="G10653"/>
  <c r="G10652"/>
  <c r="G10651"/>
  <c r="G10649"/>
  <c r="G10648"/>
  <c r="G10647"/>
  <c r="G10646"/>
  <c r="G10645"/>
  <c r="G10644"/>
  <c r="G10643"/>
  <c r="G10642"/>
  <c r="G10641"/>
  <c r="G10640"/>
  <c r="G10639"/>
  <c r="G10638"/>
  <c r="G10636"/>
  <c r="G10632"/>
  <c r="G10631"/>
  <c r="G10629"/>
  <c r="G10626"/>
  <c r="G10625"/>
  <c r="G10624"/>
  <c r="G10623"/>
  <c r="G10618"/>
  <c r="G10617"/>
  <c r="G10616"/>
  <c r="G10615"/>
  <c r="G10614"/>
  <c r="G10612"/>
  <c r="G10611"/>
  <c r="G10610"/>
  <c r="G10609"/>
  <c r="G10608"/>
  <c r="G10607"/>
  <c r="G10606"/>
  <c r="G10605"/>
  <c r="G10604"/>
  <c r="G10602"/>
  <c r="G10601"/>
  <c r="G10600"/>
  <c r="G10598"/>
  <c r="G10597"/>
  <c r="G10596"/>
  <c r="G10594"/>
  <c r="G10593"/>
  <c r="G10591"/>
  <c r="G10590"/>
  <c r="G10589"/>
  <c r="G10588"/>
  <c r="G10587"/>
  <c r="G10586"/>
  <c r="G10585"/>
  <c r="G10584"/>
  <c r="G10583"/>
  <c r="G10582"/>
  <c r="G10581"/>
  <c r="G10580"/>
  <c r="G10579"/>
  <c r="G10578"/>
  <c r="G10577"/>
  <c r="G10576"/>
  <c r="G10575"/>
  <c r="G10574"/>
  <c r="G10573"/>
  <c r="G10572"/>
  <c r="G10571"/>
  <c r="G10570"/>
  <c r="G10569"/>
  <c r="G10568"/>
  <c r="G10567"/>
  <c r="G10566"/>
  <c r="G10565"/>
  <c r="G10564"/>
  <c r="G10563"/>
  <c r="G10562"/>
  <c r="G10561"/>
  <c r="G10560"/>
  <c r="G10559"/>
  <c r="G10558"/>
  <c r="G10557"/>
  <c r="G10556"/>
  <c r="G10555"/>
  <c r="G10554"/>
  <c r="G10553"/>
  <c r="G10552"/>
  <c r="G10551"/>
  <c r="G10550"/>
  <c r="G10549"/>
  <c r="G10548"/>
  <c r="G10547"/>
  <c r="G10546"/>
  <c r="G10545"/>
  <c r="G10544"/>
  <c r="G10543"/>
  <c r="G10542"/>
  <c r="G10541"/>
  <c r="G10540"/>
  <c r="G10539"/>
  <c r="G10538"/>
  <c r="G10537"/>
  <c r="G10535"/>
  <c r="G10534"/>
  <c r="G10533"/>
  <c r="G10532"/>
  <c r="G10531"/>
  <c r="G10530"/>
  <c r="G10529"/>
  <c r="G10528"/>
  <c r="G10527"/>
  <c r="G10526"/>
  <c r="G10525"/>
  <c r="G10524"/>
  <c r="G10522"/>
  <c r="G10521"/>
  <c r="G10520"/>
  <c r="G10519"/>
  <c r="G10517"/>
  <c r="G10516"/>
  <c r="G10515"/>
  <c r="G10514"/>
  <c r="G10513"/>
  <c r="G10512"/>
  <c r="G10511"/>
  <c r="G10510"/>
  <c r="G10509"/>
  <c r="G10508"/>
  <c r="G10507"/>
  <c r="G10506"/>
  <c r="G10505"/>
  <c r="G10503"/>
  <c r="G10502"/>
  <c r="G10501"/>
  <c r="G10500"/>
  <c r="G10498"/>
  <c r="G10497"/>
  <c r="G10496"/>
  <c r="G10494"/>
  <c r="G10492"/>
  <c r="G10491"/>
  <c r="G10490"/>
  <c r="G10489"/>
  <c r="G10488"/>
  <c r="G10487"/>
  <c r="G10486"/>
  <c r="G10485"/>
  <c r="G10484"/>
  <c r="G10483"/>
  <c r="G10482"/>
  <c r="G10481"/>
  <c r="G10480"/>
  <c r="G10479"/>
  <c r="G10478"/>
  <c r="G10477"/>
  <c r="G10476"/>
  <c r="G10475"/>
  <c r="G10474"/>
  <c r="G10473"/>
  <c r="G10472"/>
  <c r="G10471"/>
  <c r="G10470"/>
  <c r="G10469"/>
  <c r="G10468"/>
  <c r="G10467"/>
  <c r="G10466"/>
  <c r="G10465"/>
  <c r="G10464"/>
  <c r="G10463"/>
  <c r="G10461"/>
  <c r="G10459"/>
  <c r="G10458"/>
  <c r="G10457"/>
  <c r="G10456"/>
  <c r="G10455"/>
  <c r="G10454"/>
  <c r="G10453"/>
  <c r="G10452"/>
  <c r="G10451"/>
  <c r="G10450"/>
  <c r="G10449"/>
  <c r="G10448"/>
  <c r="G10447"/>
  <c r="G10445"/>
  <c r="G10444"/>
  <c r="G10443"/>
  <c r="G10442"/>
  <c r="G10441"/>
  <c r="G10440"/>
  <c r="G10439"/>
  <c r="G10438"/>
  <c r="G10437"/>
  <c r="G10436"/>
  <c r="G10435"/>
  <c r="G10434"/>
  <c r="G10432"/>
  <c r="G10430"/>
  <c r="G10428"/>
  <c r="G10427"/>
  <c r="G10425"/>
  <c r="G10422"/>
  <c r="G10421"/>
  <c r="G10420"/>
  <c r="G10419"/>
  <c r="G10418"/>
  <c r="G10414"/>
  <c r="G10413"/>
  <c r="G10412"/>
  <c r="G10411"/>
  <c r="G10410"/>
  <c r="G10409"/>
  <c r="G10408"/>
  <c r="G10407"/>
  <c r="G10406"/>
  <c r="G10405"/>
  <c r="G10404"/>
  <c r="G10403"/>
  <c r="G10402"/>
  <c r="G10401"/>
  <c r="G10400"/>
  <c r="G10399"/>
  <c r="G10398"/>
  <c r="G10397"/>
  <c r="G10396"/>
  <c r="G10395"/>
  <c r="G10394"/>
  <c r="G10393"/>
  <c r="G10392"/>
  <c r="G10390"/>
  <c r="G10389"/>
  <c r="G10387"/>
  <c r="G10386"/>
  <c r="G10385"/>
  <c r="G10384"/>
  <c r="G10383"/>
  <c r="G10382"/>
  <c r="G10381"/>
  <c r="G10380"/>
  <c r="G10379"/>
  <c r="G10378"/>
  <c r="G10377"/>
  <c r="G10376"/>
  <c r="G10375"/>
  <c r="G10374"/>
  <c r="G10373"/>
  <c r="G10372"/>
  <c r="G10371"/>
  <c r="G10370"/>
  <c r="G10369"/>
  <c r="G10368"/>
  <c r="G10367"/>
  <c r="G10366"/>
  <c r="G10365"/>
  <c r="G10364"/>
  <c r="G10363"/>
  <c r="G10362"/>
  <c r="G10361"/>
  <c r="G10360"/>
  <c r="G10359"/>
  <c r="G10358"/>
  <c r="G10357"/>
  <c r="G10356"/>
  <c r="G10355"/>
  <c r="G10354"/>
  <c r="G10353"/>
  <c r="G10352"/>
  <c r="G10351"/>
  <c r="G10350"/>
  <c r="G10349"/>
  <c r="G10348"/>
  <c r="G10347"/>
  <c r="G10346"/>
  <c r="G10345"/>
  <c r="G10344"/>
  <c r="G10343"/>
  <c r="G10342"/>
  <c r="G10341"/>
  <c r="G10340"/>
  <c r="G10339"/>
  <c r="G10338"/>
  <c r="G10337"/>
  <c r="G10336"/>
  <c r="G10335"/>
  <c r="G10334"/>
  <c r="G10333"/>
  <c r="G10331"/>
  <c r="G10330"/>
  <c r="G10329"/>
  <c r="G10328"/>
  <c r="G10327"/>
  <c r="G10326"/>
  <c r="G10325"/>
  <c r="G10324"/>
  <c r="G10323"/>
  <c r="G10322"/>
  <c r="G10321"/>
  <c r="G10320"/>
  <c r="G10319"/>
  <c r="G10318"/>
  <c r="G10317"/>
  <c r="G10316"/>
  <c r="G10315"/>
  <c r="G10313"/>
  <c r="G10312"/>
  <c r="G10311"/>
  <c r="G10310"/>
  <c r="G10309"/>
  <c r="G10308"/>
  <c r="G10307"/>
  <c r="G10306"/>
  <c r="G10305"/>
  <c r="G10304"/>
  <c r="G10303"/>
  <c r="G10302"/>
  <c r="G10301"/>
  <c r="G10299"/>
  <c r="G10298"/>
  <c r="G10297"/>
  <c r="G10296"/>
  <c r="G10295"/>
  <c r="G10294"/>
  <c r="G10293"/>
  <c r="G10292"/>
  <c r="G10290"/>
  <c r="G10288"/>
  <c r="G10287"/>
  <c r="G10285"/>
  <c r="G10283"/>
  <c r="G10282"/>
  <c r="G10281"/>
  <c r="G10280"/>
  <c r="G10279"/>
  <c r="G10277"/>
  <c r="G10275"/>
  <c r="G10274"/>
  <c r="G10273"/>
  <c r="G10272"/>
  <c r="G10271"/>
  <c r="G10270"/>
  <c r="G10269"/>
  <c r="G10268"/>
  <c r="G10267"/>
  <c r="G10266"/>
  <c r="G10263"/>
  <c r="G10262"/>
  <c r="G10261"/>
  <c r="G10260"/>
  <c r="G10259"/>
  <c r="G10258"/>
  <c r="G10257"/>
  <c r="G10256"/>
  <c r="G10255"/>
  <c r="G10254"/>
  <c r="G10253"/>
  <c r="G10252"/>
  <c r="G10251"/>
  <c r="G10250"/>
  <c r="G10249"/>
  <c r="G10248"/>
  <c r="G10247"/>
  <c r="G10246"/>
  <c r="G10245"/>
  <c r="G10244"/>
  <c r="G10243"/>
  <c r="G10241"/>
  <c r="G10240"/>
  <c r="G10239"/>
  <c r="G10238"/>
  <c r="G10237"/>
  <c r="G10236"/>
  <c r="G10235"/>
  <c r="G10234"/>
  <c r="G10233"/>
  <c r="G10232"/>
  <c r="G10231"/>
  <c r="G10230"/>
  <c r="G10228"/>
  <c r="G10224"/>
  <c r="G10223"/>
  <c r="G10221"/>
  <c r="G10218"/>
  <c r="G10217"/>
  <c r="G10216"/>
  <c r="G10215"/>
  <c r="G10214"/>
  <c r="G10212"/>
  <c r="G10210"/>
  <c r="G10209"/>
  <c r="G10208"/>
  <c r="G10207"/>
  <c r="G10206"/>
  <c r="G10205"/>
  <c r="G10204"/>
  <c r="G10203"/>
  <c r="G10202"/>
  <c r="G10201"/>
  <c r="G10200"/>
  <c r="G10199"/>
  <c r="G10198"/>
  <c r="G10197"/>
  <c r="G10196"/>
  <c r="G10195"/>
  <c r="G10194"/>
  <c r="G10193"/>
  <c r="G10192"/>
  <c r="G10191"/>
  <c r="G10190"/>
  <c r="G10189"/>
  <c r="G10188"/>
  <c r="G10187"/>
  <c r="G10186"/>
  <c r="G10185"/>
  <c r="G10184"/>
  <c r="G10183"/>
  <c r="G10182"/>
  <c r="G10181"/>
  <c r="G10180"/>
  <c r="G10179"/>
  <c r="G10178"/>
  <c r="G10177"/>
  <c r="G10176"/>
  <c r="G10175"/>
  <c r="G10174"/>
  <c r="G10173"/>
  <c r="G10172"/>
  <c r="G10171"/>
  <c r="G10170"/>
  <c r="G10169"/>
  <c r="G10168"/>
  <c r="G10167"/>
  <c r="G10166"/>
  <c r="G10165"/>
  <c r="G10164"/>
  <c r="G10163"/>
  <c r="G10162"/>
  <c r="G10161"/>
  <c r="G10160"/>
  <c r="G10159"/>
  <c r="G10158"/>
  <c r="G10157"/>
  <c r="G10156"/>
  <c r="G10155"/>
  <c r="G10154"/>
  <c r="G10153"/>
  <c r="G10152"/>
  <c r="G10151"/>
  <c r="G10150"/>
  <c r="G10149"/>
  <c r="G10148"/>
  <c r="G10147"/>
  <c r="G10146"/>
  <c r="G10145"/>
  <c r="G10144"/>
  <c r="G10143"/>
  <c r="G10142"/>
  <c r="G10141"/>
  <c r="G10140"/>
  <c r="G10139"/>
  <c r="G10138"/>
  <c r="G10137"/>
  <c r="G10136"/>
  <c r="G10135"/>
  <c r="G10134"/>
  <c r="G10133"/>
  <c r="G10132"/>
  <c r="G10131"/>
  <c r="G10130"/>
  <c r="G10129"/>
  <c r="G10128"/>
  <c r="G10127"/>
  <c r="G10126"/>
  <c r="G10125"/>
  <c r="G10124"/>
  <c r="G10123"/>
  <c r="G10122"/>
  <c r="G10121"/>
  <c r="G10120"/>
  <c r="G10119"/>
  <c r="G10118"/>
  <c r="G10117"/>
  <c r="G10116"/>
  <c r="G10115"/>
  <c r="G10114"/>
  <c r="G10113"/>
  <c r="G10112"/>
  <c r="G10111"/>
  <c r="G10110"/>
  <c r="G10109"/>
  <c r="G10108"/>
  <c r="G10107"/>
  <c r="G10106"/>
  <c r="G10105"/>
  <c r="G10104"/>
  <c r="G10103"/>
  <c r="G10102"/>
  <c r="G10101"/>
  <c r="G10100"/>
  <c r="G10099"/>
  <c r="G10098"/>
  <c r="G10097"/>
  <c r="G10096"/>
  <c r="G10095"/>
  <c r="G10094"/>
  <c r="G10093"/>
  <c r="G10092"/>
  <c r="G10091"/>
  <c r="G10090"/>
  <c r="G10089"/>
  <c r="G10088"/>
  <c r="G10087"/>
  <c r="G10086"/>
  <c r="G10085"/>
  <c r="G10084"/>
  <c r="G10083"/>
  <c r="G10082"/>
  <c r="G10081"/>
  <c r="G10080"/>
  <c r="G10079"/>
  <c r="G10078"/>
  <c r="G10077"/>
  <c r="G10076"/>
  <c r="G10075"/>
  <c r="G10074"/>
  <c r="G10073"/>
  <c r="G10072"/>
  <c r="G10071"/>
  <c r="G10070"/>
  <c r="G10069"/>
  <c r="G10068"/>
  <c r="G10067"/>
  <c r="G10066"/>
  <c r="G10065"/>
  <c r="G10064"/>
  <c r="G10063"/>
  <c r="G10062"/>
  <c r="G10061"/>
  <c r="G10060"/>
  <c r="G10059"/>
  <c r="G10058"/>
  <c r="G10057"/>
  <c r="G10056"/>
  <c r="G10055"/>
  <c r="G10054"/>
  <c r="G10053"/>
  <c r="G10052"/>
  <c r="G10051"/>
  <c r="G10050"/>
  <c r="G10049"/>
  <c r="G10048"/>
  <c r="G10047"/>
  <c r="G10046"/>
  <c r="G10045"/>
  <c r="G10044"/>
  <c r="G10043"/>
  <c r="G10042"/>
  <c r="G10041"/>
  <c r="G10040"/>
  <c r="G10039"/>
  <c r="G10038"/>
  <c r="G10037"/>
  <c r="G10036"/>
  <c r="G10035"/>
  <c r="G10034"/>
  <c r="G10033"/>
  <c r="G10032"/>
  <c r="G10031"/>
  <c r="G10030"/>
  <c r="G10029"/>
  <c r="G10028"/>
  <c r="G10027"/>
  <c r="G10026"/>
  <c r="G10025"/>
  <c r="G10024"/>
  <c r="G10023"/>
  <c r="G10022"/>
  <c r="G10021"/>
  <c r="G10020"/>
  <c r="G10019"/>
  <c r="G10018"/>
  <c r="G10017"/>
  <c r="G10016"/>
  <c r="G10015"/>
  <c r="G10014"/>
  <c r="G10013"/>
  <c r="G10012"/>
  <c r="G10011"/>
  <c r="G10010"/>
  <c r="G10009"/>
  <c r="G10008"/>
  <c r="G10007"/>
  <c r="G10006"/>
  <c r="G10005"/>
  <c r="G10004"/>
  <c r="G10003"/>
  <c r="G10002"/>
  <c r="G10001"/>
  <c r="G10000"/>
  <c r="G9999"/>
  <c r="G9998"/>
  <c r="G9997"/>
  <c r="G9996"/>
  <c r="G9995"/>
  <c r="G9994"/>
  <c r="G9993"/>
  <c r="G9992"/>
  <c r="G9991"/>
  <c r="G9990"/>
  <c r="G9989"/>
  <c r="G9988"/>
  <c r="G9987"/>
  <c r="G9986"/>
  <c r="G9985"/>
  <c r="G9984"/>
  <c r="G9983"/>
  <c r="G9981"/>
  <c r="G9980"/>
  <c r="G9978"/>
  <c r="G9977"/>
  <c r="G9976"/>
  <c r="G9975"/>
  <c r="G9974"/>
  <c r="G9973"/>
  <c r="G9972"/>
  <c r="G9971"/>
  <c r="G9970"/>
  <c r="G9969"/>
  <c r="G9968"/>
  <c r="G9967"/>
  <c r="G9966"/>
  <c r="G9965"/>
  <c r="G9964"/>
  <c r="G9963"/>
  <c r="G9962"/>
  <c r="G9961"/>
  <c r="G9960"/>
  <c r="G9959"/>
  <c r="G9958"/>
  <c r="G9957"/>
  <c r="G9956"/>
  <c r="G9955"/>
  <c r="G9954"/>
  <c r="G9953"/>
  <c r="G9952"/>
  <c r="G9951"/>
  <c r="G9950"/>
  <c r="G9949"/>
  <c r="G9948"/>
  <c r="G9947"/>
  <c r="G9946"/>
  <c r="G9945"/>
  <c r="G9944"/>
  <c r="G9943"/>
  <c r="G9942"/>
  <c r="G9941"/>
  <c r="G9940"/>
  <c r="G9939"/>
  <c r="G9938"/>
  <c r="G9937"/>
  <c r="G9936"/>
  <c r="G9935"/>
  <c r="G9934"/>
  <c r="G9933"/>
  <c r="G9932"/>
  <c r="G9931"/>
  <c r="G9930"/>
  <c r="G9929"/>
  <c r="G9928"/>
  <c r="G9927"/>
  <c r="G9926"/>
  <c r="G9925"/>
  <c r="G9924"/>
  <c r="G9922"/>
  <c r="G9921"/>
  <c r="G9920"/>
  <c r="G9919"/>
  <c r="G9918"/>
  <c r="G9917"/>
  <c r="G9916"/>
  <c r="G9915"/>
  <c r="G9914"/>
  <c r="G9913"/>
  <c r="G9912"/>
  <c r="G9911"/>
  <c r="G9910"/>
  <c r="G9909"/>
  <c r="G9908"/>
  <c r="G9907"/>
  <c r="G9906"/>
  <c r="G9904"/>
  <c r="G9903"/>
  <c r="G9902"/>
  <c r="G9901"/>
  <c r="G9900"/>
  <c r="G9899"/>
  <c r="G9898"/>
  <c r="G9897"/>
  <c r="G9896"/>
  <c r="G9895"/>
  <c r="G9894"/>
  <c r="G9893"/>
  <c r="G9892"/>
  <c r="G9890"/>
  <c r="G9889"/>
  <c r="G9888"/>
  <c r="G9887"/>
  <c r="G9886"/>
  <c r="G9885"/>
  <c r="G9884"/>
  <c r="G9883"/>
  <c r="G9881"/>
  <c r="G9879"/>
  <c r="G9878"/>
  <c r="G9877"/>
  <c r="G9876"/>
  <c r="G9875"/>
  <c r="G9874"/>
  <c r="G9873"/>
  <c r="G9872"/>
  <c r="G9871"/>
  <c r="G9870"/>
  <c r="G9869"/>
  <c r="G9868"/>
  <c r="G9867"/>
  <c r="G9866"/>
  <c r="G9865"/>
  <c r="G9864"/>
  <c r="G9863"/>
  <c r="G9862"/>
  <c r="G9861"/>
  <c r="G9860"/>
  <c r="G9859"/>
  <c r="G9858"/>
  <c r="G9857"/>
  <c r="G9856"/>
  <c r="G9855"/>
  <c r="G9854"/>
  <c r="G9853"/>
  <c r="G9852"/>
  <c r="G9851"/>
  <c r="G9850"/>
  <c r="G9846"/>
  <c r="G9845"/>
  <c r="G9844"/>
  <c r="G9843"/>
  <c r="G9842"/>
  <c r="G9841"/>
  <c r="G9840"/>
  <c r="G9839"/>
  <c r="G9838"/>
  <c r="G9837"/>
  <c r="G9836"/>
  <c r="G9835"/>
  <c r="G9834"/>
  <c r="G9832"/>
  <c r="G9831"/>
  <c r="G9830"/>
  <c r="G9829"/>
  <c r="G9828"/>
  <c r="G9827"/>
  <c r="G9826"/>
  <c r="G9825"/>
  <c r="G9824"/>
  <c r="G9823"/>
  <c r="G9822"/>
  <c r="G9821"/>
  <c r="G9819"/>
  <c r="G9815"/>
  <c r="G9814"/>
  <c r="G9812"/>
  <c r="G9809"/>
  <c r="G9808"/>
  <c r="G9807"/>
  <c r="G9806"/>
  <c r="G9801"/>
  <c r="G9800"/>
  <c r="G9799"/>
  <c r="G9798"/>
  <c r="G9797"/>
  <c r="G9796"/>
  <c r="G9795"/>
  <c r="G9794"/>
  <c r="G9793"/>
  <c r="G9792"/>
  <c r="G9791"/>
  <c r="G9790"/>
  <c r="G9789"/>
  <c r="G9788"/>
  <c r="G9787"/>
  <c r="G9786"/>
  <c r="G9785"/>
  <c r="G9784"/>
  <c r="G9783"/>
  <c r="G9782"/>
  <c r="G9781"/>
  <c r="G9780"/>
  <c r="G9779"/>
  <c r="G9777"/>
  <c r="G9776"/>
  <c r="G9774"/>
  <c r="G9773"/>
  <c r="G9772"/>
  <c r="G9771"/>
  <c r="G9770"/>
  <c r="G9769"/>
  <c r="G9768"/>
  <c r="G9767"/>
  <c r="G9766"/>
  <c r="G9765"/>
  <c r="G9764"/>
  <c r="G9763"/>
  <c r="G9762"/>
  <c r="G9761"/>
  <c r="G9760"/>
  <c r="G9759"/>
  <c r="G9758"/>
  <c r="G9757"/>
  <c r="G9756"/>
  <c r="G9755"/>
  <c r="G9754"/>
  <c r="G9753"/>
  <c r="G9752"/>
  <c r="G9751"/>
  <c r="G9750"/>
  <c r="G9749"/>
  <c r="G9748"/>
  <c r="G9747"/>
  <c r="G9746"/>
  <c r="G9745"/>
  <c r="G9744"/>
  <c r="G9743"/>
  <c r="G9742"/>
  <c r="G9741"/>
  <c r="G9740"/>
  <c r="G9739"/>
  <c r="G9738"/>
  <c r="G9737"/>
  <c r="G9736"/>
  <c r="G9735"/>
  <c r="G9734"/>
  <c r="G9733"/>
  <c r="G9732"/>
  <c r="G9731"/>
  <c r="G9730"/>
  <c r="G9729"/>
  <c r="G9728"/>
  <c r="G9727"/>
  <c r="G9726"/>
  <c r="G9725"/>
  <c r="G9724"/>
  <c r="G9723"/>
  <c r="G9722"/>
  <c r="G9721"/>
  <c r="G9720"/>
  <c r="G9718"/>
  <c r="G9717"/>
  <c r="G9716"/>
  <c r="G9715"/>
  <c r="G9714"/>
  <c r="G9713"/>
  <c r="G9712"/>
  <c r="G9711"/>
  <c r="G9710"/>
  <c r="G9709"/>
  <c r="G9708"/>
  <c r="G9707"/>
  <c r="G9706"/>
  <c r="G9705"/>
  <c r="G9704"/>
  <c r="G9703"/>
  <c r="G9702"/>
  <c r="G9701"/>
  <c r="G9700"/>
  <c r="G9699"/>
  <c r="G9698"/>
  <c r="G9697"/>
  <c r="G9696"/>
  <c r="G9695"/>
  <c r="G9694"/>
  <c r="G9693"/>
  <c r="G9692"/>
  <c r="G9691"/>
  <c r="G9690"/>
  <c r="G9689"/>
  <c r="G9688"/>
  <c r="G9687"/>
  <c r="G9686"/>
  <c r="G9685"/>
  <c r="G9684"/>
  <c r="G9683"/>
  <c r="G9682"/>
  <c r="G9681"/>
  <c r="G9680"/>
  <c r="G9679"/>
  <c r="G9678"/>
  <c r="G9677"/>
  <c r="G9676"/>
  <c r="G9675"/>
  <c r="G9674"/>
  <c r="G9673"/>
  <c r="G9672"/>
  <c r="G9671"/>
  <c r="G9670"/>
  <c r="G9669"/>
  <c r="G9668"/>
  <c r="G9667"/>
  <c r="G9666"/>
  <c r="G9665"/>
  <c r="G9664"/>
  <c r="G9663"/>
  <c r="G9662"/>
  <c r="G9661"/>
  <c r="G9660"/>
  <c r="G9659"/>
  <c r="G9658"/>
  <c r="G9657"/>
  <c r="G9656"/>
  <c r="G9655"/>
  <c r="G9654"/>
  <c r="G9653"/>
  <c r="G9652"/>
  <c r="G9651"/>
  <c r="G9650"/>
  <c r="G9649"/>
  <c r="G9648"/>
  <c r="G9647"/>
  <c r="G9646"/>
  <c r="G9645"/>
  <c r="G9644"/>
  <c r="G9643"/>
  <c r="G9642"/>
  <c r="G9641"/>
  <c r="G9640"/>
  <c r="G9639"/>
  <c r="G9638"/>
  <c r="G9637"/>
  <c r="G9636"/>
  <c r="G9635"/>
  <c r="G9634"/>
  <c r="G9633"/>
  <c r="G9632"/>
  <c r="G9631"/>
  <c r="G9630"/>
  <c r="G9628"/>
  <c r="G9627"/>
  <c r="G9626"/>
  <c r="G9625"/>
  <c r="G9624"/>
  <c r="G9623"/>
  <c r="G9622"/>
  <c r="G9621"/>
  <c r="G9620"/>
  <c r="G9619"/>
  <c r="G9618"/>
  <c r="G9617"/>
  <c r="G9615"/>
  <c r="G9611"/>
  <c r="G9610"/>
  <c r="G9608"/>
  <c r="G9605"/>
  <c r="G9604"/>
  <c r="G9603"/>
  <c r="G9602"/>
  <c r="G9597"/>
  <c r="G9596"/>
  <c r="G9595"/>
  <c r="G9594"/>
  <c r="G9593"/>
  <c r="G9592"/>
  <c r="G9591"/>
  <c r="G9590"/>
  <c r="G9589"/>
  <c r="G9588"/>
  <c r="G9587"/>
  <c r="G9586"/>
  <c r="G9585"/>
  <c r="G9584"/>
  <c r="G9583"/>
  <c r="G9582"/>
  <c r="G9581"/>
  <c r="G9580"/>
  <c r="G9579"/>
  <c r="G9578"/>
  <c r="G9577"/>
  <c r="G9576"/>
  <c r="G9575"/>
  <c r="G9573"/>
  <c r="G9572"/>
  <c r="G9570"/>
  <c r="G9569"/>
  <c r="G9568"/>
  <c r="G9567"/>
  <c r="G9566"/>
  <c r="G9565"/>
  <c r="G9564"/>
  <c r="G9563"/>
  <c r="G9562"/>
  <c r="G9561"/>
  <c r="G9560"/>
  <c r="G9559"/>
  <c r="G9558"/>
  <c r="G9557"/>
  <c r="G9556"/>
  <c r="G9555"/>
  <c r="G9554"/>
  <c r="G9553"/>
  <c r="G9552"/>
  <c r="G9551"/>
  <c r="G9550"/>
  <c r="G9549"/>
  <c r="G9548"/>
  <c r="G9547"/>
  <c r="G9546"/>
  <c r="G9545"/>
  <c r="G9544"/>
  <c r="G9543"/>
  <c r="G9542"/>
  <c r="G9541"/>
  <c r="G9540"/>
  <c r="G9539"/>
  <c r="G9538"/>
  <c r="G9537"/>
  <c r="G9536"/>
  <c r="G9535"/>
  <c r="G9534"/>
  <c r="G9533"/>
  <c r="G9532"/>
  <c r="G9531"/>
  <c r="G9530"/>
  <c r="G9529"/>
  <c r="G9528"/>
  <c r="G9527"/>
  <c r="G9526"/>
  <c r="G9525"/>
  <c r="G9524"/>
  <c r="G9523"/>
  <c r="G9522"/>
  <c r="G9521"/>
  <c r="G9520"/>
  <c r="G9519"/>
  <c r="G9518"/>
  <c r="G9517"/>
  <c r="G9516"/>
  <c r="G9514"/>
  <c r="G9513"/>
  <c r="G9512"/>
  <c r="G9511"/>
  <c r="G9510"/>
  <c r="G9509"/>
  <c r="G9508"/>
  <c r="G9507"/>
  <c r="G9506"/>
  <c r="G9505"/>
  <c r="G9504"/>
  <c r="G9503"/>
  <c r="G9502"/>
  <c r="G9501"/>
  <c r="G9500"/>
  <c r="G9499"/>
  <c r="G9498"/>
  <c r="G9496"/>
  <c r="G9495"/>
  <c r="G9494"/>
  <c r="G9493"/>
  <c r="G9492"/>
  <c r="G9491"/>
  <c r="G9490"/>
  <c r="G9489"/>
  <c r="G9488"/>
  <c r="G9487"/>
  <c r="G9486"/>
  <c r="G9485"/>
  <c r="G9484"/>
  <c r="G9482"/>
  <c r="G9481"/>
  <c r="G9480"/>
  <c r="G9479"/>
  <c r="G9478"/>
  <c r="G9477"/>
  <c r="G9476"/>
  <c r="G9475"/>
  <c r="G9473"/>
  <c r="G9471"/>
  <c r="G9470"/>
  <c r="G9469"/>
  <c r="G9466"/>
  <c r="G9465"/>
  <c r="G9464"/>
  <c r="G9463"/>
  <c r="G9462"/>
  <c r="G9461"/>
  <c r="G9460"/>
  <c r="G9459"/>
  <c r="G9458"/>
  <c r="G9457"/>
  <c r="G9456"/>
  <c r="G9455"/>
  <c r="G9454"/>
  <c r="G9453"/>
  <c r="G9452"/>
  <c r="G9451"/>
  <c r="G9450"/>
  <c r="G9449"/>
  <c r="G9448"/>
  <c r="G9447"/>
  <c r="G9446"/>
  <c r="G9445"/>
  <c r="G9444"/>
  <c r="G9443"/>
  <c r="G9442"/>
  <c r="G9441"/>
  <c r="G9440"/>
  <c r="G9439"/>
  <c r="G9438"/>
  <c r="G9437"/>
  <c r="G9436"/>
  <c r="G9435"/>
  <c r="G9434"/>
  <c r="G9433"/>
  <c r="G9432"/>
  <c r="G9431"/>
  <c r="G9430"/>
  <c r="G9429"/>
  <c r="G9428"/>
  <c r="G9427"/>
  <c r="G9426"/>
  <c r="G9424"/>
  <c r="G9423"/>
  <c r="G9422"/>
  <c r="G9421"/>
  <c r="G9420"/>
  <c r="G9419"/>
  <c r="G9418"/>
  <c r="G9417"/>
  <c r="G9416"/>
  <c r="G9415"/>
  <c r="G9414"/>
  <c r="G9413"/>
  <c r="G9411"/>
  <c r="G9407"/>
  <c r="G9406"/>
  <c r="G9404"/>
  <c r="G9401"/>
  <c r="G9400"/>
  <c r="G9399"/>
  <c r="G9398"/>
  <c r="G9393"/>
  <c r="G9392"/>
  <c r="G9391"/>
  <c r="G9390"/>
  <c r="G9389"/>
  <c r="G9388"/>
  <c r="G9387"/>
  <c r="G9386"/>
  <c r="G9385"/>
  <c r="G9384"/>
  <c r="G9383"/>
  <c r="G9382"/>
  <c r="G9381"/>
  <c r="G9380"/>
  <c r="G9379"/>
  <c r="G9378"/>
  <c r="G9377"/>
  <c r="G9376"/>
  <c r="G9375"/>
  <c r="G9374"/>
  <c r="G9373"/>
  <c r="G9372"/>
  <c r="G9371"/>
  <c r="G9369"/>
  <c r="G9368"/>
  <c r="G9366"/>
  <c r="G9365"/>
  <c r="G9364"/>
  <c r="G9363"/>
  <c r="G9362"/>
  <c r="G9361"/>
  <c r="G9360"/>
  <c r="G9359"/>
  <c r="G9358"/>
  <c r="G9357"/>
  <c r="G9356"/>
  <c r="G9355"/>
  <c r="G9354"/>
  <c r="G9353"/>
  <c r="G9352"/>
  <c r="G9351"/>
  <c r="G9350"/>
  <c r="G9349"/>
  <c r="G9348"/>
  <c r="G9347"/>
  <c r="G9346"/>
  <c r="G9345"/>
  <c r="G9344"/>
  <c r="G9343"/>
  <c r="G9342"/>
  <c r="G9341"/>
  <c r="G9340"/>
  <c r="G9339"/>
  <c r="G9338"/>
  <c r="G9337"/>
  <c r="G9336"/>
  <c r="G9335"/>
  <c r="G9334"/>
  <c r="G9333"/>
  <c r="G9332"/>
  <c r="G9331"/>
  <c r="G9330"/>
  <c r="G9329"/>
  <c r="G9328"/>
  <c r="G9327"/>
  <c r="G9326"/>
  <c r="G9325"/>
  <c r="G9324"/>
  <c r="G9323"/>
  <c r="G9322"/>
  <c r="G9321"/>
  <c r="G9320"/>
  <c r="G9319"/>
  <c r="G9318"/>
  <c r="G9317"/>
  <c r="G9316"/>
  <c r="G9315"/>
  <c r="G9314"/>
  <c r="G9313"/>
  <c r="G9312"/>
  <c r="G9310"/>
  <c r="G9309"/>
  <c r="G9308"/>
  <c r="G9307"/>
  <c r="G9306"/>
  <c r="G9305"/>
  <c r="G9304"/>
  <c r="G9303"/>
  <c r="G9302"/>
  <c r="G9301"/>
  <c r="G9300"/>
  <c r="G9299"/>
  <c r="G9298"/>
  <c r="G9297"/>
  <c r="G9296"/>
  <c r="G9295"/>
  <c r="G9294"/>
  <c r="G9292"/>
  <c r="G9291"/>
  <c r="G9290"/>
  <c r="G9289"/>
  <c r="G9288"/>
  <c r="G9287"/>
  <c r="G9286"/>
  <c r="G9285"/>
  <c r="G9284"/>
  <c r="G9283"/>
  <c r="G9282"/>
  <c r="G9281"/>
  <c r="G9280"/>
  <c r="G9278"/>
  <c r="G9277"/>
  <c r="G9276"/>
  <c r="G9275"/>
  <c r="G9274"/>
  <c r="G9273"/>
  <c r="G9272"/>
  <c r="G9271"/>
  <c r="G9269"/>
  <c r="G9268"/>
  <c r="G9267"/>
  <c r="G9266"/>
  <c r="G9265"/>
  <c r="G9264"/>
  <c r="G9263"/>
  <c r="G9262"/>
  <c r="G9261"/>
  <c r="G9260"/>
  <c r="G9259"/>
  <c r="G9258"/>
  <c r="G9257"/>
  <c r="G9256"/>
  <c r="G9255"/>
  <c r="G9254"/>
  <c r="G9253"/>
  <c r="G9252"/>
  <c r="G9251"/>
  <c r="G9250"/>
  <c r="G9249"/>
  <c r="G9248"/>
  <c r="G9247"/>
  <c r="G9246"/>
  <c r="G9245"/>
  <c r="G9244"/>
  <c r="G9243"/>
  <c r="G9242"/>
  <c r="G9241"/>
  <c r="G9240"/>
  <c r="G9239"/>
  <c r="G9238"/>
  <c r="G9237"/>
  <c r="G9236"/>
  <c r="G9235"/>
  <c r="G9234"/>
  <c r="G9233"/>
  <c r="G9232"/>
  <c r="G9231"/>
  <c r="G9230"/>
  <c r="G9229"/>
  <c r="G9228"/>
  <c r="G9227"/>
  <c r="G9226"/>
  <c r="G9225"/>
  <c r="G9224"/>
  <c r="G9223"/>
  <c r="G9222"/>
  <c r="G9220"/>
  <c r="G9219"/>
  <c r="G9218"/>
  <c r="G9217"/>
  <c r="G9216"/>
  <c r="G9215"/>
  <c r="G9214"/>
  <c r="G9213"/>
  <c r="G9212"/>
  <c r="G9211"/>
  <c r="G9210"/>
  <c r="G9209"/>
  <c r="G9207"/>
  <c r="G9203"/>
  <c r="G9202"/>
  <c r="G9200"/>
  <c r="G9198"/>
  <c r="G9197"/>
  <c r="G9196"/>
  <c r="G9195"/>
  <c r="G9189"/>
  <c r="G9188"/>
  <c r="G9187"/>
  <c r="G9186"/>
  <c r="G9185"/>
  <c r="G9183"/>
  <c r="G9182"/>
  <c r="G9181"/>
  <c r="G9180"/>
  <c r="G9179"/>
  <c r="G9178"/>
  <c r="G9177"/>
  <c r="G9176"/>
  <c r="G9175"/>
  <c r="G9172"/>
  <c r="G9171"/>
  <c r="G9168"/>
  <c r="G9167"/>
  <c r="G9165"/>
  <c r="G9164"/>
  <c r="G9162"/>
  <c r="G9161"/>
  <c r="G9160"/>
  <c r="G9159"/>
  <c r="G9158"/>
  <c r="G9157"/>
  <c r="G9156"/>
  <c r="G9155"/>
  <c r="G9154"/>
  <c r="G9153"/>
  <c r="G9152"/>
  <c r="G9151"/>
  <c r="G9150"/>
  <c r="G9149"/>
  <c r="G9148"/>
  <c r="G9147"/>
  <c r="G9146"/>
  <c r="G9145"/>
  <c r="G9144"/>
  <c r="G9143"/>
  <c r="G9142"/>
  <c r="G9141"/>
  <c r="G9140"/>
  <c r="G9139"/>
  <c r="G9138"/>
  <c r="G9137"/>
  <c r="G9136"/>
  <c r="G9135"/>
  <c r="G9134"/>
  <c r="G9133"/>
  <c r="G9132"/>
  <c r="G9131"/>
  <c r="G9130"/>
  <c r="G9129"/>
  <c r="G9128"/>
  <c r="G9127"/>
  <c r="G9126"/>
  <c r="G9125"/>
  <c r="G9124"/>
  <c r="G9123"/>
  <c r="G9122"/>
  <c r="G9121"/>
  <c r="G9120"/>
  <c r="G9119"/>
  <c r="G9118"/>
  <c r="G9117"/>
  <c r="G9116"/>
  <c r="G9115"/>
  <c r="G9114"/>
  <c r="G9113"/>
  <c r="G9112"/>
  <c r="G9111"/>
  <c r="G9110"/>
  <c r="G9109"/>
  <c r="G9108"/>
  <c r="G9106"/>
  <c r="G9105"/>
  <c r="G9104"/>
  <c r="G9103"/>
  <c r="G9102"/>
  <c r="G9101"/>
  <c r="G9100"/>
  <c r="G9099"/>
  <c r="G9098"/>
  <c r="G9097"/>
  <c r="G9095"/>
  <c r="G9092"/>
  <c r="G9091"/>
  <c r="G9090"/>
  <c r="G9088"/>
  <c r="G9087"/>
  <c r="G9086"/>
  <c r="G9085"/>
  <c r="G9084"/>
  <c r="G9083"/>
  <c r="G9082"/>
  <c r="G9081"/>
  <c r="G9080"/>
  <c r="G9079"/>
  <c r="G9078"/>
  <c r="G9077"/>
  <c r="G9076"/>
  <c r="G9074"/>
  <c r="G9073"/>
  <c r="G9072"/>
  <c r="G9071"/>
  <c r="G9070"/>
  <c r="G9069"/>
  <c r="G9068"/>
  <c r="G9063"/>
  <c r="G9062"/>
  <c r="G9060"/>
  <c r="G9058"/>
  <c r="G9056"/>
  <c r="G9055"/>
  <c r="G9054"/>
  <c r="G9053"/>
  <c r="G9052"/>
  <c r="G9051"/>
  <c r="G9050"/>
  <c r="G9049"/>
  <c r="G9048"/>
  <c r="G9046"/>
  <c r="G9045"/>
  <c r="G9044"/>
  <c r="G9043"/>
  <c r="G9042"/>
  <c r="G9041"/>
  <c r="G9038"/>
  <c r="G9037"/>
  <c r="G9035"/>
  <c r="G9034"/>
  <c r="G9029"/>
  <c r="G9026"/>
  <c r="G9025"/>
  <c r="G9024"/>
  <c r="G9023"/>
  <c r="G9022"/>
  <c r="G9021"/>
  <c r="G9020"/>
  <c r="G9019"/>
  <c r="G9018"/>
  <c r="G9016"/>
  <c r="G9015"/>
  <c r="G9014"/>
  <c r="G9013"/>
  <c r="G9012"/>
  <c r="G9011"/>
  <c r="G9010"/>
  <c r="G9009"/>
  <c r="G9008"/>
  <c r="G9007"/>
  <c r="G9006"/>
  <c r="G9005"/>
  <c r="G9003"/>
  <c r="G8999"/>
  <c r="G8998"/>
  <c r="G8996"/>
  <c r="G8993"/>
  <c r="G8991"/>
  <c r="G8985"/>
  <c r="G8984"/>
  <c r="G8983"/>
  <c r="G8982"/>
  <c r="G8981"/>
  <c r="G8980"/>
  <c r="G8979"/>
  <c r="G8978"/>
  <c r="G8977"/>
  <c r="G8976"/>
  <c r="G8975"/>
  <c r="G8974"/>
  <c r="G8973"/>
  <c r="G8972"/>
  <c r="G8971"/>
  <c r="G8970"/>
  <c r="G8969"/>
  <c r="G8968"/>
  <c r="G8967"/>
  <c r="G8966"/>
  <c r="G8965"/>
  <c r="G8964"/>
  <c r="G8963"/>
  <c r="G8962"/>
  <c r="G8961"/>
  <c r="G8960"/>
  <c r="G8959"/>
  <c r="G8958"/>
  <c r="G8957"/>
  <c r="G8956"/>
  <c r="G8955"/>
  <c r="G8954"/>
  <c r="G8953"/>
  <c r="G8952"/>
  <c r="G8951"/>
  <c r="G8950"/>
  <c r="G8949"/>
  <c r="G8948"/>
  <c r="G8947"/>
  <c r="G8946"/>
  <c r="G8945"/>
  <c r="G8944"/>
  <c r="G8943"/>
  <c r="G8942"/>
  <c r="G8941"/>
  <c r="G8940"/>
  <c r="G8939"/>
  <c r="G8938"/>
  <c r="G8937"/>
  <c r="G8936"/>
  <c r="G8935"/>
  <c r="G8934"/>
  <c r="G8933"/>
  <c r="G8932"/>
  <c r="G8931"/>
  <c r="G8930"/>
  <c r="G8929"/>
  <c r="G8928"/>
  <c r="G8927"/>
  <c r="G8926"/>
  <c r="G8925"/>
  <c r="G8924"/>
  <c r="G8923"/>
  <c r="G8922"/>
  <c r="G8921"/>
  <c r="G8920"/>
  <c r="G8919"/>
  <c r="G8918"/>
  <c r="G8917"/>
  <c r="G8916"/>
  <c r="G8915"/>
  <c r="G8914"/>
  <c r="G8913"/>
  <c r="G8912"/>
  <c r="G8911"/>
  <c r="G8910"/>
  <c r="G8909"/>
  <c r="G8908"/>
  <c r="G8907"/>
  <c r="G8906"/>
  <c r="G8905"/>
  <c r="G8904"/>
  <c r="G8903"/>
  <c r="G8902"/>
  <c r="G8901"/>
  <c r="G8900"/>
  <c r="G8899"/>
  <c r="G8898"/>
  <c r="G8897"/>
  <c r="G8896"/>
  <c r="G8895"/>
  <c r="G8894"/>
  <c r="G8893"/>
  <c r="G8892"/>
  <c r="G8891"/>
  <c r="G8890"/>
  <c r="G8889"/>
  <c r="G8888"/>
  <c r="G8887"/>
  <c r="G8886"/>
  <c r="G8885"/>
  <c r="G8884"/>
  <c r="G8883"/>
  <c r="G8882"/>
  <c r="G8881"/>
  <c r="G8880"/>
  <c r="G8879"/>
  <c r="G8878"/>
  <c r="G8877"/>
  <c r="G8876"/>
  <c r="G8875"/>
  <c r="G8874"/>
  <c r="G8873"/>
  <c r="G8872"/>
  <c r="G8871"/>
  <c r="G8870"/>
  <c r="G8869"/>
  <c r="G8868"/>
  <c r="G8867"/>
  <c r="G8866"/>
  <c r="G8865"/>
  <c r="G8864"/>
  <c r="G8863"/>
  <c r="G8862"/>
  <c r="G8861"/>
  <c r="G8860"/>
  <c r="G8859"/>
  <c r="G8858"/>
  <c r="G8857"/>
  <c r="G8856"/>
  <c r="G8855"/>
  <c r="G8854"/>
  <c r="G8853"/>
  <c r="G8852"/>
  <c r="G8851"/>
  <c r="G8850"/>
  <c r="G8849"/>
  <c r="G8848"/>
  <c r="G8847"/>
  <c r="G8846"/>
  <c r="G8845"/>
  <c r="G8844"/>
  <c r="G8843"/>
  <c r="G8842"/>
  <c r="G8841"/>
  <c r="G8840"/>
  <c r="G8839"/>
  <c r="G8838"/>
  <c r="G8837"/>
  <c r="G8836"/>
  <c r="G8835"/>
  <c r="G8834"/>
  <c r="G8833"/>
  <c r="G8832"/>
  <c r="G8831"/>
  <c r="G8830"/>
  <c r="G8829"/>
  <c r="G8828"/>
  <c r="G8827"/>
  <c r="G8826"/>
  <c r="G8825"/>
  <c r="G8824"/>
  <c r="G8823"/>
  <c r="G8822"/>
  <c r="G8821"/>
  <c r="G8820"/>
  <c r="G8819"/>
  <c r="G8818"/>
  <c r="G8817"/>
  <c r="G8816"/>
  <c r="G8815"/>
  <c r="G8814"/>
  <c r="G8813"/>
  <c r="G8812"/>
  <c r="G8811"/>
  <c r="G8810"/>
  <c r="G8809"/>
  <c r="G8808"/>
  <c r="G8807"/>
  <c r="G8806"/>
  <c r="G8805"/>
  <c r="G8804"/>
  <c r="G8803"/>
  <c r="G8802"/>
  <c r="G8801"/>
  <c r="G8800"/>
  <c r="G8799"/>
  <c r="G8798"/>
  <c r="G8797"/>
  <c r="G8796"/>
  <c r="G8795"/>
  <c r="G8794"/>
  <c r="G8793"/>
  <c r="G8792"/>
  <c r="G8791"/>
  <c r="G8790"/>
  <c r="G8789"/>
  <c r="G8788"/>
  <c r="G8787"/>
  <c r="G8786"/>
  <c r="G8785"/>
  <c r="G8784"/>
  <c r="G8783"/>
  <c r="G8782"/>
  <c r="G8781"/>
  <c r="G8780"/>
  <c r="G8779"/>
  <c r="G8778"/>
  <c r="G8777"/>
  <c r="G8776"/>
  <c r="G8775"/>
  <c r="G8774"/>
  <c r="G8773"/>
  <c r="G8772"/>
  <c r="G8771"/>
  <c r="G8770"/>
  <c r="G8769"/>
  <c r="G8768"/>
  <c r="G8767"/>
  <c r="G8766"/>
  <c r="G8765"/>
  <c r="G8764"/>
  <c r="G8763"/>
  <c r="G8762"/>
  <c r="G8761"/>
  <c r="G8760"/>
  <c r="G8759"/>
  <c r="G8758"/>
  <c r="G8757"/>
  <c r="G8756"/>
  <c r="G8754"/>
  <c r="G8753"/>
  <c r="G8752"/>
  <c r="G8751"/>
  <c r="G8750"/>
  <c r="G8749"/>
  <c r="G8748"/>
  <c r="G8747"/>
  <c r="G8746"/>
  <c r="G8745"/>
  <c r="G8744"/>
  <c r="G8743"/>
  <c r="G8742"/>
  <c r="G8741"/>
  <c r="G8740"/>
  <c r="G8739"/>
  <c r="G8738"/>
  <c r="G8737"/>
  <c r="G8736"/>
  <c r="G8735"/>
  <c r="G8734"/>
  <c r="G8733"/>
  <c r="G8732"/>
  <c r="G8731"/>
  <c r="G8730"/>
  <c r="G8729"/>
  <c r="G8728"/>
  <c r="G8727"/>
  <c r="G8726"/>
  <c r="G8725"/>
  <c r="G8724"/>
  <c r="G8723"/>
  <c r="G8722"/>
  <c r="G8721"/>
  <c r="G8720"/>
  <c r="G8719"/>
  <c r="G8718"/>
  <c r="G8717"/>
  <c r="G8716"/>
  <c r="G8715"/>
  <c r="G8714"/>
  <c r="G8713"/>
  <c r="G8712"/>
  <c r="G8711"/>
  <c r="G8710"/>
  <c r="G8709"/>
  <c r="G8708"/>
  <c r="G8707"/>
  <c r="G8706"/>
  <c r="G8705"/>
  <c r="G8704"/>
  <c r="G8703"/>
  <c r="G8702"/>
  <c r="G8701"/>
  <c r="G8700"/>
  <c r="G8698"/>
  <c r="G8697"/>
  <c r="G8696"/>
  <c r="G8695"/>
  <c r="G8694"/>
  <c r="G8693"/>
  <c r="G8692"/>
  <c r="G8691"/>
  <c r="G8690"/>
  <c r="G8689"/>
  <c r="G8688"/>
  <c r="G8687"/>
  <c r="G8686"/>
  <c r="G8685"/>
  <c r="G8684"/>
  <c r="G8683"/>
  <c r="G8682"/>
  <c r="G8680"/>
  <c r="G8679"/>
  <c r="G8678"/>
  <c r="G8677"/>
  <c r="G8676"/>
  <c r="G8675"/>
  <c r="G8674"/>
  <c r="G8673"/>
  <c r="G8672"/>
  <c r="G8671"/>
  <c r="G8670"/>
  <c r="G8669"/>
  <c r="G8668"/>
  <c r="G8666"/>
  <c r="G8665"/>
  <c r="G8664"/>
  <c r="G8663"/>
  <c r="G8662"/>
  <c r="G8661"/>
  <c r="G8660"/>
  <c r="G8659"/>
  <c r="G8657"/>
  <c r="G8656"/>
  <c r="G8655"/>
  <c r="G8654"/>
  <c r="G8653"/>
  <c r="G8652"/>
  <c r="G8651"/>
  <c r="G8650"/>
  <c r="G8649"/>
  <c r="G8648"/>
  <c r="G8647"/>
  <c r="G8646"/>
  <c r="G8645"/>
  <c r="G8644"/>
  <c r="G8643"/>
  <c r="G8642"/>
  <c r="G8641"/>
  <c r="G8640"/>
  <c r="G8639"/>
  <c r="G8638"/>
  <c r="G8637"/>
  <c r="G8636"/>
  <c r="G8635"/>
  <c r="G8634"/>
  <c r="G8633"/>
  <c r="G8632"/>
  <c r="G8631"/>
  <c r="G8630"/>
  <c r="G8629"/>
  <c r="G8628"/>
  <c r="G8627"/>
  <c r="G8626"/>
  <c r="G8625"/>
  <c r="G8624"/>
  <c r="G8623"/>
  <c r="G8622"/>
  <c r="G8621"/>
  <c r="G8620"/>
  <c r="G8619"/>
  <c r="G8618"/>
  <c r="G8617"/>
  <c r="G8616"/>
  <c r="G8615"/>
  <c r="G8614"/>
  <c r="G8613"/>
  <c r="G8612"/>
  <c r="G8611"/>
  <c r="G8610"/>
  <c r="G8608"/>
  <c r="G8607"/>
  <c r="G8606"/>
  <c r="G8605"/>
  <c r="G8604"/>
  <c r="G8603"/>
  <c r="G8602"/>
  <c r="G8601"/>
  <c r="G8600"/>
  <c r="G8599"/>
  <c r="G8598"/>
  <c r="G8597"/>
  <c r="G8595"/>
  <c r="G8591"/>
  <c r="G8590"/>
  <c r="G8588"/>
  <c r="G8585"/>
  <c r="G8583"/>
  <c r="G8577"/>
  <c r="G8576"/>
  <c r="G8575"/>
  <c r="G8574"/>
  <c r="G8573"/>
  <c r="G8572"/>
  <c r="G8571"/>
  <c r="G8570"/>
  <c r="G8569"/>
  <c r="G8568"/>
  <c r="G8567"/>
  <c r="G8566"/>
  <c r="G8565"/>
  <c r="G8564"/>
  <c r="G8563"/>
  <c r="G8562"/>
  <c r="G8561"/>
  <c r="G8560"/>
  <c r="G8559"/>
  <c r="G8558"/>
  <c r="G8557"/>
  <c r="G8556"/>
  <c r="G8555"/>
  <c r="G8553"/>
  <c r="G8552"/>
  <c r="G8550"/>
  <c r="G8549"/>
  <c r="G8548"/>
  <c r="G8547"/>
  <c r="G8546"/>
  <c r="G8545"/>
  <c r="G8544"/>
  <c r="G8543"/>
  <c r="G8542"/>
  <c r="G8541"/>
  <c r="G8540"/>
  <c r="G8539"/>
  <c r="G8538"/>
  <c r="G8537"/>
  <c r="G8536"/>
  <c r="G8535"/>
  <c r="G8534"/>
  <c r="G8533"/>
  <c r="G8532"/>
  <c r="G8531"/>
  <c r="G8530"/>
  <c r="G8529"/>
  <c r="G8528"/>
  <c r="G8527"/>
  <c r="G8526"/>
  <c r="G8525"/>
  <c r="G8524"/>
  <c r="G8523"/>
  <c r="G8522"/>
  <c r="G8521"/>
  <c r="G8520"/>
  <c r="G8519"/>
  <c r="G8518"/>
  <c r="G8517"/>
  <c r="G8516"/>
  <c r="G8515"/>
  <c r="G8514"/>
  <c r="G8513"/>
  <c r="G8512"/>
  <c r="G8511"/>
  <c r="G8510"/>
  <c r="G8509"/>
  <c r="G8508"/>
  <c r="G8507"/>
  <c r="G8506"/>
  <c r="G8505"/>
  <c r="G8504"/>
  <c r="G8503"/>
  <c r="G8502"/>
  <c r="G8501"/>
  <c r="G8500"/>
  <c r="G8499"/>
  <c r="G8498"/>
  <c r="G8497"/>
  <c r="G8496"/>
  <c r="G8494"/>
  <c r="G8493"/>
  <c r="G8492"/>
  <c r="G8491"/>
  <c r="G8490"/>
  <c r="G8489"/>
  <c r="G8488"/>
  <c r="G8487"/>
  <c r="G8486"/>
  <c r="G8485"/>
  <c r="G8484"/>
  <c r="G8483"/>
  <c r="G8482"/>
  <c r="G8481"/>
  <c r="G8480"/>
  <c r="G8479"/>
  <c r="G8478"/>
  <c r="G8476"/>
  <c r="G8475"/>
  <c r="G8474"/>
  <c r="G8473"/>
  <c r="G8472"/>
  <c r="G8471"/>
  <c r="G8470"/>
  <c r="G8469"/>
  <c r="G8468"/>
  <c r="G8467"/>
  <c r="G8466"/>
  <c r="G8465"/>
  <c r="G8464"/>
  <c r="G8462"/>
  <c r="G8461"/>
  <c r="G8460"/>
  <c r="G8459"/>
  <c r="G8458"/>
  <c r="G8457"/>
  <c r="G8456"/>
  <c r="G8455"/>
  <c r="G8453"/>
  <c r="G8452"/>
  <c r="G8451"/>
  <c r="G8450"/>
  <c r="G8449"/>
  <c r="G8448"/>
  <c r="G8447"/>
  <c r="G8446"/>
  <c r="G8445"/>
  <c r="G8444"/>
  <c r="G8443"/>
  <c r="G8442"/>
  <c r="G8441"/>
  <c r="G8440"/>
  <c r="G8439"/>
  <c r="G8438"/>
  <c r="G8437"/>
  <c r="G8436"/>
  <c r="G8435"/>
  <c r="G8434"/>
  <c r="G8433"/>
  <c r="G8432"/>
  <c r="G8431"/>
  <c r="G8430"/>
  <c r="G8429"/>
  <c r="G8428"/>
  <c r="G8427"/>
  <c r="G8426"/>
  <c r="G8425"/>
  <c r="G8424"/>
  <c r="G8423"/>
  <c r="G8422"/>
  <c r="G8421"/>
  <c r="G8420"/>
  <c r="G8418"/>
  <c r="G8417"/>
  <c r="G8416"/>
  <c r="G8415"/>
  <c r="G8414"/>
  <c r="G8413"/>
  <c r="G8412"/>
  <c r="G8411"/>
  <c r="G8410"/>
  <c r="G8409"/>
  <c r="G8408"/>
  <c r="G8407"/>
  <c r="G8406"/>
  <c r="G8404"/>
  <c r="G8403"/>
  <c r="G8402"/>
  <c r="G8401"/>
  <c r="G8400"/>
  <c r="G8399"/>
  <c r="G8398"/>
  <c r="G8397"/>
  <c r="G8396"/>
  <c r="G8395"/>
  <c r="G8394"/>
  <c r="G8393"/>
  <c r="G8391"/>
  <c r="G8387"/>
  <c r="G8386"/>
  <c r="G8384"/>
  <c r="G8381"/>
  <c r="G8380"/>
  <c r="G8379"/>
  <c r="G8378"/>
  <c r="G8373"/>
  <c r="G8372"/>
  <c r="G8371"/>
  <c r="G8370"/>
  <c r="G8369"/>
  <c r="G8368"/>
  <c r="G8367"/>
  <c r="G8366"/>
  <c r="G8365"/>
  <c r="G8364"/>
  <c r="G8363"/>
  <c r="G8362"/>
  <c r="G8361"/>
  <c r="G8360"/>
  <c r="G8359"/>
  <c r="G8358"/>
  <c r="G8357"/>
  <c r="G8356"/>
  <c r="G8355"/>
  <c r="G8354"/>
  <c r="G8353"/>
  <c r="G8352"/>
  <c r="G8351"/>
  <c r="G8349"/>
  <c r="G8348"/>
  <c r="G8346"/>
  <c r="G8345"/>
  <c r="G8344"/>
  <c r="G8343"/>
  <c r="G8342"/>
  <c r="G8341"/>
  <c r="G8340"/>
  <c r="G8339"/>
  <c r="G8338"/>
  <c r="G8337"/>
  <c r="G8336"/>
  <c r="G8335"/>
  <c r="G8334"/>
  <c r="G8333"/>
  <c r="G8332"/>
  <c r="G8331"/>
  <c r="G8330"/>
  <c r="G8329"/>
  <c r="G8328"/>
  <c r="G8327"/>
  <c r="G8326"/>
  <c r="G8325"/>
  <c r="G8324"/>
  <c r="G8323"/>
  <c r="G8322"/>
  <c r="G8321"/>
  <c r="G8320"/>
  <c r="G8319"/>
  <c r="G8318"/>
  <c r="G8317"/>
  <c r="G8316"/>
  <c r="G8315"/>
  <c r="G8314"/>
  <c r="G8313"/>
  <c r="G8312"/>
  <c r="G8311"/>
  <c r="G8310"/>
  <c r="G8309"/>
  <c r="G8308"/>
  <c r="G8307"/>
  <c r="G8306"/>
  <c r="G8305"/>
  <c r="G8304"/>
  <c r="G8303"/>
  <c r="G8302"/>
  <c r="G8301"/>
  <c r="G8300"/>
  <c r="G8299"/>
  <c r="G8298"/>
  <c r="G8297"/>
  <c r="G8296"/>
  <c r="G8295"/>
  <c r="G8294"/>
  <c r="G8293"/>
  <c r="G8292"/>
  <c r="G8290"/>
  <c r="G8289"/>
  <c r="G8288"/>
  <c r="G8287"/>
  <c r="G8286"/>
  <c r="G8285"/>
  <c r="G8284"/>
  <c r="G8283"/>
  <c r="G8282"/>
  <c r="G8281"/>
  <c r="G8280"/>
  <c r="G8279"/>
  <c r="G8278"/>
  <c r="G8277"/>
  <c r="G8276"/>
  <c r="G8275"/>
  <c r="G8274"/>
  <c r="G8272"/>
  <c r="G8271"/>
  <c r="G8270"/>
  <c r="G8269"/>
  <c r="G8268"/>
  <c r="G8267"/>
  <c r="G8266"/>
  <c r="G8265"/>
  <c r="G8264"/>
  <c r="G8263"/>
  <c r="G8262"/>
  <c r="G8261"/>
  <c r="G8260"/>
  <c r="G8258"/>
  <c r="G8257"/>
  <c r="G8256"/>
  <c r="G8255"/>
  <c r="G8254"/>
  <c r="G8253"/>
  <c r="G8252"/>
  <c r="G8251"/>
  <c r="G8250"/>
  <c r="G8249"/>
  <c r="G8248"/>
  <c r="G8247"/>
  <c r="G8246"/>
  <c r="G8245"/>
  <c r="G8244"/>
  <c r="G8243"/>
  <c r="G8242"/>
  <c r="G8241"/>
  <c r="G8240"/>
  <c r="G8239"/>
  <c r="G8238"/>
  <c r="G8237"/>
  <c r="G8236"/>
  <c r="G8235"/>
  <c r="G8234"/>
  <c r="G8233"/>
  <c r="G8232"/>
  <c r="G8231"/>
  <c r="G8230"/>
  <c r="G8229"/>
  <c r="G8228"/>
  <c r="G8227"/>
  <c r="G8226"/>
  <c r="G8225"/>
  <c r="G8224"/>
  <c r="G8223"/>
  <c r="G8222"/>
  <c r="G8221"/>
  <c r="G8220"/>
  <c r="G8219"/>
  <c r="G8218"/>
  <c r="G8217"/>
  <c r="G8216"/>
  <c r="G8215"/>
  <c r="G8214"/>
  <c r="G8213"/>
  <c r="G8211"/>
  <c r="G8210"/>
  <c r="G8209"/>
  <c r="G8208"/>
  <c r="G8207"/>
  <c r="G8206"/>
  <c r="G8205"/>
  <c r="G8204"/>
  <c r="G8203"/>
  <c r="G8202"/>
  <c r="G8201"/>
  <c r="G8200"/>
  <c r="G8199"/>
  <c r="G8198"/>
  <c r="G8197"/>
  <c r="G8196"/>
  <c r="G8195"/>
  <c r="G8194"/>
  <c r="G8193"/>
  <c r="G8192"/>
  <c r="G8191"/>
  <c r="G8190"/>
  <c r="G8189"/>
  <c r="G8188"/>
  <c r="G8187"/>
  <c r="G8186"/>
  <c r="G8185"/>
  <c r="G8184"/>
  <c r="G8183"/>
  <c r="G8182"/>
  <c r="G8181"/>
  <c r="G8180"/>
  <c r="G8179"/>
  <c r="G8178"/>
  <c r="G8177"/>
  <c r="G8176"/>
  <c r="G8175"/>
  <c r="G8174"/>
  <c r="G8173"/>
  <c r="G8172"/>
  <c r="G8171"/>
  <c r="G8170"/>
  <c r="G8169"/>
  <c r="G8168"/>
  <c r="G8167"/>
  <c r="G8166"/>
  <c r="G8165"/>
  <c r="G8164"/>
  <c r="G8163"/>
  <c r="G8162"/>
  <c r="G8161"/>
  <c r="G8160"/>
  <c r="G8159"/>
  <c r="G8158"/>
  <c r="G8157"/>
  <c r="G8156"/>
  <c r="G8155"/>
  <c r="G8154"/>
  <c r="G8153"/>
  <c r="G8152"/>
  <c r="G8151"/>
  <c r="G8150"/>
  <c r="G8149"/>
  <c r="G8148"/>
  <c r="G8147"/>
  <c r="G8145"/>
  <c r="G8144"/>
  <c r="G8142"/>
  <c r="G8141"/>
  <c r="G8140"/>
  <c r="G8139"/>
  <c r="G8138"/>
  <c r="G8137"/>
  <c r="G8136"/>
  <c r="G8135"/>
  <c r="G8134"/>
  <c r="G8133"/>
  <c r="G8132"/>
  <c r="G8131"/>
  <c r="G8130"/>
  <c r="G8129"/>
  <c r="G8128"/>
  <c r="G8127"/>
  <c r="G8126"/>
  <c r="G8125"/>
  <c r="G8124"/>
  <c r="G8123"/>
  <c r="G8122"/>
  <c r="G8121"/>
  <c r="G8120"/>
  <c r="G8119"/>
  <c r="G8118"/>
  <c r="G8117"/>
  <c r="G8116"/>
  <c r="G8115"/>
  <c r="G8114"/>
  <c r="G8113"/>
  <c r="G8112"/>
  <c r="G8111"/>
  <c r="G8110"/>
  <c r="G8109"/>
  <c r="G8108"/>
  <c r="G8107"/>
  <c r="G8106"/>
  <c r="G8105"/>
  <c r="G8104"/>
  <c r="G8103"/>
  <c r="G8102"/>
  <c r="G8101"/>
  <c r="G8100"/>
  <c r="G8099"/>
  <c r="G8098"/>
  <c r="G8097"/>
  <c r="G8096"/>
  <c r="G8095"/>
  <c r="G8094"/>
  <c r="G8093"/>
  <c r="G8092"/>
  <c r="G8091"/>
  <c r="G8090"/>
  <c r="G8089"/>
  <c r="G8088"/>
  <c r="G8086"/>
  <c r="G8085"/>
  <c r="G8084"/>
  <c r="G8083"/>
  <c r="G8082"/>
  <c r="G8081"/>
  <c r="G8080"/>
  <c r="G8079"/>
  <c r="G8078"/>
  <c r="G8077"/>
  <c r="G8076"/>
  <c r="G8075"/>
  <c r="G8074"/>
  <c r="G8073"/>
  <c r="G8072"/>
  <c r="G8071"/>
  <c r="G8070"/>
  <c r="G8068"/>
  <c r="G8067"/>
  <c r="G8066"/>
  <c r="G8065"/>
  <c r="G8064"/>
  <c r="G8063"/>
  <c r="G8062"/>
  <c r="G8061"/>
  <c r="G8060"/>
  <c r="G8059"/>
  <c r="G8058"/>
  <c r="G8057"/>
  <c r="G8056"/>
  <c r="G8054"/>
  <c r="G8053"/>
  <c r="G8052"/>
  <c r="G8051"/>
  <c r="G8050"/>
  <c r="G8049"/>
  <c r="G8048"/>
  <c r="G8047"/>
  <c r="G8046"/>
  <c r="G8045"/>
  <c r="G8044"/>
  <c r="G8043"/>
  <c r="G8042"/>
  <c r="G8041"/>
  <c r="G8040"/>
  <c r="G8039"/>
  <c r="G8038"/>
  <c r="G8037"/>
  <c r="G8036"/>
  <c r="G8035"/>
  <c r="G8034"/>
  <c r="G8033"/>
  <c r="G8032"/>
  <c r="G8031"/>
  <c r="G8030"/>
  <c r="G8029"/>
  <c r="G8028"/>
  <c r="G8027"/>
  <c r="G8026"/>
  <c r="G8025"/>
  <c r="G8024"/>
  <c r="G8023"/>
  <c r="G8022"/>
  <c r="G8021"/>
  <c r="G8020"/>
  <c r="G8019"/>
  <c r="G8018"/>
  <c r="G8017"/>
  <c r="G8016"/>
  <c r="G8015"/>
  <c r="G8014"/>
  <c r="G8013"/>
  <c r="G8012"/>
  <c r="G8011"/>
  <c r="G8010"/>
  <c r="G8009"/>
  <c r="G8007"/>
  <c r="G8006"/>
  <c r="G8005"/>
  <c r="G8004"/>
  <c r="G8003"/>
  <c r="G8002"/>
  <c r="G8001"/>
  <c r="G8000"/>
  <c r="G7999"/>
  <c r="G7998"/>
  <c r="G7997"/>
  <c r="G7996"/>
  <c r="G7995"/>
  <c r="G7994"/>
  <c r="G7993"/>
  <c r="G7992"/>
  <c r="G7991"/>
  <c r="G7990"/>
  <c r="G7989"/>
  <c r="G7988"/>
  <c r="G7987"/>
  <c r="G7986"/>
  <c r="G7985"/>
  <c r="G7984"/>
  <c r="G7983"/>
  <c r="G7982"/>
  <c r="G7981"/>
  <c r="G7980"/>
  <c r="G7979"/>
  <c r="G7978"/>
  <c r="G7977"/>
  <c r="G7976"/>
  <c r="G7975"/>
  <c r="G7974"/>
  <c r="G7973"/>
  <c r="G7972"/>
  <c r="G7971"/>
  <c r="G7970"/>
  <c r="G7969"/>
  <c r="G7968"/>
  <c r="G7967"/>
  <c r="G7966"/>
  <c r="G7965"/>
  <c r="G7964"/>
  <c r="G7963"/>
  <c r="G7962"/>
  <c r="G7961"/>
  <c r="G7960"/>
  <c r="G7959"/>
  <c r="G7958"/>
  <c r="G7957"/>
  <c r="G7956"/>
  <c r="G7955"/>
  <c r="G7954"/>
  <c r="G7953"/>
  <c r="G7952"/>
  <c r="G7951"/>
  <c r="G7950"/>
  <c r="G7949"/>
  <c r="G7948"/>
  <c r="G7947"/>
  <c r="G7946"/>
  <c r="G7945"/>
  <c r="G7944"/>
  <c r="G7943"/>
  <c r="G7942"/>
  <c r="G7941"/>
  <c r="G7940"/>
  <c r="G7939"/>
  <c r="G7938"/>
  <c r="G7937"/>
  <c r="G7936"/>
  <c r="G7935"/>
  <c r="G7934"/>
  <c r="G7933"/>
  <c r="G7932"/>
  <c r="G7931"/>
  <c r="G7930"/>
  <c r="G7929"/>
  <c r="G7928"/>
  <c r="G7927"/>
  <c r="G7926"/>
  <c r="G7925"/>
  <c r="G7924"/>
  <c r="G7923"/>
  <c r="G7922"/>
  <c r="G7921"/>
  <c r="G7920"/>
  <c r="G7919"/>
  <c r="G7918"/>
  <c r="G7917"/>
  <c r="G7916"/>
  <c r="G7915"/>
  <c r="G7914"/>
  <c r="G7913"/>
  <c r="G7912"/>
  <c r="G7911"/>
  <c r="G7910"/>
  <c r="G7909"/>
  <c r="G7908"/>
  <c r="G7907"/>
  <c r="G7906"/>
  <c r="G7905"/>
  <c r="G7904"/>
  <c r="G7903"/>
  <c r="G7902"/>
  <c r="G7901"/>
  <c r="G7900"/>
  <c r="G7899"/>
  <c r="G7898"/>
  <c r="G7897"/>
  <c r="G7896"/>
  <c r="G7895"/>
  <c r="G7894"/>
  <c r="G7893"/>
  <c r="G7892"/>
  <c r="G7891"/>
  <c r="G7890"/>
  <c r="G7889"/>
  <c r="G7888"/>
  <c r="G7887"/>
  <c r="G7886"/>
  <c r="G7885"/>
  <c r="G7884"/>
  <c r="G7883"/>
  <c r="G7882"/>
  <c r="G7881"/>
  <c r="G7880"/>
  <c r="G7879"/>
  <c r="G7878"/>
  <c r="G7877"/>
  <c r="G7876"/>
  <c r="G7875"/>
  <c r="G7874"/>
  <c r="G7873"/>
  <c r="G7872"/>
  <c r="G7871"/>
  <c r="G7870"/>
  <c r="G7869"/>
  <c r="G7868"/>
  <c r="G7867"/>
  <c r="G7866"/>
  <c r="G7865"/>
  <c r="G7864"/>
  <c r="G7863"/>
  <c r="G7862"/>
  <c r="G7861"/>
  <c r="G7860"/>
  <c r="G7859"/>
  <c r="G7858"/>
  <c r="G7857"/>
  <c r="G7856"/>
  <c r="G7855"/>
  <c r="G7854"/>
  <c r="G7853"/>
  <c r="G7852"/>
  <c r="G7851"/>
  <c r="G7850"/>
  <c r="G7849"/>
  <c r="G7848"/>
  <c r="G7847"/>
  <c r="G7846"/>
  <c r="G7845"/>
  <c r="G7844"/>
  <c r="G7843"/>
  <c r="G7842"/>
  <c r="G7841"/>
  <c r="G7839"/>
  <c r="G7838"/>
  <c r="G7836"/>
  <c r="G7834"/>
  <c r="G7833"/>
  <c r="G7832"/>
  <c r="G7831"/>
  <c r="G7830"/>
  <c r="G7829"/>
  <c r="G7828"/>
  <c r="G7827"/>
  <c r="G7826"/>
  <c r="G7825"/>
  <c r="G7824"/>
  <c r="G7823"/>
  <c r="G7822"/>
  <c r="G7821"/>
  <c r="G7820"/>
  <c r="G7819"/>
  <c r="G7818"/>
  <c r="G7817"/>
  <c r="G7816"/>
  <c r="G7814"/>
  <c r="G7813"/>
  <c r="G7812"/>
  <c r="G7811"/>
  <c r="G7810"/>
  <c r="G7809"/>
  <c r="G7807"/>
  <c r="G7806"/>
  <c r="G7805"/>
  <c r="G7804"/>
  <c r="G7803"/>
  <c r="G7802"/>
  <c r="G7801"/>
  <c r="G7800"/>
  <c r="G7799"/>
  <c r="G7798"/>
  <c r="G7797"/>
  <c r="G7796"/>
  <c r="G7795"/>
  <c r="G7794"/>
  <c r="G7793"/>
  <c r="G7792"/>
  <c r="G7791"/>
  <c r="G7790"/>
  <c r="G7789"/>
  <c r="G7788"/>
  <c r="G7787"/>
  <c r="G7786"/>
  <c r="G7785"/>
  <c r="G7784"/>
  <c r="G7783"/>
  <c r="G7782"/>
  <c r="G7781"/>
  <c r="G7780"/>
  <c r="G7779"/>
  <c r="G7778"/>
  <c r="G7777"/>
  <c r="G7776"/>
  <c r="G7775"/>
  <c r="G7774"/>
  <c r="G7773"/>
  <c r="G7772"/>
  <c r="G7771"/>
  <c r="G7770"/>
  <c r="G7769"/>
  <c r="G7768"/>
  <c r="G7767"/>
  <c r="G7766"/>
  <c r="G7765"/>
  <c r="G7764"/>
  <c r="G7763"/>
  <c r="G7762"/>
  <c r="G7761"/>
  <c r="G7760"/>
  <c r="G7759"/>
  <c r="G7758"/>
  <c r="G7757"/>
  <c r="G7756"/>
  <c r="G7755"/>
  <c r="G7754"/>
  <c r="G7753"/>
  <c r="G7752"/>
  <c r="G7751"/>
  <c r="G7750"/>
  <c r="G7749"/>
  <c r="G7748"/>
  <c r="G7747"/>
  <c r="G7746"/>
  <c r="G7745"/>
  <c r="G7744"/>
  <c r="G7743"/>
  <c r="G7742"/>
  <c r="G7741"/>
  <c r="G7740"/>
  <c r="G7739"/>
  <c r="G7737"/>
  <c r="G7736"/>
  <c r="G7734"/>
  <c r="G7733"/>
  <c r="G7732"/>
  <c r="G7731"/>
  <c r="G7730"/>
  <c r="G7729"/>
  <c r="G7728"/>
  <c r="G7727"/>
  <c r="G7726"/>
  <c r="G7725"/>
  <c r="G7724"/>
  <c r="G7723"/>
  <c r="G7722"/>
  <c r="G7721"/>
  <c r="G7720"/>
  <c r="G7719"/>
  <c r="G7718"/>
  <c r="G7717"/>
  <c r="G7716"/>
  <c r="G7715"/>
  <c r="G7714"/>
  <c r="G7713"/>
  <c r="G7712"/>
  <c r="G7711"/>
  <c r="G7710"/>
  <c r="G7709"/>
  <c r="G7708"/>
  <c r="G7707"/>
  <c r="G7706"/>
  <c r="G7705"/>
  <c r="G7704"/>
  <c r="G7703"/>
  <c r="G7702"/>
  <c r="G7701"/>
  <c r="G7700"/>
  <c r="G7699"/>
  <c r="G7698"/>
  <c r="G7697"/>
  <c r="G7696"/>
  <c r="G7695"/>
  <c r="G7694"/>
  <c r="G7693"/>
  <c r="G7692"/>
  <c r="G7691"/>
  <c r="G7690"/>
  <c r="G7689"/>
  <c r="G7688"/>
  <c r="G7687"/>
  <c r="G7686"/>
  <c r="G7685"/>
  <c r="G7684"/>
  <c r="G7683"/>
  <c r="G7682"/>
  <c r="G7681"/>
  <c r="G7680"/>
  <c r="G7678"/>
  <c r="G7677"/>
  <c r="G7676"/>
  <c r="G7675"/>
  <c r="G7674"/>
  <c r="G7673"/>
  <c r="G7672"/>
  <c r="G7671"/>
  <c r="G7670"/>
  <c r="G7669"/>
  <c r="G7668"/>
  <c r="G7667"/>
  <c r="G7666"/>
  <c r="G7665"/>
  <c r="G7664"/>
  <c r="G7663"/>
  <c r="G7662"/>
  <c r="G7660"/>
  <c r="G7659"/>
  <c r="G7658"/>
  <c r="G7657"/>
  <c r="G7656"/>
  <c r="G7655"/>
  <c r="G7654"/>
  <c r="G7653"/>
  <c r="G7652"/>
  <c r="G7651"/>
  <c r="G7650"/>
  <c r="G7649"/>
  <c r="G7648"/>
  <c r="G7646"/>
  <c r="G7645"/>
  <c r="G7644"/>
  <c r="G7643"/>
  <c r="G7642"/>
  <c r="G7641"/>
  <c r="G7640"/>
  <c r="G7639"/>
  <c r="G7638"/>
  <c r="G7637"/>
  <c r="G7636"/>
  <c r="G7635"/>
  <c r="G7634"/>
  <c r="G7632"/>
  <c r="G7630"/>
  <c r="G7629"/>
  <c r="G7628"/>
  <c r="G7627"/>
  <c r="G7626"/>
  <c r="G7625"/>
  <c r="G7624"/>
  <c r="G7623"/>
  <c r="G7622"/>
  <c r="G7621"/>
  <c r="G7620"/>
  <c r="G7618"/>
  <c r="G7617"/>
  <c r="G7616"/>
  <c r="G7615"/>
  <c r="G7614"/>
  <c r="G7613"/>
  <c r="G7612"/>
  <c r="G7611"/>
  <c r="G7610"/>
  <c r="G7609"/>
  <c r="G7608"/>
  <c r="G7607"/>
  <c r="G7606"/>
  <c r="G7605"/>
  <c r="G7604"/>
  <c r="G7603"/>
  <c r="G7602"/>
  <c r="G7601"/>
  <c r="G7599"/>
  <c r="G7598"/>
  <c r="G7597"/>
  <c r="G7596"/>
  <c r="G7595"/>
  <c r="G7594"/>
  <c r="G7593"/>
  <c r="G7592"/>
  <c r="G7591"/>
  <c r="G7590"/>
  <c r="G7589"/>
  <c r="G7588"/>
  <c r="G7587"/>
  <c r="G7586"/>
  <c r="G7585"/>
  <c r="G7584"/>
  <c r="G7583"/>
  <c r="G7582"/>
  <c r="G7581"/>
  <c r="G7580"/>
  <c r="G7579"/>
  <c r="G7578"/>
  <c r="G7577"/>
  <c r="G7576"/>
  <c r="G7575"/>
  <c r="G7574"/>
  <c r="G7573"/>
  <c r="G7572"/>
  <c r="G7571"/>
  <c r="G7570"/>
  <c r="G7569"/>
  <c r="G7568"/>
  <c r="G7567"/>
  <c r="G7566"/>
  <c r="G7565"/>
  <c r="G7564"/>
  <c r="G7563"/>
  <c r="G7562"/>
  <c r="G7561"/>
  <c r="G7560"/>
  <c r="G7559"/>
  <c r="G7558"/>
  <c r="G7557"/>
  <c r="G7556"/>
  <c r="G7555"/>
  <c r="G7554"/>
  <c r="G7553"/>
  <c r="G7552"/>
  <c r="G7551"/>
  <c r="G7550"/>
  <c r="G7549"/>
  <c r="G7548"/>
  <c r="G7547"/>
  <c r="G7546"/>
  <c r="G7545"/>
  <c r="G7544"/>
  <c r="G7543"/>
  <c r="G7542"/>
  <c r="G7541"/>
  <c r="G7540"/>
  <c r="G7539"/>
  <c r="G7538"/>
  <c r="G7537"/>
  <c r="G7536"/>
  <c r="G7535"/>
  <c r="G7534"/>
  <c r="G7533"/>
  <c r="G7532"/>
  <c r="G7531"/>
  <c r="G7530"/>
  <c r="G7529"/>
  <c r="G7528"/>
  <c r="G7527"/>
  <c r="G7526"/>
  <c r="G7525"/>
  <c r="G7524"/>
  <c r="G7523"/>
  <c r="G7522"/>
  <c r="G7521"/>
  <c r="G7520"/>
  <c r="G7519"/>
  <c r="G7518"/>
  <c r="G7517"/>
  <c r="G7516"/>
  <c r="G7515"/>
  <c r="G7514"/>
  <c r="G7513"/>
  <c r="G7512"/>
  <c r="G7511"/>
  <c r="G7510"/>
  <c r="G7509"/>
  <c r="G7508"/>
  <c r="G7507"/>
  <c r="G7506"/>
  <c r="G7505"/>
  <c r="G7504"/>
  <c r="G7503"/>
  <c r="G7502"/>
  <c r="G7501"/>
  <c r="G7500"/>
  <c r="G7499"/>
  <c r="G7498"/>
  <c r="G7497"/>
  <c r="G7496"/>
  <c r="G7495"/>
  <c r="G7494"/>
  <c r="G7493"/>
  <c r="G7492"/>
  <c r="G7491"/>
  <c r="G7490"/>
  <c r="G7489"/>
  <c r="G7488"/>
  <c r="G7487"/>
  <c r="G7486"/>
  <c r="G7485"/>
  <c r="G7484"/>
  <c r="G7483"/>
  <c r="G7482"/>
  <c r="G7481"/>
  <c r="G7480"/>
  <c r="G7479"/>
  <c r="G7478"/>
  <c r="G7477"/>
  <c r="G7476"/>
  <c r="G7475"/>
  <c r="G7474"/>
  <c r="G7473"/>
  <c r="G7472"/>
  <c r="G7471"/>
  <c r="G7470"/>
  <c r="G7469"/>
  <c r="G7468"/>
  <c r="G7467"/>
  <c r="G7466"/>
  <c r="G7465"/>
  <c r="G7464"/>
  <c r="G7463"/>
  <c r="G7462"/>
  <c r="G7461"/>
  <c r="G7460"/>
  <c r="G7459"/>
  <c r="G7458"/>
  <c r="G7457"/>
  <c r="G7456"/>
  <c r="G7455"/>
  <c r="G7454"/>
  <c r="G7453"/>
  <c r="G7452"/>
  <c r="G7451"/>
  <c r="G7450"/>
  <c r="G7449"/>
  <c r="G7448"/>
  <c r="G7447"/>
  <c r="G7446"/>
  <c r="G7445"/>
  <c r="G7444"/>
  <c r="G7443"/>
  <c r="G7442"/>
  <c r="G7441"/>
  <c r="G7440"/>
  <c r="G7439"/>
  <c r="G7438"/>
  <c r="G7437"/>
  <c r="G7436"/>
  <c r="G7435"/>
  <c r="G7434"/>
  <c r="G7433"/>
  <c r="G7432"/>
  <c r="G7431"/>
  <c r="G7430"/>
  <c r="G7429"/>
  <c r="G7428"/>
  <c r="G7427"/>
  <c r="G7426"/>
  <c r="G7425"/>
  <c r="G7424"/>
  <c r="G7423"/>
  <c r="G7422"/>
  <c r="G7421"/>
  <c r="G7420"/>
  <c r="G7419"/>
  <c r="G7418"/>
  <c r="G7417"/>
  <c r="G7416"/>
  <c r="G7415"/>
  <c r="G7414"/>
  <c r="G7413"/>
  <c r="G7412"/>
  <c r="G7411"/>
  <c r="G7410"/>
  <c r="G7409"/>
  <c r="G7408"/>
  <c r="G7407"/>
  <c r="G7406"/>
  <c r="G7405"/>
  <c r="G7404"/>
  <c r="G7403"/>
  <c r="G7402"/>
  <c r="G7401"/>
  <c r="G7400"/>
  <c r="G7399"/>
  <c r="G7398"/>
  <c r="G7397"/>
  <c r="G7396"/>
  <c r="G7395"/>
  <c r="G7394"/>
  <c r="G7393"/>
  <c r="G7392"/>
  <c r="G7391"/>
  <c r="G7390"/>
  <c r="G7389"/>
  <c r="G7388"/>
  <c r="G7387"/>
  <c r="G7386"/>
  <c r="G7385"/>
  <c r="G7384"/>
  <c r="G7383"/>
  <c r="G7382"/>
  <c r="G7381"/>
  <c r="G7380"/>
  <c r="G7379"/>
  <c r="G7378"/>
  <c r="G7377"/>
  <c r="G7376"/>
  <c r="G7375"/>
  <c r="G7374"/>
  <c r="G7373"/>
  <c r="G7372"/>
  <c r="G7371"/>
  <c r="G7370"/>
  <c r="G7369"/>
  <c r="G7368"/>
  <c r="G7367"/>
  <c r="G7366"/>
  <c r="G7365"/>
  <c r="G7364"/>
  <c r="G7363"/>
  <c r="G7362"/>
  <c r="G7361"/>
  <c r="G7360"/>
  <c r="G7359"/>
  <c r="G7358"/>
  <c r="G7357"/>
  <c r="G7356"/>
  <c r="G7355"/>
  <c r="G7354"/>
  <c r="G7353"/>
  <c r="G7352"/>
  <c r="G7351"/>
  <c r="G7350"/>
  <c r="G7349"/>
  <c r="G7348"/>
  <c r="G7347"/>
  <c r="G7346"/>
  <c r="G7345"/>
  <c r="G7344"/>
  <c r="G7343"/>
  <c r="G7342"/>
  <c r="G7341"/>
  <c r="G7340"/>
  <c r="G7339"/>
  <c r="G7338"/>
  <c r="G7337"/>
  <c r="G7336"/>
  <c r="G7335"/>
  <c r="G7334"/>
  <c r="G7333"/>
  <c r="G7332"/>
  <c r="G7331"/>
  <c r="G7329"/>
  <c r="G7328"/>
  <c r="G7326"/>
  <c r="G7325"/>
  <c r="G7324"/>
  <c r="G7323"/>
  <c r="G7322"/>
  <c r="G7321"/>
  <c r="G7320"/>
  <c r="G7319"/>
  <c r="G7318"/>
  <c r="G7317"/>
  <c r="G7316"/>
  <c r="G7315"/>
  <c r="G7314"/>
  <c r="G7313"/>
  <c r="G7312"/>
  <c r="G7311"/>
  <c r="G7310"/>
  <c r="G7309"/>
  <c r="G7308"/>
  <c r="G7307"/>
  <c r="G7306"/>
  <c r="G7305"/>
  <c r="G7304"/>
  <c r="G7303"/>
  <c r="G7302"/>
  <c r="G7301"/>
  <c r="G7300"/>
  <c r="G7299"/>
  <c r="G7298"/>
  <c r="G7297"/>
  <c r="G7296"/>
  <c r="G7295"/>
  <c r="G7294"/>
  <c r="G7293"/>
  <c r="G7292"/>
  <c r="G7291"/>
  <c r="G7290"/>
  <c r="G7289"/>
  <c r="G7288"/>
  <c r="G7287"/>
  <c r="G7286"/>
  <c r="G7285"/>
  <c r="G7284"/>
  <c r="G7283"/>
  <c r="G7282"/>
  <c r="G7281"/>
  <c r="G7280"/>
  <c r="G7279"/>
  <c r="G7278"/>
  <c r="G7277"/>
  <c r="G7276"/>
  <c r="G7275"/>
  <c r="G7274"/>
  <c r="G7273"/>
  <c r="G7272"/>
  <c r="G7270"/>
  <c r="G7269"/>
  <c r="G7268"/>
  <c r="G7267"/>
  <c r="G7266"/>
  <c r="G7265"/>
  <c r="G7264"/>
  <c r="G7263"/>
  <c r="G7262"/>
  <c r="G7261"/>
  <c r="G7260"/>
  <c r="G7259"/>
  <c r="G7258"/>
  <c r="G7257"/>
  <c r="G7256"/>
  <c r="G7255"/>
  <c r="G7254"/>
  <c r="G7252"/>
  <c r="G7251"/>
  <c r="G7250"/>
  <c r="G7249"/>
  <c r="G7248"/>
  <c r="G7247"/>
  <c r="G7246"/>
  <c r="G7245"/>
  <c r="G7244"/>
  <c r="G7243"/>
  <c r="G7242"/>
  <c r="G7241"/>
  <c r="G7240"/>
  <c r="G7238"/>
  <c r="G7237"/>
  <c r="G7236"/>
  <c r="G7235"/>
  <c r="G7232"/>
  <c r="G7231"/>
  <c r="G7229"/>
  <c r="G7228"/>
  <c r="G7227"/>
  <c r="G7226"/>
  <c r="G7225"/>
  <c r="G7224"/>
  <c r="G7222"/>
  <c r="G7221"/>
  <c r="G7220"/>
  <c r="G7219"/>
  <c r="G7218"/>
  <c r="G7217"/>
  <c r="G7216"/>
  <c r="G7215"/>
  <c r="G7214"/>
  <c r="G7213"/>
  <c r="G7212"/>
  <c r="G7211"/>
  <c r="G7210"/>
  <c r="G7209"/>
  <c r="G7208"/>
  <c r="G7207"/>
  <c r="G7206"/>
  <c r="G7205"/>
  <c r="G7204"/>
  <c r="G7203"/>
  <c r="G7202"/>
  <c r="G7201"/>
  <c r="G7200"/>
  <c r="G7199"/>
  <c r="G7198"/>
  <c r="G7197"/>
  <c r="G7196"/>
  <c r="G7195"/>
  <c r="G7194"/>
  <c r="G7193"/>
  <c r="G7191"/>
  <c r="G7190"/>
  <c r="G7189"/>
  <c r="G7188"/>
  <c r="G7187"/>
  <c r="G7186"/>
  <c r="G7185"/>
  <c r="G7184"/>
  <c r="G7183"/>
  <c r="G7182"/>
  <c r="G7180"/>
  <c r="G7179"/>
  <c r="G7178"/>
  <c r="G7177"/>
  <c r="G7176"/>
  <c r="G7175"/>
  <c r="G7174"/>
  <c r="G7173"/>
  <c r="G7172"/>
  <c r="G7171"/>
  <c r="G7170"/>
  <c r="G7169"/>
  <c r="G7167"/>
  <c r="G7163"/>
  <c r="G7162"/>
  <c r="G7160"/>
  <c r="G7157"/>
  <c r="G7156"/>
  <c r="G7155"/>
  <c r="G7154"/>
  <c r="G7153"/>
  <c r="G7149"/>
  <c r="G7148"/>
  <c r="G7147"/>
  <c r="G7146"/>
  <c r="G7145"/>
  <c r="G7143"/>
  <c r="G7142"/>
  <c r="G7141"/>
  <c r="G7140"/>
  <c r="G7139"/>
  <c r="G7138"/>
  <c r="G7137"/>
  <c r="G7136"/>
  <c r="G7135"/>
  <c r="G7133"/>
  <c r="G7131"/>
  <c r="G7130"/>
  <c r="G7129"/>
  <c r="G7128"/>
  <c r="G7127"/>
  <c r="G7126"/>
  <c r="G7125"/>
  <c r="G7124"/>
  <c r="G7122"/>
  <c r="G7121"/>
  <c r="G7120"/>
  <c r="G7119"/>
  <c r="G7118"/>
  <c r="G7117"/>
  <c r="G7116"/>
  <c r="G7115"/>
  <c r="G7114"/>
  <c r="G7113"/>
  <c r="G7112"/>
  <c r="G7111"/>
  <c r="G7110"/>
  <c r="G7109"/>
  <c r="G7108"/>
  <c r="G7107"/>
  <c r="G7106"/>
  <c r="G7105"/>
  <c r="G7104"/>
  <c r="G7103"/>
  <c r="G7102"/>
  <c r="G7101"/>
  <c r="G7100"/>
  <c r="G7099"/>
  <c r="G7098"/>
  <c r="G7097"/>
  <c r="G7096"/>
  <c r="G7095"/>
  <c r="G7094"/>
  <c r="G7093"/>
  <c r="G7092"/>
  <c r="G7091"/>
  <c r="G7090"/>
  <c r="G7089"/>
  <c r="G7088"/>
  <c r="G7087"/>
  <c r="G7086"/>
  <c r="G7085"/>
  <c r="G7084"/>
  <c r="G7083"/>
  <c r="G7082"/>
  <c r="G7081"/>
  <c r="G7080"/>
  <c r="G7079"/>
  <c r="G7078"/>
  <c r="G7077"/>
  <c r="G7076"/>
  <c r="G7075"/>
  <c r="G7074"/>
  <c r="G7073"/>
  <c r="G7072"/>
  <c r="G7071"/>
  <c r="G7070"/>
  <c r="G7069"/>
  <c r="G7068"/>
  <c r="G7066"/>
  <c r="G7065"/>
  <c r="G7064"/>
  <c r="G7063"/>
  <c r="G7062"/>
  <c r="G7061"/>
  <c r="G7060"/>
  <c r="G7059"/>
  <c r="G7058"/>
  <c r="G7057"/>
  <c r="G7056"/>
  <c r="G7055"/>
  <c r="G7054"/>
  <c r="G7053"/>
  <c r="G7052"/>
  <c r="G7051"/>
  <c r="G7050"/>
  <c r="G7048"/>
  <c r="G7047"/>
  <c r="G7046"/>
  <c r="G7045"/>
  <c r="G7044"/>
  <c r="G7043"/>
  <c r="G7042"/>
  <c r="G7041"/>
  <c r="G7040"/>
  <c r="G7039"/>
  <c r="G7038"/>
  <c r="G7037"/>
  <c r="G7036"/>
  <c r="G7034"/>
  <c r="G7033"/>
  <c r="G7032"/>
  <c r="G7031"/>
  <c r="G7029"/>
  <c r="G7028"/>
  <c r="G7027"/>
  <c r="G7025"/>
  <c r="G7023"/>
  <c r="G7022"/>
  <c r="G7021"/>
  <c r="G7020"/>
  <c r="G7018"/>
  <c r="G7017"/>
  <c r="G7016"/>
  <c r="G7015"/>
  <c r="G7014"/>
  <c r="G7013"/>
  <c r="G7012"/>
  <c r="G7011"/>
  <c r="G7010"/>
  <c r="G7009"/>
  <c r="G7008"/>
  <c r="G7007"/>
  <c r="G7006"/>
  <c r="G7005"/>
  <c r="G7004"/>
  <c r="G7003"/>
  <c r="G7002"/>
  <c r="G7001"/>
  <c r="G7000"/>
  <c r="G6998"/>
  <c r="G6997"/>
  <c r="G6996"/>
  <c r="G6995"/>
  <c r="G6994"/>
  <c r="G6993"/>
  <c r="G6990"/>
  <c r="G6989"/>
  <c r="G6987"/>
  <c r="G6986"/>
  <c r="G6985"/>
  <c r="G6984"/>
  <c r="G6983"/>
  <c r="G6982"/>
  <c r="G6981"/>
  <c r="G6980"/>
  <c r="G6979"/>
  <c r="G6978"/>
  <c r="G6976"/>
  <c r="G6975"/>
  <c r="G6974"/>
  <c r="G6973"/>
  <c r="G6972"/>
  <c r="G6971"/>
  <c r="G6970"/>
  <c r="G6969"/>
  <c r="G6968"/>
  <c r="G6967"/>
  <c r="G6966"/>
  <c r="G6965"/>
  <c r="G6963"/>
  <c r="G6959"/>
  <c r="G6958"/>
  <c r="G6956"/>
  <c r="G6953"/>
  <c r="G6952"/>
  <c r="G6951"/>
  <c r="G6945"/>
  <c r="G6944"/>
  <c r="G6943"/>
  <c r="G6942"/>
  <c r="G6941"/>
  <c r="G6939"/>
  <c r="G6938"/>
  <c r="G6937"/>
  <c r="G6936"/>
  <c r="G6935"/>
  <c r="G6934"/>
  <c r="G6933"/>
  <c r="G6932"/>
  <c r="G6931"/>
  <c r="G6929"/>
  <c r="G6928"/>
  <c r="G6927"/>
  <c r="G6925"/>
  <c r="G6924"/>
  <c r="G6923"/>
  <c r="G6921"/>
  <c r="G6920"/>
  <c r="G6918"/>
  <c r="G6917"/>
  <c r="G6916"/>
  <c r="G6915"/>
  <c r="G6914"/>
  <c r="G6913"/>
  <c r="G6912"/>
  <c r="G6911"/>
  <c r="G6910"/>
  <c r="G6909"/>
  <c r="G6908"/>
  <c r="G6907"/>
  <c r="G6906"/>
  <c r="G6905"/>
  <c r="G6904"/>
  <c r="G6903"/>
  <c r="G6902"/>
  <c r="G6901"/>
  <c r="G6900"/>
  <c r="G6899"/>
  <c r="G6898"/>
  <c r="G6897"/>
  <c r="G6896"/>
  <c r="G6895"/>
  <c r="G6894"/>
  <c r="G6893"/>
  <c r="G6892"/>
  <c r="G6891"/>
  <c r="G6890"/>
  <c r="G6889"/>
  <c r="G6888"/>
  <c r="G6887"/>
  <c r="G6886"/>
  <c r="G6885"/>
  <c r="G6884"/>
  <c r="G6883"/>
  <c r="G6882"/>
  <c r="G6881"/>
  <c r="G6880"/>
  <c r="G6879"/>
  <c r="G6878"/>
  <c r="G6877"/>
  <c r="G6876"/>
  <c r="G6875"/>
  <c r="G6874"/>
  <c r="G6873"/>
  <c r="G6872"/>
  <c r="G6871"/>
  <c r="G6870"/>
  <c r="G6869"/>
  <c r="G6868"/>
  <c r="G6867"/>
  <c r="G6866"/>
  <c r="G6865"/>
  <c r="G6864"/>
  <c r="G6862"/>
  <c r="G6861"/>
  <c r="G6860"/>
  <c r="G6859"/>
  <c r="G6858"/>
  <c r="G6857"/>
  <c r="G6856"/>
  <c r="G6855"/>
  <c r="G6854"/>
  <c r="G6853"/>
  <c r="G6852"/>
  <c r="G6851"/>
  <c r="G6850"/>
  <c r="G6849"/>
  <c r="G6848"/>
  <c r="G6847"/>
  <c r="G6846"/>
  <c r="G6844"/>
  <c r="G6843"/>
  <c r="G6842"/>
  <c r="G6841"/>
  <c r="G6840"/>
  <c r="G6839"/>
  <c r="G6838"/>
  <c r="G6837"/>
  <c r="G6836"/>
  <c r="G6835"/>
  <c r="G6834"/>
  <c r="G6833"/>
  <c r="G6832"/>
  <c r="G6830"/>
  <c r="G6829"/>
  <c r="G6828"/>
  <c r="G6827"/>
  <c r="G6826"/>
  <c r="G6825"/>
  <c r="G6824"/>
  <c r="G6823"/>
  <c r="G6821"/>
  <c r="G6819"/>
  <c r="G6818"/>
  <c r="G6816"/>
  <c r="G6814"/>
  <c r="G6813"/>
  <c r="G6812"/>
  <c r="G6811"/>
  <c r="G6810"/>
  <c r="G6809"/>
  <c r="G6808"/>
  <c r="G6807"/>
  <c r="G6806"/>
  <c r="G6805"/>
  <c r="G6804"/>
  <c r="G6803"/>
  <c r="G6802"/>
  <c r="G6801"/>
  <c r="G6800"/>
  <c r="G6799"/>
  <c r="G6798"/>
  <c r="G6797"/>
  <c r="G6796"/>
  <c r="G6794"/>
  <c r="G6793"/>
  <c r="G6792"/>
  <c r="G6791"/>
  <c r="G6790"/>
  <c r="G6789"/>
  <c r="G6788"/>
  <c r="G6786"/>
  <c r="G6785"/>
  <c r="G6783"/>
  <c r="G6782"/>
  <c r="G6781"/>
  <c r="G6780"/>
  <c r="G6779"/>
  <c r="G6778"/>
  <c r="G6777"/>
  <c r="G6776"/>
  <c r="G6775"/>
  <c r="G6774"/>
  <c r="G6772"/>
  <c r="G6771"/>
  <c r="G6770"/>
  <c r="G6769"/>
  <c r="G6768"/>
  <c r="G6767"/>
  <c r="G6766"/>
  <c r="G6765"/>
  <c r="G6764"/>
  <c r="G6763"/>
  <c r="G6762"/>
  <c r="G6761"/>
  <c r="G6759"/>
  <c r="G6755"/>
  <c r="G6754"/>
  <c r="G6752"/>
  <c r="G6749"/>
  <c r="G6748"/>
  <c r="G6747"/>
  <c r="G6746"/>
  <c r="G6741"/>
  <c r="G6740"/>
  <c r="G6739"/>
  <c r="G6738"/>
  <c r="G6737"/>
  <c r="G6736"/>
  <c r="G6735"/>
  <c r="G6734"/>
  <c r="G6733"/>
  <c r="G6732"/>
  <c r="G6731"/>
  <c r="G6730"/>
  <c r="G6729"/>
  <c r="G6728"/>
  <c r="G6727"/>
  <c r="G6726"/>
  <c r="G6725"/>
  <c r="G6724"/>
  <c r="G6723"/>
  <c r="G6722"/>
  <c r="G6721"/>
  <c r="G6720"/>
  <c r="G6719"/>
  <c r="G6717"/>
  <c r="G6716"/>
  <c r="G6714"/>
  <c r="G6713"/>
  <c r="G6712"/>
  <c r="G6711"/>
  <c r="G6710"/>
  <c r="G6709"/>
  <c r="G6708"/>
  <c r="G6707"/>
  <c r="G6706"/>
  <c r="G6705"/>
  <c r="G6704"/>
  <c r="G6703"/>
  <c r="G6702"/>
  <c r="G6701"/>
  <c r="G6700"/>
  <c r="G6699"/>
  <c r="G6698"/>
  <c r="G6697"/>
  <c r="G6696"/>
  <c r="G6695"/>
  <c r="G6694"/>
  <c r="G6693"/>
  <c r="G6692"/>
  <c r="G6691"/>
  <c r="G6690"/>
  <c r="G6689"/>
  <c r="G6688"/>
  <c r="G6687"/>
  <c r="G6686"/>
  <c r="G6685"/>
  <c r="G6684"/>
  <c r="G6683"/>
  <c r="G6682"/>
  <c r="G6681"/>
  <c r="G6680"/>
  <c r="G6679"/>
  <c r="G6678"/>
  <c r="G6677"/>
  <c r="G6676"/>
  <c r="G6675"/>
  <c r="G6674"/>
  <c r="G6673"/>
  <c r="G6672"/>
  <c r="G6671"/>
  <c r="G6670"/>
  <c r="G6669"/>
  <c r="G6668"/>
  <c r="G6667"/>
  <c r="G6666"/>
  <c r="G6665"/>
  <c r="G6664"/>
  <c r="G6663"/>
  <c r="G6662"/>
  <c r="G6661"/>
  <c r="G6660"/>
  <c r="G6658"/>
  <c r="G6657"/>
  <c r="G6656"/>
  <c r="G6655"/>
  <c r="G6654"/>
  <c r="G6653"/>
  <c r="G6652"/>
  <c r="G6651"/>
  <c r="G6650"/>
  <c r="G6649"/>
  <c r="G6648"/>
  <c r="G6647"/>
  <c r="G6646"/>
  <c r="G6645"/>
  <c r="G6644"/>
  <c r="G6643"/>
  <c r="G6642"/>
  <c r="G6640"/>
  <c r="G6639"/>
  <c r="G6638"/>
  <c r="G6637"/>
  <c r="G6636"/>
  <c r="G6635"/>
  <c r="G6634"/>
  <c r="G6633"/>
  <c r="G6632"/>
  <c r="G6631"/>
  <c r="G6630"/>
  <c r="G6629"/>
  <c r="G6628"/>
  <c r="G6626"/>
  <c r="G6625"/>
  <c r="G6624"/>
  <c r="G6623"/>
  <c r="G6622"/>
  <c r="G6621"/>
  <c r="G6620"/>
  <c r="G6619"/>
  <c r="G6617"/>
  <c r="G6615"/>
  <c r="G6614"/>
  <c r="G6613"/>
  <c r="G6612"/>
  <c r="G6611"/>
  <c r="G6610"/>
  <c r="G6609"/>
  <c r="G6608"/>
  <c r="G6607"/>
  <c r="G6606"/>
  <c r="G6605"/>
  <c r="G6604"/>
  <c r="G6603"/>
  <c r="G6602"/>
  <c r="G6601"/>
  <c r="G6600"/>
  <c r="G6599"/>
  <c r="G6598"/>
  <c r="G6597"/>
  <c r="G6596"/>
  <c r="G6595"/>
  <c r="G6594"/>
  <c r="G6593"/>
  <c r="G6592"/>
  <c r="G6591"/>
  <c r="G6590"/>
  <c r="G6589"/>
  <c r="G6588"/>
  <c r="G6587"/>
  <c r="G6586"/>
  <c r="G6585"/>
  <c r="G6584"/>
  <c r="G6583"/>
  <c r="G6582"/>
  <c r="G6581"/>
  <c r="G6580"/>
  <c r="G6579"/>
  <c r="G6578"/>
  <c r="G6577"/>
  <c r="G6576"/>
  <c r="G6575"/>
  <c r="G6574"/>
  <c r="G6573"/>
  <c r="G6572"/>
  <c r="G6571"/>
  <c r="G6570"/>
  <c r="G6568"/>
  <c r="G6567"/>
  <c r="G6566"/>
  <c r="G6565"/>
  <c r="G6564"/>
  <c r="G6563"/>
  <c r="G6562"/>
  <c r="G6561"/>
  <c r="G6560"/>
  <c r="G6559"/>
  <c r="G6558"/>
  <c r="G6557"/>
  <c r="G6555"/>
  <c r="G6551"/>
  <c r="G6550"/>
  <c r="G6548"/>
  <c r="G6546"/>
  <c r="G6545"/>
  <c r="G6544"/>
  <c r="G6543"/>
  <c r="G6537"/>
  <c r="G6536"/>
  <c r="G6535"/>
  <c r="G6534"/>
  <c r="G6533"/>
  <c r="G6531"/>
  <c r="G6530"/>
  <c r="G6529"/>
  <c r="G6528"/>
  <c r="G6527"/>
  <c r="G6526"/>
  <c r="G6525"/>
  <c r="G6524"/>
  <c r="G6523"/>
  <c r="G6521"/>
  <c r="G6520"/>
  <c r="G6519"/>
  <c r="G6516"/>
  <c r="G6515"/>
  <c r="G6513"/>
  <c r="G6512"/>
  <c r="G6510"/>
  <c r="G6509"/>
  <c r="G6508"/>
  <c r="G6507"/>
  <c r="G6506"/>
  <c r="G6505"/>
  <c r="G6504"/>
  <c r="G6503"/>
  <c r="G6502"/>
  <c r="G6501"/>
  <c r="G6500"/>
  <c r="G6499"/>
  <c r="G6498"/>
  <c r="G6497"/>
  <c r="G6496"/>
  <c r="G6495"/>
  <c r="G6494"/>
  <c r="G6493"/>
  <c r="G6492"/>
  <c r="G6491"/>
  <c r="G6490"/>
  <c r="G6489"/>
  <c r="G6488"/>
  <c r="G6487"/>
  <c r="G6486"/>
  <c r="G6485"/>
  <c r="G6484"/>
  <c r="G6483"/>
  <c r="G6482"/>
  <c r="G6481"/>
  <c r="G6480"/>
  <c r="G6479"/>
  <c r="G6478"/>
  <c r="G6477"/>
  <c r="G6476"/>
  <c r="G6475"/>
  <c r="G6474"/>
  <c r="G6473"/>
  <c r="G6472"/>
  <c r="G6471"/>
  <c r="G6470"/>
  <c r="G6469"/>
  <c r="G6468"/>
  <c r="G6467"/>
  <c r="G6466"/>
  <c r="G6465"/>
  <c r="G6464"/>
  <c r="G6463"/>
  <c r="G6462"/>
  <c r="G6461"/>
  <c r="G6460"/>
  <c r="G6459"/>
  <c r="G6458"/>
  <c r="G6457"/>
  <c r="G6456"/>
  <c r="G6454"/>
  <c r="G6453"/>
  <c r="G6452"/>
  <c r="G6451"/>
  <c r="G6450"/>
  <c r="G6449"/>
  <c r="G6448"/>
  <c r="G6447"/>
  <c r="G6446"/>
  <c r="G6445"/>
  <c r="G6443"/>
  <c r="G6441"/>
  <c r="G6439"/>
  <c r="G6438"/>
  <c r="G6436"/>
  <c r="G6435"/>
  <c r="G6434"/>
  <c r="G6433"/>
  <c r="G6432"/>
  <c r="G6431"/>
  <c r="G6430"/>
  <c r="G6429"/>
  <c r="G6428"/>
  <c r="G6427"/>
  <c r="G6426"/>
  <c r="G6425"/>
  <c r="G6424"/>
  <c r="G6422"/>
  <c r="G6421"/>
  <c r="G6420"/>
  <c r="G6419"/>
  <c r="G6417"/>
  <c r="G6416"/>
  <c r="G6415"/>
  <c r="G6414"/>
  <c r="G6413"/>
  <c r="G6412"/>
  <c r="G6411"/>
  <c r="G6410"/>
  <c r="G6406"/>
  <c r="G6404"/>
  <c r="G6403"/>
  <c r="G6402"/>
  <c r="G6401"/>
  <c r="G6400"/>
  <c r="G6399"/>
  <c r="G6398"/>
  <c r="G6397"/>
  <c r="G6396"/>
  <c r="G6394"/>
  <c r="G6393"/>
  <c r="G6392"/>
  <c r="G6391"/>
  <c r="G6390"/>
  <c r="G6389"/>
  <c r="G6388"/>
  <c r="G6387"/>
  <c r="G6386"/>
  <c r="G6384"/>
  <c r="G6383"/>
  <c r="G6382"/>
  <c r="G6381"/>
  <c r="G6380"/>
  <c r="G6379"/>
  <c r="G6378"/>
  <c r="G6377"/>
  <c r="G6375"/>
  <c r="G6374"/>
  <c r="G6373"/>
  <c r="G6372"/>
  <c r="G6371"/>
  <c r="G6370"/>
  <c r="G6369"/>
  <c r="G6368"/>
  <c r="G6367"/>
  <c r="G6366"/>
  <c r="G6365"/>
  <c r="G6364"/>
  <c r="G6363"/>
  <c r="G6362"/>
  <c r="G6361"/>
  <c r="G6360"/>
  <c r="G6359"/>
  <c r="G6358"/>
  <c r="G6357"/>
  <c r="G6356"/>
  <c r="G6355"/>
  <c r="G6354"/>
  <c r="G6353"/>
  <c r="G6352"/>
  <c r="G6351"/>
  <c r="G6350"/>
  <c r="G6349"/>
  <c r="G6348"/>
  <c r="G6347"/>
  <c r="G6346"/>
  <c r="G6345"/>
  <c r="G6344"/>
  <c r="G6343"/>
  <c r="G6342"/>
  <c r="G6341"/>
  <c r="G6340"/>
  <c r="G6339"/>
  <c r="G6338"/>
  <c r="G6337"/>
  <c r="G6336"/>
  <c r="G6335"/>
  <c r="G6334"/>
  <c r="G6333"/>
  <c r="G6332"/>
  <c r="G6331"/>
  <c r="G6330"/>
  <c r="G6329"/>
  <c r="G6327"/>
  <c r="G6326"/>
  <c r="G6325"/>
  <c r="G6324"/>
  <c r="G6323"/>
  <c r="G6322"/>
  <c r="G6321"/>
  <c r="G6320"/>
  <c r="G6319"/>
  <c r="G6317"/>
  <c r="G6316"/>
  <c r="G6313"/>
  <c r="G6312"/>
  <c r="G6311"/>
  <c r="G6309"/>
  <c r="G6308"/>
  <c r="G6306"/>
  <c r="G6305"/>
  <c r="G6304"/>
  <c r="G6303"/>
  <c r="G6302"/>
  <c r="G6301"/>
  <c r="G6300"/>
  <c r="G6299"/>
  <c r="G6298"/>
  <c r="G6297"/>
  <c r="G6296"/>
  <c r="G6295"/>
  <c r="G6294"/>
  <c r="G6293"/>
  <c r="G6292"/>
  <c r="G6291"/>
  <c r="G6290"/>
  <c r="G6289"/>
  <c r="G6288"/>
  <c r="G6287"/>
  <c r="G6286"/>
  <c r="G6285"/>
  <c r="G6284"/>
  <c r="G6283"/>
  <c r="G6282"/>
  <c r="G6281"/>
  <c r="G6280"/>
  <c r="G6279"/>
  <c r="G6278"/>
  <c r="G6277"/>
  <c r="G6276"/>
  <c r="G6275"/>
  <c r="G6274"/>
  <c r="G6273"/>
  <c r="G6272"/>
  <c r="G6271"/>
  <c r="G6270"/>
  <c r="G6269"/>
  <c r="G6268"/>
  <c r="G6267"/>
  <c r="G6266"/>
  <c r="G6265"/>
  <c r="G6264"/>
  <c r="G6263"/>
  <c r="G6262"/>
  <c r="G6261"/>
  <c r="G6260"/>
  <c r="G6259"/>
  <c r="G6258"/>
  <c r="G6257"/>
  <c r="G6256"/>
  <c r="G6255"/>
  <c r="G6254"/>
  <c r="G6253"/>
  <c r="G6252"/>
  <c r="G6250"/>
  <c r="G6249"/>
  <c r="G6248"/>
  <c r="G6247"/>
  <c r="G6246"/>
  <c r="G6245"/>
  <c r="G6244"/>
  <c r="G6243"/>
  <c r="G6242"/>
  <c r="G6241"/>
  <c r="G6238"/>
  <c r="G6237"/>
  <c r="G6236"/>
  <c r="G6235"/>
  <c r="G6234"/>
  <c r="G6232"/>
  <c r="G6231"/>
  <c r="G6230"/>
  <c r="G6229"/>
  <c r="G6228"/>
  <c r="G6227"/>
  <c r="G6226"/>
  <c r="G6225"/>
  <c r="G6224"/>
  <c r="G6223"/>
  <c r="G6222"/>
  <c r="G6221"/>
  <c r="G6220"/>
  <c r="G6218"/>
  <c r="G6217"/>
  <c r="G6216"/>
  <c r="G6215"/>
  <c r="G6214"/>
  <c r="G6213"/>
  <c r="G6211"/>
  <c r="G6210"/>
  <c r="G6209"/>
  <c r="G6208"/>
  <c r="G6207"/>
  <c r="G6206"/>
  <c r="G6205"/>
  <c r="G6204"/>
  <c r="G6203"/>
  <c r="G6202"/>
  <c r="G6200"/>
  <c r="G6199"/>
  <c r="G6198"/>
  <c r="G6197"/>
  <c r="G6196"/>
  <c r="G6195"/>
  <c r="G6194"/>
  <c r="G6193"/>
  <c r="G6192"/>
  <c r="G6191"/>
  <c r="G6190"/>
  <c r="G6189"/>
  <c r="G6188"/>
  <c r="G6187"/>
  <c r="G6186"/>
  <c r="G6185"/>
  <c r="G6184"/>
  <c r="G6183"/>
  <c r="G6182"/>
  <c r="G6181"/>
  <c r="G6180"/>
  <c r="G6179"/>
  <c r="G6178"/>
  <c r="G6177"/>
  <c r="G6175"/>
  <c r="G6174"/>
  <c r="G6173"/>
  <c r="G6172"/>
  <c r="G6171"/>
  <c r="G6170"/>
  <c r="G6169"/>
  <c r="G6168"/>
  <c r="G6167"/>
  <c r="G6166"/>
  <c r="G6165"/>
  <c r="G6164"/>
  <c r="G6163"/>
  <c r="G6162"/>
  <c r="G6161"/>
  <c r="G6160"/>
  <c r="G6159"/>
  <c r="G6158"/>
  <c r="G6157"/>
  <c r="G6156"/>
  <c r="G6155"/>
  <c r="G6154"/>
  <c r="G6153"/>
  <c r="G6152"/>
  <c r="G6151"/>
  <c r="G6150"/>
  <c r="G6149"/>
  <c r="G6148"/>
  <c r="G6147"/>
  <c r="G6146"/>
  <c r="G6145"/>
  <c r="G6144"/>
  <c r="G6143"/>
  <c r="G6142"/>
  <c r="G6141"/>
  <c r="G6140"/>
  <c r="G6139"/>
  <c r="G6138"/>
  <c r="G6137"/>
  <c r="G6136"/>
  <c r="G6135"/>
  <c r="G6134"/>
  <c r="G6133"/>
  <c r="G6132"/>
  <c r="G6131"/>
  <c r="G6130"/>
  <c r="G6129"/>
  <c r="G6128"/>
  <c r="G6127"/>
  <c r="G6126"/>
  <c r="G6125"/>
  <c r="G6124"/>
  <c r="G6123"/>
  <c r="G6122"/>
  <c r="G6121"/>
  <c r="G6120"/>
  <c r="G6119"/>
  <c r="G6118"/>
  <c r="G6117"/>
  <c r="G6116"/>
  <c r="G6115"/>
  <c r="G6114"/>
  <c r="G6113"/>
  <c r="G6112"/>
  <c r="G6111"/>
  <c r="G6110"/>
  <c r="G6109"/>
  <c r="G6108"/>
  <c r="G6107"/>
  <c r="G6105"/>
  <c r="G6104"/>
  <c r="G6102"/>
  <c r="G6101"/>
  <c r="G6100"/>
  <c r="G6099"/>
  <c r="G6098"/>
  <c r="G6097"/>
  <c r="G6096"/>
  <c r="G6095"/>
  <c r="G6094"/>
  <c r="G6093"/>
  <c r="G6092"/>
  <c r="G6091"/>
  <c r="G6090"/>
  <c r="G6089"/>
  <c r="G6088"/>
  <c r="G6087"/>
  <c r="G6086"/>
  <c r="G6085"/>
  <c r="G6084"/>
  <c r="G6083"/>
  <c r="G6082"/>
  <c r="G6081"/>
  <c r="G6080"/>
  <c r="G6079"/>
  <c r="G6078"/>
  <c r="G6077"/>
  <c r="G6076"/>
  <c r="G6075"/>
  <c r="G6074"/>
  <c r="G6073"/>
  <c r="G6072"/>
  <c r="G6071"/>
  <c r="G6070"/>
  <c r="G6069"/>
  <c r="G6068"/>
  <c r="G6067"/>
  <c r="G6066"/>
  <c r="G6065"/>
  <c r="G6064"/>
  <c r="G6063"/>
  <c r="G6062"/>
  <c r="G6061"/>
  <c r="G6060"/>
  <c r="G6059"/>
  <c r="G6058"/>
  <c r="G6057"/>
  <c r="G6056"/>
  <c r="G6055"/>
  <c r="G6054"/>
  <c r="G6053"/>
  <c r="G6052"/>
  <c r="G6051"/>
  <c r="G6050"/>
  <c r="G6049"/>
  <c r="G6048"/>
  <c r="G6046"/>
  <c r="G6045"/>
  <c r="G6044"/>
  <c r="G6043"/>
  <c r="G6042"/>
  <c r="G6041"/>
  <c r="G6040"/>
  <c r="G6039"/>
  <c r="G6038"/>
  <c r="G6037"/>
  <c r="G6036"/>
  <c r="G6035"/>
  <c r="G6034"/>
  <c r="G6033"/>
  <c r="G6032"/>
  <c r="G6031"/>
  <c r="G6030"/>
  <c r="G6028"/>
  <c r="G6027"/>
  <c r="G6026"/>
  <c r="G6025"/>
  <c r="G6024"/>
  <c r="G6023"/>
  <c r="G6022"/>
  <c r="G6021"/>
  <c r="G6020"/>
  <c r="G6019"/>
  <c r="G6018"/>
  <c r="G6017"/>
  <c r="G6016"/>
  <c r="G6014"/>
  <c r="G6013"/>
  <c r="G6012"/>
  <c r="G6011"/>
  <c r="G6010"/>
  <c r="G6009"/>
  <c r="G6008"/>
  <c r="G6005"/>
  <c r="G6003"/>
  <c r="G6002"/>
  <c r="G6001"/>
  <c r="G6000"/>
  <c r="G5998"/>
  <c r="G5997"/>
  <c r="G5996"/>
  <c r="G5995"/>
  <c r="G5994"/>
  <c r="G5993"/>
  <c r="G5992"/>
  <c r="G5991"/>
  <c r="G5990"/>
  <c r="G5989"/>
  <c r="G5988"/>
  <c r="G5987"/>
  <c r="G5986"/>
  <c r="G5985"/>
  <c r="G5984"/>
  <c r="G5983"/>
  <c r="G5982"/>
  <c r="G5981"/>
  <c r="G5979"/>
  <c r="G5978"/>
  <c r="G5977"/>
  <c r="G5976"/>
  <c r="G5975"/>
  <c r="G5974"/>
  <c r="G5973"/>
  <c r="G5972"/>
  <c r="G5971"/>
  <c r="G5970"/>
  <c r="G5969"/>
  <c r="G5967"/>
  <c r="G5966"/>
  <c r="G5965"/>
  <c r="G5964"/>
  <c r="G5963"/>
  <c r="G5962"/>
  <c r="G5961"/>
  <c r="G5960"/>
  <c r="G5959"/>
  <c r="G5958"/>
  <c r="G5956"/>
  <c r="G5955"/>
  <c r="G5954"/>
  <c r="G5953"/>
  <c r="G5952"/>
  <c r="G5951"/>
  <c r="G5950"/>
  <c r="G5949"/>
  <c r="G5948"/>
  <c r="G5947"/>
  <c r="G5946"/>
  <c r="G5945"/>
  <c r="G5943"/>
  <c r="G5939"/>
  <c r="G5938"/>
  <c r="G5936"/>
  <c r="G5932"/>
  <c r="G5931"/>
  <c r="G5925"/>
  <c r="G5924"/>
  <c r="G5923"/>
  <c r="G5922"/>
  <c r="G5921"/>
  <c r="G5920"/>
  <c r="G5919"/>
  <c r="G5918"/>
  <c r="G5917"/>
  <c r="G5916"/>
  <c r="G5915"/>
  <c r="G5914"/>
  <c r="G5913"/>
  <c r="G5912"/>
  <c r="G5911"/>
  <c r="G5910"/>
  <c r="G5909"/>
  <c r="G5908"/>
  <c r="G5907"/>
  <c r="G5906"/>
  <c r="G5905"/>
  <c r="G5904"/>
  <c r="G5903"/>
  <c r="G5901"/>
  <c r="G5900"/>
  <c r="G5898"/>
  <c r="G5897"/>
  <c r="G5896"/>
  <c r="G5895"/>
  <c r="G5894"/>
  <c r="G5893"/>
  <c r="G5892"/>
  <c r="G5891"/>
  <c r="G5890"/>
  <c r="G5889"/>
  <c r="G5888"/>
  <c r="G5887"/>
  <c r="G5886"/>
  <c r="G5885"/>
  <c r="G5884"/>
  <c r="G5883"/>
  <c r="G5882"/>
  <c r="G5881"/>
  <c r="G5880"/>
  <c r="G5879"/>
  <c r="G5878"/>
  <c r="G5877"/>
  <c r="G5876"/>
  <c r="G5875"/>
  <c r="G5874"/>
  <c r="G5873"/>
  <c r="G5872"/>
  <c r="G5871"/>
  <c r="G5870"/>
  <c r="G5869"/>
  <c r="G5868"/>
  <c r="G5867"/>
  <c r="G5866"/>
  <c r="G5865"/>
  <c r="G5864"/>
  <c r="G5863"/>
  <c r="G5862"/>
  <c r="G5861"/>
  <c r="G5860"/>
  <c r="G5859"/>
  <c r="G5858"/>
  <c r="G5857"/>
  <c r="G5856"/>
  <c r="G5855"/>
  <c r="G5854"/>
  <c r="G5853"/>
  <c r="G5852"/>
  <c r="G5851"/>
  <c r="G5850"/>
  <c r="G5849"/>
  <c r="G5848"/>
  <c r="G5847"/>
  <c r="G5846"/>
  <c r="G5845"/>
  <c r="G5844"/>
  <c r="G5842"/>
  <c r="G5841"/>
  <c r="G5840"/>
  <c r="G5839"/>
  <c r="G5838"/>
  <c r="G5837"/>
  <c r="G5836"/>
  <c r="G5835"/>
  <c r="G5834"/>
  <c r="G5833"/>
  <c r="G5831"/>
  <c r="G5829"/>
  <c r="G5828"/>
  <c r="G5827"/>
  <c r="G5826"/>
  <c r="G5824"/>
  <c r="G5823"/>
  <c r="G5822"/>
  <c r="G5821"/>
  <c r="G5820"/>
  <c r="G5819"/>
  <c r="G5818"/>
  <c r="G5817"/>
  <c r="G5816"/>
  <c r="G5815"/>
  <c r="G5814"/>
  <c r="G5813"/>
  <c r="G5812"/>
  <c r="G5810"/>
  <c r="G5809"/>
  <c r="G5808"/>
  <c r="G5807"/>
  <c r="G5806"/>
  <c r="G5805"/>
  <c r="G5804"/>
  <c r="G5799"/>
  <c r="G5798"/>
  <c r="G5794"/>
  <c r="G5792"/>
  <c r="G5791"/>
  <c r="G5789"/>
  <c r="G5788"/>
  <c r="G5787"/>
  <c r="G5786"/>
  <c r="G5785"/>
  <c r="G5784"/>
  <c r="G5783"/>
  <c r="G5782"/>
  <c r="G5781"/>
  <c r="G5780"/>
  <c r="G5779"/>
  <c r="G5778"/>
  <c r="G5777"/>
  <c r="G5775"/>
  <c r="G5774"/>
  <c r="G5773"/>
  <c r="G5772"/>
  <c r="G5771"/>
  <c r="G5770"/>
  <c r="G5769"/>
  <c r="G5768"/>
  <c r="G5766"/>
  <c r="G5765"/>
  <c r="G5763"/>
  <c r="G5762"/>
  <c r="G5761"/>
  <c r="G5760"/>
  <c r="G5759"/>
  <c r="G5758"/>
  <c r="G5757"/>
  <c r="G5756"/>
  <c r="G5755"/>
  <c r="G5754"/>
  <c r="G5752"/>
  <c r="G5751"/>
  <c r="G5750"/>
  <c r="G5749"/>
  <c r="G5748"/>
  <c r="G5747"/>
  <c r="G5746"/>
  <c r="G5745"/>
  <c r="G5744"/>
  <c r="G5743"/>
  <c r="G5742"/>
  <c r="G5741"/>
  <c r="G5739"/>
  <c r="G5735"/>
  <c r="G5734"/>
  <c r="G5732"/>
  <c r="G5729"/>
  <c r="G5728"/>
  <c r="G5727"/>
  <c r="G5721"/>
  <c r="G5720"/>
  <c r="G5719"/>
  <c r="G5718"/>
  <c r="G5717"/>
  <c r="G5716"/>
  <c r="G5715"/>
  <c r="G5714"/>
  <c r="G5713"/>
  <c r="G5712"/>
  <c r="G5711"/>
  <c r="G5710"/>
  <c r="G5709"/>
  <c r="G5708"/>
  <c r="G5707"/>
  <c r="G5706"/>
  <c r="G5705"/>
  <c r="G5704"/>
  <c r="G5703"/>
  <c r="G5702"/>
  <c r="G5701"/>
  <c r="G5700"/>
  <c r="G5699"/>
  <c r="G5697"/>
  <c r="G5696"/>
  <c r="G5694"/>
  <c r="G5693"/>
  <c r="G5692"/>
  <c r="G5691"/>
  <c r="G5690"/>
  <c r="G5689"/>
  <c r="G5688"/>
  <c r="G5687"/>
  <c r="G5686"/>
  <c r="G5685"/>
  <c r="G5684"/>
  <c r="G5683"/>
  <c r="G5682"/>
  <c r="G5681"/>
  <c r="G5680"/>
  <c r="G5679"/>
  <c r="G5678"/>
  <c r="G5677"/>
  <c r="G5676"/>
  <c r="G5675"/>
  <c r="G5674"/>
  <c r="G5673"/>
  <c r="G5672"/>
  <c r="G5671"/>
  <c r="G5670"/>
  <c r="G5669"/>
  <c r="G5668"/>
  <c r="G5667"/>
  <c r="G5666"/>
  <c r="G5665"/>
  <c r="G5664"/>
  <c r="G5663"/>
  <c r="G5662"/>
  <c r="G5661"/>
  <c r="G5660"/>
  <c r="G5659"/>
  <c r="G5658"/>
  <c r="G5657"/>
  <c r="G5656"/>
  <c r="G5655"/>
  <c r="G5654"/>
  <c r="G5653"/>
  <c r="G5652"/>
  <c r="G5651"/>
  <c r="G5650"/>
  <c r="G5649"/>
  <c r="G5648"/>
  <c r="G5647"/>
  <c r="G5646"/>
  <c r="G5645"/>
  <c r="G5644"/>
  <c r="G5643"/>
  <c r="G5642"/>
  <c r="G5641"/>
  <c r="G5640"/>
  <c r="G5638"/>
  <c r="G5637"/>
  <c r="G5636"/>
  <c r="G5635"/>
  <c r="G5634"/>
  <c r="G5633"/>
  <c r="G5632"/>
  <c r="G5631"/>
  <c r="G5630"/>
  <c r="G5629"/>
  <c r="G5628"/>
  <c r="G5627"/>
  <c r="G5626"/>
  <c r="G5625"/>
  <c r="G5624"/>
  <c r="G5623"/>
  <c r="G5622"/>
  <c r="G5620"/>
  <c r="G5619"/>
  <c r="G5618"/>
  <c r="G5617"/>
  <c r="G5616"/>
  <c r="G5615"/>
  <c r="G5614"/>
  <c r="G5613"/>
  <c r="G5612"/>
  <c r="G5611"/>
  <c r="G5610"/>
  <c r="G5609"/>
  <c r="G5608"/>
  <c r="G5606"/>
  <c r="G5605"/>
  <c r="G5604"/>
  <c r="G5603"/>
  <c r="G5602"/>
  <c r="G5601"/>
  <c r="G5600"/>
  <c r="G5599"/>
  <c r="G5597"/>
  <c r="G5596"/>
  <c r="G5595"/>
  <c r="G5594"/>
  <c r="G5593"/>
  <c r="G5592"/>
  <c r="G5591"/>
  <c r="G5590"/>
  <c r="G5589"/>
  <c r="G5588"/>
  <c r="G5587"/>
  <c r="G5586"/>
  <c r="G5585"/>
  <c r="G5584"/>
  <c r="G5583"/>
  <c r="G5582"/>
  <c r="G5581"/>
  <c r="G5580"/>
  <c r="G5579"/>
  <c r="G5577"/>
  <c r="G5576"/>
  <c r="G5575"/>
  <c r="G5574"/>
  <c r="G5573"/>
  <c r="G5572"/>
  <c r="G5571"/>
  <c r="G5570"/>
  <c r="G5569"/>
  <c r="G5568"/>
  <c r="G5567"/>
  <c r="G5566"/>
  <c r="G5565"/>
  <c r="G5564"/>
  <c r="G5563"/>
  <c r="G5562"/>
  <c r="G5561"/>
  <c r="G5560"/>
  <c r="G5559"/>
  <c r="G5558"/>
  <c r="G5557"/>
  <c r="G5556"/>
  <c r="G5555"/>
  <c r="G5554"/>
  <c r="G5553"/>
  <c r="G5552"/>
  <c r="G5551"/>
  <c r="G5550"/>
  <c r="G5548"/>
  <c r="G5547"/>
  <c r="G5546"/>
  <c r="G5545"/>
  <c r="G5544"/>
  <c r="G5543"/>
  <c r="G5542"/>
  <c r="G5541"/>
  <c r="G5540"/>
  <c r="G5539"/>
  <c r="G5538"/>
  <c r="G5537"/>
  <c r="G5535"/>
  <c r="G5531"/>
  <c r="G5530"/>
  <c r="G5528"/>
  <c r="G5526"/>
  <c r="G5525"/>
  <c r="G5524"/>
  <c r="G5523"/>
  <c r="G5522"/>
  <c r="G5521"/>
  <c r="G5519"/>
  <c r="G5517"/>
  <c r="G5516"/>
  <c r="G5515"/>
  <c r="G5514"/>
  <c r="G5513"/>
  <c r="G5512"/>
  <c r="G5511"/>
  <c r="G5510"/>
  <c r="G5509"/>
  <c r="G5508"/>
  <c r="G5507"/>
  <c r="G5506"/>
  <c r="G5505"/>
  <c r="G5504"/>
  <c r="G5503"/>
  <c r="G5502"/>
  <c r="G5501"/>
  <c r="G5500"/>
  <c r="G5499"/>
  <c r="G5498"/>
  <c r="G5497"/>
  <c r="G5496"/>
  <c r="G5495"/>
  <c r="G5493"/>
  <c r="G5492"/>
  <c r="G5490"/>
  <c r="G5489"/>
  <c r="G5488"/>
  <c r="G5487"/>
  <c r="G5486"/>
  <c r="G5485"/>
  <c r="G5484"/>
  <c r="G5483"/>
  <c r="G5482"/>
  <c r="G5481"/>
  <c r="G5480"/>
  <c r="G5479"/>
  <c r="G5478"/>
  <c r="G5477"/>
  <c r="G5476"/>
  <c r="G5475"/>
  <c r="G5474"/>
  <c r="G5473"/>
  <c r="G5472"/>
  <c r="G5471"/>
  <c r="G5470"/>
  <c r="G5469"/>
  <c r="G5468"/>
  <c r="G5467"/>
  <c r="G5466"/>
  <c r="G5465"/>
  <c r="G5464"/>
  <c r="G5463"/>
  <c r="G5462"/>
  <c r="G5461"/>
  <c r="G5460"/>
  <c r="G5459"/>
  <c r="G5458"/>
  <c r="G5457"/>
  <c r="G5456"/>
  <c r="G5455"/>
  <c r="G5454"/>
  <c r="G5453"/>
  <c r="G5452"/>
  <c r="G5451"/>
  <c r="G5450"/>
  <c r="G5449"/>
  <c r="G5448"/>
  <c r="G5447"/>
  <c r="G5446"/>
  <c r="G5445"/>
  <c r="G5444"/>
  <c r="G5443"/>
  <c r="G5442"/>
  <c r="G5441"/>
  <c r="G5440"/>
  <c r="G5439"/>
  <c r="G5438"/>
  <c r="G5437"/>
  <c r="G5436"/>
  <c r="G5434"/>
  <c r="G5433"/>
  <c r="G5432"/>
  <c r="G5431"/>
  <c r="G5430"/>
  <c r="G5429"/>
  <c r="G5428"/>
  <c r="G5427"/>
  <c r="G5426"/>
  <c r="G5425"/>
  <c r="G5424"/>
  <c r="G5423"/>
  <c r="G5422"/>
  <c r="G5421"/>
  <c r="G5420"/>
  <c r="G5419"/>
  <c r="G5418"/>
  <c r="G5416"/>
  <c r="G5415"/>
  <c r="G5414"/>
  <c r="G5413"/>
  <c r="G5412"/>
  <c r="G5411"/>
  <c r="G5410"/>
  <c r="G5409"/>
  <c r="G5408"/>
  <c r="G5407"/>
  <c r="G5406"/>
  <c r="G5405"/>
  <c r="G5404"/>
  <c r="G5402"/>
  <c r="G5401"/>
  <c r="G5400"/>
  <c r="G5399"/>
  <c r="G5398"/>
  <c r="G5397"/>
  <c r="G5396"/>
  <c r="G5395"/>
  <c r="G5393"/>
  <c r="G5391"/>
  <c r="G5390"/>
  <c r="G5389"/>
  <c r="G5388"/>
  <c r="G5387"/>
  <c r="G5386"/>
  <c r="G5385"/>
  <c r="G5384"/>
  <c r="G5383"/>
  <c r="G5382"/>
  <c r="G5381"/>
  <c r="G5380"/>
  <c r="G5379"/>
  <c r="G5378"/>
  <c r="G5377"/>
  <c r="G5376"/>
  <c r="G5375"/>
  <c r="G5374"/>
  <c r="G5373"/>
  <c r="G5372"/>
  <c r="G5371"/>
  <c r="G5370"/>
  <c r="G5369"/>
  <c r="G5368"/>
  <c r="G5366"/>
  <c r="G5365"/>
  <c r="G5364"/>
  <c r="G5363"/>
  <c r="G5362"/>
  <c r="G5361"/>
  <c r="G5360"/>
  <c r="G5358"/>
  <c r="G5357"/>
  <c r="G5356"/>
  <c r="G5355"/>
  <c r="G5354"/>
  <c r="G5353"/>
  <c r="G5352"/>
  <c r="G5351"/>
  <c r="G5350"/>
  <c r="G5349"/>
  <c r="G5348"/>
  <c r="G5347"/>
  <c r="G5346"/>
  <c r="G5344"/>
  <c r="G5343"/>
  <c r="G5342"/>
  <c r="G5341"/>
  <c r="G5340"/>
  <c r="G5339"/>
  <c r="G5338"/>
  <c r="G5337"/>
  <c r="G5336"/>
  <c r="G5335"/>
  <c r="G5334"/>
  <c r="G5333"/>
  <c r="G5331"/>
  <c r="G5327"/>
  <c r="G5326"/>
  <c r="G5324"/>
  <c r="G5321"/>
  <c r="G5320"/>
  <c r="G5319"/>
  <c r="G5313"/>
  <c r="G5312"/>
  <c r="G5311"/>
  <c r="G5310"/>
  <c r="G5309"/>
  <c r="G5308"/>
  <c r="G5307"/>
  <c r="G5306"/>
  <c r="G5305"/>
  <c r="G5304"/>
  <c r="G5303"/>
  <c r="G5302"/>
  <c r="G5301"/>
  <c r="G5300"/>
  <c r="G5299"/>
  <c r="G5298"/>
  <c r="G5297"/>
  <c r="G5296"/>
  <c r="G5295"/>
  <c r="G5294"/>
  <c r="G5293"/>
  <c r="G5292"/>
  <c r="G5291"/>
  <c r="G5289"/>
  <c r="G5288"/>
  <c r="G5286"/>
  <c r="G5285"/>
  <c r="G5284"/>
  <c r="G5283"/>
  <c r="G5282"/>
  <c r="G5281"/>
  <c r="G5280"/>
  <c r="G5279"/>
  <c r="G5278"/>
  <c r="G5277"/>
  <c r="G5276"/>
  <c r="G5275"/>
  <c r="G5274"/>
  <c r="G5273"/>
  <c r="G5272"/>
  <c r="G5271"/>
  <c r="G5270"/>
  <c r="G5269"/>
  <c r="G5268"/>
  <c r="G5267"/>
  <c r="G5266"/>
  <c r="G5265"/>
  <c r="G5264"/>
  <c r="G5263"/>
  <c r="G5262"/>
  <c r="G5261"/>
  <c r="G5260"/>
  <c r="G5259"/>
  <c r="G5258"/>
  <c r="G5257"/>
  <c r="G5256"/>
  <c r="G5255"/>
  <c r="G5254"/>
  <c r="G5253"/>
  <c r="G5252"/>
  <c r="G5251"/>
  <c r="G5250"/>
  <c r="G5249"/>
  <c r="G5248"/>
  <c r="G5247"/>
  <c r="G5246"/>
  <c r="G5245"/>
  <c r="G5244"/>
  <c r="G5243"/>
  <c r="G5242"/>
  <c r="G5241"/>
  <c r="G5240"/>
  <c r="G5239"/>
  <c r="G5238"/>
  <c r="G5237"/>
  <c r="G5236"/>
  <c r="G5235"/>
  <c r="G5234"/>
  <c r="G5233"/>
  <c r="G5232"/>
  <c r="G5230"/>
  <c r="G5229"/>
  <c r="G5228"/>
  <c r="G5227"/>
  <c r="G5226"/>
  <c r="G5225"/>
  <c r="G5224"/>
  <c r="G5223"/>
  <c r="G5222"/>
  <c r="G5221"/>
  <c r="G5220"/>
  <c r="G5219"/>
  <c r="G5218"/>
  <c r="G5217"/>
  <c r="G5216"/>
  <c r="G5215"/>
  <c r="G5214"/>
  <c r="G5212"/>
  <c r="G5211"/>
  <c r="G5210"/>
  <c r="G5209"/>
  <c r="G5208"/>
  <c r="G5207"/>
  <c r="G5206"/>
  <c r="G5205"/>
  <c r="G5204"/>
  <c r="G5203"/>
  <c r="G5202"/>
  <c r="G5201"/>
  <c r="G5200"/>
  <c r="G5198"/>
  <c r="G5197"/>
  <c r="G5196"/>
  <c r="G5195"/>
  <c r="G5194"/>
  <c r="G5193"/>
  <c r="G5192"/>
  <c r="G5191"/>
  <c r="G5189"/>
  <c r="G5187"/>
  <c r="G5186"/>
  <c r="G5185"/>
  <c r="G5184"/>
  <c r="G5183"/>
  <c r="G5182"/>
  <c r="G5181"/>
  <c r="G5180"/>
  <c r="G5179"/>
  <c r="G5178"/>
  <c r="G5177"/>
  <c r="G5176"/>
  <c r="G5175"/>
  <c r="G5174"/>
  <c r="G5173"/>
  <c r="G5172"/>
  <c r="G5171"/>
  <c r="G5170"/>
  <c r="G5169"/>
  <c r="G5168"/>
  <c r="G5167"/>
  <c r="G5166"/>
  <c r="G5165"/>
  <c r="G5164"/>
  <c r="G5163"/>
  <c r="G5162"/>
  <c r="G5161"/>
  <c r="G5160"/>
  <c r="G5159"/>
  <c r="G5158"/>
  <c r="G5157"/>
  <c r="G5156"/>
  <c r="G5155"/>
  <c r="G5154"/>
  <c r="G5153"/>
  <c r="G5152"/>
  <c r="G5151"/>
  <c r="G5150"/>
  <c r="G5149"/>
  <c r="G5148"/>
  <c r="G5147"/>
  <c r="G5146"/>
  <c r="G5145"/>
  <c r="G5144"/>
  <c r="G5143"/>
  <c r="G5142"/>
  <c r="G5140"/>
  <c r="G5139"/>
  <c r="G5138"/>
  <c r="G5137"/>
  <c r="G5136"/>
  <c r="G5135"/>
  <c r="G5134"/>
  <c r="G5133"/>
  <c r="G5132"/>
  <c r="G5131"/>
  <c r="G5130"/>
  <c r="G5129"/>
  <c r="G5127"/>
  <c r="G5123"/>
  <c r="G5122"/>
  <c r="G5120"/>
  <c r="G5117"/>
  <c r="G5115"/>
  <c r="G5114"/>
  <c r="G5109"/>
  <c r="G5108"/>
  <c r="G5107"/>
  <c r="G5106"/>
  <c r="G5105"/>
  <c r="G5103"/>
  <c r="G5102"/>
  <c r="G5101"/>
  <c r="G5100"/>
  <c r="G5099"/>
  <c r="G5098"/>
  <c r="G5097"/>
  <c r="G5096"/>
  <c r="G5095"/>
  <c r="G5093"/>
  <c r="G5092"/>
  <c r="G5091"/>
  <c r="G5089"/>
  <c r="G5088"/>
  <c r="G5087"/>
  <c r="G5085"/>
  <c r="G5084"/>
  <c r="G5082"/>
  <c r="G5081"/>
  <c r="G5080"/>
  <c r="G5079"/>
  <c r="G5078"/>
  <c r="G5077"/>
  <c r="G5076"/>
  <c r="G5075"/>
  <c r="G5074"/>
  <c r="G5073"/>
  <c r="G5072"/>
  <c r="G5071"/>
  <c r="G5070"/>
  <c r="G5069"/>
  <c r="G5068"/>
  <c r="G5067"/>
  <c r="G5066"/>
  <c r="G5065"/>
  <c r="G5064"/>
  <c r="G5063"/>
  <c r="G5062"/>
  <c r="G5061"/>
  <c r="G5060"/>
  <c r="G5059"/>
  <c r="G5058"/>
  <c r="G5057"/>
  <c r="G5056"/>
  <c r="G5055"/>
  <c r="G5054"/>
  <c r="G5053"/>
  <c r="G5052"/>
  <c r="G5051"/>
  <c r="G5050"/>
  <c r="G5049"/>
  <c r="G5048"/>
  <c r="G5047"/>
  <c r="G5046"/>
  <c r="G5045"/>
  <c r="G5044"/>
  <c r="G5043"/>
  <c r="G5042"/>
  <c r="G5041"/>
  <c r="G5040"/>
  <c r="G5039"/>
  <c r="G5038"/>
  <c r="G5037"/>
  <c r="G5036"/>
  <c r="G5035"/>
  <c r="G5034"/>
  <c r="G5033"/>
  <c r="G5032"/>
  <c r="G5031"/>
  <c r="G5030"/>
  <c r="G5029"/>
  <c r="G5028"/>
  <c r="G5026"/>
  <c r="G5025"/>
  <c r="G5024"/>
  <c r="G5023"/>
  <c r="G5022"/>
  <c r="G5021"/>
  <c r="G5020"/>
  <c r="G5019"/>
  <c r="G5018"/>
  <c r="G5017"/>
  <c r="G5016"/>
  <c r="G5015"/>
  <c r="G5014"/>
  <c r="G5013"/>
  <c r="G5012"/>
  <c r="G5011"/>
  <c r="G5010"/>
  <c r="G5008"/>
  <c r="G5007"/>
  <c r="G5006"/>
  <c r="G5005"/>
  <c r="G5004"/>
  <c r="G5003"/>
  <c r="G5002"/>
  <c r="G5001"/>
  <c r="G5000"/>
  <c r="G4999"/>
  <c r="G4998"/>
  <c r="G4997"/>
  <c r="G4996"/>
  <c r="G4994"/>
  <c r="G4993"/>
  <c r="G4992"/>
  <c r="G4991"/>
  <c r="G4990"/>
  <c r="G4989"/>
  <c r="G4988"/>
  <c r="G4985"/>
  <c r="G4983"/>
  <c r="G4982"/>
  <c r="G4978"/>
  <c r="G4976"/>
  <c r="G4975"/>
  <c r="G4974"/>
  <c r="G4973"/>
  <c r="G4972"/>
  <c r="G4971"/>
  <c r="G4970"/>
  <c r="G4969"/>
  <c r="G4968"/>
  <c r="G4967"/>
  <c r="G4966"/>
  <c r="G4965"/>
  <c r="G4964"/>
  <c r="G4963"/>
  <c r="G4962"/>
  <c r="G4961"/>
  <c r="G4958"/>
  <c r="G4957"/>
  <c r="G4956"/>
  <c r="G4955"/>
  <c r="G4954"/>
  <c r="G4952"/>
  <c r="G4950"/>
  <c r="G4949"/>
  <c r="G4947"/>
  <c r="G4946"/>
  <c r="G4945"/>
  <c r="G4944"/>
  <c r="G4942"/>
  <c r="G4941"/>
  <c r="G4940"/>
  <c r="G4939"/>
  <c r="G4938"/>
  <c r="G4936"/>
  <c r="G4935"/>
  <c r="G4934"/>
  <c r="G4933"/>
  <c r="G4932"/>
  <c r="G4931"/>
  <c r="G4930"/>
  <c r="G4929"/>
  <c r="G4928"/>
  <c r="G4927"/>
  <c r="G4926"/>
  <c r="G4925"/>
  <c r="G4923"/>
  <c r="G4919"/>
  <c r="G4918"/>
  <c r="G4916"/>
  <c r="G4913"/>
  <c r="G4912"/>
  <c r="G4911"/>
  <c r="G4905"/>
  <c r="G4904"/>
  <c r="G4903"/>
  <c r="G4902"/>
  <c r="G4901"/>
  <c r="G4899"/>
  <c r="G4898"/>
  <c r="G4897"/>
  <c r="G4896"/>
  <c r="G4895"/>
  <c r="G4894"/>
  <c r="G4893"/>
  <c r="G4892"/>
  <c r="G4891"/>
  <c r="G4889"/>
  <c r="G4888"/>
  <c r="G4887"/>
  <c r="G4884"/>
  <c r="G4883"/>
  <c r="G4881"/>
  <c r="G4880"/>
  <c r="G4878"/>
  <c r="G4877"/>
  <c r="G4876"/>
  <c r="G4875"/>
  <c r="G4874"/>
  <c r="G4873"/>
  <c r="G4872"/>
  <c r="G4871"/>
  <c r="G4870"/>
  <c r="G4869"/>
  <c r="G4868"/>
  <c r="G4867"/>
  <c r="G4866"/>
  <c r="G4865"/>
  <c r="G4864"/>
  <c r="G4863"/>
  <c r="G4862"/>
  <c r="G4861"/>
  <c r="G4860"/>
  <c r="G4859"/>
  <c r="G4858"/>
  <c r="G4857"/>
  <c r="G4856"/>
  <c r="G4855"/>
  <c r="G4854"/>
  <c r="G4853"/>
  <c r="G4852"/>
  <c r="G4851"/>
  <c r="G4850"/>
  <c r="G4849"/>
  <c r="G4848"/>
  <c r="G4847"/>
  <c r="G4846"/>
  <c r="G4845"/>
  <c r="G4844"/>
  <c r="G4843"/>
  <c r="G4842"/>
  <c r="G4841"/>
  <c r="G4840"/>
  <c r="G4839"/>
  <c r="G4838"/>
  <c r="G4837"/>
  <c r="G4836"/>
  <c r="G4835"/>
  <c r="G4834"/>
  <c r="G4833"/>
  <c r="G4832"/>
  <c r="G4831"/>
  <c r="G4830"/>
  <c r="G4829"/>
  <c r="G4828"/>
  <c r="G4827"/>
  <c r="G4826"/>
  <c r="G4825"/>
  <c r="G4824"/>
  <c r="G4822"/>
  <c r="G4821"/>
  <c r="G4820"/>
  <c r="G4819"/>
  <c r="G4818"/>
  <c r="G4817"/>
  <c r="G4816"/>
  <c r="G4815"/>
  <c r="G4814"/>
  <c r="G4813"/>
  <c r="G4812"/>
  <c r="G4811"/>
  <c r="G4810"/>
  <c r="G4809"/>
  <c r="G4808"/>
  <c r="G4807"/>
  <c r="G4806"/>
  <c r="G4804"/>
  <c r="G4803"/>
  <c r="G4802"/>
  <c r="G4801"/>
  <c r="G4800"/>
  <c r="G4799"/>
  <c r="G4798"/>
  <c r="G4797"/>
  <c r="G4796"/>
  <c r="G4795"/>
  <c r="G4794"/>
  <c r="G4793"/>
  <c r="G4792"/>
  <c r="G4790"/>
  <c r="G4789"/>
  <c r="G4788"/>
  <c r="G4787"/>
  <c r="G4786"/>
  <c r="G4785"/>
  <c r="G4784"/>
  <c r="G4781"/>
  <c r="G4779"/>
  <c r="G4778"/>
  <c r="G4776"/>
  <c r="G4774"/>
  <c r="G4773"/>
  <c r="G4772"/>
  <c r="G4771"/>
  <c r="G4770"/>
  <c r="G4768"/>
  <c r="G4767"/>
  <c r="G4766"/>
  <c r="G4765"/>
  <c r="G4764"/>
  <c r="G4763"/>
  <c r="G4762"/>
  <c r="G4761"/>
  <c r="G4760"/>
  <c r="G4759"/>
  <c r="G4758"/>
  <c r="G4757"/>
  <c r="G4754"/>
  <c r="G4753"/>
  <c r="G4752"/>
  <c r="G4751"/>
  <c r="G4750"/>
  <c r="G4746"/>
  <c r="G4745"/>
  <c r="G4744"/>
  <c r="G4743"/>
  <c r="G4742"/>
  <c r="G4741"/>
  <c r="G4740"/>
  <c r="G4739"/>
  <c r="G4738"/>
  <c r="G4737"/>
  <c r="G4736"/>
  <c r="G4735"/>
  <c r="G4734"/>
  <c r="G4732"/>
  <c r="G4731"/>
  <c r="G4730"/>
  <c r="G4729"/>
  <c r="G4728"/>
  <c r="G4727"/>
  <c r="G4726"/>
  <c r="G4725"/>
  <c r="G4724"/>
  <c r="G4723"/>
  <c r="G4722"/>
  <c r="G4721"/>
  <c r="G4719"/>
  <c r="G4715"/>
  <c r="G4714"/>
  <c r="G4712"/>
  <c r="G4709"/>
  <c r="G4708"/>
  <c r="G4707"/>
  <c r="G4706"/>
  <c r="G4705"/>
  <c r="G4703"/>
  <c r="G4701"/>
  <c r="G4700"/>
  <c r="G4699"/>
  <c r="G4698"/>
  <c r="G4697"/>
  <c r="G4696"/>
  <c r="G4695"/>
  <c r="G4694"/>
  <c r="G4693"/>
  <c r="G4692"/>
  <c r="G4691"/>
  <c r="G4690"/>
  <c r="G4689"/>
  <c r="G4688"/>
  <c r="G4687"/>
  <c r="G4686"/>
  <c r="G4685"/>
  <c r="G4684"/>
  <c r="G4683"/>
  <c r="G4682"/>
  <c r="G4681"/>
  <c r="G4680"/>
  <c r="G4679"/>
  <c r="G4677"/>
  <c r="G4676"/>
  <c r="G4674"/>
  <c r="G4673"/>
  <c r="G4672"/>
  <c r="G4671"/>
  <c r="G4670"/>
  <c r="G4669"/>
  <c r="G4668"/>
  <c r="G4667"/>
  <c r="G4666"/>
  <c r="G4665"/>
  <c r="G4664"/>
  <c r="G4663"/>
  <c r="G4662"/>
  <c r="G4661"/>
  <c r="G4660"/>
  <c r="G4659"/>
  <c r="G4658"/>
  <c r="G4657"/>
  <c r="G4656"/>
  <c r="G4655"/>
  <c r="G4654"/>
  <c r="G4653"/>
  <c r="G4652"/>
  <c r="G4651"/>
  <c r="G4650"/>
  <c r="G4649"/>
  <c r="G4648"/>
  <c r="G4647"/>
  <c r="G4646"/>
  <c r="G4645"/>
  <c r="G4644"/>
  <c r="G4643"/>
  <c r="G4642"/>
  <c r="G4641"/>
  <c r="G4640"/>
  <c r="G4639"/>
  <c r="G4638"/>
  <c r="G4637"/>
  <c r="G4636"/>
  <c r="G4635"/>
  <c r="G4634"/>
  <c r="G4633"/>
  <c r="G4632"/>
  <c r="G4631"/>
  <c r="G4630"/>
  <c r="G4629"/>
  <c r="G4628"/>
  <c r="G4627"/>
  <c r="G4626"/>
  <c r="G4625"/>
  <c r="G4624"/>
  <c r="G4623"/>
  <c r="G4622"/>
  <c r="G4621"/>
  <c r="G4620"/>
  <c r="G4618"/>
  <c r="G4617"/>
  <c r="G4616"/>
  <c r="G4615"/>
  <c r="G4614"/>
  <c r="G4613"/>
  <c r="G4612"/>
  <c r="G4611"/>
  <c r="G4610"/>
  <c r="G4609"/>
  <c r="G4608"/>
  <c r="G4607"/>
  <c r="G4606"/>
  <c r="G4605"/>
  <c r="G4604"/>
  <c r="G4603"/>
  <c r="G4602"/>
  <c r="G4600"/>
  <c r="G4599"/>
  <c r="G4598"/>
  <c r="G4597"/>
  <c r="G4596"/>
  <c r="G4595"/>
  <c r="G4594"/>
  <c r="G4593"/>
  <c r="G4592"/>
  <c r="G4591"/>
  <c r="G4590"/>
  <c r="G4589"/>
  <c r="G4588"/>
  <c r="G4586"/>
  <c r="G4585"/>
  <c r="G4584"/>
  <c r="G4583"/>
  <c r="G4582"/>
  <c r="G4581"/>
  <c r="G4580"/>
  <c r="G4579"/>
  <c r="G4577"/>
  <c r="G4575"/>
  <c r="G4574"/>
  <c r="G4570"/>
  <c r="G4569"/>
  <c r="G4568"/>
  <c r="G4567"/>
  <c r="G4566"/>
  <c r="G4565"/>
  <c r="G4564"/>
  <c r="G4563"/>
  <c r="G4562"/>
  <c r="G4561"/>
  <c r="G4560"/>
  <c r="G4559"/>
  <c r="G4558"/>
  <c r="G4557"/>
  <c r="G4556"/>
  <c r="G4555"/>
  <c r="G4554"/>
  <c r="G4553"/>
  <c r="G4552"/>
  <c r="G4551"/>
  <c r="G4550"/>
  <c r="G4549"/>
  <c r="G4548"/>
  <c r="G4547"/>
  <c r="G4546"/>
  <c r="G4545"/>
  <c r="G4544"/>
  <c r="G4542"/>
  <c r="G4541"/>
  <c r="G4539"/>
  <c r="G4538"/>
  <c r="G4537"/>
  <c r="G4536"/>
  <c r="G4534"/>
  <c r="G4533"/>
  <c r="G4532"/>
  <c r="G4531"/>
  <c r="G4530"/>
  <c r="G4528"/>
  <c r="G4527"/>
  <c r="G4526"/>
  <c r="G4525"/>
  <c r="G4524"/>
  <c r="G4523"/>
  <c r="G4522"/>
  <c r="G4521"/>
  <c r="G4520"/>
  <c r="G4519"/>
  <c r="G4518"/>
  <c r="G4517"/>
  <c r="G4515"/>
  <c r="G4511"/>
  <c r="G4510"/>
  <c r="G4508"/>
  <c r="G4505"/>
  <c r="G4504"/>
  <c r="G4503"/>
  <c r="G4502"/>
  <c r="G4497"/>
  <c r="G4496"/>
  <c r="G4495"/>
  <c r="G4494"/>
  <c r="G4493"/>
  <c r="G4491"/>
  <c r="G4490"/>
  <c r="G4489"/>
  <c r="G4488"/>
  <c r="G4487"/>
  <c r="G4486"/>
  <c r="G4485"/>
  <c r="G4484"/>
  <c r="G4483"/>
  <c r="G4481"/>
  <c r="G4480"/>
  <c r="G4479"/>
  <c r="G4477"/>
  <c r="G4476"/>
  <c r="G4475"/>
  <c r="G4474"/>
  <c r="G4473"/>
  <c r="G4472"/>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4"/>
  <c r="G4413"/>
  <c r="G4412"/>
  <c r="G4411"/>
  <c r="G4410"/>
  <c r="G4409"/>
  <c r="G4406"/>
  <c r="G4405"/>
  <c r="G4404"/>
  <c r="G4403"/>
  <c r="G4402"/>
  <c r="G4401"/>
  <c r="G4400"/>
  <c r="G4399"/>
  <c r="G4398"/>
  <c r="G4396"/>
  <c r="G4393"/>
  <c r="G4392"/>
  <c r="G4391"/>
  <c r="G4390"/>
  <c r="G4389"/>
  <c r="G4386"/>
  <c r="G4385"/>
  <c r="G4384"/>
  <c r="G4382"/>
  <c r="G4381"/>
  <c r="G4380"/>
  <c r="G4379"/>
  <c r="G4378"/>
  <c r="G4377"/>
  <c r="G4376"/>
  <c r="G4375"/>
  <c r="G4373"/>
  <c r="G4371"/>
  <c r="G4370"/>
  <c r="G4366"/>
  <c r="G4364"/>
  <c r="G4363"/>
  <c r="G4362"/>
  <c r="G4361"/>
  <c r="G4360"/>
  <c r="G4359"/>
  <c r="G4358"/>
  <c r="G4357"/>
  <c r="G4355"/>
  <c r="G4354"/>
  <c r="G4353"/>
  <c r="G4352"/>
  <c r="G4350"/>
  <c r="G4349"/>
  <c r="G4348"/>
  <c r="G4347"/>
  <c r="G4346"/>
  <c r="G4345"/>
  <c r="G4344"/>
  <c r="G4343"/>
  <c r="G4342"/>
  <c r="G4341"/>
  <c r="G4340"/>
  <c r="G4338"/>
  <c r="G4337"/>
  <c r="G4335"/>
  <c r="G4332"/>
  <c r="G4331"/>
  <c r="G4330"/>
  <c r="G4329"/>
  <c r="G4328"/>
  <c r="G4327"/>
  <c r="G4326"/>
  <c r="G4324"/>
  <c r="G4323"/>
  <c r="G4322"/>
  <c r="G4321"/>
  <c r="G4320"/>
  <c r="G4319"/>
  <c r="G4318"/>
  <c r="G4317"/>
  <c r="G4316"/>
  <c r="G4315"/>
  <c r="G4314"/>
  <c r="G4313"/>
  <c r="G4311"/>
  <c r="G4307"/>
  <c r="G4306"/>
  <c r="G4304"/>
  <c r="G4301"/>
  <c r="G4300"/>
  <c r="G4299"/>
  <c r="G4298"/>
  <c r="G4293"/>
  <c r="G4292"/>
  <c r="G4291"/>
  <c r="G4290"/>
  <c r="G4289"/>
  <c r="G4287"/>
  <c r="G4286"/>
  <c r="G4285"/>
  <c r="G4284"/>
  <c r="G4283"/>
  <c r="G4282"/>
  <c r="G4281"/>
  <c r="G4280"/>
  <c r="G4279"/>
  <c r="G4277"/>
  <c r="G4276"/>
  <c r="G4275"/>
  <c r="G4274"/>
  <c r="G4272"/>
  <c r="G4271"/>
  <c r="G4269"/>
  <c r="G4268"/>
  <c r="G4266"/>
  <c r="G4265"/>
  <c r="G4264"/>
  <c r="G4263"/>
  <c r="G4262"/>
  <c r="G4261"/>
  <c r="G4260"/>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5"/>
  <c r="G4214"/>
  <c r="G4213"/>
  <c r="G4212"/>
  <c r="G4210"/>
  <c r="G4209"/>
  <c r="G4208"/>
  <c r="G4207"/>
  <c r="G4206"/>
  <c r="G4205"/>
  <c r="G4204"/>
  <c r="G4203"/>
  <c r="G4202"/>
  <c r="G4201"/>
  <c r="G4200"/>
  <c r="G4199"/>
  <c r="G4198"/>
  <c r="G4197"/>
  <c r="G4196"/>
  <c r="G4195"/>
  <c r="G4194"/>
  <c r="G4192"/>
  <c r="G4191"/>
  <c r="G4190"/>
  <c r="G4189"/>
  <c r="G4188"/>
  <c r="G4187"/>
  <c r="G4186"/>
  <c r="G4185"/>
  <c r="G4184"/>
  <c r="G4183"/>
  <c r="G4182"/>
  <c r="G4181"/>
  <c r="G4180"/>
  <c r="G4178"/>
  <c r="G4177"/>
  <c r="G4176"/>
  <c r="G4175"/>
  <c r="G4174"/>
  <c r="G4173"/>
  <c r="G4172"/>
  <c r="G4171"/>
  <c r="G4169"/>
  <c r="G4167"/>
  <c r="G4166"/>
  <c r="G4165"/>
  <c r="G4164"/>
  <c r="G4162"/>
  <c r="G4161"/>
  <c r="G4160"/>
  <c r="G4159"/>
  <c r="G4158"/>
  <c r="G4156"/>
  <c r="G4154"/>
  <c r="G4153"/>
  <c r="G4152"/>
  <c r="G4151"/>
  <c r="G4150"/>
  <c r="G4149"/>
  <c r="G4148"/>
  <c r="G4147"/>
  <c r="G4146"/>
  <c r="G4145"/>
  <c r="G4141"/>
  <c r="G4140"/>
  <c r="G4139"/>
  <c r="G4138"/>
  <c r="G4136"/>
  <c r="G4135"/>
  <c r="G4134"/>
  <c r="G4133"/>
  <c r="G4132"/>
  <c r="G4131"/>
  <c r="G4130"/>
  <c r="G4129"/>
  <c r="G4128"/>
  <c r="G4127"/>
  <c r="G4126"/>
  <c r="G4125"/>
  <c r="G4124"/>
  <c r="G4123"/>
  <c r="G4122"/>
  <c r="G4120"/>
  <c r="G4119"/>
  <c r="G4118"/>
  <c r="G4117"/>
  <c r="G4116"/>
  <c r="G4115"/>
  <c r="G4114"/>
  <c r="G4113"/>
  <c r="G4112"/>
  <c r="G4111"/>
  <c r="G4110"/>
  <c r="G4109"/>
  <c r="G4107"/>
  <c r="G4103"/>
  <c r="G4102"/>
  <c r="G4100"/>
  <c r="G4097"/>
  <c r="G4096"/>
  <c r="G4095"/>
  <c r="G4094"/>
  <c r="G4089"/>
  <c r="G4088"/>
  <c r="G4087"/>
  <c r="G4086"/>
  <c r="G4085"/>
  <c r="G4084"/>
  <c r="G4083"/>
  <c r="G4082"/>
  <c r="G4081"/>
  <c r="G4080"/>
  <c r="G4079"/>
  <c r="G4078"/>
  <c r="G4077"/>
  <c r="G4076"/>
  <c r="G4075"/>
  <c r="G4074"/>
  <c r="G4073"/>
  <c r="G4072"/>
  <c r="G4071"/>
  <c r="G4070"/>
  <c r="G4069"/>
  <c r="G4068"/>
  <c r="G4067"/>
  <c r="G4065"/>
  <c r="G4064"/>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6"/>
  <c r="G4005"/>
  <c r="G4004"/>
  <c r="G4003"/>
  <c r="G4002"/>
  <c r="G4001"/>
  <c r="G4000"/>
  <c r="G3999"/>
  <c r="G3998"/>
  <c r="G3997"/>
  <c r="G3996"/>
  <c r="G3995"/>
  <c r="G3994"/>
  <c r="G3993"/>
  <c r="G3992"/>
  <c r="G3991"/>
  <c r="G3990"/>
  <c r="G3988"/>
  <c r="G3987"/>
  <c r="G3986"/>
  <c r="G3985"/>
  <c r="G3984"/>
  <c r="G3983"/>
  <c r="G3982"/>
  <c r="G3981"/>
  <c r="G3980"/>
  <c r="G3979"/>
  <c r="G3978"/>
  <c r="G3977"/>
  <c r="G3976"/>
  <c r="G3974"/>
  <c r="G3973"/>
  <c r="G3972"/>
  <c r="G3971"/>
  <c r="G3970"/>
  <c r="G3969"/>
  <c r="G3968"/>
  <c r="G3967"/>
  <c r="G3965"/>
  <c r="G3963"/>
  <c r="G3962"/>
  <c r="G3961"/>
  <c r="G3960"/>
  <c r="G3959"/>
  <c r="G3958"/>
  <c r="G3957"/>
  <c r="G3956"/>
  <c r="G3955"/>
  <c r="G3954"/>
  <c r="G3953"/>
  <c r="G3952"/>
  <c r="G3951"/>
  <c r="G3950"/>
  <c r="G3949"/>
  <c r="G3948"/>
  <c r="G3947"/>
  <c r="G3946"/>
  <c r="G3945"/>
  <c r="G3944"/>
  <c r="G3943"/>
  <c r="G3942"/>
  <c r="G3941"/>
  <c r="G3940"/>
  <c r="G3939"/>
  <c r="G3938"/>
  <c r="G3937"/>
  <c r="G3936"/>
  <c r="G3935"/>
  <c r="G3934"/>
  <c r="G3932"/>
  <c r="G3931"/>
  <c r="G3930"/>
  <c r="G3929"/>
  <c r="G3928"/>
  <c r="G3927"/>
  <c r="G3926"/>
  <c r="G3925"/>
  <c r="G3924"/>
  <c r="G3923"/>
  <c r="G3922"/>
  <c r="G3921"/>
  <c r="G3920"/>
  <c r="G3919"/>
  <c r="G3918"/>
  <c r="G3916"/>
  <c r="G3915"/>
  <c r="G3914"/>
  <c r="G3913"/>
  <c r="G3912"/>
  <c r="G3911"/>
  <c r="G3910"/>
  <c r="G3909"/>
  <c r="G3908"/>
  <c r="G3907"/>
  <c r="G3906"/>
  <c r="G3905"/>
  <c r="G3903"/>
  <c r="G3901"/>
  <c r="G3899"/>
  <c r="G3898"/>
  <c r="G3896"/>
  <c r="G3894"/>
  <c r="G3893"/>
  <c r="G3892"/>
  <c r="G3891"/>
  <c r="G3890"/>
  <c r="G3889"/>
  <c r="G3887"/>
  <c r="G3885"/>
  <c r="G3884"/>
  <c r="G3883"/>
  <c r="G3882"/>
  <c r="G3881"/>
  <c r="G3880"/>
  <c r="G3879"/>
  <c r="G3878"/>
  <c r="G3877"/>
  <c r="G3876"/>
  <c r="G3875"/>
  <c r="G3874"/>
  <c r="G3873"/>
  <c r="G3872"/>
  <c r="G3871"/>
  <c r="G3870"/>
  <c r="G3869"/>
  <c r="G3868"/>
  <c r="G3867"/>
  <c r="G3866"/>
  <c r="G3865"/>
  <c r="G3864"/>
  <c r="G3863"/>
  <c r="G3861"/>
  <c r="G3860"/>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2"/>
  <c r="G3801"/>
  <c r="G3800"/>
  <c r="G3799"/>
  <c r="G3798"/>
  <c r="G3797"/>
  <c r="G3796"/>
  <c r="G3795"/>
  <c r="G3794"/>
  <c r="G3793"/>
  <c r="G3792"/>
  <c r="G3791"/>
  <c r="G3790"/>
  <c r="G3789"/>
  <c r="G3788"/>
  <c r="G3787"/>
  <c r="G3786"/>
  <c r="G3784"/>
  <c r="G3783"/>
  <c r="G3782"/>
  <c r="G3781"/>
  <c r="G3780"/>
  <c r="G3779"/>
  <c r="G3778"/>
  <c r="G3777"/>
  <c r="G3776"/>
  <c r="G3775"/>
  <c r="G3774"/>
  <c r="G3773"/>
  <c r="G3772"/>
  <c r="G3770"/>
  <c r="G3769"/>
  <c r="G3768"/>
  <c r="G3767"/>
  <c r="G3766"/>
  <c r="G3765"/>
  <c r="G3764"/>
  <c r="G3763"/>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2"/>
  <c r="G3711"/>
  <c r="G3710"/>
  <c r="G3709"/>
  <c r="G3708"/>
  <c r="G3707"/>
  <c r="G3706"/>
  <c r="G3705"/>
  <c r="G3704"/>
  <c r="G3703"/>
  <c r="G3702"/>
  <c r="G3701"/>
  <c r="G3699"/>
  <c r="G3695"/>
  <c r="G3694"/>
  <c r="G3692"/>
  <c r="G3690"/>
  <c r="G3689"/>
  <c r="G3688"/>
  <c r="G3687"/>
  <c r="G3686"/>
  <c r="G3685"/>
  <c r="G3683"/>
  <c r="G3681"/>
  <c r="G3680"/>
  <c r="G3679"/>
  <c r="G3678"/>
  <c r="G3677"/>
  <c r="G3676"/>
  <c r="G3675"/>
  <c r="G3674"/>
  <c r="G3673"/>
  <c r="G3672"/>
  <c r="G3671"/>
  <c r="G3670"/>
  <c r="G3669"/>
  <c r="G3668"/>
  <c r="G3667"/>
  <c r="G3666"/>
  <c r="G3665"/>
  <c r="G3664"/>
  <c r="G3663"/>
  <c r="G3662"/>
  <c r="G3661"/>
  <c r="G3660"/>
  <c r="G3659"/>
  <c r="G3657"/>
  <c r="G3656"/>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8"/>
  <c r="G3597"/>
  <c r="G3596"/>
  <c r="G3595"/>
  <c r="G3594"/>
  <c r="G3593"/>
  <c r="G3592"/>
  <c r="G3591"/>
  <c r="G3590"/>
  <c r="G3589"/>
  <c r="G3588"/>
  <c r="G3587"/>
  <c r="G3586"/>
  <c r="G3585"/>
  <c r="G3584"/>
  <c r="G3583"/>
  <c r="G3582"/>
  <c r="G3580"/>
  <c r="G3579"/>
  <c r="G3578"/>
  <c r="G3577"/>
  <c r="G3576"/>
  <c r="G3575"/>
  <c r="G3574"/>
  <c r="G3573"/>
  <c r="G3572"/>
  <c r="G3571"/>
  <c r="G3570"/>
  <c r="G3569"/>
  <c r="G3568"/>
  <c r="G3566"/>
  <c r="G3565"/>
  <c r="G3564"/>
  <c r="G3563"/>
  <c r="G3562"/>
  <c r="G3561"/>
  <c r="G3560"/>
  <c r="G3559"/>
  <c r="G3557"/>
  <c r="G3556"/>
  <c r="G3555"/>
  <c r="G3554"/>
  <c r="G3553"/>
  <c r="G3552"/>
  <c r="G3551"/>
  <c r="G3550"/>
  <c r="G3549"/>
  <c r="G3548"/>
  <c r="G3547"/>
  <c r="G3546"/>
  <c r="G3545"/>
  <c r="G3544"/>
  <c r="G3543"/>
  <c r="G3542"/>
  <c r="G3541"/>
  <c r="G3540"/>
  <c r="G3539"/>
  <c r="G3538"/>
  <c r="G3537"/>
  <c r="G3536"/>
  <c r="G3535"/>
  <c r="G3534"/>
  <c r="G3533"/>
  <c r="G3531"/>
  <c r="G3530"/>
  <c r="G3529"/>
  <c r="G3528"/>
  <c r="G3527"/>
  <c r="G3526"/>
  <c r="G3525"/>
  <c r="G3524"/>
  <c r="G3523"/>
  <c r="G3522"/>
  <c r="G3521"/>
  <c r="G3520"/>
  <c r="G3519"/>
  <c r="G3518"/>
  <c r="G3517"/>
  <c r="G3516"/>
  <c r="G3515"/>
  <c r="G3513"/>
  <c r="G3512"/>
  <c r="G3511"/>
  <c r="G3510"/>
  <c r="G3508"/>
  <c r="G3507"/>
  <c r="G3506"/>
  <c r="G3505"/>
  <c r="G3504"/>
  <c r="G3503"/>
  <c r="G3502"/>
  <c r="G3501"/>
  <c r="G3500"/>
  <c r="G3499"/>
  <c r="G3498"/>
  <c r="G3497"/>
  <c r="G3495"/>
  <c r="G3491"/>
  <c r="G3490"/>
  <c r="G3488"/>
  <c r="G3486"/>
  <c r="G3485"/>
  <c r="G3484"/>
  <c r="G3483"/>
  <c r="G3482"/>
  <c r="G3481"/>
  <c r="G3479"/>
  <c r="G3477"/>
  <c r="G3476"/>
  <c r="G3475"/>
  <c r="G3474"/>
  <c r="G3473"/>
  <c r="G3471"/>
  <c r="G3470"/>
  <c r="G3469"/>
  <c r="G3468"/>
  <c r="G3467"/>
  <c r="G3466"/>
  <c r="G3465"/>
  <c r="G3464"/>
  <c r="G3463"/>
  <c r="G3461"/>
  <c r="G3460"/>
  <c r="G3459"/>
  <c r="G3457"/>
  <c r="G3456"/>
  <c r="G3455"/>
  <c r="G3453"/>
  <c r="G3452"/>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4"/>
  <c r="G3393"/>
  <c r="G3392"/>
  <c r="G3391"/>
  <c r="G3390"/>
  <c r="G3389"/>
  <c r="G3388"/>
  <c r="G3387"/>
  <c r="G3386"/>
  <c r="G3385"/>
  <c r="G3384"/>
  <c r="G3383"/>
  <c r="G3382"/>
  <c r="G3381"/>
  <c r="G3380"/>
  <c r="G3379"/>
  <c r="G3378"/>
  <c r="G3376"/>
  <c r="G3375"/>
  <c r="G3374"/>
  <c r="G3373"/>
  <c r="G3372"/>
  <c r="G3371"/>
  <c r="G3370"/>
  <c r="G3369"/>
  <c r="G3368"/>
  <c r="G3367"/>
  <c r="G3366"/>
  <c r="G3365"/>
  <c r="G3364"/>
  <c r="G3362"/>
  <c r="G3361"/>
  <c r="G3360"/>
  <c r="G3359"/>
  <c r="G3358"/>
  <c r="G3357"/>
  <c r="G3356"/>
  <c r="G3355"/>
  <c r="G3353"/>
  <c r="G3351"/>
  <c r="G3350"/>
  <c r="G3348"/>
  <c r="G3346"/>
  <c r="G3345"/>
  <c r="G3344"/>
  <c r="G3343"/>
  <c r="G3342"/>
  <c r="G3340"/>
  <c r="G3339"/>
  <c r="G3338"/>
  <c r="G3337"/>
  <c r="G3336"/>
  <c r="G3335"/>
  <c r="G3334"/>
  <c r="G3333"/>
  <c r="G3332"/>
  <c r="G3331"/>
  <c r="G3330"/>
  <c r="G3329"/>
  <c r="G3326"/>
  <c r="G3325"/>
  <c r="G3324"/>
  <c r="G3323"/>
  <c r="G3322"/>
  <c r="G3319"/>
  <c r="G3318"/>
  <c r="G3317"/>
  <c r="G3316"/>
  <c r="G3315"/>
  <c r="G3314"/>
  <c r="G3313"/>
  <c r="G3312"/>
  <c r="G3311"/>
  <c r="G3310"/>
  <c r="G3309"/>
  <c r="G3308"/>
  <c r="G3307"/>
  <c r="G3306"/>
  <c r="G3304"/>
  <c r="G3303"/>
  <c r="G3302"/>
  <c r="G3301"/>
  <c r="G3300"/>
  <c r="G3299"/>
  <c r="G3298"/>
  <c r="G3297"/>
  <c r="G3296"/>
  <c r="G3295"/>
  <c r="G3294"/>
  <c r="G3293"/>
  <c r="G3291"/>
  <c r="G3287"/>
  <c r="G3286"/>
  <c r="G3284"/>
  <c r="G3281"/>
  <c r="G3280"/>
  <c r="G3279"/>
  <c r="G3278"/>
  <c r="G3277"/>
  <c r="G3273"/>
  <c r="G3272"/>
  <c r="G3271"/>
  <c r="G3270"/>
  <c r="G3269"/>
  <c r="G3268"/>
  <c r="G3267"/>
  <c r="G3266"/>
  <c r="G3265"/>
  <c r="G3264"/>
  <c r="G3263"/>
  <c r="G3262"/>
  <c r="G3261"/>
  <c r="G3260"/>
  <c r="G3259"/>
  <c r="G3258"/>
  <c r="G3257"/>
  <c r="G3256"/>
  <c r="G3255"/>
  <c r="G3254"/>
  <c r="G3253"/>
  <c r="G3252"/>
  <c r="G3251"/>
  <c r="G3249"/>
  <c r="G3248"/>
  <c r="G3246"/>
  <c r="G3245"/>
  <c r="G3244"/>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0"/>
  <c r="G3189"/>
  <c r="G3188"/>
  <c r="G3187"/>
  <c r="G3186"/>
  <c r="G3185"/>
  <c r="G3184"/>
  <c r="G3183"/>
  <c r="G3182"/>
  <c r="G3181"/>
  <c r="G3180"/>
  <c r="G3179"/>
  <c r="G3178"/>
  <c r="G3177"/>
  <c r="G3176"/>
  <c r="G3175"/>
  <c r="G3174"/>
  <c r="G3172"/>
  <c r="G3171"/>
  <c r="G3170"/>
  <c r="G3169"/>
  <c r="G3168"/>
  <c r="G3167"/>
  <c r="G3166"/>
  <c r="G3165"/>
  <c r="G3164"/>
  <c r="G3163"/>
  <c r="G3162"/>
  <c r="G3161"/>
  <c r="G3160"/>
  <c r="G3158"/>
  <c r="G3157"/>
  <c r="G3156"/>
  <c r="G3155"/>
  <c r="G3154"/>
  <c r="G3153"/>
  <c r="G3152"/>
  <c r="G3151"/>
  <c r="G3149"/>
  <c r="G3147"/>
  <c r="G3146"/>
  <c r="G3145"/>
  <c r="G3144"/>
  <c r="G3143"/>
  <c r="G3142"/>
  <c r="G3141"/>
  <c r="G3140"/>
  <c r="G3139"/>
  <c r="G3138"/>
  <c r="G3137"/>
  <c r="G3136"/>
  <c r="G3135"/>
  <c r="G3134"/>
  <c r="G3133"/>
  <c r="G3132"/>
  <c r="G3131"/>
  <c r="G3130"/>
  <c r="G3129"/>
  <c r="G3128"/>
  <c r="G3127"/>
  <c r="G3126"/>
  <c r="G3125"/>
  <c r="G3123"/>
  <c r="G3122"/>
  <c r="G3121"/>
  <c r="G3120"/>
  <c r="G3119"/>
  <c r="G3118"/>
  <c r="G3117"/>
  <c r="G3116"/>
  <c r="G3114"/>
  <c r="G3113"/>
  <c r="G3112"/>
  <c r="G3111"/>
  <c r="G3110"/>
  <c r="G3109"/>
  <c r="G3108"/>
  <c r="G3107"/>
  <c r="G3106"/>
  <c r="G3105"/>
  <c r="G3104"/>
  <c r="G3103"/>
  <c r="G3102"/>
  <c r="G3100"/>
  <c r="G3099"/>
  <c r="G3098"/>
  <c r="G3097"/>
  <c r="G3096"/>
  <c r="G3095"/>
  <c r="G3094"/>
  <c r="G3093"/>
  <c r="G3092"/>
  <c r="G3091"/>
  <c r="G3090"/>
  <c r="G3089"/>
  <c r="G3088"/>
  <c r="G3087"/>
  <c r="G3086"/>
  <c r="G3085"/>
  <c r="G3084"/>
  <c r="G3083"/>
  <c r="G3082"/>
  <c r="G3080"/>
  <c r="G3078"/>
  <c r="G3077"/>
  <c r="G3076"/>
  <c r="G3075"/>
  <c r="G3074"/>
  <c r="G3073"/>
  <c r="G3071"/>
  <c r="G3069"/>
  <c r="G3068"/>
  <c r="G3067"/>
  <c r="G3066"/>
  <c r="G3065"/>
  <c r="G3063"/>
  <c r="G3062"/>
  <c r="G3061"/>
  <c r="G3060"/>
  <c r="G3059"/>
  <c r="G3058"/>
  <c r="G3057"/>
  <c r="G3056"/>
  <c r="G3055"/>
  <c r="G3053"/>
  <c r="G3052"/>
  <c r="G3051"/>
  <c r="G3049"/>
  <c r="G3048"/>
  <c r="G3047"/>
  <c r="G3045"/>
  <c r="G3044"/>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6"/>
  <c r="G2985"/>
  <c r="G2984"/>
  <c r="G2983"/>
  <c r="G2982"/>
  <c r="G2981"/>
  <c r="G2980"/>
  <c r="G2979"/>
  <c r="G2978"/>
  <c r="G2977"/>
  <c r="G2976"/>
  <c r="G2975"/>
  <c r="G2974"/>
  <c r="G2973"/>
  <c r="G2972"/>
  <c r="G2971"/>
  <c r="G2970"/>
  <c r="G2968"/>
  <c r="G2967"/>
  <c r="G2966"/>
  <c r="G2965"/>
  <c r="G2964"/>
  <c r="G2963"/>
  <c r="G2962"/>
  <c r="G2961"/>
  <c r="G2960"/>
  <c r="G2959"/>
  <c r="G2958"/>
  <c r="G2957"/>
  <c r="G2956"/>
  <c r="G2954"/>
  <c r="G2953"/>
  <c r="G2952"/>
  <c r="G2951"/>
  <c r="G2950"/>
  <c r="G2949"/>
  <c r="G2948"/>
  <c r="G2947"/>
  <c r="G2945"/>
  <c r="G2943"/>
  <c r="G2942"/>
  <c r="G2938"/>
  <c r="G2937"/>
  <c r="G2936"/>
  <c r="G2935"/>
  <c r="G2934"/>
  <c r="G2932"/>
  <c r="G2931"/>
  <c r="G2930"/>
  <c r="G2929"/>
  <c r="G2928"/>
  <c r="G2927"/>
  <c r="G2926"/>
  <c r="G2925"/>
  <c r="G2924"/>
  <c r="G2923"/>
  <c r="G2922"/>
  <c r="G2921"/>
  <c r="G2917"/>
  <c r="G2916"/>
  <c r="G2915"/>
  <c r="G2910"/>
  <c r="G2909"/>
  <c r="G2907"/>
  <c r="G2906"/>
  <c r="G2905"/>
  <c r="G2904"/>
  <c r="G2903"/>
  <c r="G2902"/>
  <c r="G2901"/>
  <c r="G2900"/>
  <c r="G2899"/>
  <c r="G2898"/>
  <c r="G2896"/>
  <c r="G2893"/>
  <c r="G2892"/>
  <c r="G2891"/>
  <c r="G2890"/>
  <c r="G2889"/>
  <c r="G2888"/>
  <c r="G2887"/>
  <c r="G2886"/>
  <c r="G2885"/>
  <c r="G2879"/>
  <c r="G2878"/>
  <c r="G2876"/>
  <c r="G2873"/>
  <c r="G2872"/>
  <c r="G2871"/>
  <c r="G2870"/>
  <c r="G2869"/>
  <c r="G2867"/>
  <c r="G2865"/>
  <c r="G2864"/>
  <c r="G2863"/>
  <c r="G2862"/>
  <c r="G2861"/>
  <c r="G2859"/>
  <c r="G2858"/>
  <c r="G2857"/>
  <c r="G2856"/>
  <c r="G2855"/>
  <c r="G2854"/>
  <c r="G2853"/>
  <c r="G2852"/>
  <c r="G2851"/>
  <c r="G2849"/>
  <c r="G2848"/>
  <c r="G2847"/>
  <c r="G2844"/>
  <c r="G2843"/>
  <c r="G2841"/>
  <c r="G2840"/>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2"/>
  <c r="G2781"/>
  <c r="G2780"/>
  <c r="G2779"/>
  <c r="G2778"/>
  <c r="G2777"/>
  <c r="G2776"/>
  <c r="G2775"/>
  <c r="G2774"/>
  <c r="G2773"/>
  <c r="G2772"/>
  <c r="G2771"/>
  <c r="G2770"/>
  <c r="G2769"/>
  <c r="G2768"/>
  <c r="G2767"/>
  <c r="G2766"/>
  <c r="G2764"/>
  <c r="G2763"/>
  <c r="G2762"/>
  <c r="G2761"/>
  <c r="G2760"/>
  <c r="G2759"/>
  <c r="G2758"/>
  <c r="G2757"/>
  <c r="G2756"/>
  <c r="G2755"/>
  <c r="G2754"/>
  <c r="G2753"/>
  <c r="G2752"/>
  <c r="G2750"/>
  <c r="G2749"/>
  <c r="G2748"/>
  <c r="G2747"/>
  <c r="G2746"/>
  <c r="G2745"/>
  <c r="G2744"/>
  <c r="G2743"/>
  <c r="G2742"/>
  <c r="G2741"/>
  <c r="G2740"/>
  <c r="G2739"/>
  <c r="G2738"/>
  <c r="G2737"/>
  <c r="G2735"/>
  <c r="G2734"/>
  <c r="G2733"/>
  <c r="G2732"/>
  <c r="G2731"/>
  <c r="G2730"/>
  <c r="G2729"/>
  <c r="G2728"/>
  <c r="G2727"/>
  <c r="G2726"/>
  <c r="G2725"/>
  <c r="G2724"/>
  <c r="G2723"/>
  <c r="G2722"/>
  <c r="G2721"/>
  <c r="G2720"/>
  <c r="G2719"/>
  <c r="G2718"/>
  <c r="G2717"/>
  <c r="G2716"/>
  <c r="G2715"/>
  <c r="G2714"/>
  <c r="G2713"/>
  <c r="G2712"/>
  <c r="G2711"/>
  <c r="G2710"/>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7"/>
  <c r="G2636"/>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8"/>
  <c r="G2577"/>
  <c r="G2576"/>
  <c r="G2575"/>
  <c r="G2574"/>
  <c r="G2573"/>
  <c r="G2572"/>
  <c r="G2571"/>
  <c r="G2570"/>
  <c r="G2569"/>
  <c r="G2568"/>
  <c r="G2567"/>
  <c r="G2566"/>
  <c r="G2565"/>
  <c r="G2564"/>
  <c r="G2563"/>
  <c r="G2562"/>
  <c r="G2560"/>
  <c r="G2559"/>
  <c r="G2558"/>
  <c r="G2557"/>
  <c r="G2556"/>
  <c r="G2555"/>
  <c r="G2554"/>
  <c r="G2553"/>
  <c r="G2552"/>
  <c r="G2551"/>
  <c r="G2550"/>
  <c r="G2549"/>
  <c r="G2548"/>
  <c r="G2546"/>
  <c r="G2545"/>
  <c r="G2544"/>
  <c r="G2543"/>
  <c r="G2542"/>
  <c r="G2541"/>
  <c r="G2540"/>
  <c r="G2539"/>
  <c r="G2537"/>
  <c r="G2535"/>
  <c r="G2534"/>
  <c r="G2532"/>
  <c r="G2531"/>
  <c r="G2530"/>
  <c r="G2528"/>
  <c r="G2527"/>
  <c r="G2526"/>
  <c r="G2524"/>
  <c r="G2523"/>
  <c r="G2522"/>
  <c r="G2521"/>
  <c r="G2520"/>
  <c r="G2519"/>
  <c r="G2518"/>
  <c r="G2517"/>
  <c r="G2516"/>
  <c r="G2515"/>
  <c r="G2514"/>
  <c r="G2513"/>
  <c r="G2509"/>
  <c r="G2508"/>
  <c r="G2507"/>
  <c r="G2506"/>
  <c r="G2505"/>
  <c r="G2504"/>
  <c r="G2502"/>
  <c r="G2501"/>
  <c r="G2500"/>
  <c r="G2499"/>
  <c r="G2498"/>
  <c r="G2497"/>
  <c r="G2496"/>
  <c r="G2495"/>
  <c r="G2494"/>
  <c r="G2493"/>
  <c r="G2492"/>
  <c r="G2491"/>
  <c r="G2490"/>
  <c r="G2488"/>
  <c r="G2486"/>
  <c r="G2485"/>
  <c r="G2483"/>
  <c r="G2481"/>
  <c r="G2480"/>
  <c r="G2478"/>
  <c r="G2477"/>
  <c r="G2475"/>
  <c r="G2471"/>
  <c r="G2470"/>
  <c r="G2468"/>
  <c r="G2464"/>
  <c r="G2463"/>
  <c r="G2457"/>
  <c r="G2456"/>
  <c r="G2455"/>
  <c r="G2454"/>
  <c r="G2453"/>
  <c r="G2452"/>
  <c r="G2451"/>
  <c r="G2450"/>
  <c r="G2449"/>
  <c r="G2448"/>
  <c r="G2447"/>
  <c r="G2446"/>
  <c r="G2445"/>
  <c r="G2444"/>
  <c r="G2443"/>
  <c r="G2442"/>
  <c r="G2441"/>
  <c r="G2440"/>
  <c r="G2439"/>
  <c r="G2438"/>
  <c r="G2437"/>
  <c r="G2436"/>
  <c r="G2435"/>
  <c r="G2433"/>
  <c r="G2432"/>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4"/>
  <c r="G2373"/>
  <c r="G2372"/>
  <c r="G2371"/>
  <c r="G2370"/>
  <c r="G2369"/>
  <c r="G2368"/>
  <c r="G2367"/>
  <c r="G2366"/>
  <c r="G2365"/>
  <c r="G2364"/>
  <c r="G2363"/>
  <c r="G2362"/>
  <c r="G2361"/>
  <c r="G2360"/>
  <c r="G2359"/>
  <c r="G2358"/>
  <c r="G2356"/>
  <c r="G2355"/>
  <c r="G2354"/>
  <c r="G2353"/>
  <c r="G2352"/>
  <c r="G2351"/>
  <c r="G2350"/>
  <c r="G2349"/>
  <c r="G2348"/>
  <c r="G2347"/>
  <c r="G2346"/>
  <c r="G2345"/>
  <c r="G2344"/>
  <c r="G2342"/>
  <c r="G2341"/>
  <c r="G2340"/>
  <c r="G2339"/>
  <c r="G2338"/>
  <c r="G2337"/>
  <c r="G2336"/>
  <c r="G2335"/>
  <c r="G2334"/>
  <c r="G2333"/>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4"/>
  <c r="G2281"/>
  <c r="G2279"/>
  <c r="G2277"/>
  <c r="G2276"/>
  <c r="G2274"/>
  <c r="G2273"/>
  <c r="G2271"/>
  <c r="G2270"/>
  <c r="G2268"/>
  <c r="G2267"/>
  <c r="G2266"/>
  <c r="G2264"/>
  <c r="G2262"/>
  <c r="G2260"/>
  <c r="G2259"/>
  <c r="G2258"/>
  <c r="G2257"/>
  <c r="G2256"/>
  <c r="G2255"/>
  <c r="G2254"/>
  <c r="G2253"/>
  <c r="G2252"/>
  <c r="G2251"/>
  <c r="G2250"/>
  <c r="G2249"/>
  <c r="G2248"/>
  <c r="G2247"/>
  <c r="G2246"/>
  <c r="G2245"/>
  <c r="G2244"/>
  <c r="G2243"/>
  <c r="G2242"/>
  <c r="G2241"/>
  <c r="G2240"/>
  <c r="G2239"/>
  <c r="G2238"/>
  <c r="G2237"/>
  <c r="G2236"/>
  <c r="G2235"/>
  <c r="G2234"/>
  <c r="G2233"/>
  <c r="G2232"/>
  <c r="G2231"/>
  <c r="G2229"/>
  <c r="G2228"/>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0"/>
  <c r="G2169"/>
  <c r="G2168"/>
  <c r="G2167"/>
  <c r="G2166"/>
  <c r="G2165"/>
  <c r="G2164"/>
  <c r="G2163"/>
  <c r="G2162"/>
  <c r="G2161"/>
  <c r="G2160"/>
  <c r="G2159"/>
  <c r="G2158"/>
  <c r="G2157"/>
  <c r="G2156"/>
  <c r="G2155"/>
  <c r="G2154"/>
  <c r="G2152"/>
  <c r="G2151"/>
  <c r="G2150"/>
  <c r="G2149"/>
  <c r="G2148"/>
  <c r="G2147"/>
  <c r="G2146"/>
  <c r="G2145"/>
  <c r="G2144"/>
  <c r="G2143"/>
  <c r="G2142"/>
  <c r="G2141"/>
  <c r="G2140"/>
  <c r="G2138"/>
  <c r="G2137"/>
  <c r="G2136"/>
  <c r="G2135"/>
  <c r="G2134"/>
  <c r="G2133"/>
  <c r="G2132"/>
  <c r="G2131"/>
  <c r="G2129"/>
  <c r="G2127"/>
  <c r="G2126"/>
  <c r="G2125"/>
  <c r="G2124"/>
  <c r="G2122"/>
  <c r="G2121"/>
  <c r="G2120"/>
  <c r="G2119"/>
  <c r="G2118"/>
  <c r="G2117"/>
  <c r="G2116"/>
  <c r="G2115"/>
  <c r="G2114"/>
  <c r="G2113"/>
  <c r="G2112"/>
  <c r="G2111"/>
  <c r="G2110"/>
  <c r="G2109"/>
  <c r="G2108"/>
  <c r="G2107"/>
  <c r="G2106"/>
  <c r="G2105"/>
  <c r="G2104"/>
  <c r="G2103"/>
  <c r="G2102"/>
  <c r="G2101"/>
  <c r="G2100"/>
  <c r="G2099"/>
  <c r="G2098"/>
  <c r="G2097"/>
  <c r="G2096"/>
  <c r="G2094"/>
  <c r="G2093"/>
  <c r="G2092"/>
  <c r="G2091"/>
  <c r="G2090"/>
  <c r="G2089"/>
  <c r="G2088"/>
  <c r="G2087"/>
  <c r="G2086"/>
  <c r="G2085"/>
  <c r="G2084"/>
  <c r="G2083"/>
  <c r="G2082"/>
  <c r="G2080"/>
  <c r="G2078"/>
  <c r="G2077"/>
  <c r="G2075"/>
  <c r="G2073"/>
  <c r="G2072"/>
  <c r="G2070"/>
  <c r="G2069"/>
  <c r="G2068"/>
  <c r="G2067"/>
  <c r="G2066"/>
  <c r="G2065"/>
  <c r="G2064"/>
  <c r="G2063"/>
  <c r="G2062"/>
  <c r="G2060"/>
  <c r="G2058"/>
  <c r="G2056"/>
  <c r="G2055"/>
  <c r="G2054"/>
  <c r="G2053"/>
  <c r="G2052"/>
  <c r="G2051"/>
  <c r="G2050"/>
  <c r="G2049"/>
  <c r="G2048"/>
  <c r="G2047"/>
  <c r="G2046"/>
  <c r="G2045"/>
  <c r="G2044"/>
  <c r="G2043"/>
  <c r="G2042"/>
  <c r="G2041"/>
  <c r="G2040"/>
  <c r="G2039"/>
  <c r="G2038"/>
  <c r="G2037"/>
  <c r="G2036"/>
  <c r="G2035"/>
  <c r="G2034"/>
  <c r="G2033"/>
  <c r="G2032"/>
  <c r="G2031"/>
  <c r="G2030"/>
  <c r="G2029"/>
  <c r="G2028"/>
  <c r="G2027"/>
  <c r="G2025"/>
  <c r="G2024"/>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G1978"/>
  <c r="G1977"/>
  <c r="G1976"/>
  <c r="G1975"/>
  <c r="G1974"/>
  <c r="G1973"/>
  <c r="G1972"/>
  <c r="G1971"/>
  <c r="G1970"/>
  <c r="G1969"/>
  <c r="G1968"/>
  <c r="G1966"/>
  <c r="G1965"/>
  <c r="G1964"/>
  <c r="G1963"/>
  <c r="G1962"/>
  <c r="G1961"/>
  <c r="G1960"/>
  <c r="G1959"/>
  <c r="G1958"/>
  <c r="G1957"/>
  <c r="G1956"/>
  <c r="G1955"/>
  <c r="G1954"/>
  <c r="G1953"/>
  <c r="G1952"/>
  <c r="G1951"/>
  <c r="G1950"/>
  <c r="G1948"/>
  <c r="G1947"/>
  <c r="G1946"/>
  <c r="G1945"/>
  <c r="G1944"/>
  <c r="G1943"/>
  <c r="G1942"/>
  <c r="G1941"/>
  <c r="G1940"/>
  <c r="G1939"/>
  <c r="G1938"/>
  <c r="G1937"/>
  <c r="G1936"/>
  <c r="G1934"/>
  <c r="G1933"/>
  <c r="G1932"/>
  <c r="G1931"/>
  <c r="G1930"/>
  <c r="G1929"/>
  <c r="G1928"/>
  <c r="G1927"/>
  <c r="G1925"/>
  <c r="G1923"/>
  <c r="G1922"/>
  <c r="G1921"/>
  <c r="G1920"/>
  <c r="G1919"/>
  <c r="G1918"/>
  <c r="G1917"/>
  <c r="G1916"/>
  <c r="G1915"/>
  <c r="G1914"/>
  <c r="G1912"/>
  <c r="G1911"/>
  <c r="G1910"/>
  <c r="G1909"/>
  <c r="G1908"/>
  <c r="G1907"/>
  <c r="G1906"/>
  <c r="G1905"/>
  <c r="G1904"/>
  <c r="G1903"/>
  <c r="G1902"/>
  <c r="G1901"/>
  <c r="G1900"/>
  <c r="G1899"/>
  <c r="G1898"/>
  <c r="G1897"/>
  <c r="G1896"/>
  <c r="G1895"/>
  <c r="G1894"/>
  <c r="G1893"/>
  <c r="G1892"/>
  <c r="G1890"/>
  <c r="G1889"/>
  <c r="G1888"/>
  <c r="G1887"/>
  <c r="G1886"/>
  <c r="G1885"/>
  <c r="G1884"/>
  <c r="G1883"/>
  <c r="G1882"/>
  <c r="G1881"/>
  <c r="G1880"/>
  <c r="G1879"/>
  <c r="G1878"/>
  <c r="G1876"/>
  <c r="G1874"/>
  <c r="G1873"/>
  <c r="G1871"/>
  <c r="G1869"/>
  <c r="G1868"/>
  <c r="G1866"/>
  <c r="G1865"/>
  <c r="G1864"/>
  <c r="G1863"/>
  <c r="G1862"/>
  <c r="G1861"/>
  <c r="G1860"/>
  <c r="G1859"/>
  <c r="G1858"/>
  <c r="G1856"/>
  <c r="G1854"/>
  <c r="G1852"/>
  <c r="G1851"/>
  <c r="G1850"/>
  <c r="G1849"/>
  <c r="G1848"/>
  <c r="G1847"/>
  <c r="G1846"/>
  <c r="G1845"/>
  <c r="G1844"/>
  <c r="G1843"/>
  <c r="G1842"/>
  <c r="G1841"/>
  <c r="G1840"/>
  <c r="G1839"/>
  <c r="G1838"/>
  <c r="G1837"/>
  <c r="G1836"/>
  <c r="G1835"/>
  <c r="G1834"/>
  <c r="G1833"/>
  <c r="G1832"/>
  <c r="G1831"/>
  <c r="G1830"/>
  <c r="G1829"/>
  <c r="G1828"/>
  <c r="G1827"/>
  <c r="G1826"/>
  <c r="G1825"/>
  <c r="G1824"/>
  <c r="G1823"/>
  <c r="G1821"/>
  <c r="G1820"/>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2"/>
  <c r="G1761"/>
  <c r="G1760"/>
  <c r="G1759"/>
  <c r="G1758"/>
  <c r="G1757"/>
  <c r="G1756"/>
  <c r="G1755"/>
  <c r="G1754"/>
  <c r="G1753"/>
  <c r="G1752"/>
  <c r="G1751"/>
  <c r="G1750"/>
  <c r="G1749"/>
  <c r="G1748"/>
  <c r="G1747"/>
  <c r="G1746"/>
  <c r="G1744"/>
  <c r="G1743"/>
  <c r="G1742"/>
  <c r="G1741"/>
  <c r="G1740"/>
  <c r="G1739"/>
  <c r="G1738"/>
  <c r="G1737"/>
  <c r="G1736"/>
  <c r="G1735"/>
  <c r="G1734"/>
  <c r="G1733"/>
  <c r="G1732"/>
  <c r="G1730"/>
  <c r="G1729"/>
  <c r="G1728"/>
  <c r="G1727"/>
  <c r="G1726"/>
  <c r="G1725"/>
  <c r="G1724"/>
  <c r="G1723"/>
  <c r="G1721"/>
  <c r="G1719"/>
  <c r="G1718"/>
  <c r="G1717"/>
  <c r="G1716"/>
  <c r="G1715"/>
  <c r="G1714"/>
  <c r="G1713"/>
  <c r="G1712"/>
  <c r="G1711"/>
  <c r="G1710"/>
  <c r="G1708"/>
  <c r="G1707"/>
  <c r="G1706"/>
  <c r="G1705"/>
  <c r="G1704"/>
  <c r="G1703"/>
  <c r="G1702"/>
  <c r="G1701"/>
  <c r="G1700"/>
  <c r="G1699"/>
  <c r="G1698"/>
  <c r="G1697"/>
  <c r="G1696"/>
  <c r="G1694"/>
  <c r="G1693"/>
  <c r="G1692"/>
  <c r="G1691"/>
  <c r="G1690"/>
  <c r="G1689"/>
  <c r="G1688"/>
  <c r="G1686"/>
  <c r="G1685"/>
  <c r="G1684"/>
  <c r="G1683"/>
  <c r="G1682"/>
  <c r="G1681"/>
  <c r="G1680"/>
  <c r="G1679"/>
  <c r="G1678"/>
  <c r="G1677"/>
  <c r="G1676"/>
  <c r="G1675"/>
  <c r="G1674"/>
  <c r="G1672"/>
  <c r="G1670"/>
  <c r="G1669"/>
  <c r="G1667"/>
  <c r="G1665"/>
  <c r="G1664"/>
  <c r="G1662"/>
  <c r="G1661"/>
  <c r="G1659"/>
  <c r="G1658"/>
  <c r="G1656"/>
  <c r="G1655"/>
  <c r="G1654"/>
  <c r="G1652"/>
  <c r="G1650"/>
  <c r="G1648"/>
  <c r="G1647"/>
  <c r="G1646"/>
  <c r="G1645"/>
  <c r="G1644"/>
  <c r="G1643"/>
  <c r="G1642"/>
  <c r="G1641"/>
  <c r="G1640"/>
  <c r="G1639"/>
  <c r="G1638"/>
  <c r="G1637"/>
  <c r="G1636"/>
  <c r="G1635"/>
  <c r="G1634"/>
  <c r="G1633"/>
  <c r="G1632"/>
  <c r="G1631"/>
  <c r="G1630"/>
  <c r="G1629"/>
  <c r="G1628"/>
  <c r="G1627"/>
  <c r="G1626"/>
  <c r="G1625"/>
  <c r="G1624"/>
  <c r="G1623"/>
  <c r="G1622"/>
  <c r="G1621"/>
  <c r="G1620"/>
  <c r="G1619"/>
  <c r="G1617"/>
  <c r="G1616"/>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8"/>
  <c r="G1557"/>
  <c r="G1556"/>
  <c r="G1555"/>
  <c r="G1554"/>
  <c r="G1553"/>
  <c r="G1552"/>
  <c r="G1551"/>
  <c r="G1550"/>
  <c r="G1549"/>
  <c r="G1548"/>
  <c r="G1547"/>
  <c r="G1546"/>
  <c r="G1545"/>
  <c r="G1544"/>
  <c r="G1543"/>
  <c r="G1542"/>
  <c r="G1540"/>
  <c r="G1539"/>
  <c r="G1538"/>
  <c r="G1537"/>
  <c r="G1536"/>
  <c r="G1535"/>
  <c r="G1534"/>
  <c r="G1533"/>
  <c r="G1532"/>
  <c r="G1531"/>
  <c r="G1530"/>
  <c r="G1529"/>
  <c r="G1528"/>
  <c r="G1526"/>
  <c r="G1525"/>
  <c r="G1524"/>
  <c r="G1523"/>
  <c r="G1522"/>
  <c r="G1521"/>
  <c r="G1520"/>
  <c r="G1519"/>
  <c r="G1517"/>
  <c r="G1515"/>
  <c r="G1514"/>
  <c r="G1513"/>
  <c r="G1510"/>
  <c r="G1509"/>
  <c r="G1508"/>
  <c r="G1507"/>
  <c r="G1506"/>
  <c r="G1504"/>
  <c r="G1503"/>
  <c r="G1502"/>
  <c r="G1501"/>
  <c r="G1500"/>
  <c r="G1499"/>
  <c r="G1498"/>
  <c r="G1497"/>
  <c r="G1496"/>
  <c r="G1495"/>
  <c r="G1494"/>
  <c r="G1493"/>
  <c r="G1492"/>
  <c r="G1489"/>
  <c r="G1488"/>
  <c r="G1487"/>
  <c r="G1486"/>
  <c r="G1485"/>
  <c r="G1484"/>
  <c r="G1482"/>
  <c r="G1481"/>
  <c r="G1480"/>
  <c r="G1479"/>
  <c r="G1478"/>
  <c r="G1477"/>
  <c r="G1476"/>
  <c r="G1475"/>
  <c r="G1474"/>
  <c r="G1473"/>
  <c r="G1472"/>
  <c r="G1471"/>
  <c r="G1470"/>
  <c r="G1468"/>
  <c r="G1466"/>
  <c r="G1465"/>
  <c r="G1463"/>
  <c r="G1461"/>
  <c r="G1460"/>
  <c r="G1458"/>
  <c r="G1457"/>
  <c r="G1455"/>
  <c r="G1454"/>
  <c r="G1452"/>
  <c r="G1451"/>
  <c r="G1450"/>
  <c r="G1448"/>
  <c r="G1446"/>
  <c r="G1444"/>
  <c r="G1443"/>
  <c r="G1442"/>
  <c r="G1441"/>
  <c r="G1440"/>
  <c r="G1438"/>
  <c r="G1437"/>
  <c r="G1436"/>
  <c r="G1435"/>
  <c r="G1434"/>
  <c r="G1433"/>
  <c r="G1432"/>
  <c r="G1431"/>
  <c r="G1430"/>
  <c r="G1429"/>
  <c r="G1428"/>
  <c r="G1427"/>
  <c r="G1426"/>
  <c r="G1425"/>
  <c r="G1424"/>
  <c r="G1423"/>
  <c r="G1422"/>
  <c r="G1421"/>
  <c r="G1420"/>
  <c r="G1419"/>
  <c r="G1418"/>
  <c r="G1417"/>
  <c r="G1416"/>
  <c r="G1415"/>
  <c r="G1413"/>
  <c r="G1412"/>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4"/>
  <c r="G1353"/>
  <c r="G1352"/>
  <c r="G1351"/>
  <c r="G1350"/>
  <c r="G1349"/>
  <c r="G1348"/>
  <c r="G1347"/>
  <c r="G1346"/>
  <c r="G1345"/>
  <c r="G1344"/>
  <c r="G1343"/>
  <c r="G1342"/>
  <c r="G1341"/>
  <c r="G1340"/>
  <c r="G1339"/>
  <c r="G1338"/>
  <c r="G1336"/>
  <c r="G1335"/>
  <c r="G1334"/>
  <c r="G1333"/>
  <c r="G1332"/>
  <c r="G1331"/>
  <c r="G1330"/>
  <c r="G1329"/>
  <c r="G1328"/>
  <c r="G1327"/>
  <c r="G1326"/>
  <c r="G1325"/>
  <c r="G1324"/>
  <c r="G1322"/>
  <c r="G1321"/>
  <c r="G1320"/>
  <c r="G1319"/>
  <c r="G1318"/>
  <c r="G1317"/>
  <c r="G1316"/>
  <c r="G1315"/>
  <c r="G1313"/>
  <c r="G1311"/>
  <c r="G1310"/>
  <c r="G1309"/>
  <c r="G1308"/>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4"/>
  <c r="G1262"/>
  <c r="G1261"/>
  <c r="G1259"/>
  <c r="G1257"/>
  <c r="G1256"/>
  <c r="G1254"/>
  <c r="G1253"/>
  <c r="G1252"/>
  <c r="G1251"/>
  <c r="G1250"/>
  <c r="G1249"/>
  <c r="G1248"/>
  <c r="G1247"/>
  <c r="G1246"/>
  <c r="G1244"/>
  <c r="G1242"/>
  <c r="G1240"/>
  <c r="G1239"/>
  <c r="G1238"/>
  <c r="G1237"/>
  <c r="G1236"/>
  <c r="G1235"/>
  <c r="G1234"/>
  <c r="G1233"/>
  <c r="G1232"/>
  <c r="G1231"/>
  <c r="G1230"/>
  <c r="G1229"/>
  <c r="G1228"/>
  <c r="G1227"/>
  <c r="G1226"/>
  <c r="G1225"/>
  <c r="G1224"/>
  <c r="G1223"/>
  <c r="G1222"/>
  <c r="G1221"/>
  <c r="G1220"/>
  <c r="G1219"/>
  <c r="G1218"/>
  <c r="G1217"/>
  <c r="G1216"/>
  <c r="G1215"/>
  <c r="G1214"/>
  <c r="G1213"/>
  <c r="G1212"/>
  <c r="G1211"/>
  <c r="G1209"/>
  <c r="G1208"/>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0"/>
  <c r="G1149"/>
  <c r="G1148"/>
  <c r="G1147"/>
  <c r="G1146"/>
  <c r="G1145"/>
  <c r="G1144"/>
  <c r="G1143"/>
  <c r="G1142"/>
  <c r="G1141"/>
  <c r="G1140"/>
  <c r="G1139"/>
  <c r="G1138"/>
  <c r="G1137"/>
  <c r="G1136"/>
  <c r="G1135"/>
  <c r="G1134"/>
  <c r="G1132"/>
  <c r="G1131"/>
  <c r="G1130"/>
  <c r="G1129"/>
  <c r="G1128"/>
  <c r="G1127"/>
  <c r="G1126"/>
  <c r="G1125"/>
  <c r="G1124"/>
  <c r="G1123"/>
  <c r="G1122"/>
  <c r="G1121"/>
  <c r="G1120"/>
  <c r="G1118"/>
  <c r="G1117"/>
  <c r="G1116"/>
  <c r="G1115"/>
  <c r="G1114"/>
  <c r="G1113"/>
  <c r="G1112"/>
  <c r="G1111"/>
  <c r="G1109"/>
  <c r="G1107"/>
  <c r="G1106"/>
  <c r="G1105"/>
  <c r="G1104"/>
  <c r="G1103"/>
  <c r="G1102"/>
  <c r="G1101"/>
  <c r="G1100"/>
  <c r="G1099"/>
  <c r="G1098"/>
  <c r="G1096"/>
  <c r="G1095"/>
  <c r="G1094"/>
  <c r="G1093"/>
  <c r="G1092"/>
  <c r="G1091"/>
  <c r="G1090"/>
  <c r="G1089"/>
  <c r="G1088"/>
  <c r="G1087"/>
  <c r="G1086"/>
  <c r="G1085"/>
  <c r="G1084"/>
  <c r="G1082"/>
  <c r="G1081"/>
  <c r="G1080"/>
  <c r="G1079"/>
  <c r="G1078"/>
  <c r="G1077"/>
  <c r="G1076"/>
  <c r="G1074"/>
  <c r="G1073"/>
  <c r="G1072"/>
  <c r="G1071"/>
  <c r="G1070"/>
  <c r="G1069"/>
  <c r="G1068"/>
  <c r="G1067"/>
  <c r="G1066"/>
  <c r="G1065"/>
  <c r="G1064"/>
  <c r="G1063"/>
  <c r="G1062"/>
  <c r="G1060"/>
  <c r="G1058"/>
  <c r="G1057"/>
  <c r="G1055"/>
  <c r="G1053"/>
  <c r="G1052"/>
  <c r="G1050"/>
  <c r="G1049"/>
  <c r="G1047"/>
  <c r="G1046"/>
  <c r="G1044"/>
  <c r="G1043"/>
  <c r="G1042"/>
  <c r="G1040"/>
  <c r="G1038"/>
  <c r="G1036"/>
  <c r="G1035"/>
  <c r="G1034"/>
  <c r="G1033"/>
  <c r="G1032"/>
  <c r="G1031"/>
  <c r="G1030"/>
  <c r="G1029"/>
  <c r="G1028"/>
  <c r="G1027"/>
  <c r="G1026"/>
  <c r="G1025"/>
  <c r="G1024"/>
  <c r="G1023"/>
  <c r="G1022"/>
  <c r="G1021"/>
  <c r="G1020"/>
  <c r="G1019"/>
  <c r="G1018"/>
  <c r="G1017"/>
  <c r="G1016"/>
  <c r="G1015"/>
  <c r="G1014"/>
  <c r="G1013"/>
  <c r="G1012"/>
  <c r="G1011"/>
  <c r="G1010"/>
  <c r="G1009"/>
  <c r="G1008"/>
  <c r="G1007"/>
  <c r="G1005"/>
  <c r="G1004"/>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6"/>
  <c r="G945"/>
  <c r="G944"/>
  <c r="G943"/>
  <c r="G942"/>
  <c r="G941"/>
  <c r="G940"/>
  <c r="G939"/>
  <c r="G938"/>
  <c r="G937"/>
  <c r="G936"/>
  <c r="G935"/>
  <c r="G934"/>
  <c r="G933"/>
  <c r="G932"/>
  <c r="G931"/>
  <c r="G930"/>
  <c r="G928"/>
  <c r="G927"/>
  <c r="G926"/>
  <c r="G925"/>
  <c r="G924"/>
  <c r="G923"/>
  <c r="G922"/>
  <c r="G921"/>
  <c r="G920"/>
  <c r="G919"/>
  <c r="G918"/>
  <c r="G917"/>
  <c r="G916"/>
  <c r="G914"/>
  <c r="G913"/>
  <c r="G912"/>
  <c r="G911"/>
  <c r="G910"/>
  <c r="G909"/>
  <c r="G908"/>
  <c r="G907"/>
  <c r="G905"/>
  <c r="G903"/>
  <c r="G902"/>
  <c r="G901"/>
  <c r="G900"/>
  <c r="G898"/>
  <c r="G897"/>
  <c r="G896"/>
  <c r="G895"/>
  <c r="G894"/>
  <c r="G892"/>
  <c r="G891"/>
  <c r="G890"/>
  <c r="G889"/>
  <c r="G888"/>
  <c r="G887"/>
  <c r="G886"/>
  <c r="G885"/>
  <c r="G884"/>
  <c r="G883"/>
  <c r="G882"/>
  <c r="G881"/>
  <c r="G880"/>
  <c r="G878"/>
  <c r="G877"/>
  <c r="G876"/>
  <c r="G875"/>
  <c r="G874"/>
  <c r="G873"/>
  <c r="G872"/>
  <c r="G871"/>
  <c r="G870"/>
  <c r="G869"/>
  <c r="G868"/>
  <c r="G867"/>
  <c r="G866"/>
  <c r="G865"/>
  <c r="G864"/>
  <c r="G863"/>
  <c r="G862"/>
  <c r="G861"/>
  <c r="G860"/>
  <c r="G859"/>
  <c r="G858"/>
  <c r="G856"/>
  <c r="G854"/>
  <c r="G853"/>
  <c r="G851"/>
  <c r="G849"/>
  <c r="G848"/>
  <c r="G846"/>
  <c r="G845"/>
  <c r="G844"/>
  <c r="G843"/>
  <c r="G842"/>
  <c r="G841"/>
  <c r="G840"/>
  <c r="G839"/>
  <c r="G838"/>
  <c r="G836"/>
  <c r="G834"/>
  <c r="G832"/>
  <c r="G831"/>
  <c r="G830"/>
  <c r="G829"/>
  <c r="G828"/>
  <c r="G827"/>
  <c r="G826"/>
  <c r="G825"/>
  <c r="G824"/>
  <c r="G823"/>
  <c r="G822"/>
  <c r="G821"/>
  <c r="G820"/>
  <c r="G819"/>
  <c r="G818"/>
  <c r="G817"/>
  <c r="G816"/>
  <c r="G815"/>
  <c r="G814"/>
  <c r="G813"/>
  <c r="G812"/>
  <c r="G811"/>
  <c r="G810"/>
  <c r="G809"/>
  <c r="G808"/>
  <c r="G807"/>
  <c r="G806"/>
  <c r="G805"/>
  <c r="G804"/>
  <c r="G803"/>
  <c r="G801"/>
  <c r="G800"/>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2"/>
  <c r="G741"/>
  <c r="G740"/>
  <c r="G739"/>
  <c r="G738"/>
  <c r="G737"/>
  <c r="G736"/>
  <c r="G735"/>
  <c r="G734"/>
  <c r="G733"/>
  <c r="G732"/>
  <c r="G731"/>
  <c r="G730"/>
  <c r="G729"/>
  <c r="G728"/>
  <c r="G727"/>
  <c r="G726"/>
  <c r="G724"/>
  <c r="G723"/>
  <c r="G722"/>
  <c r="G721"/>
  <c r="G720"/>
  <c r="G719"/>
  <c r="G718"/>
  <c r="G717"/>
  <c r="G716"/>
  <c r="G715"/>
  <c r="G714"/>
  <c r="G713"/>
  <c r="G712"/>
  <c r="G710"/>
  <c r="G709"/>
  <c r="G708"/>
  <c r="G707"/>
  <c r="G706"/>
  <c r="G705"/>
  <c r="G704"/>
  <c r="G703"/>
  <c r="G701"/>
  <c r="G699"/>
  <c r="G698"/>
  <c r="G697"/>
  <c r="G696"/>
  <c r="G694"/>
  <c r="G693"/>
  <c r="G692"/>
  <c r="G691"/>
  <c r="G690"/>
  <c r="G688"/>
  <c r="G687"/>
  <c r="G686"/>
  <c r="G685"/>
  <c r="G684"/>
  <c r="G683"/>
  <c r="G682"/>
  <c r="G681"/>
  <c r="G680"/>
  <c r="G679"/>
  <c r="G678"/>
  <c r="G677"/>
  <c r="G676"/>
  <c r="G673"/>
  <c r="G672"/>
  <c r="G671"/>
  <c r="G670"/>
  <c r="G669"/>
  <c r="G668"/>
  <c r="G666"/>
  <c r="G665"/>
  <c r="G664"/>
  <c r="G663"/>
  <c r="G662"/>
  <c r="G661"/>
  <c r="G660"/>
  <c r="G659"/>
  <c r="G658"/>
  <c r="G657"/>
  <c r="G656"/>
  <c r="G655"/>
  <c r="G654"/>
  <c r="G652"/>
  <c r="G650"/>
  <c r="G649"/>
  <c r="G647"/>
  <c r="G645"/>
  <c r="G644"/>
  <c r="G642"/>
  <c r="G641"/>
  <c r="G639"/>
  <c r="G638"/>
  <c r="G636"/>
  <c r="G635"/>
  <c r="G634"/>
  <c r="G632"/>
  <c r="G630"/>
  <c r="G628"/>
  <c r="G627"/>
  <c r="G626"/>
  <c r="G625"/>
  <c r="G624"/>
  <c r="G623"/>
  <c r="G622"/>
  <c r="G621"/>
  <c r="G620"/>
  <c r="G619"/>
  <c r="G618"/>
  <c r="G617"/>
  <c r="G615"/>
  <c r="G614"/>
  <c r="G613"/>
  <c r="G612"/>
  <c r="G611"/>
  <c r="G610"/>
  <c r="G609"/>
  <c r="G608"/>
  <c r="G607"/>
  <c r="G605"/>
  <c r="G604"/>
  <c r="G603"/>
  <c r="G601"/>
  <c r="G600"/>
  <c r="G599"/>
  <c r="G597"/>
  <c r="G596"/>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8"/>
  <c r="G537"/>
  <c r="G536"/>
  <c r="G535"/>
  <c r="G534"/>
  <c r="G533"/>
  <c r="G532"/>
  <c r="G531"/>
  <c r="G530"/>
  <c r="G529"/>
  <c r="G528"/>
  <c r="G527"/>
  <c r="G526"/>
  <c r="G525"/>
  <c r="G524"/>
  <c r="G523"/>
  <c r="G522"/>
  <c r="G520"/>
  <c r="G519"/>
  <c r="G518"/>
  <c r="G517"/>
  <c r="G516"/>
  <c r="G515"/>
  <c r="G514"/>
  <c r="G513"/>
  <c r="G512"/>
  <c r="G511"/>
  <c r="G510"/>
  <c r="G509"/>
  <c r="G508"/>
  <c r="G506"/>
  <c r="G505"/>
  <c r="G504"/>
  <c r="G502"/>
  <c r="G501"/>
  <c r="G500"/>
  <c r="G498"/>
  <c r="G497"/>
  <c r="G496"/>
  <c r="G495"/>
  <c r="G494"/>
  <c r="G493"/>
  <c r="G492"/>
  <c r="G491"/>
  <c r="G490"/>
  <c r="G489"/>
  <c r="G487"/>
  <c r="G486"/>
  <c r="G485"/>
  <c r="G484"/>
  <c r="G483"/>
  <c r="G481"/>
  <c r="G480"/>
  <c r="G479"/>
  <c r="G478"/>
  <c r="G477"/>
  <c r="G476"/>
  <c r="G475"/>
  <c r="G474"/>
  <c r="G473"/>
  <c r="G471"/>
  <c r="G470"/>
  <c r="G469"/>
  <c r="G468"/>
  <c r="G467"/>
  <c r="G466"/>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3"/>
  <c r="G392"/>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4"/>
  <c r="G333"/>
  <c r="G332"/>
  <c r="G331"/>
  <c r="G330"/>
  <c r="G329"/>
  <c r="G328"/>
  <c r="G327"/>
  <c r="G326"/>
  <c r="G325"/>
  <c r="G324"/>
  <c r="G323"/>
  <c r="G322"/>
  <c r="G321"/>
  <c r="G320"/>
  <c r="G319"/>
  <c r="G318"/>
  <c r="G316"/>
  <c r="G315"/>
  <c r="G314"/>
  <c r="G313"/>
  <c r="G312"/>
  <c r="G311"/>
  <c r="G310"/>
  <c r="G309"/>
  <c r="G308"/>
  <c r="G307"/>
  <c r="G306"/>
  <c r="G305"/>
  <c r="G304"/>
  <c r="G302"/>
  <c r="G301"/>
  <c r="G300"/>
  <c r="G299"/>
  <c r="G298"/>
  <c r="G297"/>
  <c r="G296"/>
  <c r="G293"/>
  <c r="G291"/>
  <c r="G290"/>
  <c r="G288"/>
  <c r="G286"/>
  <c r="G284"/>
  <c r="G283"/>
  <c r="G282"/>
  <c r="G280"/>
  <c r="G279"/>
  <c r="G278"/>
  <c r="G277"/>
  <c r="G276"/>
  <c r="G275"/>
  <c r="G274"/>
  <c r="G273"/>
  <c r="G272"/>
  <c r="G271"/>
  <c r="G270"/>
  <c r="G269"/>
  <c r="G265"/>
  <c r="G264"/>
  <c r="G263"/>
  <c r="G262"/>
  <c r="G260"/>
  <c r="G258"/>
  <c r="G257"/>
  <c r="G256"/>
  <c r="G255"/>
  <c r="G254"/>
  <c r="G253"/>
  <c r="G252"/>
  <c r="G251"/>
  <c r="G250"/>
  <c r="G249"/>
  <c r="G248"/>
  <c r="G247"/>
  <c r="G246"/>
  <c r="G244"/>
  <c r="G242"/>
  <c r="G241"/>
  <c r="G239"/>
  <c r="G237"/>
  <c r="G236"/>
  <c r="G234"/>
  <c r="G233"/>
  <c r="G231"/>
  <c r="G227"/>
  <c r="G226"/>
  <c r="G224"/>
  <c r="G220"/>
  <c r="G219"/>
  <c r="G213"/>
  <c r="G212"/>
  <c r="G211"/>
  <c r="G210"/>
  <c r="G209"/>
  <c r="G207"/>
  <c r="G206"/>
  <c r="G205"/>
  <c r="G204"/>
  <c r="G203"/>
  <c r="G202"/>
  <c r="G201"/>
  <c r="G200"/>
  <c r="G199"/>
  <c r="G197"/>
  <c r="G196"/>
  <c r="G195"/>
  <c r="G193"/>
  <c r="G192"/>
  <c r="G191"/>
  <c r="G189"/>
  <c r="G188"/>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0"/>
  <c r="G129"/>
  <c r="G128"/>
  <c r="G127"/>
  <c r="G126"/>
  <c r="G125"/>
  <c r="G124"/>
  <c r="G123"/>
  <c r="G122"/>
  <c r="G121"/>
  <c r="G120"/>
  <c r="G119"/>
  <c r="G118"/>
  <c r="G117"/>
  <c r="G116"/>
  <c r="G115"/>
  <c r="G114"/>
  <c r="G112"/>
  <c r="G111"/>
  <c r="G110"/>
  <c r="G109"/>
  <c r="G108"/>
  <c r="G107"/>
  <c r="G106"/>
  <c r="G105"/>
  <c r="G104"/>
  <c r="G103"/>
  <c r="G102"/>
  <c r="G101"/>
  <c r="G100"/>
  <c r="G98"/>
  <c r="G97"/>
  <c r="G96"/>
  <c r="G95"/>
  <c r="G94"/>
  <c r="G93"/>
  <c r="G92"/>
  <c r="G89"/>
  <c r="G87"/>
  <c r="G86"/>
  <c r="G84"/>
  <c r="G82"/>
  <c r="G80"/>
  <c r="G79"/>
  <c r="G78"/>
  <c r="G76"/>
  <c r="G75"/>
  <c r="G74"/>
  <c r="G73"/>
  <c r="G72"/>
  <c r="G70"/>
  <c r="G69"/>
  <c r="G68"/>
  <c r="G67"/>
  <c r="G66"/>
  <c r="G65"/>
  <c r="G61"/>
  <c r="G60"/>
  <c r="G59"/>
  <c r="G58"/>
  <c r="G56"/>
  <c r="G54"/>
  <c r="G53"/>
  <c r="G52"/>
  <c r="G51"/>
  <c r="G50"/>
  <c r="G49"/>
  <c r="G48"/>
  <c r="G47"/>
  <c r="G46"/>
  <c r="G45"/>
  <c r="G44"/>
  <c r="G43"/>
  <c r="G42"/>
  <c r="G40"/>
  <c r="G38"/>
  <c r="G37"/>
  <c r="G35"/>
  <c r="G33"/>
  <c r="G32"/>
  <c r="G30"/>
  <c r="G29"/>
  <c r="G27"/>
  <c r="G23"/>
  <c r="G22"/>
  <c r="G20"/>
  <c r="G16"/>
  <c r="G15"/>
  <c r="G11"/>
  <c r="G9"/>
  <c r="A17141"/>
  <c r="A17139"/>
  <c r="A17138"/>
  <c r="A17137"/>
  <c r="A17136"/>
  <c r="A17135"/>
  <c r="A17134"/>
  <c r="A17133"/>
  <c r="A17131"/>
  <c r="A17130"/>
  <c r="A17129"/>
  <c r="A17128"/>
  <c r="A17127"/>
  <c r="A17126"/>
  <c r="A17125"/>
  <c r="A17123"/>
  <c r="F17122"/>
  <c r="H17122" s="1"/>
  <c r="A17122"/>
  <c r="A17121"/>
  <c r="A17120"/>
  <c r="A17119"/>
  <c r="A17117"/>
  <c r="A17115"/>
  <c r="A17113"/>
  <c r="A17111"/>
  <c r="A17110"/>
  <c r="A17109"/>
  <c r="A17108"/>
  <c r="A17107"/>
  <c r="A17106"/>
  <c r="A17105"/>
  <c r="A17104"/>
  <c r="A17103"/>
  <c r="A17102"/>
  <c r="A17101"/>
  <c r="A17100"/>
  <c r="A17099"/>
  <c r="A17098"/>
  <c r="A17096"/>
  <c r="A17095"/>
  <c r="A17094"/>
  <c r="A17093"/>
  <c r="A17091"/>
  <c r="A17090"/>
  <c r="A17089"/>
  <c r="A17088"/>
  <c r="A17087"/>
  <c r="A17086"/>
  <c r="A17084"/>
  <c r="F17083"/>
  <c r="H17083" s="1"/>
  <c r="A17083"/>
  <c r="A17082"/>
  <c r="A17081"/>
  <c r="A17080"/>
  <c r="A17078"/>
  <c r="A17077"/>
  <c r="A17076"/>
  <c r="A17075"/>
  <c r="A17074"/>
  <c r="A17073"/>
  <c r="A17071"/>
  <c r="A17070"/>
  <c r="A17069"/>
  <c r="A17068"/>
  <c r="A17066"/>
  <c r="A17064"/>
  <c r="A17062"/>
  <c r="A17061"/>
  <c r="A17060"/>
  <c r="A17059"/>
  <c r="A17057"/>
  <c r="A17056"/>
  <c r="A17055"/>
  <c r="A17053"/>
  <c r="A17052"/>
  <c r="A17051"/>
  <c r="A17050"/>
  <c r="A17049"/>
  <c r="A17048"/>
  <c r="A17046"/>
  <c r="A17044"/>
  <c r="A17043"/>
  <c r="A17042"/>
  <c r="A17041"/>
  <c r="A17040"/>
  <c r="A17039"/>
  <c r="A17038"/>
  <c r="A17037"/>
  <c r="A17036"/>
  <c r="A17035"/>
  <c r="A17034"/>
  <c r="A17032"/>
  <c r="A17031"/>
  <c r="A17030"/>
  <c r="A17029"/>
  <c r="A17028"/>
  <c r="A17027"/>
  <c r="A17026"/>
  <c r="A17025"/>
  <c r="A17024"/>
  <c r="A17023"/>
  <c r="A17022"/>
  <c r="A17021"/>
  <c r="A17020"/>
  <c r="A17019"/>
  <c r="A17018"/>
  <c r="A17017"/>
  <c r="A17016"/>
  <c r="A17015"/>
  <c r="A17014"/>
  <c r="A17013"/>
  <c r="A17012"/>
  <c r="A17011"/>
  <c r="A17010"/>
  <c r="A17009"/>
  <c r="A17008"/>
  <c r="A17007"/>
  <c r="A17006"/>
  <c r="A17005"/>
  <c r="A17004"/>
  <c r="A17003"/>
  <c r="A17002"/>
  <c r="A17001"/>
  <c r="A17000"/>
  <c r="A16999"/>
  <c r="A16998"/>
  <c r="A16997"/>
  <c r="A16996"/>
  <c r="A16995"/>
  <c r="A16994"/>
  <c r="A16993"/>
  <c r="A16992"/>
  <c r="A16991"/>
  <c r="A16990"/>
  <c r="A16989"/>
  <c r="A16988"/>
  <c r="A16987"/>
  <c r="A16986"/>
  <c r="A16985"/>
  <c r="A16984"/>
  <c r="A16983"/>
  <c r="A16982"/>
  <c r="A16981"/>
  <c r="A16980"/>
  <c r="A16979"/>
  <c r="A16978"/>
  <c r="A16976"/>
  <c r="A16974"/>
  <c r="A16972"/>
  <c r="A16971"/>
  <c r="A16970"/>
  <c r="A16969"/>
  <c r="A16968"/>
  <c r="A16967"/>
  <c r="A16966"/>
  <c r="A16965"/>
  <c r="A16964"/>
  <c r="A16963"/>
  <c r="A16961"/>
  <c r="A16960"/>
  <c r="A16959"/>
  <c r="A16958"/>
  <c r="A16957"/>
  <c r="A16956"/>
  <c r="A16954"/>
  <c r="A16953"/>
  <c r="A16952"/>
  <c r="A16951"/>
  <c r="A16950"/>
  <c r="A16949"/>
  <c r="A16948"/>
  <c r="A16947"/>
  <c r="A16946"/>
  <c r="A16945"/>
  <c r="A16944"/>
  <c r="A16943"/>
  <c r="A16942"/>
  <c r="A16941"/>
  <c r="A16939"/>
  <c r="A16937"/>
  <c r="A16935"/>
  <c r="A16934"/>
  <c r="A16933"/>
  <c r="A16932"/>
  <c r="A16931"/>
  <c r="A16930"/>
  <c r="A16929"/>
  <c r="A16927"/>
  <c r="A16926"/>
  <c r="A16925"/>
  <c r="A16924"/>
  <c r="A16923"/>
  <c r="A16922"/>
  <c r="A16921"/>
  <c r="A16919"/>
  <c r="F16918"/>
  <c r="H16918" s="1"/>
  <c r="A16918"/>
  <c r="A16917"/>
  <c r="A16916"/>
  <c r="A16915"/>
  <c r="A16913"/>
  <c r="A16911"/>
  <c r="A16909"/>
  <c r="A16907"/>
  <c r="A16906"/>
  <c r="A16905"/>
  <c r="A16904"/>
  <c r="A16903"/>
  <c r="A16902"/>
  <c r="A16901"/>
  <c r="A16900"/>
  <c r="A16899"/>
  <c r="A16898"/>
  <c r="A16897"/>
  <c r="A16896"/>
  <c r="A16895"/>
  <c r="A16894"/>
  <c r="A16892"/>
  <c r="A16891"/>
  <c r="A16890"/>
  <c r="A16889"/>
  <c r="A16887"/>
  <c r="A16886"/>
  <c r="A16885"/>
  <c r="A16884"/>
  <c r="A16883"/>
  <c r="A16882"/>
  <c r="A16880"/>
  <c r="F16879"/>
  <c r="H16879" s="1"/>
  <c r="A16879"/>
  <c r="A16878"/>
  <c r="A16877"/>
  <c r="A16876"/>
  <c r="A16874"/>
  <c r="A16873"/>
  <c r="A16872"/>
  <c r="A16871"/>
  <c r="A16870"/>
  <c r="A16869"/>
  <c r="A16867"/>
  <c r="A16866"/>
  <c r="A16865"/>
  <c r="A16864"/>
  <c r="A16862"/>
  <c r="A16860"/>
  <c r="A16858"/>
  <c r="A16857"/>
  <c r="A16856"/>
  <c r="A16855"/>
  <c r="A16853"/>
  <c r="A16852"/>
  <c r="A16851"/>
  <c r="A16849"/>
  <c r="A16848"/>
  <c r="A16847"/>
  <c r="A16846"/>
  <c r="A16845"/>
  <c r="A16844"/>
  <c r="A16842"/>
  <c r="A16840"/>
  <c r="A16839"/>
  <c r="A16838"/>
  <c r="A16837"/>
  <c r="A16836"/>
  <c r="A16835"/>
  <c r="A16834"/>
  <c r="A16833"/>
  <c r="A16832"/>
  <c r="A16831"/>
  <c r="A16830"/>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800"/>
  <c r="A16799"/>
  <c r="A16798"/>
  <c r="A16797"/>
  <c r="A16796"/>
  <c r="A16795"/>
  <c r="A16794"/>
  <c r="A16793"/>
  <c r="A16792"/>
  <c r="A16791"/>
  <c r="A16790"/>
  <c r="A16789"/>
  <c r="A16788"/>
  <c r="A16787"/>
  <c r="A16786"/>
  <c r="A16785"/>
  <c r="A16784"/>
  <c r="A16783"/>
  <c r="A16782"/>
  <c r="A16781"/>
  <c r="A16780"/>
  <c r="A16779"/>
  <c r="A16778"/>
  <c r="A16777"/>
  <c r="A16776"/>
  <c r="A16775"/>
  <c r="A16774"/>
  <c r="A16772"/>
  <c r="A16770"/>
  <c r="A16768"/>
  <c r="A16767"/>
  <c r="A16766"/>
  <c r="A16765"/>
  <c r="A16764"/>
  <c r="A16763"/>
  <c r="A16762"/>
  <c r="A16761"/>
  <c r="A16760"/>
  <c r="A16759"/>
  <c r="A16757"/>
  <c r="A16756"/>
  <c r="A16755"/>
  <c r="A16754"/>
  <c r="A16753"/>
  <c r="A16752"/>
  <c r="A16750"/>
  <c r="A16749"/>
  <c r="A16748"/>
  <c r="A16747"/>
  <c r="A16746"/>
  <c r="A16745"/>
  <c r="A16744"/>
  <c r="A16743"/>
  <c r="A16742"/>
  <c r="A16741"/>
  <c r="A16740"/>
  <c r="A16739"/>
  <c r="A16738"/>
  <c r="A16737"/>
  <c r="A16735"/>
  <c r="A16733"/>
  <c r="A16731"/>
  <c r="A16730"/>
  <c r="A16729"/>
  <c r="A16728"/>
  <c r="A16727"/>
  <c r="A16726"/>
  <c r="A16725"/>
  <c r="A16723"/>
  <c r="A16722"/>
  <c r="A16721"/>
  <c r="A16720"/>
  <c r="A16719"/>
  <c r="A16718"/>
  <c r="A16717"/>
  <c r="A16715"/>
  <c r="F16714"/>
  <c r="H16714" s="1"/>
  <c r="A16714"/>
  <c r="A16713"/>
  <c r="A16712"/>
  <c r="A16711"/>
  <c r="A16709"/>
  <c r="A16707"/>
  <c r="A16705"/>
  <c r="A16703"/>
  <c r="A16702"/>
  <c r="A16701"/>
  <c r="A16700"/>
  <c r="A16699"/>
  <c r="A16698"/>
  <c r="A16697"/>
  <c r="A16696"/>
  <c r="A16695"/>
  <c r="A16694"/>
  <c r="A16693"/>
  <c r="A16692"/>
  <c r="A16691"/>
  <c r="A16690"/>
  <c r="A16688"/>
  <c r="A16687"/>
  <c r="A16686"/>
  <c r="A16685"/>
  <c r="A16683"/>
  <c r="A16682"/>
  <c r="A16681"/>
  <c r="A16680"/>
  <c r="A16679"/>
  <c r="A16678"/>
  <c r="A16676"/>
  <c r="F16675"/>
  <c r="H16675" s="1"/>
  <c r="A16675"/>
  <c r="A16674"/>
  <c r="A16673"/>
  <c r="A16672"/>
  <c r="A16670"/>
  <c r="A16669"/>
  <c r="A16668"/>
  <c r="A16667"/>
  <c r="A16666"/>
  <c r="A16665"/>
  <c r="A16663"/>
  <c r="A16662"/>
  <c r="A16661"/>
  <c r="A16660"/>
  <c r="A16658"/>
  <c r="A16656"/>
  <c r="A16654"/>
  <c r="A16653"/>
  <c r="A16652"/>
  <c r="A16651"/>
  <c r="A16649"/>
  <c r="A16648"/>
  <c r="A16647"/>
  <c r="A16645"/>
  <c r="A16644"/>
  <c r="A16643"/>
  <c r="A16642"/>
  <c r="A16641"/>
  <c r="A16640"/>
  <c r="A16638"/>
  <c r="A16636"/>
  <c r="A16635"/>
  <c r="A16634"/>
  <c r="A16633"/>
  <c r="A16632"/>
  <c r="A16631"/>
  <c r="A16630"/>
  <c r="A16629"/>
  <c r="A16628"/>
  <c r="A16627"/>
  <c r="A16626"/>
  <c r="A16624"/>
  <c r="A16623"/>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8"/>
  <c r="A16566"/>
  <c r="A16564"/>
  <c r="A16563"/>
  <c r="A16562"/>
  <c r="A16561"/>
  <c r="A16560"/>
  <c r="A16559"/>
  <c r="A16558"/>
  <c r="A16557"/>
  <c r="A16556"/>
  <c r="A16555"/>
  <c r="A16553"/>
  <c r="A16552"/>
  <c r="A16551"/>
  <c r="A16550"/>
  <c r="A16549"/>
  <c r="A16548"/>
  <c r="A16546"/>
  <c r="A16545"/>
  <c r="A16544"/>
  <c r="A16543"/>
  <c r="A16542"/>
  <c r="A16541"/>
  <c r="A16540"/>
  <c r="A16539"/>
  <c r="A16538"/>
  <c r="A16537"/>
  <c r="A16536"/>
  <c r="A16535"/>
  <c r="A16534"/>
  <c r="A16533"/>
  <c r="A16531"/>
  <c r="A16529"/>
  <c r="A16527"/>
  <c r="A16526"/>
  <c r="A16525"/>
  <c r="A16524"/>
  <c r="A16523"/>
  <c r="A16522"/>
  <c r="A16521"/>
  <c r="A16519"/>
  <c r="A16518"/>
  <c r="A16517"/>
  <c r="A16516"/>
  <c r="A16515"/>
  <c r="A16514"/>
  <c r="A16513"/>
  <c r="A16511"/>
  <c r="F16510"/>
  <c r="H16510" s="1"/>
  <c r="A16510"/>
  <c r="A16509"/>
  <c r="A16508"/>
  <c r="A16507"/>
  <c r="A16505"/>
  <c r="A16503"/>
  <c r="A16501"/>
  <c r="A16499"/>
  <c r="A16498"/>
  <c r="A16497"/>
  <c r="A16496"/>
  <c r="A16495"/>
  <c r="A16494"/>
  <c r="A16493"/>
  <c r="A16492"/>
  <c r="A16491"/>
  <c r="A16490"/>
  <c r="A16489"/>
  <c r="A16488"/>
  <c r="A16487"/>
  <c r="A16486"/>
  <c r="A16484"/>
  <c r="A16483"/>
  <c r="A16482"/>
  <c r="A16481"/>
  <c r="A16479"/>
  <c r="A16478"/>
  <c r="A16477"/>
  <c r="A16476"/>
  <c r="A16475"/>
  <c r="A16474"/>
  <c r="A16472"/>
  <c r="F16471"/>
  <c r="H16471" s="1"/>
  <c r="A16471"/>
  <c r="A16470"/>
  <c r="A16469"/>
  <c r="A16468"/>
  <c r="A16466"/>
  <c r="A16465"/>
  <c r="A16464"/>
  <c r="A16463"/>
  <c r="A16462"/>
  <c r="A16461"/>
  <c r="A16459"/>
  <c r="A16458"/>
  <c r="A16457"/>
  <c r="A16456"/>
  <c r="A16454"/>
  <c r="A16452"/>
  <c r="A16450"/>
  <c r="A16449"/>
  <c r="A16448"/>
  <c r="A16447"/>
  <c r="A16445"/>
  <c r="A16444"/>
  <c r="A16443"/>
  <c r="A16441"/>
  <c r="A16440"/>
  <c r="A16439"/>
  <c r="A16438"/>
  <c r="A16437"/>
  <c r="A16436"/>
  <c r="A16434"/>
  <c r="A16432"/>
  <c r="A16431"/>
  <c r="A16430"/>
  <c r="A16429"/>
  <c r="A16428"/>
  <c r="A16427"/>
  <c r="A16426"/>
  <c r="A16425"/>
  <c r="A16424"/>
  <c r="A16423"/>
  <c r="A16422"/>
  <c r="A16420"/>
  <c r="A16419"/>
  <c r="A16418"/>
  <c r="A16417"/>
  <c r="A16416"/>
  <c r="A16415"/>
  <c r="A16414"/>
  <c r="A16413"/>
  <c r="A16412"/>
  <c r="A16411"/>
  <c r="A16410"/>
  <c r="A16409"/>
  <c r="A16408"/>
  <c r="A16407"/>
  <c r="A16406"/>
  <c r="A16405"/>
  <c r="A16404"/>
  <c r="A16403"/>
  <c r="A16402"/>
  <c r="A16401"/>
  <c r="A16400"/>
  <c r="A16399"/>
  <c r="A16398"/>
  <c r="A16397"/>
  <c r="A16396"/>
  <c r="A16395"/>
  <c r="A16394"/>
  <c r="A16393"/>
  <c r="A16392"/>
  <c r="A16391"/>
  <c r="A16390"/>
  <c r="A16389"/>
  <c r="A16388"/>
  <c r="A16387"/>
  <c r="A16386"/>
  <c r="A16385"/>
  <c r="A16384"/>
  <c r="A16383"/>
  <c r="A16382"/>
  <c r="A16381"/>
  <c r="A16380"/>
  <c r="A16379"/>
  <c r="A16378"/>
  <c r="A16377"/>
  <c r="A16376"/>
  <c r="A16375"/>
  <c r="A16374"/>
  <c r="A16373"/>
  <c r="A16372"/>
  <c r="A16371"/>
  <c r="A16370"/>
  <c r="A16369"/>
  <c r="A16368"/>
  <c r="A16367"/>
  <c r="A16366"/>
  <c r="A16364"/>
  <c r="A16362"/>
  <c r="A16360"/>
  <c r="A16359"/>
  <c r="A16358"/>
  <c r="A16357"/>
  <c r="A16356"/>
  <c r="A16355"/>
  <c r="A16354"/>
  <c r="A16353"/>
  <c r="A16352"/>
  <c r="A16351"/>
  <c r="A16349"/>
  <c r="A16348"/>
  <c r="A16347"/>
  <c r="A16346"/>
  <c r="A16345"/>
  <c r="A16344"/>
  <c r="A16342"/>
  <c r="A16341"/>
  <c r="A16340"/>
  <c r="A16339"/>
  <c r="A16338"/>
  <c r="A16337"/>
  <c r="A16336"/>
  <c r="A16335"/>
  <c r="A16334"/>
  <c r="A16333"/>
  <c r="A16332"/>
  <c r="A16331"/>
  <c r="A16330"/>
  <c r="A16329"/>
  <c r="A16327"/>
  <c r="A16325"/>
  <c r="A16323"/>
  <c r="A16322"/>
  <c r="A16321"/>
  <c r="A16320"/>
  <c r="A16319"/>
  <c r="A16318"/>
  <c r="A16317"/>
  <c r="A16315"/>
  <c r="A16314"/>
  <c r="A16313"/>
  <c r="A16312"/>
  <c r="A16311"/>
  <c r="A16310"/>
  <c r="A16309"/>
  <c r="A16307"/>
  <c r="F16306"/>
  <c r="H16306" s="1"/>
  <c r="A16306"/>
  <c r="A16305"/>
  <c r="A16304"/>
  <c r="A16303"/>
  <c r="A16301"/>
  <c r="A16299"/>
  <c r="A16297"/>
  <c r="A16295"/>
  <c r="A16294"/>
  <c r="A16293"/>
  <c r="A16292"/>
  <c r="A16291"/>
  <c r="A16290"/>
  <c r="A16289"/>
  <c r="A16288"/>
  <c r="A16287"/>
  <c r="A16286"/>
  <c r="A16285"/>
  <c r="A16284"/>
  <c r="A16283"/>
  <c r="A16282"/>
  <c r="A16280"/>
  <c r="A16279"/>
  <c r="A16278"/>
  <c r="A16277"/>
  <c r="A16275"/>
  <c r="A16274"/>
  <c r="A16273"/>
  <c r="A16272"/>
  <c r="A16271"/>
  <c r="A16270"/>
  <c r="A16268"/>
  <c r="F16267"/>
  <c r="H16267" s="1"/>
  <c r="A16267"/>
  <c r="A16266"/>
  <c r="A16265"/>
  <c r="A16264"/>
  <c r="A16262"/>
  <c r="A16261"/>
  <c r="A16260"/>
  <c r="A16259"/>
  <c r="A16258"/>
  <c r="A16257"/>
  <c r="A16255"/>
  <c r="A16254"/>
  <c r="A16253"/>
  <c r="A16252"/>
  <c r="A16250"/>
  <c r="A16248"/>
  <c r="A16246"/>
  <c r="A16245"/>
  <c r="A16244"/>
  <c r="A16243"/>
  <c r="A16241"/>
  <c r="A16240"/>
  <c r="A16239"/>
  <c r="A16237"/>
  <c r="A16236"/>
  <c r="A16235"/>
  <c r="A16234"/>
  <c r="A16233"/>
  <c r="A16232"/>
  <c r="A16230"/>
  <c r="A16228"/>
  <c r="A16227"/>
  <c r="A16226"/>
  <c r="A16225"/>
  <c r="A16224"/>
  <c r="A16223"/>
  <c r="A16222"/>
  <c r="A16221"/>
  <c r="A16220"/>
  <c r="A16219"/>
  <c r="A16218"/>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0"/>
  <c r="A16158"/>
  <c r="A16156"/>
  <c r="A16155"/>
  <c r="A16154"/>
  <c r="A16153"/>
  <c r="A16152"/>
  <c r="A16151"/>
  <c r="A16150"/>
  <c r="A16149"/>
  <c r="A16148"/>
  <c r="A16147"/>
  <c r="A16145"/>
  <c r="A16144"/>
  <c r="A16143"/>
  <c r="A16142"/>
  <c r="A16141"/>
  <c r="A16140"/>
  <c r="A16138"/>
  <c r="A16137"/>
  <c r="A16136"/>
  <c r="A16135"/>
  <c r="A16134"/>
  <c r="A16133"/>
  <c r="A16132"/>
  <c r="A16131"/>
  <c r="A16130"/>
  <c r="A16129"/>
  <c r="A16128"/>
  <c r="A16127"/>
  <c r="A16126"/>
  <c r="A16125"/>
  <c r="A16123"/>
  <c r="A16121"/>
  <c r="A16119"/>
  <c r="A16118"/>
  <c r="A16117"/>
  <c r="A16116"/>
  <c r="A16115"/>
  <c r="A16114"/>
  <c r="A16113"/>
  <c r="A16111"/>
  <c r="A16110"/>
  <c r="A16109"/>
  <c r="A16108"/>
  <c r="A16107"/>
  <c r="A16106"/>
  <c r="A16105"/>
  <c r="A16103"/>
  <c r="F16102"/>
  <c r="H16102" s="1"/>
  <c r="A16102"/>
  <c r="A16101"/>
  <c r="A16100"/>
  <c r="A16099"/>
  <c r="A16097"/>
  <c r="A16095"/>
  <c r="A16093"/>
  <c r="A16091"/>
  <c r="A16090"/>
  <c r="A16089"/>
  <c r="A16088"/>
  <c r="A16087"/>
  <c r="A16086"/>
  <c r="A16085"/>
  <c r="A16084"/>
  <c r="A16083"/>
  <c r="A16082"/>
  <c r="A16081"/>
  <c r="A16080"/>
  <c r="A16079"/>
  <c r="A16078"/>
  <c r="A16076"/>
  <c r="A16075"/>
  <c r="A16074"/>
  <c r="A16073"/>
  <c r="A16071"/>
  <c r="A16070"/>
  <c r="A16069"/>
  <c r="A16068"/>
  <c r="A16067"/>
  <c r="A16066"/>
  <c r="A16064"/>
  <c r="F16063"/>
  <c r="H16063" s="1"/>
  <c r="A16063"/>
  <c r="A16062"/>
  <c r="A16061"/>
  <c r="A16060"/>
  <c r="A16058"/>
  <c r="A16057"/>
  <c r="A16056"/>
  <c r="A16055"/>
  <c r="A16054"/>
  <c r="A16053"/>
  <c r="A16051"/>
  <c r="A16050"/>
  <c r="A16049"/>
  <c r="A16048"/>
  <c r="A16046"/>
  <c r="A16044"/>
  <c r="A16042"/>
  <c r="A16041"/>
  <c r="A16040"/>
  <c r="A16039"/>
  <c r="A16037"/>
  <c r="A16036"/>
  <c r="A16035"/>
  <c r="A16033"/>
  <c r="A16032"/>
  <c r="A16031"/>
  <c r="A16030"/>
  <c r="A16029"/>
  <c r="A16028"/>
  <c r="A16026"/>
  <c r="A16024"/>
  <c r="A16023"/>
  <c r="A16022"/>
  <c r="A16021"/>
  <c r="A16020"/>
  <c r="A16019"/>
  <c r="A16018"/>
  <c r="A16017"/>
  <c r="A16016"/>
  <c r="A16015"/>
  <c r="A16014"/>
  <c r="A16012"/>
  <c r="A16011"/>
  <c r="A16010"/>
  <c r="A16009"/>
  <c r="A16008"/>
  <c r="A16007"/>
  <c r="A16006"/>
  <c r="A16005"/>
  <c r="A16004"/>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7"/>
  <c r="A15966"/>
  <c r="A15965"/>
  <c r="A15964"/>
  <c r="A15963"/>
  <c r="A15962"/>
  <c r="A15961"/>
  <c r="A15960"/>
  <c r="A15959"/>
  <c r="A15958"/>
  <c r="A15956"/>
  <c r="A15954"/>
  <c r="A15952"/>
  <c r="A15951"/>
  <c r="A15950"/>
  <c r="A15949"/>
  <c r="A15948"/>
  <c r="A15947"/>
  <c r="A15946"/>
  <c r="A15945"/>
  <c r="A15944"/>
  <c r="A15943"/>
  <c r="A15941"/>
  <c r="A15940"/>
  <c r="A15939"/>
  <c r="A15938"/>
  <c r="A15937"/>
  <c r="A15936"/>
  <c r="A15934"/>
  <c r="A15933"/>
  <c r="A15932"/>
  <c r="A15931"/>
  <c r="A15930"/>
  <c r="A15929"/>
  <c r="A15928"/>
  <c r="A15927"/>
  <c r="A15926"/>
  <c r="A15925"/>
  <c r="A15924"/>
  <c r="A15923"/>
  <c r="A15922"/>
  <c r="A15921"/>
  <c r="A15919"/>
  <c r="A15917"/>
  <c r="A15915"/>
  <c r="A15914"/>
  <c r="A15913"/>
  <c r="A15912"/>
  <c r="A15911"/>
  <c r="A15910"/>
  <c r="A15909"/>
  <c r="A15907"/>
  <c r="A15906"/>
  <c r="A15905"/>
  <c r="A15904"/>
  <c r="A15903"/>
  <c r="A15902"/>
  <c r="A15901"/>
  <c r="A15899"/>
  <c r="F15898"/>
  <c r="H15898" s="1"/>
  <c r="A15898"/>
  <c r="A15897"/>
  <c r="A15896"/>
  <c r="A15895"/>
  <c r="A15893"/>
  <c r="A15891"/>
  <c r="A15889"/>
  <c r="A15887"/>
  <c r="A15886"/>
  <c r="A15885"/>
  <c r="A15884"/>
  <c r="A15883"/>
  <c r="A15882"/>
  <c r="A15881"/>
  <c r="A15880"/>
  <c r="A15879"/>
  <c r="A15878"/>
  <c r="A15877"/>
  <c r="A15876"/>
  <c r="A15875"/>
  <c r="A15874"/>
  <c r="A15872"/>
  <c r="A15871"/>
  <c r="A15870"/>
  <c r="A15869"/>
  <c r="A15867"/>
  <c r="A15866"/>
  <c r="A15865"/>
  <c r="A15864"/>
  <c r="A15863"/>
  <c r="A15862"/>
  <c r="A15860"/>
  <c r="F15859"/>
  <c r="H15859" s="1"/>
  <c r="A15859"/>
  <c r="A15858"/>
  <c r="A15857"/>
  <c r="A15856"/>
  <c r="A15854"/>
  <c r="A15853"/>
  <c r="A15852"/>
  <c r="A15851"/>
  <c r="A15850"/>
  <c r="A15849"/>
  <c r="A15847"/>
  <c r="A15846"/>
  <c r="A15845"/>
  <c r="A15844"/>
  <c r="A15842"/>
  <c r="A15840"/>
  <c r="A15838"/>
  <c r="A15837"/>
  <c r="A15836"/>
  <c r="A15835"/>
  <c r="A15833"/>
  <c r="A15832"/>
  <c r="A15831"/>
  <c r="A15829"/>
  <c r="A15828"/>
  <c r="A15827"/>
  <c r="A15826"/>
  <c r="A15825"/>
  <c r="A15824"/>
  <c r="A15822"/>
  <c r="A15820"/>
  <c r="A15819"/>
  <c r="A15818"/>
  <c r="A15817"/>
  <c r="A15816"/>
  <c r="A15815"/>
  <c r="A15814"/>
  <c r="A15813"/>
  <c r="A15812"/>
  <c r="A15811"/>
  <c r="A15810"/>
  <c r="A15808"/>
  <c r="A15807"/>
  <c r="A15806"/>
  <c r="A15805"/>
  <c r="A15804"/>
  <c r="A15803"/>
  <c r="A15802"/>
  <c r="A15801"/>
  <c r="A15800"/>
  <c r="A15799"/>
  <c r="A15798"/>
  <c r="A15797"/>
  <c r="A15796"/>
  <c r="A15795"/>
  <c r="A15794"/>
  <c r="A15793"/>
  <c r="A15792"/>
  <c r="A15791"/>
  <c r="A15790"/>
  <c r="A15789"/>
  <c r="A15788"/>
  <c r="A15787"/>
  <c r="A15786"/>
  <c r="A15785"/>
  <c r="A15784"/>
  <c r="A15783"/>
  <c r="A15782"/>
  <c r="A15781"/>
  <c r="A15780"/>
  <c r="A15779"/>
  <c r="A15778"/>
  <c r="A15777"/>
  <c r="A15776"/>
  <c r="A15775"/>
  <c r="A15774"/>
  <c r="A15773"/>
  <c r="A15772"/>
  <c r="A15771"/>
  <c r="A15770"/>
  <c r="A15769"/>
  <c r="A15768"/>
  <c r="A15767"/>
  <c r="A15766"/>
  <c r="A15765"/>
  <c r="A15764"/>
  <c r="A15763"/>
  <c r="A15762"/>
  <c r="A15761"/>
  <c r="A15760"/>
  <c r="A15759"/>
  <c r="A15758"/>
  <c r="A15757"/>
  <c r="A15756"/>
  <c r="A15755"/>
  <c r="A15754"/>
  <c r="A15752"/>
  <c r="A15750"/>
  <c r="A15748"/>
  <c r="A15747"/>
  <c r="A15746"/>
  <c r="A15745"/>
  <c r="A15744"/>
  <c r="A15743"/>
  <c r="A15742"/>
  <c r="A15741"/>
  <c r="A15740"/>
  <c r="A15739"/>
  <c r="A15737"/>
  <c r="A15736"/>
  <c r="A15735"/>
  <c r="A15734"/>
  <c r="A15733"/>
  <c r="A15732"/>
  <c r="A15730"/>
  <c r="A15729"/>
  <c r="A15728"/>
  <c r="A15727"/>
  <c r="A15726"/>
  <c r="A15725"/>
  <c r="A15724"/>
  <c r="A15723"/>
  <c r="A15722"/>
  <c r="A15721"/>
  <c r="A15720"/>
  <c r="A15719"/>
  <c r="A15718"/>
  <c r="A15717"/>
  <c r="A15715"/>
  <c r="A15713"/>
  <c r="A15711"/>
  <c r="A15710"/>
  <c r="A15709"/>
  <c r="A15708"/>
  <c r="A15707"/>
  <c r="A15706"/>
  <c r="A15705"/>
  <c r="A15703"/>
  <c r="A15702"/>
  <c r="A15701"/>
  <c r="A15700"/>
  <c r="A15699"/>
  <c r="A15698"/>
  <c r="A15697"/>
  <c r="A15695"/>
  <c r="F15694"/>
  <c r="H15694" s="1"/>
  <c r="A15694"/>
  <c r="A15693"/>
  <c r="A15692"/>
  <c r="A15691"/>
  <c r="A15689"/>
  <c r="A15687"/>
  <c r="A15685"/>
  <c r="A15683"/>
  <c r="A15682"/>
  <c r="A15681"/>
  <c r="A15680"/>
  <c r="A15679"/>
  <c r="A15678"/>
  <c r="A15677"/>
  <c r="A15676"/>
  <c r="A15675"/>
  <c r="A15674"/>
  <c r="A15673"/>
  <c r="A15672"/>
  <c r="A15671"/>
  <c r="A15670"/>
  <c r="A15668"/>
  <c r="A15667"/>
  <c r="A15666"/>
  <c r="A15665"/>
  <c r="A15663"/>
  <c r="A15662"/>
  <c r="A15661"/>
  <c r="A15660"/>
  <c r="A15659"/>
  <c r="A15658"/>
  <c r="A15656"/>
  <c r="F15655"/>
  <c r="H15655" s="1"/>
  <c r="A15655"/>
  <c r="A15654"/>
  <c r="A15653"/>
  <c r="A15652"/>
  <c r="A15650"/>
  <c r="A15649"/>
  <c r="A15648"/>
  <c r="A15647"/>
  <c r="A15646"/>
  <c r="A15645"/>
  <c r="A15643"/>
  <c r="A15642"/>
  <c r="A15641"/>
  <c r="A15640"/>
  <c r="A15638"/>
  <c r="A15636"/>
  <c r="A15634"/>
  <c r="A15633"/>
  <c r="A15632"/>
  <c r="A15631"/>
  <c r="A15629"/>
  <c r="A15628"/>
  <c r="A15627"/>
  <c r="A15625"/>
  <c r="A15624"/>
  <c r="A15623"/>
  <c r="A15622"/>
  <c r="A15621"/>
  <c r="A15620"/>
  <c r="A15618"/>
  <c r="A15616"/>
  <c r="A15615"/>
  <c r="A15614"/>
  <c r="A15613"/>
  <c r="A15612"/>
  <c r="A15611"/>
  <c r="A15610"/>
  <c r="A15609"/>
  <c r="A15608"/>
  <c r="A15607"/>
  <c r="A15606"/>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8"/>
  <c r="A15546"/>
  <c r="A15544"/>
  <c r="A15543"/>
  <c r="A15542"/>
  <c r="A15541"/>
  <c r="A15540"/>
  <c r="A15539"/>
  <c r="A15538"/>
  <c r="A15537"/>
  <c r="A15536"/>
  <c r="A15535"/>
  <c r="A15533"/>
  <c r="A15532"/>
  <c r="A15531"/>
  <c r="A15530"/>
  <c r="A15529"/>
  <c r="A15528"/>
  <c r="A15526"/>
  <c r="A15525"/>
  <c r="A15524"/>
  <c r="A15523"/>
  <c r="A15522"/>
  <c r="A15521"/>
  <c r="A15520"/>
  <c r="A15519"/>
  <c r="A15518"/>
  <c r="A15517"/>
  <c r="A15516"/>
  <c r="A15515"/>
  <c r="A15514"/>
  <c r="A15513"/>
  <c r="A15511"/>
  <c r="A15509"/>
  <c r="A15507"/>
  <c r="A15506"/>
  <c r="A15505"/>
  <c r="A15504"/>
  <c r="A15503"/>
  <c r="A15502"/>
  <c r="A15501"/>
  <c r="A15499"/>
  <c r="A15498"/>
  <c r="A15497"/>
  <c r="A15496"/>
  <c r="A15495"/>
  <c r="A15494"/>
  <c r="A15493"/>
  <c r="A15491"/>
  <c r="F15490"/>
  <c r="H15490" s="1"/>
  <c r="A15490"/>
  <c r="A15489"/>
  <c r="A15488"/>
  <c r="A15487"/>
  <c r="A15485"/>
  <c r="A15483"/>
  <c r="A15481"/>
  <c r="A15479"/>
  <c r="A15478"/>
  <c r="A15477"/>
  <c r="A15476"/>
  <c r="A15475"/>
  <c r="A15474"/>
  <c r="A15473"/>
  <c r="A15472"/>
  <c r="A15471"/>
  <c r="A15470"/>
  <c r="A15469"/>
  <c r="A15468"/>
  <c r="A15467"/>
  <c r="A15466"/>
  <c r="A15464"/>
  <c r="A15463"/>
  <c r="A15462"/>
  <c r="A15461"/>
  <c r="A15459"/>
  <c r="A15458"/>
  <c r="A15457"/>
  <c r="A15456"/>
  <c r="A15455"/>
  <c r="A15454"/>
  <c r="A15452"/>
  <c r="F15451"/>
  <c r="H15451" s="1"/>
  <c r="A15451"/>
  <c r="A15450"/>
  <c r="A15449"/>
  <c r="A15448"/>
  <c r="A15446"/>
  <c r="A15445"/>
  <c r="A15444"/>
  <c r="A15443"/>
  <c r="A15442"/>
  <c r="A15441"/>
  <c r="A15439"/>
  <c r="A15438"/>
  <c r="A15437"/>
  <c r="A15436"/>
  <c r="A15434"/>
  <c r="A15432"/>
  <c r="A15430"/>
  <c r="A15429"/>
  <c r="A15428"/>
  <c r="A15427"/>
  <c r="A15425"/>
  <c r="A15424"/>
  <c r="A15423"/>
  <c r="A15421"/>
  <c r="A15420"/>
  <c r="A15419"/>
  <c r="A15418"/>
  <c r="A15417"/>
  <c r="A15416"/>
  <c r="A15414"/>
  <c r="A15412"/>
  <c r="A15411"/>
  <c r="A15410"/>
  <c r="A15409"/>
  <c r="A15408"/>
  <c r="A15407"/>
  <c r="A15406"/>
  <c r="A15405"/>
  <c r="A15404"/>
  <c r="A15403"/>
  <c r="A15402"/>
  <c r="A15400"/>
  <c r="A15399"/>
  <c r="A15398"/>
  <c r="A15397"/>
  <c r="A15396"/>
  <c r="A15395"/>
  <c r="A15394"/>
  <c r="A15393"/>
  <c r="A15392"/>
  <c r="A15391"/>
  <c r="A15390"/>
  <c r="A15389"/>
  <c r="A15388"/>
  <c r="A15387"/>
  <c r="A15386"/>
  <c r="A15385"/>
  <c r="A15384"/>
  <c r="A15383"/>
  <c r="A15382"/>
  <c r="A15381"/>
  <c r="A15380"/>
  <c r="A15379"/>
  <c r="A15378"/>
  <c r="A15377"/>
  <c r="A15376"/>
  <c r="A15375"/>
  <c r="A15374"/>
  <c r="A15373"/>
  <c r="A15372"/>
  <c r="A15371"/>
  <c r="A15370"/>
  <c r="A15369"/>
  <c r="A15368"/>
  <c r="A15367"/>
  <c r="A15366"/>
  <c r="A15365"/>
  <c r="A15364"/>
  <c r="A15363"/>
  <c r="A15362"/>
  <c r="A15361"/>
  <c r="A15360"/>
  <c r="A15359"/>
  <c r="A15358"/>
  <c r="A15357"/>
  <c r="A15356"/>
  <c r="A15355"/>
  <c r="A15354"/>
  <c r="A15353"/>
  <c r="A15352"/>
  <c r="A15351"/>
  <c r="A15350"/>
  <c r="A15349"/>
  <c r="A15348"/>
  <c r="A15347"/>
  <c r="A15346"/>
  <c r="A15344"/>
  <c r="A15342"/>
  <c r="A15340"/>
  <c r="A15339"/>
  <c r="A15338"/>
  <c r="A15337"/>
  <c r="A15336"/>
  <c r="A15335"/>
  <c r="A15334"/>
  <c r="A15333"/>
  <c r="A15332"/>
  <c r="A15331"/>
  <c r="A15329"/>
  <c r="A15328"/>
  <c r="A15327"/>
  <c r="A15326"/>
  <c r="A15325"/>
  <c r="A15324"/>
  <c r="A15322"/>
  <c r="A15321"/>
  <c r="A15320"/>
  <c r="A15319"/>
  <c r="A15318"/>
  <c r="A15317"/>
  <c r="A15316"/>
  <c r="A15315"/>
  <c r="A15314"/>
  <c r="A15313"/>
  <c r="A15312"/>
  <c r="A15311"/>
  <c r="A15310"/>
  <c r="A15309"/>
  <c r="A15307"/>
  <c r="A15305"/>
  <c r="A15303"/>
  <c r="A15302"/>
  <c r="A15301"/>
  <c r="A15300"/>
  <c r="A15299"/>
  <c r="A15298"/>
  <c r="A15297"/>
  <c r="A15295"/>
  <c r="A15294"/>
  <c r="A15293"/>
  <c r="A15292"/>
  <c r="A15291"/>
  <c r="A15290"/>
  <c r="A15289"/>
  <c r="A15287"/>
  <c r="F15286"/>
  <c r="H15286" s="1"/>
  <c r="A15286"/>
  <c r="A15285"/>
  <c r="A15284"/>
  <c r="A15283"/>
  <c r="A15281"/>
  <c r="A15279"/>
  <c r="A15277"/>
  <c r="A15275"/>
  <c r="A15274"/>
  <c r="A15273"/>
  <c r="A15272"/>
  <c r="A15271"/>
  <c r="A15270"/>
  <c r="A15269"/>
  <c r="A15268"/>
  <c r="A15267"/>
  <c r="A15266"/>
  <c r="A15265"/>
  <c r="A15264"/>
  <c r="A15263"/>
  <c r="A15262"/>
  <c r="A15260"/>
  <c r="A15259"/>
  <c r="A15258"/>
  <c r="A15257"/>
  <c r="A15255"/>
  <c r="A15254"/>
  <c r="A15253"/>
  <c r="A15252"/>
  <c r="A15251"/>
  <c r="A15250"/>
  <c r="A15248"/>
  <c r="F15247"/>
  <c r="H15247" s="1"/>
  <c r="A15247"/>
  <c r="A15246"/>
  <c r="A15245"/>
  <c r="A15244"/>
  <c r="A15242"/>
  <c r="A15241"/>
  <c r="A15240"/>
  <c r="A15239"/>
  <c r="A15238"/>
  <c r="A15237"/>
  <c r="A15235"/>
  <c r="A15234"/>
  <c r="A15233"/>
  <c r="A15232"/>
  <c r="A15230"/>
  <c r="A15228"/>
  <c r="A15226"/>
  <c r="A15225"/>
  <c r="A15224"/>
  <c r="A15223"/>
  <c r="A15221"/>
  <c r="A15220"/>
  <c r="A15219"/>
  <c r="A15217"/>
  <c r="A15216"/>
  <c r="A15215"/>
  <c r="A15214"/>
  <c r="A15213"/>
  <c r="A15212"/>
  <c r="A15210"/>
  <c r="A15208"/>
  <c r="A15207"/>
  <c r="A15206"/>
  <c r="A15205"/>
  <c r="A15204"/>
  <c r="A15203"/>
  <c r="A15202"/>
  <c r="A15201"/>
  <c r="A15200"/>
  <c r="A15199"/>
  <c r="A15198"/>
  <c r="A15196"/>
  <c r="A15195"/>
  <c r="A15194"/>
  <c r="A15193"/>
  <c r="A15192"/>
  <c r="A15191"/>
  <c r="A15190"/>
  <c r="A15189"/>
  <c r="A15188"/>
  <c r="A15187"/>
  <c r="A15186"/>
  <c r="A15185"/>
  <c r="A15184"/>
  <c r="A15183"/>
  <c r="A15182"/>
  <c r="A15181"/>
  <c r="A15180"/>
  <c r="A15179"/>
  <c r="A15178"/>
  <c r="A15177"/>
  <c r="A15176"/>
  <c r="A15175"/>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0"/>
  <c r="A15138"/>
  <c r="A15136"/>
  <c r="A15135"/>
  <c r="A15134"/>
  <c r="A15133"/>
  <c r="A15132"/>
  <c r="A15131"/>
  <c r="A15130"/>
  <c r="A15129"/>
  <c r="A15128"/>
  <c r="A15127"/>
  <c r="A15125"/>
  <c r="A15124"/>
  <c r="A15123"/>
  <c r="A15122"/>
  <c r="A15121"/>
  <c r="A15120"/>
  <c r="A15118"/>
  <c r="A15117"/>
  <c r="A15116"/>
  <c r="A15115"/>
  <c r="A15114"/>
  <c r="A15113"/>
  <c r="A15112"/>
  <c r="A15111"/>
  <c r="A15110"/>
  <c r="A15109"/>
  <c r="A15108"/>
  <c r="A15107"/>
  <c r="A15106"/>
  <c r="A15105"/>
  <c r="A15103"/>
  <c r="A15101"/>
  <c r="A15099"/>
  <c r="A15098"/>
  <c r="A15097"/>
  <c r="A15096"/>
  <c r="A15095"/>
  <c r="A15094"/>
  <c r="A15093"/>
  <c r="A15091"/>
  <c r="A15090"/>
  <c r="A15089"/>
  <c r="A15088"/>
  <c r="A15087"/>
  <c r="A15086"/>
  <c r="A15085"/>
  <c r="A15083"/>
  <c r="F15082"/>
  <c r="H15082" s="1"/>
  <c r="A15082"/>
  <c r="A15081"/>
  <c r="A15080"/>
  <c r="A15079"/>
  <c r="A15077"/>
  <c r="A15075"/>
  <c r="A15073"/>
  <c r="A15071"/>
  <c r="A15070"/>
  <c r="A15069"/>
  <c r="A15068"/>
  <c r="A15067"/>
  <c r="A15066"/>
  <c r="A15065"/>
  <c r="A15064"/>
  <c r="A15063"/>
  <c r="A15062"/>
  <c r="A15061"/>
  <c r="A15060"/>
  <c r="A15059"/>
  <c r="A15058"/>
  <c r="A15056"/>
  <c r="A15055"/>
  <c r="A15054"/>
  <c r="A15053"/>
  <c r="A15051"/>
  <c r="A15050"/>
  <c r="A15049"/>
  <c r="A15048"/>
  <c r="A15047"/>
  <c r="A15046"/>
  <c r="A15044"/>
  <c r="F15043"/>
  <c r="H15043" s="1"/>
  <c r="A15043"/>
  <c r="A15042"/>
  <c r="A15041"/>
  <c r="A15040"/>
  <c r="A15038"/>
  <c r="A15037"/>
  <c r="A15036"/>
  <c r="A15035"/>
  <c r="A15034"/>
  <c r="A15033"/>
  <c r="A15031"/>
  <c r="A15030"/>
  <c r="A15029"/>
  <c r="A15028"/>
  <c r="A15026"/>
  <c r="A15024"/>
  <c r="A15022"/>
  <c r="A15021"/>
  <c r="A15020"/>
  <c r="A15019"/>
  <c r="A15017"/>
  <c r="A15016"/>
  <c r="A15015"/>
  <c r="A15013"/>
  <c r="A15012"/>
  <c r="A15011"/>
  <c r="A15010"/>
  <c r="A15009"/>
  <c r="A15008"/>
  <c r="A15006"/>
  <c r="A15004"/>
  <c r="A15003"/>
  <c r="A15002"/>
  <c r="A15001"/>
  <c r="A15000"/>
  <c r="A14999"/>
  <c r="A14998"/>
  <c r="A14997"/>
  <c r="A14996"/>
  <c r="A14995"/>
  <c r="A14994"/>
  <c r="A14992"/>
  <c r="A14991"/>
  <c r="A14990"/>
  <c r="A14989"/>
  <c r="A14988"/>
  <c r="A14987"/>
  <c r="A14986"/>
  <c r="A14985"/>
  <c r="A14984"/>
  <c r="A14983"/>
  <c r="A14982"/>
  <c r="A14981"/>
  <c r="A14980"/>
  <c r="A14979"/>
  <c r="A14978"/>
  <c r="A14977"/>
  <c r="A14976"/>
  <c r="A14975"/>
  <c r="A14974"/>
  <c r="A14973"/>
  <c r="A14972"/>
  <c r="A14971"/>
  <c r="A14970"/>
  <c r="A14969"/>
  <c r="A14968"/>
  <c r="A14967"/>
  <c r="A14966"/>
  <c r="A14965"/>
  <c r="A14964"/>
  <c r="A14963"/>
  <c r="A14962"/>
  <c r="A14961"/>
  <c r="A14960"/>
  <c r="A14959"/>
  <c r="A14958"/>
  <c r="A14957"/>
  <c r="A14956"/>
  <c r="A14955"/>
  <c r="A14954"/>
  <c r="A14953"/>
  <c r="A14952"/>
  <c r="A14951"/>
  <c r="A14950"/>
  <c r="A14949"/>
  <c r="A14948"/>
  <c r="A14947"/>
  <c r="A14946"/>
  <c r="A14945"/>
  <c r="A14944"/>
  <c r="A14943"/>
  <c r="A14942"/>
  <c r="A14941"/>
  <c r="A14940"/>
  <c r="A14939"/>
  <c r="A14938"/>
  <c r="A14936"/>
  <c r="A14934"/>
  <c r="A14932"/>
  <c r="A14931"/>
  <c r="A14930"/>
  <c r="A14929"/>
  <c r="A14928"/>
  <c r="A14927"/>
  <c r="A14926"/>
  <c r="A14925"/>
  <c r="A14924"/>
  <c r="A14923"/>
  <c r="A14921"/>
  <c r="A14920"/>
  <c r="A14919"/>
  <c r="A14918"/>
  <c r="A14917"/>
  <c r="A14916"/>
  <c r="A14914"/>
  <c r="A14913"/>
  <c r="A14912"/>
  <c r="A14911"/>
  <c r="A14910"/>
  <c r="A14909"/>
  <c r="A14908"/>
  <c r="A14907"/>
  <c r="A14906"/>
  <c r="A14905"/>
  <c r="A14904"/>
  <c r="A14903"/>
  <c r="A14902"/>
  <c r="A14901"/>
  <c r="A14899"/>
  <c r="A14897"/>
  <c r="A14895"/>
  <c r="A14894"/>
  <c r="A14893"/>
  <c r="A14892"/>
  <c r="A14891"/>
  <c r="A14890"/>
  <c r="A14889"/>
  <c r="A14887"/>
  <c r="A14886"/>
  <c r="A14885"/>
  <c r="A14884"/>
  <c r="A14883"/>
  <c r="A14882"/>
  <c r="A14881"/>
  <c r="A14879"/>
  <c r="F14878"/>
  <c r="H14878" s="1"/>
  <c r="A14878"/>
  <c r="A14877"/>
  <c r="A14876"/>
  <c r="A14875"/>
  <c r="A14873"/>
  <c r="A14871"/>
  <c r="A14869"/>
  <c r="A14867"/>
  <c r="A14866"/>
  <c r="A14865"/>
  <c r="A14864"/>
  <c r="A14863"/>
  <c r="A14862"/>
  <c r="A14861"/>
  <c r="A14860"/>
  <c r="A14859"/>
  <c r="A14858"/>
  <c r="A14857"/>
  <c r="A14856"/>
  <c r="A14855"/>
  <c r="A14854"/>
  <c r="A14852"/>
  <c r="A14851"/>
  <c r="A14850"/>
  <c r="A14849"/>
  <c r="A14847"/>
  <c r="A14846"/>
  <c r="A14845"/>
  <c r="A14844"/>
  <c r="A14843"/>
  <c r="A14842"/>
  <c r="A14840"/>
  <c r="F14839"/>
  <c r="H14839" s="1"/>
  <c r="A14839"/>
  <c r="A14838"/>
  <c r="A14837"/>
  <c r="A14836"/>
  <c r="A14834"/>
  <c r="A14833"/>
  <c r="A14832"/>
  <c r="A14831"/>
  <c r="A14830"/>
  <c r="A14829"/>
  <c r="A14827"/>
  <c r="A14826"/>
  <c r="A14825"/>
  <c r="A14824"/>
  <c r="A14822"/>
  <c r="A14820"/>
  <c r="A14818"/>
  <c r="A14817"/>
  <c r="A14816"/>
  <c r="A14815"/>
  <c r="A14813"/>
  <c r="A14812"/>
  <c r="A14811"/>
  <c r="A14809"/>
  <c r="A14808"/>
  <c r="A14807"/>
  <c r="A14806"/>
  <c r="A14805"/>
  <c r="A14804"/>
  <c r="A14802"/>
  <c r="A14800"/>
  <c r="A14799"/>
  <c r="A14798"/>
  <c r="A14797"/>
  <c r="A14796"/>
  <c r="A14795"/>
  <c r="A14794"/>
  <c r="A14793"/>
  <c r="A14792"/>
  <c r="A14791"/>
  <c r="A14790"/>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2"/>
  <c r="A14730"/>
  <c r="A14728"/>
  <c r="A14727"/>
  <c r="A14726"/>
  <c r="A14725"/>
  <c r="A14724"/>
  <c r="A14723"/>
  <c r="A14722"/>
  <c r="A14721"/>
  <c r="A14720"/>
  <c r="A14719"/>
  <c r="A14717"/>
  <c r="A14716"/>
  <c r="A14715"/>
  <c r="A14714"/>
  <c r="A14713"/>
  <c r="A14712"/>
  <c r="A14710"/>
  <c r="A14709"/>
  <c r="A14708"/>
  <c r="A14707"/>
  <c r="A14706"/>
  <c r="A14705"/>
  <c r="A14704"/>
  <c r="A14703"/>
  <c r="A14702"/>
  <c r="A14701"/>
  <c r="A14700"/>
  <c r="A14699"/>
  <c r="A14698"/>
  <c r="A14697"/>
  <c r="A14695"/>
  <c r="A14693"/>
  <c r="A14691"/>
  <c r="A14690"/>
  <c r="A14689"/>
  <c r="A14688"/>
  <c r="A14687"/>
  <c r="A14686"/>
  <c r="A14685"/>
  <c r="A14683"/>
  <c r="A14682"/>
  <c r="A14681"/>
  <c r="A14680"/>
  <c r="A14679"/>
  <c r="A14678"/>
  <c r="A14677"/>
  <c r="A14675"/>
  <c r="F14674"/>
  <c r="H14674" s="1"/>
  <c r="A14674"/>
  <c r="A14673"/>
  <c r="A14672"/>
  <c r="A14671"/>
  <c r="A14669"/>
  <c r="A14667"/>
  <c r="A14665"/>
  <c r="A14663"/>
  <c r="A14662"/>
  <c r="A14661"/>
  <c r="A14660"/>
  <c r="A14659"/>
  <c r="A14658"/>
  <c r="A14657"/>
  <c r="A14656"/>
  <c r="A14655"/>
  <c r="A14654"/>
  <c r="A14653"/>
  <c r="A14652"/>
  <c r="A14651"/>
  <c r="A14650"/>
  <c r="A14648"/>
  <c r="A14647"/>
  <c r="A14646"/>
  <c r="A14645"/>
  <c r="A14643"/>
  <c r="A14642"/>
  <c r="A14641"/>
  <c r="A14640"/>
  <c r="A14639"/>
  <c r="A14638"/>
  <c r="A14636"/>
  <c r="F14635"/>
  <c r="H14635" s="1"/>
  <c r="A14635"/>
  <c r="A14634"/>
  <c r="A14633"/>
  <c r="A14632"/>
  <c r="A14630"/>
  <c r="A14629"/>
  <c r="A14628"/>
  <c r="A14627"/>
  <c r="A14626"/>
  <c r="A14625"/>
  <c r="A14623"/>
  <c r="A14622"/>
  <c r="A14621"/>
  <c r="A14620"/>
  <c r="A14618"/>
  <c r="A14616"/>
  <c r="A14614"/>
  <c r="A14613"/>
  <c r="A14612"/>
  <c r="A14611"/>
  <c r="A14609"/>
  <c r="A14608"/>
  <c r="A14607"/>
  <c r="A14605"/>
  <c r="A14604"/>
  <c r="A14603"/>
  <c r="A14602"/>
  <c r="A14601"/>
  <c r="A14600"/>
  <c r="A14598"/>
  <c r="A14596"/>
  <c r="A14595"/>
  <c r="A14594"/>
  <c r="A14593"/>
  <c r="A14592"/>
  <c r="A14591"/>
  <c r="A14590"/>
  <c r="A14589"/>
  <c r="A14588"/>
  <c r="A14587"/>
  <c r="A14586"/>
  <c r="A14584"/>
  <c r="A14583"/>
  <c r="A14582"/>
  <c r="A14581"/>
  <c r="A14580"/>
  <c r="A14579"/>
  <c r="A14578"/>
  <c r="A14577"/>
  <c r="A14576"/>
  <c r="A14575"/>
  <c r="A14574"/>
  <c r="A14573"/>
  <c r="A14572"/>
  <c r="A14571"/>
  <c r="A14570"/>
  <c r="A14569"/>
  <c r="A14568"/>
  <c r="A14567"/>
  <c r="A14566"/>
  <c r="A14565"/>
  <c r="A14564"/>
  <c r="A14563"/>
  <c r="A14562"/>
  <c r="A14561"/>
  <c r="A14560"/>
  <c r="A14559"/>
  <c r="A14558"/>
  <c r="A14557"/>
  <c r="A14556"/>
  <c r="A14555"/>
  <c r="A14554"/>
  <c r="A14553"/>
  <c r="A14552"/>
  <c r="A14551"/>
  <c r="A14550"/>
  <c r="A14549"/>
  <c r="A14548"/>
  <c r="A14547"/>
  <c r="A14546"/>
  <c r="A14545"/>
  <c r="A14544"/>
  <c r="A14543"/>
  <c r="A14542"/>
  <c r="A14541"/>
  <c r="A14540"/>
  <c r="A14539"/>
  <c r="A14538"/>
  <c r="A14537"/>
  <c r="A14536"/>
  <c r="A14535"/>
  <c r="A14534"/>
  <c r="A14533"/>
  <c r="A14532"/>
  <c r="A14531"/>
  <c r="A14530"/>
  <c r="A14528"/>
  <c r="A14526"/>
  <c r="A14524"/>
  <c r="A14523"/>
  <c r="A14522"/>
  <c r="A14521"/>
  <c r="A14520"/>
  <c r="A14519"/>
  <c r="A14518"/>
  <c r="A14517"/>
  <c r="A14516"/>
  <c r="A14515"/>
  <c r="A14513"/>
  <c r="A14512"/>
  <c r="A14511"/>
  <c r="A14510"/>
  <c r="A14509"/>
  <c r="A14508"/>
  <c r="A14506"/>
  <c r="A14505"/>
  <c r="A14504"/>
  <c r="A14503"/>
  <c r="A14502"/>
  <c r="A14501"/>
  <c r="A14500"/>
  <c r="A14499"/>
  <c r="A14498"/>
  <c r="A14497"/>
  <c r="A14496"/>
  <c r="A14495"/>
  <c r="A14494"/>
  <c r="A14493"/>
  <c r="A14491"/>
  <c r="A14489"/>
  <c r="A14487"/>
  <c r="A14486"/>
  <c r="A14485"/>
  <c r="A14484"/>
  <c r="A14483"/>
  <c r="A14482"/>
  <c r="A14481"/>
  <c r="A14479"/>
  <c r="A14478"/>
  <c r="A14477"/>
  <c r="A14476"/>
  <c r="A14475"/>
  <c r="A14474"/>
  <c r="A14473"/>
  <c r="A14471"/>
  <c r="F14470"/>
  <c r="H14470" s="1"/>
  <c r="A14470"/>
  <c r="A14469"/>
  <c r="A14468"/>
  <c r="A14467"/>
  <c r="A14465"/>
  <c r="A14463"/>
  <c r="A14461"/>
  <c r="A14459"/>
  <c r="A14458"/>
  <c r="A14457"/>
  <c r="A14456"/>
  <c r="A14455"/>
  <c r="A14454"/>
  <c r="A14453"/>
  <c r="A14452"/>
  <c r="A14451"/>
  <c r="A14450"/>
  <c r="A14449"/>
  <c r="A14448"/>
  <c r="A14447"/>
  <c r="A14446"/>
  <c r="A14444"/>
  <c r="A14443"/>
  <c r="A14442"/>
  <c r="A14441"/>
  <c r="A14439"/>
  <c r="A14438"/>
  <c r="A14437"/>
  <c r="A14436"/>
  <c r="A14435"/>
  <c r="A14434"/>
  <c r="A14432"/>
  <c r="F14431"/>
  <c r="H14431" s="1"/>
  <c r="A14431"/>
  <c r="A14430"/>
  <c r="A14429"/>
  <c r="A14428"/>
  <c r="A14426"/>
  <c r="A14425"/>
  <c r="A14424"/>
  <c r="A14423"/>
  <c r="A14422"/>
  <c r="A14421"/>
  <c r="A14419"/>
  <c r="A14418"/>
  <c r="A14417"/>
  <c r="A14416"/>
  <c r="A14414"/>
  <c r="A14412"/>
  <c r="A14410"/>
  <c r="A14409"/>
  <c r="A14408"/>
  <c r="A14407"/>
  <c r="A14405"/>
  <c r="A14404"/>
  <c r="A14403"/>
  <c r="A14401"/>
  <c r="A14400"/>
  <c r="A14399"/>
  <c r="A14398"/>
  <c r="A14397"/>
  <c r="A14396"/>
  <c r="A14394"/>
  <c r="A14392"/>
  <c r="A14391"/>
  <c r="A14390"/>
  <c r="A14389"/>
  <c r="A14388"/>
  <c r="A14387"/>
  <c r="A14386"/>
  <c r="A14385"/>
  <c r="A14384"/>
  <c r="A14383"/>
  <c r="A14382"/>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4"/>
  <c r="A14322"/>
  <c r="A14320"/>
  <c r="A14319"/>
  <c r="A14318"/>
  <c r="A14317"/>
  <c r="A14316"/>
  <c r="A14315"/>
  <c r="A14314"/>
  <c r="A14313"/>
  <c r="A14312"/>
  <c r="A14311"/>
  <c r="A14309"/>
  <c r="A14308"/>
  <c r="A14307"/>
  <c r="A14306"/>
  <c r="A14305"/>
  <c r="A14304"/>
  <c r="A14302"/>
  <c r="A14301"/>
  <c r="A14300"/>
  <c r="A14299"/>
  <c r="A14298"/>
  <c r="A14297"/>
  <c r="A14296"/>
  <c r="A14295"/>
  <c r="A14294"/>
  <c r="A14293"/>
  <c r="A14292"/>
  <c r="A14291"/>
  <c r="A14290"/>
  <c r="A14289"/>
  <c r="A14287"/>
  <c r="A14285"/>
  <c r="A14283"/>
  <c r="A14282"/>
  <c r="A14281"/>
  <c r="A14280"/>
  <c r="A14279"/>
  <c r="A14278"/>
  <c r="A14277"/>
  <c r="A14275"/>
  <c r="A14274"/>
  <c r="A14273"/>
  <c r="A14272"/>
  <c r="A14271"/>
  <c r="A14270"/>
  <c r="A14269"/>
  <c r="A14267"/>
  <c r="F14266"/>
  <c r="H14266" s="1"/>
  <c r="A14266"/>
  <c r="A14265"/>
  <c r="A14264"/>
  <c r="A14263"/>
  <c r="A14261"/>
  <c r="A14259"/>
  <c r="A14257"/>
  <c r="A14255"/>
  <c r="A14254"/>
  <c r="A14253"/>
  <c r="A14252"/>
  <c r="A14251"/>
  <c r="A14250"/>
  <c r="A14249"/>
  <c r="A14248"/>
  <c r="A14247"/>
  <c r="A14246"/>
  <c r="A14245"/>
  <c r="A14244"/>
  <c r="A14243"/>
  <c r="A14242"/>
  <c r="A14240"/>
  <c r="A14239"/>
  <c r="A14238"/>
  <c r="A14237"/>
  <c r="A14235"/>
  <c r="A14234"/>
  <c r="A14233"/>
  <c r="A14232"/>
  <c r="A14231"/>
  <c r="A14230"/>
  <c r="A14228"/>
  <c r="F14227"/>
  <c r="H14227" s="1"/>
  <c r="A14227"/>
  <c r="A14226"/>
  <c r="A14225"/>
  <c r="A14224"/>
  <c r="A14222"/>
  <c r="A14221"/>
  <c r="A14220"/>
  <c r="A14219"/>
  <c r="A14218"/>
  <c r="A14217"/>
  <c r="A14215"/>
  <c r="A14214"/>
  <c r="A14213"/>
  <c r="A14212"/>
  <c r="A14210"/>
  <c r="A14208"/>
  <c r="A14206"/>
  <c r="A14205"/>
  <c r="A14204"/>
  <c r="A14203"/>
  <c r="A14201"/>
  <c r="A14200"/>
  <c r="A14199"/>
  <c r="A14197"/>
  <c r="A14196"/>
  <c r="A14195"/>
  <c r="A14194"/>
  <c r="A14193"/>
  <c r="A14192"/>
  <c r="A14190"/>
  <c r="A14188"/>
  <c r="A14187"/>
  <c r="A14186"/>
  <c r="A14185"/>
  <c r="A14184"/>
  <c r="A14183"/>
  <c r="A14182"/>
  <c r="A14181"/>
  <c r="A14180"/>
  <c r="A14179"/>
  <c r="A14178"/>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0"/>
  <c r="A14118"/>
  <c r="A14116"/>
  <c r="A14115"/>
  <c r="A14114"/>
  <c r="A14113"/>
  <c r="A14112"/>
  <c r="A14111"/>
  <c r="A14110"/>
  <c r="A14109"/>
  <c r="A14108"/>
  <c r="A14107"/>
  <c r="A14105"/>
  <c r="A14104"/>
  <c r="A14103"/>
  <c r="A14102"/>
  <c r="A14101"/>
  <c r="A14100"/>
  <c r="A14098"/>
  <c r="A14097"/>
  <c r="A14096"/>
  <c r="A14095"/>
  <c r="A14094"/>
  <c r="A14093"/>
  <c r="A14092"/>
  <c r="A14091"/>
  <c r="A14090"/>
  <c r="A14089"/>
  <c r="A14088"/>
  <c r="A14087"/>
  <c r="A14086"/>
  <c r="A14085"/>
  <c r="A14083"/>
  <c r="A14081"/>
  <c r="A14079"/>
  <c r="A14078"/>
  <c r="A14077"/>
  <c r="A14076"/>
  <c r="A14075"/>
  <c r="A14074"/>
  <c r="A14073"/>
  <c r="A14071"/>
  <c r="A14070"/>
  <c r="A14069"/>
  <c r="A14068"/>
  <c r="A14067"/>
  <c r="A14066"/>
  <c r="A14065"/>
  <c r="A14063"/>
  <c r="F14062"/>
  <c r="H14062" s="1"/>
  <c r="A14062"/>
  <c r="A14061"/>
  <c r="A14060"/>
  <c r="A14059"/>
  <c r="A14057"/>
  <c r="A14055"/>
  <c r="A14053"/>
  <c r="A14051"/>
  <c r="A14050"/>
  <c r="A14049"/>
  <c r="A14048"/>
  <c r="A14047"/>
  <c r="A14046"/>
  <c r="A14045"/>
  <c r="A14044"/>
  <c r="A14043"/>
  <c r="A14042"/>
  <c r="A14041"/>
  <c r="A14040"/>
  <c r="A14039"/>
  <c r="A14038"/>
  <c r="A14036"/>
  <c r="A14035"/>
  <c r="A14034"/>
  <c r="A14033"/>
  <c r="A14031"/>
  <c r="A14030"/>
  <c r="A14029"/>
  <c r="A14028"/>
  <c r="A14027"/>
  <c r="A14026"/>
  <c r="A14024"/>
  <c r="F14023"/>
  <c r="H14023" s="1"/>
  <c r="A14023"/>
  <c r="A14022"/>
  <c r="A14021"/>
  <c r="A14020"/>
  <c r="A14018"/>
  <c r="A14017"/>
  <c r="A14016"/>
  <c r="A14015"/>
  <c r="A14014"/>
  <c r="A14013"/>
  <c r="A14011"/>
  <c r="A14010"/>
  <c r="A14009"/>
  <c r="A14008"/>
  <c r="A14006"/>
  <c r="A14004"/>
  <c r="A14002"/>
  <c r="A14001"/>
  <c r="A14000"/>
  <c r="A13999"/>
  <c r="A13997"/>
  <c r="A13996"/>
  <c r="A13995"/>
  <c r="A13993"/>
  <c r="A13992"/>
  <c r="A13991"/>
  <c r="A13990"/>
  <c r="A13989"/>
  <c r="A13988"/>
  <c r="A13986"/>
  <c r="A13984"/>
  <c r="A13983"/>
  <c r="A13982"/>
  <c r="A13981"/>
  <c r="A13980"/>
  <c r="A13979"/>
  <c r="A13978"/>
  <c r="A13977"/>
  <c r="A13976"/>
  <c r="A13975"/>
  <c r="A13974"/>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6"/>
  <c r="A13914"/>
  <c r="A13912"/>
  <c r="A13911"/>
  <c r="A13910"/>
  <c r="A13909"/>
  <c r="A13908"/>
  <c r="A13907"/>
  <c r="A13906"/>
  <c r="A13905"/>
  <c r="A13904"/>
  <c r="A13903"/>
  <c r="A13901"/>
  <c r="A13900"/>
  <c r="A13899"/>
  <c r="A13898"/>
  <c r="A13897"/>
  <c r="A13896"/>
  <c r="A13894"/>
  <c r="A13893"/>
  <c r="A13892"/>
  <c r="A13891"/>
  <c r="A13890"/>
  <c r="A13889"/>
  <c r="A13888"/>
  <c r="A13887"/>
  <c r="A13886"/>
  <c r="A13885"/>
  <c r="A13884"/>
  <c r="A13883"/>
  <c r="A13882"/>
  <c r="A13881"/>
  <c r="A13879"/>
  <c r="A13877"/>
  <c r="A13875"/>
  <c r="A13874"/>
  <c r="A13873"/>
  <c r="A13872"/>
  <c r="A13871"/>
  <c r="A13870"/>
  <c r="A13869"/>
  <c r="A13867"/>
  <c r="A13866"/>
  <c r="A13865"/>
  <c r="A13864"/>
  <c r="A13863"/>
  <c r="A13862"/>
  <c r="A13861"/>
  <c r="A13859"/>
  <c r="F13858"/>
  <c r="H13858" s="1"/>
  <c r="A13858"/>
  <c r="A13857"/>
  <c r="A13856"/>
  <c r="A13855"/>
  <c r="A13853"/>
  <c r="A13851"/>
  <c r="A13849"/>
  <c r="A13847"/>
  <c r="A13846"/>
  <c r="A13845"/>
  <c r="A13844"/>
  <c r="A13843"/>
  <c r="A13842"/>
  <c r="A13841"/>
  <c r="A13840"/>
  <c r="A13839"/>
  <c r="A13838"/>
  <c r="A13837"/>
  <c r="A13836"/>
  <c r="A13835"/>
  <c r="A13834"/>
  <c r="A13832"/>
  <c r="A13831"/>
  <c r="A13830"/>
  <c r="A13829"/>
  <c r="A13827"/>
  <c r="A13826"/>
  <c r="A13825"/>
  <c r="A13824"/>
  <c r="A13823"/>
  <c r="A13822"/>
  <c r="A13820"/>
  <c r="F13819"/>
  <c r="H13819" s="1"/>
  <c r="A13819"/>
  <c r="A13818"/>
  <c r="A13817"/>
  <c r="A13816"/>
  <c r="A13814"/>
  <c r="A13813"/>
  <c r="A13812"/>
  <c r="A13811"/>
  <c r="A13810"/>
  <c r="A13809"/>
  <c r="A13807"/>
  <c r="A13806"/>
  <c r="A13805"/>
  <c r="A13804"/>
  <c r="A13802"/>
  <c r="A13800"/>
  <c r="A13798"/>
  <c r="A13797"/>
  <c r="A13796"/>
  <c r="A13795"/>
  <c r="A13793"/>
  <c r="A13792"/>
  <c r="A13791"/>
  <c r="A13789"/>
  <c r="A13788"/>
  <c r="A13787"/>
  <c r="A13786"/>
  <c r="A13785"/>
  <c r="A13784"/>
  <c r="A13782"/>
  <c r="A13780"/>
  <c r="A13779"/>
  <c r="A13778"/>
  <c r="A13777"/>
  <c r="A13776"/>
  <c r="A13775"/>
  <c r="A13774"/>
  <c r="A13773"/>
  <c r="A13772"/>
  <c r="A13771"/>
  <c r="A13770"/>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2"/>
  <c r="A13710"/>
  <c r="A13708"/>
  <c r="A13707"/>
  <c r="A13706"/>
  <c r="A13705"/>
  <c r="A13704"/>
  <c r="A13703"/>
  <c r="A13702"/>
  <c r="A13701"/>
  <c r="A13700"/>
  <c r="A13699"/>
  <c r="A13697"/>
  <c r="A13696"/>
  <c r="A13695"/>
  <c r="A13694"/>
  <c r="A13693"/>
  <c r="A13692"/>
  <c r="A13690"/>
  <c r="A13689"/>
  <c r="A13688"/>
  <c r="A13687"/>
  <c r="A13686"/>
  <c r="A13685"/>
  <c r="A13684"/>
  <c r="A13683"/>
  <c r="A13682"/>
  <c r="A13681"/>
  <c r="A13680"/>
  <c r="A13679"/>
  <c r="A13678"/>
  <c r="A13677"/>
  <c r="A13675"/>
  <c r="A13673"/>
  <c r="A13671"/>
  <c r="A13670"/>
  <c r="A13669"/>
  <c r="A13668"/>
  <c r="A13667"/>
  <c r="A13666"/>
  <c r="A13665"/>
  <c r="A13663"/>
  <c r="A13662"/>
  <c r="A13661"/>
  <c r="A13660"/>
  <c r="A13659"/>
  <c r="A13658"/>
  <c r="A13657"/>
  <c r="A13655"/>
  <c r="F13654"/>
  <c r="H13654" s="1"/>
  <c r="A13654"/>
  <c r="A13653"/>
  <c r="A13652"/>
  <c r="A13651"/>
  <c r="A13649"/>
  <c r="A13647"/>
  <c r="A13645"/>
  <c r="A13643"/>
  <c r="A13642"/>
  <c r="A13641"/>
  <c r="A13640"/>
  <c r="A13639"/>
  <c r="A13638"/>
  <c r="A13637"/>
  <c r="A13636"/>
  <c r="A13635"/>
  <c r="A13634"/>
  <c r="A13633"/>
  <c r="A13632"/>
  <c r="A13631"/>
  <c r="A13630"/>
  <c r="A13628"/>
  <c r="A13627"/>
  <c r="A13626"/>
  <c r="A13625"/>
  <c r="A13623"/>
  <c r="A13622"/>
  <c r="A13621"/>
  <c r="A13620"/>
  <c r="A13619"/>
  <c r="A13618"/>
  <c r="A13616"/>
  <c r="F13615"/>
  <c r="H13615" s="1"/>
  <c r="A13615"/>
  <c r="A13614"/>
  <c r="A13613"/>
  <c r="A13612"/>
  <c r="A13610"/>
  <c r="A13609"/>
  <c r="A13608"/>
  <c r="A13607"/>
  <c r="A13606"/>
  <c r="A13605"/>
  <c r="A13603"/>
  <c r="A13602"/>
  <c r="A13601"/>
  <c r="A13600"/>
  <c r="A13598"/>
  <c r="A13596"/>
  <c r="A13594"/>
  <c r="A13593"/>
  <c r="A13592"/>
  <c r="A13591"/>
  <c r="A13589"/>
  <c r="A13588"/>
  <c r="A13587"/>
  <c r="A13585"/>
  <c r="A13584"/>
  <c r="A13583"/>
  <c r="A13582"/>
  <c r="A13581"/>
  <c r="A13580"/>
  <c r="A13578"/>
  <c r="A13576"/>
  <c r="A13575"/>
  <c r="A13574"/>
  <c r="A13573"/>
  <c r="A13572"/>
  <c r="A13571"/>
  <c r="A13570"/>
  <c r="A13569"/>
  <c r="A13568"/>
  <c r="A13567"/>
  <c r="A13566"/>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8"/>
  <c r="A13506"/>
  <c r="A13504"/>
  <c r="A13503"/>
  <c r="A13502"/>
  <c r="A13501"/>
  <c r="A13500"/>
  <c r="A13499"/>
  <c r="A13498"/>
  <c r="A13497"/>
  <c r="A13496"/>
  <c r="A13495"/>
  <c r="A13493"/>
  <c r="A13492"/>
  <c r="A13491"/>
  <c r="A13490"/>
  <c r="A13489"/>
  <c r="A13488"/>
  <c r="A13486"/>
  <c r="A13485"/>
  <c r="A13484"/>
  <c r="A13483"/>
  <c r="A13482"/>
  <c r="A13481"/>
  <c r="A13480"/>
  <c r="A13479"/>
  <c r="A13478"/>
  <c r="A13477"/>
  <c r="A13476"/>
  <c r="A13475"/>
  <c r="A13474"/>
  <c r="A13473"/>
  <c r="A13471"/>
  <c r="A13469"/>
  <c r="A13467"/>
  <c r="A13466"/>
  <c r="A13465"/>
  <c r="A13464"/>
  <c r="A13463"/>
  <c r="A13462"/>
  <c r="A13461"/>
  <c r="A13459"/>
  <c r="A13458"/>
  <c r="A13457"/>
  <c r="A13456"/>
  <c r="A13455"/>
  <c r="A13454"/>
  <c r="A13453"/>
  <c r="A13451"/>
  <c r="F13450"/>
  <c r="H13450" s="1"/>
  <c r="A13450"/>
  <c r="A13449"/>
  <c r="A13448"/>
  <c r="A13447"/>
  <c r="A13445"/>
  <c r="A13443"/>
  <c r="A13441"/>
  <c r="A13439"/>
  <c r="A13438"/>
  <c r="A13437"/>
  <c r="A13436"/>
  <c r="A13435"/>
  <c r="A13434"/>
  <c r="A13433"/>
  <c r="A13432"/>
  <c r="A13431"/>
  <c r="A13430"/>
  <c r="A13429"/>
  <c r="A13428"/>
  <c r="A13427"/>
  <c r="A13426"/>
  <c r="A13424"/>
  <c r="A13423"/>
  <c r="A13422"/>
  <c r="A13421"/>
  <c r="A13419"/>
  <c r="A13418"/>
  <c r="A13417"/>
  <c r="A13416"/>
  <c r="A13415"/>
  <c r="A13414"/>
  <c r="A13412"/>
  <c r="F13411"/>
  <c r="H13411" s="1"/>
  <c r="A13411"/>
  <c r="A13410"/>
  <c r="A13409"/>
  <c r="A13408"/>
  <c r="A13406"/>
  <c r="A13405"/>
  <c r="A13404"/>
  <c r="A13403"/>
  <c r="A13402"/>
  <c r="A13401"/>
  <c r="A13399"/>
  <c r="A13398"/>
  <c r="A13397"/>
  <c r="A13396"/>
  <c r="A13394"/>
  <c r="A13392"/>
  <c r="A13390"/>
  <c r="A13389"/>
  <c r="A13388"/>
  <c r="A13387"/>
  <c r="A13385"/>
  <c r="A13384"/>
  <c r="A13383"/>
  <c r="A13381"/>
  <c r="A13380"/>
  <c r="A13379"/>
  <c r="A13378"/>
  <c r="A13377"/>
  <c r="A13376"/>
  <c r="A13374"/>
  <c r="A13372"/>
  <c r="A13371"/>
  <c r="A13370"/>
  <c r="A13369"/>
  <c r="A13368"/>
  <c r="A13367"/>
  <c r="A13366"/>
  <c r="A13365"/>
  <c r="A13364"/>
  <c r="A13363"/>
  <c r="A13362"/>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4"/>
  <c r="A13302"/>
  <c r="A13300"/>
  <c r="A13299"/>
  <c r="A13298"/>
  <c r="A13297"/>
  <c r="A13296"/>
  <c r="A13295"/>
  <c r="A13294"/>
  <c r="A13293"/>
  <c r="A13292"/>
  <c r="A13291"/>
  <c r="A13289"/>
  <c r="A13288"/>
  <c r="A13287"/>
  <c r="A13286"/>
  <c r="A13285"/>
  <c r="A13284"/>
  <c r="A13282"/>
  <c r="A13281"/>
  <c r="A13280"/>
  <c r="A13279"/>
  <c r="A13278"/>
  <c r="A13277"/>
  <c r="A13276"/>
  <c r="A13275"/>
  <c r="A13274"/>
  <c r="A13273"/>
  <c r="A13272"/>
  <c r="A13271"/>
  <c r="A13270"/>
  <c r="A13269"/>
  <c r="A13267"/>
  <c r="A13265"/>
  <c r="A13263"/>
  <c r="A13262"/>
  <c r="A13261"/>
  <c r="A13260"/>
  <c r="A13259"/>
  <c r="A13258"/>
  <c r="A13257"/>
  <c r="A13255"/>
  <c r="A13254"/>
  <c r="A13253"/>
  <c r="A13252"/>
  <c r="A13251"/>
  <c r="A13250"/>
  <c r="A13249"/>
  <c r="A13247"/>
  <c r="F13246"/>
  <c r="H13246" s="1"/>
  <c r="A13246"/>
  <c r="A13245"/>
  <c r="A13244"/>
  <c r="A13243"/>
  <c r="A13241"/>
  <c r="A13239"/>
  <c r="A13237"/>
  <c r="A13235"/>
  <c r="A13234"/>
  <c r="A13233"/>
  <c r="A13232"/>
  <c r="A13231"/>
  <c r="A13230"/>
  <c r="A13229"/>
  <c r="A13228"/>
  <c r="A13227"/>
  <c r="A13226"/>
  <c r="A13225"/>
  <c r="A13224"/>
  <c r="A13223"/>
  <c r="A13222"/>
  <c r="A13220"/>
  <c r="A13219"/>
  <c r="A13218"/>
  <c r="A13217"/>
  <c r="A13215"/>
  <c r="A13214"/>
  <c r="A13213"/>
  <c r="A13212"/>
  <c r="A13211"/>
  <c r="A13210"/>
  <c r="A13208"/>
  <c r="F13207"/>
  <c r="H13207" s="1"/>
  <c r="A13207"/>
  <c r="A13206"/>
  <c r="A13205"/>
  <c r="A13204"/>
  <c r="A13202"/>
  <c r="A13201"/>
  <c r="A13200"/>
  <c r="A13199"/>
  <c r="A13198"/>
  <c r="A13197"/>
  <c r="A13195"/>
  <c r="A13194"/>
  <c r="A13193"/>
  <c r="A13192"/>
  <c r="A13190"/>
  <c r="A13188"/>
  <c r="A13186"/>
  <c r="A13185"/>
  <c r="A13184"/>
  <c r="A13183"/>
  <c r="A13181"/>
  <c r="A13180"/>
  <c r="A13179"/>
  <c r="A13177"/>
  <c r="A13176"/>
  <c r="A13175"/>
  <c r="A13174"/>
  <c r="A13173"/>
  <c r="A13172"/>
  <c r="A13170"/>
  <c r="A13168"/>
  <c r="A13167"/>
  <c r="A13166"/>
  <c r="A13165"/>
  <c r="A13164"/>
  <c r="A13163"/>
  <c r="A13162"/>
  <c r="A13161"/>
  <c r="A13160"/>
  <c r="A13159"/>
  <c r="A13158"/>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0"/>
  <c r="A13098"/>
  <c r="A13096"/>
  <c r="A13095"/>
  <c r="A13094"/>
  <c r="A13093"/>
  <c r="A13092"/>
  <c r="A13091"/>
  <c r="A13090"/>
  <c r="A13089"/>
  <c r="A13088"/>
  <c r="A13087"/>
  <c r="A13085"/>
  <c r="A13084"/>
  <c r="A13083"/>
  <c r="A13082"/>
  <c r="A13081"/>
  <c r="A13080"/>
  <c r="A13078"/>
  <c r="A13077"/>
  <c r="A13076"/>
  <c r="A13075"/>
  <c r="A13074"/>
  <c r="A13073"/>
  <c r="A13072"/>
  <c r="A13071"/>
  <c r="A13070"/>
  <c r="A13069"/>
  <c r="A13068"/>
  <c r="A13067"/>
  <c r="A13066"/>
  <c r="A13065"/>
  <c r="A13063"/>
  <c r="A13061"/>
  <c r="A13059"/>
  <c r="A13058"/>
  <c r="A13057"/>
  <c r="A13056"/>
  <c r="A13055"/>
  <c r="A13054"/>
  <c r="A13053"/>
  <c r="A13051"/>
  <c r="A13050"/>
  <c r="A13049"/>
  <c r="A13048"/>
  <c r="A13047"/>
  <c r="A13046"/>
  <c r="A13045"/>
  <c r="A13043"/>
  <c r="F13042"/>
  <c r="H13042" s="1"/>
  <c r="A13042"/>
  <c r="A13041"/>
  <c r="A13040"/>
  <c r="A13039"/>
  <c r="A13037"/>
  <c r="A13035"/>
  <c r="A13033"/>
  <c r="A13031"/>
  <c r="A13030"/>
  <c r="A13029"/>
  <c r="A13028"/>
  <c r="A13027"/>
  <c r="A13026"/>
  <c r="A13025"/>
  <c r="A13024"/>
  <c r="A13023"/>
  <c r="A13022"/>
  <c r="A13021"/>
  <c r="A13020"/>
  <c r="A13019"/>
  <c r="A13018"/>
  <c r="A13016"/>
  <c r="A13015"/>
  <c r="A13014"/>
  <c r="A13013"/>
  <c r="A13011"/>
  <c r="A13010"/>
  <c r="A13009"/>
  <c r="A13008"/>
  <c r="A13007"/>
  <c r="A13006"/>
  <c r="A13004"/>
  <c r="F13003"/>
  <c r="H13003" s="1"/>
  <c r="A13003"/>
  <c r="A13002"/>
  <c r="A13001"/>
  <c r="A13000"/>
  <c r="A12998"/>
  <c r="A12997"/>
  <c r="A12996"/>
  <c r="A12995"/>
  <c r="A12994"/>
  <c r="A12993"/>
  <c r="A12991"/>
  <c r="A12990"/>
  <c r="A12989"/>
  <c r="A12988"/>
  <c r="A12986"/>
  <c r="A12984"/>
  <c r="A12982"/>
  <c r="A12981"/>
  <c r="A12980"/>
  <c r="A12979"/>
  <c r="A12977"/>
  <c r="A12976"/>
  <c r="A12975"/>
  <c r="A12973"/>
  <c r="A12972"/>
  <c r="A12971"/>
  <c r="A12970"/>
  <c r="A12969"/>
  <c r="A12968"/>
  <c r="A12966"/>
  <c r="A12964"/>
  <c r="A12963"/>
  <c r="A12962"/>
  <c r="A12961"/>
  <c r="A12960"/>
  <c r="A12959"/>
  <c r="A12958"/>
  <c r="A12957"/>
  <c r="A12956"/>
  <c r="A12955"/>
  <c r="A12954"/>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6"/>
  <c r="A12894"/>
  <c r="A12892"/>
  <c r="A12891"/>
  <c r="A12890"/>
  <c r="A12889"/>
  <c r="A12888"/>
  <c r="A12887"/>
  <c r="A12886"/>
  <c r="A12885"/>
  <c r="A12884"/>
  <c r="A12883"/>
  <c r="A12881"/>
  <c r="A12880"/>
  <c r="A12879"/>
  <c r="A12878"/>
  <c r="A12877"/>
  <c r="A12876"/>
  <c r="A12874"/>
  <c r="A12873"/>
  <c r="A12872"/>
  <c r="A12871"/>
  <c r="A12870"/>
  <c r="A12869"/>
  <c r="A12868"/>
  <c r="A12867"/>
  <c r="A12866"/>
  <c r="A12865"/>
  <c r="A12864"/>
  <c r="A12863"/>
  <c r="A12862"/>
  <c r="A12861"/>
  <c r="A12859"/>
  <c r="A12857"/>
  <c r="A12855"/>
  <c r="A12854"/>
  <c r="A12853"/>
  <c r="A12852"/>
  <c r="A12851"/>
  <c r="A12850"/>
  <c r="A12849"/>
  <c r="A12847"/>
  <c r="A12846"/>
  <c r="A12845"/>
  <c r="A12844"/>
  <c r="A12843"/>
  <c r="A12842"/>
  <c r="A12841"/>
  <c r="A12839"/>
  <c r="F12838"/>
  <c r="H12838" s="1"/>
  <c r="A12838"/>
  <c r="A12837"/>
  <c r="A12836"/>
  <c r="A12835"/>
  <c r="A12833"/>
  <c r="A12831"/>
  <c r="A12829"/>
  <c r="A12827"/>
  <c r="A12826"/>
  <c r="A12825"/>
  <c r="A12824"/>
  <c r="A12823"/>
  <c r="A12822"/>
  <c r="A12821"/>
  <c r="A12820"/>
  <c r="A12819"/>
  <c r="A12818"/>
  <c r="A12817"/>
  <c r="A12816"/>
  <c r="A12815"/>
  <c r="A12814"/>
  <c r="A12812"/>
  <c r="A12811"/>
  <c r="A12810"/>
  <c r="A12809"/>
  <c r="A12807"/>
  <c r="A12806"/>
  <c r="A12805"/>
  <c r="A12804"/>
  <c r="A12803"/>
  <c r="A12802"/>
  <c r="A12800"/>
  <c r="F12799"/>
  <c r="H12799" s="1"/>
  <c r="A12799"/>
  <c r="A12798"/>
  <c r="A12797"/>
  <c r="A12796"/>
  <c r="A12794"/>
  <c r="A12793"/>
  <c r="A12792"/>
  <c r="A12791"/>
  <c r="A12790"/>
  <c r="A12789"/>
  <c r="A12787"/>
  <c r="A12786"/>
  <c r="A12785"/>
  <c r="A12784"/>
  <c r="A12782"/>
  <c r="A12780"/>
  <c r="A12778"/>
  <c r="A12777"/>
  <c r="A12776"/>
  <c r="A12775"/>
  <c r="A12773"/>
  <c r="A12772"/>
  <c r="A12771"/>
  <c r="A12769"/>
  <c r="A12768"/>
  <c r="A12767"/>
  <c r="A12766"/>
  <c r="A12765"/>
  <c r="A12764"/>
  <c r="A12762"/>
  <c r="A12760"/>
  <c r="A12759"/>
  <c r="A12758"/>
  <c r="A12757"/>
  <c r="A12756"/>
  <c r="A12755"/>
  <c r="A12754"/>
  <c r="A12753"/>
  <c r="A12752"/>
  <c r="A12751"/>
  <c r="A12750"/>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2"/>
  <c r="A12690"/>
  <c r="A12688"/>
  <c r="A12687"/>
  <c r="A12686"/>
  <c r="A12685"/>
  <c r="A12684"/>
  <c r="A12683"/>
  <c r="A12682"/>
  <c r="A12681"/>
  <c r="A12680"/>
  <c r="A12679"/>
  <c r="A12677"/>
  <c r="A12676"/>
  <c r="A12675"/>
  <c r="A12674"/>
  <c r="A12673"/>
  <c r="A12672"/>
  <c r="A12670"/>
  <c r="A12669"/>
  <c r="A12668"/>
  <c r="A12667"/>
  <c r="A12666"/>
  <c r="A12665"/>
  <c r="A12664"/>
  <c r="A12663"/>
  <c r="A12662"/>
  <c r="A12661"/>
  <c r="A12660"/>
  <c r="A12659"/>
  <c r="A12658"/>
  <c r="A12657"/>
  <c r="A12655"/>
  <c r="A12653"/>
  <c r="A12651"/>
  <c r="A12650"/>
  <c r="A12649"/>
  <c r="A12648"/>
  <c r="A12647"/>
  <c r="A12646"/>
  <c r="A12645"/>
  <c r="A12643"/>
  <c r="A12642"/>
  <c r="A12641"/>
  <c r="A12640"/>
  <c r="A12639"/>
  <c r="A12638"/>
  <c r="A12637"/>
  <c r="A12635"/>
  <c r="F12634"/>
  <c r="H12634" s="1"/>
  <c r="A12634"/>
  <c r="A12633"/>
  <c r="A12632"/>
  <c r="A12631"/>
  <c r="A12629"/>
  <c r="A12627"/>
  <c r="A12625"/>
  <c r="A12623"/>
  <c r="A12622"/>
  <c r="A12621"/>
  <c r="A12620"/>
  <c r="A12619"/>
  <c r="A12618"/>
  <c r="A12617"/>
  <c r="A12616"/>
  <c r="A12615"/>
  <c r="A12614"/>
  <c r="A12613"/>
  <c r="A12612"/>
  <c r="A12611"/>
  <c r="A12610"/>
  <c r="A12608"/>
  <c r="A12607"/>
  <c r="A12606"/>
  <c r="A12605"/>
  <c r="A12603"/>
  <c r="A12602"/>
  <c r="A12601"/>
  <c r="A12600"/>
  <c r="A12599"/>
  <c r="A12598"/>
  <c r="A12596"/>
  <c r="F12595"/>
  <c r="H12595" s="1"/>
  <c r="A12595"/>
  <c r="A12594"/>
  <c r="A12593"/>
  <c r="A12592"/>
  <c r="A12590"/>
  <c r="A12589"/>
  <c r="A12588"/>
  <c r="A12587"/>
  <c r="A12586"/>
  <c r="A12585"/>
  <c r="A12583"/>
  <c r="A12582"/>
  <c r="A12581"/>
  <c r="A12580"/>
  <c r="A12578"/>
  <c r="A12576"/>
  <c r="A12574"/>
  <c r="A12573"/>
  <c r="A12572"/>
  <c r="A12571"/>
  <c r="A12569"/>
  <c r="A12568"/>
  <c r="A12567"/>
  <c r="A12565"/>
  <c r="A12564"/>
  <c r="A12563"/>
  <c r="A12562"/>
  <c r="A12561"/>
  <c r="A12560"/>
  <c r="A12558"/>
  <c r="A12556"/>
  <c r="A12555"/>
  <c r="A12554"/>
  <c r="A12553"/>
  <c r="A12552"/>
  <c r="A12551"/>
  <c r="A12550"/>
  <c r="A12549"/>
  <c r="A12548"/>
  <c r="A12547"/>
  <c r="A12546"/>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8"/>
  <c r="A12486"/>
  <c r="A12484"/>
  <c r="A12483"/>
  <c r="A12482"/>
  <c r="A12481"/>
  <c r="A12480"/>
  <c r="A12479"/>
  <c r="A12478"/>
  <c r="A12477"/>
  <c r="A12476"/>
  <c r="A12475"/>
  <c r="A12473"/>
  <c r="A12472"/>
  <c r="A12471"/>
  <c r="A12470"/>
  <c r="A12469"/>
  <c r="A12468"/>
  <c r="A12466"/>
  <c r="A12465"/>
  <c r="A12464"/>
  <c r="A12463"/>
  <c r="A12462"/>
  <c r="A12461"/>
  <c r="A12460"/>
  <c r="A12459"/>
  <c r="A12458"/>
  <c r="A12457"/>
  <c r="A12456"/>
  <c r="A12455"/>
  <c r="A12454"/>
  <c r="A12453"/>
  <c r="A12451"/>
  <c r="A12449"/>
  <c r="A12447"/>
  <c r="A12446"/>
  <c r="A12445"/>
  <c r="A12444"/>
  <c r="A12443"/>
  <c r="A12442"/>
  <c r="A12441"/>
  <c r="A12439"/>
  <c r="A12438"/>
  <c r="A12437"/>
  <c r="A12436"/>
  <c r="A12435"/>
  <c r="A12434"/>
  <c r="A12433"/>
  <c r="A12431"/>
  <c r="F12430"/>
  <c r="H12430" s="1"/>
  <c r="A12430"/>
  <c r="A12429"/>
  <c r="A12428"/>
  <c r="A12427"/>
  <c r="A12425"/>
  <c r="A12423"/>
  <c r="A12421"/>
  <c r="A12419"/>
  <c r="A12418"/>
  <c r="A12417"/>
  <c r="A12416"/>
  <c r="A12415"/>
  <c r="A12414"/>
  <c r="A12413"/>
  <c r="A12412"/>
  <c r="A12411"/>
  <c r="A12410"/>
  <c r="A12409"/>
  <c r="A12408"/>
  <c r="A12407"/>
  <c r="A12406"/>
  <c r="A12404"/>
  <c r="A12403"/>
  <c r="A12402"/>
  <c r="A12401"/>
  <c r="A12399"/>
  <c r="A12398"/>
  <c r="A12397"/>
  <c r="A12396"/>
  <c r="A12395"/>
  <c r="A12394"/>
  <c r="A12392"/>
  <c r="F12391"/>
  <c r="H12391" s="1"/>
  <c r="A12391"/>
  <c r="A12390"/>
  <c r="A12389"/>
  <c r="A12388"/>
  <c r="A12386"/>
  <c r="A12385"/>
  <c r="A12384"/>
  <c r="A12383"/>
  <c r="A12382"/>
  <c r="A12381"/>
  <c r="A12379"/>
  <c r="A12378"/>
  <c r="A12377"/>
  <c r="A12376"/>
  <c r="A12374"/>
  <c r="A12372"/>
  <c r="A12370"/>
  <c r="A12369"/>
  <c r="A12368"/>
  <c r="A12367"/>
  <c r="A12365"/>
  <c r="A12364"/>
  <c r="A12363"/>
  <c r="A12361"/>
  <c r="A12360"/>
  <c r="A12359"/>
  <c r="A12358"/>
  <c r="A12357"/>
  <c r="A12356"/>
  <c r="A12354"/>
  <c r="A12352"/>
  <c r="A12351"/>
  <c r="A12350"/>
  <c r="A12349"/>
  <c r="A12348"/>
  <c r="A12347"/>
  <c r="A12346"/>
  <c r="A12345"/>
  <c r="A12344"/>
  <c r="A12343"/>
  <c r="A12342"/>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4"/>
  <c r="A12282"/>
  <c r="A12280"/>
  <c r="A12279"/>
  <c r="A12278"/>
  <c r="A12277"/>
  <c r="A12276"/>
  <c r="A12275"/>
  <c r="A12274"/>
  <c r="A12273"/>
  <c r="A12272"/>
  <c r="A12271"/>
  <c r="A12269"/>
  <c r="A12268"/>
  <c r="A12267"/>
  <c r="A12266"/>
  <c r="A12265"/>
  <c r="A12264"/>
  <c r="A12262"/>
  <c r="A12261"/>
  <c r="A12260"/>
  <c r="A12259"/>
  <c r="A12258"/>
  <c r="A12257"/>
  <c r="A12256"/>
  <c r="A12255"/>
  <c r="A12254"/>
  <c r="A12253"/>
  <c r="A12252"/>
  <c r="A12251"/>
  <c r="A12250"/>
  <c r="A12249"/>
  <c r="A12247"/>
  <c r="A12245"/>
  <c r="A12243"/>
  <c r="A12242"/>
  <c r="A12241"/>
  <c r="A12240"/>
  <c r="A12239"/>
  <c r="A12238"/>
  <c r="A12237"/>
  <c r="A12235"/>
  <c r="A12234"/>
  <c r="A12233"/>
  <c r="A12232"/>
  <c r="A12231"/>
  <c r="A12230"/>
  <c r="A12229"/>
  <c r="A12227"/>
  <c r="F12226"/>
  <c r="H12226" s="1"/>
  <c r="A12226"/>
  <c r="A12225"/>
  <c r="A12224"/>
  <c r="A12223"/>
  <c r="A12221"/>
  <c r="A12219"/>
  <c r="A12217"/>
  <c r="A12215"/>
  <c r="A12214"/>
  <c r="A12213"/>
  <c r="A12212"/>
  <c r="A12211"/>
  <c r="A12210"/>
  <c r="A12209"/>
  <c r="A12208"/>
  <c r="A12207"/>
  <c r="A12206"/>
  <c r="A12205"/>
  <c r="A12204"/>
  <c r="A12203"/>
  <c r="A12202"/>
  <c r="A12200"/>
  <c r="A12199"/>
  <c r="A12198"/>
  <c r="A12197"/>
  <c r="A12195"/>
  <c r="A12194"/>
  <c r="A12193"/>
  <c r="A12192"/>
  <c r="A12191"/>
  <c r="A12190"/>
  <c r="A12188"/>
  <c r="F12187"/>
  <c r="H12187" s="1"/>
  <c r="A12187"/>
  <c r="A12186"/>
  <c r="A12185"/>
  <c r="A12184"/>
  <c r="A12182"/>
  <c r="A12181"/>
  <c r="A12180"/>
  <c r="A12179"/>
  <c r="A12178"/>
  <c r="A12177"/>
  <c r="A12175"/>
  <c r="A12174"/>
  <c r="A12173"/>
  <c r="A12172"/>
  <c r="A12170"/>
  <c r="A12168"/>
  <c r="A12166"/>
  <c r="A12165"/>
  <c r="A12164"/>
  <c r="A12163"/>
  <c r="A12161"/>
  <c r="A12160"/>
  <c r="A12159"/>
  <c r="A12157"/>
  <c r="A12156"/>
  <c r="A12155"/>
  <c r="A12154"/>
  <c r="A12153"/>
  <c r="A12152"/>
  <c r="A12150"/>
  <c r="A12148"/>
  <c r="A12147"/>
  <c r="A12146"/>
  <c r="A12145"/>
  <c r="A12144"/>
  <c r="A12143"/>
  <c r="A12142"/>
  <c r="A12141"/>
  <c r="A12140"/>
  <c r="A12139"/>
  <c r="A12138"/>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0"/>
  <c r="A12078"/>
  <c r="A12076"/>
  <c r="A12075"/>
  <c r="A12074"/>
  <c r="A12073"/>
  <c r="A12072"/>
  <c r="A12071"/>
  <c r="A12070"/>
  <c r="A12069"/>
  <c r="A12068"/>
  <c r="A12067"/>
  <c r="A12065"/>
  <c r="A12064"/>
  <c r="A12063"/>
  <c r="A12062"/>
  <c r="A12061"/>
  <c r="A12060"/>
  <c r="A12058"/>
  <c r="A12057"/>
  <c r="A12056"/>
  <c r="A12055"/>
  <c r="A12054"/>
  <c r="A12053"/>
  <c r="A12052"/>
  <c r="A12051"/>
  <c r="A12050"/>
  <c r="A12049"/>
  <c r="A12048"/>
  <c r="A12047"/>
  <c r="A12046"/>
  <c r="A12045"/>
  <c r="A12043"/>
  <c r="A12041"/>
  <c r="A12039"/>
  <c r="A12038"/>
  <c r="A12037"/>
  <c r="A12036"/>
  <c r="A12035"/>
  <c r="A12034"/>
  <c r="A12033"/>
  <c r="A12031"/>
  <c r="A12030"/>
  <c r="A12029"/>
  <c r="A12028"/>
  <c r="A12027"/>
  <c r="A12026"/>
  <c r="A12025"/>
  <c r="A12023"/>
  <c r="F12022"/>
  <c r="H12022" s="1"/>
  <c r="A12022"/>
  <c r="A12021"/>
  <c r="A12020"/>
  <c r="A12019"/>
  <c r="A12017"/>
  <c r="A12015"/>
  <c r="A12013"/>
  <c r="A12011"/>
  <c r="A12010"/>
  <c r="A12009"/>
  <c r="A12008"/>
  <c r="A12007"/>
  <c r="A12006"/>
  <c r="A12005"/>
  <c r="A12004"/>
  <c r="A12003"/>
  <c r="A12002"/>
  <c r="A12001"/>
  <c r="A12000"/>
  <c r="A11999"/>
  <c r="A11998"/>
  <c r="A11996"/>
  <c r="A11995"/>
  <c r="A11994"/>
  <c r="A11993"/>
  <c r="A11991"/>
  <c r="A11990"/>
  <c r="A11989"/>
  <c r="A11988"/>
  <c r="A11987"/>
  <c r="A11986"/>
  <c r="A11984"/>
  <c r="F11983"/>
  <c r="H11983" s="1"/>
  <c r="A11983"/>
  <c r="A11982"/>
  <c r="A11981"/>
  <c r="A11980"/>
  <c r="A11978"/>
  <c r="A11977"/>
  <c r="A11976"/>
  <c r="A11975"/>
  <c r="A11974"/>
  <c r="A11973"/>
  <c r="A11971"/>
  <c r="A11970"/>
  <c r="A11969"/>
  <c r="A11968"/>
  <c r="A11966"/>
  <c r="A11964"/>
  <c r="A11962"/>
  <c r="A11961"/>
  <c r="A11960"/>
  <c r="A11959"/>
  <c r="A11957"/>
  <c r="A11956"/>
  <c r="A11955"/>
  <c r="A11953"/>
  <c r="A11952"/>
  <c r="A11951"/>
  <c r="A11950"/>
  <c r="A11949"/>
  <c r="A11948"/>
  <c r="A11946"/>
  <c r="A11944"/>
  <c r="A11943"/>
  <c r="A11942"/>
  <c r="A11941"/>
  <c r="A11940"/>
  <c r="A11939"/>
  <c r="A11938"/>
  <c r="A11937"/>
  <c r="A11936"/>
  <c r="A11935"/>
  <c r="A11934"/>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6"/>
  <c r="A11874"/>
  <c r="A11872"/>
  <c r="A11871"/>
  <c r="A11870"/>
  <c r="A11869"/>
  <c r="A11868"/>
  <c r="A11867"/>
  <c r="A11866"/>
  <c r="A11865"/>
  <c r="A11864"/>
  <c r="A11863"/>
  <c r="A11861"/>
  <c r="A11860"/>
  <c r="A11859"/>
  <c r="A11858"/>
  <c r="A11857"/>
  <c r="A11856"/>
  <c r="A11854"/>
  <c r="A11853"/>
  <c r="A11852"/>
  <c r="A11851"/>
  <c r="A11850"/>
  <c r="A11849"/>
  <c r="A11848"/>
  <c r="A11847"/>
  <c r="A11846"/>
  <c r="A11845"/>
  <c r="A11844"/>
  <c r="A11843"/>
  <c r="A11842"/>
  <c r="A11841"/>
  <c r="A11839"/>
  <c r="A11837"/>
  <c r="A11835"/>
  <c r="A11834"/>
  <c r="A11833"/>
  <c r="A11832"/>
  <c r="A11831"/>
  <c r="A11830"/>
  <c r="A11829"/>
  <c r="A11827"/>
  <c r="A11826"/>
  <c r="A11825"/>
  <c r="A11824"/>
  <c r="A11823"/>
  <c r="A11822"/>
  <c r="A11821"/>
  <c r="A11819"/>
  <c r="F11818"/>
  <c r="H11818" s="1"/>
  <c r="A11818"/>
  <c r="A11817"/>
  <c r="A11816"/>
  <c r="A11815"/>
  <c r="A11813"/>
  <c r="A11811"/>
  <c r="A11809"/>
  <c r="A11807"/>
  <c r="A11806"/>
  <c r="A11805"/>
  <c r="A11804"/>
  <c r="A11803"/>
  <c r="A11802"/>
  <c r="A11801"/>
  <c r="A11800"/>
  <c r="A11799"/>
  <c r="A11798"/>
  <c r="A11797"/>
  <c r="A11796"/>
  <c r="A11795"/>
  <c r="A11794"/>
  <c r="A11792"/>
  <c r="A11791"/>
  <c r="A11790"/>
  <c r="A11789"/>
  <c r="A11787"/>
  <c r="A11786"/>
  <c r="A11785"/>
  <c r="A11784"/>
  <c r="A11783"/>
  <c r="A11782"/>
  <c r="A11780"/>
  <c r="F11779"/>
  <c r="H11779" s="1"/>
  <c r="A11779"/>
  <c r="A11778"/>
  <c r="A11777"/>
  <c r="A11776"/>
  <c r="A11774"/>
  <c r="A11773"/>
  <c r="A11772"/>
  <c r="A11771"/>
  <c r="A11770"/>
  <c r="A11769"/>
  <c r="A11767"/>
  <c r="A11766"/>
  <c r="A11765"/>
  <c r="A11764"/>
  <c r="A11762"/>
  <c r="A11760"/>
  <c r="A11758"/>
  <c r="A11757"/>
  <c r="A11756"/>
  <c r="A11755"/>
  <c r="A11753"/>
  <c r="A11752"/>
  <c r="A11751"/>
  <c r="A11749"/>
  <c r="A11748"/>
  <c r="A11747"/>
  <c r="A11746"/>
  <c r="A11745"/>
  <c r="A11744"/>
  <c r="A11742"/>
  <c r="A11740"/>
  <c r="A11739"/>
  <c r="A11738"/>
  <c r="A11737"/>
  <c r="A11736"/>
  <c r="A11735"/>
  <c r="A11734"/>
  <c r="A11733"/>
  <c r="A11732"/>
  <c r="A11731"/>
  <c r="A11730"/>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2"/>
  <c r="A11670"/>
  <c r="A11668"/>
  <c r="A11667"/>
  <c r="A11666"/>
  <c r="A11665"/>
  <c r="A11664"/>
  <c r="A11663"/>
  <c r="A11662"/>
  <c r="A11661"/>
  <c r="A11660"/>
  <c r="A11659"/>
  <c r="A11657"/>
  <c r="A11656"/>
  <c r="A11655"/>
  <c r="A11654"/>
  <c r="A11653"/>
  <c r="A11652"/>
  <c r="A11650"/>
  <c r="A11649"/>
  <c r="A11648"/>
  <c r="A11647"/>
  <c r="A11646"/>
  <c r="A11645"/>
  <c r="A11644"/>
  <c r="A11643"/>
  <c r="A11642"/>
  <c r="A11641"/>
  <c r="A11640"/>
  <c r="A11639"/>
  <c r="A11638"/>
  <c r="A11637"/>
  <c r="A11635"/>
  <c r="A11633"/>
  <c r="A11631"/>
  <c r="A11630"/>
  <c r="A11629"/>
  <c r="A11628"/>
  <c r="A11627"/>
  <c r="A11626"/>
  <c r="A11625"/>
  <c r="A11623"/>
  <c r="A11622"/>
  <c r="A11621"/>
  <c r="A11620"/>
  <c r="A11619"/>
  <c r="A11618"/>
  <c r="A11617"/>
  <c r="A11615"/>
  <c r="F11614"/>
  <c r="H11614" s="1"/>
  <c r="A11614"/>
  <c r="A11613"/>
  <c r="A11612"/>
  <c r="A11611"/>
  <c r="A11609"/>
  <c r="A11607"/>
  <c r="A11605"/>
  <c r="A11603"/>
  <c r="A11602"/>
  <c r="A11601"/>
  <c r="A11600"/>
  <c r="A11599"/>
  <c r="A11598"/>
  <c r="A11597"/>
  <c r="A11596"/>
  <c r="A11595"/>
  <c r="A11594"/>
  <c r="A11593"/>
  <c r="A11592"/>
  <c r="A11591"/>
  <c r="A11590"/>
  <c r="A11588"/>
  <c r="A11587"/>
  <c r="A11586"/>
  <c r="A11585"/>
  <c r="A11583"/>
  <c r="A11582"/>
  <c r="A11581"/>
  <c r="A11580"/>
  <c r="A11579"/>
  <c r="A11578"/>
  <c r="A11576"/>
  <c r="F11575"/>
  <c r="H11575" s="1"/>
  <c r="A11575"/>
  <c r="A11574"/>
  <c r="A11573"/>
  <c r="A11572"/>
  <c r="A11570"/>
  <c r="A11569"/>
  <c r="A11568"/>
  <c r="A11567"/>
  <c r="A11566"/>
  <c r="A11565"/>
  <c r="A11563"/>
  <c r="A11562"/>
  <c r="A11561"/>
  <c r="A11560"/>
  <c r="A11558"/>
  <c r="A11556"/>
  <c r="A11554"/>
  <c r="A11553"/>
  <c r="A11552"/>
  <c r="A11551"/>
  <c r="A11549"/>
  <c r="A11548"/>
  <c r="A11547"/>
  <c r="A11545"/>
  <c r="A11544"/>
  <c r="A11543"/>
  <c r="A11542"/>
  <c r="A11541"/>
  <c r="A11540"/>
  <c r="A11538"/>
  <c r="A11536"/>
  <c r="A11535"/>
  <c r="A11534"/>
  <c r="A11533"/>
  <c r="A11532"/>
  <c r="A11531"/>
  <c r="A11530"/>
  <c r="A11529"/>
  <c r="A11528"/>
  <c r="A11527"/>
  <c r="A11526"/>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8"/>
  <c r="A11466"/>
  <c r="A11464"/>
  <c r="A11463"/>
  <c r="A11462"/>
  <c r="A11461"/>
  <c r="A11460"/>
  <c r="A11459"/>
  <c r="A11458"/>
  <c r="A11457"/>
  <c r="A11456"/>
  <c r="A11455"/>
  <c r="A11453"/>
  <c r="A11452"/>
  <c r="A11451"/>
  <c r="A11450"/>
  <c r="A11449"/>
  <c r="A11448"/>
  <c r="A11446"/>
  <c r="A11445"/>
  <c r="A11444"/>
  <c r="A11443"/>
  <c r="A11442"/>
  <c r="A11441"/>
  <c r="A11440"/>
  <c r="A11439"/>
  <c r="A11438"/>
  <c r="A11437"/>
  <c r="A11436"/>
  <c r="A11435"/>
  <c r="A11434"/>
  <c r="A11433"/>
  <c r="A11431"/>
  <c r="A11429"/>
  <c r="A11427"/>
  <c r="A11426"/>
  <c r="A11425"/>
  <c r="A11424"/>
  <c r="A11423"/>
  <c r="A11422"/>
  <c r="A11421"/>
  <c r="A11419"/>
  <c r="A11418"/>
  <c r="A11417"/>
  <c r="A11416"/>
  <c r="A11415"/>
  <c r="A11414"/>
  <c r="A11413"/>
  <c r="A11411"/>
  <c r="F11410"/>
  <c r="H11410" s="1"/>
  <c r="A11410"/>
  <c r="A11409"/>
  <c r="A11408"/>
  <c r="A11407"/>
  <c r="A11405"/>
  <c r="A11403"/>
  <c r="A11401"/>
  <c r="A11399"/>
  <c r="A11398"/>
  <c r="A11397"/>
  <c r="A11396"/>
  <c r="A11395"/>
  <c r="A11394"/>
  <c r="A11393"/>
  <c r="A11392"/>
  <c r="A11391"/>
  <c r="A11390"/>
  <c r="A11389"/>
  <c r="A11388"/>
  <c r="A11387"/>
  <c r="A11386"/>
  <c r="A11384"/>
  <c r="A11383"/>
  <c r="A11382"/>
  <c r="A11381"/>
  <c r="A11379"/>
  <c r="A11378"/>
  <c r="A11377"/>
  <c r="A11376"/>
  <c r="A11375"/>
  <c r="A11374"/>
  <c r="A11372"/>
  <c r="F11371"/>
  <c r="H11371" s="1"/>
  <c r="A11371"/>
  <c r="A11370"/>
  <c r="A11369"/>
  <c r="A11368"/>
  <c r="A11366"/>
  <c r="A11365"/>
  <c r="A11364"/>
  <c r="A11363"/>
  <c r="A11362"/>
  <c r="A11361"/>
  <c r="A11359"/>
  <c r="A11358"/>
  <c r="A11357"/>
  <c r="A11356"/>
  <c r="A11354"/>
  <c r="A11352"/>
  <c r="A11350"/>
  <c r="A11349"/>
  <c r="A11348"/>
  <c r="A11347"/>
  <c r="A11345"/>
  <c r="A11344"/>
  <c r="A11343"/>
  <c r="A11341"/>
  <c r="A11340"/>
  <c r="A11339"/>
  <c r="A11338"/>
  <c r="A11337"/>
  <c r="A11336"/>
  <c r="A11334"/>
  <c r="A11332"/>
  <c r="A11331"/>
  <c r="A11330"/>
  <c r="A11329"/>
  <c r="A11328"/>
  <c r="A11327"/>
  <c r="A11326"/>
  <c r="A11325"/>
  <c r="A11324"/>
  <c r="A11323"/>
  <c r="A11322"/>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4"/>
  <c r="A11262"/>
  <c r="A11260"/>
  <c r="A11259"/>
  <c r="A11258"/>
  <c r="A11257"/>
  <c r="A11256"/>
  <c r="A11255"/>
  <c r="A11254"/>
  <c r="A11253"/>
  <c r="A11252"/>
  <c r="A11251"/>
  <c r="A11249"/>
  <c r="A11248"/>
  <c r="A11247"/>
  <c r="A11246"/>
  <c r="A11245"/>
  <c r="A11244"/>
  <c r="A11242"/>
  <c r="A11241"/>
  <c r="A11240"/>
  <c r="A11239"/>
  <c r="A11238"/>
  <c r="A11237"/>
  <c r="A11236"/>
  <c r="A11235"/>
  <c r="A11234"/>
  <c r="A11233"/>
  <c r="A11232"/>
  <c r="A11231"/>
  <c r="A11230"/>
  <c r="A11229"/>
  <c r="A11227"/>
  <c r="A11225"/>
  <c r="A11223"/>
  <c r="A11222"/>
  <c r="A11221"/>
  <c r="A11220"/>
  <c r="A11219"/>
  <c r="A11218"/>
  <c r="A11217"/>
  <c r="A11215"/>
  <c r="A11214"/>
  <c r="A11213"/>
  <c r="A11212"/>
  <c r="A11211"/>
  <c r="A11210"/>
  <c r="A11209"/>
  <c r="A11207"/>
  <c r="F11206"/>
  <c r="H11206" s="1"/>
  <c r="A11206"/>
  <c r="A11205"/>
  <c r="A11204"/>
  <c r="A11203"/>
  <c r="A11201"/>
  <c r="A11199"/>
  <c r="A11197"/>
  <c r="A11195"/>
  <c r="A11194"/>
  <c r="A11193"/>
  <c r="A11192"/>
  <c r="A11191"/>
  <c r="A11190"/>
  <c r="A11189"/>
  <c r="A11188"/>
  <c r="A11187"/>
  <c r="A11186"/>
  <c r="A11185"/>
  <c r="A11184"/>
  <c r="A11183"/>
  <c r="A11182"/>
  <c r="A11180"/>
  <c r="A11179"/>
  <c r="A11178"/>
  <c r="A11177"/>
  <c r="A11175"/>
  <c r="A11174"/>
  <c r="A11173"/>
  <c r="A11172"/>
  <c r="A11171"/>
  <c r="A11170"/>
  <c r="A11168"/>
  <c r="F11167"/>
  <c r="H11167" s="1"/>
  <c r="A11167"/>
  <c r="A11166"/>
  <c r="A11165"/>
  <c r="A11164"/>
  <c r="A11162"/>
  <c r="A11161"/>
  <c r="A11160"/>
  <c r="A11159"/>
  <c r="A11158"/>
  <c r="A11157"/>
  <c r="A11155"/>
  <c r="A11154"/>
  <c r="A11153"/>
  <c r="A11152"/>
  <c r="A11150"/>
  <c r="A11148"/>
  <c r="A11146"/>
  <c r="A11145"/>
  <c r="A11144"/>
  <c r="A11143"/>
  <c r="A11141"/>
  <c r="A11140"/>
  <c r="A11139"/>
  <c r="A11137"/>
  <c r="A11136"/>
  <c r="A11135"/>
  <c r="A11134"/>
  <c r="A11133"/>
  <c r="A11132"/>
  <c r="A11130"/>
  <c r="A11128"/>
  <c r="A11127"/>
  <c r="A11126"/>
  <c r="A11125"/>
  <c r="A11124"/>
  <c r="A11123"/>
  <c r="A11122"/>
  <c r="A11121"/>
  <c r="A11120"/>
  <c r="A11119"/>
  <c r="A11118"/>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0"/>
  <c r="A11058"/>
  <c r="A11056"/>
  <c r="A11055"/>
  <c r="A11054"/>
  <c r="A11053"/>
  <c r="A11052"/>
  <c r="A11051"/>
  <c r="A11050"/>
  <c r="A11049"/>
  <c r="A11048"/>
  <c r="A11047"/>
  <c r="A11045"/>
  <c r="A11044"/>
  <c r="A11043"/>
  <c r="A11042"/>
  <c r="A11041"/>
  <c r="A11040"/>
  <c r="A11038"/>
  <c r="A11037"/>
  <c r="A11036"/>
  <c r="A11035"/>
  <c r="A11034"/>
  <c r="A11033"/>
  <c r="A11032"/>
  <c r="A11031"/>
  <c r="A11030"/>
  <c r="A11029"/>
  <c r="A11028"/>
  <c r="A11027"/>
  <c r="A11026"/>
  <c r="A11025"/>
  <c r="A11023"/>
  <c r="A11021"/>
  <c r="A11019"/>
  <c r="A11018"/>
  <c r="A11017"/>
  <c r="A11016"/>
  <c r="A11015"/>
  <c r="A11014"/>
  <c r="A11013"/>
  <c r="A11011"/>
  <c r="A11010"/>
  <c r="A11009"/>
  <c r="A11008"/>
  <c r="A11007"/>
  <c r="A11006"/>
  <c r="A11005"/>
  <c r="A11003"/>
  <c r="F11002"/>
  <c r="H11002" s="1"/>
  <c r="A11002"/>
  <c r="A11001"/>
  <c r="A11000"/>
  <c r="A10999"/>
  <c r="A10997"/>
  <c r="A10995"/>
  <c r="A10993"/>
  <c r="A10991"/>
  <c r="A10990"/>
  <c r="A10989"/>
  <c r="A10988"/>
  <c r="A10987"/>
  <c r="A10986"/>
  <c r="A10985"/>
  <c r="A10984"/>
  <c r="A10983"/>
  <c r="A10982"/>
  <c r="A10981"/>
  <c r="A10980"/>
  <c r="A10979"/>
  <c r="A10978"/>
  <c r="A10976"/>
  <c r="A10975"/>
  <c r="A10974"/>
  <c r="A10973"/>
  <c r="A10971"/>
  <c r="A10970"/>
  <c r="A10969"/>
  <c r="A10968"/>
  <c r="A10967"/>
  <c r="A10966"/>
  <c r="A10964"/>
  <c r="F10963"/>
  <c r="H10963" s="1"/>
  <c r="A10963"/>
  <c r="A10962"/>
  <c r="A10961"/>
  <c r="A10960"/>
  <c r="A10958"/>
  <c r="A10957"/>
  <c r="A10956"/>
  <c r="A10955"/>
  <c r="A10954"/>
  <c r="A10953"/>
  <c r="A10951"/>
  <c r="A10950"/>
  <c r="A10949"/>
  <c r="A10948"/>
  <c r="A10946"/>
  <c r="A10944"/>
  <c r="A10942"/>
  <c r="A10941"/>
  <c r="A10940"/>
  <c r="A10939"/>
  <c r="A10937"/>
  <c r="A10936"/>
  <c r="A10935"/>
  <c r="A10933"/>
  <c r="A10932"/>
  <c r="A10931"/>
  <c r="A10930"/>
  <c r="A10929"/>
  <c r="A10928"/>
  <c r="A10926"/>
  <c r="A10924"/>
  <c r="A10923"/>
  <c r="A10922"/>
  <c r="A10921"/>
  <c r="A10920"/>
  <c r="A10919"/>
  <c r="A10918"/>
  <c r="A10917"/>
  <c r="A10916"/>
  <c r="A10915"/>
  <c r="A10914"/>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6"/>
  <c r="A10854"/>
  <c r="A10852"/>
  <c r="A10851"/>
  <c r="A10850"/>
  <c r="A10849"/>
  <c r="A10848"/>
  <c r="A10847"/>
  <c r="A10846"/>
  <c r="A10845"/>
  <c r="A10844"/>
  <c r="A10843"/>
  <c r="A10841"/>
  <c r="A10840"/>
  <c r="A10839"/>
  <c r="A10838"/>
  <c r="A10837"/>
  <c r="A10836"/>
  <c r="A10834"/>
  <c r="A10833"/>
  <c r="A10832"/>
  <c r="A10831"/>
  <c r="A10830"/>
  <c r="A10829"/>
  <c r="A10828"/>
  <c r="A10827"/>
  <c r="A10826"/>
  <c r="A10825"/>
  <c r="A10824"/>
  <c r="A10823"/>
  <c r="A10822"/>
  <c r="A10821"/>
  <c r="A10819"/>
  <c r="A10817"/>
  <c r="A10815"/>
  <c r="A10814"/>
  <c r="A10813"/>
  <c r="A10812"/>
  <c r="A10811"/>
  <c r="A10810"/>
  <c r="A10809"/>
  <c r="A10807"/>
  <c r="A10806"/>
  <c r="A10805"/>
  <c r="A10804"/>
  <c r="A10803"/>
  <c r="A10802"/>
  <c r="A10801"/>
  <c r="A10799"/>
  <c r="F10798"/>
  <c r="H10798" s="1"/>
  <c r="A10798"/>
  <c r="A10797"/>
  <c r="A10796"/>
  <c r="A10795"/>
  <c r="A10793"/>
  <c r="A10791"/>
  <c r="A10789"/>
  <c r="A10787"/>
  <c r="A10786"/>
  <c r="A10785"/>
  <c r="A10784"/>
  <c r="A10783"/>
  <c r="A10782"/>
  <c r="A10781"/>
  <c r="A10780"/>
  <c r="A10779"/>
  <c r="A10778"/>
  <c r="A10777"/>
  <c r="A10776"/>
  <c r="A10775"/>
  <c r="A10774"/>
  <c r="A10772"/>
  <c r="A10771"/>
  <c r="A10770"/>
  <c r="A10769"/>
  <c r="A10767"/>
  <c r="A10766"/>
  <c r="A10765"/>
  <c r="A10764"/>
  <c r="A10763"/>
  <c r="A10762"/>
  <c r="A10760"/>
  <c r="F10759"/>
  <c r="H10759" s="1"/>
  <c r="A10759"/>
  <c r="A10758"/>
  <c r="A10757"/>
  <c r="A10756"/>
  <c r="A10754"/>
  <c r="A10753"/>
  <c r="A10752"/>
  <c r="A10751"/>
  <c r="A10750"/>
  <c r="A10749"/>
  <c r="A10747"/>
  <c r="A10746"/>
  <c r="A10745"/>
  <c r="A10744"/>
  <c r="A10742"/>
  <c r="A10740"/>
  <c r="A10738"/>
  <c r="A10737"/>
  <c r="A10736"/>
  <c r="A10735"/>
  <c r="A10733"/>
  <c r="A10732"/>
  <c r="A10731"/>
  <c r="A10729"/>
  <c r="A10728"/>
  <c r="A10727"/>
  <c r="A10726"/>
  <c r="A10725"/>
  <c r="A10724"/>
  <c r="A10722"/>
  <c r="A10720"/>
  <c r="A10719"/>
  <c r="A10718"/>
  <c r="A10717"/>
  <c r="A10716"/>
  <c r="A10715"/>
  <c r="A10714"/>
  <c r="A10713"/>
  <c r="A10712"/>
  <c r="A10711"/>
  <c r="A10710"/>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2"/>
  <c r="A10650"/>
  <c r="A10648"/>
  <c r="A10647"/>
  <c r="A10646"/>
  <c r="A10645"/>
  <c r="A10644"/>
  <c r="A10643"/>
  <c r="A10642"/>
  <c r="A10641"/>
  <c r="A10640"/>
  <c r="A10639"/>
  <c r="A10637"/>
  <c r="A10636"/>
  <c r="A10635"/>
  <c r="A10634"/>
  <c r="A10633"/>
  <c r="A10632"/>
  <c r="A10630"/>
  <c r="A10629"/>
  <c r="A10628"/>
  <c r="A10627"/>
  <c r="A10626"/>
  <c r="A10625"/>
  <c r="A10624"/>
  <c r="A10623"/>
  <c r="A10622"/>
  <c r="A10621"/>
  <c r="A10620"/>
  <c r="A10619"/>
  <c r="A10618"/>
  <c r="A10617"/>
  <c r="A10615"/>
  <c r="A10613"/>
  <c r="A10611"/>
  <c r="A10610"/>
  <c r="A10609"/>
  <c r="A10608"/>
  <c r="A10607"/>
  <c r="A10606"/>
  <c r="A10605"/>
  <c r="A10603"/>
  <c r="A10602"/>
  <c r="A10601"/>
  <c r="A10600"/>
  <c r="A10599"/>
  <c r="A10598"/>
  <c r="A10597"/>
  <c r="A10595"/>
  <c r="F10594"/>
  <c r="H10594" s="1"/>
  <c r="A10594"/>
  <c r="A10593"/>
  <c r="A10592"/>
  <c r="A10591"/>
  <c r="A10589"/>
  <c r="A10587"/>
  <c r="A10585"/>
  <c r="A10583"/>
  <c r="A10582"/>
  <c r="A10581"/>
  <c r="A10580"/>
  <c r="A10579"/>
  <c r="A10578"/>
  <c r="A10577"/>
  <c r="A10576"/>
  <c r="A10575"/>
  <c r="A10574"/>
  <c r="A10573"/>
  <c r="A10572"/>
  <c r="A10571"/>
  <c r="A10570"/>
  <c r="A10568"/>
  <c r="A10567"/>
  <c r="A10566"/>
  <c r="A10565"/>
  <c r="A10563"/>
  <c r="A10562"/>
  <c r="A10561"/>
  <c r="A10560"/>
  <c r="A10559"/>
  <c r="A10558"/>
  <c r="A10556"/>
  <c r="F10555"/>
  <c r="H10555" s="1"/>
  <c r="A10555"/>
  <c r="A10554"/>
  <c r="A10553"/>
  <c r="A10552"/>
  <c r="A10550"/>
  <c r="A10549"/>
  <c r="A10548"/>
  <c r="A10547"/>
  <c r="A10546"/>
  <c r="A10545"/>
  <c r="A10543"/>
  <c r="A10542"/>
  <c r="A10541"/>
  <c r="A10540"/>
  <c r="A10538"/>
  <c r="A10536"/>
  <c r="A10534"/>
  <c r="A10533"/>
  <c r="A10532"/>
  <c r="A10531"/>
  <c r="A10529"/>
  <c r="A10528"/>
  <c r="A10527"/>
  <c r="A10525"/>
  <c r="A10524"/>
  <c r="A10523"/>
  <c r="A10522"/>
  <c r="A10521"/>
  <c r="A10520"/>
  <c r="A10518"/>
  <c r="A10516"/>
  <c r="A10515"/>
  <c r="A10514"/>
  <c r="A10513"/>
  <c r="A10512"/>
  <c r="A10511"/>
  <c r="A10510"/>
  <c r="A10509"/>
  <c r="A10508"/>
  <c r="A10507"/>
  <c r="A10506"/>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8"/>
  <c r="A10446"/>
  <c r="A10444"/>
  <c r="A10443"/>
  <c r="A10442"/>
  <c r="A10441"/>
  <c r="A10440"/>
  <c r="A10439"/>
  <c r="A10438"/>
  <c r="A10437"/>
  <c r="A10436"/>
  <c r="A10435"/>
  <c r="A10433"/>
  <c r="A10432"/>
  <c r="A10431"/>
  <c r="A10430"/>
  <c r="A10429"/>
  <c r="A10428"/>
  <c r="A10426"/>
  <c r="A10425"/>
  <c r="A10424"/>
  <c r="A10423"/>
  <c r="A10422"/>
  <c r="A10421"/>
  <c r="A10420"/>
  <c r="A10419"/>
  <c r="A10418"/>
  <c r="A10417"/>
  <c r="A10416"/>
  <c r="A10415"/>
  <c r="A10414"/>
  <c r="A10413"/>
  <c r="A10411"/>
  <c r="A10409"/>
  <c r="A10407"/>
  <c r="A10406"/>
  <c r="A10405"/>
  <c r="A10404"/>
  <c r="A10403"/>
  <c r="A10402"/>
  <c r="A10401"/>
  <c r="A10399"/>
  <c r="A10398"/>
  <c r="A10397"/>
  <c r="A10396"/>
  <c r="A10395"/>
  <c r="A10394"/>
  <c r="A10393"/>
  <c r="A10391"/>
  <c r="F10390"/>
  <c r="H10390" s="1"/>
  <c r="A10390"/>
  <c r="A10389"/>
  <c r="A10388"/>
  <c r="A10387"/>
  <c r="A10385"/>
  <c r="A10383"/>
  <c r="A10381"/>
  <c r="A10379"/>
  <c r="A10378"/>
  <c r="A10377"/>
  <c r="A10376"/>
  <c r="A10375"/>
  <c r="A10374"/>
  <c r="A10373"/>
  <c r="A10372"/>
  <c r="A10371"/>
  <c r="A10370"/>
  <c r="A10369"/>
  <c r="A10368"/>
  <c r="A10367"/>
  <c r="A10366"/>
  <c r="A10364"/>
  <c r="A10363"/>
  <c r="A10362"/>
  <c r="A10361"/>
  <c r="A10359"/>
  <c r="A10358"/>
  <c r="A10357"/>
  <c r="A10356"/>
  <c r="A10355"/>
  <c r="A10354"/>
  <c r="A10352"/>
  <c r="F10351"/>
  <c r="H10351" s="1"/>
  <c r="A10351"/>
  <c r="A10350"/>
  <c r="A10349"/>
  <c r="A10348"/>
  <c r="A10346"/>
  <c r="A10345"/>
  <c r="A10344"/>
  <c r="A10343"/>
  <c r="A10342"/>
  <c r="A10341"/>
  <c r="A10339"/>
  <c r="A10338"/>
  <c r="A10337"/>
  <c r="A10336"/>
  <c r="A10334"/>
  <c r="A10332"/>
  <c r="A10330"/>
  <c r="A10329"/>
  <c r="A10328"/>
  <c r="A10327"/>
  <c r="A10325"/>
  <c r="A10324"/>
  <c r="A10323"/>
  <c r="A10321"/>
  <c r="A10320"/>
  <c r="A10319"/>
  <c r="A10318"/>
  <c r="A10317"/>
  <c r="A10316"/>
  <c r="A10314"/>
  <c r="A10312"/>
  <c r="A10311"/>
  <c r="A10310"/>
  <c r="A10309"/>
  <c r="A10308"/>
  <c r="A10307"/>
  <c r="A10306"/>
  <c r="A10305"/>
  <c r="A10304"/>
  <c r="A10303"/>
  <c r="A10302"/>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4"/>
  <c r="A10242"/>
  <c r="A10240"/>
  <c r="A10239"/>
  <c r="A10238"/>
  <c r="A10237"/>
  <c r="A10236"/>
  <c r="A10235"/>
  <c r="A10234"/>
  <c r="A10233"/>
  <c r="A10232"/>
  <c r="A10231"/>
  <c r="A10229"/>
  <c r="A10228"/>
  <c r="A10227"/>
  <c r="A10226"/>
  <c r="A10225"/>
  <c r="A10224"/>
  <c r="A10222"/>
  <c r="A10221"/>
  <c r="A10220"/>
  <c r="A10219"/>
  <c r="A10218"/>
  <c r="A10217"/>
  <c r="A10216"/>
  <c r="A10215"/>
  <c r="A10214"/>
  <c r="A10213"/>
  <c r="A10212"/>
  <c r="A10211"/>
  <c r="A10210"/>
  <c r="A10209"/>
  <c r="A10207"/>
  <c r="A10204"/>
  <c r="A10202"/>
  <c r="A10201"/>
  <c r="A10200"/>
  <c r="A10199"/>
  <c r="A10198"/>
  <c r="A10197"/>
  <c r="A10196"/>
  <c r="A10194"/>
  <c r="A10193"/>
  <c r="A10192"/>
  <c r="A10191"/>
  <c r="A10190"/>
  <c r="A10189"/>
  <c r="A10188"/>
  <c r="A10186"/>
  <c r="F10185"/>
  <c r="H10185" s="1"/>
  <c r="A10185"/>
  <c r="A10184"/>
  <c r="A10183"/>
  <c r="A10182"/>
  <c r="A10180"/>
  <c r="A10178"/>
  <c r="A10176"/>
  <c r="A10174"/>
  <c r="A10173"/>
  <c r="A10172"/>
  <c r="A10171"/>
  <c r="A10170"/>
  <c r="A10169"/>
  <c r="A10168"/>
  <c r="A10167"/>
  <c r="A10166"/>
  <c r="A10165"/>
  <c r="A10164"/>
  <c r="A10163"/>
  <c r="A10162"/>
  <c r="A10161"/>
  <c r="A10159"/>
  <c r="A10158"/>
  <c r="A10157"/>
  <c r="A10156"/>
  <c r="A10154"/>
  <c r="A10153"/>
  <c r="A10152"/>
  <c r="A10151"/>
  <c r="A10150"/>
  <c r="A10149"/>
  <c r="A10147"/>
  <c r="F10146"/>
  <c r="H10146" s="1"/>
  <c r="A10146"/>
  <c r="A10145"/>
  <c r="A10144"/>
  <c r="A10143"/>
  <c r="A10141"/>
  <c r="A10140"/>
  <c r="A10139"/>
  <c r="A10138"/>
  <c r="A10137"/>
  <c r="A10136"/>
  <c r="A10134"/>
  <c r="A10133"/>
  <c r="A10132"/>
  <c r="A10131"/>
  <c r="A10129"/>
  <c r="A10127"/>
  <c r="A10125"/>
  <c r="A10124"/>
  <c r="A10123"/>
  <c r="A10122"/>
  <c r="A10120"/>
  <c r="A10119"/>
  <c r="A10118"/>
  <c r="A10116"/>
  <c r="A10115"/>
  <c r="A10114"/>
  <c r="A10113"/>
  <c r="A10112"/>
  <c r="A10111"/>
  <c r="A10109"/>
  <c r="A10107"/>
  <c r="A10106"/>
  <c r="A10105"/>
  <c r="A10104"/>
  <c r="A10103"/>
  <c r="A10102"/>
  <c r="A10101"/>
  <c r="A10100"/>
  <c r="A10099"/>
  <c r="A10098"/>
  <c r="A10097"/>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39"/>
  <c r="A10037"/>
  <c r="A10035"/>
  <c r="A10034"/>
  <c r="A10033"/>
  <c r="A10032"/>
  <c r="A10031"/>
  <c r="A10030"/>
  <c r="A10029"/>
  <c r="A10028"/>
  <c r="A10027"/>
  <c r="A10026"/>
  <c r="A10024"/>
  <c r="A10023"/>
  <c r="A10022"/>
  <c r="A10021"/>
  <c r="A10020"/>
  <c r="A10019"/>
  <c r="A10017"/>
  <c r="A10016"/>
  <c r="A10015"/>
  <c r="A10014"/>
  <c r="A10013"/>
  <c r="A10012"/>
  <c r="A10011"/>
  <c r="A10010"/>
  <c r="A10009"/>
  <c r="A10008"/>
  <c r="A10007"/>
  <c r="A10006"/>
  <c r="A10005"/>
  <c r="A10004"/>
  <c r="A10002"/>
  <c r="A10000"/>
  <c r="A9998"/>
  <c r="A9997"/>
  <c r="A9996"/>
  <c r="A9995"/>
  <c r="A9994"/>
  <c r="A9993"/>
  <c r="A9992"/>
  <c r="A9990"/>
  <c r="A9989"/>
  <c r="A9988"/>
  <c r="A9987"/>
  <c r="A9986"/>
  <c r="A9985"/>
  <c r="A9984"/>
  <c r="A9982"/>
  <c r="F9981"/>
  <c r="H9981" s="1"/>
  <c r="A9981"/>
  <c r="A9980"/>
  <c r="A9979"/>
  <c r="A9978"/>
  <c r="A9976"/>
  <c r="A9974"/>
  <c r="A9972"/>
  <c r="A9970"/>
  <c r="A9969"/>
  <c r="A9968"/>
  <c r="A9967"/>
  <c r="A9966"/>
  <c r="A9965"/>
  <c r="A9964"/>
  <c r="A9963"/>
  <c r="A9962"/>
  <c r="A9961"/>
  <c r="A9960"/>
  <c r="A9959"/>
  <c r="A9958"/>
  <c r="A9957"/>
  <c r="A9955"/>
  <c r="A9954"/>
  <c r="A9953"/>
  <c r="A9952"/>
  <c r="A9950"/>
  <c r="A9949"/>
  <c r="A9948"/>
  <c r="A9947"/>
  <c r="A9946"/>
  <c r="A9945"/>
  <c r="A9943"/>
  <c r="F9942"/>
  <c r="H9942" s="1"/>
  <c r="A9942"/>
  <c r="A9941"/>
  <c r="A9940"/>
  <c r="A9939"/>
  <c r="A9937"/>
  <c r="A9936"/>
  <c r="A9935"/>
  <c r="A9934"/>
  <c r="A9933"/>
  <c r="A9932"/>
  <c r="A9930"/>
  <c r="A9929"/>
  <c r="A9928"/>
  <c r="A9927"/>
  <c r="A9925"/>
  <c r="A9923"/>
  <c r="A9921"/>
  <c r="A9920"/>
  <c r="A9919"/>
  <c r="A9918"/>
  <c r="A9916"/>
  <c r="A9915"/>
  <c r="A9914"/>
  <c r="A9912"/>
  <c r="A9911"/>
  <c r="A9910"/>
  <c r="A9909"/>
  <c r="A9908"/>
  <c r="A9907"/>
  <c r="A9905"/>
  <c r="A9903"/>
  <c r="A9902"/>
  <c r="A9901"/>
  <c r="A9900"/>
  <c r="A9899"/>
  <c r="A9898"/>
  <c r="A9897"/>
  <c r="A9896"/>
  <c r="A9895"/>
  <c r="A9894"/>
  <c r="A9893"/>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5"/>
  <c r="A9833"/>
  <c r="A9831"/>
  <c r="A9830"/>
  <c r="A9829"/>
  <c r="A9828"/>
  <c r="A9827"/>
  <c r="A9826"/>
  <c r="A9825"/>
  <c r="A9824"/>
  <c r="A9823"/>
  <c r="A9822"/>
  <c r="A9820"/>
  <c r="A9819"/>
  <c r="A9818"/>
  <c r="A9817"/>
  <c r="A9816"/>
  <c r="A9815"/>
  <c r="A9813"/>
  <c r="A9812"/>
  <c r="A9811"/>
  <c r="A9810"/>
  <c r="A9809"/>
  <c r="A9808"/>
  <c r="A9807"/>
  <c r="A9806"/>
  <c r="A9805"/>
  <c r="A9804"/>
  <c r="A9803"/>
  <c r="A9802"/>
  <c r="A9801"/>
  <c r="A9800"/>
  <c r="A9798"/>
  <c r="A9796"/>
  <c r="A9794"/>
  <c r="A9793"/>
  <c r="A9792"/>
  <c r="A9791"/>
  <c r="A9790"/>
  <c r="A9789"/>
  <c r="A9788"/>
  <c r="A9786"/>
  <c r="A9785"/>
  <c r="A9784"/>
  <c r="A9783"/>
  <c r="A9782"/>
  <c r="A9781"/>
  <c r="A9780"/>
  <c r="A9778"/>
  <c r="F9777"/>
  <c r="H9777" s="1"/>
  <c r="A9777"/>
  <c r="A9776"/>
  <c r="A9775"/>
  <c r="A9774"/>
  <c r="A9772"/>
  <c r="A9770"/>
  <c r="A9768"/>
  <c r="A9766"/>
  <c r="A9765"/>
  <c r="A9764"/>
  <c r="A9763"/>
  <c r="A9762"/>
  <c r="A9761"/>
  <c r="A9760"/>
  <c r="A9759"/>
  <c r="A9758"/>
  <c r="A9757"/>
  <c r="A9756"/>
  <c r="A9755"/>
  <c r="A9754"/>
  <c r="A9753"/>
  <c r="A9751"/>
  <c r="A9750"/>
  <c r="A9749"/>
  <c r="A9748"/>
  <c r="A9746"/>
  <c r="A9745"/>
  <c r="A9744"/>
  <c r="A9743"/>
  <c r="A9742"/>
  <c r="A9741"/>
  <c r="A9739"/>
  <c r="F9738"/>
  <c r="H9738" s="1"/>
  <c r="A9738"/>
  <c r="A9737"/>
  <c r="A9736"/>
  <c r="A9735"/>
  <c r="A9733"/>
  <c r="A9732"/>
  <c r="A9731"/>
  <c r="A9730"/>
  <c r="A9729"/>
  <c r="A9728"/>
  <c r="A9726"/>
  <c r="A9725"/>
  <c r="A9724"/>
  <c r="A9723"/>
  <c r="A9721"/>
  <c r="A9719"/>
  <c r="A9717"/>
  <c r="A9716"/>
  <c r="A9715"/>
  <c r="A9714"/>
  <c r="A9712"/>
  <c r="A9711"/>
  <c r="A9710"/>
  <c r="A9708"/>
  <c r="A9707"/>
  <c r="A9706"/>
  <c r="A9705"/>
  <c r="A9704"/>
  <c r="A9703"/>
  <c r="A9701"/>
  <c r="A9699"/>
  <c r="A9698"/>
  <c r="A9697"/>
  <c r="A9696"/>
  <c r="A9695"/>
  <c r="A9694"/>
  <c r="A9693"/>
  <c r="A9692"/>
  <c r="A9691"/>
  <c r="A9690"/>
  <c r="A9689"/>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1"/>
  <c r="A9629"/>
  <c r="A9627"/>
  <c r="A9626"/>
  <c r="A9625"/>
  <c r="A9624"/>
  <c r="A9623"/>
  <c r="A9622"/>
  <c r="A9621"/>
  <c r="A9620"/>
  <c r="A9619"/>
  <c r="A9618"/>
  <c r="A9616"/>
  <c r="A9615"/>
  <c r="A9614"/>
  <c r="A9613"/>
  <c r="A9612"/>
  <c r="A9611"/>
  <c r="A9609"/>
  <c r="A9608"/>
  <c r="A9607"/>
  <c r="A9606"/>
  <c r="A9605"/>
  <c r="A9604"/>
  <c r="A9603"/>
  <c r="A9602"/>
  <c r="A9601"/>
  <c r="A9600"/>
  <c r="A9599"/>
  <c r="A9598"/>
  <c r="A9597"/>
  <c r="A9596"/>
  <c r="A9594"/>
  <c r="A9592"/>
  <c r="A9590"/>
  <c r="A9589"/>
  <c r="A9588"/>
  <c r="A9587"/>
  <c r="A9586"/>
  <c r="A9585"/>
  <c r="A9584"/>
  <c r="A9582"/>
  <c r="A9581"/>
  <c r="A9580"/>
  <c r="A9579"/>
  <c r="A9578"/>
  <c r="A9577"/>
  <c r="A9576"/>
  <c r="A9574"/>
  <c r="F9573"/>
  <c r="H9573" s="1"/>
  <c r="A9573"/>
  <c r="A9572"/>
  <c r="A9571"/>
  <c r="A9570"/>
  <c r="A9568"/>
  <c r="A9566"/>
  <c r="A9564"/>
  <c r="A9562"/>
  <c r="A9561"/>
  <c r="A9560"/>
  <c r="A9559"/>
  <c r="A9558"/>
  <c r="A9557"/>
  <c r="A9556"/>
  <c r="A9555"/>
  <c r="A9554"/>
  <c r="A9553"/>
  <c r="A9552"/>
  <c r="A9551"/>
  <c r="A9550"/>
  <c r="A9549"/>
  <c r="A9547"/>
  <c r="A9546"/>
  <c r="A9545"/>
  <c r="A9544"/>
  <c r="A9542"/>
  <c r="A9541"/>
  <c r="A9540"/>
  <c r="A9539"/>
  <c r="A9538"/>
  <c r="A9537"/>
  <c r="A9535"/>
  <c r="F9534"/>
  <c r="H9534" s="1"/>
  <c r="A9534"/>
  <c r="A9533"/>
  <c r="A9532"/>
  <c r="A9531"/>
  <c r="A9529"/>
  <c r="A9528"/>
  <c r="A9527"/>
  <c r="A9526"/>
  <c r="A9525"/>
  <c r="A9524"/>
  <c r="A9522"/>
  <c r="A9521"/>
  <c r="A9520"/>
  <c r="A9519"/>
  <c r="A9517"/>
  <c r="A9515"/>
  <c r="A9513"/>
  <c r="A9512"/>
  <c r="A9511"/>
  <c r="A9510"/>
  <c r="A9508"/>
  <c r="A9507"/>
  <c r="A9506"/>
  <c r="A9504"/>
  <c r="A9503"/>
  <c r="A9502"/>
  <c r="A9501"/>
  <c r="A9500"/>
  <c r="A9499"/>
  <c r="A9497"/>
  <c r="A9495"/>
  <c r="A9494"/>
  <c r="A9493"/>
  <c r="A9492"/>
  <c r="A9491"/>
  <c r="A9490"/>
  <c r="A9489"/>
  <c r="A9488"/>
  <c r="A9487"/>
  <c r="A9486"/>
  <c r="A9485"/>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7"/>
  <c r="A9425"/>
  <c r="A9423"/>
  <c r="A9422"/>
  <c r="A9421"/>
  <c r="A9420"/>
  <c r="A9419"/>
  <c r="A9418"/>
  <c r="A9417"/>
  <c r="A9416"/>
  <c r="A9415"/>
  <c r="A9414"/>
  <c r="A9412"/>
  <c r="A9411"/>
  <c r="A9410"/>
  <c r="A9409"/>
  <c r="A9408"/>
  <c r="A9407"/>
  <c r="A9405"/>
  <c r="A9404"/>
  <c r="A9403"/>
  <c r="A9402"/>
  <c r="A9401"/>
  <c r="A9400"/>
  <c r="A9399"/>
  <c r="A9398"/>
  <c r="A9397"/>
  <c r="A9396"/>
  <c r="A9395"/>
  <c r="A9394"/>
  <c r="A9393"/>
  <c r="A9392"/>
  <c r="A9390"/>
  <c r="A9388"/>
  <c r="A9386"/>
  <c r="A9385"/>
  <c r="A9384"/>
  <c r="A9383"/>
  <c r="A9382"/>
  <c r="A9381"/>
  <c r="A9380"/>
  <c r="A9378"/>
  <c r="A9377"/>
  <c r="A9376"/>
  <c r="A9375"/>
  <c r="A9374"/>
  <c r="A9373"/>
  <c r="A9372"/>
  <c r="A9370"/>
  <c r="F9369"/>
  <c r="H9369" s="1"/>
  <c r="A9369"/>
  <c r="A9368"/>
  <c r="A9367"/>
  <c r="A9366"/>
  <c r="A9364"/>
  <c r="A9362"/>
  <c r="A9360"/>
  <c r="A9358"/>
  <c r="A9357"/>
  <c r="A9356"/>
  <c r="A9355"/>
  <c r="A9354"/>
  <c r="A9353"/>
  <c r="A9352"/>
  <c r="A9351"/>
  <c r="A9350"/>
  <c r="A9349"/>
  <c r="A9348"/>
  <c r="A9347"/>
  <c r="A9346"/>
  <c r="A9345"/>
  <c r="A9343"/>
  <c r="A9342"/>
  <c r="A9341"/>
  <c r="A9340"/>
  <c r="A9338"/>
  <c r="A9337"/>
  <c r="A9336"/>
  <c r="A9335"/>
  <c r="A9334"/>
  <c r="A9333"/>
  <c r="A9331"/>
  <c r="F9330"/>
  <c r="H9330" s="1"/>
  <c r="A9330"/>
  <c r="A9329"/>
  <c r="A9328"/>
  <c r="A9327"/>
  <c r="A9325"/>
  <c r="A9324"/>
  <c r="A9323"/>
  <c r="A9322"/>
  <c r="A9321"/>
  <c r="A9320"/>
  <c r="A9318"/>
  <c r="A9317"/>
  <c r="A9316"/>
  <c r="A9315"/>
  <c r="A9313"/>
  <c r="A9311"/>
  <c r="A9309"/>
  <c r="A9308"/>
  <c r="A9307"/>
  <c r="A9306"/>
  <c r="A9304"/>
  <c r="A9303"/>
  <c r="A9302"/>
  <c r="A9300"/>
  <c r="A9299"/>
  <c r="A9298"/>
  <c r="A9297"/>
  <c r="A9296"/>
  <c r="A9295"/>
  <c r="A9293"/>
  <c r="A9291"/>
  <c r="A9290"/>
  <c r="A9289"/>
  <c r="A9288"/>
  <c r="A9287"/>
  <c r="A9286"/>
  <c r="A9285"/>
  <c r="A9284"/>
  <c r="A9283"/>
  <c r="A9282"/>
  <c r="A9281"/>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3"/>
  <c r="A9221"/>
  <c r="A9219"/>
  <c r="A9218"/>
  <c r="A9217"/>
  <c r="A9216"/>
  <c r="A9215"/>
  <c r="A9214"/>
  <c r="A9213"/>
  <c r="A9212"/>
  <c r="A9211"/>
  <c r="A9210"/>
  <c r="A9208"/>
  <c r="A9207"/>
  <c r="A9206"/>
  <c r="A9205"/>
  <c r="A9204"/>
  <c r="A9203"/>
  <c r="A9201"/>
  <c r="A9200"/>
  <c r="A9199"/>
  <c r="A9198"/>
  <c r="A9197"/>
  <c r="A9196"/>
  <c r="A9195"/>
  <c r="A9194"/>
  <c r="A9193"/>
  <c r="A9192"/>
  <c r="A9191"/>
  <c r="A9190"/>
  <c r="A9189"/>
  <c r="A9188"/>
  <c r="A9186"/>
  <c r="A9184"/>
  <c r="A9182"/>
  <c r="A9181"/>
  <c r="A9180"/>
  <c r="A9179"/>
  <c r="A9178"/>
  <c r="A9177"/>
  <c r="A9176"/>
  <c r="A9174"/>
  <c r="A9173"/>
  <c r="A9172"/>
  <c r="A9171"/>
  <c r="A9170"/>
  <c r="A9169"/>
  <c r="A9168"/>
  <c r="A9166"/>
  <c r="F9165"/>
  <c r="H9165" s="1"/>
  <c r="A9165"/>
  <c r="A9164"/>
  <c r="A9163"/>
  <c r="A9162"/>
  <c r="A9160"/>
  <c r="A9158"/>
  <c r="A9156"/>
  <c r="A9154"/>
  <c r="A9153"/>
  <c r="A9152"/>
  <c r="A9151"/>
  <c r="A9150"/>
  <c r="A9149"/>
  <c r="A9148"/>
  <c r="A9147"/>
  <c r="A9146"/>
  <c r="A9145"/>
  <c r="A9144"/>
  <c r="A9143"/>
  <c r="A9142"/>
  <c r="A9141"/>
  <c r="A9139"/>
  <c r="A9138"/>
  <c r="A9137"/>
  <c r="A9136"/>
  <c r="A9134"/>
  <c r="A9133"/>
  <c r="A9132"/>
  <c r="A9131"/>
  <c r="A9130"/>
  <c r="A9129"/>
  <c r="A9127"/>
  <c r="F9126"/>
  <c r="H9126" s="1"/>
  <c r="A9126"/>
  <c r="A9125"/>
  <c r="A9124"/>
  <c r="A9123"/>
  <c r="A9121"/>
  <c r="A9120"/>
  <c r="A9119"/>
  <c r="A9118"/>
  <c r="A9117"/>
  <c r="A9116"/>
  <c r="A9114"/>
  <c r="A9113"/>
  <c r="A9112"/>
  <c r="A9111"/>
  <c r="A9109"/>
  <c r="A9107"/>
  <c r="A9105"/>
  <c r="A9104"/>
  <c r="A9103"/>
  <c r="A9102"/>
  <c r="A9100"/>
  <c r="A9099"/>
  <c r="A9098"/>
  <c r="A9096"/>
  <c r="A9095"/>
  <c r="A9094"/>
  <c r="A9093"/>
  <c r="A9092"/>
  <c r="A9091"/>
  <c r="A9089"/>
  <c r="A9087"/>
  <c r="A9086"/>
  <c r="A9085"/>
  <c r="A9084"/>
  <c r="A9083"/>
  <c r="A9082"/>
  <c r="A9081"/>
  <c r="A9080"/>
  <c r="A9079"/>
  <c r="A9078"/>
  <c r="A9077"/>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19"/>
  <c r="A9017"/>
  <c r="A9015"/>
  <c r="A9014"/>
  <c r="A9013"/>
  <c r="A9012"/>
  <c r="A9011"/>
  <c r="A9010"/>
  <c r="A9009"/>
  <c r="A9008"/>
  <c r="A9007"/>
  <c r="A9006"/>
  <c r="A9004"/>
  <c r="A9003"/>
  <c r="A9002"/>
  <c r="A9001"/>
  <c r="A9000"/>
  <c r="A8999"/>
  <c r="A8997"/>
  <c r="A8996"/>
  <c r="A8995"/>
  <c r="A8994"/>
  <c r="A8993"/>
  <c r="A8992"/>
  <c r="A8991"/>
  <c r="A8990"/>
  <c r="A8989"/>
  <c r="A8988"/>
  <c r="A8987"/>
  <c r="A8986"/>
  <c r="A8985"/>
  <c r="A8984"/>
  <c r="A8982"/>
  <c r="A8980"/>
  <c r="A8978"/>
  <c r="A8977"/>
  <c r="A8976"/>
  <c r="A8975"/>
  <c r="A8974"/>
  <c r="A8973"/>
  <c r="A8972"/>
  <c r="A8970"/>
  <c r="A8969"/>
  <c r="A8968"/>
  <c r="A8967"/>
  <c r="A8966"/>
  <c r="A8965"/>
  <c r="A8964"/>
  <c r="A8962"/>
  <c r="F8961"/>
  <c r="H8961" s="1"/>
  <c r="A8961"/>
  <c r="A8960"/>
  <c r="A8959"/>
  <c r="A8958"/>
  <c r="A8956"/>
  <c r="A8954"/>
  <c r="A8952"/>
  <c r="A8950"/>
  <c r="A8949"/>
  <c r="A8948"/>
  <c r="A8947"/>
  <c r="A8946"/>
  <c r="A8945"/>
  <c r="A8944"/>
  <c r="A8943"/>
  <c r="A8942"/>
  <c r="A8941"/>
  <c r="A8940"/>
  <c r="A8939"/>
  <c r="A8938"/>
  <c r="A8937"/>
  <c r="A8935"/>
  <c r="A8934"/>
  <c r="A8933"/>
  <c r="A8932"/>
  <c r="A8930"/>
  <c r="A8929"/>
  <c r="A8928"/>
  <c r="A8927"/>
  <c r="A8926"/>
  <c r="A8925"/>
  <c r="A8923"/>
  <c r="F8922"/>
  <c r="H8922" s="1"/>
  <c r="A8922"/>
  <c r="A8921"/>
  <c r="A8920"/>
  <c r="A8919"/>
  <c r="A8917"/>
  <c r="A8916"/>
  <c r="A8915"/>
  <c r="A8914"/>
  <c r="A8913"/>
  <c r="A8912"/>
  <c r="A8910"/>
  <c r="A8909"/>
  <c r="A8908"/>
  <c r="A8907"/>
  <c r="A8905"/>
  <c r="A8903"/>
  <c r="A8901"/>
  <c r="A8900"/>
  <c r="A8899"/>
  <c r="A8898"/>
  <c r="A8896"/>
  <c r="A8895"/>
  <c r="A8894"/>
  <c r="A8892"/>
  <c r="A8891"/>
  <c r="A8890"/>
  <c r="A8889"/>
  <c r="A8888"/>
  <c r="A8887"/>
  <c r="A8885"/>
  <c r="A8883"/>
  <c r="A8882"/>
  <c r="A8881"/>
  <c r="A8880"/>
  <c r="A8879"/>
  <c r="A8878"/>
  <c r="A8877"/>
  <c r="A8876"/>
  <c r="A8875"/>
  <c r="A8874"/>
  <c r="A8873"/>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5"/>
  <c r="A8813"/>
  <c r="A8811"/>
  <c r="A8810"/>
  <c r="A8809"/>
  <c r="A8808"/>
  <c r="A8807"/>
  <c r="A8806"/>
  <c r="A8805"/>
  <c r="A8804"/>
  <c r="A8803"/>
  <c r="A8802"/>
  <c r="A8800"/>
  <c r="A8799"/>
  <c r="A8798"/>
  <c r="A8797"/>
  <c r="A8796"/>
  <c r="A8795"/>
  <c r="A8793"/>
  <c r="A8792"/>
  <c r="A8791"/>
  <c r="A8790"/>
  <c r="A8789"/>
  <c r="A8788"/>
  <c r="A8787"/>
  <c r="A8786"/>
  <c r="A8785"/>
  <c r="A8784"/>
  <c r="A8783"/>
  <c r="A8782"/>
  <c r="A8781"/>
  <c r="A8780"/>
  <c r="A8778"/>
  <c r="A8776"/>
  <c r="A8774"/>
  <c r="A8773"/>
  <c r="A8772"/>
  <c r="A8771"/>
  <c r="A8770"/>
  <c r="A8769"/>
  <c r="A8768"/>
  <c r="A8766"/>
  <c r="A8765"/>
  <c r="A8764"/>
  <c r="A8763"/>
  <c r="A8762"/>
  <c r="A8761"/>
  <c r="A8760"/>
  <c r="A8758"/>
  <c r="F8757"/>
  <c r="H8757" s="1"/>
  <c r="A8757"/>
  <c r="A8756"/>
  <c r="A8755"/>
  <c r="A8754"/>
  <c r="A8752"/>
  <c r="A8750"/>
  <c r="A8748"/>
  <c r="A8746"/>
  <c r="A8745"/>
  <c r="A8744"/>
  <c r="A8743"/>
  <c r="A8742"/>
  <c r="A8741"/>
  <c r="A8740"/>
  <c r="A8739"/>
  <c r="A8738"/>
  <c r="A8737"/>
  <c r="A8736"/>
  <c r="A8735"/>
  <c r="A8734"/>
  <c r="A8733"/>
  <c r="A8731"/>
  <c r="A8730"/>
  <c r="A8729"/>
  <c r="A8728"/>
  <c r="A8726"/>
  <c r="A8725"/>
  <c r="A8724"/>
  <c r="A8723"/>
  <c r="A8722"/>
  <c r="A8721"/>
  <c r="A8719"/>
  <c r="F8718"/>
  <c r="H8718" s="1"/>
  <c r="A8718"/>
  <c r="A8717"/>
  <c r="A8716"/>
  <c r="A8715"/>
  <c r="A8713"/>
  <c r="A8712"/>
  <c r="A8711"/>
  <c r="A8710"/>
  <c r="A8709"/>
  <c r="A8708"/>
  <c r="A8706"/>
  <c r="A8705"/>
  <c r="A8704"/>
  <c r="A8703"/>
  <c r="A8701"/>
  <c r="A8699"/>
  <c r="A8697"/>
  <c r="A8696"/>
  <c r="A8695"/>
  <c r="A8694"/>
  <c r="A8692"/>
  <c r="A8691"/>
  <c r="A8690"/>
  <c r="A8688"/>
  <c r="A8687"/>
  <c r="A8686"/>
  <c r="A8685"/>
  <c r="A8684"/>
  <c r="A8683"/>
  <c r="A8681"/>
  <c r="A8679"/>
  <c r="A8678"/>
  <c r="A8677"/>
  <c r="A8676"/>
  <c r="A8675"/>
  <c r="A8674"/>
  <c r="A8673"/>
  <c r="A8672"/>
  <c r="A8671"/>
  <c r="A8670"/>
  <c r="A8669"/>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1"/>
  <c r="A8609"/>
  <c r="A8607"/>
  <c r="A8606"/>
  <c r="A8605"/>
  <c r="A8604"/>
  <c r="A8603"/>
  <c r="A8602"/>
  <c r="A8601"/>
  <c r="A8600"/>
  <c r="A8599"/>
  <c r="A8598"/>
  <c r="A8596"/>
  <c r="A8595"/>
  <c r="A8594"/>
  <c r="A8593"/>
  <c r="A8592"/>
  <c r="A8591"/>
  <c r="A8589"/>
  <c r="A8588"/>
  <c r="A8587"/>
  <c r="A8586"/>
  <c r="A8585"/>
  <c r="A8584"/>
  <c r="A8583"/>
  <c r="A8582"/>
  <c r="A8581"/>
  <c r="A8580"/>
  <c r="A8579"/>
  <c r="A8578"/>
  <c r="A8577"/>
  <c r="A8576"/>
  <c r="A8574"/>
  <c r="A8572"/>
  <c r="A8570"/>
  <c r="A8569"/>
  <c r="A8568"/>
  <c r="A8567"/>
  <c r="A8566"/>
  <c r="A8565"/>
  <c r="A8564"/>
  <c r="A8562"/>
  <c r="A8561"/>
  <c r="A8560"/>
  <c r="A8559"/>
  <c r="A8558"/>
  <c r="A8557"/>
  <c r="A8556"/>
  <c r="A8554"/>
  <c r="F8553"/>
  <c r="H8553" s="1"/>
  <c r="A8553"/>
  <c r="A8552"/>
  <c r="A8551"/>
  <c r="A8550"/>
  <c r="A8548"/>
  <c r="A8546"/>
  <c r="A8544"/>
  <c r="A8542"/>
  <c r="A8541"/>
  <c r="A8540"/>
  <c r="A8539"/>
  <c r="A8538"/>
  <c r="A8537"/>
  <c r="A8536"/>
  <c r="A8535"/>
  <c r="A8534"/>
  <c r="A8533"/>
  <c r="A8532"/>
  <c r="A8531"/>
  <c r="A8530"/>
  <c r="A8529"/>
  <c r="A8527"/>
  <c r="A8526"/>
  <c r="A8525"/>
  <c r="A8524"/>
  <c r="A8522"/>
  <c r="A8521"/>
  <c r="A8520"/>
  <c r="A8519"/>
  <c r="A8518"/>
  <c r="A8517"/>
  <c r="A8515"/>
  <c r="F8514"/>
  <c r="H8514" s="1"/>
  <c r="A8514"/>
  <c r="A8513"/>
  <c r="A8512"/>
  <c r="A8511"/>
  <c r="A8509"/>
  <c r="A8508"/>
  <c r="A8507"/>
  <c r="A8506"/>
  <c r="A8505"/>
  <c r="A8504"/>
  <c r="A8502"/>
  <c r="A8501"/>
  <c r="A8500"/>
  <c r="A8499"/>
  <c r="A8497"/>
  <c r="A8495"/>
  <c r="A8493"/>
  <c r="A8492"/>
  <c r="A8491"/>
  <c r="A8490"/>
  <c r="A8488"/>
  <c r="A8487"/>
  <c r="A8486"/>
  <c r="A8484"/>
  <c r="A8483"/>
  <c r="A8482"/>
  <c r="A8481"/>
  <c r="A8480"/>
  <c r="A8479"/>
  <c r="A8477"/>
  <c r="A8475"/>
  <c r="A8474"/>
  <c r="A8473"/>
  <c r="A8472"/>
  <c r="A8471"/>
  <c r="A8470"/>
  <c r="A8469"/>
  <c r="A8468"/>
  <c r="A8467"/>
  <c r="A8466"/>
  <c r="A8465"/>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7"/>
  <c r="A8405"/>
  <c r="A8403"/>
  <c r="A8402"/>
  <c r="A8401"/>
  <c r="A8400"/>
  <c r="A8399"/>
  <c r="A8398"/>
  <c r="A8397"/>
  <c r="A8396"/>
  <c r="A8395"/>
  <c r="A8394"/>
  <c r="A8392"/>
  <c r="A8391"/>
  <c r="A8390"/>
  <c r="A8389"/>
  <c r="A8388"/>
  <c r="A8387"/>
  <c r="A8385"/>
  <c r="A8384"/>
  <c r="A8383"/>
  <c r="A8382"/>
  <c r="A8381"/>
  <c r="A8380"/>
  <c r="A8379"/>
  <c r="A8378"/>
  <c r="A8377"/>
  <c r="A8376"/>
  <c r="A8375"/>
  <c r="A8374"/>
  <c r="A8373"/>
  <c r="A8372"/>
  <c r="A8370"/>
  <c r="A8368"/>
  <c r="A8366"/>
  <c r="A8365"/>
  <c r="A8364"/>
  <c r="A8363"/>
  <c r="A8362"/>
  <c r="A8361"/>
  <c r="A8360"/>
  <c r="A8358"/>
  <c r="A8357"/>
  <c r="A8356"/>
  <c r="A8355"/>
  <c r="A8354"/>
  <c r="A8353"/>
  <c r="A8352"/>
  <c r="A8350"/>
  <c r="F8349"/>
  <c r="H8349" s="1"/>
  <c r="A8349"/>
  <c r="A8348"/>
  <c r="A8347"/>
  <c r="A8346"/>
  <c r="A8344"/>
  <c r="A8342"/>
  <c r="A8340"/>
  <c r="A8338"/>
  <c r="A8337"/>
  <c r="A8336"/>
  <c r="A8335"/>
  <c r="A8334"/>
  <c r="A8333"/>
  <c r="A8332"/>
  <c r="A8331"/>
  <c r="A8330"/>
  <c r="A8329"/>
  <c r="A8328"/>
  <c r="A8327"/>
  <c r="A8326"/>
  <c r="A8325"/>
  <c r="A8323"/>
  <c r="A8322"/>
  <c r="A8321"/>
  <c r="A8320"/>
  <c r="A8318"/>
  <c r="A8317"/>
  <c r="A8316"/>
  <c r="A8315"/>
  <c r="A8314"/>
  <c r="A8313"/>
  <c r="A8311"/>
  <c r="F8310"/>
  <c r="H8310" s="1"/>
  <c r="A8310"/>
  <c r="A8309"/>
  <c r="A8308"/>
  <c r="A8307"/>
  <c r="A8305"/>
  <c r="A8304"/>
  <c r="A8303"/>
  <c r="A8302"/>
  <c r="A8301"/>
  <c r="A8300"/>
  <c r="A8298"/>
  <c r="A8297"/>
  <c r="A8296"/>
  <c r="A8295"/>
  <c r="A8293"/>
  <c r="A8291"/>
  <c r="A8289"/>
  <c r="A8288"/>
  <c r="A8287"/>
  <c r="A8286"/>
  <c r="A8284"/>
  <c r="A8283"/>
  <c r="A8282"/>
  <c r="A8280"/>
  <c r="A8279"/>
  <c r="A8278"/>
  <c r="A8277"/>
  <c r="A8276"/>
  <c r="A8275"/>
  <c r="A8273"/>
  <c r="A8271"/>
  <c r="A8270"/>
  <c r="A8269"/>
  <c r="A8268"/>
  <c r="A8267"/>
  <c r="A8266"/>
  <c r="A8265"/>
  <c r="A8264"/>
  <c r="A8263"/>
  <c r="A8262"/>
  <c r="A8261"/>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3"/>
  <c r="A8201"/>
  <c r="A8199"/>
  <c r="A8198"/>
  <c r="A8197"/>
  <c r="A8196"/>
  <c r="A8195"/>
  <c r="A8194"/>
  <c r="A8193"/>
  <c r="A8192"/>
  <c r="A8191"/>
  <c r="A8190"/>
  <c r="A8188"/>
  <c r="A8187"/>
  <c r="A8186"/>
  <c r="A8185"/>
  <c r="A8184"/>
  <c r="A8183"/>
  <c r="A8181"/>
  <c r="A8180"/>
  <c r="A8179"/>
  <c r="A8178"/>
  <c r="A8177"/>
  <c r="A8176"/>
  <c r="A8175"/>
  <c r="A8174"/>
  <c r="A8173"/>
  <c r="A8172"/>
  <c r="A8171"/>
  <c r="A8170"/>
  <c r="A8169"/>
  <c r="A8168"/>
  <c r="A8166"/>
  <c r="A8164"/>
  <c r="A8162"/>
  <c r="A8161"/>
  <c r="A8160"/>
  <c r="A8159"/>
  <c r="A8158"/>
  <c r="A8157"/>
  <c r="A8156"/>
  <c r="A8154"/>
  <c r="A8153"/>
  <c r="A8152"/>
  <c r="A8151"/>
  <c r="A8150"/>
  <c r="A8149"/>
  <c r="A8148"/>
  <c r="A8146"/>
  <c r="F8145"/>
  <c r="H8145" s="1"/>
  <c r="A8145"/>
  <c r="A8144"/>
  <c r="A8143"/>
  <c r="A8142"/>
  <c r="A8140"/>
  <c r="A8138"/>
  <c r="A8136"/>
  <c r="A8134"/>
  <c r="A8133"/>
  <c r="A8132"/>
  <c r="A8131"/>
  <c r="A8130"/>
  <c r="A8129"/>
  <c r="A8128"/>
  <c r="A8127"/>
  <c r="A8126"/>
  <c r="A8125"/>
  <c r="A8124"/>
  <c r="A8123"/>
  <c r="A8122"/>
  <c r="A8121"/>
  <c r="A8119"/>
  <c r="A8118"/>
  <c r="A8117"/>
  <c r="A8116"/>
  <c r="A8114"/>
  <c r="A8113"/>
  <c r="A8112"/>
  <c r="A8111"/>
  <c r="A8110"/>
  <c r="A8109"/>
  <c r="A8107"/>
  <c r="F8106"/>
  <c r="H8106" s="1"/>
  <c r="A8106"/>
  <c r="A8105"/>
  <c r="A8104"/>
  <c r="A8103"/>
  <c r="A8101"/>
  <c r="A8100"/>
  <c r="A8099"/>
  <c r="A8098"/>
  <c r="A8097"/>
  <c r="A8096"/>
  <c r="A8094"/>
  <c r="A8093"/>
  <c r="A8092"/>
  <c r="A8091"/>
  <c r="A8089"/>
  <c r="A8087"/>
  <c r="A8085"/>
  <c r="A8084"/>
  <c r="A8083"/>
  <c r="A8082"/>
  <c r="A8080"/>
  <c r="A8079"/>
  <c r="A8078"/>
  <c r="A8076"/>
  <c r="A8075"/>
  <c r="A8074"/>
  <c r="A8073"/>
  <c r="A8072"/>
  <c r="A8071"/>
  <c r="A8069"/>
  <c r="A8067"/>
  <c r="A8066"/>
  <c r="A8065"/>
  <c r="A8064"/>
  <c r="A8063"/>
  <c r="A8062"/>
  <c r="A8061"/>
  <c r="A8060"/>
  <c r="A8059"/>
  <c r="A8058"/>
  <c r="A8057"/>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7999"/>
  <c r="A7997"/>
  <c r="A7995"/>
  <c r="A7994"/>
  <c r="A7993"/>
  <c r="A7992"/>
  <c r="A7991"/>
  <c r="A7990"/>
  <c r="A7989"/>
  <c r="A7988"/>
  <c r="A7987"/>
  <c r="A7986"/>
  <c r="A7984"/>
  <c r="A7983"/>
  <c r="A7982"/>
  <c r="A7981"/>
  <c r="A7980"/>
  <c r="A7979"/>
  <c r="A7977"/>
  <c r="A7976"/>
  <c r="A7975"/>
  <c r="A7974"/>
  <c r="A7973"/>
  <c r="A7972"/>
  <c r="A7971"/>
  <c r="A7970"/>
  <c r="A7969"/>
  <c r="A7968"/>
  <c r="A7967"/>
  <c r="A7966"/>
  <c r="A7965"/>
  <c r="A7964"/>
  <c r="A7962"/>
  <c r="A7960"/>
  <c r="A7958"/>
  <c r="A7957"/>
  <c r="A7956"/>
  <c r="A7955"/>
  <c r="A7954"/>
  <c r="A7953"/>
  <c r="A7952"/>
  <c r="A7950"/>
  <c r="A7949"/>
  <c r="A7948"/>
  <c r="A7947"/>
  <c r="A7946"/>
  <c r="A7945"/>
  <c r="A7944"/>
  <c r="A7942"/>
  <c r="F7941"/>
  <c r="H7941" s="1"/>
  <c r="A7941"/>
  <c r="A7940"/>
  <c r="A7939"/>
  <c r="A7938"/>
  <c r="A7936"/>
  <c r="A7934"/>
  <c r="A7932"/>
  <c r="A7930"/>
  <c r="A7929"/>
  <c r="A7928"/>
  <c r="A7927"/>
  <c r="A7926"/>
  <c r="A7925"/>
  <c r="A7924"/>
  <c r="A7923"/>
  <c r="A7922"/>
  <c r="A7921"/>
  <c r="A7920"/>
  <c r="A7919"/>
  <c r="A7918"/>
  <c r="A7917"/>
  <c r="A7915"/>
  <c r="A7914"/>
  <c r="A7913"/>
  <c r="A7912"/>
  <c r="A7910"/>
  <c r="A7909"/>
  <c r="A7908"/>
  <c r="A7907"/>
  <c r="A7906"/>
  <c r="A7905"/>
  <c r="A7903"/>
  <c r="F7902"/>
  <c r="H7902" s="1"/>
  <c r="A7902"/>
  <c r="A7901"/>
  <c r="A7900"/>
  <c r="A7899"/>
  <c r="A7897"/>
  <c r="A7896"/>
  <c r="A7895"/>
  <c r="A7894"/>
  <c r="A7893"/>
  <c r="A7892"/>
  <c r="A7890"/>
  <c r="A7889"/>
  <c r="A7888"/>
  <c r="A7887"/>
  <c r="A7885"/>
  <c r="A7883"/>
  <c r="A7881"/>
  <c r="A7880"/>
  <c r="A7879"/>
  <c r="A7878"/>
  <c r="A7876"/>
  <c r="A7875"/>
  <c r="A7874"/>
  <c r="A7872"/>
  <c r="A7871"/>
  <c r="A7870"/>
  <c r="A7869"/>
  <c r="A7868"/>
  <c r="A7867"/>
  <c r="A7865"/>
  <c r="A7863"/>
  <c r="A7862"/>
  <c r="A7861"/>
  <c r="A7860"/>
  <c r="A7859"/>
  <c r="A7858"/>
  <c r="A7857"/>
  <c r="A7856"/>
  <c r="A7855"/>
  <c r="A7854"/>
  <c r="A7853"/>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5"/>
  <c r="A7793"/>
  <c r="A7791"/>
  <c r="A7790"/>
  <c r="A7789"/>
  <c r="A7788"/>
  <c r="A7787"/>
  <c r="A7786"/>
  <c r="A7785"/>
  <c r="A7784"/>
  <c r="A7783"/>
  <c r="A7782"/>
  <c r="A7780"/>
  <c r="A7779"/>
  <c r="A7778"/>
  <c r="A7777"/>
  <c r="A7776"/>
  <c r="A7775"/>
  <c r="A7773"/>
  <c r="A7772"/>
  <c r="A7771"/>
  <c r="A7770"/>
  <c r="A7769"/>
  <c r="A7768"/>
  <c r="A7767"/>
  <c r="A7766"/>
  <c r="A7765"/>
  <c r="A7764"/>
  <c r="A7763"/>
  <c r="A7762"/>
  <c r="A7761"/>
  <c r="A7760"/>
  <c r="A7758"/>
  <c r="A7756"/>
  <c r="A7754"/>
  <c r="A7753"/>
  <c r="A7752"/>
  <c r="A7751"/>
  <c r="A7750"/>
  <c r="A7749"/>
  <c r="A7748"/>
  <c r="A7746"/>
  <c r="A7745"/>
  <c r="A7744"/>
  <c r="A7743"/>
  <c r="A7742"/>
  <c r="A7741"/>
  <c r="A7740"/>
  <c r="A7738"/>
  <c r="F7737"/>
  <c r="H7737" s="1"/>
  <c r="A7737"/>
  <c r="A7736"/>
  <c r="A7735"/>
  <c r="A7734"/>
  <c r="A7732"/>
  <c r="A7730"/>
  <c r="A7728"/>
  <c r="A7726"/>
  <c r="A7725"/>
  <c r="A7724"/>
  <c r="A7723"/>
  <c r="A7722"/>
  <c r="A7721"/>
  <c r="A7720"/>
  <c r="A7719"/>
  <c r="A7718"/>
  <c r="A7717"/>
  <c r="A7716"/>
  <c r="A7715"/>
  <c r="A7714"/>
  <c r="A7713"/>
  <c r="A7711"/>
  <c r="A7710"/>
  <c r="A7709"/>
  <c r="A7708"/>
  <c r="A7706"/>
  <c r="A7705"/>
  <c r="A7704"/>
  <c r="A7703"/>
  <c r="A7702"/>
  <c r="A7701"/>
  <c r="A7699"/>
  <c r="F7698"/>
  <c r="H7698" s="1"/>
  <c r="A7698"/>
  <c r="A7697"/>
  <c r="A7696"/>
  <c r="A7695"/>
  <c r="A7693"/>
  <c r="A7692"/>
  <c r="A7691"/>
  <c r="A7690"/>
  <c r="A7689"/>
  <c r="A7688"/>
  <c r="A7686"/>
  <c r="A7685"/>
  <c r="A7684"/>
  <c r="A7683"/>
  <c r="A7681"/>
  <c r="A7679"/>
  <c r="A7677"/>
  <c r="A7676"/>
  <c r="A7675"/>
  <c r="A7674"/>
  <c r="A7672"/>
  <c r="A7671"/>
  <c r="A7670"/>
  <c r="A7668"/>
  <c r="A7667"/>
  <c r="A7666"/>
  <c r="A7665"/>
  <c r="A7664"/>
  <c r="A7663"/>
  <c r="A7661"/>
  <c r="A7659"/>
  <c r="A7658"/>
  <c r="A7657"/>
  <c r="A7656"/>
  <c r="A7655"/>
  <c r="A7654"/>
  <c r="A7653"/>
  <c r="A7652"/>
  <c r="A7651"/>
  <c r="A7650"/>
  <c r="A7649"/>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1"/>
  <c r="A7589"/>
  <c r="A7587"/>
  <c r="A7586"/>
  <c r="A7585"/>
  <c r="A7584"/>
  <c r="A7583"/>
  <c r="A7582"/>
  <c r="A7581"/>
  <c r="A7580"/>
  <c r="A7579"/>
  <c r="A7578"/>
  <c r="A7576"/>
  <c r="A7575"/>
  <c r="A7574"/>
  <c r="A7573"/>
  <c r="A7572"/>
  <c r="A7571"/>
  <c r="A7569"/>
  <c r="A7568"/>
  <c r="A7567"/>
  <c r="A7566"/>
  <c r="A7565"/>
  <c r="A7564"/>
  <c r="A7563"/>
  <c r="A7562"/>
  <c r="A7561"/>
  <c r="A7560"/>
  <c r="A7559"/>
  <c r="A7558"/>
  <c r="A7557"/>
  <c r="A7556"/>
  <c r="A7554"/>
  <c r="A7552"/>
  <c r="A7550"/>
  <c r="A7549"/>
  <c r="A7548"/>
  <c r="A7547"/>
  <c r="A7546"/>
  <c r="A7545"/>
  <c r="A7544"/>
  <c r="A7542"/>
  <c r="A7541"/>
  <c r="A7540"/>
  <c r="A7539"/>
  <c r="A7538"/>
  <c r="A7537"/>
  <c r="A7536"/>
  <c r="A7534"/>
  <c r="F7533"/>
  <c r="H7533" s="1"/>
  <c r="A7533"/>
  <c r="A7532"/>
  <c r="A7531"/>
  <c r="A7530"/>
  <c r="A7528"/>
  <c r="A7526"/>
  <c r="A7524"/>
  <c r="A7522"/>
  <c r="A7521"/>
  <c r="A7520"/>
  <c r="A7519"/>
  <c r="A7518"/>
  <c r="A7517"/>
  <c r="A7516"/>
  <c r="A7515"/>
  <c r="A7514"/>
  <c r="A7513"/>
  <c r="A7512"/>
  <c r="A7511"/>
  <c r="A7510"/>
  <c r="A7509"/>
  <c r="A7507"/>
  <c r="A7506"/>
  <c r="A7505"/>
  <c r="A7504"/>
  <c r="A7502"/>
  <c r="A7501"/>
  <c r="A7500"/>
  <c r="A7499"/>
  <c r="A7498"/>
  <c r="A7497"/>
  <c r="A7495"/>
  <c r="F7494"/>
  <c r="H7494" s="1"/>
  <c r="A7494"/>
  <c r="A7493"/>
  <c r="A7492"/>
  <c r="A7491"/>
  <c r="A7489"/>
  <c r="A7488"/>
  <c r="A7487"/>
  <c r="A7486"/>
  <c r="A7485"/>
  <c r="A7484"/>
  <c r="A7482"/>
  <c r="A7481"/>
  <c r="A7480"/>
  <c r="A7479"/>
  <c r="A7477"/>
  <c r="A7475"/>
  <c r="A7473"/>
  <c r="A7472"/>
  <c r="A7471"/>
  <c r="A7470"/>
  <c r="A7468"/>
  <c r="A7467"/>
  <c r="A7466"/>
  <c r="A7464"/>
  <c r="A7463"/>
  <c r="A7462"/>
  <c r="A7461"/>
  <c r="A7460"/>
  <c r="A7459"/>
  <c r="A7457"/>
  <c r="A7455"/>
  <c r="A7454"/>
  <c r="A7453"/>
  <c r="A7452"/>
  <c r="A7451"/>
  <c r="A7450"/>
  <c r="A7449"/>
  <c r="A7448"/>
  <c r="A7447"/>
  <c r="A7446"/>
  <c r="A7445"/>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7"/>
  <c r="A7385"/>
  <c r="A7383"/>
  <c r="A7382"/>
  <c r="A7381"/>
  <c r="A7380"/>
  <c r="A7379"/>
  <c r="A7378"/>
  <c r="A7377"/>
  <c r="A7376"/>
  <c r="A7375"/>
  <c r="A7374"/>
  <c r="A7372"/>
  <c r="A7371"/>
  <c r="A7370"/>
  <c r="A7369"/>
  <c r="A7368"/>
  <c r="A7367"/>
  <c r="A7365"/>
  <c r="A7364"/>
  <c r="A7363"/>
  <c r="A7362"/>
  <c r="A7361"/>
  <c r="A7360"/>
  <c r="A7359"/>
  <c r="A7358"/>
  <c r="A7357"/>
  <c r="A7356"/>
  <c r="A7355"/>
  <c r="A7354"/>
  <c r="A7353"/>
  <c r="A7352"/>
  <c r="A7350"/>
  <c r="A7348"/>
  <c r="A7346"/>
  <c r="A7345"/>
  <c r="A7344"/>
  <c r="A7343"/>
  <c r="A7342"/>
  <c r="A7341"/>
  <c r="A7340"/>
  <c r="A7338"/>
  <c r="A7337"/>
  <c r="A7336"/>
  <c r="A7335"/>
  <c r="A7334"/>
  <c r="A7333"/>
  <c r="A7332"/>
  <c r="A7330"/>
  <c r="F7329"/>
  <c r="H7329" s="1"/>
  <c r="A7329"/>
  <c r="A7328"/>
  <c r="A7327"/>
  <c r="A7326"/>
  <c r="A7324"/>
  <c r="A7322"/>
  <c r="A7320"/>
  <c r="A7318"/>
  <c r="A7317"/>
  <c r="A7316"/>
  <c r="A7315"/>
  <c r="A7314"/>
  <c r="A7313"/>
  <c r="A7312"/>
  <c r="A7311"/>
  <c r="A7310"/>
  <c r="A7309"/>
  <c r="A7308"/>
  <c r="A7307"/>
  <c r="A7306"/>
  <c r="A7305"/>
  <c r="A7303"/>
  <c r="A7302"/>
  <c r="A7301"/>
  <c r="A7300"/>
  <c r="A7298"/>
  <c r="A7297"/>
  <c r="A7296"/>
  <c r="A7295"/>
  <c r="A7294"/>
  <c r="A7293"/>
  <c r="A7291"/>
  <c r="F7290"/>
  <c r="H7290" s="1"/>
  <c r="A7290"/>
  <c r="A7289"/>
  <c r="A7288"/>
  <c r="A7287"/>
  <c r="A7285"/>
  <c r="A7284"/>
  <c r="A7283"/>
  <c r="A7282"/>
  <c r="A7281"/>
  <c r="A7280"/>
  <c r="A7278"/>
  <c r="A7277"/>
  <c r="A7276"/>
  <c r="A7275"/>
  <c r="A7273"/>
  <c r="A7271"/>
  <c r="A7269"/>
  <c r="A7268"/>
  <c r="A7267"/>
  <c r="A7266"/>
  <c r="A7264"/>
  <c r="A7263"/>
  <c r="A7262"/>
  <c r="A7260"/>
  <c r="A7259"/>
  <c r="A7258"/>
  <c r="A7257"/>
  <c r="A7256"/>
  <c r="A7255"/>
  <c r="A7253"/>
  <c r="A7251"/>
  <c r="A7250"/>
  <c r="A7249"/>
  <c r="A7248"/>
  <c r="A7247"/>
  <c r="A7246"/>
  <c r="A7245"/>
  <c r="A7244"/>
  <c r="A7243"/>
  <c r="A7242"/>
  <c r="A7241"/>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3"/>
  <c r="A7181"/>
  <c r="A7179"/>
  <c r="A7178"/>
  <c r="A7177"/>
  <c r="A7176"/>
  <c r="A7175"/>
  <c r="A7174"/>
  <c r="A7173"/>
  <c r="A7172"/>
  <c r="A7171"/>
  <c r="A7170"/>
  <c r="A7168"/>
  <c r="A7167"/>
  <c r="A7166"/>
  <c r="A7165"/>
  <c r="A7164"/>
  <c r="A7163"/>
  <c r="A7161"/>
  <c r="A7160"/>
  <c r="A7159"/>
  <c r="A7158"/>
  <c r="A7157"/>
  <c r="A7156"/>
  <c r="A7155"/>
  <c r="A7154"/>
  <c r="A7153"/>
  <c r="A7152"/>
  <c r="A7151"/>
  <c r="A7150"/>
  <c r="A7149"/>
  <c r="A7148"/>
  <c r="A7146"/>
  <c r="A7144"/>
  <c r="A7142"/>
  <c r="A7141"/>
  <c r="A7140"/>
  <c r="A7139"/>
  <c r="A7138"/>
  <c r="A7137"/>
  <c r="A7136"/>
  <c r="A7134"/>
  <c r="A7133"/>
  <c r="A7132"/>
  <c r="A7131"/>
  <c r="A7130"/>
  <c r="A7129"/>
  <c r="A7128"/>
  <c r="A7126"/>
  <c r="F7125"/>
  <c r="H7125" s="1"/>
  <c r="A7125"/>
  <c r="A7124"/>
  <c r="A7123"/>
  <c r="A7122"/>
  <c r="A7120"/>
  <c r="A7118"/>
  <c r="A7116"/>
  <c r="A7114"/>
  <c r="A7113"/>
  <c r="A7112"/>
  <c r="A7111"/>
  <c r="A7110"/>
  <c r="A7109"/>
  <c r="A7108"/>
  <c r="A7107"/>
  <c r="A7106"/>
  <c r="A7105"/>
  <c r="A7104"/>
  <c r="A7103"/>
  <c r="A7102"/>
  <c r="A7101"/>
  <c r="A7099"/>
  <c r="A7098"/>
  <c r="A7097"/>
  <c r="A7096"/>
  <c r="A7094"/>
  <c r="A7093"/>
  <c r="A7092"/>
  <c r="A7091"/>
  <c r="A7090"/>
  <c r="A7089"/>
  <c r="A7087"/>
  <c r="F7086"/>
  <c r="H7086" s="1"/>
  <c r="A7086"/>
  <c r="A7085"/>
  <c r="A7084"/>
  <c r="A7083"/>
  <c r="A7081"/>
  <c r="A7080"/>
  <c r="A7079"/>
  <c r="A7078"/>
  <c r="A7077"/>
  <c r="A7076"/>
  <c r="A7074"/>
  <c r="A7073"/>
  <c r="A7072"/>
  <c r="A7071"/>
  <c r="A7069"/>
  <c r="A7067"/>
  <c r="A7065"/>
  <c r="A7064"/>
  <c r="A7063"/>
  <c r="A7062"/>
  <c r="A7060"/>
  <c r="A7059"/>
  <c r="A7058"/>
  <c r="A7056"/>
  <c r="A7055"/>
  <c r="A7054"/>
  <c r="A7053"/>
  <c r="A7052"/>
  <c r="A7051"/>
  <c r="A7049"/>
  <c r="A7047"/>
  <c r="A7046"/>
  <c r="A7045"/>
  <c r="A7044"/>
  <c r="A7043"/>
  <c r="A7042"/>
  <c r="A7041"/>
  <c r="A7040"/>
  <c r="A7039"/>
  <c r="A7038"/>
  <c r="A7037"/>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79"/>
  <c r="A6977"/>
  <c r="A6975"/>
  <c r="A6974"/>
  <c r="A6973"/>
  <c r="A6972"/>
  <c r="A6971"/>
  <c r="A6970"/>
  <c r="A6969"/>
  <c r="A6968"/>
  <c r="A6967"/>
  <c r="A6966"/>
  <c r="A6964"/>
  <c r="A6963"/>
  <c r="A6962"/>
  <c r="A6961"/>
  <c r="A6960"/>
  <c r="A6959"/>
  <c r="A6957"/>
  <c r="A6956"/>
  <c r="A6955"/>
  <c r="A6954"/>
  <c r="A6953"/>
  <c r="A6952"/>
  <c r="A6951"/>
  <c r="A6950"/>
  <c r="A6949"/>
  <c r="A6948"/>
  <c r="A6947"/>
  <c r="A6946"/>
  <c r="A6945"/>
  <c r="A6944"/>
  <c r="A6942"/>
  <c r="A6940"/>
  <c r="A6938"/>
  <c r="A6937"/>
  <c r="A6936"/>
  <c r="A6935"/>
  <c r="A6934"/>
  <c r="A6933"/>
  <c r="A6932"/>
  <c r="A6930"/>
  <c r="A6929"/>
  <c r="A6928"/>
  <c r="A6927"/>
  <c r="A6926"/>
  <c r="A6925"/>
  <c r="A6924"/>
  <c r="A6922"/>
  <c r="F6921"/>
  <c r="H6921" s="1"/>
  <c r="A6921"/>
  <c r="A6920"/>
  <c r="A6919"/>
  <c r="A6918"/>
  <c r="A6916"/>
  <c r="A6914"/>
  <c r="A6912"/>
  <c r="A6910"/>
  <c r="A6909"/>
  <c r="A6908"/>
  <c r="A6907"/>
  <c r="A6906"/>
  <c r="A6905"/>
  <c r="A6904"/>
  <c r="A6903"/>
  <c r="A6902"/>
  <c r="A6901"/>
  <c r="A6900"/>
  <c r="A6899"/>
  <c r="A6898"/>
  <c r="A6897"/>
  <c r="A6895"/>
  <c r="A6894"/>
  <c r="A6893"/>
  <c r="A6892"/>
  <c r="A6890"/>
  <c r="A6889"/>
  <c r="A6888"/>
  <c r="A6887"/>
  <c r="A6886"/>
  <c r="A6885"/>
  <c r="A6883"/>
  <c r="F6882"/>
  <c r="H6882" s="1"/>
  <c r="A6882"/>
  <c r="A6881"/>
  <c r="A6880"/>
  <c r="A6879"/>
  <c r="A6877"/>
  <c r="A6876"/>
  <c r="A6875"/>
  <c r="A6874"/>
  <c r="A6873"/>
  <c r="A6872"/>
  <c r="A6870"/>
  <c r="A6869"/>
  <c r="A6868"/>
  <c r="A6867"/>
  <c r="A6865"/>
  <c r="A6863"/>
  <c r="A6861"/>
  <c r="A6860"/>
  <c r="A6859"/>
  <c r="A6858"/>
  <c r="A6856"/>
  <c r="A6855"/>
  <c r="A6854"/>
  <c r="A6852"/>
  <c r="A6851"/>
  <c r="A6850"/>
  <c r="A6849"/>
  <c r="A6848"/>
  <c r="A6847"/>
  <c r="A6845"/>
  <c r="A6843"/>
  <c r="A6842"/>
  <c r="A6841"/>
  <c r="A6840"/>
  <c r="A6839"/>
  <c r="A6838"/>
  <c r="A6837"/>
  <c r="A6836"/>
  <c r="A6835"/>
  <c r="A6834"/>
  <c r="A6833"/>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5"/>
  <c r="A6773"/>
  <c r="A6771"/>
  <c r="A6770"/>
  <c r="A6769"/>
  <c r="A6768"/>
  <c r="A6767"/>
  <c r="A6766"/>
  <c r="A6765"/>
  <c r="A6764"/>
  <c r="A6763"/>
  <c r="A6762"/>
  <c r="A6760"/>
  <c r="A6759"/>
  <c r="A6758"/>
  <c r="A6757"/>
  <c r="A6756"/>
  <c r="A6755"/>
  <c r="A6753"/>
  <c r="A6752"/>
  <c r="A6751"/>
  <c r="A6750"/>
  <c r="A6749"/>
  <c r="A6748"/>
  <c r="A6747"/>
  <c r="A6746"/>
  <c r="A6745"/>
  <c r="A6744"/>
  <c r="A6743"/>
  <c r="A6742"/>
  <c r="A6741"/>
  <c r="A6740"/>
  <c r="A6738"/>
  <c r="A6736"/>
  <c r="A6734"/>
  <c r="A6733"/>
  <c r="A6732"/>
  <c r="A6731"/>
  <c r="A6730"/>
  <c r="A6729"/>
  <c r="A6728"/>
  <c r="A6726"/>
  <c r="A6725"/>
  <c r="A6724"/>
  <c r="A6723"/>
  <c r="A6722"/>
  <c r="A6721"/>
  <c r="A6720"/>
  <c r="A6718"/>
  <c r="F6717"/>
  <c r="H6717" s="1"/>
  <c r="A6717"/>
  <c r="A6716"/>
  <c r="A6715"/>
  <c r="A6714"/>
  <c r="A6712"/>
  <c r="A6710"/>
  <c r="A6708"/>
  <c r="A6706"/>
  <c r="A6705"/>
  <c r="A6704"/>
  <c r="A6703"/>
  <c r="A6702"/>
  <c r="A6701"/>
  <c r="A6700"/>
  <c r="A6699"/>
  <c r="A6698"/>
  <c r="A6697"/>
  <c r="A6696"/>
  <c r="A6695"/>
  <c r="A6694"/>
  <c r="A6693"/>
  <c r="A6691"/>
  <c r="A6690"/>
  <c r="A6689"/>
  <c r="A6688"/>
  <c r="A6686"/>
  <c r="A6685"/>
  <c r="A6684"/>
  <c r="A6683"/>
  <c r="A6682"/>
  <c r="A6681"/>
  <c r="A6679"/>
  <c r="F6678"/>
  <c r="H6678" s="1"/>
  <c r="A6678"/>
  <c r="A6677"/>
  <c r="A6676"/>
  <c r="A6675"/>
  <c r="A6673"/>
  <c r="A6672"/>
  <c r="A6671"/>
  <c r="A6670"/>
  <c r="A6669"/>
  <c r="A6668"/>
  <c r="A6666"/>
  <c r="A6665"/>
  <c r="A6664"/>
  <c r="A6663"/>
  <c r="A6661"/>
  <c r="A6659"/>
  <c r="A6657"/>
  <c r="A6656"/>
  <c r="A6655"/>
  <c r="A6654"/>
  <c r="A6652"/>
  <c r="A6651"/>
  <c r="A6650"/>
  <c r="A6648"/>
  <c r="A6647"/>
  <c r="A6646"/>
  <c r="A6645"/>
  <c r="A6644"/>
  <c r="A6643"/>
  <c r="A6641"/>
  <c r="A6639"/>
  <c r="A6638"/>
  <c r="A6637"/>
  <c r="A6636"/>
  <c r="A6635"/>
  <c r="A6634"/>
  <c r="A6633"/>
  <c r="A6632"/>
  <c r="A6631"/>
  <c r="A6630"/>
  <c r="A6629"/>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1"/>
  <c r="A6569"/>
  <c r="A6567"/>
  <c r="A6566"/>
  <c r="A6565"/>
  <c r="A6564"/>
  <c r="A6563"/>
  <c r="A6562"/>
  <c r="A6561"/>
  <c r="A6560"/>
  <c r="A6559"/>
  <c r="A6558"/>
  <c r="A6556"/>
  <c r="A6555"/>
  <c r="A6554"/>
  <c r="A6553"/>
  <c r="A6552"/>
  <c r="A6551"/>
  <c r="A6549"/>
  <c r="A6548"/>
  <c r="A6547"/>
  <c r="A6546"/>
  <c r="A6545"/>
  <c r="A6544"/>
  <c r="A6543"/>
  <c r="A6542"/>
  <c r="A6541"/>
  <c r="A6540"/>
  <c r="A6539"/>
  <c r="A6538"/>
  <c r="A6537"/>
  <c r="A6536"/>
  <c r="A6534"/>
  <c r="A6532"/>
  <c r="A6530"/>
  <c r="A6529"/>
  <c r="A6528"/>
  <c r="A6527"/>
  <c r="A6526"/>
  <c r="A6525"/>
  <c r="A6524"/>
  <c r="A6522"/>
  <c r="A6521"/>
  <c r="A6520"/>
  <c r="A6519"/>
  <c r="A6518"/>
  <c r="A6517"/>
  <c r="A6516"/>
  <c r="A6514"/>
  <c r="F6513"/>
  <c r="H6513" s="1"/>
  <c r="A6513"/>
  <c r="A6512"/>
  <c r="A6511"/>
  <c r="A6510"/>
  <c r="A6508"/>
  <c r="A6506"/>
  <c r="A6504"/>
  <c r="A6502"/>
  <c r="A6501"/>
  <c r="A6500"/>
  <c r="A6499"/>
  <c r="A6498"/>
  <c r="A6497"/>
  <c r="A6496"/>
  <c r="A6495"/>
  <c r="A6494"/>
  <c r="A6493"/>
  <c r="A6492"/>
  <c r="A6491"/>
  <c r="A6490"/>
  <c r="A6489"/>
  <c r="A6487"/>
  <c r="A6486"/>
  <c r="A6485"/>
  <c r="A6484"/>
  <c r="A6482"/>
  <c r="A6481"/>
  <c r="A6480"/>
  <c r="A6479"/>
  <c r="A6478"/>
  <c r="A6477"/>
  <c r="A6475"/>
  <c r="F6474"/>
  <c r="H6474" s="1"/>
  <c r="A6474"/>
  <c r="A6473"/>
  <c r="A6472"/>
  <c r="A6471"/>
  <c r="A6469"/>
  <c r="A6468"/>
  <c r="A6467"/>
  <c r="A6466"/>
  <c r="A6465"/>
  <c r="A6464"/>
  <c r="A6462"/>
  <c r="A6461"/>
  <c r="A6460"/>
  <c r="A6459"/>
  <c r="A6457"/>
  <c r="A6455"/>
  <c r="A6453"/>
  <c r="A6452"/>
  <c r="A6451"/>
  <c r="A6450"/>
  <c r="A6448"/>
  <c r="A6447"/>
  <c r="A6446"/>
  <c r="A6444"/>
  <c r="A6443"/>
  <c r="A6442"/>
  <c r="A6441"/>
  <c r="A6440"/>
  <c r="A6439"/>
  <c r="A6437"/>
  <c r="A6435"/>
  <c r="A6434"/>
  <c r="A6433"/>
  <c r="A6432"/>
  <c r="A6431"/>
  <c r="A6430"/>
  <c r="A6429"/>
  <c r="A6428"/>
  <c r="A6427"/>
  <c r="A6426"/>
  <c r="A6425"/>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7"/>
  <c r="A6365"/>
  <c r="A6363"/>
  <c r="A6362"/>
  <c r="A6361"/>
  <c r="A6360"/>
  <c r="A6359"/>
  <c r="A6358"/>
  <c r="A6357"/>
  <c r="A6356"/>
  <c r="A6355"/>
  <c r="A6354"/>
  <c r="A6352"/>
  <c r="A6351"/>
  <c r="A6350"/>
  <c r="A6349"/>
  <c r="A6348"/>
  <c r="A6347"/>
  <c r="A6345"/>
  <c r="A6344"/>
  <c r="A6343"/>
  <c r="A6342"/>
  <c r="A6341"/>
  <c r="A6340"/>
  <c r="A6339"/>
  <c r="A6338"/>
  <c r="A6337"/>
  <c r="A6336"/>
  <c r="A6335"/>
  <c r="A6334"/>
  <c r="A6333"/>
  <c r="A6332"/>
  <c r="A6330"/>
  <c r="A6328"/>
  <c r="A6326"/>
  <c r="A6325"/>
  <c r="A6324"/>
  <c r="A6323"/>
  <c r="A6322"/>
  <c r="A6321"/>
  <c r="A6320"/>
  <c r="A6318"/>
  <c r="A6317"/>
  <c r="A6316"/>
  <c r="A6315"/>
  <c r="A6314"/>
  <c r="A6313"/>
  <c r="A6312"/>
  <c r="A6310"/>
  <c r="F6309"/>
  <c r="H6309" s="1"/>
  <c r="A6309"/>
  <c r="A6308"/>
  <c r="A6307"/>
  <c r="A6306"/>
  <c r="A6304"/>
  <c r="A6302"/>
  <c r="A6300"/>
  <c r="A6298"/>
  <c r="A6297"/>
  <c r="A6296"/>
  <c r="A6295"/>
  <c r="A6294"/>
  <c r="A6293"/>
  <c r="A6292"/>
  <c r="A6291"/>
  <c r="A6290"/>
  <c r="A6289"/>
  <c r="A6288"/>
  <c r="A6287"/>
  <c r="A6286"/>
  <c r="A6285"/>
  <c r="A6283"/>
  <c r="A6282"/>
  <c r="A6281"/>
  <c r="A6280"/>
  <c r="A6278"/>
  <c r="A6277"/>
  <c r="A6276"/>
  <c r="A6275"/>
  <c r="A6274"/>
  <c r="A6273"/>
  <c r="A6271"/>
  <c r="F6270"/>
  <c r="H6270" s="1"/>
  <c r="A6270"/>
  <c r="A6269"/>
  <c r="A6268"/>
  <c r="A6267"/>
  <c r="A6265"/>
  <c r="A6264"/>
  <c r="A6263"/>
  <c r="A6262"/>
  <c r="A6261"/>
  <c r="A6260"/>
  <c r="A6258"/>
  <c r="A6257"/>
  <c r="A6256"/>
  <c r="A6255"/>
  <c r="A6253"/>
  <c r="A6251"/>
  <c r="A6249"/>
  <c r="A6248"/>
  <c r="A6247"/>
  <c r="A6246"/>
  <c r="A6244"/>
  <c r="A6243"/>
  <c r="A6242"/>
  <c r="A6240"/>
  <c r="A6239"/>
  <c r="A6238"/>
  <c r="A6237"/>
  <c r="A6236"/>
  <c r="A6235"/>
  <c r="A6233"/>
  <c r="A6231"/>
  <c r="A6230"/>
  <c r="A6229"/>
  <c r="A6228"/>
  <c r="A6227"/>
  <c r="A6226"/>
  <c r="A6225"/>
  <c r="A6224"/>
  <c r="A6223"/>
  <c r="A6222"/>
  <c r="A6221"/>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3"/>
  <c r="A6161"/>
  <c r="A6159"/>
  <c r="A6158"/>
  <c r="A6157"/>
  <c r="A6156"/>
  <c r="A6155"/>
  <c r="A6154"/>
  <c r="A6153"/>
  <c r="A6152"/>
  <c r="A6151"/>
  <c r="A6150"/>
  <c r="A6148"/>
  <c r="A6147"/>
  <c r="A6146"/>
  <c r="A6145"/>
  <c r="A6144"/>
  <c r="A6143"/>
  <c r="A6141"/>
  <c r="A6140"/>
  <c r="A6139"/>
  <c r="A6138"/>
  <c r="A6137"/>
  <c r="A6136"/>
  <c r="A6135"/>
  <c r="A6134"/>
  <c r="A6133"/>
  <c r="A6132"/>
  <c r="A6131"/>
  <c r="A6130"/>
  <c r="A6129"/>
  <c r="A6128"/>
  <c r="A6126"/>
  <c r="A6124"/>
  <c r="A6122"/>
  <c r="A6121"/>
  <c r="A6120"/>
  <c r="A6119"/>
  <c r="A6118"/>
  <c r="A6117"/>
  <c r="A6116"/>
  <c r="A6114"/>
  <c r="A6113"/>
  <c r="A6112"/>
  <c r="A6111"/>
  <c r="A6110"/>
  <c r="A6109"/>
  <c r="A6108"/>
  <c r="A6106"/>
  <c r="F6105"/>
  <c r="H6105" s="1"/>
  <c r="A6105"/>
  <c r="A6104"/>
  <c r="A6103"/>
  <c r="A6102"/>
  <c r="A6100"/>
  <c r="A6098"/>
  <c r="A6096"/>
  <c r="A6094"/>
  <c r="A6093"/>
  <c r="A6092"/>
  <c r="A6091"/>
  <c r="A6090"/>
  <c r="A6089"/>
  <c r="A6088"/>
  <c r="A6087"/>
  <c r="A6086"/>
  <c r="A6085"/>
  <c r="A6084"/>
  <c r="A6083"/>
  <c r="A6082"/>
  <c r="A6081"/>
  <c r="A6079"/>
  <c r="A6078"/>
  <c r="A6077"/>
  <c r="A6076"/>
  <c r="A6074"/>
  <c r="A6073"/>
  <c r="A6072"/>
  <c r="A6071"/>
  <c r="A6070"/>
  <c r="A6069"/>
  <c r="A6067"/>
  <c r="F6066"/>
  <c r="H6066" s="1"/>
  <c r="A6066"/>
  <c r="A6065"/>
  <c r="A6064"/>
  <c r="A6063"/>
  <c r="A6061"/>
  <c r="A6060"/>
  <c r="A6059"/>
  <c r="A6058"/>
  <c r="A6057"/>
  <c r="A6056"/>
  <c r="A6054"/>
  <c r="A6053"/>
  <c r="A6052"/>
  <c r="A6051"/>
  <c r="A6049"/>
  <c r="A6047"/>
  <c r="A6045"/>
  <c r="A6044"/>
  <c r="A6043"/>
  <c r="A6042"/>
  <c r="A6040"/>
  <c r="A6039"/>
  <c r="A6038"/>
  <c r="A6036"/>
  <c r="A6035"/>
  <c r="A6034"/>
  <c r="A6033"/>
  <c r="A6032"/>
  <c r="A6031"/>
  <c r="A6029"/>
  <c r="A6027"/>
  <c r="A6026"/>
  <c r="A6025"/>
  <c r="A6024"/>
  <c r="A6023"/>
  <c r="A6022"/>
  <c r="A6021"/>
  <c r="A6020"/>
  <c r="A6019"/>
  <c r="A6018"/>
  <c r="A6017"/>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59"/>
  <c r="A5957"/>
  <c r="A5955"/>
  <c r="A5954"/>
  <c r="A5953"/>
  <c r="A5952"/>
  <c r="A5951"/>
  <c r="A5950"/>
  <c r="A5949"/>
  <c r="A5948"/>
  <c r="A5947"/>
  <c r="A5946"/>
  <c r="A5944"/>
  <c r="A5943"/>
  <c r="A5942"/>
  <c r="A5941"/>
  <c r="A5940"/>
  <c r="A5939"/>
  <c r="A5937"/>
  <c r="A5936"/>
  <c r="A5935"/>
  <c r="A5934"/>
  <c r="A5933"/>
  <c r="A5932"/>
  <c r="A5931"/>
  <c r="A5930"/>
  <c r="A5929"/>
  <c r="A5928"/>
  <c r="A5927"/>
  <c r="A5926"/>
  <c r="A5925"/>
  <c r="A5924"/>
  <c r="A5922"/>
  <c r="A5920"/>
  <c r="A5918"/>
  <c r="A5917"/>
  <c r="A5916"/>
  <c r="A5915"/>
  <c r="A5914"/>
  <c r="A5913"/>
  <c r="A5912"/>
  <c r="A5910"/>
  <c r="A5909"/>
  <c r="A5908"/>
  <c r="A5907"/>
  <c r="A5906"/>
  <c r="A5905"/>
  <c r="A5904"/>
  <c r="A5902"/>
  <c r="F5901"/>
  <c r="H5901" s="1"/>
  <c r="A5901"/>
  <c r="A5900"/>
  <c r="A5899"/>
  <c r="A5898"/>
  <c r="A5896"/>
  <c r="A5894"/>
  <c r="A5892"/>
  <c r="A5890"/>
  <c r="A5889"/>
  <c r="A5888"/>
  <c r="A5887"/>
  <c r="A5886"/>
  <c r="A5885"/>
  <c r="A5884"/>
  <c r="A5883"/>
  <c r="A5882"/>
  <c r="A5881"/>
  <c r="A5880"/>
  <c r="A5879"/>
  <c r="A5878"/>
  <c r="A5877"/>
  <c r="A5875"/>
  <c r="A5874"/>
  <c r="A5873"/>
  <c r="A5872"/>
  <c r="A5870"/>
  <c r="A5869"/>
  <c r="A5868"/>
  <c r="A5867"/>
  <c r="A5866"/>
  <c r="A5865"/>
  <c r="A5863"/>
  <c r="F5862"/>
  <c r="H5862" s="1"/>
  <c r="A5862"/>
  <c r="A5861"/>
  <c r="A5860"/>
  <c r="A5859"/>
  <c r="A5857"/>
  <c r="A5856"/>
  <c r="A5855"/>
  <c r="A5854"/>
  <c r="A5853"/>
  <c r="A5852"/>
  <c r="A5850"/>
  <c r="A5849"/>
  <c r="A5848"/>
  <c r="A5847"/>
  <c r="A5845"/>
  <c r="A5843"/>
  <c r="A5841"/>
  <c r="A5840"/>
  <c r="A5839"/>
  <c r="A5838"/>
  <c r="A5836"/>
  <c r="A5835"/>
  <c r="A5834"/>
  <c r="A5832"/>
  <c r="A5831"/>
  <c r="A5830"/>
  <c r="A5829"/>
  <c r="A5828"/>
  <c r="A5827"/>
  <c r="A5825"/>
  <c r="A5823"/>
  <c r="A5822"/>
  <c r="A5821"/>
  <c r="A5820"/>
  <c r="A5819"/>
  <c r="A5818"/>
  <c r="A5817"/>
  <c r="A5816"/>
  <c r="A5815"/>
  <c r="A5814"/>
  <c r="A5813"/>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5"/>
  <c r="A5753"/>
  <c r="A5751"/>
  <c r="A5750"/>
  <c r="A5749"/>
  <c r="A5748"/>
  <c r="A5747"/>
  <c r="A5746"/>
  <c r="A5745"/>
  <c r="A5744"/>
  <c r="A5743"/>
  <c r="A5742"/>
  <c r="A5740"/>
  <c r="A5739"/>
  <c r="A5738"/>
  <c r="A5737"/>
  <c r="A5736"/>
  <c r="A5735"/>
  <c r="A5733"/>
  <c r="A5732"/>
  <c r="A5731"/>
  <c r="A5730"/>
  <c r="A5729"/>
  <c r="A5728"/>
  <c r="A5727"/>
  <c r="A5726"/>
  <c r="A5725"/>
  <c r="A5724"/>
  <c r="A5723"/>
  <c r="A5722"/>
  <c r="A5721"/>
  <c r="A5720"/>
  <c r="A5718"/>
  <c r="A5716"/>
  <c r="A5714"/>
  <c r="A5713"/>
  <c r="A5712"/>
  <c r="A5711"/>
  <c r="A5710"/>
  <c r="A5709"/>
  <c r="A5708"/>
  <c r="A5706"/>
  <c r="A5705"/>
  <c r="A5704"/>
  <c r="A5703"/>
  <c r="A5702"/>
  <c r="A5701"/>
  <c r="A5700"/>
  <c r="A5698"/>
  <c r="F5697"/>
  <c r="H5697" s="1"/>
  <c r="A5697"/>
  <c r="A5696"/>
  <c r="A5695"/>
  <c r="A5694"/>
  <c r="A5692"/>
  <c r="A5690"/>
  <c r="A5688"/>
  <c r="A5686"/>
  <c r="A5685"/>
  <c r="A5684"/>
  <c r="A5683"/>
  <c r="A5682"/>
  <c r="A5681"/>
  <c r="A5680"/>
  <c r="A5679"/>
  <c r="A5678"/>
  <c r="A5677"/>
  <c r="A5676"/>
  <c r="A5675"/>
  <c r="A5674"/>
  <c r="A5673"/>
  <c r="A5671"/>
  <c r="A5670"/>
  <c r="A5669"/>
  <c r="A5668"/>
  <c r="A5666"/>
  <c r="A5665"/>
  <c r="A5664"/>
  <c r="A5663"/>
  <c r="A5662"/>
  <c r="A5661"/>
  <c r="A5659"/>
  <c r="F5658"/>
  <c r="H5658" s="1"/>
  <c r="A5658"/>
  <c r="A5657"/>
  <c r="A5656"/>
  <c r="A5655"/>
  <c r="A5653"/>
  <c r="A5652"/>
  <c r="A5651"/>
  <c r="A5650"/>
  <c r="A5649"/>
  <c r="A5648"/>
  <c r="A5646"/>
  <c r="A5645"/>
  <c r="A5644"/>
  <c r="A5643"/>
  <c r="A5641"/>
  <c r="A5639"/>
  <c r="A5637"/>
  <c r="A5636"/>
  <c r="A5635"/>
  <c r="A5634"/>
  <c r="A5632"/>
  <c r="A5631"/>
  <c r="A5630"/>
  <c r="A5628"/>
  <c r="A5627"/>
  <c r="A5626"/>
  <c r="A5625"/>
  <c r="A5624"/>
  <c r="A5623"/>
  <c r="A5621"/>
  <c r="A5619"/>
  <c r="A5618"/>
  <c r="A5617"/>
  <c r="A5616"/>
  <c r="A5615"/>
  <c r="A5614"/>
  <c r="A5613"/>
  <c r="A5612"/>
  <c r="A5611"/>
  <c r="A5610"/>
  <c r="A5609"/>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1"/>
  <c r="A5549"/>
  <c r="A5547"/>
  <c r="A5546"/>
  <c r="A5545"/>
  <c r="A5544"/>
  <c r="A5543"/>
  <c r="A5542"/>
  <c r="A5541"/>
  <c r="A5540"/>
  <c r="A5539"/>
  <c r="A5538"/>
  <c r="A5536"/>
  <c r="A5535"/>
  <c r="A5534"/>
  <c r="A5533"/>
  <c r="A5532"/>
  <c r="A5531"/>
  <c r="A5529"/>
  <c r="A5528"/>
  <c r="A5527"/>
  <c r="A5526"/>
  <c r="A5525"/>
  <c r="A5524"/>
  <c r="A5523"/>
  <c r="A5522"/>
  <c r="A5521"/>
  <c r="A5520"/>
  <c r="A5519"/>
  <c r="A5518"/>
  <c r="A5517"/>
  <c r="A5516"/>
  <c r="A5514"/>
  <c r="A5512"/>
  <c r="A5510"/>
  <c r="A5509"/>
  <c r="A5508"/>
  <c r="A5507"/>
  <c r="A5506"/>
  <c r="A5505"/>
  <c r="A5504"/>
  <c r="A5502"/>
  <c r="A5501"/>
  <c r="A5500"/>
  <c r="A5499"/>
  <c r="A5498"/>
  <c r="A5497"/>
  <c r="A5496"/>
  <c r="A5494"/>
  <c r="F5493"/>
  <c r="H5493" s="1"/>
  <c r="A5493"/>
  <c r="A5492"/>
  <c r="A5491"/>
  <c r="A5490"/>
  <c r="A5488"/>
  <c r="A5486"/>
  <c r="A5484"/>
  <c r="A5482"/>
  <c r="A5481"/>
  <c r="A5480"/>
  <c r="A5479"/>
  <c r="A5478"/>
  <c r="A5477"/>
  <c r="A5476"/>
  <c r="A5475"/>
  <c r="A5474"/>
  <c r="A5473"/>
  <c r="A5472"/>
  <c r="A5471"/>
  <c r="A5470"/>
  <c r="A5469"/>
  <c r="A5467"/>
  <c r="A5466"/>
  <c r="A5465"/>
  <c r="A5464"/>
  <c r="A5462"/>
  <c r="A5461"/>
  <c r="A5460"/>
  <c r="A5459"/>
  <c r="A5458"/>
  <c r="A5457"/>
  <c r="A5455"/>
  <c r="F5454"/>
  <c r="H5454" s="1"/>
  <c r="A5454"/>
  <c r="A5453"/>
  <c r="A5452"/>
  <c r="A5451"/>
  <c r="A5449"/>
  <c r="A5448"/>
  <c r="A5447"/>
  <c r="A5446"/>
  <c r="A5445"/>
  <c r="A5444"/>
  <c r="A5442"/>
  <c r="A5441"/>
  <c r="A5440"/>
  <c r="A5439"/>
  <c r="A5437"/>
  <c r="A5435"/>
  <c r="A5433"/>
  <c r="A5432"/>
  <c r="A5431"/>
  <c r="A5430"/>
  <c r="A5428"/>
  <c r="A5427"/>
  <c r="A5426"/>
  <c r="A5424"/>
  <c r="A5423"/>
  <c r="A5422"/>
  <c r="A5421"/>
  <c r="A5420"/>
  <c r="A5419"/>
  <c r="A5417"/>
  <c r="A5415"/>
  <c r="A5414"/>
  <c r="A5413"/>
  <c r="A5412"/>
  <c r="A5411"/>
  <c r="A5410"/>
  <c r="A5409"/>
  <c r="A5408"/>
  <c r="A5407"/>
  <c r="A5406"/>
  <c r="A5405"/>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7"/>
  <c r="A5345"/>
  <c r="A5343"/>
  <c r="A5342"/>
  <c r="A5341"/>
  <c r="A5340"/>
  <c r="A5339"/>
  <c r="A5338"/>
  <c r="A5337"/>
  <c r="A5336"/>
  <c r="A5335"/>
  <c r="A5334"/>
  <c r="A5332"/>
  <c r="A5331"/>
  <c r="A5330"/>
  <c r="A5329"/>
  <c r="A5328"/>
  <c r="A5327"/>
  <c r="A5325"/>
  <c r="A5324"/>
  <c r="A5323"/>
  <c r="A5322"/>
  <c r="A5321"/>
  <c r="A5320"/>
  <c r="A5319"/>
  <c r="A5318"/>
  <c r="A5317"/>
  <c r="A5316"/>
  <c r="A5315"/>
  <c r="A5314"/>
  <c r="A5313"/>
  <c r="A5312"/>
  <c r="A5310"/>
  <c r="A5308"/>
  <c r="A5306"/>
  <c r="A5305"/>
  <c r="A5304"/>
  <c r="A5303"/>
  <c r="A5302"/>
  <c r="A5301"/>
  <c r="A5300"/>
  <c r="A5298"/>
  <c r="A5297"/>
  <c r="A5296"/>
  <c r="A5295"/>
  <c r="A5294"/>
  <c r="A5293"/>
  <c r="A5292"/>
  <c r="A5290"/>
  <c r="F5289"/>
  <c r="H5289" s="1"/>
  <c r="A5289"/>
  <c r="A5288"/>
  <c r="A5287"/>
  <c r="A5286"/>
  <c r="A5284"/>
  <c r="A5282"/>
  <c r="A5280"/>
  <c r="A5278"/>
  <c r="A5277"/>
  <c r="A5276"/>
  <c r="A5275"/>
  <c r="A5274"/>
  <c r="A5273"/>
  <c r="A5272"/>
  <c r="A5271"/>
  <c r="A5270"/>
  <c r="A5269"/>
  <c r="A5268"/>
  <c r="A5267"/>
  <c r="A5266"/>
  <c r="A5265"/>
  <c r="A5263"/>
  <c r="A5262"/>
  <c r="A5261"/>
  <c r="A5260"/>
  <c r="A5258"/>
  <c r="A5257"/>
  <c r="A5256"/>
  <c r="A5255"/>
  <c r="A5254"/>
  <c r="A5253"/>
  <c r="A5251"/>
  <c r="F5250"/>
  <c r="H5250" s="1"/>
  <c r="A5250"/>
  <c r="A5249"/>
  <c r="A5248"/>
  <c r="A5247"/>
  <c r="A5245"/>
  <c r="A5244"/>
  <c r="A5243"/>
  <c r="A5242"/>
  <c r="A5241"/>
  <c r="A5240"/>
  <c r="A5238"/>
  <c r="A5237"/>
  <c r="A5236"/>
  <c r="A5235"/>
  <c r="A5233"/>
  <c r="A5231"/>
  <c r="A5229"/>
  <c r="A5228"/>
  <c r="A5227"/>
  <c r="A5226"/>
  <c r="A5224"/>
  <c r="A5223"/>
  <c r="A5222"/>
  <c r="A5220"/>
  <c r="A5219"/>
  <c r="A5218"/>
  <c r="A5217"/>
  <c r="A5216"/>
  <c r="A5215"/>
  <c r="A5213"/>
  <c r="A5211"/>
  <c r="A5210"/>
  <c r="A5209"/>
  <c r="A5208"/>
  <c r="A5207"/>
  <c r="A5206"/>
  <c r="A5205"/>
  <c r="A5204"/>
  <c r="A5203"/>
  <c r="A5202"/>
  <c r="A5201"/>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3"/>
  <c r="A5141"/>
  <c r="A5139"/>
  <c r="A5138"/>
  <c r="A5137"/>
  <c r="A5136"/>
  <c r="A5135"/>
  <c r="A5134"/>
  <c r="A5133"/>
  <c r="A5132"/>
  <c r="A5131"/>
  <c r="A5130"/>
  <c r="A5128"/>
  <c r="A5127"/>
  <c r="A5126"/>
  <c r="A5125"/>
  <c r="A5124"/>
  <c r="A5123"/>
  <c r="A5121"/>
  <c r="A5120"/>
  <c r="A5119"/>
  <c r="A5118"/>
  <c r="A5117"/>
  <c r="A5116"/>
  <c r="A5115"/>
  <c r="A5114"/>
  <c r="A5113"/>
  <c r="A5112"/>
  <c r="A5111"/>
  <c r="A5110"/>
  <c r="A5109"/>
  <c r="A5108"/>
  <c r="A5106"/>
  <c r="A5104"/>
  <c r="A5102"/>
  <c r="A5101"/>
  <c r="A5100"/>
  <c r="A5099"/>
  <c r="A5098"/>
  <c r="A5097"/>
  <c r="A5096"/>
  <c r="A5094"/>
  <c r="A5093"/>
  <c r="A5092"/>
  <c r="A5091"/>
  <c r="A5090"/>
  <c r="A5089"/>
  <c r="A5088"/>
  <c r="A5086"/>
  <c r="F5085"/>
  <c r="H5085" s="1"/>
  <c r="A5085"/>
  <c r="A5084"/>
  <c r="A5083"/>
  <c r="A5082"/>
  <c r="A5080"/>
  <c r="A5078"/>
  <c r="A5076"/>
  <c r="A5074"/>
  <c r="A5073"/>
  <c r="A5072"/>
  <c r="A5071"/>
  <c r="A5070"/>
  <c r="A5069"/>
  <c r="A5068"/>
  <c r="A5067"/>
  <c r="A5066"/>
  <c r="A5065"/>
  <c r="A5064"/>
  <c r="A5063"/>
  <c r="A5062"/>
  <c r="A5061"/>
  <c r="A5059"/>
  <c r="A5058"/>
  <c r="A5057"/>
  <c r="A5056"/>
  <c r="A5054"/>
  <c r="A5053"/>
  <c r="A5052"/>
  <c r="A5051"/>
  <c r="A5050"/>
  <c r="A5049"/>
  <c r="A5047"/>
  <c r="F5046"/>
  <c r="H5046" s="1"/>
  <c r="A5046"/>
  <c r="A5045"/>
  <c r="A5044"/>
  <c r="A5043"/>
  <c r="A5041"/>
  <c r="A5040"/>
  <c r="A5039"/>
  <c r="A5038"/>
  <c r="A5037"/>
  <c r="A5036"/>
  <c r="A5034"/>
  <c r="A5033"/>
  <c r="A5032"/>
  <c r="A5031"/>
  <c r="A5029"/>
  <c r="A5027"/>
  <c r="A5025"/>
  <c r="A5024"/>
  <c r="A5023"/>
  <c r="A5022"/>
  <c r="A5020"/>
  <c r="A5019"/>
  <c r="A5018"/>
  <c r="A5016"/>
  <c r="A5015"/>
  <c r="A5014"/>
  <c r="A5013"/>
  <c r="A5012"/>
  <c r="A5011"/>
  <c r="A5009"/>
  <c r="A5007"/>
  <c r="A5006"/>
  <c r="A5005"/>
  <c r="A5004"/>
  <c r="A5003"/>
  <c r="A5002"/>
  <c r="A5001"/>
  <c r="A5000"/>
  <c r="A4999"/>
  <c r="A4998"/>
  <c r="A4997"/>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39"/>
  <c r="A4937"/>
  <c r="A4935"/>
  <c r="A4934"/>
  <c r="A4933"/>
  <c r="A4932"/>
  <c r="A4931"/>
  <c r="A4930"/>
  <c r="A4929"/>
  <c r="A4928"/>
  <c r="A4927"/>
  <c r="A4926"/>
  <c r="A4924"/>
  <c r="A4923"/>
  <c r="A4922"/>
  <c r="A4921"/>
  <c r="A4920"/>
  <c r="A4919"/>
  <c r="A4917"/>
  <c r="A4916"/>
  <c r="A4915"/>
  <c r="A4914"/>
  <c r="A4913"/>
  <c r="A4912"/>
  <c r="A4911"/>
  <c r="A4910"/>
  <c r="A4909"/>
  <c r="A4908"/>
  <c r="A4907"/>
  <c r="A4906"/>
  <c r="A4905"/>
  <c r="A4904"/>
  <c r="A4902"/>
  <c r="A4900"/>
  <c r="A4898"/>
  <c r="A4897"/>
  <c r="A4896"/>
  <c r="A4895"/>
  <c r="A4894"/>
  <c r="A4893"/>
  <c r="A4892"/>
  <c r="A4890"/>
  <c r="A4889"/>
  <c r="A4888"/>
  <c r="A4887"/>
  <c r="A4886"/>
  <c r="A4885"/>
  <c r="A4884"/>
  <c r="A4882"/>
  <c r="F4881"/>
  <c r="H4881" s="1"/>
  <c r="A4881"/>
  <c r="A4880"/>
  <c r="A4879"/>
  <c r="A4878"/>
  <c r="A4876"/>
  <c r="A4874"/>
  <c r="A4872"/>
  <c r="A4870"/>
  <c r="A4869"/>
  <c r="A4868"/>
  <c r="A4867"/>
  <c r="A4866"/>
  <c r="A4865"/>
  <c r="A4864"/>
  <c r="A4863"/>
  <c r="A4862"/>
  <c r="A4861"/>
  <c r="A4860"/>
  <c r="A4859"/>
  <c r="A4858"/>
  <c r="A4857"/>
  <c r="A4855"/>
  <c r="A4854"/>
  <c r="A4853"/>
  <c r="A4852"/>
  <c r="A4850"/>
  <c r="A4849"/>
  <c r="A4848"/>
  <c r="A4847"/>
  <c r="A4846"/>
  <c r="A4845"/>
  <c r="A4843"/>
  <c r="F4842"/>
  <c r="H4842" s="1"/>
  <c r="A4842"/>
  <c r="A4841"/>
  <c r="A4840"/>
  <c r="A4839"/>
  <c r="A4837"/>
  <c r="A4836"/>
  <c r="A4835"/>
  <c r="A4834"/>
  <c r="A4833"/>
  <c r="A4832"/>
  <c r="A4830"/>
  <c r="A4829"/>
  <c r="A4828"/>
  <c r="A4827"/>
  <c r="A4825"/>
  <c r="A4823"/>
  <c r="A4821"/>
  <c r="A4820"/>
  <c r="A4819"/>
  <c r="A4818"/>
  <c r="A4816"/>
  <c r="A4815"/>
  <c r="A4814"/>
  <c r="A4812"/>
  <c r="A4811"/>
  <c r="A4810"/>
  <c r="A4809"/>
  <c r="A4808"/>
  <c r="A4807"/>
  <c r="A4805"/>
  <c r="A4803"/>
  <c r="A4802"/>
  <c r="A4801"/>
  <c r="A4800"/>
  <c r="A4799"/>
  <c r="A4798"/>
  <c r="A4797"/>
  <c r="A4796"/>
  <c r="A4795"/>
  <c r="A4794"/>
  <c r="A4793"/>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5"/>
  <c r="A4733"/>
  <c r="A4731"/>
  <c r="A4730"/>
  <c r="A4729"/>
  <c r="A4728"/>
  <c r="A4727"/>
  <c r="A4726"/>
  <c r="A4725"/>
  <c r="A4724"/>
  <c r="A4723"/>
  <c r="A4722"/>
  <c r="A4720"/>
  <c r="A4719"/>
  <c r="A4718"/>
  <c r="A4717"/>
  <c r="A4716"/>
  <c r="A4715"/>
  <c r="A4713"/>
  <c r="A4712"/>
  <c r="A4711"/>
  <c r="A4710"/>
  <c r="A4709"/>
  <c r="A4708"/>
  <c r="A4707"/>
  <c r="A4706"/>
  <c r="A4705"/>
  <c r="A4704"/>
  <c r="A4703"/>
  <c r="A4702"/>
  <c r="A4701"/>
  <c r="A4700"/>
  <c r="A4698"/>
  <c r="A4696"/>
  <c r="A4694"/>
  <c r="A4693"/>
  <c r="A4692"/>
  <c r="A4691"/>
  <c r="A4690"/>
  <c r="A4689"/>
  <c r="A4688"/>
  <c r="A4686"/>
  <c r="A4685"/>
  <c r="A4684"/>
  <c r="A4683"/>
  <c r="A4682"/>
  <c r="A4681"/>
  <c r="A4680"/>
  <c r="A4678"/>
  <c r="F4677"/>
  <c r="H4677" s="1"/>
  <c r="A4677"/>
  <c r="A4676"/>
  <c r="A4675"/>
  <c r="A4674"/>
  <c r="A4672"/>
  <c r="A4670"/>
  <c r="A4668"/>
  <c r="A4666"/>
  <c r="A4665"/>
  <c r="A4664"/>
  <c r="A4663"/>
  <c r="A4662"/>
  <c r="A4661"/>
  <c r="A4660"/>
  <c r="A4659"/>
  <c r="A4658"/>
  <c r="A4657"/>
  <c r="A4656"/>
  <c r="A4655"/>
  <c r="A4654"/>
  <c r="A4653"/>
  <c r="A4651"/>
  <c r="A4650"/>
  <c r="A4649"/>
  <c r="A4648"/>
  <c r="A4646"/>
  <c r="A4645"/>
  <c r="A4644"/>
  <c r="A4643"/>
  <c r="A4642"/>
  <c r="A4641"/>
  <c r="A4639"/>
  <c r="F4638"/>
  <c r="H4638" s="1"/>
  <c r="A4638"/>
  <c r="A4637"/>
  <c r="A4636"/>
  <c r="A4635"/>
  <c r="A4633"/>
  <c r="A4632"/>
  <c r="A4631"/>
  <c r="A4630"/>
  <c r="A4629"/>
  <c r="A4628"/>
  <c r="A4626"/>
  <c r="A4625"/>
  <c r="A4624"/>
  <c r="A4623"/>
  <c r="A4621"/>
  <c r="A4619"/>
  <c r="A4617"/>
  <c r="A4616"/>
  <c r="A4615"/>
  <c r="A4614"/>
  <c r="A4612"/>
  <c r="A4611"/>
  <c r="A4610"/>
  <c r="A4608"/>
  <c r="A4607"/>
  <c r="A4606"/>
  <c r="A4605"/>
  <c r="A4604"/>
  <c r="A4603"/>
  <c r="A4601"/>
  <c r="A4599"/>
  <c r="A4598"/>
  <c r="A4597"/>
  <c r="A4596"/>
  <c r="A4595"/>
  <c r="A4594"/>
  <c r="A4593"/>
  <c r="A4592"/>
  <c r="A4591"/>
  <c r="A4590"/>
  <c r="A4589"/>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1"/>
  <c r="A4529"/>
  <c r="A4527"/>
  <c r="A4526"/>
  <c r="A4525"/>
  <c r="A4524"/>
  <c r="A4523"/>
  <c r="A4522"/>
  <c r="A4521"/>
  <c r="A4520"/>
  <c r="A4519"/>
  <c r="A4518"/>
  <c r="A4516"/>
  <c r="A4515"/>
  <c r="A4514"/>
  <c r="A4513"/>
  <c r="A4512"/>
  <c r="A4511"/>
  <c r="A4509"/>
  <c r="A4508"/>
  <c r="A4507"/>
  <c r="A4506"/>
  <c r="A4505"/>
  <c r="A4504"/>
  <c r="A4503"/>
  <c r="A4502"/>
  <c r="A4501"/>
  <c r="A4500"/>
  <c r="A4499"/>
  <c r="A4498"/>
  <c r="A4497"/>
  <c r="A4496"/>
  <c r="A4494"/>
  <c r="A4492"/>
  <c r="A4490"/>
  <c r="A4489"/>
  <c r="A4488"/>
  <c r="A4487"/>
  <c r="A4486"/>
  <c r="A4485"/>
  <c r="A4484"/>
  <c r="A4482"/>
  <c r="A4481"/>
  <c r="A4480"/>
  <c r="A4479"/>
  <c r="A4478"/>
  <c r="A4477"/>
  <c r="A4476"/>
  <c r="A4474"/>
  <c r="F4473"/>
  <c r="H4473" s="1"/>
  <c r="A4473"/>
  <c r="A4472"/>
  <c r="A4471"/>
  <c r="A4470"/>
  <c r="A4468"/>
  <c r="A4466"/>
  <c r="A4464"/>
  <c r="A4462"/>
  <c r="A4461"/>
  <c r="A4460"/>
  <c r="A4459"/>
  <c r="A4458"/>
  <c r="A4457"/>
  <c r="A4456"/>
  <c r="A4455"/>
  <c r="A4454"/>
  <c r="A4453"/>
  <c r="A4452"/>
  <c r="A4451"/>
  <c r="A4450"/>
  <c r="A4449"/>
  <c r="A4447"/>
  <c r="A4446"/>
  <c r="A4445"/>
  <c r="A4444"/>
  <c r="A4442"/>
  <c r="A4441"/>
  <c r="A4440"/>
  <c r="A4439"/>
  <c r="A4438"/>
  <c r="A4437"/>
  <c r="A4435"/>
  <c r="F4434"/>
  <c r="H4434" s="1"/>
  <c r="A4434"/>
  <c r="A4433"/>
  <c r="A4432"/>
  <c r="A4431"/>
  <c r="A4429"/>
  <c r="A4428"/>
  <c r="A4427"/>
  <c r="A4426"/>
  <c r="A4425"/>
  <c r="A4424"/>
  <c r="A4422"/>
  <c r="A4421"/>
  <c r="A4420"/>
  <c r="A4419"/>
  <c r="A4417"/>
  <c r="A4415"/>
  <c r="A4413"/>
  <c r="A4412"/>
  <c r="A4411"/>
  <c r="A4410"/>
  <c r="A4408"/>
  <c r="A4407"/>
  <c r="A4406"/>
  <c r="A4404"/>
  <c r="A4403"/>
  <c r="A4402"/>
  <c r="A4401"/>
  <c r="A4400"/>
  <c r="A4399"/>
  <c r="A4397"/>
  <c r="A4395"/>
  <c r="A4394"/>
  <c r="A4393"/>
  <c r="A4392"/>
  <c r="A4391"/>
  <c r="A4390"/>
  <c r="A4389"/>
  <c r="A4388"/>
  <c r="A4387"/>
  <c r="A4386"/>
  <c r="A4385"/>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7"/>
  <c r="A4325"/>
  <c r="A4323"/>
  <c r="A4322"/>
  <c r="A4321"/>
  <c r="A4320"/>
  <c r="A4319"/>
  <c r="A4318"/>
  <c r="A4317"/>
  <c r="A4316"/>
  <c r="A4315"/>
  <c r="A4314"/>
  <c r="A4312"/>
  <c r="A4311"/>
  <c r="A4310"/>
  <c r="A4309"/>
  <c r="A4308"/>
  <c r="A4307"/>
  <c r="A4305"/>
  <c r="A4304"/>
  <c r="A4303"/>
  <c r="A4302"/>
  <c r="A4301"/>
  <c r="A4300"/>
  <c r="A4299"/>
  <c r="A4298"/>
  <c r="A4297"/>
  <c r="A4296"/>
  <c r="A4295"/>
  <c r="A4294"/>
  <c r="A4293"/>
  <c r="A4292"/>
  <c r="A4290"/>
  <c r="A4288"/>
  <c r="A4286"/>
  <c r="A4285"/>
  <c r="A4284"/>
  <c r="A4283"/>
  <c r="A4282"/>
  <c r="A4281"/>
  <c r="A4280"/>
  <c r="A4278"/>
  <c r="A4277"/>
  <c r="A4276"/>
  <c r="A4275"/>
  <c r="A4274"/>
  <c r="A4273"/>
  <c r="A4272"/>
  <c r="A4270"/>
  <c r="F4269"/>
  <c r="H4269" s="1"/>
  <c r="A4269"/>
  <c r="A4268"/>
  <c r="A4267"/>
  <c r="A4266"/>
  <c r="A4264"/>
  <c r="A4262"/>
  <c r="A4260"/>
  <c r="A4258"/>
  <c r="A4257"/>
  <c r="A4256"/>
  <c r="A4255"/>
  <c r="A4254"/>
  <c r="A4253"/>
  <c r="A4252"/>
  <c r="A4251"/>
  <c r="A4250"/>
  <c r="A4249"/>
  <c r="A4248"/>
  <c r="A4247"/>
  <c r="A4246"/>
  <c r="A4245"/>
  <c r="A4243"/>
  <c r="A4242"/>
  <c r="A4241"/>
  <c r="A4240"/>
  <c r="A4238"/>
  <c r="A4237"/>
  <c r="A4236"/>
  <c r="A4235"/>
  <c r="A4234"/>
  <c r="A4233"/>
  <c r="A4231"/>
  <c r="F4230"/>
  <c r="H4230" s="1"/>
  <c r="A4230"/>
  <c r="A4229"/>
  <c r="A4228"/>
  <c r="A4227"/>
  <c r="A4225"/>
  <c r="A4224"/>
  <c r="A4223"/>
  <c r="A4222"/>
  <c r="A4221"/>
  <c r="A4220"/>
  <c r="A4218"/>
  <c r="A4217"/>
  <c r="A4216"/>
  <c r="A4215"/>
  <c r="A4213"/>
  <c r="A4211"/>
  <c r="A4209"/>
  <c r="A4208"/>
  <c r="A4207"/>
  <c r="A4206"/>
  <c r="A4204"/>
  <c r="A4203"/>
  <c r="A4202"/>
  <c r="A4200"/>
  <c r="A4199"/>
  <c r="A4198"/>
  <c r="A4197"/>
  <c r="A4196"/>
  <c r="A4195"/>
  <c r="A4193"/>
  <c r="A4191"/>
  <c r="A4190"/>
  <c r="A4189"/>
  <c r="A4188"/>
  <c r="A4187"/>
  <c r="A4186"/>
  <c r="A4185"/>
  <c r="A4184"/>
  <c r="A4183"/>
  <c r="A4182"/>
  <c r="A4181"/>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3"/>
  <c r="A4121"/>
  <c r="A4119"/>
  <c r="A4118"/>
  <c r="A4117"/>
  <c r="A4116"/>
  <c r="A4115"/>
  <c r="A4114"/>
  <c r="A4113"/>
  <c r="A4112"/>
  <c r="A4111"/>
  <c r="A4110"/>
  <c r="A4108"/>
  <c r="A4107"/>
  <c r="A4106"/>
  <c r="A4105"/>
  <c r="A4104"/>
  <c r="A4103"/>
  <c r="A4101"/>
  <c r="A4100"/>
  <c r="A4099"/>
  <c r="A4098"/>
  <c r="A4097"/>
  <c r="A4096"/>
  <c r="A4095"/>
  <c r="A4094"/>
  <c r="A4093"/>
  <c r="A4092"/>
  <c r="A4091"/>
  <c r="A4090"/>
  <c r="A4089"/>
  <c r="A4088"/>
  <c r="A4086"/>
  <c r="A4084"/>
  <c r="A4082"/>
  <c r="A4081"/>
  <c r="A4080"/>
  <c r="A4079"/>
  <c r="A4078"/>
  <c r="A4077"/>
  <c r="A4076"/>
  <c r="A4074"/>
  <c r="A4073"/>
  <c r="A4072"/>
  <c r="A4071"/>
  <c r="A4070"/>
  <c r="A4069"/>
  <c r="A4068"/>
  <c r="A4066"/>
  <c r="F4065"/>
  <c r="H4065" s="1"/>
  <c r="A4065"/>
  <c r="A4064"/>
  <c r="A4063"/>
  <c r="A4062"/>
  <c r="A4060"/>
  <c r="A4058"/>
  <c r="A4056"/>
  <c r="A4054"/>
  <c r="A4053"/>
  <c r="A4052"/>
  <c r="A4051"/>
  <c r="A4050"/>
  <c r="A4049"/>
  <c r="A4048"/>
  <c r="A4047"/>
  <c r="A4046"/>
  <c r="A4045"/>
  <c r="A4044"/>
  <c r="A4043"/>
  <c r="A4042"/>
  <c r="A4041"/>
  <c r="A4039"/>
  <c r="A4038"/>
  <c r="A4037"/>
  <c r="A4036"/>
  <c r="A4034"/>
  <c r="A4033"/>
  <c r="A4032"/>
  <c r="A4031"/>
  <c r="A4030"/>
  <c r="A4029"/>
  <c r="A4027"/>
  <c r="F4026"/>
  <c r="H4026" s="1"/>
  <c r="A4026"/>
  <c r="A4025"/>
  <c r="A4024"/>
  <c r="A4023"/>
  <c r="A4021"/>
  <c r="A4020"/>
  <c r="A4019"/>
  <c r="A4018"/>
  <c r="A4017"/>
  <c r="A4016"/>
  <c r="A4014"/>
  <c r="A4013"/>
  <c r="A4012"/>
  <c r="A4011"/>
  <c r="A4009"/>
  <c r="A4007"/>
  <c r="A4005"/>
  <c r="A4004"/>
  <c r="A4003"/>
  <c r="A4002"/>
  <c r="A4000"/>
  <c r="A3999"/>
  <c r="A3998"/>
  <c r="A3996"/>
  <c r="A3995"/>
  <c r="A3994"/>
  <c r="A3993"/>
  <c r="A3992"/>
  <c r="A3991"/>
  <c r="A3989"/>
  <c r="A3987"/>
  <c r="A3986"/>
  <c r="A3985"/>
  <c r="A3984"/>
  <c r="A3983"/>
  <c r="A3982"/>
  <c r="A3981"/>
  <c r="A3980"/>
  <c r="A3979"/>
  <c r="A3978"/>
  <c r="A3977"/>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19"/>
  <c r="A3917"/>
  <c r="A3915"/>
  <c r="A3914"/>
  <c r="A3913"/>
  <c r="A3912"/>
  <c r="A3911"/>
  <c r="A3910"/>
  <c r="A3909"/>
  <c r="A3908"/>
  <c r="A3907"/>
  <c r="A3906"/>
  <c r="A3904"/>
  <c r="A3903"/>
  <c r="A3902"/>
  <c r="A3901"/>
  <c r="A3900"/>
  <c r="A3899"/>
  <c r="A3897"/>
  <c r="A3896"/>
  <c r="A3895"/>
  <c r="A3894"/>
  <c r="A3893"/>
  <c r="A3892"/>
  <c r="A3891"/>
  <c r="A3890"/>
  <c r="A3889"/>
  <c r="A3888"/>
  <c r="A3887"/>
  <c r="A3886"/>
  <c r="A3885"/>
  <c r="A3884"/>
  <c r="A3882"/>
  <c r="A3880"/>
  <c r="A3878"/>
  <c r="A3877"/>
  <c r="A3876"/>
  <c r="A3875"/>
  <c r="A3874"/>
  <c r="A3873"/>
  <c r="A3872"/>
  <c r="A3870"/>
  <c r="A3869"/>
  <c r="A3868"/>
  <c r="A3867"/>
  <c r="A3866"/>
  <c r="A3865"/>
  <c r="A3864"/>
  <c r="A3862"/>
  <c r="F3861"/>
  <c r="H3861" s="1"/>
  <c r="A3861"/>
  <c r="A3860"/>
  <c r="A3859"/>
  <c r="A3858"/>
  <c r="A3856"/>
  <c r="A3854"/>
  <c r="A3852"/>
  <c r="A3850"/>
  <c r="A3849"/>
  <c r="A3848"/>
  <c r="A3847"/>
  <c r="A3846"/>
  <c r="A3845"/>
  <c r="A3844"/>
  <c r="A3843"/>
  <c r="A3842"/>
  <c r="A3841"/>
  <c r="A3840"/>
  <c r="A3839"/>
  <c r="A3838"/>
  <c r="A3837"/>
  <c r="A3835"/>
  <c r="A3834"/>
  <c r="A3833"/>
  <c r="A3832"/>
  <c r="A3830"/>
  <c r="A3829"/>
  <c r="A3828"/>
  <c r="A3827"/>
  <c r="A3826"/>
  <c r="A3825"/>
  <c r="A3823"/>
  <c r="F3822"/>
  <c r="H3822" s="1"/>
  <c r="A3822"/>
  <c r="A3821"/>
  <c r="A3820"/>
  <c r="A3819"/>
  <c r="A3817"/>
  <c r="A3816"/>
  <c r="A3815"/>
  <c r="A3814"/>
  <c r="A3813"/>
  <c r="A3812"/>
  <c r="A3810"/>
  <c r="A3809"/>
  <c r="A3808"/>
  <c r="A3807"/>
  <c r="A3805"/>
  <c r="A3803"/>
  <c r="A3801"/>
  <c r="A3800"/>
  <c r="A3799"/>
  <c r="A3798"/>
  <c r="A3796"/>
  <c r="A3795"/>
  <c r="A3794"/>
  <c r="A3792"/>
  <c r="A3791"/>
  <c r="A3790"/>
  <c r="A3789"/>
  <c r="A3788"/>
  <c r="A3787"/>
  <c r="A3785"/>
  <c r="A3783"/>
  <c r="A3782"/>
  <c r="A3781"/>
  <c r="A3780"/>
  <c r="A3779"/>
  <c r="A3778"/>
  <c r="A3777"/>
  <c r="A3776"/>
  <c r="A3775"/>
  <c r="A3774"/>
  <c r="A3773"/>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5"/>
  <c r="A3713"/>
  <c r="A3711"/>
  <c r="A3710"/>
  <c r="A3709"/>
  <c r="A3708"/>
  <c r="A3707"/>
  <c r="A3706"/>
  <c r="A3705"/>
  <c r="A3704"/>
  <c r="A3703"/>
  <c r="A3702"/>
  <c r="A3700"/>
  <c r="A3699"/>
  <c r="A3698"/>
  <c r="A3697"/>
  <c r="A3696"/>
  <c r="A3695"/>
  <c r="A3693"/>
  <c r="A3692"/>
  <c r="A3691"/>
  <c r="A3690"/>
  <c r="A3689"/>
  <c r="A3688"/>
  <c r="A3687"/>
  <c r="A3686"/>
  <c r="A3685"/>
  <c r="A3684"/>
  <c r="A3683"/>
  <c r="A3682"/>
  <c r="A3681"/>
  <c r="A3680"/>
  <c r="A3678"/>
  <c r="A3676"/>
  <c r="A3674"/>
  <c r="A3673"/>
  <c r="A3672"/>
  <c r="A3671"/>
  <c r="A3670"/>
  <c r="A3669"/>
  <c r="A3668"/>
  <c r="A3666"/>
  <c r="A3665"/>
  <c r="A3664"/>
  <c r="A3663"/>
  <c r="A3662"/>
  <c r="A3661"/>
  <c r="A3660"/>
  <c r="A3658"/>
  <c r="F3657"/>
  <c r="H3657" s="1"/>
  <c r="A3657"/>
  <c r="A3656"/>
  <c r="A3655"/>
  <c r="A3654"/>
  <c r="A3652"/>
  <c r="A3650"/>
  <c r="A3648"/>
  <c r="A3646"/>
  <c r="A3645"/>
  <c r="A3644"/>
  <c r="A3643"/>
  <c r="A3642"/>
  <c r="A3641"/>
  <c r="A3640"/>
  <c r="A3639"/>
  <c r="A3638"/>
  <c r="A3637"/>
  <c r="A3636"/>
  <c r="A3635"/>
  <c r="A3634"/>
  <c r="A3633"/>
  <c r="A3631"/>
  <c r="A3630"/>
  <c r="A3629"/>
  <c r="A3628"/>
  <c r="A3626"/>
  <c r="A3625"/>
  <c r="A3624"/>
  <c r="A3623"/>
  <c r="A3622"/>
  <c r="A3621"/>
  <c r="A3619"/>
  <c r="F3618"/>
  <c r="H3618" s="1"/>
  <c r="A3618"/>
  <c r="A3617"/>
  <c r="A3616"/>
  <c r="A3615"/>
  <c r="A3613"/>
  <c r="A3612"/>
  <c r="A3611"/>
  <c r="A3610"/>
  <c r="A3609"/>
  <c r="A3608"/>
  <c r="A3606"/>
  <c r="A3605"/>
  <c r="A3604"/>
  <c r="A3603"/>
  <c r="A3601"/>
  <c r="A3599"/>
  <c r="A3597"/>
  <c r="A3596"/>
  <c r="A3595"/>
  <c r="A3594"/>
  <c r="A3592"/>
  <c r="A3591"/>
  <c r="A3590"/>
  <c r="A3588"/>
  <c r="A3587"/>
  <c r="A3586"/>
  <c r="A3585"/>
  <c r="A3584"/>
  <c r="A3583"/>
  <c r="A3581"/>
  <c r="A3579"/>
  <c r="A3578"/>
  <c r="A3577"/>
  <c r="A3576"/>
  <c r="A3575"/>
  <c r="A3574"/>
  <c r="A3573"/>
  <c r="A3572"/>
  <c r="A3571"/>
  <c r="A3570"/>
  <c r="A3569"/>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1"/>
  <c r="A3509"/>
  <c r="A3507"/>
  <c r="A3506"/>
  <c r="A3505"/>
  <c r="A3504"/>
  <c r="A3503"/>
  <c r="A3502"/>
  <c r="A3501"/>
  <c r="A3500"/>
  <c r="A3499"/>
  <c r="A3498"/>
  <c r="A3496"/>
  <c r="A3495"/>
  <c r="A3494"/>
  <c r="A3493"/>
  <c r="A3492"/>
  <c r="A3491"/>
  <c r="A3489"/>
  <c r="A3488"/>
  <c r="A3487"/>
  <c r="A3486"/>
  <c r="A3485"/>
  <c r="A3484"/>
  <c r="A3483"/>
  <c r="A3482"/>
  <c r="A3481"/>
  <c r="A3480"/>
  <c r="A3479"/>
  <c r="A3478"/>
  <c r="A3477"/>
  <c r="A3476"/>
  <c r="A3474"/>
  <c r="A3472"/>
  <c r="A3470"/>
  <c r="A3469"/>
  <c r="A3468"/>
  <c r="A3467"/>
  <c r="A3466"/>
  <c r="A3465"/>
  <c r="A3464"/>
  <c r="A3462"/>
  <c r="A3461"/>
  <c r="A3460"/>
  <c r="A3459"/>
  <c r="A3458"/>
  <c r="A3457"/>
  <c r="A3456"/>
  <c r="A3454"/>
  <c r="F3453"/>
  <c r="H3453" s="1"/>
  <c r="A3453"/>
  <c r="A3452"/>
  <c r="A3451"/>
  <c r="A3450"/>
  <c r="A3448"/>
  <c r="A3446"/>
  <c r="A3444"/>
  <c r="A3442"/>
  <c r="A3441"/>
  <c r="A3440"/>
  <c r="A3439"/>
  <c r="A3438"/>
  <c r="A3437"/>
  <c r="A3436"/>
  <c r="A3435"/>
  <c r="A3434"/>
  <c r="A3433"/>
  <c r="A3432"/>
  <c r="A3431"/>
  <c r="A3430"/>
  <c r="A3429"/>
  <c r="A3427"/>
  <c r="A3426"/>
  <c r="A3425"/>
  <c r="A3424"/>
  <c r="A3422"/>
  <c r="A3421"/>
  <c r="A3420"/>
  <c r="A3419"/>
  <c r="A3418"/>
  <c r="A3417"/>
  <c r="A3415"/>
  <c r="F3414"/>
  <c r="H3414" s="1"/>
  <c r="A3414"/>
  <c r="A3413"/>
  <c r="A3412"/>
  <c r="A3411"/>
  <c r="A3409"/>
  <c r="A3408"/>
  <c r="A3407"/>
  <c r="A3406"/>
  <c r="A3405"/>
  <c r="A3404"/>
  <c r="A3402"/>
  <c r="A3401"/>
  <c r="A3400"/>
  <c r="A3399"/>
  <c r="A3397"/>
  <c r="A3395"/>
  <c r="A3393"/>
  <c r="A3392"/>
  <c r="A3391"/>
  <c r="A3390"/>
  <c r="A3388"/>
  <c r="A3387"/>
  <c r="A3386"/>
  <c r="A3384"/>
  <c r="A3383"/>
  <c r="A3382"/>
  <c r="A3381"/>
  <c r="A3380"/>
  <c r="A3379"/>
  <c r="A3377"/>
  <c r="A3375"/>
  <c r="A3374"/>
  <c r="A3373"/>
  <c r="A3372"/>
  <c r="A3371"/>
  <c r="A3370"/>
  <c r="A3369"/>
  <c r="A3368"/>
  <c r="A3367"/>
  <c r="A3366"/>
  <c r="A3365"/>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7"/>
  <c r="A3305"/>
  <c r="A3303"/>
  <c r="A3302"/>
  <c r="A3301"/>
  <c r="A3300"/>
  <c r="A3299"/>
  <c r="A3298"/>
  <c r="A3297"/>
  <c r="A3296"/>
  <c r="A3295"/>
  <c r="A3294"/>
  <c r="A3292"/>
  <c r="A3291"/>
  <c r="A3290"/>
  <c r="A3289"/>
  <c r="A3288"/>
  <c r="A3287"/>
  <c r="A3285"/>
  <c r="A3284"/>
  <c r="A3283"/>
  <c r="A3282"/>
  <c r="A3281"/>
  <c r="A3280"/>
  <c r="A3279"/>
  <c r="A3278"/>
  <c r="A3277"/>
  <c r="A3276"/>
  <c r="A3275"/>
  <c r="A3274"/>
  <c r="A3273"/>
  <c r="A3272"/>
  <c r="A3270"/>
  <c r="A3268"/>
  <c r="A3266"/>
  <c r="A3265"/>
  <c r="A3264"/>
  <c r="A3263"/>
  <c r="A3262"/>
  <c r="A3261"/>
  <c r="A3260"/>
  <c r="A3258"/>
  <c r="A3257"/>
  <c r="A3256"/>
  <c r="A3255"/>
  <c r="A3254"/>
  <c r="A3253"/>
  <c r="A3252"/>
  <c r="A3250"/>
  <c r="F3249"/>
  <c r="H3249" s="1"/>
  <c r="A3249"/>
  <c r="A3248"/>
  <c r="A3247"/>
  <c r="A3246"/>
  <c r="A3244"/>
  <c r="A3242"/>
  <c r="A3240"/>
  <c r="A3238"/>
  <c r="A3237"/>
  <c r="A3236"/>
  <c r="A3235"/>
  <c r="A3234"/>
  <c r="A3233"/>
  <c r="A3232"/>
  <c r="A3231"/>
  <c r="A3230"/>
  <c r="A3229"/>
  <c r="A3228"/>
  <c r="A3227"/>
  <c r="A3226"/>
  <c r="A3225"/>
  <c r="A3223"/>
  <c r="A3222"/>
  <c r="A3221"/>
  <c r="A3220"/>
  <c r="A3218"/>
  <c r="A3217"/>
  <c r="A3216"/>
  <c r="A3215"/>
  <c r="A3214"/>
  <c r="A3213"/>
  <c r="A3211"/>
  <c r="F3210"/>
  <c r="H3210" s="1"/>
  <c r="A3210"/>
  <c r="A3209"/>
  <c r="A3208"/>
  <c r="A3207"/>
  <c r="A3205"/>
  <c r="A3204"/>
  <c r="A3203"/>
  <c r="A3202"/>
  <c r="A3201"/>
  <c r="A3200"/>
  <c r="A3198"/>
  <c r="A3197"/>
  <c r="A3196"/>
  <c r="A3195"/>
  <c r="A3193"/>
  <c r="A3191"/>
  <c r="A3189"/>
  <c r="A3188"/>
  <c r="A3187"/>
  <c r="A3186"/>
  <c r="A3184"/>
  <c r="A3183"/>
  <c r="A3182"/>
  <c r="A3180"/>
  <c r="A3179"/>
  <c r="A3178"/>
  <c r="A3177"/>
  <c r="A3176"/>
  <c r="A3175"/>
  <c r="A3173"/>
  <c r="A3171"/>
  <c r="A3170"/>
  <c r="A3169"/>
  <c r="A3168"/>
  <c r="A3167"/>
  <c r="A3166"/>
  <c r="A3165"/>
  <c r="A3164"/>
  <c r="A3163"/>
  <c r="A3162"/>
  <c r="A3161"/>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3"/>
  <c r="A3101"/>
  <c r="A3099"/>
  <c r="A3098"/>
  <c r="A3097"/>
  <c r="A3096"/>
  <c r="A3095"/>
  <c r="A3094"/>
  <c r="A3093"/>
  <c r="A3092"/>
  <c r="A3091"/>
  <c r="A3090"/>
  <c r="A3088"/>
  <c r="A3087"/>
  <c r="A3086"/>
  <c r="A3085"/>
  <c r="A3084"/>
  <c r="A3083"/>
  <c r="A3081"/>
  <c r="A3080"/>
  <c r="A3079"/>
  <c r="A3078"/>
  <c r="A3077"/>
  <c r="A3076"/>
  <c r="A3075"/>
  <c r="A3074"/>
  <c r="A3073"/>
  <c r="A3072"/>
  <c r="A3071"/>
  <c r="A3070"/>
  <c r="A3069"/>
  <c r="A3068"/>
  <c r="A3066"/>
  <c r="A3064"/>
  <c r="A3062"/>
  <c r="A3061"/>
  <c r="A3060"/>
  <c r="A3059"/>
  <c r="A3058"/>
  <c r="A3057"/>
  <c r="A3056"/>
  <c r="A3054"/>
  <c r="A3053"/>
  <c r="A3052"/>
  <c r="A3051"/>
  <c r="A3050"/>
  <c r="A3049"/>
  <c r="A3048"/>
  <c r="A3046"/>
  <c r="F3045"/>
  <c r="H3045" s="1"/>
  <c r="A3045"/>
  <c r="A3044"/>
  <c r="A3043"/>
  <c r="A3042"/>
  <c r="A3040"/>
  <c r="A3038"/>
  <c r="A3036"/>
  <c r="A3034"/>
  <c r="A3033"/>
  <c r="A3032"/>
  <c r="A3031"/>
  <c r="A3030"/>
  <c r="A3029"/>
  <c r="A3028"/>
  <c r="A3027"/>
  <c r="A3026"/>
  <c r="A3025"/>
  <c r="A3024"/>
  <c r="A3023"/>
  <c r="A3022"/>
  <c r="A3021"/>
  <c r="A3019"/>
  <c r="A3018"/>
  <c r="A3017"/>
  <c r="A3016"/>
  <c r="A3014"/>
  <c r="A3013"/>
  <c r="A3012"/>
  <c r="A3011"/>
  <c r="A3010"/>
  <c r="A3009"/>
  <c r="A3007"/>
  <c r="F3006"/>
  <c r="H3006" s="1"/>
  <c r="A3006"/>
  <c r="A3005"/>
  <c r="A3004"/>
  <c r="A3003"/>
  <c r="A3001"/>
  <c r="A3000"/>
  <c r="A2999"/>
  <c r="A2998"/>
  <c r="A2997"/>
  <c r="A2996"/>
  <c r="A2994"/>
  <c r="A2993"/>
  <c r="A2992"/>
  <c r="A2991"/>
  <c r="A2989"/>
  <c r="A2987"/>
  <c r="A2985"/>
  <c r="A2984"/>
  <c r="A2983"/>
  <c r="A2982"/>
  <c r="A2980"/>
  <c r="A2979"/>
  <c r="A2978"/>
  <c r="A2976"/>
  <c r="A2975"/>
  <c r="A2974"/>
  <c r="A2973"/>
  <c r="A2972"/>
  <c r="A2971"/>
  <c r="A2969"/>
  <c r="A2967"/>
  <c r="A2966"/>
  <c r="A2965"/>
  <c r="A2964"/>
  <c r="A2963"/>
  <c r="A2962"/>
  <c r="A2961"/>
  <c r="A2960"/>
  <c r="A2959"/>
  <c r="A2958"/>
  <c r="A2957"/>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899"/>
  <c r="A2897"/>
  <c r="A2895"/>
  <c r="A2894"/>
  <c r="A2893"/>
  <c r="A2892"/>
  <c r="A2891"/>
  <c r="A2890"/>
  <c r="A2889"/>
  <c r="A2888"/>
  <c r="A2887"/>
  <c r="A2886"/>
  <c r="A2884"/>
  <c r="A2883"/>
  <c r="A2882"/>
  <c r="A2881"/>
  <c r="A2880"/>
  <c r="A2879"/>
  <c r="A2877"/>
  <c r="A2876"/>
  <c r="A2875"/>
  <c r="A2874"/>
  <c r="A2873"/>
  <c r="A2872"/>
  <c r="A2871"/>
  <c r="A2870"/>
  <c r="A2869"/>
  <c r="A2868"/>
  <c r="A2867"/>
  <c r="A2866"/>
  <c r="A2865"/>
  <c r="A2864"/>
  <c r="A2862"/>
  <c r="A2860"/>
  <c r="A2858"/>
  <c r="A2857"/>
  <c r="A2856"/>
  <c r="A2855"/>
  <c r="A2854"/>
  <c r="A2853"/>
  <c r="A2852"/>
  <c r="A2850"/>
  <c r="A2849"/>
  <c r="A2848"/>
  <c r="A2847"/>
  <c r="A2846"/>
  <c r="A2845"/>
  <c r="A2844"/>
  <c r="A2842"/>
  <c r="F2841"/>
  <c r="H2841" s="1"/>
  <c r="A2841"/>
  <c r="A2840"/>
  <c r="A2839"/>
  <c r="A2838"/>
  <c r="A2836"/>
  <c r="A2834"/>
  <c r="A2832"/>
  <c r="A2830"/>
  <c r="A2829"/>
  <c r="A2828"/>
  <c r="A2827"/>
  <c r="A2826"/>
  <c r="A2825"/>
  <c r="A2824"/>
  <c r="A2823"/>
  <c r="A2822"/>
  <c r="A2821"/>
  <c r="A2820"/>
  <c r="A2819"/>
  <c r="A2818"/>
  <c r="A2817"/>
  <c r="A2815"/>
  <c r="A2814"/>
  <c r="A2813"/>
  <c r="A2812"/>
  <c r="A2810"/>
  <c r="A2809"/>
  <c r="A2808"/>
  <c r="A2807"/>
  <c r="A2806"/>
  <c r="A2805"/>
  <c r="A2803"/>
  <c r="F2802"/>
  <c r="H2802" s="1"/>
  <c r="A2802"/>
  <c r="A2801"/>
  <c r="A2800"/>
  <c r="A2799"/>
  <c r="A2797"/>
  <c r="A2796"/>
  <c r="A2795"/>
  <c r="A2794"/>
  <c r="A2793"/>
  <c r="A2792"/>
  <c r="A2790"/>
  <c r="A2789"/>
  <c r="A2788"/>
  <c r="A2787"/>
  <c r="A2785"/>
  <c r="A2783"/>
  <c r="A2781"/>
  <c r="A2780"/>
  <c r="A2779"/>
  <c r="A2778"/>
  <c r="A2776"/>
  <c r="A2775"/>
  <c r="A2774"/>
  <c r="A2772"/>
  <c r="A2771"/>
  <c r="A2770"/>
  <c r="A2769"/>
  <c r="A2768"/>
  <c r="A2767"/>
  <c r="A2765"/>
  <c r="A2763"/>
  <c r="A2762"/>
  <c r="A2761"/>
  <c r="A2760"/>
  <c r="A2759"/>
  <c r="A2758"/>
  <c r="A2757"/>
  <c r="A2756"/>
  <c r="A2755"/>
  <c r="A2754"/>
  <c r="A2753"/>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5"/>
  <c r="A2693"/>
  <c r="A2691"/>
  <c r="A2690"/>
  <c r="A2689"/>
  <c r="A2688"/>
  <c r="A2687"/>
  <c r="A2686"/>
  <c r="A2685"/>
  <c r="A2684"/>
  <c r="A2683"/>
  <c r="A2682"/>
  <c r="A2680"/>
  <c r="A2679"/>
  <c r="A2678"/>
  <c r="A2677"/>
  <c r="A2676"/>
  <c r="A2675"/>
  <c r="A2673"/>
  <c r="A2672"/>
  <c r="A2671"/>
  <c r="A2670"/>
  <c r="A2669"/>
  <c r="A2668"/>
  <c r="A2667"/>
  <c r="A2666"/>
  <c r="A2665"/>
  <c r="A2664"/>
  <c r="A2663"/>
  <c r="A2662"/>
  <c r="A2661"/>
  <c r="A2660"/>
  <c r="A2658"/>
  <c r="A2656"/>
  <c r="A2654"/>
  <c r="A2653"/>
  <c r="A2652"/>
  <c r="A2651"/>
  <c r="A2650"/>
  <c r="A2649"/>
  <c r="A2648"/>
  <c r="A2646"/>
  <c r="A2645"/>
  <c r="A2644"/>
  <c r="A2643"/>
  <c r="A2642"/>
  <c r="A2641"/>
  <c r="A2640"/>
  <c r="A2638"/>
  <c r="F2637"/>
  <c r="H2637" s="1"/>
  <c r="A2637"/>
  <c r="A2636"/>
  <c r="A2635"/>
  <c r="A2634"/>
  <c r="A2632"/>
  <c r="A2630"/>
  <c r="A2628"/>
  <c r="A2626"/>
  <c r="A2625"/>
  <c r="A2624"/>
  <c r="A2623"/>
  <c r="A2622"/>
  <c r="A2621"/>
  <c r="A2620"/>
  <c r="A2619"/>
  <c r="A2618"/>
  <c r="A2617"/>
  <c r="A2616"/>
  <c r="A2615"/>
  <c r="A2614"/>
  <c r="A2613"/>
  <c r="A2611"/>
  <c r="A2610"/>
  <c r="A2609"/>
  <c r="A2608"/>
  <c r="A2606"/>
  <c r="A2605"/>
  <c r="A2604"/>
  <c r="A2603"/>
  <c r="A2602"/>
  <c r="A2601"/>
  <c r="A2599"/>
  <c r="F2598"/>
  <c r="H2598" s="1"/>
  <c r="A2598"/>
  <c r="A2597"/>
  <c r="A2596"/>
  <c r="A2595"/>
  <c r="A2593"/>
  <c r="A2592"/>
  <c r="A2591"/>
  <c r="A2590"/>
  <c r="A2589"/>
  <c r="A2588"/>
  <c r="A2586"/>
  <c r="A2585"/>
  <c r="A2584"/>
  <c r="A2583"/>
  <c r="A2581"/>
  <c r="A2579"/>
  <c r="A2577"/>
  <c r="A2576"/>
  <c r="A2575"/>
  <c r="A2574"/>
  <c r="A2572"/>
  <c r="A2571"/>
  <c r="A2570"/>
  <c r="A2568"/>
  <c r="A2567"/>
  <c r="A2566"/>
  <c r="A2565"/>
  <c r="A2564"/>
  <c r="A2563"/>
  <c r="A2561"/>
  <c r="A2559"/>
  <c r="A2558"/>
  <c r="A2557"/>
  <c r="A2556"/>
  <c r="A2555"/>
  <c r="A2554"/>
  <c r="A2553"/>
  <c r="A2552"/>
  <c r="A2551"/>
  <c r="A2550"/>
  <c r="A2549"/>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1"/>
  <c r="A2489"/>
  <c r="A2487"/>
  <c r="A2486"/>
  <c r="A2485"/>
  <c r="A2484"/>
  <c r="F2483"/>
  <c r="H2483" s="1"/>
  <c r="A2483"/>
  <c r="A2482"/>
  <c r="A2481"/>
  <c r="A2480"/>
  <c r="A2479"/>
  <c r="A2478"/>
  <c r="A2476"/>
  <c r="A2475"/>
  <c r="A2474"/>
  <c r="A2473"/>
  <c r="A2472"/>
  <c r="A2471"/>
  <c r="A2469"/>
  <c r="A2468"/>
  <c r="A2467"/>
  <c r="A2466"/>
  <c r="F2465"/>
  <c r="H2465" s="1"/>
  <c r="A2465"/>
  <c r="A2464"/>
  <c r="A2463"/>
  <c r="A2462"/>
  <c r="A2461"/>
  <c r="A2460"/>
  <c r="A2459"/>
  <c r="A2458"/>
  <c r="A2457"/>
  <c r="A2456"/>
  <c r="A2454"/>
  <c r="A2452"/>
  <c r="A2450"/>
  <c r="A2449"/>
  <c r="A2448"/>
  <c r="A2447"/>
  <c r="A2446"/>
  <c r="A2445"/>
  <c r="A2444"/>
  <c r="A2442"/>
  <c r="A2441"/>
  <c r="A2440"/>
  <c r="A2439"/>
  <c r="A2438"/>
  <c r="A2437"/>
  <c r="A2436"/>
  <c r="A2434"/>
  <c r="F2433"/>
  <c r="H2433" s="1"/>
  <c r="A2433"/>
  <c r="A2432"/>
  <c r="A2431"/>
  <c r="A2430"/>
  <c r="A2428"/>
  <c r="A2426"/>
  <c r="A2424"/>
  <c r="A2422"/>
  <c r="A2421"/>
  <c r="A2420"/>
  <c r="A2419"/>
  <c r="A2418"/>
  <c r="A2417"/>
  <c r="A2416"/>
  <c r="A2415"/>
  <c r="A2414"/>
  <c r="A2413"/>
  <c r="A2412"/>
  <c r="A2411"/>
  <c r="A2410"/>
  <c r="A2409"/>
  <c r="A2407"/>
  <c r="A2406"/>
  <c r="A2405"/>
  <c r="A2404"/>
  <c r="A2402"/>
  <c r="A2401"/>
  <c r="A2400"/>
  <c r="A2399"/>
  <c r="A2398"/>
  <c r="A2397"/>
  <c r="A2395"/>
  <c r="F2394"/>
  <c r="H2394" s="1"/>
  <c r="A2394"/>
  <c r="A2393"/>
  <c r="A2392"/>
  <c r="A2391"/>
  <c r="A2389"/>
  <c r="A2388"/>
  <c r="A2387"/>
  <c r="A2386"/>
  <c r="A2385"/>
  <c r="A2384"/>
  <c r="A2382"/>
  <c r="A2381"/>
  <c r="A2380"/>
  <c r="A2379"/>
  <c r="A2377"/>
  <c r="A2375"/>
  <c r="A2373"/>
  <c r="A2372"/>
  <c r="A2371"/>
  <c r="A2370"/>
  <c r="A2368"/>
  <c r="A2367"/>
  <c r="A2366"/>
  <c r="A2364"/>
  <c r="A2363"/>
  <c r="A2362"/>
  <c r="A2361"/>
  <c r="A2360"/>
  <c r="A2359"/>
  <c r="A2357"/>
  <c r="A2355"/>
  <c r="A2354"/>
  <c r="A2353"/>
  <c r="A2352"/>
  <c r="A2351"/>
  <c r="A2350"/>
  <c r="A2349"/>
  <c r="A2348"/>
  <c r="A2347"/>
  <c r="A2346"/>
  <c r="A2345"/>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7"/>
  <c r="A2285"/>
  <c r="A2283"/>
  <c r="A2282"/>
  <c r="A2281"/>
  <c r="A2280"/>
  <c r="F2279"/>
  <c r="H2279" s="1"/>
  <c r="A2279"/>
  <c r="A2278"/>
  <c r="A2277"/>
  <c r="A2276"/>
  <c r="A2275"/>
  <c r="A2274"/>
  <c r="A2272"/>
  <c r="A2271"/>
  <c r="A2270"/>
  <c r="A2269"/>
  <c r="A2268"/>
  <c r="A2267"/>
  <c r="A2265"/>
  <c r="A2264"/>
  <c r="A2263"/>
  <c r="A2262"/>
  <c r="F2261"/>
  <c r="H2261" s="1"/>
  <c r="A2261"/>
  <c r="A2260"/>
  <c r="A2259"/>
  <c r="A2258"/>
  <c r="A2257"/>
  <c r="A2256"/>
  <c r="A2255"/>
  <c r="A2254"/>
  <c r="A2253"/>
  <c r="A2252"/>
  <c r="A2250"/>
  <c r="A2248"/>
  <c r="A2246"/>
  <c r="A2245"/>
  <c r="A2244"/>
  <c r="A2243"/>
  <c r="A2242"/>
  <c r="A2241"/>
  <c r="A2240"/>
  <c r="A2238"/>
  <c r="A2237"/>
  <c r="A2236"/>
  <c r="A2235"/>
  <c r="A2234"/>
  <c r="A2233"/>
  <c r="A2232"/>
  <c r="A2230"/>
  <c r="F2229"/>
  <c r="H2229" s="1"/>
  <c r="A2229"/>
  <c r="A2228"/>
  <c r="A2227"/>
  <c r="A2226"/>
  <c r="A2224"/>
  <c r="A2222"/>
  <c r="A2220"/>
  <c r="A2218"/>
  <c r="A2217"/>
  <c r="A2216"/>
  <c r="A2215"/>
  <c r="A2214"/>
  <c r="A2213"/>
  <c r="A2212"/>
  <c r="A2211"/>
  <c r="A2210"/>
  <c r="A2209"/>
  <c r="A2208"/>
  <c r="A2207"/>
  <c r="A2206"/>
  <c r="A2205"/>
  <c r="A2203"/>
  <c r="A2202"/>
  <c r="A2201"/>
  <c r="A2200"/>
  <c r="A2198"/>
  <c r="A2197"/>
  <c r="A2196"/>
  <c r="A2195"/>
  <c r="A2194"/>
  <c r="A2193"/>
  <c r="A2191"/>
  <c r="F2190"/>
  <c r="H2190" s="1"/>
  <c r="A2190"/>
  <c r="A2189"/>
  <c r="A2188"/>
  <c r="A2187"/>
  <c r="A2185"/>
  <c r="A2184"/>
  <c r="A2183"/>
  <c r="A2182"/>
  <c r="A2181"/>
  <c r="A2180"/>
  <c r="A2178"/>
  <c r="A2177"/>
  <c r="A2176"/>
  <c r="A2175"/>
  <c r="A2173"/>
  <c r="A2171"/>
  <c r="A2169"/>
  <c r="A2168"/>
  <c r="A2167"/>
  <c r="A2166"/>
  <c r="A2164"/>
  <c r="A2163"/>
  <c r="A2162"/>
  <c r="A2160"/>
  <c r="A2159"/>
  <c r="A2158"/>
  <c r="A2157"/>
  <c r="A2156"/>
  <c r="A2155"/>
  <c r="A2153"/>
  <c r="A2151"/>
  <c r="A2150"/>
  <c r="A2149"/>
  <c r="A2148"/>
  <c r="A2147"/>
  <c r="A2146"/>
  <c r="A2145"/>
  <c r="A2144"/>
  <c r="A2143"/>
  <c r="A2142"/>
  <c r="A2141"/>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3"/>
  <c r="A2081"/>
  <c r="A2079"/>
  <c r="A2078"/>
  <c r="A2077"/>
  <c r="A2076"/>
  <c r="F2075"/>
  <c r="H2075" s="1"/>
  <c r="A2075"/>
  <c r="A2074"/>
  <c r="A2073"/>
  <c r="A2072"/>
  <c r="A2071"/>
  <c r="A2070"/>
  <c r="A2068"/>
  <c r="A2067"/>
  <c r="A2066"/>
  <c r="A2065"/>
  <c r="A2064"/>
  <c r="A2063"/>
  <c r="A2061"/>
  <c r="A2060"/>
  <c r="A2059"/>
  <c r="A2058"/>
  <c r="F2057"/>
  <c r="H2057" s="1"/>
  <c r="A2057"/>
  <c r="A2056"/>
  <c r="A2055"/>
  <c r="A2054"/>
  <c r="A2053"/>
  <c r="A2052"/>
  <c r="A2051"/>
  <c r="A2050"/>
  <c r="A2049"/>
  <c r="A2048"/>
  <c r="A2046"/>
  <c r="A2044"/>
  <c r="A2042"/>
  <c r="A2041"/>
  <c r="A2040"/>
  <c r="A2039"/>
  <c r="A2038"/>
  <c r="A2037"/>
  <c r="A2036"/>
  <c r="A2034"/>
  <c r="A2033"/>
  <c r="A2032"/>
  <c r="A2031"/>
  <c r="A2030"/>
  <c r="A2029"/>
  <c r="A2028"/>
  <c r="A2026"/>
  <c r="F2025"/>
  <c r="H2025" s="1"/>
  <c r="A2025"/>
  <c r="A2024"/>
  <c r="A2023"/>
  <c r="A2022"/>
  <c r="A2020"/>
  <c r="A2018"/>
  <c r="A2016"/>
  <c r="A2014"/>
  <c r="A2013"/>
  <c r="A2012"/>
  <c r="A2011"/>
  <c r="A2010"/>
  <c r="A2009"/>
  <c r="A2008"/>
  <c r="A2007"/>
  <c r="A2006"/>
  <c r="A2005"/>
  <c r="A2004"/>
  <c r="A2003"/>
  <c r="A2002"/>
  <c r="A2001"/>
  <c r="A1999"/>
  <c r="A1998"/>
  <c r="A1997"/>
  <c r="A1996"/>
  <c r="A1994"/>
  <c r="A1993"/>
  <c r="A1992"/>
  <c r="A1991"/>
  <c r="A1990"/>
  <c r="A1989"/>
  <c r="A1987"/>
  <c r="F1986"/>
  <c r="H1986" s="1"/>
  <c r="A1986"/>
  <c r="A1985"/>
  <c r="A1984"/>
  <c r="A1983"/>
  <c r="A1981"/>
  <c r="A1980"/>
  <c r="A1979"/>
  <c r="A1978"/>
  <c r="A1977"/>
  <c r="A1976"/>
  <c r="A1974"/>
  <c r="A1973"/>
  <c r="A1972"/>
  <c r="A1971"/>
  <c r="A1969"/>
  <c r="A1967"/>
  <c r="A1965"/>
  <c r="A1964"/>
  <c r="A1963"/>
  <c r="A1962"/>
  <c r="A1960"/>
  <c r="A1959"/>
  <c r="A1958"/>
  <c r="A1956"/>
  <c r="A1955"/>
  <c r="A1954"/>
  <c r="A1953"/>
  <c r="A1952"/>
  <c r="A1951"/>
  <c r="A1949"/>
  <c r="A1947"/>
  <c r="A1946"/>
  <c r="A1945"/>
  <c r="A1944"/>
  <c r="A1943"/>
  <c r="A1942"/>
  <c r="A1941"/>
  <c r="A1940"/>
  <c r="A1939"/>
  <c r="A1938"/>
  <c r="A1937"/>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79"/>
  <c r="A1877"/>
  <c r="A1875"/>
  <c r="A1874"/>
  <c r="A1873"/>
  <c r="A1872"/>
  <c r="F1871"/>
  <c r="H1871" s="1"/>
  <c r="A1871"/>
  <c r="A1870"/>
  <c r="A1869"/>
  <c r="A1868"/>
  <c r="A1867"/>
  <c r="A1866"/>
  <c r="A1864"/>
  <c r="A1863"/>
  <c r="A1862"/>
  <c r="A1861"/>
  <c r="A1860"/>
  <c r="A1859"/>
  <c r="A1857"/>
  <c r="A1856"/>
  <c r="A1855"/>
  <c r="A1854"/>
  <c r="F1853"/>
  <c r="H1853" s="1"/>
  <c r="A1853"/>
  <c r="A1852"/>
  <c r="A1851"/>
  <c r="A1850"/>
  <c r="A1849"/>
  <c r="A1848"/>
  <c r="A1847"/>
  <c r="A1846"/>
  <c r="A1845"/>
  <c r="A1844"/>
  <c r="A1842"/>
  <c r="A1840"/>
  <c r="A1838"/>
  <c r="A1837"/>
  <c r="A1836"/>
  <c r="A1835"/>
  <c r="A1834"/>
  <c r="A1833"/>
  <c r="A1832"/>
  <c r="A1830"/>
  <c r="A1829"/>
  <c r="A1828"/>
  <c r="A1827"/>
  <c r="A1826"/>
  <c r="A1825"/>
  <c r="A1824"/>
  <c r="A1822"/>
  <c r="F1821"/>
  <c r="H1821" s="1"/>
  <c r="A1821"/>
  <c r="A1820"/>
  <c r="A1819"/>
  <c r="A1818"/>
  <c r="A1816"/>
  <c r="A1814"/>
  <c r="A1812"/>
  <c r="A1810"/>
  <c r="A1809"/>
  <c r="A1808"/>
  <c r="A1807"/>
  <c r="A1806"/>
  <c r="A1805"/>
  <c r="A1804"/>
  <c r="A1803"/>
  <c r="A1802"/>
  <c r="A1801"/>
  <c r="A1800"/>
  <c r="A1799"/>
  <c r="A1798"/>
  <c r="A1797"/>
  <c r="A1795"/>
  <c r="A1794"/>
  <c r="A1793"/>
  <c r="A1792"/>
  <c r="A1790"/>
  <c r="A1789"/>
  <c r="A1788"/>
  <c r="A1787"/>
  <c r="A1786"/>
  <c r="A1785"/>
  <c r="A1783"/>
  <c r="F1782"/>
  <c r="H1782" s="1"/>
  <c r="A1782"/>
  <c r="A1781"/>
  <c r="A1780"/>
  <c r="A1779"/>
  <c r="A1777"/>
  <c r="A1776"/>
  <c r="A1775"/>
  <c r="A1774"/>
  <c r="A1773"/>
  <c r="A1772"/>
  <c r="A1770"/>
  <c r="A1769"/>
  <c r="A1768"/>
  <c r="A1767"/>
  <c r="A1765"/>
  <c r="A1763"/>
  <c r="A1761"/>
  <c r="A1760"/>
  <c r="A1759"/>
  <c r="A1758"/>
  <c r="A1756"/>
  <c r="A1755"/>
  <c r="A1754"/>
  <c r="A1752"/>
  <c r="A1751"/>
  <c r="A1750"/>
  <c r="A1749"/>
  <c r="A1748"/>
  <c r="A1747"/>
  <c r="A1745"/>
  <c r="A1743"/>
  <c r="A1742"/>
  <c r="A1741"/>
  <c r="A1740"/>
  <c r="A1739"/>
  <c r="A1738"/>
  <c r="A1737"/>
  <c r="A1736"/>
  <c r="A1735"/>
  <c r="A1734"/>
  <c r="A1733"/>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5"/>
  <c r="A1673"/>
  <c r="A1671"/>
  <c r="A1670"/>
  <c r="A1669"/>
  <c r="A1668"/>
  <c r="F1667"/>
  <c r="H1667" s="1"/>
  <c r="A1667"/>
  <c r="A1666"/>
  <c r="A1665"/>
  <c r="A1664"/>
  <c r="A1663"/>
  <c r="A1662"/>
  <c r="A1660"/>
  <c r="A1659"/>
  <c r="A1658"/>
  <c r="A1657"/>
  <c r="A1656"/>
  <c r="A1655"/>
  <c r="A1653"/>
  <c r="A1652"/>
  <c r="A1651"/>
  <c r="A1650"/>
  <c r="F1649"/>
  <c r="H1649" s="1"/>
  <c r="A1649"/>
  <c r="A1648"/>
  <c r="A1647"/>
  <c r="A1646"/>
  <c r="A1645"/>
  <c r="A1644"/>
  <c r="A1643"/>
  <c r="A1642"/>
  <c r="A1641"/>
  <c r="A1640"/>
  <c r="A1638"/>
  <c r="A1636"/>
  <c r="A1634"/>
  <c r="A1633"/>
  <c r="A1632"/>
  <c r="A1631"/>
  <c r="A1630"/>
  <c r="A1629"/>
  <c r="A1628"/>
  <c r="A1626"/>
  <c r="A1625"/>
  <c r="A1624"/>
  <c r="A1623"/>
  <c r="A1622"/>
  <c r="A1621"/>
  <c r="A1620"/>
  <c r="A1618"/>
  <c r="F1617"/>
  <c r="H1617" s="1"/>
  <c r="A1617"/>
  <c r="A1616"/>
  <c r="A1615"/>
  <c r="A1614"/>
  <c r="A1612"/>
  <c r="A1610"/>
  <c r="A1608"/>
  <c r="A1606"/>
  <c r="A1605"/>
  <c r="A1604"/>
  <c r="A1603"/>
  <c r="A1602"/>
  <c r="A1601"/>
  <c r="A1600"/>
  <c r="A1599"/>
  <c r="A1598"/>
  <c r="A1597"/>
  <c r="A1596"/>
  <c r="A1595"/>
  <c r="A1594"/>
  <c r="A1593"/>
  <c r="A1591"/>
  <c r="A1590"/>
  <c r="A1589"/>
  <c r="A1588"/>
  <c r="A1586"/>
  <c r="A1585"/>
  <c r="A1584"/>
  <c r="A1583"/>
  <c r="A1582"/>
  <c r="A1581"/>
  <c r="A1579"/>
  <c r="F1578"/>
  <c r="H1578" s="1"/>
  <c r="A1578"/>
  <c r="A1577"/>
  <c r="A1576"/>
  <c r="A1575"/>
  <c r="A1573"/>
  <c r="A1572"/>
  <c r="A1571"/>
  <c r="A1570"/>
  <c r="A1569"/>
  <c r="A1568"/>
  <c r="A1566"/>
  <c r="A1565"/>
  <c r="A1564"/>
  <c r="A1563"/>
  <c r="A1561"/>
  <c r="A1559"/>
  <c r="A1557"/>
  <c r="A1556"/>
  <c r="A1555"/>
  <c r="A1554"/>
  <c r="A1552"/>
  <c r="A1551"/>
  <c r="A1550"/>
  <c r="A1548"/>
  <c r="A1547"/>
  <c r="A1546"/>
  <c r="A1545"/>
  <c r="A1544"/>
  <c r="A1543"/>
  <c r="A1541"/>
  <c r="A1539"/>
  <c r="A1538"/>
  <c r="A1537"/>
  <c r="A1536"/>
  <c r="A1535"/>
  <c r="A1534"/>
  <c r="A1533"/>
  <c r="A1532"/>
  <c r="A1531"/>
  <c r="A1530"/>
  <c r="A1529"/>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1"/>
  <c r="A1469"/>
  <c r="A1467"/>
  <c r="A1466"/>
  <c r="A1465"/>
  <c r="A1464"/>
  <c r="F1463"/>
  <c r="H1463" s="1"/>
  <c r="A1463"/>
  <c r="A1462"/>
  <c r="A1461"/>
  <c r="A1460"/>
  <c r="A1459"/>
  <c r="A1458"/>
  <c r="A1456"/>
  <c r="A1455"/>
  <c r="A1454"/>
  <c r="A1453"/>
  <c r="A1452"/>
  <c r="A1451"/>
  <c r="A1449"/>
  <c r="A1448"/>
  <c r="A1447"/>
  <c r="A1446"/>
  <c r="F1445"/>
  <c r="H1445" s="1"/>
  <c r="A1445"/>
  <c r="A1444"/>
  <c r="A1443"/>
  <c r="A1442"/>
  <c r="A1441"/>
  <c r="A1440"/>
  <c r="A1439"/>
  <c r="A1438"/>
  <c r="A1437"/>
  <c r="A1436"/>
  <c r="A1434"/>
  <c r="A1432"/>
  <c r="A1430"/>
  <c r="A1429"/>
  <c r="A1428"/>
  <c r="A1427"/>
  <c r="A1426"/>
  <c r="A1425"/>
  <c r="A1424"/>
  <c r="A1422"/>
  <c r="A1421"/>
  <c r="A1420"/>
  <c r="A1419"/>
  <c r="A1418"/>
  <c r="A1417"/>
  <c r="A1416"/>
  <c r="A1414"/>
  <c r="F1413"/>
  <c r="H1413" s="1"/>
  <c r="A1413"/>
  <c r="A1412"/>
  <c r="A1411"/>
  <c r="A1410"/>
  <c r="A1408"/>
  <c r="A1406"/>
  <c r="A1404"/>
  <c r="A1402"/>
  <c r="A1401"/>
  <c r="A1400"/>
  <c r="A1399"/>
  <c r="A1398"/>
  <c r="A1397"/>
  <c r="A1396"/>
  <c r="A1395"/>
  <c r="A1394"/>
  <c r="A1393"/>
  <c r="A1392"/>
  <c r="A1391"/>
  <c r="A1390"/>
  <c r="A1389"/>
  <c r="A1387"/>
  <c r="A1386"/>
  <c r="A1385"/>
  <c r="A1384"/>
  <c r="A1382"/>
  <c r="A1381"/>
  <c r="A1380"/>
  <c r="A1379"/>
  <c r="A1378"/>
  <c r="A1377"/>
  <c r="A1375"/>
  <c r="F1374"/>
  <c r="H1374" s="1"/>
  <c r="A1374"/>
  <c r="A1373"/>
  <c r="A1372"/>
  <c r="A1371"/>
  <c r="A1369"/>
  <c r="A1368"/>
  <c r="A1367"/>
  <c r="A1366"/>
  <c r="A1365"/>
  <c r="A1364"/>
  <c r="A1362"/>
  <c r="A1361"/>
  <c r="A1360"/>
  <c r="A1359"/>
  <c r="A1357"/>
  <c r="A1355"/>
  <c r="A1353"/>
  <c r="A1352"/>
  <c r="A1351"/>
  <c r="A1350"/>
  <c r="A1348"/>
  <c r="A1347"/>
  <c r="A1346"/>
  <c r="A1344"/>
  <c r="A1343"/>
  <c r="A1342"/>
  <c r="A1341"/>
  <c r="A1340"/>
  <c r="A1339"/>
  <c r="A1337"/>
  <c r="A1335"/>
  <c r="A1334"/>
  <c r="A1333"/>
  <c r="A1332"/>
  <c r="A1331"/>
  <c r="A1330"/>
  <c r="A1329"/>
  <c r="A1328"/>
  <c r="A1327"/>
  <c r="A1326"/>
  <c r="A1325"/>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7"/>
  <c r="A1265"/>
  <c r="A1263"/>
  <c r="A1262"/>
  <c r="A1261"/>
  <c r="A1260"/>
  <c r="F1259"/>
  <c r="H1259" s="1"/>
  <c r="A1259"/>
  <c r="A1258"/>
  <c r="A1257"/>
  <c r="A1256"/>
  <c r="A1255"/>
  <c r="A1254"/>
  <c r="A1252"/>
  <c r="A1251"/>
  <c r="A1250"/>
  <c r="A1249"/>
  <c r="A1248"/>
  <c r="A1247"/>
  <c r="A1245"/>
  <c r="A1244"/>
  <c r="A1243"/>
  <c r="A1242"/>
  <c r="F1241"/>
  <c r="H1241" s="1"/>
  <c r="A1241"/>
  <c r="A1240"/>
  <c r="A1239"/>
  <c r="A1238"/>
  <c r="A1237"/>
  <c r="A1236"/>
  <c r="A1235"/>
  <c r="A1234"/>
  <c r="A1233"/>
  <c r="A1232"/>
  <c r="A1230"/>
  <c r="A1228"/>
  <c r="A1226"/>
  <c r="A1225"/>
  <c r="A1224"/>
  <c r="A1223"/>
  <c r="A1222"/>
  <c r="A1221"/>
  <c r="A1220"/>
  <c r="A1218"/>
  <c r="A1217"/>
  <c r="A1216"/>
  <c r="A1215"/>
  <c r="A1214"/>
  <c r="A1213"/>
  <c r="A1212"/>
  <c r="A1210"/>
  <c r="F1209"/>
  <c r="H1209" s="1"/>
  <c r="A1209"/>
  <c r="A1208"/>
  <c r="A1207"/>
  <c r="A1206"/>
  <c r="A1204"/>
  <c r="A1202"/>
  <c r="A1200"/>
  <c r="A1198"/>
  <c r="A1197"/>
  <c r="A1196"/>
  <c r="A1195"/>
  <c r="A1194"/>
  <c r="A1193"/>
  <c r="A1192"/>
  <c r="A1191"/>
  <c r="A1190"/>
  <c r="A1189"/>
  <c r="A1188"/>
  <c r="A1187"/>
  <c r="A1186"/>
  <c r="A1185"/>
  <c r="A1183"/>
  <c r="A1182"/>
  <c r="A1181"/>
  <c r="A1180"/>
  <c r="A1178"/>
  <c r="A1177"/>
  <c r="A1176"/>
  <c r="A1175"/>
  <c r="A1174"/>
  <c r="A1173"/>
  <c r="A1171"/>
  <c r="F1170"/>
  <c r="H1170" s="1"/>
  <c r="A1170"/>
  <c r="A1169"/>
  <c r="A1168"/>
  <c r="A1167"/>
  <c r="A1165"/>
  <c r="A1164"/>
  <c r="A1163"/>
  <c r="A1162"/>
  <c r="A1161"/>
  <c r="A1160"/>
  <c r="A1158"/>
  <c r="A1157"/>
  <c r="A1156"/>
  <c r="A1155"/>
  <c r="A1153"/>
  <c r="A1151"/>
  <c r="A1149"/>
  <c r="A1148"/>
  <c r="A1147"/>
  <c r="A1146"/>
  <c r="A1144"/>
  <c r="A1143"/>
  <c r="A1142"/>
  <c r="A1140"/>
  <c r="A1139"/>
  <c r="A1138"/>
  <c r="A1137"/>
  <c r="A1136"/>
  <c r="A1135"/>
  <c r="A1133"/>
  <c r="A1131"/>
  <c r="A1130"/>
  <c r="A1129"/>
  <c r="A1128"/>
  <c r="A1127"/>
  <c r="A1126"/>
  <c r="A1125"/>
  <c r="A1124"/>
  <c r="A1123"/>
  <c r="A1122"/>
  <c r="A1121"/>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3"/>
  <c r="A1061"/>
  <c r="A1059"/>
  <c r="A1058"/>
  <c r="A1057"/>
  <c r="A1056"/>
  <c r="F1055"/>
  <c r="H1055" s="1"/>
  <c r="A1055"/>
  <c r="A1054"/>
  <c r="A1053"/>
  <c r="A1052"/>
  <c r="A1051"/>
  <c r="A1050"/>
  <c r="A1048"/>
  <c r="A1047"/>
  <c r="A1046"/>
  <c r="A1045"/>
  <c r="A1044"/>
  <c r="A1043"/>
  <c r="A1041"/>
  <c r="A1040"/>
  <c r="A1039"/>
  <c r="A1038"/>
  <c r="F1037"/>
  <c r="H1037" s="1"/>
  <c r="A1037"/>
  <c r="A1036"/>
  <c r="A1035"/>
  <c r="A1034"/>
  <c r="A1033"/>
  <c r="A1032"/>
  <c r="A1031"/>
  <c r="A1030"/>
  <c r="A1029"/>
  <c r="A1028"/>
  <c r="A1026"/>
  <c r="A1024"/>
  <c r="A1022"/>
  <c r="A1021"/>
  <c r="A1020"/>
  <c r="A1019"/>
  <c r="A1018"/>
  <c r="A1017"/>
  <c r="A1016"/>
  <c r="A1014"/>
  <c r="A1013"/>
  <c r="A1012"/>
  <c r="A1011"/>
  <c r="A1010"/>
  <c r="A1009"/>
  <c r="A1008"/>
  <c r="A1006"/>
  <c r="F1005"/>
  <c r="H1005" s="1"/>
  <c r="A1005"/>
  <c r="A1004"/>
  <c r="A1003"/>
  <c r="A1002"/>
  <c r="A1000"/>
  <c r="A998"/>
  <c r="A996"/>
  <c r="A994"/>
  <c r="A993"/>
  <c r="A992"/>
  <c r="A991"/>
  <c r="A990"/>
  <c r="A989"/>
  <c r="A988"/>
  <c r="A987"/>
  <c r="A986"/>
  <c r="A985"/>
  <c r="A984"/>
  <c r="A983"/>
  <c r="A982"/>
  <c r="A981"/>
  <c r="A979"/>
  <c r="A978"/>
  <c r="A977"/>
  <c r="A976"/>
  <c r="A974"/>
  <c r="A973"/>
  <c r="A972"/>
  <c r="A971"/>
  <c r="A970"/>
  <c r="A969"/>
  <c r="A967"/>
  <c r="F966"/>
  <c r="H966" s="1"/>
  <c r="A966"/>
  <c r="A965"/>
  <c r="A964"/>
  <c r="A963"/>
  <c r="A961"/>
  <c r="A960"/>
  <c r="A959"/>
  <c r="A958"/>
  <c r="A957"/>
  <c r="A956"/>
  <c r="A954"/>
  <c r="A953"/>
  <c r="A952"/>
  <c r="A951"/>
  <c r="A949"/>
  <c r="A947"/>
  <c r="A945"/>
  <c r="A944"/>
  <c r="A943"/>
  <c r="A942"/>
  <c r="A940"/>
  <c r="A939"/>
  <c r="A938"/>
  <c r="A936"/>
  <c r="A935"/>
  <c r="A934"/>
  <c r="A933"/>
  <c r="A932"/>
  <c r="A931"/>
  <c r="A929"/>
  <c r="A927"/>
  <c r="A926"/>
  <c r="A925"/>
  <c r="A924"/>
  <c r="A923"/>
  <c r="A922"/>
  <c r="A921"/>
  <c r="A920"/>
  <c r="A919"/>
  <c r="A918"/>
  <c r="A917"/>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59"/>
  <c r="A857"/>
  <c r="A855"/>
  <c r="A854"/>
  <c r="A853"/>
  <c r="A852"/>
  <c r="F851"/>
  <c r="H851" s="1"/>
  <c r="A851"/>
  <c r="A850"/>
  <c r="A849"/>
  <c r="A848"/>
  <c r="A847"/>
  <c r="A846"/>
  <c r="A844"/>
  <c r="A843"/>
  <c r="A842"/>
  <c r="A841"/>
  <c r="A840"/>
  <c r="A839"/>
  <c r="A837"/>
  <c r="A836"/>
  <c r="A835"/>
  <c r="A834"/>
  <c r="F833"/>
  <c r="H833" s="1"/>
  <c r="A833"/>
  <c r="A832"/>
  <c r="A831"/>
  <c r="A830"/>
  <c r="A829"/>
  <c r="A828"/>
  <c r="A827"/>
  <c r="A826"/>
  <c r="A825"/>
  <c r="A824"/>
  <c r="A822"/>
  <c r="A820"/>
  <c r="A818"/>
  <c r="A817"/>
  <c r="A816"/>
  <c r="A815"/>
  <c r="A814"/>
  <c r="A813"/>
  <c r="A812"/>
  <c r="A810"/>
  <c r="A809"/>
  <c r="A808"/>
  <c r="A807"/>
  <c r="A806"/>
  <c r="A805"/>
  <c r="A804"/>
  <c r="A802"/>
  <c r="F801"/>
  <c r="H801" s="1"/>
  <c r="A801"/>
  <c r="A800"/>
  <c r="A799"/>
  <c r="A798"/>
  <c r="A796"/>
  <c r="A794"/>
  <c r="A792"/>
  <c r="A790"/>
  <c r="A789"/>
  <c r="A788"/>
  <c r="A787"/>
  <c r="A786"/>
  <c r="A785"/>
  <c r="A784"/>
  <c r="A783"/>
  <c r="A782"/>
  <c r="A781"/>
  <c r="A780"/>
  <c r="A779"/>
  <c r="A778"/>
  <c r="A777"/>
  <c r="A775"/>
  <c r="A774"/>
  <c r="A773"/>
  <c r="A772"/>
  <c r="A770"/>
  <c r="A769"/>
  <c r="A768"/>
  <c r="A767"/>
  <c r="A766"/>
  <c r="A765"/>
  <c r="A763"/>
  <c r="F762"/>
  <c r="H762" s="1"/>
  <c r="A762"/>
  <c r="A761"/>
  <c r="A760"/>
  <c r="A759"/>
  <c r="A757"/>
  <c r="A756"/>
  <c r="A755"/>
  <c r="A754"/>
  <c r="A753"/>
  <c r="A752"/>
  <c r="A750"/>
  <c r="A749"/>
  <c r="A748"/>
  <c r="A747"/>
  <c r="A745"/>
  <c r="A743"/>
  <c r="A741"/>
  <c r="A740"/>
  <c r="A739"/>
  <c r="A738"/>
  <c r="A736"/>
  <c r="A735"/>
  <c r="A734"/>
  <c r="A732"/>
  <c r="A731"/>
  <c r="A730"/>
  <c r="A729"/>
  <c r="A728"/>
  <c r="A727"/>
  <c r="A725"/>
  <c r="A723"/>
  <c r="A722"/>
  <c r="A721"/>
  <c r="A720"/>
  <c r="A719"/>
  <c r="A718"/>
  <c r="A717"/>
  <c r="A716"/>
  <c r="A715"/>
  <c r="A714"/>
  <c r="A713"/>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5"/>
  <c r="A653"/>
  <c r="A651"/>
  <c r="A650"/>
  <c r="A649"/>
  <c r="A648"/>
  <c r="F647"/>
  <c r="H647" s="1"/>
  <c r="A647"/>
  <c r="A646"/>
  <c r="A645"/>
  <c r="A644"/>
  <c r="A643"/>
  <c r="A642"/>
  <c r="A640"/>
  <c r="A639"/>
  <c r="A638"/>
  <c r="A637"/>
  <c r="A636"/>
  <c r="A635"/>
  <c r="A633"/>
  <c r="A632"/>
  <c r="A631"/>
  <c r="A630"/>
  <c r="F629"/>
  <c r="H629" s="1"/>
  <c r="A629"/>
  <c r="A628"/>
  <c r="A627"/>
  <c r="A626"/>
  <c r="A625"/>
  <c r="A624"/>
  <c r="A623"/>
  <c r="A622"/>
  <c r="A621"/>
  <c r="A620"/>
  <c r="A618"/>
  <c r="A616"/>
  <c r="A614"/>
  <c r="A613"/>
  <c r="A612"/>
  <c r="A611"/>
  <c r="A610"/>
  <c r="A609"/>
  <c r="A608"/>
  <c r="A606"/>
  <c r="A605"/>
  <c r="A604"/>
  <c r="A603"/>
  <c r="A602"/>
  <c r="A601"/>
  <c r="A600"/>
  <c r="A598"/>
  <c r="F597"/>
  <c r="H597" s="1"/>
  <c r="A597"/>
  <c r="A596"/>
  <c r="A595"/>
  <c r="A594"/>
  <c r="A592"/>
  <c r="A590"/>
  <c r="A588"/>
  <c r="A586"/>
  <c r="A585"/>
  <c r="A584"/>
  <c r="A583"/>
  <c r="A582"/>
  <c r="A581"/>
  <c r="A580"/>
  <c r="A579"/>
  <c r="A578"/>
  <c r="A577"/>
  <c r="A576"/>
  <c r="A575"/>
  <c r="A574"/>
  <c r="A573"/>
  <c r="A571"/>
  <c r="A570"/>
  <c r="A569"/>
  <c r="A568"/>
  <c r="A566"/>
  <c r="A565"/>
  <c r="A564"/>
  <c r="A563"/>
  <c r="A562"/>
  <c r="A561"/>
  <c r="A559"/>
  <c r="F558"/>
  <c r="H558" s="1"/>
  <c r="A558"/>
  <c r="A557"/>
  <c r="A556"/>
  <c r="A555"/>
  <c r="A553"/>
  <c r="A552"/>
  <c r="A551"/>
  <c r="A550"/>
  <c r="A549"/>
  <c r="A548"/>
  <c r="A546"/>
  <c r="A545"/>
  <c r="A544"/>
  <c r="A543"/>
  <c r="A541"/>
  <c r="A539"/>
  <c r="A537"/>
  <c r="A536"/>
  <c r="A535"/>
  <c r="A534"/>
  <c r="A532"/>
  <c r="A531"/>
  <c r="A530"/>
  <c r="A528"/>
  <c r="A527"/>
  <c r="A526"/>
  <c r="A525"/>
  <c r="A524"/>
  <c r="A523"/>
  <c r="A521"/>
  <c r="A519"/>
  <c r="A518"/>
  <c r="A517"/>
  <c r="A516"/>
  <c r="A515"/>
  <c r="A514"/>
  <c r="A513"/>
  <c r="A512"/>
  <c r="A511"/>
  <c r="A510"/>
  <c r="A509"/>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1"/>
  <c r="A449"/>
  <c r="A447"/>
  <c r="A446"/>
  <c r="A445"/>
  <c r="A444"/>
  <c r="F443"/>
  <c r="H443" s="1"/>
  <c r="A443"/>
  <c r="A442"/>
  <c r="A441"/>
  <c r="A440"/>
  <c r="A439"/>
  <c r="A438"/>
  <c r="A436"/>
  <c r="A435"/>
  <c r="A434"/>
  <c r="A433"/>
  <c r="A432"/>
  <c r="A431"/>
  <c r="A429"/>
  <c r="A428"/>
  <c r="A427"/>
  <c r="A426"/>
  <c r="F425"/>
  <c r="H425" s="1"/>
  <c r="A425"/>
  <c r="A424"/>
  <c r="A423"/>
  <c r="A422"/>
  <c r="A421"/>
  <c r="A420"/>
  <c r="A419"/>
  <c r="A418"/>
  <c r="A417"/>
  <c r="A416"/>
  <c r="A414"/>
  <c r="F393"/>
  <c r="H393" s="1"/>
  <c r="F354"/>
  <c r="H354" s="1"/>
  <c r="F239"/>
  <c r="H239" s="1"/>
  <c r="F221"/>
  <c r="H221" s="1"/>
  <c r="A412"/>
  <c r="A410"/>
  <c r="A409"/>
  <c r="A408"/>
  <c r="A407"/>
  <c r="A406"/>
  <c r="A405"/>
  <c r="A404"/>
  <c r="A402"/>
  <c r="A401"/>
  <c r="A400"/>
  <c r="A399"/>
  <c r="A398"/>
  <c r="A397"/>
  <c r="A396"/>
  <c r="A394"/>
  <c r="A393"/>
  <c r="A392"/>
  <c r="A391"/>
  <c r="A390"/>
  <c r="A388"/>
  <c r="A386"/>
  <c r="A384"/>
  <c r="A382"/>
  <c r="A381"/>
  <c r="A380"/>
  <c r="A379"/>
  <c r="A378"/>
  <c r="A377"/>
  <c r="A376"/>
  <c r="A375"/>
  <c r="A374"/>
  <c r="A373"/>
  <c r="A372"/>
  <c r="A371"/>
  <c r="A370"/>
  <c r="A369"/>
  <c r="A367"/>
  <c r="A366"/>
  <c r="A365"/>
  <c r="A364"/>
  <c r="A362"/>
  <c r="A361"/>
  <c r="A360"/>
  <c r="A359"/>
  <c r="A358"/>
  <c r="A357"/>
  <c r="A355"/>
  <c r="A354"/>
  <c r="A353"/>
  <c r="A352"/>
  <c r="A351"/>
  <c r="A349"/>
  <c r="A348"/>
  <c r="A347"/>
  <c r="A346"/>
  <c r="A345"/>
  <c r="A344"/>
  <c r="A342"/>
  <c r="A341"/>
  <c r="A340"/>
  <c r="A339"/>
  <c r="A337"/>
  <c r="A335"/>
  <c r="A333"/>
  <c r="A332"/>
  <c r="A331"/>
  <c r="A330"/>
  <c r="A328"/>
  <c r="A327"/>
  <c r="A326"/>
  <c r="A324"/>
  <c r="A323"/>
  <c r="A322"/>
  <c r="A321"/>
  <c r="A320"/>
  <c r="A319"/>
  <c r="A317"/>
  <c r="A315"/>
  <c r="A314"/>
  <c r="A313"/>
  <c r="A312"/>
  <c r="A311"/>
  <c r="A310"/>
  <c r="A309"/>
  <c r="A308"/>
  <c r="A307"/>
  <c r="A306"/>
  <c r="A305"/>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7"/>
  <c r="A245"/>
  <c r="A243"/>
  <c r="A242"/>
  <c r="A241"/>
  <c r="A240"/>
  <c r="A239"/>
  <c r="A238"/>
  <c r="A237"/>
  <c r="A236"/>
  <c r="A235"/>
  <c r="A234"/>
  <c r="A232"/>
  <c r="A231"/>
  <c r="A230"/>
  <c r="A229"/>
  <c r="A228"/>
  <c r="A227"/>
  <c r="A225"/>
  <c r="A224"/>
  <c r="A223"/>
  <c r="A222"/>
  <c r="A221"/>
  <c r="A220"/>
  <c r="A219"/>
  <c r="A218"/>
  <c r="A217"/>
  <c r="A216"/>
  <c r="A215"/>
  <c r="A214"/>
  <c r="A213"/>
  <c r="A212"/>
  <c r="A210"/>
  <c r="G833" l="1"/>
  <c r="G1241"/>
  <c r="G1649"/>
  <c r="G2057"/>
  <c r="G2465"/>
  <c r="G221"/>
  <c r="G629"/>
  <c r="G1037"/>
  <c r="G1445"/>
  <c r="G1853"/>
  <c r="G2261"/>
  <c r="A6" l="1"/>
  <c r="A208"/>
  <c r="A206"/>
  <c r="A205"/>
  <c r="A204"/>
  <c r="A203"/>
  <c r="A202"/>
  <c r="A201"/>
  <c r="A200"/>
  <c r="A198"/>
  <c r="A197"/>
  <c r="A196"/>
  <c r="A195"/>
  <c r="A194"/>
  <c r="A193"/>
  <c r="A192"/>
  <c r="A190"/>
  <c r="A189"/>
  <c r="A188"/>
  <c r="A187"/>
  <c r="A186"/>
  <c r="A184"/>
  <c r="A182"/>
  <c r="A180"/>
  <c r="A178"/>
  <c r="A177"/>
  <c r="A176"/>
  <c r="A175"/>
  <c r="A174"/>
  <c r="A173"/>
  <c r="A172"/>
  <c r="A171"/>
  <c r="A170"/>
  <c r="A169"/>
  <c r="A168"/>
  <c r="A167"/>
  <c r="A166"/>
  <c r="A165"/>
  <c r="A163"/>
  <c r="A162"/>
  <c r="A161"/>
  <c r="A160"/>
  <c r="A158"/>
  <c r="A157"/>
  <c r="A156"/>
  <c r="A155"/>
  <c r="A154"/>
  <c r="A153"/>
  <c r="A151"/>
  <c r="A150"/>
  <c r="A149"/>
  <c r="A148"/>
  <c r="A147"/>
  <c r="A145"/>
  <c r="A144"/>
  <c r="A143"/>
  <c r="A142"/>
  <c r="A141"/>
  <c r="A140"/>
  <c r="A138"/>
  <c r="A137"/>
  <c r="A136"/>
  <c r="A135"/>
  <c r="A133"/>
  <c r="A131"/>
  <c r="A129"/>
  <c r="A128"/>
  <c r="A127"/>
  <c r="A126"/>
  <c r="A124"/>
  <c r="A123"/>
  <c r="A122"/>
  <c r="A120"/>
  <c r="A119"/>
  <c r="A118"/>
  <c r="A117"/>
  <c r="A116"/>
  <c r="A115"/>
  <c r="A113"/>
  <c r="A111"/>
  <c r="A110"/>
  <c r="A109"/>
  <c r="A108"/>
  <c r="A107"/>
  <c r="A106"/>
  <c r="A105"/>
  <c r="A104"/>
  <c r="A103"/>
  <c r="A102"/>
  <c r="A101"/>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3"/>
  <c r="A41"/>
  <c r="A39"/>
  <c r="A38"/>
  <c r="A37"/>
  <c r="A36"/>
  <c r="A35"/>
  <c r="A34"/>
  <c r="A33"/>
  <c r="A32"/>
  <c r="A31"/>
  <c r="A30"/>
  <c r="A28"/>
  <c r="A27"/>
  <c r="A26"/>
  <c r="A25"/>
  <c r="A24"/>
  <c r="A23"/>
  <c r="A21"/>
  <c r="A20"/>
  <c r="A19"/>
  <c r="A18"/>
  <c r="A17"/>
  <c r="A16"/>
  <c r="A15"/>
  <c r="A14"/>
  <c r="A13"/>
  <c r="A12"/>
  <c r="A11"/>
  <c r="A10"/>
  <c r="A9"/>
  <c r="A8"/>
  <c r="F189"/>
  <c r="H189" s="1"/>
  <c r="F150"/>
  <c r="H150" s="1"/>
  <c r="F35"/>
  <c r="H35" s="1"/>
  <c r="F17"/>
  <c r="BW206" i="1"/>
  <c r="F12650" i="3" s="1"/>
  <c r="H12650" s="1"/>
  <c r="BW205" i="1"/>
  <c r="F12649" i="3" s="1"/>
  <c r="H12649" s="1"/>
  <c r="BW204" i="1"/>
  <c r="F12648" i="3" s="1"/>
  <c r="H12648" s="1"/>
  <c r="BW203" i="1"/>
  <c r="F12647" i="3" s="1"/>
  <c r="H12647" s="1"/>
  <c r="BW202" i="1"/>
  <c r="F12646" i="3" s="1"/>
  <c r="BW198" i="1"/>
  <c r="F12642" i="3" s="1"/>
  <c r="H12642" s="1"/>
  <c r="BW197" i="1"/>
  <c r="F12641" i="3" s="1"/>
  <c r="H12641" s="1"/>
  <c r="BW196" i="1"/>
  <c r="F12640" i="3" s="1"/>
  <c r="H12640" s="1"/>
  <c r="BW195" i="1"/>
  <c r="F12639" i="3" s="1"/>
  <c r="H12639" s="1"/>
  <c r="BW194" i="1"/>
  <c r="F12638" i="3" s="1"/>
  <c r="H12638" s="1"/>
  <c r="BW178" i="1"/>
  <c r="F12622" i="3" s="1"/>
  <c r="H12622" s="1"/>
  <c r="BW177" i="1"/>
  <c r="F12621" i="3" s="1"/>
  <c r="H12621" s="1"/>
  <c r="BW176" i="1"/>
  <c r="F12620" i="3" s="1"/>
  <c r="H12620" s="1"/>
  <c r="BW175" i="1"/>
  <c r="F12619" i="3" s="1"/>
  <c r="H12619" s="1"/>
  <c r="BW174" i="1"/>
  <c r="F12618" i="3" s="1"/>
  <c r="H12618" s="1"/>
  <c r="BW173" i="1"/>
  <c r="F12617" i="3" s="1"/>
  <c r="H12617" s="1"/>
  <c r="BW172" i="1"/>
  <c r="F12616" i="3" s="1"/>
  <c r="H12616" s="1"/>
  <c r="BW171" i="1"/>
  <c r="F12615" i="3" s="1"/>
  <c r="H12615" s="1"/>
  <c r="BW170" i="1"/>
  <c r="F12614" i="3" s="1"/>
  <c r="H12614" s="1"/>
  <c r="BW169" i="1"/>
  <c r="F12613" i="3" s="1"/>
  <c r="H12613" s="1"/>
  <c r="BW168" i="1"/>
  <c r="F12612" i="3" s="1"/>
  <c r="H12612" s="1"/>
  <c r="BW167" i="1"/>
  <c r="F12611" i="3" s="1"/>
  <c r="BW163" i="1"/>
  <c r="F12607" i="3" s="1"/>
  <c r="H12607" s="1"/>
  <c r="BW162" i="1"/>
  <c r="F12606" i="3" s="1"/>
  <c r="BW158" i="1"/>
  <c r="F12602" i="3" s="1"/>
  <c r="H12602" s="1"/>
  <c r="BW157" i="1"/>
  <c r="F12601" i="3" s="1"/>
  <c r="H12601" s="1"/>
  <c r="BW156" i="1"/>
  <c r="F12600" i="3" s="1"/>
  <c r="H12600" s="1"/>
  <c r="BW155" i="1"/>
  <c r="F12599" i="3" s="1"/>
  <c r="BW150" i="1"/>
  <c r="F12594" i="3" s="1"/>
  <c r="H12594" s="1"/>
  <c r="BW149" i="1"/>
  <c r="F12593" i="3" s="1"/>
  <c r="BW145" i="1"/>
  <c r="F12589" i="3" s="1"/>
  <c r="H12589" s="1"/>
  <c r="BW144" i="1"/>
  <c r="F12588" i="3" s="1"/>
  <c r="H12588" s="1"/>
  <c r="BW143" i="1"/>
  <c r="F12587" i="3" s="1"/>
  <c r="H12587" s="1"/>
  <c r="BW142" i="1"/>
  <c r="F12586" i="3" s="1"/>
  <c r="BW138" i="1"/>
  <c r="F12582" i="3" s="1"/>
  <c r="H12582" s="1"/>
  <c r="BW137" i="1"/>
  <c r="F12581" i="3" s="1"/>
  <c r="BW129" i="1"/>
  <c r="F12573" i="3" s="1"/>
  <c r="H12573" s="1"/>
  <c r="BW128" i="1"/>
  <c r="F12572" i="3" s="1"/>
  <c r="BW124" i="1"/>
  <c r="F12568" i="3" s="1"/>
  <c r="BW120" i="1"/>
  <c r="F12564" i="3" s="1"/>
  <c r="H12564" s="1"/>
  <c r="BW119" i="1"/>
  <c r="F12563" i="3" s="1"/>
  <c r="H12563" s="1"/>
  <c r="BW118" i="1"/>
  <c r="F12562" i="3" s="1"/>
  <c r="H12562" s="1"/>
  <c r="BW117" i="1"/>
  <c r="F12561" i="3" s="1"/>
  <c r="H12561" s="1"/>
  <c r="BW111" i="1"/>
  <c r="F12555" i="3" s="1"/>
  <c r="H12555" s="1"/>
  <c r="BW110" i="1"/>
  <c r="F12554" i="3" s="1"/>
  <c r="H12554" s="1"/>
  <c r="BW109" i="1"/>
  <c r="F12553" i="3" s="1"/>
  <c r="H12553" s="1"/>
  <c r="BW108" i="1"/>
  <c r="F12552" i="3" s="1"/>
  <c r="H12552" s="1"/>
  <c r="BW107" i="1"/>
  <c r="F12551" i="3" s="1"/>
  <c r="H12551" s="1"/>
  <c r="BW106" i="1"/>
  <c r="F12550" i="3" s="1"/>
  <c r="H12550" s="1"/>
  <c r="BW105" i="1"/>
  <c r="F12549" i="3" s="1"/>
  <c r="H12549" s="1"/>
  <c r="BW104" i="1"/>
  <c r="F12548" i="3" s="1"/>
  <c r="H12548" s="1"/>
  <c r="BW103" i="1"/>
  <c r="F12547" i="3" s="1"/>
  <c r="BW99" i="1"/>
  <c r="F12543" i="3" s="1"/>
  <c r="H12543" s="1"/>
  <c r="BW98" i="1"/>
  <c r="F12542" i="3" s="1"/>
  <c r="H12542" s="1"/>
  <c r="BW97" i="1"/>
  <c r="F12541" i="3" s="1"/>
  <c r="H12541" s="1"/>
  <c r="BW96" i="1"/>
  <c r="F12540" i="3" s="1"/>
  <c r="H12540" s="1"/>
  <c r="BW95" i="1"/>
  <c r="F12539" i="3" s="1"/>
  <c r="H12539" s="1"/>
  <c r="BW94" i="1"/>
  <c r="F12538" i="3" s="1"/>
  <c r="H12538" s="1"/>
  <c r="BW93" i="1"/>
  <c r="F12537" i="3" s="1"/>
  <c r="H12537" s="1"/>
  <c r="BW92" i="1"/>
  <c r="F12536" i="3" s="1"/>
  <c r="H12536" s="1"/>
  <c r="BW89" i="1"/>
  <c r="F12533" i="3" s="1"/>
  <c r="BW88" i="1"/>
  <c r="F12532" i="3" s="1"/>
  <c r="H12532" s="1"/>
  <c r="BW87" i="1"/>
  <c r="F12531" i="3" s="1"/>
  <c r="H12531" s="1"/>
  <c r="BW86" i="1"/>
  <c r="F12530" i="3" s="1"/>
  <c r="H12530" s="1"/>
  <c r="BW85" i="1"/>
  <c r="F12529" i="3" s="1"/>
  <c r="H12529" s="1"/>
  <c r="BW84" i="1"/>
  <c r="F12528" i="3" s="1"/>
  <c r="BW83" i="1"/>
  <c r="F12527" i="3" s="1"/>
  <c r="H12527" s="1"/>
  <c r="BW82" i="1"/>
  <c r="F12526" i="3" s="1"/>
  <c r="H12526" s="1"/>
  <c r="BW81" i="1"/>
  <c r="F12525" i="3" s="1"/>
  <c r="H12525" s="1"/>
  <c r="BW80" i="1"/>
  <c r="F12524" i="3" s="1"/>
  <c r="H12524" s="1"/>
  <c r="BW79" i="1"/>
  <c r="F12523" i="3" s="1"/>
  <c r="H12523" s="1"/>
  <c r="BW78" i="1"/>
  <c r="F12522" i="3" s="1"/>
  <c r="H12522" s="1"/>
  <c r="BW77" i="1"/>
  <c r="F12521" i="3" s="1"/>
  <c r="H12521" s="1"/>
  <c r="BW76" i="1"/>
  <c r="F12520" i="3" s="1"/>
  <c r="H12520" s="1"/>
  <c r="BW75" i="1"/>
  <c r="F12519" i="3" s="1"/>
  <c r="H12519" s="1"/>
  <c r="BW74" i="1"/>
  <c r="F12518" i="3" s="1"/>
  <c r="H12518" s="1"/>
  <c r="BW73" i="1"/>
  <c r="F12517" i="3" s="1"/>
  <c r="H12517" s="1"/>
  <c r="BW72" i="1"/>
  <c r="F12516" i="3" s="1"/>
  <c r="H12516" s="1"/>
  <c r="BW71" i="1"/>
  <c r="F12515" i="3" s="1"/>
  <c r="H12515" s="1"/>
  <c r="BW70" i="1"/>
  <c r="F12514" i="3" s="1"/>
  <c r="H12514" s="1"/>
  <c r="BW69" i="1"/>
  <c r="F12513" i="3" s="1"/>
  <c r="H12513" s="1"/>
  <c r="BW68" i="1"/>
  <c r="F12512" i="3" s="1"/>
  <c r="H12512" s="1"/>
  <c r="BW67" i="1"/>
  <c r="F12511" i="3" s="1"/>
  <c r="H12511" s="1"/>
  <c r="BW66" i="1"/>
  <c r="F12510" i="3" s="1"/>
  <c r="H12510" s="1"/>
  <c r="BW65" i="1"/>
  <c r="F12509" i="3" s="1"/>
  <c r="H12509" s="1"/>
  <c r="BW64" i="1"/>
  <c r="F12508" i="3" s="1"/>
  <c r="H12508" s="1"/>
  <c r="BW63" i="1"/>
  <c r="F12507" i="3" s="1"/>
  <c r="H12507" s="1"/>
  <c r="BW62" i="1"/>
  <c r="F12506" i="3" s="1"/>
  <c r="H12506" s="1"/>
  <c r="BW61" i="1"/>
  <c r="F12505" i="3" s="1"/>
  <c r="H12505" s="1"/>
  <c r="BW60" i="1"/>
  <c r="F12504" i="3" s="1"/>
  <c r="H12504" s="1"/>
  <c r="BW59" i="1"/>
  <c r="F12503" i="3" s="1"/>
  <c r="H12503" s="1"/>
  <c r="BW57" i="1"/>
  <c r="F12501" i="3" s="1"/>
  <c r="H12501" s="1"/>
  <c r="BW56" i="1"/>
  <c r="F12500" i="3" s="1"/>
  <c r="H12500" s="1"/>
  <c r="BW55" i="1"/>
  <c r="F12499" i="3" s="1"/>
  <c r="H12499" s="1"/>
  <c r="BW54" i="1"/>
  <c r="F12498" i="3" s="1"/>
  <c r="H12498" s="1"/>
  <c r="BW53" i="1"/>
  <c r="F12497" i="3" s="1"/>
  <c r="BW52" i="1"/>
  <c r="F12496" i="3" s="1"/>
  <c r="H12496" s="1"/>
  <c r="BW51" i="1"/>
  <c r="F12495" i="3" s="1"/>
  <c r="H12495" s="1"/>
  <c r="BW50" i="1"/>
  <c r="F12494" i="3" s="1"/>
  <c r="H12494" s="1"/>
  <c r="BW49" i="1"/>
  <c r="F12493" i="3" s="1"/>
  <c r="H12493" s="1"/>
  <c r="BW48" i="1"/>
  <c r="F12492" i="3" s="1"/>
  <c r="H12492" s="1"/>
  <c r="BW47" i="1"/>
  <c r="F12491" i="3" s="1"/>
  <c r="H12491" s="1"/>
  <c r="BC206" i="1"/>
  <c r="F8569" i="3" s="1"/>
  <c r="H8569" s="1"/>
  <c r="BC205" i="1"/>
  <c r="F8568" i="3" s="1"/>
  <c r="H8568" s="1"/>
  <c r="BC204" i="1"/>
  <c r="F8567" i="3" s="1"/>
  <c r="H8567" s="1"/>
  <c r="BC203" i="1"/>
  <c r="F8566" i="3" s="1"/>
  <c r="H8566" s="1"/>
  <c r="BC202" i="1"/>
  <c r="F8565" i="3" s="1"/>
  <c r="BC198" i="1"/>
  <c r="F8561" i="3" s="1"/>
  <c r="H8561" s="1"/>
  <c r="BC197" i="1"/>
  <c r="F8560" i="3" s="1"/>
  <c r="H8560" s="1"/>
  <c r="BC196" i="1"/>
  <c r="F8559" i="3" s="1"/>
  <c r="H8559" s="1"/>
  <c r="BC195" i="1"/>
  <c r="F8558" i="3" s="1"/>
  <c r="H8558" s="1"/>
  <c r="BC194" i="1"/>
  <c r="F8557" i="3" s="1"/>
  <c r="BC178" i="1"/>
  <c r="F8541" i="3" s="1"/>
  <c r="H8541" s="1"/>
  <c r="BC177" i="1"/>
  <c r="F8540" i="3" s="1"/>
  <c r="H8540" s="1"/>
  <c r="BC176" i="1"/>
  <c r="F8539" i="3" s="1"/>
  <c r="H8539" s="1"/>
  <c r="BC175" i="1"/>
  <c r="F8538" i="3" s="1"/>
  <c r="H8538" s="1"/>
  <c r="BC174" i="1"/>
  <c r="F8537" i="3" s="1"/>
  <c r="H8537" s="1"/>
  <c r="BC173" i="1"/>
  <c r="F8536" i="3" s="1"/>
  <c r="H8536" s="1"/>
  <c r="BC172" i="1"/>
  <c r="F8535" i="3" s="1"/>
  <c r="H8535" s="1"/>
  <c r="BC171" i="1"/>
  <c r="F8534" i="3" s="1"/>
  <c r="H8534" s="1"/>
  <c r="BC170" i="1"/>
  <c r="F8533" i="3" s="1"/>
  <c r="H8533" s="1"/>
  <c r="BC169" i="1"/>
  <c r="F8532" i="3" s="1"/>
  <c r="H8532" s="1"/>
  <c r="BC168" i="1"/>
  <c r="F8531" i="3" s="1"/>
  <c r="H8531" s="1"/>
  <c r="BC167" i="1"/>
  <c r="F8530" i="3" s="1"/>
  <c r="BC163" i="1"/>
  <c r="F8526" i="3" s="1"/>
  <c r="H8526" s="1"/>
  <c r="BC162" i="1"/>
  <c r="F8525" i="3" s="1"/>
  <c r="BC158" i="1"/>
  <c r="F8521" i="3" s="1"/>
  <c r="H8521" s="1"/>
  <c r="BC157" i="1"/>
  <c r="F8520" i="3" s="1"/>
  <c r="H8520" s="1"/>
  <c r="BC156" i="1"/>
  <c r="F8519" i="3" s="1"/>
  <c r="H8519" s="1"/>
  <c r="BC155" i="1"/>
  <c r="F8518" i="3" s="1"/>
  <c r="BC150" i="1"/>
  <c r="F8513" i="3" s="1"/>
  <c r="H8513" s="1"/>
  <c r="BC149" i="1"/>
  <c r="F8512" i="3" s="1"/>
  <c r="BC145" i="1"/>
  <c r="F8508" i="3" s="1"/>
  <c r="H8508" s="1"/>
  <c r="BC144" i="1"/>
  <c r="F8507" i="3" s="1"/>
  <c r="H8507" s="1"/>
  <c r="BC143" i="1"/>
  <c r="F8506" i="3" s="1"/>
  <c r="H8506" s="1"/>
  <c r="BC142" i="1"/>
  <c r="F8505" i="3" s="1"/>
  <c r="BC138" i="1"/>
  <c r="F8501" i="3" s="1"/>
  <c r="H8501" s="1"/>
  <c r="BC137" i="1"/>
  <c r="F8500" i="3" s="1"/>
  <c r="BC129" i="1"/>
  <c r="F8492" i="3" s="1"/>
  <c r="H8492" s="1"/>
  <c r="BC128" i="1"/>
  <c r="F8491" i="3" s="1"/>
  <c r="BC124" i="1"/>
  <c r="F8487" i="3" s="1"/>
  <c r="BC120" i="1"/>
  <c r="F8483" i="3" s="1"/>
  <c r="H8483" s="1"/>
  <c r="BC119" i="1"/>
  <c r="F8482" i="3" s="1"/>
  <c r="H8482" s="1"/>
  <c r="BC118" i="1"/>
  <c r="F8481" i="3" s="1"/>
  <c r="H8481" s="1"/>
  <c r="BC117" i="1"/>
  <c r="F8480" i="3" s="1"/>
  <c r="BC111" i="1"/>
  <c r="F8474" i="3" s="1"/>
  <c r="H8474" s="1"/>
  <c r="BC110" i="1"/>
  <c r="F8473" i="3" s="1"/>
  <c r="H8473" s="1"/>
  <c r="BC109" i="1"/>
  <c r="F8472" i="3" s="1"/>
  <c r="H8472" s="1"/>
  <c r="BC108" i="1"/>
  <c r="F8471" i="3" s="1"/>
  <c r="H8471" s="1"/>
  <c r="BC107" i="1"/>
  <c r="F8470" i="3" s="1"/>
  <c r="H8470" s="1"/>
  <c r="BC106" i="1"/>
  <c r="F8469" i="3" s="1"/>
  <c r="H8469" s="1"/>
  <c r="BC105" i="1"/>
  <c r="F8468" i="3" s="1"/>
  <c r="H8468" s="1"/>
  <c r="BC104" i="1"/>
  <c r="F8467" i="3" s="1"/>
  <c r="H8467" s="1"/>
  <c r="BC103" i="1"/>
  <c r="F8466" i="3" s="1"/>
  <c r="BC99" i="1"/>
  <c r="F8462" i="3" s="1"/>
  <c r="H8462" s="1"/>
  <c r="BC98" i="1"/>
  <c r="F8461" i="3" s="1"/>
  <c r="H8461" s="1"/>
  <c r="BC97" i="1"/>
  <c r="F8460" i="3" s="1"/>
  <c r="H8460" s="1"/>
  <c r="BC96" i="1"/>
  <c r="F8459" i="3" s="1"/>
  <c r="H8459" s="1"/>
  <c r="BC95" i="1"/>
  <c r="F8458" i="3" s="1"/>
  <c r="H8458" s="1"/>
  <c r="BC94" i="1"/>
  <c r="F8457" i="3" s="1"/>
  <c r="H8457" s="1"/>
  <c r="BC93" i="1"/>
  <c r="F8456" i="3" s="1"/>
  <c r="H8456" s="1"/>
  <c r="BC92" i="1"/>
  <c r="F8455" i="3" s="1"/>
  <c r="H8455" s="1"/>
  <c r="BC91" i="1"/>
  <c r="F8454" i="3" s="1"/>
  <c r="BC90" i="1"/>
  <c r="F8453" i="3" s="1"/>
  <c r="H8453" s="1"/>
  <c r="BC89" i="1"/>
  <c r="F8452" i="3" s="1"/>
  <c r="H8452" s="1"/>
  <c r="BC88" i="1"/>
  <c r="F8451" i="3" s="1"/>
  <c r="H8451" s="1"/>
  <c r="BC87" i="1"/>
  <c r="F8450" i="3" s="1"/>
  <c r="H8450" s="1"/>
  <c r="BC86" i="1"/>
  <c r="F8449" i="3" s="1"/>
  <c r="H8449" s="1"/>
  <c r="BC85" i="1"/>
  <c r="F8448" i="3" s="1"/>
  <c r="H8448" s="1"/>
  <c r="BC84" i="1"/>
  <c r="F8447" i="3" s="1"/>
  <c r="H8447" s="1"/>
  <c r="BC83" i="1"/>
  <c r="F8446" i="3" s="1"/>
  <c r="H8446" s="1"/>
  <c r="BC82" i="1"/>
  <c r="F8445" i="3" s="1"/>
  <c r="H8445" s="1"/>
  <c r="BC81" i="1"/>
  <c r="F8444" i="3" s="1"/>
  <c r="H8444" s="1"/>
  <c r="BC80" i="1"/>
  <c r="F8443" i="3" s="1"/>
  <c r="H8443" s="1"/>
  <c r="BC79" i="1"/>
  <c r="F8442" i="3" s="1"/>
  <c r="H8442" s="1"/>
  <c r="BC78" i="1"/>
  <c r="F8441" i="3" s="1"/>
  <c r="H8441" s="1"/>
  <c r="BC77" i="1"/>
  <c r="F8440" i="3" s="1"/>
  <c r="H8440" s="1"/>
  <c r="BC76" i="1"/>
  <c r="F8439" i="3" s="1"/>
  <c r="H8439" s="1"/>
  <c r="BC75" i="1"/>
  <c r="F8438" i="3" s="1"/>
  <c r="H8438" s="1"/>
  <c r="BC74" i="1"/>
  <c r="F8437" i="3" s="1"/>
  <c r="H8437" s="1"/>
  <c r="BC73" i="1"/>
  <c r="F8436" i="3" s="1"/>
  <c r="H8436" s="1"/>
  <c r="BC72" i="1"/>
  <c r="F8435" i="3" s="1"/>
  <c r="H8435" s="1"/>
  <c r="BC71" i="1"/>
  <c r="F8434" i="3" s="1"/>
  <c r="H8434" s="1"/>
  <c r="BC70" i="1"/>
  <c r="F8433" i="3" s="1"/>
  <c r="H8433" s="1"/>
  <c r="BC69" i="1"/>
  <c r="F8432" i="3" s="1"/>
  <c r="H8432" s="1"/>
  <c r="BC68" i="1"/>
  <c r="F8431" i="3" s="1"/>
  <c r="H8431" s="1"/>
  <c r="BC67" i="1"/>
  <c r="F8430" i="3" s="1"/>
  <c r="H8430" s="1"/>
  <c r="BC66" i="1"/>
  <c r="F8429" i="3" s="1"/>
  <c r="H8429" s="1"/>
  <c r="BC65" i="1"/>
  <c r="F8428" i="3" s="1"/>
  <c r="H8428" s="1"/>
  <c r="BC64" i="1"/>
  <c r="F8427" i="3" s="1"/>
  <c r="H8427" s="1"/>
  <c r="BC63" i="1"/>
  <c r="F8426" i="3" s="1"/>
  <c r="H8426" s="1"/>
  <c r="BC62" i="1"/>
  <c r="F8425" i="3" s="1"/>
  <c r="H8425" s="1"/>
  <c r="BC61" i="1"/>
  <c r="F8424" i="3" s="1"/>
  <c r="H8424" s="1"/>
  <c r="BC60" i="1"/>
  <c r="F8423" i="3" s="1"/>
  <c r="H8423" s="1"/>
  <c r="BC59" i="1"/>
  <c r="F8422" i="3" s="1"/>
  <c r="H8422" s="1"/>
  <c r="BC58" i="1"/>
  <c r="F8421" i="3" s="1"/>
  <c r="H8421" s="1"/>
  <c r="BC57" i="1"/>
  <c r="F8420" i="3" s="1"/>
  <c r="H8420" s="1"/>
  <c r="BC56" i="1"/>
  <c r="F8419" i="3" s="1"/>
  <c r="H8419" s="1"/>
  <c r="BC55" i="1"/>
  <c r="F8418" i="3" s="1"/>
  <c r="H8418" s="1"/>
  <c r="BC54" i="1"/>
  <c r="F8417" i="3" s="1"/>
  <c r="H8417" s="1"/>
  <c r="BC53" i="1"/>
  <c r="F8416" i="3" s="1"/>
  <c r="H8416" s="1"/>
  <c r="BC52" i="1"/>
  <c r="F8415" i="3" s="1"/>
  <c r="H8415" s="1"/>
  <c r="BC51" i="1"/>
  <c r="F8414" i="3" s="1"/>
  <c r="H8414" s="1"/>
  <c r="BC50" i="1"/>
  <c r="F8413" i="3" s="1"/>
  <c r="H8413" s="1"/>
  <c r="BC49" i="1"/>
  <c r="F8412" i="3" s="1"/>
  <c r="H8412" s="1"/>
  <c r="BC48" i="1"/>
  <c r="F8411" i="3" s="1"/>
  <c r="H8411" s="1"/>
  <c r="BC47" i="1"/>
  <c r="F8410" i="3" s="1"/>
  <c r="H8466" l="1"/>
  <c r="F8475"/>
  <c r="H8491"/>
  <c r="F8493"/>
  <c r="H8500"/>
  <c r="F8502"/>
  <c r="H8502" s="1"/>
  <c r="H8505"/>
  <c r="F8509"/>
  <c r="H8509" s="1"/>
  <c r="H8512"/>
  <c r="F8515"/>
  <c r="H8515" s="1"/>
  <c r="H8518"/>
  <c r="F8522"/>
  <c r="H8522" s="1"/>
  <c r="H8525"/>
  <c r="F8527"/>
  <c r="H8527" s="1"/>
  <c r="H8530"/>
  <c r="F8542"/>
  <c r="H8557"/>
  <c r="F8562"/>
  <c r="H8562" s="1"/>
  <c r="H12497"/>
  <c r="G12497"/>
  <c r="H12528"/>
  <c r="G12528"/>
  <c r="F12556"/>
  <c r="H12556" s="1"/>
  <c r="H12547"/>
  <c r="F12574"/>
  <c r="H12574" s="1"/>
  <c r="H12572"/>
  <c r="F12583"/>
  <c r="H12583" s="1"/>
  <c r="H12581"/>
  <c r="F12590"/>
  <c r="H12590" s="1"/>
  <c r="H12586"/>
  <c r="F12596"/>
  <c r="H12596" s="1"/>
  <c r="H12593"/>
  <c r="F12603"/>
  <c r="H12603" s="1"/>
  <c r="H12599"/>
  <c r="F12608"/>
  <c r="H12608" s="1"/>
  <c r="H12606"/>
  <c r="F12623"/>
  <c r="H12623" s="1"/>
  <c r="H12611"/>
  <c r="H8410"/>
  <c r="F8463"/>
  <c r="H8454"/>
  <c r="G8454"/>
  <c r="H8480"/>
  <c r="F8484"/>
  <c r="H8484" s="1"/>
  <c r="H8487"/>
  <c r="F8488"/>
  <c r="H8488" s="1"/>
  <c r="H8565"/>
  <c r="F8570"/>
  <c r="H12533"/>
  <c r="G12533"/>
  <c r="F12569"/>
  <c r="H12569" s="1"/>
  <c r="H12568"/>
  <c r="F12651"/>
  <c r="H12651" s="1"/>
  <c r="H12646"/>
  <c r="H17"/>
  <c r="G17"/>
  <c r="F12625"/>
  <c r="F12643"/>
  <c r="H12643" s="1"/>
  <c r="F12565"/>
  <c r="H12565" s="1"/>
  <c r="F12653"/>
  <c r="H12653" s="1"/>
  <c r="AJ206" i="1"/>
  <c r="F4693" i="3" s="1"/>
  <c r="H4693" s="1"/>
  <c r="AJ205" i="1"/>
  <c r="F4692" i="3" s="1"/>
  <c r="H4692" s="1"/>
  <c r="AJ204" i="1"/>
  <c r="F4691" i="3" s="1"/>
  <c r="H4691" s="1"/>
  <c r="AJ203" i="1"/>
  <c r="F4690" i="3" s="1"/>
  <c r="H4690" s="1"/>
  <c r="AJ202" i="1"/>
  <c r="F4689" i="3" s="1"/>
  <c r="AJ198" i="1"/>
  <c r="F4685" i="3" s="1"/>
  <c r="H4685" s="1"/>
  <c r="AJ197" i="1"/>
  <c r="F4684" i="3" s="1"/>
  <c r="H4684" s="1"/>
  <c r="AJ196" i="1"/>
  <c r="F4683" i="3" s="1"/>
  <c r="H4683" s="1"/>
  <c r="AJ195" i="1"/>
  <c r="F4682" i="3" s="1"/>
  <c r="H4682" s="1"/>
  <c r="AJ194" i="1"/>
  <c r="F4681" i="3" s="1"/>
  <c r="AJ178" i="1"/>
  <c r="F4665" i="3" s="1"/>
  <c r="H4665" s="1"/>
  <c r="AJ177" i="1"/>
  <c r="F4664" i="3" s="1"/>
  <c r="H4664" s="1"/>
  <c r="AJ176" i="1"/>
  <c r="F4663" i="3" s="1"/>
  <c r="H4663" s="1"/>
  <c r="AJ175" i="1"/>
  <c r="F4662" i="3" s="1"/>
  <c r="H4662" s="1"/>
  <c r="AJ174" i="1"/>
  <c r="F4661" i="3" s="1"/>
  <c r="H4661" s="1"/>
  <c r="AJ173" i="1"/>
  <c r="F4660" i="3" s="1"/>
  <c r="H4660" s="1"/>
  <c r="AJ172" i="1"/>
  <c r="F4659" i="3" s="1"/>
  <c r="H4659" s="1"/>
  <c r="AJ171" i="1"/>
  <c r="F4658" i="3" s="1"/>
  <c r="H4658" s="1"/>
  <c r="AJ170" i="1"/>
  <c r="F4657" i="3" s="1"/>
  <c r="H4657" s="1"/>
  <c r="AJ169" i="1"/>
  <c r="F4656" i="3" s="1"/>
  <c r="H4656" s="1"/>
  <c r="AJ168" i="1"/>
  <c r="F4655" i="3" s="1"/>
  <c r="H4655" s="1"/>
  <c r="AJ167" i="1"/>
  <c r="F4654" i="3" s="1"/>
  <c r="AJ163" i="1"/>
  <c r="F4650" i="3" s="1"/>
  <c r="H4650" s="1"/>
  <c r="AJ162" i="1"/>
  <c r="F4649" i="3" s="1"/>
  <c r="AJ158" i="1"/>
  <c r="F4645" i="3" s="1"/>
  <c r="H4645" s="1"/>
  <c r="AJ157" i="1"/>
  <c r="F4644" i="3" s="1"/>
  <c r="H4644" s="1"/>
  <c r="AJ156" i="1"/>
  <c r="F4643" i="3" s="1"/>
  <c r="H4643" s="1"/>
  <c r="AJ155" i="1"/>
  <c r="F4642" i="3" s="1"/>
  <c r="AJ150" i="1"/>
  <c r="F4637" i="3" s="1"/>
  <c r="H4637" s="1"/>
  <c r="AJ149" i="1"/>
  <c r="F4636" i="3" s="1"/>
  <c r="AJ145" i="1"/>
  <c r="F4632" i="3" s="1"/>
  <c r="H4632" s="1"/>
  <c r="AJ144" i="1"/>
  <c r="F4631" i="3" s="1"/>
  <c r="H4631" s="1"/>
  <c r="AJ143" i="1"/>
  <c r="F4630" i="3" s="1"/>
  <c r="H4630" s="1"/>
  <c r="AJ142" i="1"/>
  <c r="F4629" i="3" s="1"/>
  <c r="AJ138" i="1"/>
  <c r="F4625" i="3" s="1"/>
  <c r="H4625" s="1"/>
  <c r="AJ137" i="1"/>
  <c r="F4624" i="3" s="1"/>
  <c r="AJ129" i="1"/>
  <c r="F4616" i="3" s="1"/>
  <c r="H4616" s="1"/>
  <c r="AJ128" i="1"/>
  <c r="F4615" i="3" s="1"/>
  <c r="AJ124" i="1"/>
  <c r="F4611" i="3" s="1"/>
  <c r="AJ120" i="1"/>
  <c r="F4607" i="3" s="1"/>
  <c r="H4607" s="1"/>
  <c r="AJ119" i="1"/>
  <c r="F4606" i="3" s="1"/>
  <c r="H4606" s="1"/>
  <c r="AJ118" i="1"/>
  <c r="F4605" i="3" s="1"/>
  <c r="H4605" s="1"/>
  <c r="AJ117" i="1"/>
  <c r="F4604" i="3" s="1"/>
  <c r="AJ111" i="1"/>
  <c r="F4598" i="3" s="1"/>
  <c r="H4598" s="1"/>
  <c r="AJ110" i="1"/>
  <c r="F4597" i="3" s="1"/>
  <c r="H4597" s="1"/>
  <c r="AJ109" i="1"/>
  <c r="F4596" i="3" s="1"/>
  <c r="H4596" s="1"/>
  <c r="AJ108" i="1"/>
  <c r="F4595" i="3" s="1"/>
  <c r="H4595" s="1"/>
  <c r="AJ107" i="1"/>
  <c r="F4594" i="3" s="1"/>
  <c r="H4594" s="1"/>
  <c r="AJ106" i="1"/>
  <c r="F4593" i="3" s="1"/>
  <c r="H4593" s="1"/>
  <c r="AJ105" i="1"/>
  <c r="F4592" i="3" s="1"/>
  <c r="H4592" s="1"/>
  <c r="AJ104" i="1"/>
  <c r="F4591" i="3" s="1"/>
  <c r="H4591" s="1"/>
  <c r="AJ103" i="1"/>
  <c r="F4590" i="3" s="1"/>
  <c r="AJ99" i="1"/>
  <c r="F4586" i="3" s="1"/>
  <c r="H4586" s="1"/>
  <c r="AJ98" i="1"/>
  <c r="F4585" i="3" s="1"/>
  <c r="H4585" s="1"/>
  <c r="AJ97" i="1"/>
  <c r="F4584" i="3" s="1"/>
  <c r="H4584" s="1"/>
  <c r="AJ96" i="1"/>
  <c r="F4583" i="3" s="1"/>
  <c r="H4583" s="1"/>
  <c r="AJ95" i="1"/>
  <c r="F4582" i="3" s="1"/>
  <c r="H4582" s="1"/>
  <c r="AJ94" i="1"/>
  <c r="F4581" i="3" s="1"/>
  <c r="H4581" s="1"/>
  <c r="AJ93" i="1"/>
  <c r="F4580" i="3" s="1"/>
  <c r="H4580" s="1"/>
  <c r="AJ92" i="1"/>
  <c r="F4579" i="3" s="1"/>
  <c r="H4579" s="1"/>
  <c r="AJ91" i="1"/>
  <c r="F4578" i="3" s="1"/>
  <c r="AJ90" i="1"/>
  <c r="F4577" i="3" s="1"/>
  <c r="H4577" s="1"/>
  <c r="AJ89" i="1"/>
  <c r="F4576" i="3" s="1"/>
  <c r="AJ88" i="1"/>
  <c r="F4575" i="3" s="1"/>
  <c r="H4575" s="1"/>
  <c r="AJ87" i="1"/>
  <c r="F4574" i="3" s="1"/>
  <c r="H4574" s="1"/>
  <c r="AJ86" i="1"/>
  <c r="F4573" i="3" s="1"/>
  <c r="AJ85" i="1"/>
  <c r="F4572" i="3" s="1"/>
  <c r="AJ84" i="1"/>
  <c r="F4571" i="3" s="1"/>
  <c r="AJ83" i="1"/>
  <c r="F4570" i="3" s="1"/>
  <c r="H4570" s="1"/>
  <c r="AJ82" i="1"/>
  <c r="F4569" i="3" s="1"/>
  <c r="H4569" s="1"/>
  <c r="AJ81" i="1"/>
  <c r="F4568" i="3" s="1"/>
  <c r="H4568" s="1"/>
  <c r="AJ80" i="1"/>
  <c r="F4567" i="3" s="1"/>
  <c r="H4567" s="1"/>
  <c r="AJ79" i="1"/>
  <c r="F4566" i="3" s="1"/>
  <c r="H4566" s="1"/>
  <c r="AJ78" i="1"/>
  <c r="F4565" i="3" s="1"/>
  <c r="H4565" s="1"/>
  <c r="AJ77" i="1"/>
  <c r="F4564" i="3" s="1"/>
  <c r="H4564" s="1"/>
  <c r="AJ76" i="1"/>
  <c r="F4563" i="3" s="1"/>
  <c r="H4563" s="1"/>
  <c r="AJ75" i="1"/>
  <c r="F4562" i="3" s="1"/>
  <c r="H4562" s="1"/>
  <c r="AJ74" i="1"/>
  <c r="F4561" i="3" s="1"/>
  <c r="H4561" s="1"/>
  <c r="AJ73" i="1"/>
  <c r="F4560" i="3" s="1"/>
  <c r="H4560" s="1"/>
  <c r="AJ72" i="1"/>
  <c r="F4559" i="3" s="1"/>
  <c r="H4559" s="1"/>
  <c r="AJ71" i="1"/>
  <c r="F4558" i="3" s="1"/>
  <c r="H4558" s="1"/>
  <c r="AJ70" i="1"/>
  <c r="F4557" i="3" s="1"/>
  <c r="H4557" s="1"/>
  <c r="AJ69" i="1"/>
  <c r="F4556" i="3" s="1"/>
  <c r="H4556" s="1"/>
  <c r="AJ68" i="1"/>
  <c r="F4555" i="3" s="1"/>
  <c r="H4555" s="1"/>
  <c r="AJ67" i="1"/>
  <c r="F4554" i="3" s="1"/>
  <c r="H4554" s="1"/>
  <c r="AJ66" i="1"/>
  <c r="F4553" i="3" s="1"/>
  <c r="H4553" s="1"/>
  <c r="AJ65" i="1"/>
  <c r="F4552" i="3" s="1"/>
  <c r="H4552" s="1"/>
  <c r="AJ64" i="1"/>
  <c r="F4551" i="3" s="1"/>
  <c r="H4551" s="1"/>
  <c r="AJ63" i="1"/>
  <c r="F4550" i="3" s="1"/>
  <c r="H4550" s="1"/>
  <c r="AJ62" i="1"/>
  <c r="F4549" i="3" s="1"/>
  <c r="H4549" s="1"/>
  <c r="AJ61" i="1"/>
  <c r="F4548" i="3" s="1"/>
  <c r="H4548" s="1"/>
  <c r="AJ60" i="1"/>
  <c r="F4547" i="3" s="1"/>
  <c r="H4547" s="1"/>
  <c r="AJ59" i="1"/>
  <c r="F4546" i="3" s="1"/>
  <c r="H4546" s="1"/>
  <c r="AJ58" i="1"/>
  <c r="F4545" i="3" s="1"/>
  <c r="H4545" s="1"/>
  <c r="AJ57" i="1"/>
  <c r="F4544" i="3" s="1"/>
  <c r="H4544" s="1"/>
  <c r="AJ56" i="1"/>
  <c r="F4543" i="3" s="1"/>
  <c r="AJ55" i="1"/>
  <c r="F4542" i="3" s="1"/>
  <c r="H4542" s="1"/>
  <c r="AJ54" i="1"/>
  <c r="F4541" i="3" s="1"/>
  <c r="H4541" s="1"/>
  <c r="AJ53" i="1"/>
  <c r="F4540" i="3" s="1"/>
  <c r="AJ52" i="1"/>
  <c r="F4539" i="3" s="1"/>
  <c r="H4539" s="1"/>
  <c r="AJ51" i="1"/>
  <c r="F4538" i="3" s="1"/>
  <c r="H4538" s="1"/>
  <c r="AJ50" i="1"/>
  <c r="F4537" i="3" s="1"/>
  <c r="H4537" s="1"/>
  <c r="AJ49" i="1"/>
  <c r="F4536" i="3" s="1"/>
  <c r="H4536" s="1"/>
  <c r="AJ48" i="1"/>
  <c r="F4535" i="3" s="1"/>
  <c r="AJ47" i="1"/>
  <c r="F4534" i="3" s="1"/>
  <c r="P206" i="1"/>
  <c r="F613" i="3" s="1"/>
  <c r="H613" s="1"/>
  <c r="P205" i="1"/>
  <c r="F612" i="3" s="1"/>
  <c r="H612" s="1"/>
  <c r="P204" i="1"/>
  <c r="F611" i="3" s="1"/>
  <c r="H611" s="1"/>
  <c r="P203" i="1"/>
  <c r="F610" i="3" s="1"/>
  <c r="H610" s="1"/>
  <c r="P202" i="1"/>
  <c r="F609" i="3" s="1"/>
  <c r="P198" i="1"/>
  <c r="F605" i="3" s="1"/>
  <c r="H605" s="1"/>
  <c r="P197" i="1"/>
  <c r="F604" i="3" s="1"/>
  <c r="H604" s="1"/>
  <c r="P196" i="1"/>
  <c r="F603" i="3" s="1"/>
  <c r="H603" s="1"/>
  <c r="P195" i="1"/>
  <c r="F602" i="3" s="1"/>
  <c r="P194" i="1"/>
  <c r="F601" i="3" s="1"/>
  <c r="P178" i="1"/>
  <c r="F585" i="3" s="1"/>
  <c r="H585" s="1"/>
  <c r="P177" i="1"/>
  <c r="F584" i="3" s="1"/>
  <c r="H584" s="1"/>
  <c r="P176" i="1"/>
  <c r="F583" i="3" s="1"/>
  <c r="H583" s="1"/>
  <c r="P175" i="1"/>
  <c r="F582" i="3" s="1"/>
  <c r="H582" s="1"/>
  <c r="P174" i="1"/>
  <c r="F581" i="3" s="1"/>
  <c r="H581" s="1"/>
  <c r="P173" i="1"/>
  <c r="F580" i="3" s="1"/>
  <c r="H580" s="1"/>
  <c r="P172" i="1"/>
  <c r="F579" i="3" s="1"/>
  <c r="H579" s="1"/>
  <c r="P171" i="1"/>
  <c r="F578" i="3" s="1"/>
  <c r="H578" s="1"/>
  <c r="P170" i="1"/>
  <c r="F577" i="3" s="1"/>
  <c r="H577" s="1"/>
  <c r="P169" i="1"/>
  <c r="F576" i="3" s="1"/>
  <c r="H576" s="1"/>
  <c r="P168" i="1"/>
  <c r="F575" i="3" s="1"/>
  <c r="H575" s="1"/>
  <c r="P167" i="1"/>
  <c r="F574" i="3" s="1"/>
  <c r="P163" i="1"/>
  <c r="F570" i="3" s="1"/>
  <c r="H570" s="1"/>
  <c r="P162" i="1"/>
  <c r="F569" i="3" s="1"/>
  <c r="P158" i="1"/>
  <c r="F565" i="3" s="1"/>
  <c r="H565" s="1"/>
  <c r="P157" i="1"/>
  <c r="F564" i="3" s="1"/>
  <c r="H564" s="1"/>
  <c r="P156" i="1"/>
  <c r="F563" i="3" s="1"/>
  <c r="H563" s="1"/>
  <c r="P155" i="1"/>
  <c r="F562" i="3" s="1"/>
  <c r="P150" i="1"/>
  <c r="F557" i="3" s="1"/>
  <c r="H557" s="1"/>
  <c r="P149" i="1"/>
  <c r="F556" i="3" s="1"/>
  <c r="P145" i="1"/>
  <c r="F552" i="3" s="1"/>
  <c r="H552" s="1"/>
  <c r="P144" i="1"/>
  <c r="F551" i="3" s="1"/>
  <c r="H551" s="1"/>
  <c r="P143" i="1"/>
  <c r="F550" i="3" s="1"/>
  <c r="H550" s="1"/>
  <c r="P142" i="1"/>
  <c r="F549" i="3" s="1"/>
  <c r="P138" i="1"/>
  <c r="F545" i="3" s="1"/>
  <c r="H545" s="1"/>
  <c r="P137" i="1"/>
  <c r="F544" i="3" s="1"/>
  <c r="P129" i="1"/>
  <c r="F536" i="3" s="1"/>
  <c r="H536" s="1"/>
  <c r="P128" i="1"/>
  <c r="F535" i="3" s="1"/>
  <c r="P124" i="1"/>
  <c r="F531" i="3" s="1"/>
  <c r="P120" i="1"/>
  <c r="F527" i="3" s="1"/>
  <c r="H527" s="1"/>
  <c r="P119" i="1"/>
  <c r="F526" i="3" s="1"/>
  <c r="H526" s="1"/>
  <c r="P118" i="1"/>
  <c r="F525" i="3" s="1"/>
  <c r="H525" s="1"/>
  <c r="P117" i="1"/>
  <c r="F524" i="3" s="1"/>
  <c r="P111" i="1"/>
  <c r="F518" i="3" s="1"/>
  <c r="H518" s="1"/>
  <c r="P110" i="1"/>
  <c r="F517" i="3" s="1"/>
  <c r="H517" s="1"/>
  <c r="P109" i="1"/>
  <c r="F516" i="3" s="1"/>
  <c r="H516" s="1"/>
  <c r="P108" i="1"/>
  <c r="F515" i="3" s="1"/>
  <c r="H515" s="1"/>
  <c r="P107" i="1"/>
  <c r="F514" i="3" s="1"/>
  <c r="H514" s="1"/>
  <c r="P106" i="1"/>
  <c r="F513" i="3" s="1"/>
  <c r="H513" s="1"/>
  <c r="P105" i="1"/>
  <c r="F512" i="3" s="1"/>
  <c r="H512" s="1"/>
  <c r="P104" i="1"/>
  <c r="F511" i="3" s="1"/>
  <c r="H511" s="1"/>
  <c r="P103" i="1"/>
  <c r="F510" i="3" s="1"/>
  <c r="P99" i="1"/>
  <c r="F506" i="3" s="1"/>
  <c r="H506" s="1"/>
  <c r="P98" i="1"/>
  <c r="F505" i="3" s="1"/>
  <c r="H505" s="1"/>
  <c r="P97" i="1"/>
  <c r="F504" i="3" s="1"/>
  <c r="H504" s="1"/>
  <c r="P96" i="1"/>
  <c r="F503" i="3" s="1"/>
  <c r="P95" i="1"/>
  <c r="F502" i="3" s="1"/>
  <c r="H502" s="1"/>
  <c r="P94" i="1"/>
  <c r="F501" i="3" s="1"/>
  <c r="H501" s="1"/>
  <c r="P93" i="1"/>
  <c r="F500" i="3" s="1"/>
  <c r="H500" s="1"/>
  <c r="P92" i="1"/>
  <c r="F499" i="3" s="1"/>
  <c r="P91" i="1"/>
  <c r="F498" i="3" s="1"/>
  <c r="H498" s="1"/>
  <c r="P90" i="1"/>
  <c r="F497" i="3" s="1"/>
  <c r="H497" s="1"/>
  <c r="P89" i="1"/>
  <c r="F496" i="3" s="1"/>
  <c r="H496" s="1"/>
  <c r="P88" i="1"/>
  <c r="F495" i="3" s="1"/>
  <c r="H495" s="1"/>
  <c r="P87" i="1"/>
  <c r="F494" i="3" s="1"/>
  <c r="H494" s="1"/>
  <c r="P86" i="1"/>
  <c r="F493" i="3" s="1"/>
  <c r="H493" s="1"/>
  <c r="P85" i="1"/>
  <c r="F492" i="3" s="1"/>
  <c r="H492" s="1"/>
  <c r="P84" i="1"/>
  <c r="F491" i="3" s="1"/>
  <c r="H491" s="1"/>
  <c r="P83" i="1"/>
  <c r="F490" i="3" s="1"/>
  <c r="H490" s="1"/>
  <c r="P82" i="1"/>
  <c r="F489" i="3" s="1"/>
  <c r="H489" s="1"/>
  <c r="P81" i="1"/>
  <c r="F488" i="3" s="1"/>
  <c r="P80" i="1"/>
  <c r="F487" i="3" s="1"/>
  <c r="H487" s="1"/>
  <c r="P79" i="1"/>
  <c r="F486" i="3" s="1"/>
  <c r="H486" s="1"/>
  <c r="P78" i="1"/>
  <c r="F485" i="3" s="1"/>
  <c r="H485" s="1"/>
  <c r="P77" i="1"/>
  <c r="F484" i="3" s="1"/>
  <c r="H484" s="1"/>
  <c r="P76" i="1"/>
  <c r="F483" i="3" s="1"/>
  <c r="H483" s="1"/>
  <c r="P75" i="1"/>
  <c r="F482" i="3" s="1"/>
  <c r="P74" i="1"/>
  <c r="F481" i="3" s="1"/>
  <c r="H481" s="1"/>
  <c r="P73" i="1"/>
  <c r="F480" i="3" s="1"/>
  <c r="H480" s="1"/>
  <c r="P72" i="1"/>
  <c r="F479" i="3" s="1"/>
  <c r="H479" s="1"/>
  <c r="P71" i="1"/>
  <c r="F478" i="3" s="1"/>
  <c r="H478" s="1"/>
  <c r="P70" i="1"/>
  <c r="F477" i="3" s="1"/>
  <c r="H477" s="1"/>
  <c r="P69" i="1"/>
  <c r="F476" i="3" s="1"/>
  <c r="H476" s="1"/>
  <c r="P68" i="1"/>
  <c r="F475" i="3" s="1"/>
  <c r="H475" s="1"/>
  <c r="P67" i="1"/>
  <c r="F474" i="3" s="1"/>
  <c r="H474" s="1"/>
  <c r="P66" i="1"/>
  <c r="F473" i="3" s="1"/>
  <c r="H473" s="1"/>
  <c r="P65" i="1"/>
  <c r="F472" i="3" s="1"/>
  <c r="P64" i="1"/>
  <c r="F471" i="3" s="1"/>
  <c r="H471" s="1"/>
  <c r="P63" i="1"/>
  <c r="F470" i="3" s="1"/>
  <c r="H470" s="1"/>
  <c r="P62" i="1"/>
  <c r="F469" i="3" s="1"/>
  <c r="H469" s="1"/>
  <c r="P61" i="1"/>
  <c r="F468" i="3" s="1"/>
  <c r="H468" s="1"/>
  <c r="P60" i="1"/>
  <c r="F467" i="3" s="1"/>
  <c r="H467" s="1"/>
  <c r="P59" i="1"/>
  <c r="F466" i="3" s="1"/>
  <c r="H466" s="1"/>
  <c r="P58" i="1"/>
  <c r="F465" i="3" s="1"/>
  <c r="P57" i="1"/>
  <c r="F464" i="3" s="1"/>
  <c r="H464" s="1"/>
  <c r="P56" i="1"/>
  <c r="F463" i="3" s="1"/>
  <c r="H463" s="1"/>
  <c r="P55" i="1"/>
  <c r="F462" i="3" s="1"/>
  <c r="H462" s="1"/>
  <c r="P54" i="1"/>
  <c r="F461" i="3" s="1"/>
  <c r="H461" s="1"/>
  <c r="P53" i="1"/>
  <c r="F460" i="3" s="1"/>
  <c r="H460" s="1"/>
  <c r="P52" i="1"/>
  <c r="F459" i="3" s="1"/>
  <c r="H459" s="1"/>
  <c r="P51" i="1"/>
  <c r="F458" i="3" s="1"/>
  <c r="H458" s="1"/>
  <c r="P50" i="1"/>
  <c r="F457" i="3" s="1"/>
  <c r="H457" s="1"/>
  <c r="P49" i="1"/>
  <c r="F456" i="3" s="1"/>
  <c r="H456" s="1"/>
  <c r="P48" i="1"/>
  <c r="F455" i="3" s="1"/>
  <c r="H455" s="1"/>
  <c r="P47" i="1"/>
  <c r="F454" i="3" s="1"/>
  <c r="O206" i="1"/>
  <c r="F409" i="3" s="1"/>
  <c r="H409" s="1"/>
  <c r="O205" i="1"/>
  <c r="F408" i="3" s="1"/>
  <c r="H408" s="1"/>
  <c r="O204" i="1"/>
  <c r="F407" i="3" s="1"/>
  <c r="H407" s="1"/>
  <c r="O203" i="1"/>
  <c r="F406" i="3" s="1"/>
  <c r="H406" s="1"/>
  <c r="O202" i="1"/>
  <c r="F405" i="3" s="1"/>
  <c r="O198" i="1"/>
  <c r="F401" i="3" s="1"/>
  <c r="H401" s="1"/>
  <c r="O197" i="1"/>
  <c r="F400" i="3" s="1"/>
  <c r="H400" s="1"/>
  <c r="O196" i="1"/>
  <c r="F399" i="3" s="1"/>
  <c r="H399" s="1"/>
  <c r="O195" i="1"/>
  <c r="F398" i="3" s="1"/>
  <c r="H398" s="1"/>
  <c r="O194" i="1"/>
  <c r="F397" i="3" s="1"/>
  <c r="O178" i="1"/>
  <c r="F381" i="3" s="1"/>
  <c r="H381" s="1"/>
  <c r="O177" i="1"/>
  <c r="F380" i="3" s="1"/>
  <c r="H380" s="1"/>
  <c r="O176" i="1"/>
  <c r="F379" i="3" s="1"/>
  <c r="H379" s="1"/>
  <c r="O175" i="1"/>
  <c r="F378" i="3" s="1"/>
  <c r="H378" s="1"/>
  <c r="O174" i="1"/>
  <c r="F377" i="3" s="1"/>
  <c r="H377" s="1"/>
  <c r="O173" i="1"/>
  <c r="F376" i="3" s="1"/>
  <c r="H376" s="1"/>
  <c r="O172" i="1"/>
  <c r="F375" i="3" s="1"/>
  <c r="H375" s="1"/>
  <c r="O171" i="1"/>
  <c r="F374" i="3" s="1"/>
  <c r="H374" s="1"/>
  <c r="O170" i="1"/>
  <c r="F373" i="3" s="1"/>
  <c r="H373" s="1"/>
  <c r="O169" i="1"/>
  <c r="F372" i="3" s="1"/>
  <c r="H372" s="1"/>
  <c r="O168" i="1"/>
  <c r="F371" i="3" s="1"/>
  <c r="H371" s="1"/>
  <c r="O167" i="1"/>
  <c r="F370" i="3" s="1"/>
  <c r="O163" i="1"/>
  <c r="F366" i="3" s="1"/>
  <c r="H366" s="1"/>
  <c r="O162" i="1"/>
  <c r="F365" i="3" s="1"/>
  <c r="O158" i="1"/>
  <c r="F361" i="3" s="1"/>
  <c r="H361" s="1"/>
  <c r="O157" i="1"/>
  <c r="F360" i="3" s="1"/>
  <c r="H360" s="1"/>
  <c r="O156" i="1"/>
  <c r="F359" i="3" s="1"/>
  <c r="H359" s="1"/>
  <c r="O155" i="1"/>
  <c r="F358" i="3" s="1"/>
  <c r="O150" i="1"/>
  <c r="F353" i="3" s="1"/>
  <c r="H353" s="1"/>
  <c r="O149" i="1"/>
  <c r="F352" i="3" s="1"/>
  <c r="O145" i="1"/>
  <c r="F348" i="3" s="1"/>
  <c r="H348" s="1"/>
  <c r="O144" i="1"/>
  <c r="F347" i="3" s="1"/>
  <c r="H347" s="1"/>
  <c r="O143" i="1"/>
  <c r="F346" i="3" s="1"/>
  <c r="H346" s="1"/>
  <c r="O142" i="1"/>
  <c r="F345" i="3" s="1"/>
  <c r="O138" i="1"/>
  <c r="F341" i="3" s="1"/>
  <c r="H341" s="1"/>
  <c r="O137" i="1"/>
  <c r="F340" i="3" s="1"/>
  <c r="O129" i="1"/>
  <c r="F332" i="3" s="1"/>
  <c r="H332" s="1"/>
  <c r="O128" i="1"/>
  <c r="F331" i="3" s="1"/>
  <c r="O124" i="1"/>
  <c r="F327" i="3" s="1"/>
  <c r="O120" i="1"/>
  <c r="F323" i="3" s="1"/>
  <c r="H323" s="1"/>
  <c r="O119" i="1"/>
  <c r="F322" i="3" s="1"/>
  <c r="H322" s="1"/>
  <c r="O118" i="1"/>
  <c r="F321" i="3" s="1"/>
  <c r="H321" s="1"/>
  <c r="O117" i="1"/>
  <c r="F320" i="3" s="1"/>
  <c r="O111" i="1"/>
  <c r="F314" i="3" s="1"/>
  <c r="H314" s="1"/>
  <c r="O110" i="1"/>
  <c r="F313" i="3" s="1"/>
  <c r="H313" s="1"/>
  <c r="O109" i="1"/>
  <c r="F312" i="3" s="1"/>
  <c r="H312" s="1"/>
  <c r="O108" i="1"/>
  <c r="F311" i="3" s="1"/>
  <c r="H311" s="1"/>
  <c r="O107" i="1"/>
  <c r="F310" i="3" s="1"/>
  <c r="H310" s="1"/>
  <c r="O106" i="1"/>
  <c r="F309" i="3" s="1"/>
  <c r="H309" s="1"/>
  <c r="O105" i="1"/>
  <c r="F308" i="3" s="1"/>
  <c r="H308" s="1"/>
  <c r="O104" i="1"/>
  <c r="F307" i="3" s="1"/>
  <c r="H307" s="1"/>
  <c r="O103" i="1"/>
  <c r="F306" i="3" s="1"/>
  <c r="O99" i="1"/>
  <c r="F302" i="3" s="1"/>
  <c r="H302" s="1"/>
  <c r="O98" i="1"/>
  <c r="F301" i="3" s="1"/>
  <c r="H301" s="1"/>
  <c r="O97" i="1"/>
  <c r="F300" i="3" s="1"/>
  <c r="H300" s="1"/>
  <c r="O96" i="1"/>
  <c r="F299" i="3" s="1"/>
  <c r="H299" s="1"/>
  <c r="O95" i="1"/>
  <c r="F298" i="3" s="1"/>
  <c r="H298" s="1"/>
  <c r="O94" i="1"/>
  <c r="F297" i="3" s="1"/>
  <c r="H297" s="1"/>
  <c r="O93" i="1"/>
  <c r="F296" i="3" s="1"/>
  <c r="H296" s="1"/>
  <c r="O92" i="1"/>
  <c r="F295" i="3" s="1"/>
  <c r="O91" i="1"/>
  <c r="F294" i="3" s="1"/>
  <c r="O90" i="1"/>
  <c r="F293" i="3" s="1"/>
  <c r="H293" s="1"/>
  <c r="O89" i="1"/>
  <c r="F292" i="3" s="1"/>
  <c r="O88" i="1"/>
  <c r="F291" i="3" s="1"/>
  <c r="H291" s="1"/>
  <c r="O87" i="1"/>
  <c r="F290" i="3" s="1"/>
  <c r="H290" s="1"/>
  <c r="O86" i="1"/>
  <c r="F289" i="3" s="1"/>
  <c r="O85" i="1"/>
  <c r="F288" i="3" s="1"/>
  <c r="H288" s="1"/>
  <c r="O84" i="1"/>
  <c r="F287" i="3" s="1"/>
  <c r="O83" i="1"/>
  <c r="F286" i="3" s="1"/>
  <c r="H286" s="1"/>
  <c r="O82" i="1"/>
  <c r="F285" i="3" s="1"/>
  <c r="O81" i="1"/>
  <c r="F284" i="3" s="1"/>
  <c r="H284" s="1"/>
  <c r="O80" i="1"/>
  <c r="F283" i="3" s="1"/>
  <c r="H283" s="1"/>
  <c r="O79" i="1"/>
  <c r="F282" i="3" s="1"/>
  <c r="H282" s="1"/>
  <c r="O78" i="1"/>
  <c r="F281" i="3" s="1"/>
  <c r="O77" i="1"/>
  <c r="F280" i="3" s="1"/>
  <c r="H280" s="1"/>
  <c r="O75" i="1"/>
  <c r="F278" i="3" s="1"/>
  <c r="H278" s="1"/>
  <c r="O74" i="1"/>
  <c r="F277" i="3" s="1"/>
  <c r="H277" s="1"/>
  <c r="O73" i="1"/>
  <c r="F276" i="3" s="1"/>
  <c r="H276" s="1"/>
  <c r="O72" i="1"/>
  <c r="F275" i="3" s="1"/>
  <c r="H275" s="1"/>
  <c r="O71" i="1"/>
  <c r="F274" i="3" s="1"/>
  <c r="H274" s="1"/>
  <c r="O70" i="1"/>
  <c r="F273" i="3" s="1"/>
  <c r="H273" s="1"/>
  <c r="O69" i="1"/>
  <c r="F272" i="3" s="1"/>
  <c r="H272" s="1"/>
  <c r="O68" i="1"/>
  <c r="F271" i="3" s="1"/>
  <c r="H271" s="1"/>
  <c r="O67" i="1"/>
  <c r="F270" i="3" s="1"/>
  <c r="H270" s="1"/>
  <c r="O66" i="1"/>
  <c r="F269" i="3" s="1"/>
  <c r="H269" s="1"/>
  <c r="O65" i="1"/>
  <c r="F268" i="3" s="1"/>
  <c r="O64" i="1"/>
  <c r="F267" i="3" s="1"/>
  <c r="O63" i="1"/>
  <c r="F266" i="3" s="1"/>
  <c r="O62" i="1"/>
  <c r="F265" i="3" s="1"/>
  <c r="H265" s="1"/>
  <c r="O61" i="1"/>
  <c r="F264" i="3" s="1"/>
  <c r="H264" s="1"/>
  <c r="O60" i="1"/>
  <c r="F263" i="3" s="1"/>
  <c r="H263" s="1"/>
  <c r="O59" i="1"/>
  <c r="F262" i="3" s="1"/>
  <c r="H262" s="1"/>
  <c r="O58" i="1"/>
  <c r="F261" i="3" s="1"/>
  <c r="O57" i="1"/>
  <c r="F260" i="3" s="1"/>
  <c r="H260" s="1"/>
  <c r="O55" i="1"/>
  <c r="F258" i="3" s="1"/>
  <c r="H258" s="1"/>
  <c r="O54" i="1"/>
  <c r="F257" i="3" s="1"/>
  <c r="H257" s="1"/>
  <c r="O53" i="1"/>
  <c r="F256" i="3" s="1"/>
  <c r="H256" s="1"/>
  <c r="O52" i="1"/>
  <c r="F255" i="3" s="1"/>
  <c r="H255" s="1"/>
  <c r="O51" i="1"/>
  <c r="F254" i="3" s="1"/>
  <c r="H254" s="1"/>
  <c r="O50" i="1"/>
  <c r="F253" i="3" s="1"/>
  <c r="H253" s="1"/>
  <c r="O49" i="1"/>
  <c r="F252" i="3" s="1"/>
  <c r="H252" s="1"/>
  <c r="O48" i="1"/>
  <c r="F251" i="3" s="1"/>
  <c r="H251" s="1"/>
  <c r="O47" i="1"/>
  <c r="F250" i="3" s="1"/>
  <c r="H266" l="1"/>
  <c r="G266"/>
  <c r="H268"/>
  <c r="G268"/>
  <c r="H292"/>
  <c r="G292"/>
  <c r="H294"/>
  <c r="G294"/>
  <c r="H320"/>
  <c r="F324"/>
  <c r="H324" s="1"/>
  <c r="H327"/>
  <c r="F328"/>
  <c r="H328" s="1"/>
  <c r="H405"/>
  <c r="F410"/>
  <c r="G465"/>
  <c r="H465"/>
  <c r="G499"/>
  <c r="H499"/>
  <c r="G503"/>
  <c r="H503"/>
  <c r="H510"/>
  <c r="F519"/>
  <c r="H535"/>
  <c r="F537"/>
  <c r="H544"/>
  <c r="F546"/>
  <c r="H546" s="1"/>
  <c r="H549"/>
  <c r="F553"/>
  <c r="H553" s="1"/>
  <c r="H556"/>
  <c r="F559"/>
  <c r="H559" s="1"/>
  <c r="H562"/>
  <c r="F566"/>
  <c r="H566" s="1"/>
  <c r="H569"/>
  <c r="F571"/>
  <c r="H571" s="1"/>
  <c r="H574"/>
  <c r="F586"/>
  <c r="H601"/>
  <c r="F606"/>
  <c r="F12627"/>
  <c r="H12625"/>
  <c r="H250"/>
  <c r="H261"/>
  <c r="G261"/>
  <c r="H267"/>
  <c r="G267"/>
  <c r="H281"/>
  <c r="G281"/>
  <c r="H285"/>
  <c r="G285"/>
  <c r="H287"/>
  <c r="G287"/>
  <c r="H289"/>
  <c r="G289"/>
  <c r="H295"/>
  <c r="G295"/>
  <c r="H306"/>
  <c r="F315"/>
  <c r="H331"/>
  <c r="F333"/>
  <c r="H333" s="1"/>
  <c r="H340"/>
  <c r="F342"/>
  <c r="H342" s="1"/>
  <c r="H345"/>
  <c r="F349"/>
  <c r="H349" s="1"/>
  <c r="H352"/>
  <c r="F355"/>
  <c r="H355" s="1"/>
  <c r="H358"/>
  <c r="F362"/>
  <c r="H362" s="1"/>
  <c r="H365"/>
  <c r="F367"/>
  <c r="H367" s="1"/>
  <c r="H370"/>
  <c r="F382"/>
  <c r="H397"/>
  <c r="F402"/>
  <c r="H402" s="1"/>
  <c r="H454"/>
  <c r="F507"/>
  <c r="H472"/>
  <c r="G472"/>
  <c r="H482"/>
  <c r="G482"/>
  <c r="H488"/>
  <c r="G488"/>
  <c r="H524"/>
  <c r="F528"/>
  <c r="H528" s="1"/>
  <c r="H531"/>
  <c r="F532"/>
  <c r="H532" s="1"/>
  <c r="G602"/>
  <c r="H602"/>
  <c r="H609"/>
  <c r="F614"/>
  <c r="H8570"/>
  <c r="F8572"/>
  <c r="H8572" s="1"/>
  <c r="H8463"/>
  <c r="G8463"/>
  <c r="H8542"/>
  <c r="F8544"/>
  <c r="H8493"/>
  <c r="H8475"/>
  <c r="F8477"/>
  <c r="H4535"/>
  <c r="G4535"/>
  <c r="H4543"/>
  <c r="G4543"/>
  <c r="H4571"/>
  <c r="G4571"/>
  <c r="H4573"/>
  <c r="G4573"/>
  <c r="H4590"/>
  <c r="F4599"/>
  <c r="H4615"/>
  <c r="F4617"/>
  <c r="H4617" s="1"/>
  <c r="H4624"/>
  <c r="F4626"/>
  <c r="H4626" s="1"/>
  <c r="H4629"/>
  <c r="F4633"/>
  <c r="H4633" s="1"/>
  <c r="H4636"/>
  <c r="F4639"/>
  <c r="H4639" s="1"/>
  <c r="H4642"/>
  <c r="F4646"/>
  <c r="H4646" s="1"/>
  <c r="F4651"/>
  <c r="H4651" s="1"/>
  <c r="H4649"/>
  <c r="H4654"/>
  <c r="F4666"/>
  <c r="F4686"/>
  <c r="H4686" s="1"/>
  <c r="H4681"/>
  <c r="H4534"/>
  <c r="F4587"/>
  <c r="H4540"/>
  <c r="G4540"/>
  <c r="H4572"/>
  <c r="G4572"/>
  <c r="H4576"/>
  <c r="G4576"/>
  <c r="H4578"/>
  <c r="G4578"/>
  <c r="H4604"/>
  <c r="F4608"/>
  <c r="H4608" s="1"/>
  <c r="F4612"/>
  <c r="H4612" s="1"/>
  <c r="H4611"/>
  <c r="H4689"/>
  <c r="F4694"/>
  <c r="O207" i="1"/>
  <c r="O199"/>
  <c r="O179"/>
  <c r="O164"/>
  <c r="O159"/>
  <c r="O152"/>
  <c r="O146"/>
  <c r="O139"/>
  <c r="O130"/>
  <c r="O125"/>
  <c r="O121"/>
  <c r="O112"/>
  <c r="Z206"/>
  <c r="F2653" i="3" s="1"/>
  <c r="H2653" s="1"/>
  <c r="Z205" i="1"/>
  <c r="F2652" i="3" s="1"/>
  <c r="H2652" s="1"/>
  <c r="Z204" i="1"/>
  <c r="F2651" i="3" s="1"/>
  <c r="H2651" s="1"/>
  <c r="Z203" i="1"/>
  <c r="F2650" i="3" s="1"/>
  <c r="H2650" s="1"/>
  <c r="Z202" i="1"/>
  <c r="F2649" i="3" s="1"/>
  <c r="Z198" i="1"/>
  <c r="F2645" i="3" s="1"/>
  <c r="H2645" s="1"/>
  <c r="Z197" i="1"/>
  <c r="F2644" i="3" s="1"/>
  <c r="H2644" s="1"/>
  <c r="Z196" i="1"/>
  <c r="F2643" i="3" s="1"/>
  <c r="H2643" s="1"/>
  <c r="Z195" i="1"/>
  <c r="F2642" i="3" s="1"/>
  <c r="H2642" s="1"/>
  <c r="Z194" i="1"/>
  <c r="F2641" i="3" s="1"/>
  <c r="Z178" i="1"/>
  <c r="F2625" i="3" s="1"/>
  <c r="H2625" s="1"/>
  <c r="Z177" i="1"/>
  <c r="F2624" i="3" s="1"/>
  <c r="H2624" s="1"/>
  <c r="Z176" i="1"/>
  <c r="F2623" i="3" s="1"/>
  <c r="H2623" s="1"/>
  <c r="Z175" i="1"/>
  <c r="F2622" i="3" s="1"/>
  <c r="H2622" s="1"/>
  <c r="Z174" i="1"/>
  <c r="F2621" i="3" s="1"/>
  <c r="H2621" s="1"/>
  <c r="Z173" i="1"/>
  <c r="F2620" i="3" s="1"/>
  <c r="H2620" s="1"/>
  <c r="Z172" i="1"/>
  <c r="F2619" i="3" s="1"/>
  <c r="H2619" s="1"/>
  <c r="Z171" i="1"/>
  <c r="F2618" i="3" s="1"/>
  <c r="H2618" s="1"/>
  <c r="Z170" i="1"/>
  <c r="F2617" i="3" s="1"/>
  <c r="H2617" s="1"/>
  <c r="Z169" i="1"/>
  <c r="F2616" i="3" s="1"/>
  <c r="H2616" s="1"/>
  <c r="Z168" i="1"/>
  <c r="F2615" i="3" s="1"/>
  <c r="H2615" s="1"/>
  <c r="Z167" i="1"/>
  <c r="F2614" i="3" s="1"/>
  <c r="Z163" i="1"/>
  <c r="F2610" i="3" s="1"/>
  <c r="H2610" s="1"/>
  <c r="Z162" i="1"/>
  <c r="F2609" i="3" s="1"/>
  <c r="Z158" i="1"/>
  <c r="F2605" i="3" s="1"/>
  <c r="H2605" s="1"/>
  <c r="Z157" i="1"/>
  <c r="F2604" i="3" s="1"/>
  <c r="H2604" s="1"/>
  <c r="Z156" i="1"/>
  <c r="F2603" i="3" s="1"/>
  <c r="H2603" s="1"/>
  <c r="Z155" i="1"/>
  <c r="F2602" i="3" s="1"/>
  <c r="Z150" i="1"/>
  <c r="F2597" i="3" s="1"/>
  <c r="H2597" s="1"/>
  <c r="Z149" i="1"/>
  <c r="F2596" i="3" s="1"/>
  <c r="Z145" i="1"/>
  <c r="F2592" i="3" s="1"/>
  <c r="H2592" s="1"/>
  <c r="Z144" i="1"/>
  <c r="F2591" i="3" s="1"/>
  <c r="H2591" s="1"/>
  <c r="Z143" i="1"/>
  <c r="F2590" i="3" s="1"/>
  <c r="H2590" s="1"/>
  <c r="Z142" i="1"/>
  <c r="F2589" i="3" s="1"/>
  <c r="Z138" i="1"/>
  <c r="F2585" i="3" s="1"/>
  <c r="H2585" s="1"/>
  <c r="Z137" i="1"/>
  <c r="F2584" i="3" s="1"/>
  <c r="Z129" i="1"/>
  <c r="F2576" i="3" s="1"/>
  <c r="H2576" s="1"/>
  <c r="Z128" i="1"/>
  <c r="F2575" i="3" s="1"/>
  <c r="Z124" i="1"/>
  <c r="F2571" i="3" s="1"/>
  <c r="Z120" i="1"/>
  <c r="F2567" i="3" s="1"/>
  <c r="H2567" s="1"/>
  <c r="Z119" i="1"/>
  <c r="F2566" i="3" s="1"/>
  <c r="H2566" s="1"/>
  <c r="Z118" i="1"/>
  <c r="F2565" i="3" s="1"/>
  <c r="H2565" s="1"/>
  <c r="Z117" i="1"/>
  <c r="F2564" i="3" s="1"/>
  <c r="Z111" i="1"/>
  <c r="F2558" i="3" s="1"/>
  <c r="H2558" s="1"/>
  <c r="Z110" i="1"/>
  <c r="F2557" i="3" s="1"/>
  <c r="H2557" s="1"/>
  <c r="Z109" i="1"/>
  <c r="F2556" i="3" s="1"/>
  <c r="H2556" s="1"/>
  <c r="Z108" i="1"/>
  <c r="F2555" i="3" s="1"/>
  <c r="H2555" s="1"/>
  <c r="Z107" i="1"/>
  <c r="F2554" i="3" s="1"/>
  <c r="H2554" s="1"/>
  <c r="Z106" i="1"/>
  <c r="F2553" i="3" s="1"/>
  <c r="H2553" s="1"/>
  <c r="Z105" i="1"/>
  <c r="F2552" i="3" s="1"/>
  <c r="H2552" s="1"/>
  <c r="Z104" i="1"/>
  <c r="F2551" i="3" s="1"/>
  <c r="H2551" s="1"/>
  <c r="Z103" i="1"/>
  <c r="F2550" i="3" s="1"/>
  <c r="Z99" i="1"/>
  <c r="F2546" i="3" s="1"/>
  <c r="H2546" s="1"/>
  <c r="Z98" i="1"/>
  <c r="F2545" i="3" s="1"/>
  <c r="H2545" s="1"/>
  <c r="Z97" i="1"/>
  <c r="F2544" i="3" s="1"/>
  <c r="H2544" s="1"/>
  <c r="Z96" i="1"/>
  <c r="F2543" i="3" s="1"/>
  <c r="H2543" s="1"/>
  <c r="Z95" i="1"/>
  <c r="F2542" i="3" s="1"/>
  <c r="H2542" s="1"/>
  <c r="Z94" i="1"/>
  <c r="F2541" i="3" s="1"/>
  <c r="H2541" s="1"/>
  <c r="Z93" i="1"/>
  <c r="F2540" i="3" s="1"/>
  <c r="H2540" s="1"/>
  <c r="Z92" i="1"/>
  <c r="F2539" i="3" s="1"/>
  <c r="H2539" s="1"/>
  <c r="Z91" i="1"/>
  <c r="F2538" i="3" s="1"/>
  <c r="Z90" i="1"/>
  <c r="F2537" i="3" s="1"/>
  <c r="H2537" s="1"/>
  <c r="Z89" i="1"/>
  <c r="F2536" i="3" s="1"/>
  <c r="Z88" i="1"/>
  <c r="F2535" i="3" s="1"/>
  <c r="H2535" s="1"/>
  <c r="Z87" i="1"/>
  <c r="F2534" i="3" s="1"/>
  <c r="H2534" s="1"/>
  <c r="Z86" i="1"/>
  <c r="F2533" i="3" s="1"/>
  <c r="Z85" i="1"/>
  <c r="F2532" i="3" s="1"/>
  <c r="H2532" s="1"/>
  <c r="Z84" i="1"/>
  <c r="F2531" i="3" s="1"/>
  <c r="H2531" s="1"/>
  <c r="Z83" i="1"/>
  <c r="F2530" i="3" s="1"/>
  <c r="H2530" s="1"/>
  <c r="Z82" i="1"/>
  <c r="F2529" i="3" s="1"/>
  <c r="Z81" i="1"/>
  <c r="F2528" i="3" s="1"/>
  <c r="H2528" s="1"/>
  <c r="Z80" i="1"/>
  <c r="F2527" i="3" s="1"/>
  <c r="H2527" s="1"/>
  <c r="Z79" i="1"/>
  <c r="F2526" i="3" s="1"/>
  <c r="H2526" s="1"/>
  <c r="Z78" i="1"/>
  <c r="F2525" i="3" s="1"/>
  <c r="Z77" i="1"/>
  <c r="F2524" i="3" s="1"/>
  <c r="H2524" s="1"/>
  <c r="Z76" i="1"/>
  <c r="F2523" i="3" s="1"/>
  <c r="H2523" s="1"/>
  <c r="Z75" i="1"/>
  <c r="F2522" i="3" s="1"/>
  <c r="H2522" s="1"/>
  <c r="Z74" i="1"/>
  <c r="F2521" i="3" s="1"/>
  <c r="H2521" s="1"/>
  <c r="Z73" i="1"/>
  <c r="F2520" i="3" s="1"/>
  <c r="H2520" s="1"/>
  <c r="Z72" i="1"/>
  <c r="F2519" i="3" s="1"/>
  <c r="H2519" s="1"/>
  <c r="Z71" i="1"/>
  <c r="F2518" i="3" s="1"/>
  <c r="H2518" s="1"/>
  <c r="Z70" i="1"/>
  <c r="F2517" i="3" s="1"/>
  <c r="H2517" s="1"/>
  <c r="Z69" i="1"/>
  <c r="F2516" i="3" s="1"/>
  <c r="H2516" s="1"/>
  <c r="Z68" i="1"/>
  <c r="F2515" i="3" s="1"/>
  <c r="H2515" s="1"/>
  <c r="Z67" i="1"/>
  <c r="F2514" i="3" s="1"/>
  <c r="H2514" s="1"/>
  <c r="Z66" i="1"/>
  <c r="F2513" i="3" s="1"/>
  <c r="H2513" s="1"/>
  <c r="Z65" i="1"/>
  <c r="F2512" i="3" s="1"/>
  <c r="Z64" i="1"/>
  <c r="F2511" i="3" s="1"/>
  <c r="Z63" i="1"/>
  <c r="F2510" i="3" s="1"/>
  <c r="Z62" i="1"/>
  <c r="F2509" i="3" s="1"/>
  <c r="H2509" s="1"/>
  <c r="Z61" i="1"/>
  <c r="F2508" i="3" s="1"/>
  <c r="H2508" s="1"/>
  <c r="Z60" i="1"/>
  <c r="F2507" i="3" s="1"/>
  <c r="H2507" s="1"/>
  <c r="Z59" i="1"/>
  <c r="F2506" i="3" s="1"/>
  <c r="H2506" s="1"/>
  <c r="Z58" i="1"/>
  <c r="F2505" i="3" s="1"/>
  <c r="H2505" s="1"/>
  <c r="Z57" i="1"/>
  <c r="F2504" i="3" s="1"/>
  <c r="H2504" s="1"/>
  <c r="Z56" i="1"/>
  <c r="F2503" i="3" s="1"/>
  <c r="Z55" i="1"/>
  <c r="F2502" i="3" s="1"/>
  <c r="H2502" s="1"/>
  <c r="Z54" i="1"/>
  <c r="F2501" i="3" s="1"/>
  <c r="H2501" s="1"/>
  <c r="Z53" i="1"/>
  <c r="F2500" i="3" s="1"/>
  <c r="H2500" s="1"/>
  <c r="Z52" i="1"/>
  <c r="F2499" i="3" s="1"/>
  <c r="H2499" s="1"/>
  <c r="Z51" i="1"/>
  <c r="F2498" i="3" s="1"/>
  <c r="H2498" s="1"/>
  <c r="Z50" i="1"/>
  <c r="F2497" i="3" s="1"/>
  <c r="H2497" s="1"/>
  <c r="Z49" i="1"/>
  <c r="F2496" i="3" s="1"/>
  <c r="H2496" s="1"/>
  <c r="Z48" i="1"/>
  <c r="F2495" i="3" s="1"/>
  <c r="H2495" s="1"/>
  <c r="Z47" i="1"/>
  <c r="F2494" i="3" s="1"/>
  <c r="AA206" i="1"/>
  <c r="F2857" i="3" s="1"/>
  <c r="H2857" s="1"/>
  <c r="AA205" i="1"/>
  <c r="F2856" i="3" s="1"/>
  <c r="H2856" s="1"/>
  <c r="AA204" i="1"/>
  <c r="F2855" i="3" s="1"/>
  <c r="H2855" s="1"/>
  <c r="AA203" i="1"/>
  <c r="F2854" i="3" s="1"/>
  <c r="H2854" s="1"/>
  <c r="AA202" i="1"/>
  <c r="F2853" i="3" s="1"/>
  <c r="AA198" i="1"/>
  <c r="F2849" i="3" s="1"/>
  <c r="H2849" s="1"/>
  <c r="AA197" i="1"/>
  <c r="F2848" i="3" s="1"/>
  <c r="H2848" s="1"/>
  <c r="AA196" i="1"/>
  <c r="F2847" i="3" s="1"/>
  <c r="H2847" s="1"/>
  <c r="AA195" i="1"/>
  <c r="F2846" i="3" s="1"/>
  <c r="AA194" i="1"/>
  <c r="F2845" i="3" s="1"/>
  <c r="AA178" i="1"/>
  <c r="F2829" i="3" s="1"/>
  <c r="H2829" s="1"/>
  <c r="AA177" i="1"/>
  <c r="F2828" i="3" s="1"/>
  <c r="H2828" s="1"/>
  <c r="AA176" i="1"/>
  <c r="F2827" i="3" s="1"/>
  <c r="H2827" s="1"/>
  <c r="AA175" i="1"/>
  <c r="F2826" i="3" s="1"/>
  <c r="H2826" s="1"/>
  <c r="AA174" i="1"/>
  <c r="F2825" i="3" s="1"/>
  <c r="H2825" s="1"/>
  <c r="AA173" i="1"/>
  <c r="F2824" i="3" s="1"/>
  <c r="H2824" s="1"/>
  <c r="AA172" i="1"/>
  <c r="F2823" i="3" s="1"/>
  <c r="H2823" s="1"/>
  <c r="AA171" i="1"/>
  <c r="F2822" i="3" s="1"/>
  <c r="H2822" s="1"/>
  <c r="AA170" i="1"/>
  <c r="F2821" i="3" s="1"/>
  <c r="H2821" s="1"/>
  <c r="AA169" i="1"/>
  <c r="F2820" i="3" s="1"/>
  <c r="H2820" s="1"/>
  <c r="AA168" i="1"/>
  <c r="F2819" i="3" s="1"/>
  <c r="H2819" s="1"/>
  <c r="AA167" i="1"/>
  <c r="F2818" i="3" s="1"/>
  <c r="AA163" i="1"/>
  <c r="F2814" i="3" s="1"/>
  <c r="H2814" s="1"/>
  <c r="AA162" i="1"/>
  <c r="F2813" i="3" s="1"/>
  <c r="AA158" i="1"/>
  <c r="F2809" i="3" s="1"/>
  <c r="H2809" s="1"/>
  <c r="AA157" i="1"/>
  <c r="F2808" i="3" s="1"/>
  <c r="H2808" s="1"/>
  <c r="AA156" i="1"/>
  <c r="F2807" i="3" s="1"/>
  <c r="H2807" s="1"/>
  <c r="AA155" i="1"/>
  <c r="F2806" i="3" s="1"/>
  <c r="AA150" i="1"/>
  <c r="F2801" i="3" s="1"/>
  <c r="H2801" s="1"/>
  <c r="AA149" i="1"/>
  <c r="F2800" i="3" s="1"/>
  <c r="AA145" i="1"/>
  <c r="F2796" i="3" s="1"/>
  <c r="H2796" s="1"/>
  <c r="AA144" i="1"/>
  <c r="F2795" i="3" s="1"/>
  <c r="H2795" s="1"/>
  <c r="AA143" i="1"/>
  <c r="F2794" i="3" s="1"/>
  <c r="H2794" s="1"/>
  <c r="AA142" i="1"/>
  <c r="F2793" i="3" s="1"/>
  <c r="AA138" i="1"/>
  <c r="F2789" i="3" s="1"/>
  <c r="H2789" s="1"/>
  <c r="AA137" i="1"/>
  <c r="F2788" i="3" s="1"/>
  <c r="AA129" i="1"/>
  <c r="F2780" i="3" s="1"/>
  <c r="H2780" s="1"/>
  <c r="AA128" i="1"/>
  <c r="F2779" i="3" s="1"/>
  <c r="AA124" i="1"/>
  <c r="F2775" i="3" s="1"/>
  <c r="AA120" i="1"/>
  <c r="F2771" i="3" s="1"/>
  <c r="H2771" s="1"/>
  <c r="AA119" i="1"/>
  <c r="F2770" i="3" s="1"/>
  <c r="H2770" s="1"/>
  <c r="AA118" i="1"/>
  <c r="F2769" i="3" s="1"/>
  <c r="H2769" s="1"/>
  <c r="AA117" i="1"/>
  <c r="F2768" i="3" s="1"/>
  <c r="AA111" i="1"/>
  <c r="F2762" i="3" s="1"/>
  <c r="H2762" s="1"/>
  <c r="AA110" i="1"/>
  <c r="F2761" i="3" s="1"/>
  <c r="H2761" s="1"/>
  <c r="AA109" i="1"/>
  <c r="F2760" i="3" s="1"/>
  <c r="H2760" s="1"/>
  <c r="AA108" i="1"/>
  <c r="F2759" i="3" s="1"/>
  <c r="H2759" s="1"/>
  <c r="AA107" i="1"/>
  <c r="F2758" i="3" s="1"/>
  <c r="H2758" s="1"/>
  <c r="AA106" i="1"/>
  <c r="F2757" i="3" s="1"/>
  <c r="H2757" s="1"/>
  <c r="AA105" i="1"/>
  <c r="F2756" i="3" s="1"/>
  <c r="H2756" s="1"/>
  <c r="AA104" i="1"/>
  <c r="F2755" i="3" s="1"/>
  <c r="H2755" s="1"/>
  <c r="AA103" i="1"/>
  <c r="F2754" i="3" s="1"/>
  <c r="AA99" i="1"/>
  <c r="F2750" i="3" s="1"/>
  <c r="H2750" s="1"/>
  <c r="AA98" i="1"/>
  <c r="F2749" i="3" s="1"/>
  <c r="H2749" s="1"/>
  <c r="AA97" i="1"/>
  <c r="F2748" i="3" s="1"/>
  <c r="H2748" s="1"/>
  <c r="AA96" i="1"/>
  <c r="F2747" i="3" s="1"/>
  <c r="H2747" s="1"/>
  <c r="AA95" i="1"/>
  <c r="F2746" i="3" s="1"/>
  <c r="H2746" s="1"/>
  <c r="AA94" i="1"/>
  <c r="F2745" i="3" s="1"/>
  <c r="H2745" s="1"/>
  <c r="AA93" i="1"/>
  <c r="F2744" i="3" s="1"/>
  <c r="H2744" s="1"/>
  <c r="AA92" i="1"/>
  <c r="F2743" i="3" s="1"/>
  <c r="H2743" s="1"/>
  <c r="AA91" i="1"/>
  <c r="F2742" i="3" s="1"/>
  <c r="H2742" s="1"/>
  <c r="AA90" i="1"/>
  <c r="F2741" i="3" s="1"/>
  <c r="H2741" s="1"/>
  <c r="AA89" i="1"/>
  <c r="F2740" i="3" s="1"/>
  <c r="H2740" s="1"/>
  <c r="AA88" i="1"/>
  <c r="F2739" i="3" s="1"/>
  <c r="H2739" s="1"/>
  <c r="AA87" i="1"/>
  <c r="F2738" i="3" s="1"/>
  <c r="H2738" s="1"/>
  <c r="AA86" i="1"/>
  <c r="F2737" i="3" s="1"/>
  <c r="H2737" s="1"/>
  <c r="AA85" i="1"/>
  <c r="F2736" i="3" s="1"/>
  <c r="AA84" i="1"/>
  <c r="F2735" i="3" s="1"/>
  <c r="H2735" s="1"/>
  <c r="AA83" i="1"/>
  <c r="F2734" i="3" s="1"/>
  <c r="H2734" s="1"/>
  <c r="AA82" i="1"/>
  <c r="F2733" i="3" s="1"/>
  <c r="H2733" s="1"/>
  <c r="AA81" i="1"/>
  <c r="F2732" i="3" s="1"/>
  <c r="H2732" s="1"/>
  <c r="AA80" i="1"/>
  <c r="F2731" i="3" s="1"/>
  <c r="H2731" s="1"/>
  <c r="AA79" i="1"/>
  <c r="F2730" i="3" s="1"/>
  <c r="H2730" s="1"/>
  <c r="AA78" i="1"/>
  <c r="F2729" i="3" s="1"/>
  <c r="H2729" s="1"/>
  <c r="AA77" i="1"/>
  <c r="F2728" i="3" s="1"/>
  <c r="H2728" s="1"/>
  <c r="AA76" i="1"/>
  <c r="F2727" i="3" s="1"/>
  <c r="H2727" s="1"/>
  <c r="AA75" i="1"/>
  <c r="F2726" i="3" s="1"/>
  <c r="H2726" s="1"/>
  <c r="AA74" i="1"/>
  <c r="F2725" i="3" s="1"/>
  <c r="H2725" s="1"/>
  <c r="AA73" i="1"/>
  <c r="F2724" i="3" s="1"/>
  <c r="H2724" s="1"/>
  <c r="AA72" i="1"/>
  <c r="F2723" i="3" s="1"/>
  <c r="H2723" s="1"/>
  <c r="AA71" i="1"/>
  <c r="F2722" i="3" s="1"/>
  <c r="H2722" s="1"/>
  <c r="AA70" i="1"/>
  <c r="F2721" i="3" s="1"/>
  <c r="H2721" s="1"/>
  <c r="AA69" i="1"/>
  <c r="F2720" i="3" s="1"/>
  <c r="H2720" s="1"/>
  <c r="AA68" i="1"/>
  <c r="F2719" i="3" s="1"/>
  <c r="H2719" s="1"/>
  <c r="AA67" i="1"/>
  <c r="F2718" i="3" s="1"/>
  <c r="H2718" s="1"/>
  <c r="AA66" i="1"/>
  <c r="F2717" i="3" s="1"/>
  <c r="H2717" s="1"/>
  <c r="AA65" i="1"/>
  <c r="F2716" i="3" s="1"/>
  <c r="H2716" s="1"/>
  <c r="AA64" i="1"/>
  <c r="F2715" i="3" s="1"/>
  <c r="H2715" s="1"/>
  <c r="AA63" i="1"/>
  <c r="F2714" i="3" s="1"/>
  <c r="H2714" s="1"/>
  <c r="AA62" i="1"/>
  <c r="F2713" i="3" s="1"/>
  <c r="H2713" s="1"/>
  <c r="AA61" i="1"/>
  <c r="F2712" i="3" s="1"/>
  <c r="H2712" s="1"/>
  <c r="AA60" i="1"/>
  <c r="F2711" i="3" s="1"/>
  <c r="H2711" s="1"/>
  <c r="AA59" i="1"/>
  <c r="F2710" i="3" s="1"/>
  <c r="H2710" s="1"/>
  <c r="AA58" i="1"/>
  <c r="F2709" i="3" s="1"/>
  <c r="AA57" i="1"/>
  <c r="F2708" i="3" s="1"/>
  <c r="H2708" s="1"/>
  <c r="AA56" i="1"/>
  <c r="F2707" i="3" s="1"/>
  <c r="H2707" s="1"/>
  <c r="AA55" i="1"/>
  <c r="F2706" i="3" s="1"/>
  <c r="H2706" s="1"/>
  <c r="AA54" i="1"/>
  <c r="F2705" i="3" s="1"/>
  <c r="H2705" s="1"/>
  <c r="AA53" i="1"/>
  <c r="F2704" i="3" s="1"/>
  <c r="H2704" s="1"/>
  <c r="AA52" i="1"/>
  <c r="F2703" i="3" s="1"/>
  <c r="H2703" s="1"/>
  <c r="AA51" i="1"/>
  <c r="F2702" i="3" s="1"/>
  <c r="H2702" s="1"/>
  <c r="AA50" i="1"/>
  <c r="F2701" i="3" s="1"/>
  <c r="H2701" s="1"/>
  <c r="AA49" i="1"/>
  <c r="F2700" i="3" s="1"/>
  <c r="H2700" s="1"/>
  <c r="AA48" i="1"/>
  <c r="F2699" i="3" s="1"/>
  <c r="H2699" s="1"/>
  <c r="AA47" i="1"/>
  <c r="F2698" i="3" s="1"/>
  <c r="AB206" i="1"/>
  <c r="F3061" i="3" s="1"/>
  <c r="H3061" s="1"/>
  <c r="AB205" i="1"/>
  <c r="F3060" i="3" s="1"/>
  <c r="H3060" s="1"/>
  <c r="AB204" i="1"/>
  <c r="F3059" i="3" s="1"/>
  <c r="H3059" s="1"/>
  <c r="AB203" i="1"/>
  <c r="F3058" i="3" s="1"/>
  <c r="H3058" s="1"/>
  <c r="AB202" i="1"/>
  <c r="F3057" i="3" s="1"/>
  <c r="AB198" i="1"/>
  <c r="F3053" i="3" s="1"/>
  <c r="H3053" s="1"/>
  <c r="AB197" i="1"/>
  <c r="F3052" i="3" s="1"/>
  <c r="H3052" s="1"/>
  <c r="AB196" i="1"/>
  <c r="F3051" i="3" s="1"/>
  <c r="H3051" s="1"/>
  <c r="AB195" i="1"/>
  <c r="F3050" i="3" s="1"/>
  <c r="AB194" i="1"/>
  <c r="F3049" i="3" s="1"/>
  <c r="H3049" s="1"/>
  <c r="AB178" i="1"/>
  <c r="F3033" i="3" s="1"/>
  <c r="H3033" s="1"/>
  <c r="AB177" i="1"/>
  <c r="F3032" i="3" s="1"/>
  <c r="H3032" s="1"/>
  <c r="AB176" i="1"/>
  <c r="F3031" i="3" s="1"/>
  <c r="H3031" s="1"/>
  <c r="AB175" i="1"/>
  <c r="F3030" i="3" s="1"/>
  <c r="H3030" s="1"/>
  <c r="AB174" i="1"/>
  <c r="F3029" i="3" s="1"/>
  <c r="H3029" s="1"/>
  <c r="AB173" i="1"/>
  <c r="F3028" i="3" s="1"/>
  <c r="H3028" s="1"/>
  <c r="AB172" i="1"/>
  <c r="F3027" i="3" s="1"/>
  <c r="H3027" s="1"/>
  <c r="AB171" i="1"/>
  <c r="F3026" i="3" s="1"/>
  <c r="H3026" s="1"/>
  <c r="AB170" i="1"/>
  <c r="F3025" i="3" s="1"/>
  <c r="H3025" s="1"/>
  <c r="AB169" i="1"/>
  <c r="F3024" i="3" s="1"/>
  <c r="H3024" s="1"/>
  <c r="AB168" i="1"/>
  <c r="F3023" i="3" s="1"/>
  <c r="H3023" s="1"/>
  <c r="AB167" i="1"/>
  <c r="F3022" i="3" s="1"/>
  <c r="H3022" s="1"/>
  <c r="AB163" i="1"/>
  <c r="F3018" i="3" s="1"/>
  <c r="H3018" s="1"/>
  <c r="AB162" i="1"/>
  <c r="F3017" i="3" s="1"/>
  <c r="H3017" s="1"/>
  <c r="AB158" i="1"/>
  <c r="F3013" i="3" s="1"/>
  <c r="H3013" s="1"/>
  <c r="AB157" i="1"/>
  <c r="F3012" i="3" s="1"/>
  <c r="H3012" s="1"/>
  <c r="AB156" i="1"/>
  <c r="F3011" i="3" s="1"/>
  <c r="H3011" s="1"/>
  <c r="AB155" i="1"/>
  <c r="F3010" i="3" s="1"/>
  <c r="H3010" s="1"/>
  <c r="AB150" i="1"/>
  <c r="F3005" i="3" s="1"/>
  <c r="H3005" s="1"/>
  <c r="AB149" i="1"/>
  <c r="F3004" i="3" s="1"/>
  <c r="H3004" s="1"/>
  <c r="AB145" i="1"/>
  <c r="F3000" i="3" s="1"/>
  <c r="H3000" s="1"/>
  <c r="AB144" i="1"/>
  <c r="F2999" i="3" s="1"/>
  <c r="H2999" s="1"/>
  <c r="AB143" i="1"/>
  <c r="F2998" i="3" s="1"/>
  <c r="H2998" s="1"/>
  <c r="AB142" i="1"/>
  <c r="F2997" i="3" s="1"/>
  <c r="H2997" s="1"/>
  <c r="AB138" i="1"/>
  <c r="F2993" i="3" s="1"/>
  <c r="H2993" s="1"/>
  <c r="AB137" i="1"/>
  <c r="F2992" i="3" s="1"/>
  <c r="H2992" s="1"/>
  <c r="AB129" i="1"/>
  <c r="F2984" i="3" s="1"/>
  <c r="H2984" s="1"/>
  <c r="AB128" i="1"/>
  <c r="F2983" i="3" s="1"/>
  <c r="H2983" s="1"/>
  <c r="AB124" i="1"/>
  <c r="F2979" i="3" s="1"/>
  <c r="AB120" i="1"/>
  <c r="F2975" i="3" s="1"/>
  <c r="H2975" s="1"/>
  <c r="AB119" i="1"/>
  <c r="F2974" i="3" s="1"/>
  <c r="H2974" s="1"/>
  <c r="AB118" i="1"/>
  <c r="F2973" i="3" s="1"/>
  <c r="H2973" s="1"/>
  <c r="AB117" i="1"/>
  <c r="F2972" i="3" s="1"/>
  <c r="AB111" i="1"/>
  <c r="F2966" i="3" s="1"/>
  <c r="H2966" s="1"/>
  <c r="AB110" i="1"/>
  <c r="F2965" i="3" s="1"/>
  <c r="H2965" s="1"/>
  <c r="AB109" i="1"/>
  <c r="F2964" i="3" s="1"/>
  <c r="H2964" s="1"/>
  <c r="AB108" i="1"/>
  <c r="F2963" i="3" s="1"/>
  <c r="H2963" s="1"/>
  <c r="AB107" i="1"/>
  <c r="F2962" i="3" s="1"/>
  <c r="H2962" s="1"/>
  <c r="AB106" i="1"/>
  <c r="F2961" i="3" s="1"/>
  <c r="H2961" s="1"/>
  <c r="AB105" i="1"/>
  <c r="F2960" i="3" s="1"/>
  <c r="H2960" s="1"/>
  <c r="AB104" i="1"/>
  <c r="F2959" i="3" s="1"/>
  <c r="H2959" s="1"/>
  <c r="AB103" i="1"/>
  <c r="F2958" i="3" s="1"/>
  <c r="H2958" s="1"/>
  <c r="AB99" i="1"/>
  <c r="F2954" i="3" s="1"/>
  <c r="H2954" s="1"/>
  <c r="AB98" i="1"/>
  <c r="F2953" i="3" s="1"/>
  <c r="H2953" s="1"/>
  <c r="AB97" i="1"/>
  <c r="F2952" i="3" s="1"/>
  <c r="H2952" s="1"/>
  <c r="AB96" i="1"/>
  <c r="F2951" i="3" s="1"/>
  <c r="H2951" s="1"/>
  <c r="AB95" i="1"/>
  <c r="F2950" i="3" s="1"/>
  <c r="H2950" s="1"/>
  <c r="AB94" i="1"/>
  <c r="F2949" i="3" s="1"/>
  <c r="H2949" s="1"/>
  <c r="AB93" i="1"/>
  <c r="F2948" i="3" s="1"/>
  <c r="H2948" s="1"/>
  <c r="AB92" i="1"/>
  <c r="F2947" i="3" s="1"/>
  <c r="H2947" s="1"/>
  <c r="AB91" i="1"/>
  <c r="F2946" i="3" s="1"/>
  <c r="AB90" i="1"/>
  <c r="F2945" i="3" s="1"/>
  <c r="H2945" s="1"/>
  <c r="AB89" i="1"/>
  <c r="F2944" i="3" s="1"/>
  <c r="AB88" i="1"/>
  <c r="F2943" i="3" s="1"/>
  <c r="H2943" s="1"/>
  <c r="AB87" i="1"/>
  <c r="F2942" i="3" s="1"/>
  <c r="H2942" s="1"/>
  <c r="AB86" i="1"/>
  <c r="F2941" i="3" s="1"/>
  <c r="AB85" i="1"/>
  <c r="F2940" i="3" s="1"/>
  <c r="AB84" i="1"/>
  <c r="F2939" i="3" s="1"/>
  <c r="AB83" i="1"/>
  <c r="F2938" i="3" s="1"/>
  <c r="H2938" s="1"/>
  <c r="AB82" i="1"/>
  <c r="F2937" i="3" s="1"/>
  <c r="H2937" s="1"/>
  <c r="AB81" i="1"/>
  <c r="F2936" i="3" s="1"/>
  <c r="H2936" s="1"/>
  <c r="AB80" i="1"/>
  <c r="F2935" i="3" s="1"/>
  <c r="H2935" s="1"/>
  <c r="AB79" i="1"/>
  <c r="F2934" i="3" s="1"/>
  <c r="H2934" s="1"/>
  <c r="AB78" i="1"/>
  <c r="F2933" i="3" s="1"/>
  <c r="AB77" i="1"/>
  <c r="F2932" i="3" s="1"/>
  <c r="H2932" s="1"/>
  <c r="AB76" i="1"/>
  <c r="F2931" i="3" s="1"/>
  <c r="H2931" s="1"/>
  <c r="AB75" i="1"/>
  <c r="F2930" i="3" s="1"/>
  <c r="H2930" s="1"/>
  <c r="AB74" i="1"/>
  <c r="F2929" i="3" s="1"/>
  <c r="H2929" s="1"/>
  <c r="AB73" i="1"/>
  <c r="F2928" i="3" s="1"/>
  <c r="H2928" s="1"/>
  <c r="AB72" i="1"/>
  <c r="F2927" i="3" s="1"/>
  <c r="H2927" s="1"/>
  <c r="AB71" i="1"/>
  <c r="F2926" i="3" s="1"/>
  <c r="H2926" s="1"/>
  <c r="AB70" i="1"/>
  <c r="F2925" i="3" s="1"/>
  <c r="H2925" s="1"/>
  <c r="AB69" i="1"/>
  <c r="F2924" i="3" s="1"/>
  <c r="H2924" s="1"/>
  <c r="AB68" i="1"/>
  <c r="F2923" i="3" s="1"/>
  <c r="H2923" s="1"/>
  <c r="AB67" i="1"/>
  <c r="F2922" i="3" s="1"/>
  <c r="H2922" s="1"/>
  <c r="AB66" i="1"/>
  <c r="F2921" i="3" s="1"/>
  <c r="H2921" s="1"/>
  <c r="AB65" i="1"/>
  <c r="F2920" i="3" s="1"/>
  <c r="AB64" i="1"/>
  <c r="F2919" i="3" s="1"/>
  <c r="AB63" i="1"/>
  <c r="F2918" i="3" s="1"/>
  <c r="AB62" i="1"/>
  <c r="F2917" i="3" s="1"/>
  <c r="H2917" s="1"/>
  <c r="AB61" i="1"/>
  <c r="F2916" i="3" s="1"/>
  <c r="H2916" s="1"/>
  <c r="AB60" i="1"/>
  <c r="F2915" i="3" s="1"/>
  <c r="H2915" s="1"/>
  <c r="AB59" i="1"/>
  <c r="F2914" i="3" s="1"/>
  <c r="AB58" i="1"/>
  <c r="F2913" i="3" s="1"/>
  <c r="AB57" i="1"/>
  <c r="F2912" i="3" s="1"/>
  <c r="AB56" i="1"/>
  <c r="F2911" i="3" s="1"/>
  <c r="AB55" i="1"/>
  <c r="F2910" i="3" s="1"/>
  <c r="H2910" s="1"/>
  <c r="AB54" i="1"/>
  <c r="F2909" i="3" s="1"/>
  <c r="H2909" s="1"/>
  <c r="AB53" i="1"/>
  <c r="F2908" i="3" s="1"/>
  <c r="AB52" i="1"/>
  <c r="F2907" i="3" s="1"/>
  <c r="H2907" s="1"/>
  <c r="AB51" i="1"/>
  <c r="F2906" i="3" s="1"/>
  <c r="H2906" s="1"/>
  <c r="AB50" i="1"/>
  <c r="F2905" i="3" s="1"/>
  <c r="H2905" s="1"/>
  <c r="AB49" i="1"/>
  <c r="F2904" i="3" s="1"/>
  <c r="H2904" s="1"/>
  <c r="AB48" i="1"/>
  <c r="F2903" i="3" s="1"/>
  <c r="H2903" s="1"/>
  <c r="AB47" i="1"/>
  <c r="F2902" i="3" s="1"/>
  <c r="F3718"/>
  <c r="F3922"/>
  <c r="AH206" i="1"/>
  <c r="F4285" i="3" s="1"/>
  <c r="H4285" s="1"/>
  <c r="AH205" i="1"/>
  <c r="F4284" i="3" s="1"/>
  <c r="H4284" s="1"/>
  <c r="AH204" i="1"/>
  <c r="F4283" i="3" s="1"/>
  <c r="H4283" s="1"/>
  <c r="AH203" i="1"/>
  <c r="F4282" i="3" s="1"/>
  <c r="H4282" s="1"/>
  <c r="AH202" i="1"/>
  <c r="F4281" i="3" s="1"/>
  <c r="AH198" i="1"/>
  <c r="F4277" i="3" s="1"/>
  <c r="H4277" s="1"/>
  <c r="AH197" i="1"/>
  <c r="F4276" i="3" s="1"/>
  <c r="H4276" s="1"/>
  <c r="AH196" i="1"/>
  <c r="F4275" i="3" s="1"/>
  <c r="H4275" s="1"/>
  <c r="AH195" i="1"/>
  <c r="F4274" i="3" s="1"/>
  <c r="H4274" s="1"/>
  <c r="AH194" i="1"/>
  <c r="F4273" i="3" s="1"/>
  <c r="AH178" i="1"/>
  <c r="F4257" i="3" s="1"/>
  <c r="H4257" s="1"/>
  <c r="AH177" i="1"/>
  <c r="F4256" i="3" s="1"/>
  <c r="H4256" s="1"/>
  <c r="AH176" i="1"/>
  <c r="F4255" i="3" s="1"/>
  <c r="H4255" s="1"/>
  <c r="AH175" i="1"/>
  <c r="F4254" i="3" s="1"/>
  <c r="H4254" s="1"/>
  <c r="AH174" i="1"/>
  <c r="F4253" i="3" s="1"/>
  <c r="H4253" s="1"/>
  <c r="AH173" i="1"/>
  <c r="F4252" i="3" s="1"/>
  <c r="H4252" s="1"/>
  <c r="AH172" i="1"/>
  <c r="F4251" i="3" s="1"/>
  <c r="H4251" s="1"/>
  <c r="AH171" i="1"/>
  <c r="F4250" i="3" s="1"/>
  <c r="H4250" s="1"/>
  <c r="AH170" i="1"/>
  <c r="F4249" i="3" s="1"/>
  <c r="H4249" s="1"/>
  <c r="AH169" i="1"/>
  <c r="F4248" i="3" s="1"/>
  <c r="H4248" s="1"/>
  <c r="AH168" i="1"/>
  <c r="F4247" i="3" s="1"/>
  <c r="H4247" s="1"/>
  <c r="AH167" i="1"/>
  <c r="F4246" i="3" s="1"/>
  <c r="AH163" i="1"/>
  <c r="F4242" i="3" s="1"/>
  <c r="H4242" s="1"/>
  <c r="AH162" i="1"/>
  <c r="F4241" i="3" s="1"/>
  <c r="AH158" i="1"/>
  <c r="F4237" i="3" s="1"/>
  <c r="H4237" s="1"/>
  <c r="AH157" i="1"/>
  <c r="F4236" i="3" s="1"/>
  <c r="H4236" s="1"/>
  <c r="AH156" i="1"/>
  <c r="F4235" i="3" s="1"/>
  <c r="H4235" s="1"/>
  <c r="AH155" i="1"/>
  <c r="F4234" i="3" s="1"/>
  <c r="AH150" i="1"/>
  <c r="F4229" i="3" s="1"/>
  <c r="H4229" s="1"/>
  <c r="AH149" i="1"/>
  <c r="F4228" i="3" s="1"/>
  <c r="AH145" i="1"/>
  <c r="F4224" i="3" s="1"/>
  <c r="H4224" s="1"/>
  <c r="AH144" i="1"/>
  <c r="F4223" i="3" s="1"/>
  <c r="H4223" s="1"/>
  <c r="AH143" i="1"/>
  <c r="F4222" i="3" s="1"/>
  <c r="H4222" s="1"/>
  <c r="AH142" i="1"/>
  <c r="F4221" i="3" s="1"/>
  <c r="AH138" i="1"/>
  <c r="F4217" i="3" s="1"/>
  <c r="H4217" s="1"/>
  <c r="AH137" i="1"/>
  <c r="F4216" i="3" s="1"/>
  <c r="AH129" i="1"/>
  <c r="F4208" i="3" s="1"/>
  <c r="H4208" s="1"/>
  <c r="AH128" i="1"/>
  <c r="F4207" i="3" s="1"/>
  <c r="AH124" i="1"/>
  <c r="F4203" i="3" s="1"/>
  <c r="AH120" i="1"/>
  <c r="F4199" i="3" s="1"/>
  <c r="H4199" s="1"/>
  <c r="AH119" i="1"/>
  <c r="F4198" i="3" s="1"/>
  <c r="H4198" s="1"/>
  <c r="AH118" i="1"/>
  <c r="F4197" i="3" s="1"/>
  <c r="H4197" s="1"/>
  <c r="AH117" i="1"/>
  <c r="F4196" i="3" s="1"/>
  <c r="AH111" i="1"/>
  <c r="F4190" i="3" s="1"/>
  <c r="H4190" s="1"/>
  <c r="AH110" i="1"/>
  <c r="F4189" i="3" s="1"/>
  <c r="H4189" s="1"/>
  <c r="AH109" i="1"/>
  <c r="F4188" i="3" s="1"/>
  <c r="H4188" s="1"/>
  <c r="AH108" i="1"/>
  <c r="F4187" i="3" s="1"/>
  <c r="H4187" s="1"/>
  <c r="AH107" i="1"/>
  <c r="F4186" i="3" s="1"/>
  <c r="H4186" s="1"/>
  <c r="AH106" i="1"/>
  <c r="F4185" i="3" s="1"/>
  <c r="H4185" s="1"/>
  <c r="AH105" i="1"/>
  <c r="F4184" i="3" s="1"/>
  <c r="H4184" s="1"/>
  <c r="AH104" i="1"/>
  <c r="F4183" i="3" s="1"/>
  <c r="H4183" s="1"/>
  <c r="AH103" i="1"/>
  <c r="F4182" i="3" s="1"/>
  <c r="AH99" i="1"/>
  <c r="F4178" i="3" s="1"/>
  <c r="H4178" s="1"/>
  <c r="AH98" i="1"/>
  <c r="F4177" i="3" s="1"/>
  <c r="H4177" s="1"/>
  <c r="AH97" i="1"/>
  <c r="F4176" i="3" s="1"/>
  <c r="H4176" s="1"/>
  <c r="AH96" i="1"/>
  <c r="F4175" i="3" s="1"/>
  <c r="H4175" s="1"/>
  <c r="AH95" i="1"/>
  <c r="F4174" i="3" s="1"/>
  <c r="H4174" s="1"/>
  <c r="AH94" i="1"/>
  <c r="F4173" i="3" s="1"/>
  <c r="H4173" s="1"/>
  <c r="AH93" i="1"/>
  <c r="F4172" i="3" s="1"/>
  <c r="H4172" s="1"/>
  <c r="AH92" i="1"/>
  <c r="F4171" i="3" s="1"/>
  <c r="H4171" s="1"/>
  <c r="AH91" i="1"/>
  <c r="F4170" i="3" s="1"/>
  <c r="AH90" i="1"/>
  <c r="F4169" i="3" s="1"/>
  <c r="H4169" s="1"/>
  <c r="AH89" i="1"/>
  <c r="F4168" i="3" s="1"/>
  <c r="AH88" i="1"/>
  <c r="F4167" i="3" s="1"/>
  <c r="H4167" s="1"/>
  <c r="AH87" i="1"/>
  <c r="F4166" i="3" s="1"/>
  <c r="H4166" s="1"/>
  <c r="AH86" i="1"/>
  <c r="F4165" i="3" s="1"/>
  <c r="H4165" s="1"/>
  <c r="AH85" i="1"/>
  <c r="F4164" i="3" s="1"/>
  <c r="H4164" s="1"/>
  <c r="AH84" i="1"/>
  <c r="F4163" i="3" s="1"/>
  <c r="AH83" i="1"/>
  <c r="F4162" i="3" s="1"/>
  <c r="H4162" s="1"/>
  <c r="AH82" i="1"/>
  <c r="F4161" i="3" s="1"/>
  <c r="H4161" s="1"/>
  <c r="AH81" i="1"/>
  <c r="F4160" i="3" s="1"/>
  <c r="H4160" s="1"/>
  <c r="AH80" i="1"/>
  <c r="F4159" i="3" s="1"/>
  <c r="H4159" s="1"/>
  <c r="AH79" i="1"/>
  <c r="F4158" i="3" s="1"/>
  <c r="H4158" s="1"/>
  <c r="AH78" i="1"/>
  <c r="F4157" i="3" s="1"/>
  <c r="AH77" i="1"/>
  <c r="F4156" i="3" s="1"/>
  <c r="H4156" s="1"/>
  <c r="AH76" i="1"/>
  <c r="F4155" i="3" s="1"/>
  <c r="AH75" i="1"/>
  <c r="F4154" i="3" s="1"/>
  <c r="H4154" s="1"/>
  <c r="AH74" i="1"/>
  <c r="F4153" i="3" s="1"/>
  <c r="H4153" s="1"/>
  <c r="AH73" i="1"/>
  <c r="F4152" i="3" s="1"/>
  <c r="H4152" s="1"/>
  <c r="AH72" i="1"/>
  <c r="F4151" i="3" s="1"/>
  <c r="H4151" s="1"/>
  <c r="AH71" i="1"/>
  <c r="F4150" i="3" s="1"/>
  <c r="H4150" s="1"/>
  <c r="AH70" i="1"/>
  <c r="F4149" i="3" s="1"/>
  <c r="H4149" s="1"/>
  <c r="AH69" i="1"/>
  <c r="F4148" i="3" s="1"/>
  <c r="H4148" s="1"/>
  <c r="AH68" i="1"/>
  <c r="F4147" i="3" s="1"/>
  <c r="H4147" s="1"/>
  <c r="AH67" i="1"/>
  <c r="F4146" i="3" s="1"/>
  <c r="H4146" s="1"/>
  <c r="AH66" i="1"/>
  <c r="F4145" i="3" s="1"/>
  <c r="H4145" s="1"/>
  <c r="AH65" i="1"/>
  <c r="F4144" i="3" s="1"/>
  <c r="AH64" i="1"/>
  <c r="F4143" i="3" s="1"/>
  <c r="AH63" i="1"/>
  <c r="F4142" i="3" s="1"/>
  <c r="AH62" i="1"/>
  <c r="F4141" i="3" s="1"/>
  <c r="H4141" s="1"/>
  <c r="AH61" i="1"/>
  <c r="F4140" i="3" s="1"/>
  <c r="H4140" s="1"/>
  <c r="AH60" i="1"/>
  <c r="F4139" i="3" s="1"/>
  <c r="H4139" s="1"/>
  <c r="AH59" i="1"/>
  <c r="F4138" i="3" s="1"/>
  <c r="H4138" s="1"/>
  <c r="AH58" i="1"/>
  <c r="F4137" i="3" s="1"/>
  <c r="AH57" i="1"/>
  <c r="F4136" i="3" s="1"/>
  <c r="H4136" s="1"/>
  <c r="AH56" i="1"/>
  <c r="F4135" i="3" s="1"/>
  <c r="H4135" s="1"/>
  <c r="AH55" i="1"/>
  <c r="F4134" i="3" s="1"/>
  <c r="H4134" s="1"/>
  <c r="AH54" i="1"/>
  <c r="F4133" i="3" s="1"/>
  <c r="H4133" s="1"/>
  <c r="AH53" i="1"/>
  <c r="F4132" i="3" s="1"/>
  <c r="H4132" s="1"/>
  <c r="AH52" i="1"/>
  <c r="F4131" i="3" s="1"/>
  <c r="H4131" s="1"/>
  <c r="AH51" i="1"/>
  <c r="F4130" i="3" s="1"/>
  <c r="H4130" s="1"/>
  <c r="AH50" i="1"/>
  <c r="F4129" i="3" s="1"/>
  <c r="H4129" s="1"/>
  <c r="AH49" i="1"/>
  <c r="F4128" i="3" s="1"/>
  <c r="H4128" s="1"/>
  <c r="AH48" i="1"/>
  <c r="F4127" i="3" s="1"/>
  <c r="H4127" s="1"/>
  <c r="AH47" i="1"/>
  <c r="F4126" i="3" s="1"/>
  <c r="AI206" i="1"/>
  <c r="F4489" i="3" s="1"/>
  <c r="H4489" s="1"/>
  <c r="AI205" i="1"/>
  <c r="F4488" i="3" s="1"/>
  <c r="H4488" s="1"/>
  <c r="AI204" i="1"/>
  <c r="F4487" i="3" s="1"/>
  <c r="H4487" s="1"/>
  <c r="AI203" i="1"/>
  <c r="F4486" i="3" s="1"/>
  <c r="H4486" s="1"/>
  <c r="AI202" i="1"/>
  <c r="F4485" i="3" s="1"/>
  <c r="AI198" i="1"/>
  <c r="F4481" i="3" s="1"/>
  <c r="H4481" s="1"/>
  <c r="AI197" i="1"/>
  <c r="F4480" i="3" s="1"/>
  <c r="H4480" s="1"/>
  <c r="AI196" i="1"/>
  <c r="F4479" i="3" s="1"/>
  <c r="H4479" s="1"/>
  <c r="AI195" i="1"/>
  <c r="F4478" i="3" s="1"/>
  <c r="AI194" i="1"/>
  <c r="F4477" i="3" s="1"/>
  <c r="AI178" i="1"/>
  <c r="F4461" i="3" s="1"/>
  <c r="H4461" s="1"/>
  <c r="AI177" i="1"/>
  <c r="F4460" i="3" s="1"/>
  <c r="H4460" s="1"/>
  <c r="AI176" i="1"/>
  <c r="F4459" i="3" s="1"/>
  <c r="H4459" s="1"/>
  <c r="AI175" i="1"/>
  <c r="F4458" i="3" s="1"/>
  <c r="H4458" s="1"/>
  <c r="AI174" i="1"/>
  <c r="F4457" i="3" s="1"/>
  <c r="H4457" s="1"/>
  <c r="AI173" i="1"/>
  <c r="F4456" i="3" s="1"/>
  <c r="H4456" s="1"/>
  <c r="AI172" i="1"/>
  <c r="F4455" i="3" s="1"/>
  <c r="H4455" s="1"/>
  <c r="AI171" i="1"/>
  <c r="F4454" i="3" s="1"/>
  <c r="H4454" s="1"/>
  <c r="AI170" i="1"/>
  <c r="F4453" i="3" s="1"/>
  <c r="H4453" s="1"/>
  <c r="AI169" i="1"/>
  <c r="F4452" i="3" s="1"/>
  <c r="H4452" s="1"/>
  <c r="AI168" i="1"/>
  <c r="F4451" i="3" s="1"/>
  <c r="H4451" s="1"/>
  <c r="AI167" i="1"/>
  <c r="F4450" i="3" s="1"/>
  <c r="AI163" i="1"/>
  <c r="F4446" i="3" s="1"/>
  <c r="H4446" s="1"/>
  <c r="AI162" i="1"/>
  <c r="F4445" i="3" s="1"/>
  <c r="AI158" i="1"/>
  <c r="F4441" i="3" s="1"/>
  <c r="H4441" s="1"/>
  <c r="AI157" i="1"/>
  <c r="F4440" i="3" s="1"/>
  <c r="H4440" s="1"/>
  <c r="AI156" i="1"/>
  <c r="F4439" i="3" s="1"/>
  <c r="H4439" s="1"/>
  <c r="AI155" i="1"/>
  <c r="F4438" i="3" s="1"/>
  <c r="AI150" i="1"/>
  <c r="F4433" i="3" s="1"/>
  <c r="H4433" s="1"/>
  <c r="AI149" i="1"/>
  <c r="F4432" i="3" s="1"/>
  <c r="AI145" i="1"/>
  <c r="F4428" i="3" s="1"/>
  <c r="H4428" s="1"/>
  <c r="AI144" i="1"/>
  <c r="F4427" i="3" s="1"/>
  <c r="H4427" s="1"/>
  <c r="AI143" i="1"/>
  <c r="F4426" i="3" s="1"/>
  <c r="H4426" s="1"/>
  <c r="AI142" i="1"/>
  <c r="F4425" i="3" s="1"/>
  <c r="AI138" i="1"/>
  <c r="F4421" i="3" s="1"/>
  <c r="H4421" s="1"/>
  <c r="AI137" i="1"/>
  <c r="F4420" i="3" s="1"/>
  <c r="AI129" i="1"/>
  <c r="F4412" i="3" s="1"/>
  <c r="H4412" s="1"/>
  <c r="AI128" i="1"/>
  <c r="F4411" i="3" s="1"/>
  <c r="AI124" i="1"/>
  <c r="F4407" i="3" s="1"/>
  <c r="AI120" i="1"/>
  <c r="F4403" i="3" s="1"/>
  <c r="H4403" s="1"/>
  <c r="AI119" i="1"/>
  <c r="F4402" i="3" s="1"/>
  <c r="H4402" s="1"/>
  <c r="AI118" i="1"/>
  <c r="F4401" i="3" s="1"/>
  <c r="H4401" s="1"/>
  <c r="AI117" i="1"/>
  <c r="F4400" i="3" s="1"/>
  <c r="AI111" i="1"/>
  <c r="F4394" i="3" s="1"/>
  <c r="AI110" i="1"/>
  <c r="F4393" i="3" s="1"/>
  <c r="H4393" s="1"/>
  <c r="AI109" i="1"/>
  <c r="F4392" i="3" s="1"/>
  <c r="H4392" s="1"/>
  <c r="AI108" i="1"/>
  <c r="F4391" i="3" s="1"/>
  <c r="H4391" s="1"/>
  <c r="AI107" i="1"/>
  <c r="F4390" i="3" s="1"/>
  <c r="H4390" s="1"/>
  <c r="AI106" i="1"/>
  <c r="F4389" i="3" s="1"/>
  <c r="H4389" s="1"/>
  <c r="AI105" i="1"/>
  <c r="F4388" i="3" s="1"/>
  <c r="AI104" i="1"/>
  <c r="F4387" i="3" s="1"/>
  <c r="AI103" i="1"/>
  <c r="F4386" i="3" s="1"/>
  <c r="AI99" i="1"/>
  <c r="F4382" i="3" s="1"/>
  <c r="H4382" s="1"/>
  <c r="AI98" i="1"/>
  <c r="F4381" i="3" s="1"/>
  <c r="H4381" s="1"/>
  <c r="AI97" i="1"/>
  <c r="F4380" i="3" s="1"/>
  <c r="H4380" s="1"/>
  <c r="AI96" i="1"/>
  <c r="F4379" i="3" s="1"/>
  <c r="H4379" s="1"/>
  <c r="AI95" i="1"/>
  <c r="F4378" i="3" s="1"/>
  <c r="H4378" s="1"/>
  <c r="AI94" i="1"/>
  <c r="F4377" i="3" s="1"/>
  <c r="H4377" s="1"/>
  <c r="AI93" i="1"/>
  <c r="F4376" i="3" s="1"/>
  <c r="H4376" s="1"/>
  <c r="AI92" i="1"/>
  <c r="F4375" i="3" s="1"/>
  <c r="H4375" s="1"/>
  <c r="AI91" i="1"/>
  <c r="F4374" i="3" s="1"/>
  <c r="AI90" i="1"/>
  <c r="F4373" i="3" s="1"/>
  <c r="H4373" s="1"/>
  <c r="AI89" i="1"/>
  <c r="F4372" i="3" s="1"/>
  <c r="AI88" i="1"/>
  <c r="F4371" i="3" s="1"/>
  <c r="H4371" s="1"/>
  <c r="AI87" i="1"/>
  <c r="F4370" i="3" s="1"/>
  <c r="H4370" s="1"/>
  <c r="AI86" i="1"/>
  <c r="F4369" i="3" s="1"/>
  <c r="AI85" i="1"/>
  <c r="F4368" i="3" s="1"/>
  <c r="AI84" i="1"/>
  <c r="F4367" i="3" s="1"/>
  <c r="AI83" i="1"/>
  <c r="F4366" i="3" s="1"/>
  <c r="H4366" s="1"/>
  <c r="AI82" i="1"/>
  <c r="F4365" i="3" s="1"/>
  <c r="AI81" i="1"/>
  <c r="F4364" i="3" s="1"/>
  <c r="H4364" s="1"/>
  <c r="AI80" i="1"/>
  <c r="F4363" i="3" s="1"/>
  <c r="H4363" s="1"/>
  <c r="AI79" i="1"/>
  <c r="F4362" i="3" s="1"/>
  <c r="H4362" s="1"/>
  <c r="AI78" i="1"/>
  <c r="F4361" i="3" s="1"/>
  <c r="H4361" s="1"/>
  <c r="AI77" i="1"/>
  <c r="F4360" i="3" s="1"/>
  <c r="H4360" s="1"/>
  <c r="AI76" i="1"/>
  <c r="F4359" i="3" s="1"/>
  <c r="H4359" s="1"/>
  <c r="AI75" i="1"/>
  <c r="F4358" i="3" s="1"/>
  <c r="H4358" s="1"/>
  <c r="AI74" i="1"/>
  <c r="F4357" i="3" s="1"/>
  <c r="H4357" s="1"/>
  <c r="AI73" i="1"/>
  <c r="F4356" i="3" s="1"/>
  <c r="AI72" i="1"/>
  <c r="F4355" i="3" s="1"/>
  <c r="H4355" s="1"/>
  <c r="AI71" i="1"/>
  <c r="F4354" i="3" s="1"/>
  <c r="H4354" s="1"/>
  <c r="AI70" i="1"/>
  <c r="F4353" i="3" s="1"/>
  <c r="H4353" s="1"/>
  <c r="AI69" i="1"/>
  <c r="F4352" i="3" s="1"/>
  <c r="H4352" s="1"/>
  <c r="AI68" i="1"/>
  <c r="F4351" i="3" s="1"/>
  <c r="AI67" i="1"/>
  <c r="F4350" i="3" s="1"/>
  <c r="H4350" s="1"/>
  <c r="AI66" i="1"/>
  <c r="F4349" i="3" s="1"/>
  <c r="H4349" s="1"/>
  <c r="AI65" i="1"/>
  <c r="F4348" i="3" s="1"/>
  <c r="H4348" s="1"/>
  <c r="AI64" i="1"/>
  <c r="F4347" i="3" s="1"/>
  <c r="H4347" s="1"/>
  <c r="AI63" i="1"/>
  <c r="F4346" i="3" s="1"/>
  <c r="H4346" s="1"/>
  <c r="AI62" i="1"/>
  <c r="F4345" i="3" s="1"/>
  <c r="H4345" s="1"/>
  <c r="AI61" i="1"/>
  <c r="F4344" i="3" s="1"/>
  <c r="H4344" s="1"/>
  <c r="AI60" i="1"/>
  <c r="F4343" i="3" s="1"/>
  <c r="H4343" s="1"/>
  <c r="AI59" i="1"/>
  <c r="F4342" i="3" s="1"/>
  <c r="H4342" s="1"/>
  <c r="AI58" i="1"/>
  <c r="F4341" i="3" s="1"/>
  <c r="H4341" s="1"/>
  <c r="AI57" i="1"/>
  <c r="F4340" i="3" s="1"/>
  <c r="H4340" s="1"/>
  <c r="AI56" i="1"/>
  <c r="F4339" i="3" s="1"/>
  <c r="AI55" i="1"/>
  <c r="F4338" i="3" s="1"/>
  <c r="H4338" s="1"/>
  <c r="AI54" i="1"/>
  <c r="F4337" i="3" s="1"/>
  <c r="H4337" s="1"/>
  <c r="AI53" i="1"/>
  <c r="F4336" i="3" s="1"/>
  <c r="AI52" i="1"/>
  <c r="F4335" i="3" s="1"/>
  <c r="H4335" s="1"/>
  <c r="AI51" i="1"/>
  <c r="F4334" i="3" s="1"/>
  <c r="AI50" i="1"/>
  <c r="F4333" i="3" s="1"/>
  <c r="AI49" i="1"/>
  <c r="F4332" i="3" s="1"/>
  <c r="H4332" s="1"/>
  <c r="AI48" i="1"/>
  <c r="F4331" i="3" s="1"/>
  <c r="H4331" s="1"/>
  <c r="AI47" i="1"/>
  <c r="F4330" i="3" s="1"/>
  <c r="AL206" i="1"/>
  <c r="F5101" i="3" s="1"/>
  <c r="H5101" s="1"/>
  <c r="AL205" i="1"/>
  <c r="F5100" i="3" s="1"/>
  <c r="H5100" s="1"/>
  <c r="AL204" i="1"/>
  <c r="F5099" i="3" s="1"/>
  <c r="H5099" s="1"/>
  <c r="AL203" i="1"/>
  <c r="F5098" i="3" s="1"/>
  <c r="H5098" s="1"/>
  <c r="AL202" i="1"/>
  <c r="F5097" i="3" s="1"/>
  <c r="AL198" i="1"/>
  <c r="F5093" i="3" s="1"/>
  <c r="H5093" s="1"/>
  <c r="AL197" i="1"/>
  <c r="F5092" i="3" s="1"/>
  <c r="H5092" s="1"/>
  <c r="AL196" i="1"/>
  <c r="F5091" i="3" s="1"/>
  <c r="H5091" s="1"/>
  <c r="AL195" i="1"/>
  <c r="F5090" i="3" s="1"/>
  <c r="AL194" i="1"/>
  <c r="F5089" i="3" s="1"/>
  <c r="AL178" i="1"/>
  <c r="F5073" i="3" s="1"/>
  <c r="H5073" s="1"/>
  <c r="AL177" i="1"/>
  <c r="F5072" i="3" s="1"/>
  <c r="H5072" s="1"/>
  <c r="AL176" i="1"/>
  <c r="F5071" i="3" s="1"/>
  <c r="H5071" s="1"/>
  <c r="AL175" i="1"/>
  <c r="F5070" i="3" s="1"/>
  <c r="H5070" s="1"/>
  <c r="AL174" i="1"/>
  <c r="F5069" i="3" s="1"/>
  <c r="H5069" s="1"/>
  <c r="AL173" i="1"/>
  <c r="F5068" i="3" s="1"/>
  <c r="H5068" s="1"/>
  <c r="AL172" i="1"/>
  <c r="F5067" i="3" s="1"/>
  <c r="H5067" s="1"/>
  <c r="AL171" i="1"/>
  <c r="F5066" i="3" s="1"/>
  <c r="H5066" s="1"/>
  <c r="AL170" i="1"/>
  <c r="F5065" i="3" s="1"/>
  <c r="H5065" s="1"/>
  <c r="AL169" i="1"/>
  <c r="F5064" i="3" s="1"/>
  <c r="H5064" s="1"/>
  <c r="AL168" i="1"/>
  <c r="F5063" i="3" s="1"/>
  <c r="H5063" s="1"/>
  <c r="AL167" i="1"/>
  <c r="F5062" i="3" s="1"/>
  <c r="AL163" i="1"/>
  <c r="F5058" i="3" s="1"/>
  <c r="H5058" s="1"/>
  <c r="AL162" i="1"/>
  <c r="F5057" i="3" s="1"/>
  <c r="AL158" i="1"/>
  <c r="F5053" i="3" s="1"/>
  <c r="H5053" s="1"/>
  <c r="AL157" i="1"/>
  <c r="F5052" i="3" s="1"/>
  <c r="H5052" s="1"/>
  <c r="AL156" i="1"/>
  <c r="F5051" i="3" s="1"/>
  <c r="H5051" s="1"/>
  <c r="AL155" i="1"/>
  <c r="F5050" i="3" s="1"/>
  <c r="AL150" i="1"/>
  <c r="F5045" i="3" s="1"/>
  <c r="H5045" s="1"/>
  <c r="AL149" i="1"/>
  <c r="F5044" i="3" s="1"/>
  <c r="AL145" i="1"/>
  <c r="F5040" i="3" s="1"/>
  <c r="H5040" s="1"/>
  <c r="AL144" i="1"/>
  <c r="F5039" i="3" s="1"/>
  <c r="H5039" s="1"/>
  <c r="AL143" i="1"/>
  <c r="F5038" i="3" s="1"/>
  <c r="H5038" s="1"/>
  <c r="AL142" i="1"/>
  <c r="F5037" i="3" s="1"/>
  <c r="AL138" i="1"/>
  <c r="F5033" i="3" s="1"/>
  <c r="H5033" s="1"/>
  <c r="AL137" i="1"/>
  <c r="F5032" i="3" s="1"/>
  <c r="AL129" i="1"/>
  <c r="F5024" i="3" s="1"/>
  <c r="H5024" s="1"/>
  <c r="AL128" i="1"/>
  <c r="F5023" i="3" s="1"/>
  <c r="AL124" i="1"/>
  <c r="F5019" i="3" s="1"/>
  <c r="AL120" i="1"/>
  <c r="F5015" i="3" s="1"/>
  <c r="H5015" s="1"/>
  <c r="AL119" i="1"/>
  <c r="F5014" i="3" s="1"/>
  <c r="H5014" s="1"/>
  <c r="AL118" i="1"/>
  <c r="F5013" i="3" s="1"/>
  <c r="H5013" s="1"/>
  <c r="AL117" i="1"/>
  <c r="F5012" i="3" s="1"/>
  <c r="AL111" i="1"/>
  <c r="F5006" i="3" s="1"/>
  <c r="H5006" s="1"/>
  <c r="AL110" i="1"/>
  <c r="F5005" i="3" s="1"/>
  <c r="H5005" s="1"/>
  <c r="AL109" i="1"/>
  <c r="F5004" i="3" s="1"/>
  <c r="H5004" s="1"/>
  <c r="AL108" i="1"/>
  <c r="F5003" i="3" s="1"/>
  <c r="H5003" s="1"/>
  <c r="AL107" i="1"/>
  <c r="F5002" i="3" s="1"/>
  <c r="H5002" s="1"/>
  <c r="AL106" i="1"/>
  <c r="F5001" i="3" s="1"/>
  <c r="H5001" s="1"/>
  <c r="AL105" i="1"/>
  <c r="F5000" i="3" s="1"/>
  <c r="H5000" s="1"/>
  <c r="AL104" i="1"/>
  <c r="F4999" i="3" s="1"/>
  <c r="H4999" s="1"/>
  <c r="AL103" i="1"/>
  <c r="F4998" i="3" s="1"/>
  <c r="AL99" i="1"/>
  <c r="F4994" i="3" s="1"/>
  <c r="H4994" s="1"/>
  <c r="AL98" i="1"/>
  <c r="F4993" i="3" s="1"/>
  <c r="H4993" s="1"/>
  <c r="AL97" i="1"/>
  <c r="F4992" i="3" s="1"/>
  <c r="H4992" s="1"/>
  <c r="AL96" i="1"/>
  <c r="F4991" i="3" s="1"/>
  <c r="H4991" s="1"/>
  <c r="AL95" i="1"/>
  <c r="F4990" i="3" s="1"/>
  <c r="H4990" s="1"/>
  <c r="AL94" i="1"/>
  <c r="F4989" i="3" s="1"/>
  <c r="H4989" s="1"/>
  <c r="AL93" i="1"/>
  <c r="F4988" i="3" s="1"/>
  <c r="H4988" s="1"/>
  <c r="AL92" i="1"/>
  <c r="F4987" i="3" s="1"/>
  <c r="AL91" i="1"/>
  <c r="F4986" i="3" s="1"/>
  <c r="AL90" i="1"/>
  <c r="F4985" i="3" s="1"/>
  <c r="H4985" s="1"/>
  <c r="AL89" i="1"/>
  <c r="F4984" i="3" s="1"/>
  <c r="AL88" i="1"/>
  <c r="F4983" i="3" s="1"/>
  <c r="H4983" s="1"/>
  <c r="AL87" i="1"/>
  <c r="F4982" i="3" s="1"/>
  <c r="H4982" s="1"/>
  <c r="AL86" i="1"/>
  <c r="F4981" i="3" s="1"/>
  <c r="AL85" i="1"/>
  <c r="F4980" i="3" s="1"/>
  <c r="AL84" i="1"/>
  <c r="F4979" i="3" s="1"/>
  <c r="AL83" i="1"/>
  <c r="F4978" i="3" s="1"/>
  <c r="H4978" s="1"/>
  <c r="AL82" i="1"/>
  <c r="F4977" i="3" s="1"/>
  <c r="AL81" i="1"/>
  <c r="F4976" i="3" s="1"/>
  <c r="H4976" s="1"/>
  <c r="AL80" i="1"/>
  <c r="F4975" i="3" s="1"/>
  <c r="H4975" s="1"/>
  <c r="AL79" i="1"/>
  <c r="F4974" i="3" s="1"/>
  <c r="H4974" s="1"/>
  <c r="AL78" i="1"/>
  <c r="F4973" i="3" s="1"/>
  <c r="H4973" s="1"/>
  <c r="AL77" i="1"/>
  <c r="F4972" i="3" s="1"/>
  <c r="H4972" s="1"/>
  <c r="AL76" i="1"/>
  <c r="F4971" i="3" s="1"/>
  <c r="H4971" s="1"/>
  <c r="AL75" i="1"/>
  <c r="F4970" i="3" s="1"/>
  <c r="H4970" s="1"/>
  <c r="AL74" i="1"/>
  <c r="F4969" i="3" s="1"/>
  <c r="H4969" s="1"/>
  <c r="AL73" i="1"/>
  <c r="F4968" i="3" s="1"/>
  <c r="H4968" s="1"/>
  <c r="AL72" i="1"/>
  <c r="F4967" i="3" s="1"/>
  <c r="H4967" s="1"/>
  <c r="AL71" i="1"/>
  <c r="F4966" i="3" s="1"/>
  <c r="H4966" s="1"/>
  <c r="AL70" i="1"/>
  <c r="F4965" i="3" s="1"/>
  <c r="H4965" s="1"/>
  <c r="AL69" i="1"/>
  <c r="F4964" i="3" s="1"/>
  <c r="H4964" s="1"/>
  <c r="AL68" i="1"/>
  <c r="F4963" i="3" s="1"/>
  <c r="H4963" s="1"/>
  <c r="AL67" i="1"/>
  <c r="F4962" i="3" s="1"/>
  <c r="H4962" s="1"/>
  <c r="AL66" i="1"/>
  <c r="F4961" i="3" s="1"/>
  <c r="H4961" s="1"/>
  <c r="AL65" i="1"/>
  <c r="F4960" i="3" s="1"/>
  <c r="AL64" i="1"/>
  <c r="F4959" i="3" s="1"/>
  <c r="AL63" i="1"/>
  <c r="F4958" i="3" s="1"/>
  <c r="H4958" s="1"/>
  <c r="AL62" i="1"/>
  <c r="F4957" i="3" s="1"/>
  <c r="H4957" s="1"/>
  <c r="AL61" i="1"/>
  <c r="F4956" i="3" s="1"/>
  <c r="H4956" s="1"/>
  <c r="AL60" i="1"/>
  <c r="F4955" i="3" s="1"/>
  <c r="H4955" s="1"/>
  <c r="AL59" i="1"/>
  <c r="F4954" i="3" s="1"/>
  <c r="H4954" s="1"/>
  <c r="AL58" i="1"/>
  <c r="F4953" i="3" s="1"/>
  <c r="AL57" i="1"/>
  <c r="F4952" i="3" s="1"/>
  <c r="H4952" s="1"/>
  <c r="AL56" i="1"/>
  <c r="F4951" i="3" s="1"/>
  <c r="AL55" i="1"/>
  <c r="F4950" i="3" s="1"/>
  <c r="H4950" s="1"/>
  <c r="AL54" i="1"/>
  <c r="F4949" i="3" s="1"/>
  <c r="H4949" s="1"/>
  <c r="AL53" i="1"/>
  <c r="F4948" i="3" s="1"/>
  <c r="AL52" i="1"/>
  <c r="F4947" i="3" s="1"/>
  <c r="H4947" s="1"/>
  <c r="AL51" i="1"/>
  <c r="F4946" i="3" s="1"/>
  <c r="H4946" s="1"/>
  <c r="AL50" i="1"/>
  <c r="F4945" i="3" s="1"/>
  <c r="H4945" s="1"/>
  <c r="AL49" i="1"/>
  <c r="F4944" i="3" s="1"/>
  <c r="H4944" s="1"/>
  <c r="AL48" i="1"/>
  <c r="F4943" i="3" s="1"/>
  <c r="AL47" i="1"/>
  <c r="F4942" i="3" s="1"/>
  <c r="H4960" l="1"/>
  <c r="G4960"/>
  <c r="H4980"/>
  <c r="G4980"/>
  <c r="H4984"/>
  <c r="G4984"/>
  <c r="H4986"/>
  <c r="G4986"/>
  <c r="H5012"/>
  <c r="F5016"/>
  <c r="H5016" s="1"/>
  <c r="H5019"/>
  <c r="F5020"/>
  <c r="H5020" s="1"/>
  <c r="H5090"/>
  <c r="G5090"/>
  <c r="H5097"/>
  <c r="F5102"/>
  <c r="H3718"/>
  <c r="G2911"/>
  <c r="H2911"/>
  <c r="G2913"/>
  <c r="H2913"/>
  <c r="G2919"/>
  <c r="H2919"/>
  <c r="G2933"/>
  <c r="H2933"/>
  <c r="G2939"/>
  <c r="H2939"/>
  <c r="G2941"/>
  <c r="H2941"/>
  <c r="H2698"/>
  <c r="F2751"/>
  <c r="H2736"/>
  <c r="G2736"/>
  <c r="H2768"/>
  <c r="F2772"/>
  <c r="H2772" s="1"/>
  <c r="H2775"/>
  <c r="F2776"/>
  <c r="H2776" s="1"/>
  <c r="H2846"/>
  <c r="G2846"/>
  <c r="H2853"/>
  <c r="F2858"/>
  <c r="H2503"/>
  <c r="G2503"/>
  <c r="H2511"/>
  <c r="G2511"/>
  <c r="H2525"/>
  <c r="G2525"/>
  <c r="H2529"/>
  <c r="G2529"/>
  <c r="H2533"/>
  <c r="G2533"/>
  <c r="H2550"/>
  <c r="F2559"/>
  <c r="H2575"/>
  <c r="F2577"/>
  <c r="H2584"/>
  <c r="F2586"/>
  <c r="H2586" s="1"/>
  <c r="H2589"/>
  <c r="F2593"/>
  <c r="H2593" s="1"/>
  <c r="H2596"/>
  <c r="F2599"/>
  <c r="H2599" s="1"/>
  <c r="H2602"/>
  <c r="F2606"/>
  <c r="H2606" s="1"/>
  <c r="H2609"/>
  <c r="F2611"/>
  <c r="H2611" s="1"/>
  <c r="H2614"/>
  <c r="F2626"/>
  <c r="H2641"/>
  <c r="F2646"/>
  <c r="H2646" s="1"/>
  <c r="F12629"/>
  <c r="H12629" s="1"/>
  <c r="H12627"/>
  <c r="H4942"/>
  <c r="F4995"/>
  <c r="H4948"/>
  <c r="G4948"/>
  <c r="H4943"/>
  <c r="G4943"/>
  <c r="H4951"/>
  <c r="G4951"/>
  <c r="H4953"/>
  <c r="G4953"/>
  <c r="H4959"/>
  <c r="G4959"/>
  <c r="H4977"/>
  <c r="G4977"/>
  <c r="H4979"/>
  <c r="G4979"/>
  <c r="H4981"/>
  <c r="G4981"/>
  <c r="H4987"/>
  <c r="G4987"/>
  <c r="H4998"/>
  <c r="F5007"/>
  <c r="H5023"/>
  <c r="F5025"/>
  <c r="H5032"/>
  <c r="F5034"/>
  <c r="H5034" s="1"/>
  <c r="H5037"/>
  <c r="F5041"/>
  <c r="H5041" s="1"/>
  <c r="H5044"/>
  <c r="F5047"/>
  <c r="H5047" s="1"/>
  <c r="H5050"/>
  <c r="F5054"/>
  <c r="H5054" s="1"/>
  <c r="H5057"/>
  <c r="F5059"/>
  <c r="H5059" s="1"/>
  <c r="H5062"/>
  <c r="F5074"/>
  <c r="H5089"/>
  <c r="F5094"/>
  <c r="H3922"/>
  <c r="F2955"/>
  <c r="H2902"/>
  <c r="G2908"/>
  <c r="H2908"/>
  <c r="G2912"/>
  <c r="H2912"/>
  <c r="G2914"/>
  <c r="H2914"/>
  <c r="G2918"/>
  <c r="H2918"/>
  <c r="G2920"/>
  <c r="H2920"/>
  <c r="G2940"/>
  <c r="H2940"/>
  <c r="G2944"/>
  <c r="H2944"/>
  <c r="H2946"/>
  <c r="F2976"/>
  <c r="H2976" s="1"/>
  <c r="H2972"/>
  <c r="F2980"/>
  <c r="H2980" s="1"/>
  <c r="H2979"/>
  <c r="G3050"/>
  <c r="H3050"/>
  <c r="F3062"/>
  <c r="H3062" s="1"/>
  <c r="H3057"/>
  <c r="H2709"/>
  <c r="G2709"/>
  <c r="H2754"/>
  <c r="F2763"/>
  <c r="H2779"/>
  <c r="F2781"/>
  <c r="H2788"/>
  <c r="F2790"/>
  <c r="H2790" s="1"/>
  <c r="H2793"/>
  <c r="F2797"/>
  <c r="H2797" s="1"/>
  <c r="H2800"/>
  <c r="F2803"/>
  <c r="H2803" s="1"/>
  <c r="H2806"/>
  <c r="F2810"/>
  <c r="H2810" s="1"/>
  <c r="H2813"/>
  <c r="F2815"/>
  <c r="H2815" s="1"/>
  <c r="H2818"/>
  <c r="F2830"/>
  <c r="H2845"/>
  <c r="G2845"/>
  <c r="F2850"/>
  <c r="H2494"/>
  <c r="F2547"/>
  <c r="H2510"/>
  <c r="G2510"/>
  <c r="H2512"/>
  <c r="G2512"/>
  <c r="H2536"/>
  <c r="G2536"/>
  <c r="H2538"/>
  <c r="G2538"/>
  <c r="H2564"/>
  <c r="F2568"/>
  <c r="H2568" s="1"/>
  <c r="H2571"/>
  <c r="F2572"/>
  <c r="H2572" s="1"/>
  <c r="H2649"/>
  <c r="F2654"/>
  <c r="H8477"/>
  <c r="G8477"/>
  <c r="F8546"/>
  <c r="H8544"/>
  <c r="H614"/>
  <c r="F616"/>
  <c r="G507"/>
  <c r="H507"/>
  <c r="H382"/>
  <c r="F384"/>
  <c r="H315"/>
  <c r="G606"/>
  <c r="H606"/>
  <c r="H586"/>
  <c r="F588"/>
  <c r="H537"/>
  <c r="H519"/>
  <c r="F521"/>
  <c r="H410"/>
  <c r="F412"/>
  <c r="H412" s="1"/>
  <c r="H4694"/>
  <c r="F4696"/>
  <c r="H4696" s="1"/>
  <c r="H4587"/>
  <c r="G4587"/>
  <c r="H4666"/>
  <c r="F4668"/>
  <c r="H4599"/>
  <c r="F4601"/>
  <c r="G4333"/>
  <c r="H4333"/>
  <c r="G4339"/>
  <c r="H4339"/>
  <c r="G4351"/>
  <c r="H4351"/>
  <c r="G4365"/>
  <c r="H4365"/>
  <c r="G4367"/>
  <c r="H4367"/>
  <c r="G4369"/>
  <c r="H4369"/>
  <c r="H4386"/>
  <c r="F4395"/>
  <c r="H4388"/>
  <c r="G4388"/>
  <c r="H4394"/>
  <c r="G4394"/>
  <c r="F4413"/>
  <c r="H4413" s="1"/>
  <c r="H4411"/>
  <c r="H4420"/>
  <c r="F4422"/>
  <c r="H4422" s="1"/>
  <c r="F4429"/>
  <c r="H4429" s="1"/>
  <c r="H4425"/>
  <c r="H4432"/>
  <c r="F4435"/>
  <c r="H4435" s="1"/>
  <c r="H4438"/>
  <c r="F4442"/>
  <c r="H4442" s="1"/>
  <c r="H4445"/>
  <c r="F4447"/>
  <c r="H4447" s="1"/>
  <c r="H4450"/>
  <c r="F4462"/>
  <c r="H4477"/>
  <c r="F4482"/>
  <c r="H4330"/>
  <c r="F4383"/>
  <c r="H4334"/>
  <c r="G4334"/>
  <c r="H4336"/>
  <c r="G4336"/>
  <c r="H4356"/>
  <c r="G4356"/>
  <c r="H4368"/>
  <c r="G4368"/>
  <c r="H4372"/>
  <c r="G4372"/>
  <c r="H4374"/>
  <c r="G4374"/>
  <c r="G4387"/>
  <c r="H4387"/>
  <c r="H4400"/>
  <c r="F4404"/>
  <c r="H4404" s="1"/>
  <c r="G4407"/>
  <c r="H4407"/>
  <c r="F4408"/>
  <c r="H4478"/>
  <c r="G4478"/>
  <c r="F4490"/>
  <c r="H4485"/>
  <c r="H4126"/>
  <c r="F4179"/>
  <c r="H4142"/>
  <c r="G4142"/>
  <c r="H4144"/>
  <c r="G4144"/>
  <c r="H4168"/>
  <c r="G4168"/>
  <c r="H4170"/>
  <c r="G4170"/>
  <c r="H4196"/>
  <c r="F4200"/>
  <c r="H4200" s="1"/>
  <c r="F4204"/>
  <c r="H4204" s="1"/>
  <c r="H4203"/>
  <c r="H4281"/>
  <c r="F4286"/>
  <c r="H4137"/>
  <c r="G4137"/>
  <c r="H4143"/>
  <c r="G4143"/>
  <c r="H4155"/>
  <c r="G4155"/>
  <c r="H4157"/>
  <c r="G4157"/>
  <c r="H4163"/>
  <c r="G4163"/>
  <c r="H4182"/>
  <c r="F4191"/>
  <c r="H4207"/>
  <c r="F4209"/>
  <c r="H4209" s="1"/>
  <c r="H4216"/>
  <c r="F4218"/>
  <c r="H4218" s="1"/>
  <c r="H4221"/>
  <c r="F4225"/>
  <c r="H4225" s="1"/>
  <c r="H4228"/>
  <c r="F4231"/>
  <c r="H4231" s="1"/>
  <c r="H4234"/>
  <c r="F4238"/>
  <c r="H4238" s="1"/>
  <c r="F4243"/>
  <c r="H4243" s="1"/>
  <c r="H4241"/>
  <c r="H4246"/>
  <c r="F4258"/>
  <c r="F4278"/>
  <c r="H4273"/>
  <c r="G4273"/>
  <c r="F2967"/>
  <c r="F2985"/>
  <c r="H2985" s="1"/>
  <c r="F2994"/>
  <c r="H2994" s="1"/>
  <c r="F3001"/>
  <c r="H3001" s="1"/>
  <c r="F3007"/>
  <c r="H3007" s="1"/>
  <c r="F3014"/>
  <c r="H3014" s="1"/>
  <c r="F3019"/>
  <c r="H3019" s="1"/>
  <c r="F3034"/>
  <c r="H3034" s="1"/>
  <c r="F3054"/>
  <c r="O209" i="1"/>
  <c r="O181"/>
  <c r="O183" s="1"/>
  <c r="O185" s="1"/>
  <c r="O189" s="1"/>
  <c r="F392" i="3" s="1"/>
  <c r="H392" s="1"/>
  <c r="AL207" i="1"/>
  <c r="AL199"/>
  <c r="AL179"/>
  <c r="AL164"/>
  <c r="AL159"/>
  <c r="AL152"/>
  <c r="AL146"/>
  <c r="AL139"/>
  <c r="AL130"/>
  <c r="AL125"/>
  <c r="AL121"/>
  <c r="AL112"/>
  <c r="AL100"/>
  <c r="AU206"/>
  <c r="F6937" i="3" s="1"/>
  <c r="H6937" s="1"/>
  <c r="AU205" i="1"/>
  <c r="F6936" i="3" s="1"/>
  <c r="H6936" s="1"/>
  <c r="AU204" i="1"/>
  <c r="F6935" i="3" s="1"/>
  <c r="H6935" s="1"/>
  <c r="AU203" i="1"/>
  <c r="F6934" i="3" s="1"/>
  <c r="H6934" s="1"/>
  <c r="AU202" i="1"/>
  <c r="F6933" i="3" s="1"/>
  <c r="AU198" i="1"/>
  <c r="F6929" i="3" s="1"/>
  <c r="H6929" s="1"/>
  <c r="AU197" i="1"/>
  <c r="F6928" i="3" s="1"/>
  <c r="H6928" s="1"/>
  <c r="AU196" i="1"/>
  <c r="F6927" i="3" s="1"/>
  <c r="H6927" s="1"/>
  <c r="AU195" i="1"/>
  <c r="F6926" i="3" s="1"/>
  <c r="AU194" i="1"/>
  <c r="F6925" i="3" s="1"/>
  <c r="AU178" i="1"/>
  <c r="F6909" i="3" s="1"/>
  <c r="H6909" s="1"/>
  <c r="AU177" i="1"/>
  <c r="F6908" i="3" s="1"/>
  <c r="H6908" s="1"/>
  <c r="AU176" i="1"/>
  <c r="F6907" i="3" s="1"/>
  <c r="H6907" s="1"/>
  <c r="AU175" i="1"/>
  <c r="F6906" i="3" s="1"/>
  <c r="H6906" s="1"/>
  <c r="AU174" i="1"/>
  <c r="F6905" i="3" s="1"/>
  <c r="H6905" s="1"/>
  <c r="AU173" i="1"/>
  <c r="F6904" i="3" s="1"/>
  <c r="H6904" s="1"/>
  <c r="AU172" i="1"/>
  <c r="F6903" i="3" s="1"/>
  <c r="H6903" s="1"/>
  <c r="AU171" i="1"/>
  <c r="F6902" i="3" s="1"/>
  <c r="H6902" s="1"/>
  <c r="AU170" i="1"/>
  <c r="F6901" i="3" s="1"/>
  <c r="H6901" s="1"/>
  <c r="AU169" i="1"/>
  <c r="F6900" i="3" s="1"/>
  <c r="H6900" s="1"/>
  <c r="AU168" i="1"/>
  <c r="F6899" i="3" s="1"/>
  <c r="H6899" s="1"/>
  <c r="AU167" i="1"/>
  <c r="F6898" i="3" s="1"/>
  <c r="AU163" i="1"/>
  <c r="F6894" i="3" s="1"/>
  <c r="H6894" s="1"/>
  <c r="AU162" i="1"/>
  <c r="F6893" i="3" s="1"/>
  <c r="AU158" i="1"/>
  <c r="F6889" i="3" s="1"/>
  <c r="H6889" s="1"/>
  <c r="AU157" i="1"/>
  <c r="F6888" i="3" s="1"/>
  <c r="H6888" s="1"/>
  <c r="AU156" i="1"/>
  <c r="F6887" i="3" s="1"/>
  <c r="H6887" s="1"/>
  <c r="AU155" i="1"/>
  <c r="F6886" i="3" s="1"/>
  <c r="AU150" i="1"/>
  <c r="F6881" i="3" s="1"/>
  <c r="H6881" s="1"/>
  <c r="AU149" i="1"/>
  <c r="F6880" i="3" s="1"/>
  <c r="AU145" i="1"/>
  <c r="F6876" i="3" s="1"/>
  <c r="H6876" s="1"/>
  <c r="AU144" i="1"/>
  <c r="F6875" i="3" s="1"/>
  <c r="H6875" s="1"/>
  <c r="AU143" i="1"/>
  <c r="F6874" i="3" s="1"/>
  <c r="H6874" s="1"/>
  <c r="AU142" i="1"/>
  <c r="F6873" i="3" s="1"/>
  <c r="AU138" i="1"/>
  <c r="F6869" i="3" s="1"/>
  <c r="H6869" s="1"/>
  <c r="AU137" i="1"/>
  <c r="F6868" i="3" s="1"/>
  <c r="AU129" i="1"/>
  <c r="F6860" i="3" s="1"/>
  <c r="H6860" s="1"/>
  <c r="AU128" i="1"/>
  <c r="F6859" i="3" s="1"/>
  <c r="AU124" i="1"/>
  <c r="F6855" i="3" s="1"/>
  <c r="AU120" i="1"/>
  <c r="F6851" i="3" s="1"/>
  <c r="H6851" s="1"/>
  <c r="AU119" i="1"/>
  <c r="F6850" i="3" s="1"/>
  <c r="H6850" s="1"/>
  <c r="AU118" i="1"/>
  <c r="F6849" i="3" s="1"/>
  <c r="H6849" s="1"/>
  <c r="AU117" i="1"/>
  <c r="F6848" i="3" s="1"/>
  <c r="AU111" i="1"/>
  <c r="F6842" i="3" s="1"/>
  <c r="H6842" s="1"/>
  <c r="AU110" i="1"/>
  <c r="F6841" i="3" s="1"/>
  <c r="H6841" s="1"/>
  <c r="AU109" i="1"/>
  <c r="F6840" i="3" s="1"/>
  <c r="H6840" s="1"/>
  <c r="AU108" i="1"/>
  <c r="F6839" i="3" s="1"/>
  <c r="H6839" s="1"/>
  <c r="AU107" i="1"/>
  <c r="F6838" i="3" s="1"/>
  <c r="H6838" s="1"/>
  <c r="AU106" i="1"/>
  <c r="F6837" i="3" s="1"/>
  <c r="H6837" s="1"/>
  <c r="AU105" i="1"/>
  <c r="F6836" i="3" s="1"/>
  <c r="H6836" s="1"/>
  <c r="AU104" i="1"/>
  <c r="F6835" i="3" s="1"/>
  <c r="H6835" s="1"/>
  <c r="AU103" i="1"/>
  <c r="F6834" i="3" s="1"/>
  <c r="AU99" i="1"/>
  <c r="F6830" i="3" s="1"/>
  <c r="H6830" s="1"/>
  <c r="AU98" i="1"/>
  <c r="F6829" i="3" s="1"/>
  <c r="H6829" s="1"/>
  <c r="AU97" i="1"/>
  <c r="F6828" i="3" s="1"/>
  <c r="H6828" s="1"/>
  <c r="AU96" i="1"/>
  <c r="F6827" i="3" s="1"/>
  <c r="H6827" s="1"/>
  <c r="AU95" i="1"/>
  <c r="F6826" i="3" s="1"/>
  <c r="H6826" s="1"/>
  <c r="AU94" i="1"/>
  <c r="F6825" i="3" s="1"/>
  <c r="H6825" s="1"/>
  <c r="AU93" i="1"/>
  <c r="F6824" i="3" s="1"/>
  <c r="H6824" s="1"/>
  <c r="AU92" i="1"/>
  <c r="F6823" i="3" s="1"/>
  <c r="H6823" s="1"/>
  <c r="AU91" i="1"/>
  <c r="F6822" i="3" s="1"/>
  <c r="AU90" i="1"/>
  <c r="F6821" i="3" s="1"/>
  <c r="H6821" s="1"/>
  <c r="AU89" i="1"/>
  <c r="F6820" i="3" s="1"/>
  <c r="AU88" i="1"/>
  <c r="F6819" i="3" s="1"/>
  <c r="H6819" s="1"/>
  <c r="AU87" i="1"/>
  <c r="F6818" i="3" s="1"/>
  <c r="H6818" s="1"/>
  <c r="AU86" i="1"/>
  <c r="F6817" i="3" s="1"/>
  <c r="H6817" s="1"/>
  <c r="AU85" i="1"/>
  <c r="F6816" i="3" s="1"/>
  <c r="H6816" s="1"/>
  <c r="AU84" i="1"/>
  <c r="F6815" i="3" s="1"/>
  <c r="AU83" i="1"/>
  <c r="F6814" i="3" s="1"/>
  <c r="H6814" s="1"/>
  <c r="AU82" i="1"/>
  <c r="F6813" i="3" s="1"/>
  <c r="H6813" s="1"/>
  <c r="AU81" i="1"/>
  <c r="F6812" i="3" s="1"/>
  <c r="H6812" s="1"/>
  <c r="AU80" i="1"/>
  <c r="F6811" i="3" s="1"/>
  <c r="H6811" s="1"/>
  <c r="AU79" i="1"/>
  <c r="F6810" i="3" s="1"/>
  <c r="H6810" s="1"/>
  <c r="AU78" i="1"/>
  <c r="F6809" i="3" s="1"/>
  <c r="H6809" s="1"/>
  <c r="AU77" i="1"/>
  <c r="F6808" i="3" s="1"/>
  <c r="H6808" s="1"/>
  <c r="AU76" i="1"/>
  <c r="F6807" i="3" s="1"/>
  <c r="H6807" s="1"/>
  <c r="AU75" i="1"/>
  <c r="F6806" i="3" s="1"/>
  <c r="H6806" s="1"/>
  <c r="AU74" i="1"/>
  <c r="F6805" i="3" s="1"/>
  <c r="H6805" s="1"/>
  <c r="AU73" i="1"/>
  <c r="F6804" i="3" s="1"/>
  <c r="H6804" s="1"/>
  <c r="AU72" i="1"/>
  <c r="F6803" i="3" s="1"/>
  <c r="H6803" s="1"/>
  <c r="AU71" i="1"/>
  <c r="F6802" i="3" s="1"/>
  <c r="H6802" s="1"/>
  <c r="AU70" i="1"/>
  <c r="F6801" i="3" s="1"/>
  <c r="H6801" s="1"/>
  <c r="AU69" i="1"/>
  <c r="F6800" i="3" s="1"/>
  <c r="H6800" s="1"/>
  <c r="AU68" i="1"/>
  <c r="F6799" i="3" s="1"/>
  <c r="H6799" s="1"/>
  <c r="AU67" i="1"/>
  <c r="F6798" i="3" s="1"/>
  <c r="H6798" s="1"/>
  <c r="AU66" i="1"/>
  <c r="F6797" i="3" s="1"/>
  <c r="H6797" s="1"/>
  <c r="AU65" i="1"/>
  <c r="F6796" i="3" s="1"/>
  <c r="H6796" s="1"/>
  <c r="AU64" i="1"/>
  <c r="F6795" i="3" s="1"/>
  <c r="AU63" i="1"/>
  <c r="F6794" i="3" s="1"/>
  <c r="H6794" s="1"/>
  <c r="AU62" i="1"/>
  <c r="F6793" i="3" s="1"/>
  <c r="H6793" s="1"/>
  <c r="AU61" i="1"/>
  <c r="F6792" i="3" s="1"/>
  <c r="H6792" s="1"/>
  <c r="AU60" i="1"/>
  <c r="F6791" i="3" s="1"/>
  <c r="H6791" s="1"/>
  <c r="AU59" i="1"/>
  <c r="F6790" i="3" s="1"/>
  <c r="H6790" s="1"/>
  <c r="AU58" i="1"/>
  <c r="F6789" i="3" s="1"/>
  <c r="H6789" s="1"/>
  <c r="AU57" i="1"/>
  <c r="F6788" i="3" s="1"/>
  <c r="H6788" s="1"/>
  <c r="AU56" i="1"/>
  <c r="F6787" i="3" s="1"/>
  <c r="AU55" i="1"/>
  <c r="F6786" i="3" s="1"/>
  <c r="H6786" s="1"/>
  <c r="AU54" i="1"/>
  <c r="F6785" i="3" s="1"/>
  <c r="H6785" s="1"/>
  <c r="AU53" i="1"/>
  <c r="F6784" i="3" s="1"/>
  <c r="H6784" s="1"/>
  <c r="AU52" i="1"/>
  <c r="F6783" i="3" s="1"/>
  <c r="H6783" s="1"/>
  <c r="AU51" i="1"/>
  <c r="F6782" i="3" s="1"/>
  <c r="H6782" s="1"/>
  <c r="AU50" i="1"/>
  <c r="F6781" i="3" s="1"/>
  <c r="H6781" s="1"/>
  <c r="AU49" i="1"/>
  <c r="F6780" i="3" s="1"/>
  <c r="H6780" s="1"/>
  <c r="AU48" i="1"/>
  <c r="F6779" i="3" s="1"/>
  <c r="H6779" s="1"/>
  <c r="AU47" i="1"/>
  <c r="F6778" i="3" s="1"/>
  <c r="AV206" i="1"/>
  <c r="F7141" i="3" s="1"/>
  <c r="H7141" s="1"/>
  <c r="AV205" i="1"/>
  <c r="F7140" i="3" s="1"/>
  <c r="H7140" s="1"/>
  <c r="AV204" i="1"/>
  <c r="F7139" i="3" s="1"/>
  <c r="H7139" s="1"/>
  <c r="AV203" i="1"/>
  <c r="F7138" i="3" s="1"/>
  <c r="H7138" s="1"/>
  <c r="AV202" i="1"/>
  <c r="F7137" i="3" s="1"/>
  <c r="AV198" i="1"/>
  <c r="F7133" i="3" s="1"/>
  <c r="H7133" s="1"/>
  <c r="AV197" i="1"/>
  <c r="F7132" i="3" s="1"/>
  <c r="AV196" i="1"/>
  <c r="F7131" i="3" s="1"/>
  <c r="H7131" s="1"/>
  <c r="AV195" i="1"/>
  <c r="F7130" i="3" s="1"/>
  <c r="H7130" s="1"/>
  <c r="AV194" i="1"/>
  <c r="F7129" i="3" s="1"/>
  <c r="AV178" i="1"/>
  <c r="F7113" i="3" s="1"/>
  <c r="H7113" s="1"/>
  <c r="AV177" i="1"/>
  <c r="F7112" i="3" s="1"/>
  <c r="H7112" s="1"/>
  <c r="AV176" i="1"/>
  <c r="F7111" i="3" s="1"/>
  <c r="H7111" s="1"/>
  <c r="AV175" i="1"/>
  <c r="F7110" i="3" s="1"/>
  <c r="H7110" s="1"/>
  <c r="AV174" i="1"/>
  <c r="F7109" i="3" s="1"/>
  <c r="H7109" s="1"/>
  <c r="AV173" i="1"/>
  <c r="F7108" i="3" s="1"/>
  <c r="H7108" s="1"/>
  <c r="AV172" i="1"/>
  <c r="F7107" i="3" s="1"/>
  <c r="H7107" s="1"/>
  <c r="AV171" i="1"/>
  <c r="F7106" i="3" s="1"/>
  <c r="H7106" s="1"/>
  <c r="AV170" i="1"/>
  <c r="F7105" i="3" s="1"/>
  <c r="H7105" s="1"/>
  <c r="AV169" i="1"/>
  <c r="F7104" i="3" s="1"/>
  <c r="H7104" s="1"/>
  <c r="AV168" i="1"/>
  <c r="F7103" i="3" s="1"/>
  <c r="H7103" s="1"/>
  <c r="AV167" i="1"/>
  <c r="F7102" i="3" s="1"/>
  <c r="AV163" i="1"/>
  <c r="F7098" i="3" s="1"/>
  <c r="H7098" s="1"/>
  <c r="AV162" i="1"/>
  <c r="F7097" i="3" s="1"/>
  <c r="AV158" i="1"/>
  <c r="F7093" i="3" s="1"/>
  <c r="H7093" s="1"/>
  <c r="AV157" i="1"/>
  <c r="F7092" i="3" s="1"/>
  <c r="H7092" s="1"/>
  <c r="AV156" i="1"/>
  <c r="F7091" i="3" s="1"/>
  <c r="H7091" s="1"/>
  <c r="AV155" i="1"/>
  <c r="F7090" i="3" s="1"/>
  <c r="AV150" i="1"/>
  <c r="F7085" i="3" s="1"/>
  <c r="H7085" s="1"/>
  <c r="AV149" i="1"/>
  <c r="F7084" i="3" s="1"/>
  <c r="AV145" i="1"/>
  <c r="F7080" i="3" s="1"/>
  <c r="H7080" s="1"/>
  <c r="AV144" i="1"/>
  <c r="F7079" i="3" s="1"/>
  <c r="H7079" s="1"/>
  <c r="AV143" i="1"/>
  <c r="F7078" i="3" s="1"/>
  <c r="H7078" s="1"/>
  <c r="AV142" i="1"/>
  <c r="F7077" i="3" s="1"/>
  <c r="AV138" i="1"/>
  <c r="F7073" i="3" s="1"/>
  <c r="H7073" s="1"/>
  <c r="AV137" i="1"/>
  <c r="F7072" i="3" s="1"/>
  <c r="AV129" i="1"/>
  <c r="F7064" i="3" s="1"/>
  <c r="H7064" s="1"/>
  <c r="AV128" i="1"/>
  <c r="F7063" i="3" s="1"/>
  <c r="AV124" i="1"/>
  <c r="F7059" i="3" s="1"/>
  <c r="AV120" i="1"/>
  <c r="F7055" i="3" s="1"/>
  <c r="H7055" s="1"/>
  <c r="AV119" i="1"/>
  <c r="F7054" i="3" s="1"/>
  <c r="H7054" s="1"/>
  <c r="AV118" i="1"/>
  <c r="F7053" i="3" s="1"/>
  <c r="H7053" s="1"/>
  <c r="AV117" i="1"/>
  <c r="F7052" i="3" s="1"/>
  <c r="AV111" i="1"/>
  <c r="F7046" i="3" s="1"/>
  <c r="H7046" s="1"/>
  <c r="AV110" i="1"/>
  <c r="F7045" i="3" s="1"/>
  <c r="H7045" s="1"/>
  <c r="AV109" i="1"/>
  <c r="F7044" i="3" s="1"/>
  <c r="H7044" s="1"/>
  <c r="AV108" i="1"/>
  <c r="F7043" i="3" s="1"/>
  <c r="H7043" s="1"/>
  <c r="AV107" i="1"/>
  <c r="F7042" i="3" s="1"/>
  <c r="H7042" s="1"/>
  <c r="AV106" i="1"/>
  <c r="F7041" i="3" s="1"/>
  <c r="H7041" s="1"/>
  <c r="AV105" i="1"/>
  <c r="F7040" i="3" s="1"/>
  <c r="H7040" s="1"/>
  <c r="AV104" i="1"/>
  <c r="F7039" i="3" s="1"/>
  <c r="H7039" s="1"/>
  <c r="AV103" i="1"/>
  <c r="F7038" i="3" s="1"/>
  <c r="AV99" i="1"/>
  <c r="F7034" i="3" s="1"/>
  <c r="H7034" s="1"/>
  <c r="AV98" i="1"/>
  <c r="F7033" i="3" s="1"/>
  <c r="H7033" s="1"/>
  <c r="AV97" i="1"/>
  <c r="F7032" i="3" s="1"/>
  <c r="H7032" s="1"/>
  <c r="AV96" i="1"/>
  <c r="F7031" i="3" s="1"/>
  <c r="H7031" s="1"/>
  <c r="AV95" i="1"/>
  <c r="F7030" i="3" s="1"/>
  <c r="AV94" i="1"/>
  <c r="F7029" i="3" s="1"/>
  <c r="H7029" s="1"/>
  <c r="AV93" i="1"/>
  <c r="F7028" i="3" s="1"/>
  <c r="H7028" s="1"/>
  <c r="AV92" i="1"/>
  <c r="F7027" i="3" s="1"/>
  <c r="H7027" s="1"/>
  <c r="AV91" i="1"/>
  <c r="AV90"/>
  <c r="F7025" i="3" s="1"/>
  <c r="H7025" s="1"/>
  <c r="AV89" i="1"/>
  <c r="F7024" i="3" s="1"/>
  <c r="AV88" i="1"/>
  <c r="F7023" i="3" s="1"/>
  <c r="H7023" s="1"/>
  <c r="AV87" i="1"/>
  <c r="F7022" i="3" s="1"/>
  <c r="H7022" s="1"/>
  <c r="AV86" i="1"/>
  <c r="F7021" i="3" s="1"/>
  <c r="H7021" s="1"/>
  <c r="AV85" i="1"/>
  <c r="F7020" i="3" s="1"/>
  <c r="H7020" s="1"/>
  <c r="AV84" i="1"/>
  <c r="F7019" i="3" s="1"/>
  <c r="AV83" i="1"/>
  <c r="F7018" i="3" s="1"/>
  <c r="H7018" s="1"/>
  <c r="AV82" i="1"/>
  <c r="F7017" i="3" s="1"/>
  <c r="H7017" s="1"/>
  <c r="AV81" i="1"/>
  <c r="F7016" i="3" s="1"/>
  <c r="H7016" s="1"/>
  <c r="AV80" i="1"/>
  <c r="F7015" i="3" s="1"/>
  <c r="H7015" s="1"/>
  <c r="AV79" i="1"/>
  <c r="F7014" i="3" s="1"/>
  <c r="H7014" s="1"/>
  <c r="AV78" i="1"/>
  <c r="F7013" i="3" s="1"/>
  <c r="H7013" s="1"/>
  <c r="AV77" i="1"/>
  <c r="F7012" i="3" s="1"/>
  <c r="H7012" s="1"/>
  <c r="AV76" i="1"/>
  <c r="F7011" i="3" s="1"/>
  <c r="H7011" s="1"/>
  <c r="AV75" i="1"/>
  <c r="F7010" i="3" s="1"/>
  <c r="H7010" s="1"/>
  <c r="AV74" i="1"/>
  <c r="F7009" i="3" s="1"/>
  <c r="H7009" s="1"/>
  <c r="AV73" i="1"/>
  <c r="F7008" i="3" s="1"/>
  <c r="H7008" s="1"/>
  <c r="AV72" i="1"/>
  <c r="F7007" i="3" s="1"/>
  <c r="H7007" s="1"/>
  <c r="AV71" i="1"/>
  <c r="F7006" i="3" s="1"/>
  <c r="H7006" s="1"/>
  <c r="AV70" i="1"/>
  <c r="F7005" i="3" s="1"/>
  <c r="H7005" s="1"/>
  <c r="AV69" i="1"/>
  <c r="F7004" i="3" s="1"/>
  <c r="H7004" s="1"/>
  <c r="AV68" i="1"/>
  <c r="F7003" i="3" s="1"/>
  <c r="H7003" s="1"/>
  <c r="AV67" i="1"/>
  <c r="F7002" i="3" s="1"/>
  <c r="H7002" s="1"/>
  <c r="AV66" i="1"/>
  <c r="F7001" i="3" s="1"/>
  <c r="H7001" s="1"/>
  <c r="AV65" i="1"/>
  <c r="F7000" i="3" s="1"/>
  <c r="H7000" s="1"/>
  <c r="AV64" i="1"/>
  <c r="F6999" i="3" s="1"/>
  <c r="AV63" i="1"/>
  <c r="F6998" i="3" s="1"/>
  <c r="H6998" s="1"/>
  <c r="AV62" i="1"/>
  <c r="F6997" i="3" s="1"/>
  <c r="H6997" s="1"/>
  <c r="AV61" i="1"/>
  <c r="F6996" i="3" s="1"/>
  <c r="H6996" s="1"/>
  <c r="AV60" i="1"/>
  <c r="F6995" i="3" s="1"/>
  <c r="H6995" s="1"/>
  <c r="AV59" i="1"/>
  <c r="F6994" i="3" s="1"/>
  <c r="H6994" s="1"/>
  <c r="AV58" i="1"/>
  <c r="F6993" i="3" s="1"/>
  <c r="H6993" s="1"/>
  <c r="AV57" i="1"/>
  <c r="F6992" i="3" s="1"/>
  <c r="H6992" s="1"/>
  <c r="AV56" i="1"/>
  <c r="F6991" i="3" s="1"/>
  <c r="AV55" i="1"/>
  <c r="F6990" i="3" s="1"/>
  <c r="H6990" s="1"/>
  <c r="AV54" i="1"/>
  <c r="F6989" i="3" s="1"/>
  <c r="H6989" s="1"/>
  <c r="AV53" i="1"/>
  <c r="F6988" i="3" s="1"/>
  <c r="AV52" i="1"/>
  <c r="F6987" i="3" s="1"/>
  <c r="H6987" s="1"/>
  <c r="AV51" i="1"/>
  <c r="F6986" i="3" s="1"/>
  <c r="H6986" s="1"/>
  <c r="AV50" i="1"/>
  <c r="F6985" i="3" s="1"/>
  <c r="H6985" s="1"/>
  <c r="AV49" i="1"/>
  <c r="F6984" i="3" s="1"/>
  <c r="H6984" s="1"/>
  <c r="AV48" i="1"/>
  <c r="F6983" i="3" s="1"/>
  <c r="H6983" s="1"/>
  <c r="AV47" i="1"/>
  <c r="F6982" i="3" s="1"/>
  <c r="AX206" i="1"/>
  <c r="F7549" i="3" s="1"/>
  <c r="H7549" s="1"/>
  <c r="AX205" i="1"/>
  <c r="F7548" i="3" s="1"/>
  <c r="H7548" s="1"/>
  <c r="AX204" i="1"/>
  <c r="F7547" i="3" s="1"/>
  <c r="H7547" s="1"/>
  <c r="AX203" i="1"/>
  <c r="F7546" i="3" s="1"/>
  <c r="H7546" s="1"/>
  <c r="AX202" i="1"/>
  <c r="F7545" i="3" s="1"/>
  <c r="AX198" i="1"/>
  <c r="F7541" i="3" s="1"/>
  <c r="H7541" s="1"/>
  <c r="AX197" i="1"/>
  <c r="F7540" i="3" s="1"/>
  <c r="H7540" s="1"/>
  <c r="AX196" i="1"/>
  <c r="F7539" i="3" s="1"/>
  <c r="H7539" s="1"/>
  <c r="AX195" i="1"/>
  <c r="F7538" i="3" s="1"/>
  <c r="H7538" s="1"/>
  <c r="AX194" i="1"/>
  <c r="F7537" i="3" s="1"/>
  <c r="AX178" i="1"/>
  <c r="F7521" i="3" s="1"/>
  <c r="H7521" s="1"/>
  <c r="AX177" i="1"/>
  <c r="F7520" i="3" s="1"/>
  <c r="H7520" s="1"/>
  <c r="AX176" i="1"/>
  <c r="F7519" i="3" s="1"/>
  <c r="H7519" s="1"/>
  <c r="AX175" i="1"/>
  <c r="F7518" i="3" s="1"/>
  <c r="H7518" s="1"/>
  <c r="AX174" i="1"/>
  <c r="F7517" i="3" s="1"/>
  <c r="H7517" s="1"/>
  <c r="AX173" i="1"/>
  <c r="F7516" i="3" s="1"/>
  <c r="H7516" s="1"/>
  <c r="AX172" i="1"/>
  <c r="F7515" i="3" s="1"/>
  <c r="H7515" s="1"/>
  <c r="AX171" i="1"/>
  <c r="F7514" i="3" s="1"/>
  <c r="H7514" s="1"/>
  <c r="AX170" i="1"/>
  <c r="F7513" i="3" s="1"/>
  <c r="H7513" s="1"/>
  <c r="AX169" i="1"/>
  <c r="F7512" i="3" s="1"/>
  <c r="H7512" s="1"/>
  <c r="AX168" i="1"/>
  <c r="F7511" i="3" s="1"/>
  <c r="H7511" s="1"/>
  <c r="AX167" i="1"/>
  <c r="F7510" i="3" s="1"/>
  <c r="AX163" i="1"/>
  <c r="F7506" i="3" s="1"/>
  <c r="H7506" s="1"/>
  <c r="AX162" i="1"/>
  <c r="F7505" i="3" s="1"/>
  <c r="AX158" i="1"/>
  <c r="F7501" i="3" s="1"/>
  <c r="H7501" s="1"/>
  <c r="AX157" i="1"/>
  <c r="F7500" i="3" s="1"/>
  <c r="H7500" s="1"/>
  <c r="AX156" i="1"/>
  <c r="F7499" i="3" s="1"/>
  <c r="H7499" s="1"/>
  <c r="AX155" i="1"/>
  <c r="F7498" i="3" s="1"/>
  <c r="AX150" i="1"/>
  <c r="F7493" i="3" s="1"/>
  <c r="H7493" s="1"/>
  <c r="AX149" i="1"/>
  <c r="F7492" i="3" s="1"/>
  <c r="AX145" i="1"/>
  <c r="F7488" i="3" s="1"/>
  <c r="H7488" s="1"/>
  <c r="AX144" i="1"/>
  <c r="F7487" i="3" s="1"/>
  <c r="H7487" s="1"/>
  <c r="AX143" i="1"/>
  <c r="F7486" i="3" s="1"/>
  <c r="H7486" s="1"/>
  <c r="AX142" i="1"/>
  <c r="F7485" i="3" s="1"/>
  <c r="AX138" i="1"/>
  <c r="F7481" i="3" s="1"/>
  <c r="H7481" s="1"/>
  <c r="AX137" i="1"/>
  <c r="F7480" i="3" s="1"/>
  <c r="AX129" i="1"/>
  <c r="F7472" i="3" s="1"/>
  <c r="H7472" s="1"/>
  <c r="AX128" i="1"/>
  <c r="F7471" i="3" s="1"/>
  <c r="AX124" i="1"/>
  <c r="F7467" i="3" s="1"/>
  <c r="AX120" i="1"/>
  <c r="F7463" i="3" s="1"/>
  <c r="H7463" s="1"/>
  <c r="AX119" i="1"/>
  <c r="F7462" i="3" s="1"/>
  <c r="H7462" s="1"/>
  <c r="AX118" i="1"/>
  <c r="F7461" i="3" s="1"/>
  <c r="H7461" s="1"/>
  <c r="AX117" i="1"/>
  <c r="F7460" i="3" s="1"/>
  <c r="AX111" i="1"/>
  <c r="F7454" i="3" s="1"/>
  <c r="H7454" s="1"/>
  <c r="AX110" i="1"/>
  <c r="F7453" i="3" s="1"/>
  <c r="H7453" s="1"/>
  <c r="AX109" i="1"/>
  <c r="F7452" i="3" s="1"/>
  <c r="H7452" s="1"/>
  <c r="AX108" i="1"/>
  <c r="F7451" i="3" s="1"/>
  <c r="H7451" s="1"/>
  <c r="AX107" i="1"/>
  <c r="F7450" i="3" s="1"/>
  <c r="H7450" s="1"/>
  <c r="AX106" i="1"/>
  <c r="F7449" i="3" s="1"/>
  <c r="H7449" s="1"/>
  <c r="AX105" i="1"/>
  <c r="F7448" i="3" s="1"/>
  <c r="H7448" s="1"/>
  <c r="AX104" i="1"/>
  <c r="F7447" i="3" s="1"/>
  <c r="H7447" s="1"/>
  <c r="AX103" i="1"/>
  <c r="F7446" i="3" s="1"/>
  <c r="AX99" i="1"/>
  <c r="F7442" i="3" s="1"/>
  <c r="H7442" s="1"/>
  <c r="AX98" i="1"/>
  <c r="F7441" i="3" s="1"/>
  <c r="H7441" s="1"/>
  <c r="AX97" i="1"/>
  <c r="F7440" i="3" s="1"/>
  <c r="H7440" s="1"/>
  <c r="AX96" i="1"/>
  <c r="F7439" i="3" s="1"/>
  <c r="H7439" s="1"/>
  <c r="AX95" i="1"/>
  <c r="F7438" i="3" s="1"/>
  <c r="H7438" s="1"/>
  <c r="AX94" i="1"/>
  <c r="F7437" i="3" s="1"/>
  <c r="H7437" s="1"/>
  <c r="AX93" i="1"/>
  <c r="F7436" i="3" s="1"/>
  <c r="H7436" s="1"/>
  <c r="AX92" i="1"/>
  <c r="F7435" i="3" s="1"/>
  <c r="H7435" s="1"/>
  <c r="AX91" i="1"/>
  <c r="F7434" i="3" s="1"/>
  <c r="H7434" s="1"/>
  <c r="AX90" i="1"/>
  <c r="F7433" i="3" s="1"/>
  <c r="H7433" s="1"/>
  <c r="AX89" i="1"/>
  <c r="F7432" i="3" s="1"/>
  <c r="H7432" s="1"/>
  <c r="AX88" i="1"/>
  <c r="F7431" i="3" s="1"/>
  <c r="H7431" s="1"/>
  <c r="AX87" i="1"/>
  <c r="F7430" i="3" s="1"/>
  <c r="H7430" s="1"/>
  <c r="AX86" i="1"/>
  <c r="F7429" i="3" s="1"/>
  <c r="H7429" s="1"/>
  <c r="AX85" i="1"/>
  <c r="F7428" i="3" s="1"/>
  <c r="H7428" s="1"/>
  <c r="AX84" i="1"/>
  <c r="F7427" i="3" s="1"/>
  <c r="H7427" s="1"/>
  <c r="AX83" i="1"/>
  <c r="F7426" i="3" s="1"/>
  <c r="H7426" s="1"/>
  <c r="AX82" i="1"/>
  <c r="F7425" i="3" s="1"/>
  <c r="H7425" s="1"/>
  <c r="AX81" i="1"/>
  <c r="F7424" i="3" s="1"/>
  <c r="H7424" s="1"/>
  <c r="AX80" i="1"/>
  <c r="F7423" i="3" s="1"/>
  <c r="H7423" s="1"/>
  <c r="AX79" i="1"/>
  <c r="F7422" i="3" s="1"/>
  <c r="H7422" s="1"/>
  <c r="AX78" i="1"/>
  <c r="F7421" i="3" s="1"/>
  <c r="H7421" s="1"/>
  <c r="AX77" i="1"/>
  <c r="F7420" i="3" s="1"/>
  <c r="H7420" s="1"/>
  <c r="AX76" i="1"/>
  <c r="F7419" i="3" s="1"/>
  <c r="H7419" s="1"/>
  <c r="AX75" i="1"/>
  <c r="F7418" i="3" s="1"/>
  <c r="H7418" s="1"/>
  <c r="AX74" i="1"/>
  <c r="F7417" i="3" s="1"/>
  <c r="H7417" s="1"/>
  <c r="AX73" i="1"/>
  <c r="F7416" i="3" s="1"/>
  <c r="H7416" s="1"/>
  <c r="AX72" i="1"/>
  <c r="F7415" i="3" s="1"/>
  <c r="H7415" s="1"/>
  <c r="AX71" i="1"/>
  <c r="F7414" i="3" s="1"/>
  <c r="H7414" s="1"/>
  <c r="AX70" i="1"/>
  <c r="F7413" i="3" s="1"/>
  <c r="H7413" s="1"/>
  <c r="AX69" i="1"/>
  <c r="F7412" i="3" s="1"/>
  <c r="H7412" s="1"/>
  <c r="AX68" i="1"/>
  <c r="F7411" i="3" s="1"/>
  <c r="H7411" s="1"/>
  <c r="AX67" i="1"/>
  <c r="F7410" i="3" s="1"/>
  <c r="H7410" s="1"/>
  <c r="AX66" i="1"/>
  <c r="F7409" i="3" s="1"/>
  <c r="H7409" s="1"/>
  <c r="AX65" i="1"/>
  <c r="F7408" i="3" s="1"/>
  <c r="H7408" s="1"/>
  <c r="AX64" i="1"/>
  <c r="F7407" i="3" s="1"/>
  <c r="H7407" s="1"/>
  <c r="AX63" i="1"/>
  <c r="F7406" i="3" s="1"/>
  <c r="H7406" s="1"/>
  <c r="AX62" i="1"/>
  <c r="F7405" i="3" s="1"/>
  <c r="H7405" s="1"/>
  <c r="AX61" i="1"/>
  <c r="F7404" i="3" s="1"/>
  <c r="H7404" s="1"/>
  <c r="AX60" i="1"/>
  <c r="F7403" i="3" s="1"/>
  <c r="H7403" s="1"/>
  <c r="AX59" i="1"/>
  <c r="F7402" i="3" s="1"/>
  <c r="H7402" s="1"/>
  <c r="AX58" i="1"/>
  <c r="F7401" i="3" s="1"/>
  <c r="H7401" s="1"/>
  <c r="AX57" i="1"/>
  <c r="F7400" i="3" s="1"/>
  <c r="H7400" s="1"/>
  <c r="AX56" i="1"/>
  <c r="F7399" i="3" s="1"/>
  <c r="H7399" s="1"/>
  <c r="AX55" i="1"/>
  <c r="F7398" i="3" s="1"/>
  <c r="H7398" s="1"/>
  <c r="AX54" i="1"/>
  <c r="F7397" i="3" s="1"/>
  <c r="H7397" s="1"/>
  <c r="AX53" i="1"/>
  <c r="F7396" i="3" s="1"/>
  <c r="H7396" s="1"/>
  <c r="AX52" i="1"/>
  <c r="F7395" i="3" s="1"/>
  <c r="H7395" s="1"/>
  <c r="AX51" i="1"/>
  <c r="F7394" i="3" s="1"/>
  <c r="H7394" s="1"/>
  <c r="AX50" i="1"/>
  <c r="F7393" i="3" s="1"/>
  <c r="H7393" s="1"/>
  <c r="AX49" i="1"/>
  <c r="F7392" i="3" s="1"/>
  <c r="H7392" s="1"/>
  <c r="AX48" i="1"/>
  <c r="F7391" i="3" s="1"/>
  <c r="H7391" s="1"/>
  <c r="AX47" i="1"/>
  <c r="F7390" i="3" s="1"/>
  <c r="AW206" i="1"/>
  <c r="F7345" i="3" s="1"/>
  <c r="H7345" s="1"/>
  <c r="AW205" i="1"/>
  <c r="F7344" i="3" s="1"/>
  <c r="H7344" s="1"/>
  <c r="AW204" i="1"/>
  <c r="F7343" i="3" s="1"/>
  <c r="H7343" s="1"/>
  <c r="AW203" i="1"/>
  <c r="F7342" i="3" s="1"/>
  <c r="H7342" s="1"/>
  <c r="AW202" i="1"/>
  <c r="F7341" i="3" s="1"/>
  <c r="AW198" i="1"/>
  <c r="F7337" i="3" s="1"/>
  <c r="H7337" s="1"/>
  <c r="AW197" i="1"/>
  <c r="F7336" i="3" s="1"/>
  <c r="H7336" s="1"/>
  <c r="AW196" i="1"/>
  <c r="F7335" i="3" s="1"/>
  <c r="H7335" s="1"/>
  <c r="AW195" i="1"/>
  <c r="F7334" i="3" s="1"/>
  <c r="H7334" s="1"/>
  <c r="AW194" i="1"/>
  <c r="F7333" i="3" s="1"/>
  <c r="AW178" i="1"/>
  <c r="F7317" i="3" s="1"/>
  <c r="H7317" s="1"/>
  <c r="AW177" i="1"/>
  <c r="F7316" i="3" s="1"/>
  <c r="H7316" s="1"/>
  <c r="AW176" i="1"/>
  <c r="F7315" i="3" s="1"/>
  <c r="H7315" s="1"/>
  <c r="AW175" i="1"/>
  <c r="F7314" i="3" s="1"/>
  <c r="H7314" s="1"/>
  <c r="AW174" i="1"/>
  <c r="F7313" i="3" s="1"/>
  <c r="H7313" s="1"/>
  <c r="AW173" i="1"/>
  <c r="F7312" i="3" s="1"/>
  <c r="H7312" s="1"/>
  <c r="AW172" i="1"/>
  <c r="F7311" i="3" s="1"/>
  <c r="H7311" s="1"/>
  <c r="AW171" i="1"/>
  <c r="F7310" i="3" s="1"/>
  <c r="H7310" s="1"/>
  <c r="AW170" i="1"/>
  <c r="F7309" i="3" s="1"/>
  <c r="H7309" s="1"/>
  <c r="AW169" i="1"/>
  <c r="F7308" i="3" s="1"/>
  <c r="H7308" s="1"/>
  <c r="AW168" i="1"/>
  <c r="F7307" i="3" s="1"/>
  <c r="H7307" s="1"/>
  <c r="AW167" i="1"/>
  <c r="F7306" i="3" s="1"/>
  <c r="AW163" i="1"/>
  <c r="F7302" i="3" s="1"/>
  <c r="H7302" s="1"/>
  <c r="AW162" i="1"/>
  <c r="F7301" i="3" s="1"/>
  <c r="AW158" i="1"/>
  <c r="F7297" i="3" s="1"/>
  <c r="H7297" s="1"/>
  <c r="AW157" i="1"/>
  <c r="F7296" i="3" s="1"/>
  <c r="H7296" s="1"/>
  <c r="AW156" i="1"/>
  <c r="F7295" i="3" s="1"/>
  <c r="H7295" s="1"/>
  <c r="AW155" i="1"/>
  <c r="F7294" i="3" s="1"/>
  <c r="AW150" i="1"/>
  <c r="F7289" i="3" s="1"/>
  <c r="H7289" s="1"/>
  <c r="AW149" i="1"/>
  <c r="F7288" i="3" s="1"/>
  <c r="AW145" i="1"/>
  <c r="F7284" i="3" s="1"/>
  <c r="H7284" s="1"/>
  <c r="AW144" i="1"/>
  <c r="F7283" i="3" s="1"/>
  <c r="H7283" s="1"/>
  <c r="AW143" i="1"/>
  <c r="F7282" i="3" s="1"/>
  <c r="H7282" s="1"/>
  <c r="AW142" i="1"/>
  <c r="F7281" i="3" s="1"/>
  <c r="AW138" i="1"/>
  <c r="F7277" i="3" s="1"/>
  <c r="H7277" s="1"/>
  <c r="AW137" i="1"/>
  <c r="F7276" i="3" s="1"/>
  <c r="AW129" i="1"/>
  <c r="F7268" i="3" s="1"/>
  <c r="H7268" s="1"/>
  <c r="AW128" i="1"/>
  <c r="F7267" i="3" s="1"/>
  <c r="AW124" i="1"/>
  <c r="F7263" i="3" s="1"/>
  <c r="AW120" i="1"/>
  <c r="F7259" i="3" s="1"/>
  <c r="H7259" s="1"/>
  <c r="AW119" i="1"/>
  <c r="F7258" i="3" s="1"/>
  <c r="H7258" s="1"/>
  <c r="AW118" i="1"/>
  <c r="F7257" i="3" s="1"/>
  <c r="H7257" s="1"/>
  <c r="AW117" i="1"/>
  <c r="F7256" i="3" s="1"/>
  <c r="AW111" i="1"/>
  <c r="F7250" i="3" s="1"/>
  <c r="H7250" s="1"/>
  <c r="AW110" i="1"/>
  <c r="F7249" i="3" s="1"/>
  <c r="H7249" s="1"/>
  <c r="AW109" i="1"/>
  <c r="F7248" i="3" s="1"/>
  <c r="H7248" s="1"/>
  <c r="AW108" i="1"/>
  <c r="F7247" i="3" s="1"/>
  <c r="H7247" s="1"/>
  <c r="AW107" i="1"/>
  <c r="F7246" i="3" s="1"/>
  <c r="H7246" s="1"/>
  <c r="AW106" i="1"/>
  <c r="F7245" i="3" s="1"/>
  <c r="H7245" s="1"/>
  <c r="AW105" i="1"/>
  <c r="F7244" i="3" s="1"/>
  <c r="H7244" s="1"/>
  <c r="AW104" i="1"/>
  <c r="F7243" i="3" s="1"/>
  <c r="H7243" s="1"/>
  <c r="AW103" i="1"/>
  <c r="F7242" i="3" s="1"/>
  <c r="AW99" i="1"/>
  <c r="F7238" i="3" s="1"/>
  <c r="H7238" s="1"/>
  <c r="AW98" i="1"/>
  <c r="F7237" i="3" s="1"/>
  <c r="H7237" s="1"/>
  <c r="AW97" i="1"/>
  <c r="F7236" i="3" s="1"/>
  <c r="H7236" s="1"/>
  <c r="AW96" i="1"/>
  <c r="F7235" i="3" s="1"/>
  <c r="H7235" s="1"/>
  <c r="AW95" i="1"/>
  <c r="F7234" i="3" s="1"/>
  <c r="H7234" s="1"/>
  <c r="AW94" i="1"/>
  <c r="F7233" i="3" s="1"/>
  <c r="AW93" i="1"/>
  <c r="F7232" i="3" s="1"/>
  <c r="H7232" s="1"/>
  <c r="AW92" i="1"/>
  <c r="F7231" i="3" s="1"/>
  <c r="H7231" s="1"/>
  <c r="AW91" i="1"/>
  <c r="F7230" i="3" s="1"/>
  <c r="AW90" i="1"/>
  <c r="F7229" i="3" s="1"/>
  <c r="H7229" s="1"/>
  <c r="AW89" i="1"/>
  <c r="F7228" i="3" s="1"/>
  <c r="H7228" s="1"/>
  <c r="AW88" i="1"/>
  <c r="F7227" i="3" s="1"/>
  <c r="H7227" s="1"/>
  <c r="AW87" i="1"/>
  <c r="F7226" i="3" s="1"/>
  <c r="H7226" s="1"/>
  <c r="AW86" i="1"/>
  <c r="F7225" i="3" s="1"/>
  <c r="H7225" s="1"/>
  <c r="AW85" i="1"/>
  <c r="F7224" i="3" s="1"/>
  <c r="H7224" s="1"/>
  <c r="AW84" i="1"/>
  <c r="F7223" i="3" s="1"/>
  <c r="AW83" i="1"/>
  <c r="F7222" i="3" s="1"/>
  <c r="H7222" s="1"/>
  <c r="AW82" i="1"/>
  <c r="F7221" i="3" s="1"/>
  <c r="H7221" s="1"/>
  <c r="AW81" i="1"/>
  <c r="F7220" i="3" s="1"/>
  <c r="H7220" s="1"/>
  <c r="AW80" i="1"/>
  <c r="F7219" i="3" s="1"/>
  <c r="H7219" s="1"/>
  <c r="AW79" i="1"/>
  <c r="F7218" i="3" s="1"/>
  <c r="H7218" s="1"/>
  <c r="AW78" i="1"/>
  <c r="F7217" i="3" s="1"/>
  <c r="H7217" s="1"/>
  <c r="AW77" i="1"/>
  <c r="F7216" i="3" s="1"/>
  <c r="H7216" s="1"/>
  <c r="AW76" i="1"/>
  <c r="F7215" i="3" s="1"/>
  <c r="H7215" s="1"/>
  <c r="AW75" i="1"/>
  <c r="F7214" i="3" s="1"/>
  <c r="H7214" s="1"/>
  <c r="AW74" i="1"/>
  <c r="F7213" i="3" s="1"/>
  <c r="H7213" s="1"/>
  <c r="AW73" i="1"/>
  <c r="F7212" i="3" s="1"/>
  <c r="H7212" s="1"/>
  <c r="AW72" i="1"/>
  <c r="F7211" i="3" s="1"/>
  <c r="H7211" s="1"/>
  <c r="AW71" i="1"/>
  <c r="F7210" i="3" s="1"/>
  <c r="H7210" s="1"/>
  <c r="AW70" i="1"/>
  <c r="F7209" i="3" s="1"/>
  <c r="H7209" s="1"/>
  <c r="AW69" i="1"/>
  <c r="F7208" i="3" s="1"/>
  <c r="H7208" s="1"/>
  <c r="AW68" i="1"/>
  <c r="F7207" i="3" s="1"/>
  <c r="H7207" s="1"/>
  <c r="AW67" i="1"/>
  <c r="F7206" i="3" s="1"/>
  <c r="H7206" s="1"/>
  <c r="AW66" i="1"/>
  <c r="F7205" i="3" s="1"/>
  <c r="H7205" s="1"/>
  <c r="AW65" i="1"/>
  <c r="F7204" i="3" s="1"/>
  <c r="H7204" s="1"/>
  <c r="AW64" i="1"/>
  <c r="F7203" i="3" s="1"/>
  <c r="H7203" s="1"/>
  <c r="AW63" i="1"/>
  <c r="F7202" i="3" s="1"/>
  <c r="H7202" s="1"/>
  <c r="AW62" i="1"/>
  <c r="F7201" i="3" s="1"/>
  <c r="H7201" s="1"/>
  <c r="AW61" i="1"/>
  <c r="F7200" i="3" s="1"/>
  <c r="H7200" s="1"/>
  <c r="AW60" i="1"/>
  <c r="F7199" i="3" s="1"/>
  <c r="H7199" s="1"/>
  <c r="AW59" i="1"/>
  <c r="F7198" i="3" s="1"/>
  <c r="H7198" s="1"/>
  <c r="AW58" i="1"/>
  <c r="F7197" i="3" s="1"/>
  <c r="H7197" s="1"/>
  <c r="AW57" i="1"/>
  <c r="F7196" i="3" s="1"/>
  <c r="H7196" s="1"/>
  <c r="AW56" i="1"/>
  <c r="F7195" i="3" s="1"/>
  <c r="H7195" s="1"/>
  <c r="AW55" i="1"/>
  <c r="F7194" i="3" s="1"/>
  <c r="H7194" s="1"/>
  <c r="AW54" i="1"/>
  <c r="F7193" i="3" s="1"/>
  <c r="H7193" s="1"/>
  <c r="AW53" i="1"/>
  <c r="F7192" i="3" s="1"/>
  <c r="AW52" i="1"/>
  <c r="F7191" i="3" s="1"/>
  <c r="H7191" s="1"/>
  <c r="AW51" i="1"/>
  <c r="F7190" i="3" s="1"/>
  <c r="H7190" s="1"/>
  <c r="AW50" i="1"/>
  <c r="F7189" i="3" s="1"/>
  <c r="H7189" s="1"/>
  <c r="AW49" i="1"/>
  <c r="F7188" i="3" s="1"/>
  <c r="H7188" s="1"/>
  <c r="AW48" i="1"/>
  <c r="F7187" i="3" s="1"/>
  <c r="H7187" s="1"/>
  <c r="AW47" i="1"/>
  <c r="F7186" i="3" s="1"/>
  <c r="AY206" i="1"/>
  <c r="F7753" i="3" s="1"/>
  <c r="H7753" s="1"/>
  <c r="AY205" i="1"/>
  <c r="F7752" i="3" s="1"/>
  <c r="H7752" s="1"/>
  <c r="AY204" i="1"/>
  <c r="F7751" i="3" s="1"/>
  <c r="H7751" s="1"/>
  <c r="AY203" i="1"/>
  <c r="F7750" i="3" s="1"/>
  <c r="H7750" s="1"/>
  <c r="AY202" i="1"/>
  <c r="F7749" i="3" s="1"/>
  <c r="AY198" i="1"/>
  <c r="F7745" i="3" s="1"/>
  <c r="H7745" s="1"/>
  <c r="AY197" i="1"/>
  <c r="F7744" i="3" s="1"/>
  <c r="H7744" s="1"/>
  <c r="AY196" i="1"/>
  <c r="F7743" i="3" s="1"/>
  <c r="H7743" s="1"/>
  <c r="AY195" i="1"/>
  <c r="F7742" i="3" s="1"/>
  <c r="H7742" s="1"/>
  <c r="AY194" i="1"/>
  <c r="F7741" i="3" s="1"/>
  <c r="AY178" i="1"/>
  <c r="F7725" i="3" s="1"/>
  <c r="H7725" s="1"/>
  <c r="AY177" i="1"/>
  <c r="F7724" i="3" s="1"/>
  <c r="H7724" s="1"/>
  <c r="AY176" i="1"/>
  <c r="F7723" i="3" s="1"/>
  <c r="H7723" s="1"/>
  <c r="AY175" i="1"/>
  <c r="F7722" i="3" s="1"/>
  <c r="H7722" s="1"/>
  <c r="AY174" i="1"/>
  <c r="F7721" i="3" s="1"/>
  <c r="H7721" s="1"/>
  <c r="AY173" i="1"/>
  <c r="F7720" i="3" s="1"/>
  <c r="H7720" s="1"/>
  <c r="AY172" i="1"/>
  <c r="F7719" i="3" s="1"/>
  <c r="H7719" s="1"/>
  <c r="AY171" i="1"/>
  <c r="F7718" i="3" s="1"/>
  <c r="H7718" s="1"/>
  <c r="AY170" i="1"/>
  <c r="F7717" i="3" s="1"/>
  <c r="H7717" s="1"/>
  <c r="AY169" i="1"/>
  <c r="F7716" i="3" s="1"/>
  <c r="H7716" s="1"/>
  <c r="AY168" i="1"/>
  <c r="F7715" i="3" s="1"/>
  <c r="H7715" s="1"/>
  <c r="AY167" i="1"/>
  <c r="F7714" i="3" s="1"/>
  <c r="AY163" i="1"/>
  <c r="F7710" i="3" s="1"/>
  <c r="H7710" s="1"/>
  <c r="AY162" i="1"/>
  <c r="F7709" i="3" s="1"/>
  <c r="AY158" i="1"/>
  <c r="F7705" i="3" s="1"/>
  <c r="H7705" s="1"/>
  <c r="AY157" i="1"/>
  <c r="F7704" i="3" s="1"/>
  <c r="H7704" s="1"/>
  <c r="AY156" i="1"/>
  <c r="F7703" i="3" s="1"/>
  <c r="H7703" s="1"/>
  <c r="AY155" i="1"/>
  <c r="F7702" i="3" s="1"/>
  <c r="AY150" i="1"/>
  <c r="F7697" i="3" s="1"/>
  <c r="H7697" s="1"/>
  <c r="AY149" i="1"/>
  <c r="F7696" i="3" s="1"/>
  <c r="AY145" i="1"/>
  <c r="F7692" i="3" s="1"/>
  <c r="H7692" s="1"/>
  <c r="AY144" i="1"/>
  <c r="F7691" i="3" s="1"/>
  <c r="H7691" s="1"/>
  <c r="AY143" i="1"/>
  <c r="F7690" i="3" s="1"/>
  <c r="H7690" s="1"/>
  <c r="AY142" i="1"/>
  <c r="F7689" i="3" s="1"/>
  <c r="AY138" i="1"/>
  <c r="F7685" i="3" s="1"/>
  <c r="H7685" s="1"/>
  <c r="AY137" i="1"/>
  <c r="F7684" i="3" s="1"/>
  <c r="AY129" i="1"/>
  <c r="F7676" i="3" s="1"/>
  <c r="H7676" s="1"/>
  <c r="AY128" i="1"/>
  <c r="F7675" i="3" s="1"/>
  <c r="AY124" i="1"/>
  <c r="F7671" i="3" s="1"/>
  <c r="AY120" i="1"/>
  <c r="F7667" i="3" s="1"/>
  <c r="H7667" s="1"/>
  <c r="AY119" i="1"/>
  <c r="F7666" i="3" s="1"/>
  <c r="H7666" s="1"/>
  <c r="AY118" i="1"/>
  <c r="F7665" i="3" s="1"/>
  <c r="H7665" s="1"/>
  <c r="AY117" i="1"/>
  <c r="F7664" i="3" s="1"/>
  <c r="AY111" i="1"/>
  <c r="F7658" i="3" s="1"/>
  <c r="H7658" s="1"/>
  <c r="AY110" i="1"/>
  <c r="F7657" i="3" s="1"/>
  <c r="H7657" s="1"/>
  <c r="AY109" i="1"/>
  <c r="F7656" i="3" s="1"/>
  <c r="H7656" s="1"/>
  <c r="AY108" i="1"/>
  <c r="F7655" i="3" s="1"/>
  <c r="H7655" s="1"/>
  <c r="AY107" i="1"/>
  <c r="F7654" i="3" s="1"/>
  <c r="H7654" s="1"/>
  <c r="AY106" i="1"/>
  <c r="F7653" i="3" s="1"/>
  <c r="H7653" s="1"/>
  <c r="AY105" i="1"/>
  <c r="F7652" i="3" s="1"/>
  <c r="H7652" s="1"/>
  <c r="AY104" i="1"/>
  <c r="F7651" i="3" s="1"/>
  <c r="H7651" s="1"/>
  <c r="AY103" i="1"/>
  <c r="F7650" i="3" s="1"/>
  <c r="AY99" i="1"/>
  <c r="F7646" i="3" s="1"/>
  <c r="H7646" s="1"/>
  <c r="AY98" i="1"/>
  <c r="F7645" i="3" s="1"/>
  <c r="H7645" s="1"/>
  <c r="AY97" i="1"/>
  <c r="F7644" i="3" s="1"/>
  <c r="H7644" s="1"/>
  <c r="AY96" i="1"/>
  <c r="F7643" i="3" s="1"/>
  <c r="H7643" s="1"/>
  <c r="AY95" i="1"/>
  <c r="F7642" i="3" s="1"/>
  <c r="H7642" s="1"/>
  <c r="AY94" i="1"/>
  <c r="F7641" i="3" s="1"/>
  <c r="H7641" s="1"/>
  <c r="AY93" i="1"/>
  <c r="F7640" i="3" s="1"/>
  <c r="H7640" s="1"/>
  <c r="AY92" i="1"/>
  <c r="F7639" i="3" s="1"/>
  <c r="H7639" s="1"/>
  <c r="AY91" i="1"/>
  <c r="F7638" i="3" s="1"/>
  <c r="H7638" s="1"/>
  <c r="AY90" i="1"/>
  <c r="F7637" i="3" s="1"/>
  <c r="H7637" s="1"/>
  <c r="AY89" i="1"/>
  <c r="F7636" i="3" s="1"/>
  <c r="H7636" s="1"/>
  <c r="AY88" i="1"/>
  <c r="F7635" i="3" s="1"/>
  <c r="H7635" s="1"/>
  <c r="AY87" i="1"/>
  <c r="F7634" i="3" s="1"/>
  <c r="H7634" s="1"/>
  <c r="AY86" i="1"/>
  <c r="F7633" i="3" s="1"/>
  <c r="H7633" s="1"/>
  <c r="AY85" i="1"/>
  <c r="F7632" i="3" s="1"/>
  <c r="H7632" s="1"/>
  <c r="AY84" i="1"/>
  <c r="F7631" i="3" s="1"/>
  <c r="H7631" s="1"/>
  <c r="AY83" i="1"/>
  <c r="F7630" i="3" s="1"/>
  <c r="H7630" s="1"/>
  <c r="AY82" i="1"/>
  <c r="F7629" i="3" s="1"/>
  <c r="H7629" s="1"/>
  <c r="AY81" i="1"/>
  <c r="F7628" i="3" s="1"/>
  <c r="H7628" s="1"/>
  <c r="AY80" i="1"/>
  <c r="F7627" i="3" s="1"/>
  <c r="H7627" s="1"/>
  <c r="AY79" i="1"/>
  <c r="F7626" i="3" s="1"/>
  <c r="H7626" s="1"/>
  <c r="AY78" i="1"/>
  <c r="F7625" i="3" s="1"/>
  <c r="H7625" s="1"/>
  <c r="AY77" i="1"/>
  <c r="F7624" i="3" s="1"/>
  <c r="H7624" s="1"/>
  <c r="AY76" i="1"/>
  <c r="F7623" i="3" s="1"/>
  <c r="H7623" s="1"/>
  <c r="AY75" i="1"/>
  <c r="F7622" i="3" s="1"/>
  <c r="H7622" s="1"/>
  <c r="AY74" i="1"/>
  <c r="F7621" i="3" s="1"/>
  <c r="H7621" s="1"/>
  <c r="AY73" i="1"/>
  <c r="F7620" i="3" s="1"/>
  <c r="H7620" s="1"/>
  <c r="AY72" i="1"/>
  <c r="F7619" i="3" s="1"/>
  <c r="AY71" i="1"/>
  <c r="F7618" i="3" s="1"/>
  <c r="H7618" s="1"/>
  <c r="AY70" i="1"/>
  <c r="F7617" i="3" s="1"/>
  <c r="H7617" s="1"/>
  <c r="AY69" i="1"/>
  <c r="F7616" i="3" s="1"/>
  <c r="H7616" s="1"/>
  <c r="AY68" i="1"/>
  <c r="F7615" i="3" s="1"/>
  <c r="H7615" s="1"/>
  <c r="AY67" i="1"/>
  <c r="F7614" i="3" s="1"/>
  <c r="H7614" s="1"/>
  <c r="AY66" i="1"/>
  <c r="F7613" i="3" s="1"/>
  <c r="H7613" s="1"/>
  <c r="AY65" i="1"/>
  <c r="F7612" i="3" s="1"/>
  <c r="H7612" s="1"/>
  <c r="AY64" i="1"/>
  <c r="F7611" i="3" s="1"/>
  <c r="H7611" s="1"/>
  <c r="AY63" i="1"/>
  <c r="F7610" i="3" s="1"/>
  <c r="H7610" s="1"/>
  <c r="AY62" i="1"/>
  <c r="F7609" i="3" s="1"/>
  <c r="H7609" s="1"/>
  <c r="AY61" i="1"/>
  <c r="F7608" i="3" s="1"/>
  <c r="H7608" s="1"/>
  <c r="AY60" i="1"/>
  <c r="F7607" i="3" s="1"/>
  <c r="H7607" s="1"/>
  <c r="AY59" i="1"/>
  <c r="F7606" i="3" s="1"/>
  <c r="H7606" s="1"/>
  <c r="AY58" i="1"/>
  <c r="F7605" i="3" s="1"/>
  <c r="H7605" s="1"/>
  <c r="AY57" i="1"/>
  <c r="F7604" i="3" s="1"/>
  <c r="H7604" s="1"/>
  <c r="AY56" i="1"/>
  <c r="F7603" i="3" s="1"/>
  <c r="H7603" s="1"/>
  <c r="AY55" i="1"/>
  <c r="F7602" i="3" s="1"/>
  <c r="H7602" s="1"/>
  <c r="AY54" i="1"/>
  <c r="F7601" i="3" s="1"/>
  <c r="H7601" s="1"/>
  <c r="AY53" i="1"/>
  <c r="F7600" i="3" s="1"/>
  <c r="AY52" i="1"/>
  <c r="F7599" i="3" s="1"/>
  <c r="H7599" s="1"/>
  <c r="AY51" i="1"/>
  <c r="F7598" i="3" s="1"/>
  <c r="H7598" s="1"/>
  <c r="AY50" i="1"/>
  <c r="F7597" i="3" s="1"/>
  <c r="H7597" s="1"/>
  <c r="AY49" i="1"/>
  <c r="F7596" i="3" s="1"/>
  <c r="H7596" s="1"/>
  <c r="AY48" i="1"/>
  <c r="F7595" i="3" s="1"/>
  <c r="H7595" s="1"/>
  <c r="AY47" i="1"/>
  <c r="F7594" i="3" s="1"/>
  <c r="AZ206" i="1"/>
  <c r="F7957" i="3" s="1"/>
  <c r="H7957" s="1"/>
  <c r="AZ205" i="1"/>
  <c r="F7956" i="3" s="1"/>
  <c r="H7956" s="1"/>
  <c r="AZ204" i="1"/>
  <c r="F7955" i="3" s="1"/>
  <c r="H7955" s="1"/>
  <c r="AZ203" i="1"/>
  <c r="F7954" i="3" s="1"/>
  <c r="H7954" s="1"/>
  <c r="AZ202" i="1"/>
  <c r="F7953" i="3" s="1"/>
  <c r="AZ198" i="1"/>
  <c r="F7949" i="3" s="1"/>
  <c r="H7949" s="1"/>
  <c r="AZ197" i="1"/>
  <c r="F7948" i="3" s="1"/>
  <c r="H7948" s="1"/>
  <c r="AZ196" i="1"/>
  <c r="F7947" i="3" s="1"/>
  <c r="H7947" s="1"/>
  <c r="AZ195" i="1"/>
  <c r="F7946" i="3" s="1"/>
  <c r="H7946" s="1"/>
  <c r="AZ194" i="1"/>
  <c r="F7945" i="3" s="1"/>
  <c r="AZ178" i="1"/>
  <c r="F7929" i="3" s="1"/>
  <c r="H7929" s="1"/>
  <c r="AZ177" i="1"/>
  <c r="F7928" i="3" s="1"/>
  <c r="H7928" s="1"/>
  <c r="AZ176" i="1"/>
  <c r="F7927" i="3" s="1"/>
  <c r="H7927" s="1"/>
  <c r="AZ175" i="1"/>
  <c r="F7926" i="3" s="1"/>
  <c r="H7926" s="1"/>
  <c r="AZ174" i="1"/>
  <c r="F7925" i="3" s="1"/>
  <c r="H7925" s="1"/>
  <c r="AZ173" i="1"/>
  <c r="F7924" i="3" s="1"/>
  <c r="H7924" s="1"/>
  <c r="AZ172" i="1"/>
  <c r="F7923" i="3" s="1"/>
  <c r="H7923" s="1"/>
  <c r="AZ171" i="1"/>
  <c r="F7922" i="3" s="1"/>
  <c r="H7922" s="1"/>
  <c r="AZ170" i="1"/>
  <c r="F7921" i="3" s="1"/>
  <c r="H7921" s="1"/>
  <c r="AZ169" i="1"/>
  <c r="F7920" i="3" s="1"/>
  <c r="H7920" s="1"/>
  <c r="AZ168" i="1"/>
  <c r="F7919" i="3" s="1"/>
  <c r="H7919" s="1"/>
  <c r="AZ167" i="1"/>
  <c r="F7918" i="3" s="1"/>
  <c r="AZ163" i="1"/>
  <c r="F7914" i="3" s="1"/>
  <c r="H7914" s="1"/>
  <c r="AZ162" i="1"/>
  <c r="F7913" i="3" s="1"/>
  <c r="AZ158" i="1"/>
  <c r="F7909" i="3" s="1"/>
  <c r="H7909" s="1"/>
  <c r="AZ157" i="1"/>
  <c r="F7908" i="3" s="1"/>
  <c r="H7908" s="1"/>
  <c r="AZ156" i="1"/>
  <c r="F7907" i="3" s="1"/>
  <c r="H7907" s="1"/>
  <c r="AZ155" i="1"/>
  <c r="F7906" i="3" s="1"/>
  <c r="AZ150" i="1"/>
  <c r="F7901" i="3" s="1"/>
  <c r="H7901" s="1"/>
  <c r="AZ149" i="1"/>
  <c r="F7900" i="3" s="1"/>
  <c r="AZ145" i="1"/>
  <c r="F7896" i="3" s="1"/>
  <c r="H7896" s="1"/>
  <c r="AZ144" i="1"/>
  <c r="F7895" i="3" s="1"/>
  <c r="H7895" s="1"/>
  <c r="AZ143" i="1"/>
  <c r="F7894" i="3" s="1"/>
  <c r="H7894" s="1"/>
  <c r="AZ142" i="1"/>
  <c r="F7893" i="3" s="1"/>
  <c r="AZ138" i="1"/>
  <c r="F7889" i="3" s="1"/>
  <c r="H7889" s="1"/>
  <c r="AZ137" i="1"/>
  <c r="F7888" i="3" s="1"/>
  <c r="AZ129" i="1"/>
  <c r="F7880" i="3" s="1"/>
  <c r="H7880" s="1"/>
  <c r="AZ128" i="1"/>
  <c r="F7879" i="3" s="1"/>
  <c r="AZ124" i="1"/>
  <c r="F7875" i="3" s="1"/>
  <c r="AZ120" i="1"/>
  <c r="F7871" i="3" s="1"/>
  <c r="H7871" s="1"/>
  <c r="AZ119" i="1"/>
  <c r="F7870" i="3" s="1"/>
  <c r="H7870" s="1"/>
  <c r="AZ118" i="1"/>
  <c r="F7869" i="3" s="1"/>
  <c r="H7869" s="1"/>
  <c r="AZ117" i="1"/>
  <c r="F7868" i="3" s="1"/>
  <c r="AZ111" i="1"/>
  <c r="F7862" i="3" s="1"/>
  <c r="H7862" s="1"/>
  <c r="AZ110" i="1"/>
  <c r="F7861" i="3" s="1"/>
  <c r="H7861" s="1"/>
  <c r="AZ109" i="1"/>
  <c r="F7860" i="3" s="1"/>
  <c r="H7860" s="1"/>
  <c r="AZ108" i="1"/>
  <c r="F7859" i="3" s="1"/>
  <c r="H7859" s="1"/>
  <c r="AZ107" i="1"/>
  <c r="F7858" i="3" s="1"/>
  <c r="H7858" s="1"/>
  <c r="AZ106" i="1"/>
  <c r="F7857" i="3" s="1"/>
  <c r="H7857" s="1"/>
  <c r="AZ105" i="1"/>
  <c r="F7856" i="3" s="1"/>
  <c r="H7856" s="1"/>
  <c r="AZ104" i="1"/>
  <c r="F7855" i="3" s="1"/>
  <c r="H7855" s="1"/>
  <c r="AZ103" i="1"/>
  <c r="F7854" i="3" s="1"/>
  <c r="AZ99" i="1"/>
  <c r="F7850" i="3" s="1"/>
  <c r="H7850" s="1"/>
  <c r="AZ98" i="1"/>
  <c r="F7849" i="3" s="1"/>
  <c r="H7849" s="1"/>
  <c r="AZ97" i="1"/>
  <c r="F7848" i="3" s="1"/>
  <c r="H7848" s="1"/>
  <c r="AZ96" i="1"/>
  <c r="F7847" i="3" s="1"/>
  <c r="H7847" s="1"/>
  <c r="AZ95" i="1"/>
  <c r="F7846" i="3" s="1"/>
  <c r="H7846" s="1"/>
  <c r="AZ94" i="1"/>
  <c r="F7845" i="3" s="1"/>
  <c r="H7845" s="1"/>
  <c r="AZ93" i="1"/>
  <c r="F7844" i="3" s="1"/>
  <c r="H7844" s="1"/>
  <c r="AZ92" i="1"/>
  <c r="F7843" i="3" s="1"/>
  <c r="H7843" s="1"/>
  <c r="AZ91" i="1"/>
  <c r="F7842" i="3" s="1"/>
  <c r="H7842" s="1"/>
  <c r="AZ90" i="1"/>
  <c r="F7841" i="3" s="1"/>
  <c r="H7841" s="1"/>
  <c r="AZ89" i="1"/>
  <c r="F7840" i="3" s="1"/>
  <c r="H7840" s="1"/>
  <c r="AZ88" i="1"/>
  <c r="F7839" i="3" s="1"/>
  <c r="H7839" s="1"/>
  <c r="AZ87" i="1"/>
  <c r="F7838" i="3" s="1"/>
  <c r="H7838" s="1"/>
  <c r="AZ86" i="1"/>
  <c r="F7837" i="3" s="1"/>
  <c r="H7837" s="1"/>
  <c r="AZ85" i="1"/>
  <c r="F7836" i="3" s="1"/>
  <c r="H7836" s="1"/>
  <c r="AZ84" i="1"/>
  <c r="F7835" i="3" s="1"/>
  <c r="H7835" s="1"/>
  <c r="AZ83" i="1"/>
  <c r="F7834" i="3" s="1"/>
  <c r="H7834" s="1"/>
  <c r="AZ82" i="1"/>
  <c r="F7833" i="3" s="1"/>
  <c r="H7833" s="1"/>
  <c r="AZ81" i="1"/>
  <c r="F7832" i="3" s="1"/>
  <c r="H7832" s="1"/>
  <c r="AZ80" i="1"/>
  <c r="F7831" i="3" s="1"/>
  <c r="H7831" s="1"/>
  <c r="AZ79" i="1"/>
  <c r="F7830" i="3" s="1"/>
  <c r="H7830" s="1"/>
  <c r="AZ78" i="1"/>
  <c r="F7829" i="3" s="1"/>
  <c r="H7829" s="1"/>
  <c r="AZ77" i="1"/>
  <c r="F7828" i="3" s="1"/>
  <c r="H7828" s="1"/>
  <c r="AZ76" i="1"/>
  <c r="F7827" i="3" s="1"/>
  <c r="H7827" s="1"/>
  <c r="AZ75" i="1"/>
  <c r="F7826" i="3" s="1"/>
  <c r="H7826" s="1"/>
  <c r="AZ74" i="1"/>
  <c r="F7825" i="3" s="1"/>
  <c r="H7825" s="1"/>
  <c r="AZ73" i="1"/>
  <c r="F7824" i="3" s="1"/>
  <c r="H7824" s="1"/>
  <c r="AZ72" i="1"/>
  <c r="F7823" i="3" s="1"/>
  <c r="H7823" s="1"/>
  <c r="AZ71" i="1"/>
  <c r="F7822" i="3" s="1"/>
  <c r="H7822" s="1"/>
  <c r="AZ70" i="1"/>
  <c r="F7821" i="3" s="1"/>
  <c r="H7821" s="1"/>
  <c r="AZ69" i="1"/>
  <c r="F7820" i="3" s="1"/>
  <c r="H7820" s="1"/>
  <c r="AZ68" i="1"/>
  <c r="F7819" i="3" s="1"/>
  <c r="H7819" s="1"/>
  <c r="AZ67" i="1"/>
  <c r="F7818" i="3" s="1"/>
  <c r="H7818" s="1"/>
  <c r="AZ66" i="1"/>
  <c r="F7817" i="3" s="1"/>
  <c r="H7817" s="1"/>
  <c r="AZ65" i="1"/>
  <c r="F7816" i="3" s="1"/>
  <c r="H7816" s="1"/>
  <c r="AZ64" i="1"/>
  <c r="F7815" i="3" s="1"/>
  <c r="H7815" s="1"/>
  <c r="AZ63" i="1"/>
  <c r="F7814" i="3" s="1"/>
  <c r="H7814" s="1"/>
  <c r="AZ62" i="1"/>
  <c r="F7813" i="3" s="1"/>
  <c r="H7813" s="1"/>
  <c r="AZ61" i="1"/>
  <c r="F7812" i="3" s="1"/>
  <c r="H7812" s="1"/>
  <c r="AZ60" i="1"/>
  <c r="F7811" i="3" s="1"/>
  <c r="H7811" s="1"/>
  <c r="AZ59" i="1"/>
  <c r="F7810" i="3" s="1"/>
  <c r="H7810" s="1"/>
  <c r="AZ58" i="1"/>
  <c r="F7809" i="3" s="1"/>
  <c r="H7809" s="1"/>
  <c r="AZ57" i="1"/>
  <c r="F7808" i="3" s="1"/>
  <c r="H7808" s="1"/>
  <c r="AZ56" i="1"/>
  <c r="F7807" i="3" s="1"/>
  <c r="H7807" s="1"/>
  <c r="AZ55" i="1"/>
  <c r="F7806" i="3" s="1"/>
  <c r="H7806" s="1"/>
  <c r="AZ54" i="1"/>
  <c r="F7805" i="3" s="1"/>
  <c r="H7805" s="1"/>
  <c r="AZ53" i="1"/>
  <c r="F7804" i="3" s="1"/>
  <c r="H7804" s="1"/>
  <c r="AZ52" i="1"/>
  <c r="F7803" i="3" s="1"/>
  <c r="H7803" s="1"/>
  <c r="AZ51" i="1"/>
  <c r="F7802" i="3" s="1"/>
  <c r="H7802" s="1"/>
  <c r="AZ50" i="1"/>
  <c r="F7801" i="3" s="1"/>
  <c r="H7801" s="1"/>
  <c r="AZ49" i="1"/>
  <c r="F7800" i="3" s="1"/>
  <c r="H7800" s="1"/>
  <c r="AZ48" i="1"/>
  <c r="F7799" i="3" s="1"/>
  <c r="H7799" s="1"/>
  <c r="AZ47" i="1"/>
  <c r="F7798" i="3" s="1"/>
  <c r="BA206" i="1"/>
  <c r="F8161" i="3" s="1"/>
  <c r="H8161" s="1"/>
  <c r="BA205" i="1"/>
  <c r="F8160" i="3" s="1"/>
  <c r="H8160" s="1"/>
  <c r="BA204" i="1"/>
  <c r="F8159" i="3" s="1"/>
  <c r="H8159" s="1"/>
  <c r="BA203" i="1"/>
  <c r="F8158" i="3" s="1"/>
  <c r="H8158" s="1"/>
  <c r="BA202" i="1"/>
  <c r="F8157" i="3" s="1"/>
  <c r="BA198" i="1"/>
  <c r="F8153" i="3" s="1"/>
  <c r="H8153" s="1"/>
  <c r="BA197" i="1"/>
  <c r="F8152" i="3" s="1"/>
  <c r="H8152" s="1"/>
  <c r="BA196" i="1"/>
  <c r="F8151" i="3" s="1"/>
  <c r="H8151" s="1"/>
  <c r="BA195" i="1"/>
  <c r="F8150" i="3" s="1"/>
  <c r="H8150" s="1"/>
  <c r="BA194" i="1"/>
  <c r="F8149" i="3" s="1"/>
  <c r="BA178" i="1"/>
  <c r="F8133" i="3" s="1"/>
  <c r="H8133" s="1"/>
  <c r="BA177" i="1"/>
  <c r="F8132" i="3" s="1"/>
  <c r="H8132" s="1"/>
  <c r="BA176" i="1"/>
  <c r="F8131" i="3" s="1"/>
  <c r="H8131" s="1"/>
  <c r="BA175" i="1"/>
  <c r="F8130" i="3" s="1"/>
  <c r="H8130" s="1"/>
  <c r="BA174" i="1"/>
  <c r="F8129" i="3" s="1"/>
  <c r="H8129" s="1"/>
  <c r="BA173" i="1"/>
  <c r="F8128" i="3" s="1"/>
  <c r="H8128" s="1"/>
  <c r="BA172" i="1"/>
  <c r="F8127" i="3" s="1"/>
  <c r="H8127" s="1"/>
  <c r="BA171" i="1"/>
  <c r="F8126" i="3" s="1"/>
  <c r="H8126" s="1"/>
  <c r="BA170" i="1"/>
  <c r="F8125" i="3" s="1"/>
  <c r="H8125" s="1"/>
  <c r="BA169" i="1"/>
  <c r="F8124" i="3" s="1"/>
  <c r="H8124" s="1"/>
  <c r="BA168" i="1"/>
  <c r="F8123" i="3" s="1"/>
  <c r="H8123" s="1"/>
  <c r="BA167" i="1"/>
  <c r="F8122" i="3" s="1"/>
  <c r="BA163" i="1"/>
  <c r="F8118" i="3" s="1"/>
  <c r="H8118" s="1"/>
  <c r="BA162" i="1"/>
  <c r="F8117" i="3" s="1"/>
  <c r="BA158" i="1"/>
  <c r="F8113" i="3" s="1"/>
  <c r="H8113" s="1"/>
  <c r="BA157" i="1"/>
  <c r="F8112" i="3" s="1"/>
  <c r="H8112" s="1"/>
  <c r="BA156" i="1"/>
  <c r="F8111" i="3" s="1"/>
  <c r="H8111" s="1"/>
  <c r="BA155" i="1"/>
  <c r="F8110" i="3" s="1"/>
  <c r="BA150" i="1"/>
  <c r="F8105" i="3" s="1"/>
  <c r="H8105" s="1"/>
  <c r="BA149" i="1"/>
  <c r="F8104" i="3" s="1"/>
  <c r="BA145" i="1"/>
  <c r="F8100" i="3" s="1"/>
  <c r="H8100" s="1"/>
  <c r="BA144" i="1"/>
  <c r="F8099" i="3" s="1"/>
  <c r="H8099" s="1"/>
  <c r="BA143" i="1"/>
  <c r="F8098" i="3" s="1"/>
  <c r="H8098" s="1"/>
  <c r="BA142" i="1"/>
  <c r="F8097" i="3" s="1"/>
  <c r="BA138" i="1"/>
  <c r="F8093" i="3" s="1"/>
  <c r="H8093" s="1"/>
  <c r="BA137" i="1"/>
  <c r="F8092" i="3" s="1"/>
  <c r="BA129" i="1"/>
  <c r="F8084" i="3" s="1"/>
  <c r="H8084" s="1"/>
  <c r="BA128" i="1"/>
  <c r="F8083" i="3" s="1"/>
  <c r="BA124" i="1"/>
  <c r="F8079" i="3" s="1"/>
  <c r="BA120" i="1"/>
  <c r="F8075" i="3" s="1"/>
  <c r="H8075" s="1"/>
  <c r="BA119" i="1"/>
  <c r="F8074" i="3" s="1"/>
  <c r="H8074" s="1"/>
  <c r="BA118" i="1"/>
  <c r="F8073" i="3" s="1"/>
  <c r="H8073" s="1"/>
  <c r="BA117" i="1"/>
  <c r="F8072" i="3" s="1"/>
  <c r="BA111" i="1"/>
  <c r="F8066" i="3" s="1"/>
  <c r="H8066" s="1"/>
  <c r="BA110" i="1"/>
  <c r="F8065" i="3" s="1"/>
  <c r="H8065" s="1"/>
  <c r="BA109" i="1"/>
  <c r="F8064" i="3" s="1"/>
  <c r="H8064" s="1"/>
  <c r="BA108" i="1"/>
  <c r="F8063" i="3" s="1"/>
  <c r="H8063" s="1"/>
  <c r="BA107" i="1"/>
  <c r="F8062" i="3" s="1"/>
  <c r="H8062" s="1"/>
  <c r="BA106" i="1"/>
  <c r="F8061" i="3" s="1"/>
  <c r="H8061" s="1"/>
  <c r="BA105" i="1"/>
  <c r="F8060" i="3" s="1"/>
  <c r="H8060" s="1"/>
  <c r="BA104" i="1"/>
  <c r="F8059" i="3" s="1"/>
  <c r="H8059" s="1"/>
  <c r="BA103" i="1"/>
  <c r="F8058" i="3" s="1"/>
  <c r="BA99" i="1"/>
  <c r="F8054" i="3" s="1"/>
  <c r="H8054" s="1"/>
  <c r="BA98" i="1"/>
  <c r="F8053" i="3" s="1"/>
  <c r="H8053" s="1"/>
  <c r="BA97" i="1"/>
  <c r="F8052" i="3" s="1"/>
  <c r="H8052" s="1"/>
  <c r="BA96" i="1"/>
  <c r="F8051" i="3" s="1"/>
  <c r="H8051" s="1"/>
  <c r="BA95" i="1"/>
  <c r="F8050" i="3" s="1"/>
  <c r="H8050" s="1"/>
  <c r="BA94" i="1"/>
  <c r="F8049" i="3" s="1"/>
  <c r="H8049" s="1"/>
  <c r="BA93" i="1"/>
  <c r="F8048" i="3" s="1"/>
  <c r="H8048" s="1"/>
  <c r="BA92" i="1"/>
  <c r="F8047" i="3" s="1"/>
  <c r="H8047" s="1"/>
  <c r="BA91" i="1"/>
  <c r="F8046" i="3" s="1"/>
  <c r="H8046" s="1"/>
  <c r="BA90" i="1"/>
  <c r="F8045" i="3" s="1"/>
  <c r="H8045" s="1"/>
  <c r="BA89" i="1"/>
  <c r="F8044" i="3" s="1"/>
  <c r="H8044" s="1"/>
  <c r="BA88" i="1"/>
  <c r="F8043" i="3" s="1"/>
  <c r="H8043" s="1"/>
  <c r="BA87" i="1"/>
  <c r="F8042" i="3" s="1"/>
  <c r="H8042" s="1"/>
  <c r="BA86" i="1"/>
  <c r="F8041" i="3" s="1"/>
  <c r="H8041" s="1"/>
  <c r="BA85" i="1"/>
  <c r="F8040" i="3" s="1"/>
  <c r="H8040" s="1"/>
  <c r="BA84" i="1"/>
  <c r="F8039" i="3" s="1"/>
  <c r="H8039" s="1"/>
  <c r="BA83" i="1"/>
  <c r="F8038" i="3" s="1"/>
  <c r="H8038" s="1"/>
  <c r="BA82" i="1"/>
  <c r="F8037" i="3" s="1"/>
  <c r="H8037" s="1"/>
  <c r="BA81" i="1"/>
  <c r="F8036" i="3" s="1"/>
  <c r="H8036" s="1"/>
  <c r="BA80" i="1"/>
  <c r="F8035" i="3" s="1"/>
  <c r="H8035" s="1"/>
  <c r="BA79" i="1"/>
  <c r="F8034" i="3" s="1"/>
  <c r="H8034" s="1"/>
  <c r="BA78" i="1"/>
  <c r="F8033" i="3" s="1"/>
  <c r="H8033" s="1"/>
  <c r="BA77" i="1"/>
  <c r="F8032" i="3" s="1"/>
  <c r="H8032" s="1"/>
  <c r="BA76" i="1"/>
  <c r="F8031" i="3" s="1"/>
  <c r="H8031" s="1"/>
  <c r="BA75" i="1"/>
  <c r="F8030" i="3" s="1"/>
  <c r="H8030" s="1"/>
  <c r="BA74" i="1"/>
  <c r="F8029" i="3" s="1"/>
  <c r="H8029" s="1"/>
  <c r="BA73" i="1"/>
  <c r="F8028" i="3" s="1"/>
  <c r="H8028" s="1"/>
  <c r="BA72" i="1"/>
  <c r="F8027" i="3" s="1"/>
  <c r="H8027" s="1"/>
  <c r="BA71" i="1"/>
  <c r="F8026" i="3" s="1"/>
  <c r="H8026" s="1"/>
  <c r="BA70" i="1"/>
  <c r="F8025" i="3" s="1"/>
  <c r="H8025" s="1"/>
  <c r="BA69" i="1"/>
  <c r="F8024" i="3" s="1"/>
  <c r="H8024" s="1"/>
  <c r="BA68" i="1"/>
  <c r="F8023" i="3" s="1"/>
  <c r="H8023" s="1"/>
  <c r="BA67" i="1"/>
  <c r="F8022" i="3" s="1"/>
  <c r="H8022" s="1"/>
  <c r="BA66" i="1"/>
  <c r="F8021" i="3" s="1"/>
  <c r="H8021" s="1"/>
  <c r="BA65" i="1"/>
  <c r="F8020" i="3" s="1"/>
  <c r="H8020" s="1"/>
  <c r="BA64" i="1"/>
  <c r="F8019" i="3" s="1"/>
  <c r="H8019" s="1"/>
  <c r="BA63" i="1"/>
  <c r="F8018" i="3" s="1"/>
  <c r="H8018" s="1"/>
  <c r="BA62" i="1"/>
  <c r="F8017" i="3" s="1"/>
  <c r="H8017" s="1"/>
  <c r="BA61" i="1"/>
  <c r="F8016" i="3" s="1"/>
  <c r="H8016" s="1"/>
  <c r="BA60" i="1"/>
  <c r="F8015" i="3" s="1"/>
  <c r="H8015" s="1"/>
  <c r="BA59" i="1"/>
  <c r="F8014" i="3" s="1"/>
  <c r="H8014" s="1"/>
  <c r="BA58" i="1"/>
  <c r="F8013" i="3" s="1"/>
  <c r="H8013" s="1"/>
  <c r="BA57" i="1"/>
  <c r="F8012" i="3" s="1"/>
  <c r="H8012" s="1"/>
  <c r="BA56" i="1"/>
  <c r="F8011" i="3" s="1"/>
  <c r="H8011" s="1"/>
  <c r="BA55" i="1"/>
  <c r="F8010" i="3" s="1"/>
  <c r="H8010" s="1"/>
  <c r="BA54" i="1"/>
  <c r="F8009" i="3" s="1"/>
  <c r="H8009" s="1"/>
  <c r="BA53" i="1"/>
  <c r="F8008" i="3" s="1"/>
  <c r="BA52" i="1"/>
  <c r="F8007" i="3" s="1"/>
  <c r="H8007" s="1"/>
  <c r="BA51" i="1"/>
  <c r="F8006" i="3" s="1"/>
  <c r="H8006" s="1"/>
  <c r="BA50" i="1"/>
  <c r="F8005" i="3" s="1"/>
  <c r="H8005" s="1"/>
  <c r="BA49" i="1"/>
  <c r="F8004" i="3" s="1"/>
  <c r="H8004" s="1"/>
  <c r="BA48" i="1"/>
  <c r="F8003" i="3" s="1"/>
  <c r="H8003" s="1"/>
  <c r="BA47" i="1"/>
  <c r="F8002" i="3" s="1"/>
  <c r="BB206" i="1"/>
  <c r="F8365" i="3" s="1"/>
  <c r="H8365" s="1"/>
  <c r="BB205" i="1"/>
  <c r="F8364" i="3" s="1"/>
  <c r="H8364" s="1"/>
  <c r="BB204" i="1"/>
  <c r="F8363" i="3" s="1"/>
  <c r="H8363" s="1"/>
  <c r="BB203" i="1"/>
  <c r="F8362" i="3" s="1"/>
  <c r="H8362" s="1"/>
  <c r="BB202" i="1"/>
  <c r="F8361" i="3" s="1"/>
  <c r="BB198" i="1"/>
  <c r="F8357" i="3" s="1"/>
  <c r="H8357" s="1"/>
  <c r="BB197" i="1"/>
  <c r="F8356" i="3" s="1"/>
  <c r="H8356" s="1"/>
  <c r="BB196" i="1"/>
  <c r="F8355" i="3" s="1"/>
  <c r="H8355" s="1"/>
  <c r="BB195" i="1"/>
  <c r="F8354" i="3" s="1"/>
  <c r="H8354" s="1"/>
  <c r="BB194" i="1"/>
  <c r="F8353" i="3" s="1"/>
  <c r="BB178" i="1"/>
  <c r="F8337" i="3" s="1"/>
  <c r="H8337" s="1"/>
  <c r="BB177" i="1"/>
  <c r="F8336" i="3" s="1"/>
  <c r="H8336" s="1"/>
  <c r="BB176" i="1"/>
  <c r="F8335" i="3" s="1"/>
  <c r="H8335" s="1"/>
  <c r="BB175" i="1"/>
  <c r="F8334" i="3" s="1"/>
  <c r="H8334" s="1"/>
  <c r="BB174" i="1"/>
  <c r="F8333" i="3" s="1"/>
  <c r="H8333" s="1"/>
  <c r="BB173" i="1"/>
  <c r="F8332" i="3" s="1"/>
  <c r="H8332" s="1"/>
  <c r="BB172" i="1"/>
  <c r="F8331" i="3" s="1"/>
  <c r="H8331" s="1"/>
  <c r="BB171" i="1"/>
  <c r="F8330" i="3" s="1"/>
  <c r="H8330" s="1"/>
  <c r="BB170" i="1"/>
  <c r="F8329" i="3" s="1"/>
  <c r="H8329" s="1"/>
  <c r="BB169" i="1"/>
  <c r="F8328" i="3" s="1"/>
  <c r="H8328" s="1"/>
  <c r="BB168" i="1"/>
  <c r="F8327" i="3" s="1"/>
  <c r="H8327" s="1"/>
  <c r="BB167" i="1"/>
  <c r="F8326" i="3" s="1"/>
  <c r="BB163" i="1"/>
  <c r="F8322" i="3" s="1"/>
  <c r="H8322" s="1"/>
  <c r="BB162" i="1"/>
  <c r="F8321" i="3" s="1"/>
  <c r="BB158" i="1"/>
  <c r="F8317" i="3" s="1"/>
  <c r="H8317" s="1"/>
  <c r="BB157" i="1"/>
  <c r="F8316" i="3" s="1"/>
  <c r="H8316" s="1"/>
  <c r="BB156" i="1"/>
  <c r="F8315" i="3" s="1"/>
  <c r="H8315" s="1"/>
  <c r="BB155" i="1"/>
  <c r="F8314" i="3" s="1"/>
  <c r="BB150" i="1"/>
  <c r="F8309" i="3" s="1"/>
  <c r="H8309" s="1"/>
  <c r="BB149" i="1"/>
  <c r="F8308" i="3" s="1"/>
  <c r="BB145" i="1"/>
  <c r="F8304" i="3" s="1"/>
  <c r="H8304" s="1"/>
  <c r="BB144" i="1"/>
  <c r="F8303" i="3" s="1"/>
  <c r="H8303" s="1"/>
  <c r="BB143" i="1"/>
  <c r="F8302" i="3" s="1"/>
  <c r="H8302" s="1"/>
  <c r="BB142" i="1"/>
  <c r="F8301" i="3" s="1"/>
  <c r="BB138" i="1"/>
  <c r="F8297" i="3" s="1"/>
  <c r="H8297" s="1"/>
  <c r="BB137" i="1"/>
  <c r="F8296" i="3" s="1"/>
  <c r="BB129" i="1"/>
  <c r="F8288" i="3" s="1"/>
  <c r="H8288" s="1"/>
  <c r="BB128" i="1"/>
  <c r="F8287" i="3" s="1"/>
  <c r="BB124" i="1"/>
  <c r="F8283" i="3" s="1"/>
  <c r="BB120" i="1"/>
  <c r="F8279" i="3" s="1"/>
  <c r="H8279" s="1"/>
  <c r="BB119" i="1"/>
  <c r="F8278" i="3" s="1"/>
  <c r="H8278" s="1"/>
  <c r="BB118" i="1"/>
  <c r="F8277" i="3" s="1"/>
  <c r="H8277" s="1"/>
  <c r="BB117" i="1"/>
  <c r="F8276" i="3" s="1"/>
  <c r="BB111" i="1"/>
  <c r="F8270" i="3" s="1"/>
  <c r="H8270" s="1"/>
  <c r="BB110" i="1"/>
  <c r="F8269" i="3" s="1"/>
  <c r="H8269" s="1"/>
  <c r="BB109" i="1"/>
  <c r="F8268" i="3" s="1"/>
  <c r="H8268" s="1"/>
  <c r="BB108" i="1"/>
  <c r="F8267" i="3" s="1"/>
  <c r="H8267" s="1"/>
  <c r="BB107" i="1"/>
  <c r="F8266" i="3" s="1"/>
  <c r="H8266" s="1"/>
  <c r="BB106" i="1"/>
  <c r="F8265" i="3" s="1"/>
  <c r="H8265" s="1"/>
  <c r="BB105" i="1"/>
  <c r="F8264" i="3" s="1"/>
  <c r="H8264" s="1"/>
  <c r="BB104" i="1"/>
  <c r="F8263" i="3" s="1"/>
  <c r="H8263" s="1"/>
  <c r="BB103" i="1"/>
  <c r="F8262" i="3" s="1"/>
  <c r="BB99" i="1"/>
  <c r="F8258" i="3" s="1"/>
  <c r="H8258" s="1"/>
  <c r="BB98" i="1"/>
  <c r="F8257" i="3" s="1"/>
  <c r="H8257" s="1"/>
  <c r="BB97" i="1"/>
  <c r="F8256" i="3" s="1"/>
  <c r="H8256" s="1"/>
  <c r="BB96" i="1"/>
  <c r="F8255" i="3" s="1"/>
  <c r="H8255" s="1"/>
  <c r="BB95" i="1"/>
  <c r="F8254" i="3" s="1"/>
  <c r="H8254" s="1"/>
  <c r="BB94" i="1"/>
  <c r="F8253" i="3" s="1"/>
  <c r="H8253" s="1"/>
  <c r="BB93" i="1"/>
  <c r="F8252" i="3" s="1"/>
  <c r="H8252" s="1"/>
  <c r="BB92" i="1"/>
  <c r="F8251" i="3" s="1"/>
  <c r="H8251" s="1"/>
  <c r="BB91" i="1"/>
  <c r="F8250" i="3" s="1"/>
  <c r="H8250" s="1"/>
  <c r="BB90" i="1"/>
  <c r="F8249" i="3" s="1"/>
  <c r="H8249" s="1"/>
  <c r="BB89" i="1"/>
  <c r="F8248" i="3" s="1"/>
  <c r="H8248" s="1"/>
  <c r="BB88" i="1"/>
  <c r="F8247" i="3" s="1"/>
  <c r="H8247" s="1"/>
  <c r="BB87" i="1"/>
  <c r="F8246" i="3" s="1"/>
  <c r="H8246" s="1"/>
  <c r="BB86" i="1"/>
  <c r="F8245" i="3" s="1"/>
  <c r="H8245" s="1"/>
  <c r="BB85" i="1"/>
  <c r="F8244" i="3" s="1"/>
  <c r="H8244" s="1"/>
  <c r="BB84" i="1"/>
  <c r="F8243" i="3" s="1"/>
  <c r="H8243" s="1"/>
  <c r="BB83" i="1"/>
  <c r="F8242" i="3" s="1"/>
  <c r="H8242" s="1"/>
  <c r="BB82" i="1"/>
  <c r="F8241" i="3" s="1"/>
  <c r="H8241" s="1"/>
  <c r="BB81" i="1"/>
  <c r="F8240" i="3" s="1"/>
  <c r="H8240" s="1"/>
  <c r="BB80" i="1"/>
  <c r="F8239" i="3" s="1"/>
  <c r="H8239" s="1"/>
  <c r="BB79" i="1"/>
  <c r="F8238" i="3" s="1"/>
  <c r="H8238" s="1"/>
  <c r="BB78" i="1"/>
  <c r="F8237" i="3" s="1"/>
  <c r="H8237" s="1"/>
  <c r="BB77" i="1"/>
  <c r="F8236" i="3" s="1"/>
  <c r="H8236" s="1"/>
  <c r="BB76" i="1"/>
  <c r="F8235" i="3" s="1"/>
  <c r="H8235" s="1"/>
  <c r="BB75" i="1"/>
  <c r="F8234" i="3" s="1"/>
  <c r="H8234" s="1"/>
  <c r="BB74" i="1"/>
  <c r="F8233" i="3" s="1"/>
  <c r="H8233" s="1"/>
  <c r="BB73" i="1"/>
  <c r="F8232" i="3" s="1"/>
  <c r="H8232" s="1"/>
  <c r="BB72" i="1"/>
  <c r="F8231" i="3" s="1"/>
  <c r="H8231" s="1"/>
  <c r="BB71" i="1"/>
  <c r="F8230" i="3" s="1"/>
  <c r="H8230" s="1"/>
  <c r="BB70" i="1"/>
  <c r="F8229" i="3" s="1"/>
  <c r="H8229" s="1"/>
  <c r="BB69" i="1"/>
  <c r="F8228" i="3" s="1"/>
  <c r="H8228" s="1"/>
  <c r="BB68" i="1"/>
  <c r="F8227" i="3" s="1"/>
  <c r="H8227" s="1"/>
  <c r="BB67" i="1"/>
  <c r="F8226" i="3" s="1"/>
  <c r="H8226" s="1"/>
  <c r="BB66" i="1"/>
  <c r="F8225" i="3" s="1"/>
  <c r="H8225" s="1"/>
  <c r="BB65" i="1"/>
  <c r="F8224" i="3" s="1"/>
  <c r="H8224" s="1"/>
  <c r="BB64" i="1"/>
  <c r="F8223" i="3" s="1"/>
  <c r="H8223" s="1"/>
  <c r="BB63" i="1"/>
  <c r="F8222" i="3" s="1"/>
  <c r="H8222" s="1"/>
  <c r="BB62" i="1"/>
  <c r="F8221" i="3" s="1"/>
  <c r="H8221" s="1"/>
  <c r="BB61" i="1"/>
  <c r="F8220" i="3" s="1"/>
  <c r="H8220" s="1"/>
  <c r="BB60" i="1"/>
  <c r="F8219" i="3" s="1"/>
  <c r="H8219" s="1"/>
  <c r="BB59" i="1"/>
  <c r="F8218" i="3" s="1"/>
  <c r="H8218" s="1"/>
  <c r="BB58" i="1"/>
  <c r="F8217" i="3" s="1"/>
  <c r="H8217" s="1"/>
  <c r="BB57" i="1"/>
  <c r="F8216" i="3" s="1"/>
  <c r="H8216" s="1"/>
  <c r="BB56" i="1"/>
  <c r="F8215" i="3" s="1"/>
  <c r="H8215" s="1"/>
  <c r="BB55" i="1"/>
  <c r="F8214" i="3" s="1"/>
  <c r="H8214" s="1"/>
  <c r="BB54" i="1"/>
  <c r="F8213" i="3" s="1"/>
  <c r="H8213" s="1"/>
  <c r="BB53" i="1"/>
  <c r="F8212" i="3" s="1"/>
  <c r="BB52" i="1"/>
  <c r="F8211" i="3" s="1"/>
  <c r="H8211" s="1"/>
  <c r="BB51" i="1"/>
  <c r="F8210" i="3" s="1"/>
  <c r="H8210" s="1"/>
  <c r="BB50" i="1"/>
  <c r="F8209" i="3" s="1"/>
  <c r="H8209" s="1"/>
  <c r="BB49" i="1"/>
  <c r="F8208" i="3" s="1"/>
  <c r="H8208" s="1"/>
  <c r="BB48" i="1"/>
  <c r="F8207" i="3" s="1"/>
  <c r="H8207" s="1"/>
  <c r="BB47" i="1"/>
  <c r="F8206" i="3" s="1"/>
  <c r="BY206" i="1"/>
  <c r="F13058" i="3" s="1"/>
  <c r="H13058" s="1"/>
  <c r="BY205" i="1"/>
  <c r="F13057" i="3" s="1"/>
  <c r="H13057" s="1"/>
  <c r="BY204" i="1"/>
  <c r="F13056" i="3" s="1"/>
  <c r="H13056" s="1"/>
  <c r="BY203" i="1"/>
  <c r="F13055" i="3" s="1"/>
  <c r="H13055" s="1"/>
  <c r="BY202" i="1"/>
  <c r="F13054" i="3" s="1"/>
  <c r="BY198" i="1"/>
  <c r="F13050" i="3" s="1"/>
  <c r="H13050" s="1"/>
  <c r="BY197" i="1"/>
  <c r="F13049" i="3" s="1"/>
  <c r="H13049" s="1"/>
  <c r="BY196" i="1"/>
  <c r="F13048" i="3" s="1"/>
  <c r="H13048" s="1"/>
  <c r="BY195" i="1"/>
  <c r="F13047" i="3" s="1"/>
  <c r="BY194" i="1"/>
  <c r="F13046" i="3" s="1"/>
  <c r="BY178" i="1"/>
  <c r="F13030" i="3" s="1"/>
  <c r="H13030" s="1"/>
  <c r="BY177" i="1"/>
  <c r="F13029" i="3" s="1"/>
  <c r="H13029" s="1"/>
  <c r="BY176" i="1"/>
  <c r="F13028" i="3" s="1"/>
  <c r="H13028" s="1"/>
  <c r="BY175" i="1"/>
  <c r="F13027" i="3" s="1"/>
  <c r="H13027" s="1"/>
  <c r="BY174" i="1"/>
  <c r="F13026" i="3" s="1"/>
  <c r="H13026" s="1"/>
  <c r="BY173" i="1"/>
  <c r="F13025" i="3" s="1"/>
  <c r="H13025" s="1"/>
  <c r="BY172" i="1"/>
  <c r="F13024" i="3" s="1"/>
  <c r="H13024" s="1"/>
  <c r="BY171" i="1"/>
  <c r="F13023" i="3" s="1"/>
  <c r="H13023" s="1"/>
  <c r="BY170" i="1"/>
  <c r="F13022" i="3" s="1"/>
  <c r="H13022" s="1"/>
  <c r="BY169" i="1"/>
  <c r="F13021" i="3" s="1"/>
  <c r="H13021" s="1"/>
  <c r="BY168" i="1"/>
  <c r="F13020" i="3" s="1"/>
  <c r="H13020" s="1"/>
  <c r="BY167" i="1"/>
  <c r="F13019" i="3" s="1"/>
  <c r="BY163" i="1"/>
  <c r="F13015" i="3" s="1"/>
  <c r="H13015" s="1"/>
  <c r="BY162" i="1"/>
  <c r="F13014" i="3" s="1"/>
  <c r="BY158" i="1"/>
  <c r="F13010" i="3" s="1"/>
  <c r="H13010" s="1"/>
  <c r="BY157" i="1"/>
  <c r="F13009" i="3" s="1"/>
  <c r="H13009" s="1"/>
  <c r="BY156" i="1"/>
  <c r="F13008" i="3" s="1"/>
  <c r="H13008" s="1"/>
  <c r="BY155" i="1"/>
  <c r="F13007" i="3" s="1"/>
  <c r="BY150" i="1"/>
  <c r="F13002" i="3" s="1"/>
  <c r="H13002" s="1"/>
  <c r="BY149" i="1"/>
  <c r="F13001" i="3" s="1"/>
  <c r="BY145" i="1"/>
  <c r="F12997" i="3" s="1"/>
  <c r="H12997" s="1"/>
  <c r="BY144" i="1"/>
  <c r="F12996" i="3" s="1"/>
  <c r="H12996" s="1"/>
  <c r="BY143" i="1"/>
  <c r="F12995" i="3" s="1"/>
  <c r="H12995" s="1"/>
  <c r="BY142" i="1"/>
  <c r="F12994" i="3" s="1"/>
  <c r="BY138" i="1"/>
  <c r="F12990" i="3" s="1"/>
  <c r="H12990" s="1"/>
  <c r="BY137" i="1"/>
  <c r="F12989" i="3" s="1"/>
  <c r="BY129" i="1"/>
  <c r="F12981" i="3" s="1"/>
  <c r="H12981" s="1"/>
  <c r="BY128" i="1"/>
  <c r="F12980" i="3" s="1"/>
  <c r="BY124" i="1"/>
  <c r="F12976" i="3" s="1"/>
  <c r="BY120" i="1"/>
  <c r="F12972" i="3" s="1"/>
  <c r="H12972" s="1"/>
  <c r="BY119" i="1"/>
  <c r="F12971" i="3" s="1"/>
  <c r="H12971" s="1"/>
  <c r="BY118" i="1"/>
  <c r="F12970" i="3" s="1"/>
  <c r="H12970" s="1"/>
  <c r="BY117" i="1"/>
  <c r="F12969" i="3" s="1"/>
  <c r="BY111" i="1"/>
  <c r="F12963" i="3" s="1"/>
  <c r="H12963" s="1"/>
  <c r="BY110" i="1"/>
  <c r="F12962" i="3" s="1"/>
  <c r="H12962" s="1"/>
  <c r="BY109" i="1"/>
  <c r="F12961" i="3" s="1"/>
  <c r="H12961" s="1"/>
  <c r="BY108" i="1"/>
  <c r="F12960" i="3" s="1"/>
  <c r="H12960" s="1"/>
  <c r="BY107" i="1"/>
  <c r="F12959" i="3" s="1"/>
  <c r="H12959" s="1"/>
  <c r="BY106" i="1"/>
  <c r="F12958" i="3" s="1"/>
  <c r="H12958" s="1"/>
  <c r="BY105" i="1"/>
  <c r="F12957" i="3" s="1"/>
  <c r="H12957" s="1"/>
  <c r="BY104" i="1"/>
  <c r="F12956" i="3" s="1"/>
  <c r="H12956" s="1"/>
  <c r="BY103" i="1"/>
  <c r="F12955" i="3" s="1"/>
  <c r="BY99" i="1"/>
  <c r="F12951" i="3" s="1"/>
  <c r="H12951" s="1"/>
  <c r="BY98" i="1"/>
  <c r="F12950" i="3" s="1"/>
  <c r="H12950" s="1"/>
  <c r="BY97" i="1"/>
  <c r="F12949" i="3" s="1"/>
  <c r="H12949" s="1"/>
  <c r="BY96" i="1"/>
  <c r="F12948" i="3" s="1"/>
  <c r="H12948" s="1"/>
  <c r="BY95" i="1"/>
  <c r="F12947" i="3" s="1"/>
  <c r="H12947" s="1"/>
  <c r="BY94" i="1"/>
  <c r="F12946" i="3" s="1"/>
  <c r="H12946" s="1"/>
  <c r="BY93" i="1"/>
  <c r="F12945" i="3" s="1"/>
  <c r="H12945" s="1"/>
  <c r="BY92" i="1"/>
  <c r="F12944" i="3" s="1"/>
  <c r="H12944" s="1"/>
  <c r="BY91" i="1"/>
  <c r="F12943" i="3" s="1"/>
  <c r="BY90" i="1"/>
  <c r="F12942" i="3" s="1"/>
  <c r="H12942" s="1"/>
  <c r="BY89" i="1"/>
  <c r="F12941" i="3" s="1"/>
  <c r="BY88" i="1"/>
  <c r="F12940" i="3" s="1"/>
  <c r="H12940" s="1"/>
  <c r="BY87" i="1"/>
  <c r="F12939" i="3" s="1"/>
  <c r="H12939" s="1"/>
  <c r="BY86" i="1"/>
  <c r="F12938" i="3" s="1"/>
  <c r="H12938" s="1"/>
  <c r="BY85" i="1"/>
  <c r="F12937" i="3" s="1"/>
  <c r="H12937" s="1"/>
  <c r="BY84" i="1"/>
  <c r="F12936" i="3" s="1"/>
  <c r="BY83" i="1"/>
  <c r="F12935" i="3" s="1"/>
  <c r="H12935" s="1"/>
  <c r="BY82" i="1"/>
  <c r="F12934" i="3" s="1"/>
  <c r="H12934" s="1"/>
  <c r="BY81" i="1"/>
  <c r="F12933" i="3" s="1"/>
  <c r="H12933" s="1"/>
  <c r="BY80" i="1"/>
  <c r="F12932" i="3" s="1"/>
  <c r="H12932" s="1"/>
  <c r="BY79" i="1"/>
  <c r="F12931" i="3" s="1"/>
  <c r="H12931" s="1"/>
  <c r="BY78" i="1"/>
  <c r="F12930" i="3" s="1"/>
  <c r="H12930" s="1"/>
  <c r="BY77" i="1"/>
  <c r="F12929" i="3" s="1"/>
  <c r="H12929" s="1"/>
  <c r="BY76" i="1"/>
  <c r="F12928" i="3" s="1"/>
  <c r="H12928" s="1"/>
  <c r="BY75" i="1"/>
  <c r="F12927" i="3" s="1"/>
  <c r="BY74" i="1"/>
  <c r="F12926" i="3" s="1"/>
  <c r="H12926" s="1"/>
  <c r="BY73" i="1"/>
  <c r="F12925" i="3" s="1"/>
  <c r="H12925" s="1"/>
  <c r="BY72" i="1"/>
  <c r="F12924" i="3" s="1"/>
  <c r="H12924" s="1"/>
  <c r="BY71" i="1"/>
  <c r="F12923" i="3" s="1"/>
  <c r="H12923" s="1"/>
  <c r="BY70" i="1"/>
  <c r="F12922" i="3" s="1"/>
  <c r="H12922" s="1"/>
  <c r="BY69" i="1"/>
  <c r="F12921" i="3" s="1"/>
  <c r="H12921" s="1"/>
  <c r="BY68" i="1"/>
  <c r="F12920" i="3" s="1"/>
  <c r="H12920" s="1"/>
  <c r="BY67" i="1"/>
  <c r="F12919" i="3" s="1"/>
  <c r="H12919" s="1"/>
  <c r="BY66" i="1"/>
  <c r="F12918" i="3" s="1"/>
  <c r="H12918" s="1"/>
  <c r="BY65" i="1"/>
  <c r="F12917" i="3" s="1"/>
  <c r="H12917" s="1"/>
  <c r="BY64" i="1"/>
  <c r="F12916" i="3" s="1"/>
  <c r="H12916" s="1"/>
  <c r="BY63" i="1"/>
  <c r="F12915" i="3" s="1"/>
  <c r="H12915" s="1"/>
  <c r="BY62" i="1"/>
  <c r="F12914" i="3" s="1"/>
  <c r="H12914" s="1"/>
  <c r="BY61" i="1"/>
  <c r="F12913" i="3" s="1"/>
  <c r="H12913" s="1"/>
  <c r="BY60" i="1"/>
  <c r="F12912" i="3" s="1"/>
  <c r="H12912" s="1"/>
  <c r="BY59" i="1"/>
  <c r="F12911" i="3" s="1"/>
  <c r="H12911" s="1"/>
  <c r="BY58" i="1"/>
  <c r="F12910" i="3" s="1"/>
  <c r="H12910" s="1"/>
  <c r="BY57" i="1"/>
  <c r="F12909" i="3" s="1"/>
  <c r="H12909" s="1"/>
  <c r="BY56" i="1"/>
  <c r="F12908" i="3" s="1"/>
  <c r="BY55" i="1"/>
  <c r="F12907" i="3" s="1"/>
  <c r="H12907" s="1"/>
  <c r="BY54" i="1"/>
  <c r="F12906" i="3" s="1"/>
  <c r="H12906" s="1"/>
  <c r="BY53" i="1"/>
  <c r="F12905" i="3" s="1"/>
  <c r="H12905" s="1"/>
  <c r="BY52" i="1"/>
  <c r="F12904" i="3" s="1"/>
  <c r="H12904" s="1"/>
  <c r="BY51" i="1"/>
  <c r="F12903" i="3" s="1"/>
  <c r="H12903" s="1"/>
  <c r="BY50" i="1"/>
  <c r="F12902" i="3" s="1"/>
  <c r="H12902" s="1"/>
  <c r="BY49" i="1"/>
  <c r="F12901" i="3" s="1"/>
  <c r="H12901" s="1"/>
  <c r="BY48" i="1"/>
  <c r="F12900" i="3" s="1"/>
  <c r="H12900" s="1"/>
  <c r="BY47" i="1"/>
  <c r="F12899" i="3" s="1"/>
  <c r="BZ206" i="1"/>
  <c r="F13262" i="3" s="1"/>
  <c r="H13262" s="1"/>
  <c r="BZ205" i="1"/>
  <c r="F13261" i="3" s="1"/>
  <c r="H13261" s="1"/>
  <c r="BZ204" i="1"/>
  <c r="F13260" i="3" s="1"/>
  <c r="H13260" s="1"/>
  <c r="BZ203" i="1"/>
  <c r="F13259" i="3" s="1"/>
  <c r="H13259" s="1"/>
  <c r="BZ202" i="1"/>
  <c r="F13258" i="3" s="1"/>
  <c r="BZ198" i="1"/>
  <c r="F13254" i="3" s="1"/>
  <c r="H13254" s="1"/>
  <c r="BZ197" i="1"/>
  <c r="F13253" i="3" s="1"/>
  <c r="H13253" s="1"/>
  <c r="BZ196" i="1"/>
  <c r="F13252" i="3" s="1"/>
  <c r="H13252" s="1"/>
  <c r="BZ195" i="1"/>
  <c r="F13251" i="3" s="1"/>
  <c r="H13251" s="1"/>
  <c r="BZ194" i="1"/>
  <c r="F13250" i="3" s="1"/>
  <c r="BZ178" i="1"/>
  <c r="F13234" i="3" s="1"/>
  <c r="H13234" s="1"/>
  <c r="BZ177" i="1"/>
  <c r="F13233" i="3" s="1"/>
  <c r="H13233" s="1"/>
  <c r="BZ176" i="1"/>
  <c r="F13232" i="3" s="1"/>
  <c r="H13232" s="1"/>
  <c r="BZ175" i="1"/>
  <c r="F13231" i="3" s="1"/>
  <c r="H13231" s="1"/>
  <c r="BZ174" i="1"/>
  <c r="F13230" i="3" s="1"/>
  <c r="H13230" s="1"/>
  <c r="BZ173" i="1"/>
  <c r="F13229" i="3" s="1"/>
  <c r="H13229" s="1"/>
  <c r="BZ172" i="1"/>
  <c r="F13228" i="3" s="1"/>
  <c r="H13228" s="1"/>
  <c r="BZ171" i="1"/>
  <c r="F13227" i="3" s="1"/>
  <c r="H13227" s="1"/>
  <c r="BZ170" i="1"/>
  <c r="F13226" i="3" s="1"/>
  <c r="H13226" s="1"/>
  <c r="BZ169" i="1"/>
  <c r="F13225" i="3" s="1"/>
  <c r="H13225" s="1"/>
  <c r="BZ168" i="1"/>
  <c r="F13224" i="3" s="1"/>
  <c r="H13224" s="1"/>
  <c r="BZ167" i="1"/>
  <c r="F13223" i="3" s="1"/>
  <c r="BZ163" i="1"/>
  <c r="F13219" i="3" s="1"/>
  <c r="H13219" s="1"/>
  <c r="BZ162" i="1"/>
  <c r="F13218" i="3" s="1"/>
  <c r="BZ158" i="1"/>
  <c r="F13214" i="3" s="1"/>
  <c r="H13214" s="1"/>
  <c r="BZ157" i="1"/>
  <c r="F13213" i="3" s="1"/>
  <c r="H13213" s="1"/>
  <c r="BZ156" i="1"/>
  <c r="F13212" i="3" s="1"/>
  <c r="H13212" s="1"/>
  <c r="BZ155" i="1"/>
  <c r="F13211" i="3" s="1"/>
  <c r="BZ150" i="1"/>
  <c r="F13206" i="3" s="1"/>
  <c r="H13206" s="1"/>
  <c r="BZ149" i="1"/>
  <c r="F13205" i="3" s="1"/>
  <c r="BZ145" i="1"/>
  <c r="F13201" i="3" s="1"/>
  <c r="H13201" s="1"/>
  <c r="BZ144" i="1"/>
  <c r="F13200" i="3" s="1"/>
  <c r="H13200" s="1"/>
  <c r="BZ143" i="1"/>
  <c r="F13199" i="3" s="1"/>
  <c r="H13199" s="1"/>
  <c r="BZ142" i="1"/>
  <c r="F13198" i="3" s="1"/>
  <c r="BZ138" i="1"/>
  <c r="F13194" i="3" s="1"/>
  <c r="H13194" s="1"/>
  <c r="BZ137" i="1"/>
  <c r="F13193" i="3" s="1"/>
  <c r="BZ129" i="1"/>
  <c r="F13185" i="3" s="1"/>
  <c r="H13185" s="1"/>
  <c r="BZ128" i="1"/>
  <c r="F13184" i="3" s="1"/>
  <c r="BZ124" i="1"/>
  <c r="F13180" i="3" s="1"/>
  <c r="BZ120" i="1"/>
  <c r="F13176" i="3" s="1"/>
  <c r="H13176" s="1"/>
  <c r="BZ119" i="1"/>
  <c r="F13175" i="3" s="1"/>
  <c r="H13175" s="1"/>
  <c r="BZ118" i="1"/>
  <c r="F13174" i="3" s="1"/>
  <c r="H13174" s="1"/>
  <c r="BZ117" i="1"/>
  <c r="F13173" i="3" s="1"/>
  <c r="BZ111" i="1"/>
  <c r="F13167" i="3" s="1"/>
  <c r="H13167" s="1"/>
  <c r="BZ110" i="1"/>
  <c r="F13166" i="3" s="1"/>
  <c r="H13166" s="1"/>
  <c r="BZ109" i="1"/>
  <c r="F13165" i="3" s="1"/>
  <c r="H13165" s="1"/>
  <c r="BZ108" i="1"/>
  <c r="F13164" i="3" s="1"/>
  <c r="H13164" s="1"/>
  <c r="BZ107" i="1"/>
  <c r="F13163" i="3" s="1"/>
  <c r="H13163" s="1"/>
  <c r="BZ106" i="1"/>
  <c r="F13162" i="3" s="1"/>
  <c r="H13162" s="1"/>
  <c r="BZ105" i="1"/>
  <c r="F13161" i="3" s="1"/>
  <c r="H13161" s="1"/>
  <c r="BZ104" i="1"/>
  <c r="F13160" i="3" s="1"/>
  <c r="H13160" s="1"/>
  <c r="BZ103" i="1"/>
  <c r="F13159" i="3" s="1"/>
  <c r="BZ99" i="1"/>
  <c r="F13155" i="3" s="1"/>
  <c r="H13155" s="1"/>
  <c r="BZ98" i="1"/>
  <c r="F13154" i="3" s="1"/>
  <c r="H13154" s="1"/>
  <c r="BZ97" i="1"/>
  <c r="F13153" i="3" s="1"/>
  <c r="H13153" s="1"/>
  <c r="BZ96" i="1"/>
  <c r="F13152" i="3" s="1"/>
  <c r="H13152" s="1"/>
  <c r="BZ95" i="1"/>
  <c r="F13151" i="3" s="1"/>
  <c r="H13151" s="1"/>
  <c r="BZ94" i="1"/>
  <c r="F13150" i="3" s="1"/>
  <c r="H13150" s="1"/>
  <c r="BZ93" i="1"/>
  <c r="F13149" i="3" s="1"/>
  <c r="H13149" s="1"/>
  <c r="BZ92" i="1"/>
  <c r="F13148" i="3" s="1"/>
  <c r="H13148" s="1"/>
  <c r="BZ91" i="1"/>
  <c r="F13147" i="3" s="1"/>
  <c r="BZ90" i="1"/>
  <c r="F13146" i="3" s="1"/>
  <c r="H13146" s="1"/>
  <c r="BZ89" i="1"/>
  <c r="F13145" i="3" s="1"/>
  <c r="BZ88" i="1"/>
  <c r="F13144" i="3" s="1"/>
  <c r="H13144" s="1"/>
  <c r="BZ87" i="1"/>
  <c r="F13143" i="3" s="1"/>
  <c r="H13143" s="1"/>
  <c r="BZ86" i="1"/>
  <c r="F13142" i="3" s="1"/>
  <c r="H13142" s="1"/>
  <c r="BZ85" i="1"/>
  <c r="F13141" i="3" s="1"/>
  <c r="H13141" s="1"/>
  <c r="BZ84" i="1"/>
  <c r="F13140" i="3" s="1"/>
  <c r="H13140" s="1"/>
  <c r="BZ83" i="1"/>
  <c r="F13139" i="3" s="1"/>
  <c r="H13139" s="1"/>
  <c r="BZ82" i="1"/>
  <c r="F13138" i="3" s="1"/>
  <c r="H13138" s="1"/>
  <c r="BZ81" i="1"/>
  <c r="F13137" i="3" s="1"/>
  <c r="H13137" s="1"/>
  <c r="BZ80" i="1"/>
  <c r="F13136" i="3" s="1"/>
  <c r="H13136" s="1"/>
  <c r="BZ79" i="1"/>
  <c r="F13135" i="3" s="1"/>
  <c r="H13135" s="1"/>
  <c r="BZ78" i="1"/>
  <c r="F13134" i="3" s="1"/>
  <c r="H13134" s="1"/>
  <c r="BZ77" i="1"/>
  <c r="F13133" i="3" s="1"/>
  <c r="H13133" s="1"/>
  <c r="BZ76" i="1"/>
  <c r="F13132" i="3" s="1"/>
  <c r="H13132" s="1"/>
  <c r="BZ75" i="1"/>
  <c r="F13131" i="3" s="1"/>
  <c r="H13131" s="1"/>
  <c r="BZ74" i="1"/>
  <c r="F13130" i="3" s="1"/>
  <c r="H13130" s="1"/>
  <c r="BZ73" i="1"/>
  <c r="F13129" i="3" s="1"/>
  <c r="H13129" s="1"/>
  <c r="BZ72" i="1"/>
  <c r="F13128" i="3" s="1"/>
  <c r="H13128" s="1"/>
  <c r="BZ71" i="1"/>
  <c r="F13127" i="3" s="1"/>
  <c r="H13127" s="1"/>
  <c r="BZ70" i="1"/>
  <c r="F13126" i="3" s="1"/>
  <c r="H13126" s="1"/>
  <c r="BZ69" i="1"/>
  <c r="F13125" i="3" s="1"/>
  <c r="H13125" s="1"/>
  <c r="BZ68" i="1"/>
  <c r="F13124" i="3" s="1"/>
  <c r="H13124" s="1"/>
  <c r="BZ67" i="1"/>
  <c r="F13123" i="3" s="1"/>
  <c r="H13123" s="1"/>
  <c r="BZ66" i="1"/>
  <c r="F13122" i="3" s="1"/>
  <c r="H13122" s="1"/>
  <c r="BZ65" i="1"/>
  <c r="F13121" i="3" s="1"/>
  <c r="H13121" s="1"/>
  <c r="BZ64" i="1"/>
  <c r="F13120" i="3" s="1"/>
  <c r="BZ63" i="1"/>
  <c r="F13119" i="3" s="1"/>
  <c r="H13119" s="1"/>
  <c r="BZ62" i="1"/>
  <c r="F13118" i="3" s="1"/>
  <c r="H13118" s="1"/>
  <c r="BZ61" i="1"/>
  <c r="F13117" i="3" s="1"/>
  <c r="H13117" s="1"/>
  <c r="BZ60" i="1"/>
  <c r="F13116" i="3" s="1"/>
  <c r="H13116" s="1"/>
  <c r="BZ59" i="1"/>
  <c r="F13115" i="3" s="1"/>
  <c r="H13115" s="1"/>
  <c r="BZ58" i="1"/>
  <c r="F13114" i="3" s="1"/>
  <c r="H13114" s="1"/>
  <c r="BZ57" i="1"/>
  <c r="F13113" i="3" s="1"/>
  <c r="BZ56" i="1"/>
  <c r="F13112" i="3" s="1"/>
  <c r="H13112" s="1"/>
  <c r="BZ55" i="1"/>
  <c r="F13111" i="3" s="1"/>
  <c r="H13111" s="1"/>
  <c r="BZ54" i="1"/>
  <c r="F13110" i="3" s="1"/>
  <c r="H13110" s="1"/>
  <c r="BZ53" i="1"/>
  <c r="F13109" i="3" s="1"/>
  <c r="BZ52" i="1"/>
  <c r="F13108" i="3" s="1"/>
  <c r="H13108" s="1"/>
  <c r="BZ51" i="1"/>
  <c r="F13107" i="3" s="1"/>
  <c r="H13107" s="1"/>
  <c r="BZ50" i="1"/>
  <c r="F13106" i="3" s="1"/>
  <c r="H13106" s="1"/>
  <c r="BZ49" i="1"/>
  <c r="F13105" i="3" s="1"/>
  <c r="H13105" s="1"/>
  <c r="BZ48" i="1"/>
  <c r="F13104" i="3" s="1"/>
  <c r="H13104" s="1"/>
  <c r="BZ47" i="1"/>
  <c r="F13103" i="3" s="1"/>
  <c r="CB206" i="1"/>
  <c r="F13670" i="3" s="1"/>
  <c r="H13670" s="1"/>
  <c r="CB205" i="1"/>
  <c r="F13669" i="3" s="1"/>
  <c r="H13669" s="1"/>
  <c r="CB204" i="1"/>
  <c r="F13668" i="3" s="1"/>
  <c r="H13668" s="1"/>
  <c r="CB203" i="1"/>
  <c r="F13667" i="3" s="1"/>
  <c r="H13667" s="1"/>
  <c r="CB202" i="1"/>
  <c r="F13666" i="3" s="1"/>
  <c r="CB198" i="1"/>
  <c r="F13662" i="3" s="1"/>
  <c r="H13662" s="1"/>
  <c r="CB197" i="1"/>
  <c r="F13661" i="3" s="1"/>
  <c r="H13661" s="1"/>
  <c r="CB196" i="1"/>
  <c r="F13660" i="3" s="1"/>
  <c r="H13660" s="1"/>
  <c r="CB195" i="1"/>
  <c r="F13659" i="3" s="1"/>
  <c r="CB194" i="1"/>
  <c r="F13658" i="3" s="1"/>
  <c r="CB178" i="1"/>
  <c r="F13642" i="3" s="1"/>
  <c r="H13642" s="1"/>
  <c r="CB177" i="1"/>
  <c r="F13641" i="3" s="1"/>
  <c r="H13641" s="1"/>
  <c r="CB176" i="1"/>
  <c r="F13640" i="3" s="1"/>
  <c r="H13640" s="1"/>
  <c r="CB175" i="1"/>
  <c r="F13639" i="3" s="1"/>
  <c r="H13639" s="1"/>
  <c r="CB174" i="1"/>
  <c r="F13638" i="3" s="1"/>
  <c r="H13638" s="1"/>
  <c r="CB173" i="1"/>
  <c r="F13637" i="3" s="1"/>
  <c r="H13637" s="1"/>
  <c r="CB172" i="1"/>
  <c r="F13636" i="3" s="1"/>
  <c r="H13636" s="1"/>
  <c r="CB171" i="1"/>
  <c r="F13635" i="3" s="1"/>
  <c r="H13635" s="1"/>
  <c r="CB170" i="1"/>
  <c r="F13634" i="3" s="1"/>
  <c r="H13634" s="1"/>
  <c r="CB169" i="1"/>
  <c r="F13633" i="3" s="1"/>
  <c r="H13633" s="1"/>
  <c r="CB168" i="1"/>
  <c r="F13632" i="3" s="1"/>
  <c r="H13632" s="1"/>
  <c r="CB167" i="1"/>
  <c r="F13631" i="3" s="1"/>
  <c r="CB163" i="1"/>
  <c r="F13627" i="3" s="1"/>
  <c r="H13627" s="1"/>
  <c r="CB162" i="1"/>
  <c r="F13626" i="3" s="1"/>
  <c r="CB158" i="1"/>
  <c r="F13622" i="3" s="1"/>
  <c r="H13622" s="1"/>
  <c r="CB157" i="1"/>
  <c r="F13621" i="3" s="1"/>
  <c r="H13621" s="1"/>
  <c r="CB156" i="1"/>
  <c r="F13620" i="3" s="1"/>
  <c r="H13620" s="1"/>
  <c r="CB155" i="1"/>
  <c r="F13619" i="3" s="1"/>
  <c r="CB150" i="1"/>
  <c r="F13614" i="3" s="1"/>
  <c r="H13614" s="1"/>
  <c r="CB149" i="1"/>
  <c r="F13613" i="3" s="1"/>
  <c r="CB145" i="1"/>
  <c r="F13609" i="3" s="1"/>
  <c r="H13609" s="1"/>
  <c r="CB144" i="1"/>
  <c r="F13608" i="3" s="1"/>
  <c r="H13608" s="1"/>
  <c r="CB143" i="1"/>
  <c r="F13607" i="3" s="1"/>
  <c r="H13607" s="1"/>
  <c r="CB142" i="1"/>
  <c r="F13606" i="3" s="1"/>
  <c r="CB138" i="1"/>
  <c r="F13602" i="3" s="1"/>
  <c r="H13602" s="1"/>
  <c r="CB137" i="1"/>
  <c r="F13601" i="3" s="1"/>
  <c r="CB129" i="1"/>
  <c r="F13593" i="3" s="1"/>
  <c r="H13593" s="1"/>
  <c r="CB128" i="1"/>
  <c r="F13592" i="3" s="1"/>
  <c r="CB124" i="1"/>
  <c r="F13588" i="3" s="1"/>
  <c r="CB120" i="1"/>
  <c r="F13584" i="3" s="1"/>
  <c r="H13584" s="1"/>
  <c r="CB119" i="1"/>
  <c r="F13583" i="3" s="1"/>
  <c r="H13583" s="1"/>
  <c r="CB118" i="1"/>
  <c r="F13582" i="3" s="1"/>
  <c r="H13582" s="1"/>
  <c r="CB117" i="1"/>
  <c r="F13581" i="3" s="1"/>
  <c r="CB111" i="1"/>
  <c r="F13575" i="3" s="1"/>
  <c r="H13575" s="1"/>
  <c r="CB110" i="1"/>
  <c r="F13574" i="3" s="1"/>
  <c r="H13574" s="1"/>
  <c r="CB109" i="1"/>
  <c r="F13573" i="3" s="1"/>
  <c r="H13573" s="1"/>
  <c r="CB108" i="1"/>
  <c r="F13572" i="3" s="1"/>
  <c r="H13572" s="1"/>
  <c r="CB107" i="1"/>
  <c r="F13571" i="3" s="1"/>
  <c r="H13571" s="1"/>
  <c r="CB106" i="1"/>
  <c r="F13570" i="3" s="1"/>
  <c r="H13570" s="1"/>
  <c r="CB105" i="1"/>
  <c r="F13569" i="3" s="1"/>
  <c r="H13569" s="1"/>
  <c r="CB104" i="1"/>
  <c r="F13568" i="3" s="1"/>
  <c r="H13568" s="1"/>
  <c r="CB103" i="1"/>
  <c r="F13567" i="3" s="1"/>
  <c r="CB99" i="1"/>
  <c r="F13563" i="3" s="1"/>
  <c r="H13563" s="1"/>
  <c r="CB98" i="1"/>
  <c r="F13562" i="3" s="1"/>
  <c r="CB97" i="1"/>
  <c r="F13561" i="3" s="1"/>
  <c r="H13561" s="1"/>
  <c r="CB96" i="1"/>
  <c r="F13560" i="3" s="1"/>
  <c r="H13560" s="1"/>
  <c r="CB95" i="1"/>
  <c r="F13559" i="3" s="1"/>
  <c r="H13559" s="1"/>
  <c r="CB94" i="1"/>
  <c r="F13558" i="3" s="1"/>
  <c r="H13558" s="1"/>
  <c r="CB93" i="1"/>
  <c r="F13557" i="3" s="1"/>
  <c r="H13557" s="1"/>
  <c r="CB92" i="1"/>
  <c r="F13556" i="3" s="1"/>
  <c r="CB91" i="1"/>
  <c r="F13555" i="3" s="1"/>
  <c r="CB90" i="1"/>
  <c r="F13554" i="3" s="1"/>
  <c r="H13554" s="1"/>
  <c r="CB89" i="1"/>
  <c r="F13553" i="3" s="1"/>
  <c r="CB88" i="1"/>
  <c r="F13552" i="3" s="1"/>
  <c r="H13552" s="1"/>
  <c r="CB87" i="1"/>
  <c r="F13551" i="3" s="1"/>
  <c r="H13551" s="1"/>
  <c r="CB86" i="1"/>
  <c r="F13550" i="3" s="1"/>
  <c r="CB85" i="1"/>
  <c r="F13549" i="3" s="1"/>
  <c r="H13549" s="1"/>
  <c r="CB84" i="1"/>
  <c r="F13548" i="3" s="1"/>
  <c r="CB83" i="1"/>
  <c r="F13547" i="3" s="1"/>
  <c r="H13547" s="1"/>
  <c r="CB82" i="1"/>
  <c r="F13546" i="3" s="1"/>
  <c r="CB81" i="1"/>
  <c r="F13545" i="3" s="1"/>
  <c r="H13545" s="1"/>
  <c r="CB80" i="1"/>
  <c r="F13544" i="3" s="1"/>
  <c r="H13544" s="1"/>
  <c r="CB79" i="1"/>
  <c r="F13543" i="3" s="1"/>
  <c r="H13543" s="1"/>
  <c r="CB78" i="1"/>
  <c r="F13542" i="3" s="1"/>
  <c r="H13542" s="1"/>
  <c r="CB77" i="1"/>
  <c r="F13541" i="3" s="1"/>
  <c r="H13541" s="1"/>
  <c r="CB76" i="1"/>
  <c r="F13540" i="3" s="1"/>
  <c r="H13540" s="1"/>
  <c r="CB75" i="1"/>
  <c r="F13539" i="3" s="1"/>
  <c r="CB74" i="1"/>
  <c r="F13538" i="3" s="1"/>
  <c r="H13538" s="1"/>
  <c r="CB73" i="1"/>
  <c r="F13537" i="3" s="1"/>
  <c r="H13537" s="1"/>
  <c r="CB72" i="1"/>
  <c r="F13536" i="3" s="1"/>
  <c r="H13536" s="1"/>
  <c r="CB71" i="1"/>
  <c r="F13535" i="3" s="1"/>
  <c r="H13535" s="1"/>
  <c r="CB70" i="1"/>
  <c r="F13534" i="3" s="1"/>
  <c r="H13534" s="1"/>
  <c r="CB69" i="1"/>
  <c r="F13533" i="3" s="1"/>
  <c r="H13533" s="1"/>
  <c r="CB68" i="1"/>
  <c r="F13532" i="3" s="1"/>
  <c r="H13532" s="1"/>
  <c r="CB67" i="1"/>
  <c r="F13531" i="3" s="1"/>
  <c r="H13531" s="1"/>
  <c r="CB66" i="1"/>
  <c r="F13530" i="3" s="1"/>
  <c r="H13530" s="1"/>
  <c r="CB65" i="1"/>
  <c r="F13529" i="3" s="1"/>
  <c r="H13529" s="1"/>
  <c r="CB64" i="1"/>
  <c r="F13528" i="3" s="1"/>
  <c r="H13528" s="1"/>
  <c r="CB63" i="1"/>
  <c r="F13527" i="3" s="1"/>
  <c r="H13527" s="1"/>
  <c r="CB62" i="1"/>
  <c r="F13526" i="3" s="1"/>
  <c r="H13526" s="1"/>
  <c r="CB61" i="1"/>
  <c r="F13525" i="3" s="1"/>
  <c r="H13525" s="1"/>
  <c r="CB60" i="1"/>
  <c r="F13524" i="3" s="1"/>
  <c r="H13524" s="1"/>
  <c r="CB59" i="1"/>
  <c r="F13523" i="3" s="1"/>
  <c r="H13523" s="1"/>
  <c r="CB58" i="1"/>
  <c r="F13522" i="3" s="1"/>
  <c r="H13522" s="1"/>
  <c r="CB57" i="1"/>
  <c r="F13521" i="3" s="1"/>
  <c r="H13521" s="1"/>
  <c r="CB56" i="1"/>
  <c r="F13520" i="3" s="1"/>
  <c r="CB55" i="1"/>
  <c r="F13519" i="3" s="1"/>
  <c r="H13519" s="1"/>
  <c r="CB54" i="1"/>
  <c r="F13518" i="3" s="1"/>
  <c r="H13518" s="1"/>
  <c r="CB53" i="1"/>
  <c r="F13517" i="3" s="1"/>
  <c r="H13517" s="1"/>
  <c r="CB52" i="1"/>
  <c r="F13516" i="3" s="1"/>
  <c r="H13516" s="1"/>
  <c r="CB51" i="1"/>
  <c r="F13515" i="3" s="1"/>
  <c r="H13515" s="1"/>
  <c r="CB50" i="1"/>
  <c r="F13514" i="3" s="1"/>
  <c r="H13514" s="1"/>
  <c r="CB49" i="1"/>
  <c r="F13513" i="3" s="1"/>
  <c r="H13513" s="1"/>
  <c r="CB48" i="1"/>
  <c r="F13512" i="3" s="1"/>
  <c r="CB47" i="1"/>
  <c r="F13511" i="3" s="1"/>
  <c r="CC206" i="1"/>
  <c r="F13874" i="3" s="1"/>
  <c r="H13874" s="1"/>
  <c r="CC205" i="1"/>
  <c r="F13873" i="3" s="1"/>
  <c r="H13873" s="1"/>
  <c r="CC204" i="1"/>
  <c r="F13872" i="3" s="1"/>
  <c r="H13872" s="1"/>
  <c r="CC203" i="1"/>
  <c r="F13871" i="3" s="1"/>
  <c r="H13871" s="1"/>
  <c r="CC202" i="1"/>
  <c r="F13870" i="3" s="1"/>
  <c r="CC198" i="1"/>
  <c r="F13866" i="3" s="1"/>
  <c r="H13866" s="1"/>
  <c r="CC197" i="1"/>
  <c r="F13865" i="3" s="1"/>
  <c r="H13865" s="1"/>
  <c r="CC196" i="1"/>
  <c r="F13864" i="3" s="1"/>
  <c r="H13864" s="1"/>
  <c r="CC195" i="1"/>
  <c r="F13863" i="3" s="1"/>
  <c r="H13863" s="1"/>
  <c r="CC194" i="1"/>
  <c r="F13862" i="3" s="1"/>
  <c r="CC178" i="1"/>
  <c r="F13846" i="3" s="1"/>
  <c r="H13846" s="1"/>
  <c r="CC177" i="1"/>
  <c r="F13845" i="3" s="1"/>
  <c r="H13845" s="1"/>
  <c r="CC176" i="1"/>
  <c r="F13844" i="3" s="1"/>
  <c r="H13844" s="1"/>
  <c r="CC175" i="1"/>
  <c r="F13843" i="3" s="1"/>
  <c r="H13843" s="1"/>
  <c r="CC174" i="1"/>
  <c r="F13842" i="3" s="1"/>
  <c r="H13842" s="1"/>
  <c r="CC173" i="1"/>
  <c r="F13841" i="3" s="1"/>
  <c r="H13841" s="1"/>
  <c r="CC172" i="1"/>
  <c r="F13840" i="3" s="1"/>
  <c r="H13840" s="1"/>
  <c r="CC171" i="1"/>
  <c r="F13839" i="3" s="1"/>
  <c r="H13839" s="1"/>
  <c r="CC170" i="1"/>
  <c r="F13838" i="3" s="1"/>
  <c r="H13838" s="1"/>
  <c r="CC169" i="1"/>
  <c r="F13837" i="3" s="1"/>
  <c r="H13837" s="1"/>
  <c r="CC168" i="1"/>
  <c r="F13836" i="3" s="1"/>
  <c r="H13836" s="1"/>
  <c r="CC167" i="1"/>
  <c r="F13835" i="3" s="1"/>
  <c r="CC163" i="1"/>
  <c r="F13831" i="3" s="1"/>
  <c r="H13831" s="1"/>
  <c r="CC162" i="1"/>
  <c r="F13830" i="3" s="1"/>
  <c r="CC158" i="1"/>
  <c r="F13826" i="3" s="1"/>
  <c r="H13826" s="1"/>
  <c r="CC157" i="1"/>
  <c r="F13825" i="3" s="1"/>
  <c r="H13825" s="1"/>
  <c r="CC156" i="1"/>
  <c r="F13824" i="3" s="1"/>
  <c r="H13824" s="1"/>
  <c r="CC155" i="1"/>
  <c r="F13823" i="3" s="1"/>
  <c r="CC150" i="1"/>
  <c r="F13818" i="3" s="1"/>
  <c r="H13818" s="1"/>
  <c r="CC149" i="1"/>
  <c r="F13817" i="3" s="1"/>
  <c r="CC145" i="1"/>
  <c r="F13813" i="3" s="1"/>
  <c r="H13813" s="1"/>
  <c r="CC144" i="1"/>
  <c r="F13812" i="3" s="1"/>
  <c r="H13812" s="1"/>
  <c r="CC143" i="1"/>
  <c r="F13811" i="3" s="1"/>
  <c r="H13811" s="1"/>
  <c r="CC142" i="1"/>
  <c r="F13810" i="3" s="1"/>
  <c r="CC138" i="1"/>
  <c r="F13806" i="3" s="1"/>
  <c r="H13806" s="1"/>
  <c r="CC137" i="1"/>
  <c r="F13805" i="3" s="1"/>
  <c r="CC129" i="1"/>
  <c r="F13797" i="3" s="1"/>
  <c r="H13797" s="1"/>
  <c r="CC128" i="1"/>
  <c r="F13796" i="3" s="1"/>
  <c r="CC124" i="1"/>
  <c r="F13792" i="3" s="1"/>
  <c r="CC120" i="1"/>
  <c r="F13788" i="3" s="1"/>
  <c r="H13788" s="1"/>
  <c r="CC119" i="1"/>
  <c r="F13787" i="3" s="1"/>
  <c r="H13787" s="1"/>
  <c r="CC118" i="1"/>
  <c r="F13786" i="3" s="1"/>
  <c r="H13786" s="1"/>
  <c r="CC117" i="1"/>
  <c r="F13785" i="3" s="1"/>
  <c r="CC111" i="1"/>
  <c r="F13779" i="3" s="1"/>
  <c r="H13779" s="1"/>
  <c r="CC110" i="1"/>
  <c r="F13778" i="3" s="1"/>
  <c r="H13778" s="1"/>
  <c r="CC109" i="1"/>
  <c r="F13777" i="3" s="1"/>
  <c r="H13777" s="1"/>
  <c r="CC108" i="1"/>
  <c r="F13776" i="3" s="1"/>
  <c r="H13776" s="1"/>
  <c r="CC107" i="1"/>
  <c r="F13775" i="3" s="1"/>
  <c r="H13775" s="1"/>
  <c r="CC106" i="1"/>
  <c r="F13774" i="3" s="1"/>
  <c r="H13774" s="1"/>
  <c r="CC105" i="1"/>
  <c r="F13773" i="3" s="1"/>
  <c r="H13773" s="1"/>
  <c r="CC104" i="1"/>
  <c r="F13772" i="3" s="1"/>
  <c r="H13772" s="1"/>
  <c r="CC103" i="1"/>
  <c r="F13771" i="3" s="1"/>
  <c r="CC99" i="1"/>
  <c r="F13767" i="3" s="1"/>
  <c r="H13767" s="1"/>
  <c r="CC98" i="1"/>
  <c r="F13766" i="3" s="1"/>
  <c r="H13766" s="1"/>
  <c r="CC97" i="1"/>
  <c r="F13765" i="3" s="1"/>
  <c r="H13765" s="1"/>
  <c r="CC96" i="1"/>
  <c r="F13764" i="3" s="1"/>
  <c r="H13764" s="1"/>
  <c r="CC95" i="1"/>
  <c r="F13763" i="3" s="1"/>
  <c r="H13763" s="1"/>
  <c r="CC94" i="1"/>
  <c r="F13762" i="3" s="1"/>
  <c r="H13762" s="1"/>
  <c r="CC93" i="1"/>
  <c r="F13761" i="3" s="1"/>
  <c r="H13761" s="1"/>
  <c r="CC92" i="1"/>
  <c r="F13760" i="3" s="1"/>
  <c r="CC91" i="1"/>
  <c r="F13759" i="3" s="1"/>
  <c r="CC90" i="1"/>
  <c r="F13758" i="3" s="1"/>
  <c r="H13758" s="1"/>
  <c r="CC89" i="1"/>
  <c r="F13757" i="3" s="1"/>
  <c r="CC88" i="1"/>
  <c r="F13756" i="3" s="1"/>
  <c r="H13756" s="1"/>
  <c r="CC87" i="1"/>
  <c r="F13755" i="3" s="1"/>
  <c r="H13755" s="1"/>
  <c r="CC86" i="1"/>
  <c r="F13754" i="3" s="1"/>
  <c r="H13754" s="1"/>
  <c r="CC85" i="1"/>
  <c r="F13753" i="3" s="1"/>
  <c r="CC84" i="1"/>
  <c r="F13752" i="3" s="1"/>
  <c r="CC83" i="1"/>
  <c r="F13751" i="3" s="1"/>
  <c r="H13751" s="1"/>
  <c r="CC82" i="1"/>
  <c r="F13750" i="3" s="1"/>
  <c r="H13750" s="1"/>
  <c r="CC81" i="1"/>
  <c r="F13749" i="3" s="1"/>
  <c r="H13749" s="1"/>
  <c r="CC80" i="1"/>
  <c r="F13748" i="3" s="1"/>
  <c r="H13748" s="1"/>
  <c r="CC79" i="1"/>
  <c r="F13747" i="3" s="1"/>
  <c r="H13747" s="1"/>
  <c r="CC78" i="1"/>
  <c r="F13746" i="3" s="1"/>
  <c r="H13746" s="1"/>
  <c r="CC77" i="1"/>
  <c r="F13745" i="3" s="1"/>
  <c r="H13745" s="1"/>
  <c r="CC76" i="1"/>
  <c r="F13744" i="3" s="1"/>
  <c r="H13744" s="1"/>
  <c r="CC75" i="1"/>
  <c r="F13743" i="3" s="1"/>
  <c r="H13743" s="1"/>
  <c r="CC74" i="1"/>
  <c r="F13742" i="3" s="1"/>
  <c r="H13742" s="1"/>
  <c r="CC73" i="1"/>
  <c r="F13741" i="3" s="1"/>
  <c r="H13741" s="1"/>
  <c r="CC72" i="1"/>
  <c r="F13740" i="3" s="1"/>
  <c r="H13740" s="1"/>
  <c r="CC71" i="1"/>
  <c r="F13739" i="3" s="1"/>
  <c r="H13739" s="1"/>
  <c r="CC70" i="1"/>
  <c r="F13738" i="3" s="1"/>
  <c r="H13738" s="1"/>
  <c r="CC69" i="1"/>
  <c r="F13737" i="3" s="1"/>
  <c r="H13737" s="1"/>
  <c r="CC68" i="1"/>
  <c r="F13736" i="3" s="1"/>
  <c r="H13736" s="1"/>
  <c r="CC67" i="1"/>
  <c r="F13735" i="3" s="1"/>
  <c r="H13735" s="1"/>
  <c r="CC66" i="1"/>
  <c r="F13734" i="3" s="1"/>
  <c r="H13734" s="1"/>
  <c r="CC65" i="1"/>
  <c r="F13733" i="3" s="1"/>
  <c r="H13733" s="1"/>
  <c r="CC64" i="1"/>
  <c r="F13732" i="3" s="1"/>
  <c r="CC63" i="1"/>
  <c r="F13731" i="3" s="1"/>
  <c r="H13731" s="1"/>
  <c r="CC62" i="1"/>
  <c r="F13730" i="3" s="1"/>
  <c r="H13730" s="1"/>
  <c r="CC61" i="1"/>
  <c r="F13729" i="3" s="1"/>
  <c r="H13729" s="1"/>
  <c r="CC60" i="1"/>
  <c r="F13728" i="3" s="1"/>
  <c r="H13728" s="1"/>
  <c r="CC59" i="1"/>
  <c r="F13727" i="3" s="1"/>
  <c r="H13727" s="1"/>
  <c r="CC58" i="1"/>
  <c r="F13726" i="3" s="1"/>
  <c r="H13726" s="1"/>
  <c r="CC57" i="1"/>
  <c r="F13725" i="3" s="1"/>
  <c r="CC56" i="1"/>
  <c r="F13724" i="3" s="1"/>
  <c r="H13724" s="1"/>
  <c r="CC55" i="1"/>
  <c r="F13723" i="3" s="1"/>
  <c r="H13723" s="1"/>
  <c r="CC54" i="1"/>
  <c r="F13722" i="3" s="1"/>
  <c r="H13722" s="1"/>
  <c r="CC53" i="1"/>
  <c r="F13721" i="3" s="1"/>
  <c r="H13721" s="1"/>
  <c r="CC52" i="1"/>
  <c r="F13720" i="3" s="1"/>
  <c r="H13720" s="1"/>
  <c r="CC51" i="1"/>
  <c r="F13719" i="3" s="1"/>
  <c r="H13719" s="1"/>
  <c r="CC50" i="1"/>
  <c r="F13718" i="3" s="1"/>
  <c r="H13718" s="1"/>
  <c r="CC49" i="1"/>
  <c r="F13717" i="3" s="1"/>
  <c r="H13717" s="1"/>
  <c r="CC48" i="1"/>
  <c r="F13716" i="3" s="1"/>
  <c r="H13716" s="1"/>
  <c r="CC47" i="1"/>
  <c r="F13715" i="3" s="1"/>
  <c r="CD206" i="1"/>
  <c r="F14078" i="3" s="1"/>
  <c r="H14078" s="1"/>
  <c r="CD205" i="1"/>
  <c r="F14077" i="3" s="1"/>
  <c r="H14077" s="1"/>
  <c r="CD204" i="1"/>
  <c r="F14076" i="3" s="1"/>
  <c r="H14076" s="1"/>
  <c r="CD203" i="1"/>
  <c r="F14075" i="3" s="1"/>
  <c r="H14075" s="1"/>
  <c r="CD202" i="1"/>
  <c r="F14074" i="3" s="1"/>
  <c r="CD198" i="1"/>
  <c r="F14070" i="3" s="1"/>
  <c r="H14070" s="1"/>
  <c r="CD197" i="1"/>
  <c r="F14069" i="3" s="1"/>
  <c r="H14069" s="1"/>
  <c r="CD196" i="1"/>
  <c r="F14068" i="3" s="1"/>
  <c r="H14068" s="1"/>
  <c r="CD195" i="1"/>
  <c r="F14067" i="3" s="1"/>
  <c r="H14067" s="1"/>
  <c r="CD194" i="1"/>
  <c r="F14066" i="3" s="1"/>
  <c r="CD178" i="1"/>
  <c r="F14050" i="3" s="1"/>
  <c r="H14050" s="1"/>
  <c r="CD177" i="1"/>
  <c r="F14049" i="3" s="1"/>
  <c r="H14049" s="1"/>
  <c r="CD176" i="1"/>
  <c r="F14048" i="3" s="1"/>
  <c r="H14048" s="1"/>
  <c r="CD175" i="1"/>
  <c r="F14047" i="3" s="1"/>
  <c r="H14047" s="1"/>
  <c r="CD174" i="1"/>
  <c r="F14046" i="3" s="1"/>
  <c r="H14046" s="1"/>
  <c r="CD173" i="1"/>
  <c r="F14045" i="3" s="1"/>
  <c r="H14045" s="1"/>
  <c r="CD172" i="1"/>
  <c r="F14044" i="3" s="1"/>
  <c r="H14044" s="1"/>
  <c r="CD171" i="1"/>
  <c r="F14043" i="3" s="1"/>
  <c r="H14043" s="1"/>
  <c r="CD170" i="1"/>
  <c r="F14042" i="3" s="1"/>
  <c r="H14042" s="1"/>
  <c r="CD169" i="1"/>
  <c r="F14041" i="3" s="1"/>
  <c r="H14041" s="1"/>
  <c r="CD168" i="1"/>
  <c r="F14040" i="3" s="1"/>
  <c r="H14040" s="1"/>
  <c r="CD167" i="1"/>
  <c r="F14039" i="3" s="1"/>
  <c r="CD163" i="1"/>
  <c r="F14035" i="3" s="1"/>
  <c r="H14035" s="1"/>
  <c r="CD162" i="1"/>
  <c r="F14034" i="3" s="1"/>
  <c r="CD158" i="1"/>
  <c r="F14030" i="3" s="1"/>
  <c r="H14030" s="1"/>
  <c r="CD157" i="1"/>
  <c r="F14029" i="3" s="1"/>
  <c r="H14029" s="1"/>
  <c r="CD156" i="1"/>
  <c r="F14028" i="3" s="1"/>
  <c r="H14028" s="1"/>
  <c r="CD155" i="1"/>
  <c r="F14027" i="3" s="1"/>
  <c r="CD150" i="1"/>
  <c r="F14022" i="3" s="1"/>
  <c r="H14022" s="1"/>
  <c r="CD149" i="1"/>
  <c r="F14021" i="3" s="1"/>
  <c r="CD145" i="1"/>
  <c r="F14017" i="3" s="1"/>
  <c r="H14017" s="1"/>
  <c r="CD144" i="1"/>
  <c r="F14016" i="3" s="1"/>
  <c r="H14016" s="1"/>
  <c r="CD143" i="1"/>
  <c r="F14015" i="3" s="1"/>
  <c r="H14015" s="1"/>
  <c r="CD142" i="1"/>
  <c r="F14014" i="3" s="1"/>
  <c r="CD138" i="1"/>
  <c r="F14010" i="3" s="1"/>
  <c r="H14010" s="1"/>
  <c r="CD137" i="1"/>
  <c r="F14009" i="3" s="1"/>
  <c r="CD129" i="1"/>
  <c r="F14001" i="3" s="1"/>
  <c r="H14001" s="1"/>
  <c r="CD128" i="1"/>
  <c r="F14000" i="3" s="1"/>
  <c r="CD124" i="1"/>
  <c r="F13996" i="3" s="1"/>
  <c r="CD120" i="1"/>
  <c r="F13992" i="3" s="1"/>
  <c r="H13992" s="1"/>
  <c r="CD119" i="1"/>
  <c r="F13991" i="3" s="1"/>
  <c r="H13991" s="1"/>
  <c r="CD118" i="1"/>
  <c r="F13990" i="3" s="1"/>
  <c r="H13990" s="1"/>
  <c r="CD117" i="1"/>
  <c r="F13989" i="3" s="1"/>
  <c r="CD111" i="1"/>
  <c r="F13983" i="3" s="1"/>
  <c r="H13983" s="1"/>
  <c r="CD110" i="1"/>
  <c r="F13982" i="3" s="1"/>
  <c r="H13982" s="1"/>
  <c r="CD109" i="1"/>
  <c r="F13981" i="3" s="1"/>
  <c r="H13981" s="1"/>
  <c r="CD108" i="1"/>
  <c r="F13980" i="3" s="1"/>
  <c r="H13980" s="1"/>
  <c r="CD107" i="1"/>
  <c r="F13979" i="3" s="1"/>
  <c r="H13979" s="1"/>
  <c r="CD106" i="1"/>
  <c r="F13978" i="3" s="1"/>
  <c r="H13978" s="1"/>
  <c r="CD105" i="1"/>
  <c r="F13977" i="3" s="1"/>
  <c r="H13977" s="1"/>
  <c r="CD104" i="1"/>
  <c r="F13976" i="3" s="1"/>
  <c r="H13976" s="1"/>
  <c r="CD103" i="1"/>
  <c r="F13975" i="3" s="1"/>
  <c r="CD99" i="1"/>
  <c r="F13971" i="3" s="1"/>
  <c r="H13971" s="1"/>
  <c r="CD98" i="1"/>
  <c r="F13970" i="3" s="1"/>
  <c r="H13970" s="1"/>
  <c r="CD97" i="1"/>
  <c r="F13969" i="3" s="1"/>
  <c r="H13969" s="1"/>
  <c r="CD96" i="1"/>
  <c r="F13968" i="3" s="1"/>
  <c r="H13968" s="1"/>
  <c r="CD95" i="1"/>
  <c r="F13967" i="3" s="1"/>
  <c r="H13967" s="1"/>
  <c r="CD94" i="1"/>
  <c r="F13966" i="3" s="1"/>
  <c r="H13966" s="1"/>
  <c r="CD93" i="1"/>
  <c r="F13965" i="3" s="1"/>
  <c r="H13965" s="1"/>
  <c r="CD92" i="1"/>
  <c r="F13964" i="3" s="1"/>
  <c r="CD91" i="1"/>
  <c r="F13963" i="3" s="1"/>
  <c r="CD90" i="1"/>
  <c r="F13962" i="3" s="1"/>
  <c r="H13962" s="1"/>
  <c r="CD89" i="1"/>
  <c r="F13961" i="3" s="1"/>
  <c r="CD88" i="1"/>
  <c r="F13960" i="3" s="1"/>
  <c r="H13960" s="1"/>
  <c r="CD87" i="1"/>
  <c r="F13959" i="3" s="1"/>
  <c r="H13959" s="1"/>
  <c r="CD86" i="1"/>
  <c r="F13958" i="3" s="1"/>
  <c r="H13958" s="1"/>
  <c r="CD85" i="1"/>
  <c r="F13957" i="3" s="1"/>
  <c r="H13957" s="1"/>
  <c r="CD84" i="1"/>
  <c r="F13956" i="3" s="1"/>
  <c r="H13956" s="1"/>
  <c r="CD83" i="1"/>
  <c r="F13955" i="3" s="1"/>
  <c r="H13955" s="1"/>
  <c r="CD82" i="1"/>
  <c r="F13954" i="3" s="1"/>
  <c r="CD81" i="1"/>
  <c r="F13953" i="3" s="1"/>
  <c r="H13953" s="1"/>
  <c r="CD80" i="1"/>
  <c r="F13952" i="3" s="1"/>
  <c r="H13952" s="1"/>
  <c r="CD79" i="1"/>
  <c r="F13951" i="3" s="1"/>
  <c r="H13951" s="1"/>
  <c r="CD78" i="1"/>
  <c r="F13950" i="3" s="1"/>
  <c r="H13950" s="1"/>
  <c r="CD77" i="1"/>
  <c r="F13949" i="3" s="1"/>
  <c r="H13949" s="1"/>
  <c r="CD76" i="1"/>
  <c r="F13948" i="3" s="1"/>
  <c r="H13948" s="1"/>
  <c r="CD75" i="1"/>
  <c r="F13947" i="3" s="1"/>
  <c r="H13947" s="1"/>
  <c r="CD74" i="1"/>
  <c r="F13946" i="3" s="1"/>
  <c r="H13946" s="1"/>
  <c r="CD73" i="1"/>
  <c r="F13945" i="3" s="1"/>
  <c r="H13945" s="1"/>
  <c r="CD72" i="1"/>
  <c r="F13944" i="3" s="1"/>
  <c r="H13944" s="1"/>
  <c r="CD71" i="1"/>
  <c r="F13943" i="3" s="1"/>
  <c r="H13943" s="1"/>
  <c r="CD70" i="1"/>
  <c r="F13942" i="3" s="1"/>
  <c r="H13942" s="1"/>
  <c r="CD69" i="1"/>
  <c r="F13941" i="3" s="1"/>
  <c r="H13941" s="1"/>
  <c r="CD68" i="1"/>
  <c r="F13940" i="3" s="1"/>
  <c r="H13940" s="1"/>
  <c r="CD67" i="1"/>
  <c r="F13939" i="3" s="1"/>
  <c r="H13939" s="1"/>
  <c r="CD66" i="1"/>
  <c r="F13938" i="3" s="1"/>
  <c r="H13938" s="1"/>
  <c r="CD65" i="1"/>
  <c r="F13937" i="3" s="1"/>
  <c r="H13937" s="1"/>
  <c r="CD64" i="1"/>
  <c r="F13936" i="3" s="1"/>
  <c r="H13936" s="1"/>
  <c r="CD63" i="1"/>
  <c r="F13935" i="3" s="1"/>
  <c r="H13935" s="1"/>
  <c r="CD62" i="1"/>
  <c r="F13934" i="3" s="1"/>
  <c r="H13934" s="1"/>
  <c r="CD61" i="1"/>
  <c r="F13933" i="3" s="1"/>
  <c r="H13933" s="1"/>
  <c r="CD60" i="1"/>
  <c r="F13932" i="3" s="1"/>
  <c r="H13932" s="1"/>
  <c r="CD59" i="1"/>
  <c r="F13931" i="3" s="1"/>
  <c r="H13931" s="1"/>
  <c r="CD58" i="1"/>
  <c r="F13930" i="3" s="1"/>
  <c r="H13930" s="1"/>
  <c r="CD57" i="1"/>
  <c r="F13929" i="3" s="1"/>
  <c r="CD56" i="1"/>
  <c r="F13928" i="3" s="1"/>
  <c r="CD55" i="1"/>
  <c r="F13927" i="3" s="1"/>
  <c r="H13927" s="1"/>
  <c r="CD54" i="1"/>
  <c r="F13926" i="3" s="1"/>
  <c r="H13926" s="1"/>
  <c r="CD53" i="1"/>
  <c r="F13925" i="3" s="1"/>
  <c r="H13925" s="1"/>
  <c r="CD52" i="1"/>
  <c r="F13924" i="3" s="1"/>
  <c r="H13924" s="1"/>
  <c r="CD51" i="1"/>
  <c r="F13923" i="3" s="1"/>
  <c r="H13923" s="1"/>
  <c r="CD50" i="1"/>
  <c r="F13922" i="3" s="1"/>
  <c r="H13922" s="1"/>
  <c r="CD49" i="1"/>
  <c r="F13921" i="3" s="1"/>
  <c r="H13921" s="1"/>
  <c r="CD48" i="1"/>
  <c r="F13920" i="3" s="1"/>
  <c r="H13920" s="1"/>
  <c r="CD47" i="1"/>
  <c r="F13919" i="3" s="1"/>
  <c r="CE206" i="1"/>
  <c r="F14282" i="3" s="1"/>
  <c r="H14282" s="1"/>
  <c r="CE205" i="1"/>
  <c r="F14281" i="3" s="1"/>
  <c r="H14281" s="1"/>
  <c r="CE204" i="1"/>
  <c r="F14280" i="3" s="1"/>
  <c r="H14280" s="1"/>
  <c r="CE203" i="1"/>
  <c r="F14279" i="3" s="1"/>
  <c r="H14279" s="1"/>
  <c r="CE202" i="1"/>
  <c r="F14278" i="3" s="1"/>
  <c r="CE198" i="1"/>
  <c r="F14274" i="3" s="1"/>
  <c r="H14274" s="1"/>
  <c r="CE196" i="1"/>
  <c r="F14272" i="3" s="1"/>
  <c r="H14272" s="1"/>
  <c r="CE195" i="1"/>
  <c r="F14271" i="3" s="1"/>
  <c r="H14271" s="1"/>
  <c r="CE194" i="1"/>
  <c r="F14270" i="3" s="1"/>
  <c r="CE178" i="1"/>
  <c r="F14254" i="3" s="1"/>
  <c r="H14254" s="1"/>
  <c r="CE177" i="1"/>
  <c r="F14253" i="3" s="1"/>
  <c r="H14253" s="1"/>
  <c r="CE176" i="1"/>
  <c r="F14252" i="3" s="1"/>
  <c r="H14252" s="1"/>
  <c r="CE175" i="1"/>
  <c r="F14251" i="3" s="1"/>
  <c r="H14251" s="1"/>
  <c r="CE174" i="1"/>
  <c r="F14250" i="3" s="1"/>
  <c r="H14250" s="1"/>
  <c r="CE173" i="1"/>
  <c r="F14249" i="3" s="1"/>
  <c r="H14249" s="1"/>
  <c r="CE172" i="1"/>
  <c r="F14248" i="3" s="1"/>
  <c r="H14248" s="1"/>
  <c r="CE171" i="1"/>
  <c r="F14247" i="3" s="1"/>
  <c r="H14247" s="1"/>
  <c r="CE170" i="1"/>
  <c r="F14246" i="3" s="1"/>
  <c r="H14246" s="1"/>
  <c r="CE169" i="1"/>
  <c r="F14245" i="3" s="1"/>
  <c r="H14245" s="1"/>
  <c r="CE168" i="1"/>
  <c r="F14244" i="3" s="1"/>
  <c r="H14244" s="1"/>
  <c r="CE167" i="1"/>
  <c r="F14243" i="3" s="1"/>
  <c r="CE163" i="1"/>
  <c r="F14239" i="3" s="1"/>
  <c r="H14239" s="1"/>
  <c r="CE162" i="1"/>
  <c r="F14238" i="3" s="1"/>
  <c r="CE158" i="1"/>
  <c r="F14234" i="3" s="1"/>
  <c r="H14234" s="1"/>
  <c r="CE157" i="1"/>
  <c r="F14233" i="3" s="1"/>
  <c r="H14233" s="1"/>
  <c r="CE156" i="1"/>
  <c r="F14232" i="3" s="1"/>
  <c r="H14232" s="1"/>
  <c r="CE155" i="1"/>
  <c r="F14231" i="3" s="1"/>
  <c r="CE150" i="1"/>
  <c r="F14226" i="3" s="1"/>
  <c r="H14226" s="1"/>
  <c r="CE149" i="1"/>
  <c r="F14225" i="3" s="1"/>
  <c r="CE144" i="1"/>
  <c r="F14220" i="3" s="1"/>
  <c r="H14220" s="1"/>
  <c r="CE143" i="1"/>
  <c r="F14219" i="3" s="1"/>
  <c r="H14219" s="1"/>
  <c r="CE142" i="1"/>
  <c r="F14218" i="3" s="1"/>
  <c r="CE138" i="1"/>
  <c r="F14214" i="3" s="1"/>
  <c r="H14214" s="1"/>
  <c r="CE137" i="1"/>
  <c r="F14213" i="3" s="1"/>
  <c r="CE129" i="1"/>
  <c r="F14205" i="3" s="1"/>
  <c r="H14205" s="1"/>
  <c r="CE128" i="1"/>
  <c r="F14204" i="3" s="1"/>
  <c r="CE124" i="1"/>
  <c r="F14200" i="3" s="1"/>
  <c r="CE120" i="1"/>
  <c r="F14196" i="3" s="1"/>
  <c r="H14196" s="1"/>
  <c r="CE119" i="1"/>
  <c r="F14195" i="3" s="1"/>
  <c r="H14195" s="1"/>
  <c r="CE118" i="1"/>
  <c r="F14194" i="3" s="1"/>
  <c r="H14194" s="1"/>
  <c r="CE117" i="1"/>
  <c r="F14193" i="3" s="1"/>
  <c r="CE111" i="1"/>
  <c r="F14187" i="3" s="1"/>
  <c r="H14187" s="1"/>
  <c r="CE110" i="1"/>
  <c r="F14186" i="3" s="1"/>
  <c r="H14186" s="1"/>
  <c r="CE109" i="1"/>
  <c r="F14185" i="3" s="1"/>
  <c r="H14185" s="1"/>
  <c r="CE108" i="1"/>
  <c r="F14184" i="3" s="1"/>
  <c r="H14184" s="1"/>
  <c r="CE107" i="1"/>
  <c r="F14183" i="3" s="1"/>
  <c r="H14183" s="1"/>
  <c r="CE106" i="1"/>
  <c r="F14182" i="3" s="1"/>
  <c r="H14182" s="1"/>
  <c r="CE105" i="1"/>
  <c r="F14181" i="3" s="1"/>
  <c r="H14181" s="1"/>
  <c r="CE104" i="1"/>
  <c r="F14180" i="3" s="1"/>
  <c r="H14180" s="1"/>
  <c r="CE103" i="1"/>
  <c r="F14179" i="3" s="1"/>
  <c r="CE99" i="1"/>
  <c r="F14175" i="3" s="1"/>
  <c r="H14175" s="1"/>
  <c r="CE98" i="1"/>
  <c r="F14174" i="3" s="1"/>
  <c r="H14174" s="1"/>
  <c r="CE97" i="1"/>
  <c r="F14173" i="3" s="1"/>
  <c r="H14173" s="1"/>
  <c r="CE96" i="1"/>
  <c r="F14172" i="3" s="1"/>
  <c r="H14172" s="1"/>
  <c r="CE95" i="1"/>
  <c r="F14171" i="3" s="1"/>
  <c r="H14171" s="1"/>
  <c r="CE94" i="1"/>
  <c r="F14170" i="3" s="1"/>
  <c r="H14170" s="1"/>
  <c r="CE93" i="1"/>
  <c r="F14169" i="3" s="1"/>
  <c r="H14169" s="1"/>
  <c r="CE92" i="1"/>
  <c r="F14168" i="3" s="1"/>
  <c r="H14168" s="1"/>
  <c r="CE91" i="1"/>
  <c r="F14167" i="3" s="1"/>
  <c r="H14167" s="1"/>
  <c r="CE90" i="1"/>
  <c r="F14166" i="3" s="1"/>
  <c r="H14166" s="1"/>
  <c r="CE89" i="1"/>
  <c r="F14165" i="3" s="1"/>
  <c r="CE88" i="1"/>
  <c r="F14164" i="3" s="1"/>
  <c r="H14164" s="1"/>
  <c r="CE87" i="1"/>
  <c r="F14163" i="3" s="1"/>
  <c r="H14163" s="1"/>
  <c r="CE86" i="1"/>
  <c r="F14162" i="3" s="1"/>
  <c r="H14162" s="1"/>
  <c r="CE85" i="1"/>
  <c r="F14161" i="3" s="1"/>
  <c r="H14161" s="1"/>
  <c r="CE84" i="1"/>
  <c r="F14160" i="3" s="1"/>
  <c r="CE83" i="1"/>
  <c r="F14159" i="3" s="1"/>
  <c r="H14159" s="1"/>
  <c r="CE82" i="1"/>
  <c r="F14158" i="3" s="1"/>
  <c r="H14158" s="1"/>
  <c r="CE81" i="1"/>
  <c r="F14157" i="3" s="1"/>
  <c r="H14157" s="1"/>
  <c r="CE80" i="1"/>
  <c r="F14156" i="3" s="1"/>
  <c r="H14156" s="1"/>
  <c r="CE79" i="1"/>
  <c r="F14155" i="3" s="1"/>
  <c r="H14155" s="1"/>
  <c r="CE78" i="1"/>
  <c r="F14154" i="3" s="1"/>
  <c r="H14154" s="1"/>
  <c r="CE77" i="1"/>
  <c r="F14153" i="3" s="1"/>
  <c r="H14153" s="1"/>
  <c r="CE76" i="1"/>
  <c r="F14152" i="3" s="1"/>
  <c r="H14152" s="1"/>
  <c r="CE75" i="1"/>
  <c r="F14151" i="3" s="1"/>
  <c r="H14151" s="1"/>
  <c r="CE74" i="1"/>
  <c r="F14150" i="3" s="1"/>
  <c r="H14150" s="1"/>
  <c r="CE73" i="1"/>
  <c r="F14149" i="3" s="1"/>
  <c r="H14149" s="1"/>
  <c r="CE72" i="1"/>
  <c r="F14148" i="3" s="1"/>
  <c r="H14148" s="1"/>
  <c r="CE71" i="1"/>
  <c r="F14147" i="3" s="1"/>
  <c r="H14147" s="1"/>
  <c r="CE70" i="1"/>
  <c r="F14146" i="3" s="1"/>
  <c r="H14146" s="1"/>
  <c r="CE69" i="1"/>
  <c r="F14145" i="3" s="1"/>
  <c r="H14145" s="1"/>
  <c r="CE68" i="1"/>
  <c r="F14144" i="3" s="1"/>
  <c r="H14144" s="1"/>
  <c r="CE67" i="1"/>
  <c r="F14143" i="3" s="1"/>
  <c r="H14143" s="1"/>
  <c r="CE66" i="1"/>
  <c r="F14142" i="3" s="1"/>
  <c r="H14142" s="1"/>
  <c r="CE65" i="1"/>
  <c r="F14141" i="3" s="1"/>
  <c r="H14141" s="1"/>
  <c r="CE64" i="1"/>
  <c r="F14140" i="3" s="1"/>
  <c r="CE63" i="1"/>
  <c r="F14139" i="3" s="1"/>
  <c r="H14139" s="1"/>
  <c r="CE62" i="1"/>
  <c r="F14138" i="3" s="1"/>
  <c r="H14138" s="1"/>
  <c r="CE61" i="1"/>
  <c r="F14137" i="3" s="1"/>
  <c r="H14137" s="1"/>
  <c r="CE60" i="1"/>
  <c r="F14136" i="3" s="1"/>
  <c r="H14136" s="1"/>
  <c r="CE59" i="1"/>
  <c r="F14135" i="3" s="1"/>
  <c r="H14135" s="1"/>
  <c r="CE58" i="1"/>
  <c r="F14134" i="3" s="1"/>
  <c r="H14134" s="1"/>
  <c r="CE57" i="1"/>
  <c r="F14133" i="3" s="1"/>
  <c r="H14133" s="1"/>
  <c r="CE56" i="1"/>
  <c r="F14132" i="3" s="1"/>
  <c r="H14132" s="1"/>
  <c r="CE55" i="1"/>
  <c r="F14131" i="3" s="1"/>
  <c r="H14131" s="1"/>
  <c r="CE54" i="1"/>
  <c r="F14130" i="3" s="1"/>
  <c r="H14130" s="1"/>
  <c r="CE53" i="1"/>
  <c r="F14129" i="3" s="1"/>
  <c r="H14129" s="1"/>
  <c r="CE52" i="1"/>
  <c r="F14128" i="3" s="1"/>
  <c r="H14128" s="1"/>
  <c r="CE51" i="1"/>
  <c r="F14127" i="3" s="1"/>
  <c r="H14127" s="1"/>
  <c r="CE50" i="1"/>
  <c r="F14126" i="3" s="1"/>
  <c r="H14126" s="1"/>
  <c r="CE49" i="1"/>
  <c r="F14125" i="3" s="1"/>
  <c r="H14125" s="1"/>
  <c r="CE48" i="1"/>
  <c r="F14124" i="3" s="1"/>
  <c r="H14124" s="1"/>
  <c r="CE47" i="1"/>
  <c r="F14123" i="3" s="1"/>
  <c r="CF206" i="1"/>
  <c r="F14486" i="3" s="1"/>
  <c r="H14486" s="1"/>
  <c r="CF205" i="1"/>
  <c r="F14485" i="3" s="1"/>
  <c r="H14485" s="1"/>
  <c r="CF204" i="1"/>
  <c r="F14484" i="3" s="1"/>
  <c r="H14484" s="1"/>
  <c r="CF203" i="1"/>
  <c r="F14483" i="3" s="1"/>
  <c r="H14483" s="1"/>
  <c r="CF202" i="1"/>
  <c r="F14482" i="3" s="1"/>
  <c r="CF198" i="1"/>
  <c r="F14478" i="3" s="1"/>
  <c r="H14478" s="1"/>
  <c r="CF197" i="1"/>
  <c r="F14477" i="3" s="1"/>
  <c r="H14477" s="1"/>
  <c r="CF196" i="1"/>
  <c r="F14476" i="3" s="1"/>
  <c r="H14476" s="1"/>
  <c r="CF195" i="1"/>
  <c r="F14475" i="3" s="1"/>
  <c r="H14475" s="1"/>
  <c r="CF194" i="1"/>
  <c r="F14474" i="3" s="1"/>
  <c r="CF178" i="1"/>
  <c r="F14458" i="3" s="1"/>
  <c r="H14458" s="1"/>
  <c r="CF177" i="1"/>
  <c r="F14457" i="3" s="1"/>
  <c r="H14457" s="1"/>
  <c r="CF176" i="1"/>
  <c r="F14456" i="3" s="1"/>
  <c r="H14456" s="1"/>
  <c r="CF175" i="1"/>
  <c r="F14455" i="3" s="1"/>
  <c r="H14455" s="1"/>
  <c r="CF174" i="1"/>
  <c r="F14454" i="3" s="1"/>
  <c r="H14454" s="1"/>
  <c r="CF173" i="1"/>
  <c r="F14453" i="3" s="1"/>
  <c r="H14453" s="1"/>
  <c r="CF172" i="1"/>
  <c r="F14452" i="3" s="1"/>
  <c r="H14452" s="1"/>
  <c r="CF171" i="1"/>
  <c r="F14451" i="3" s="1"/>
  <c r="H14451" s="1"/>
  <c r="CF170" i="1"/>
  <c r="F14450" i="3" s="1"/>
  <c r="H14450" s="1"/>
  <c r="CF169" i="1"/>
  <c r="F14449" i="3" s="1"/>
  <c r="H14449" s="1"/>
  <c r="CF168" i="1"/>
  <c r="F14448" i="3" s="1"/>
  <c r="H14448" s="1"/>
  <c r="CF167" i="1"/>
  <c r="F14447" i="3" s="1"/>
  <c r="CF163" i="1"/>
  <c r="F14443" i="3" s="1"/>
  <c r="H14443" s="1"/>
  <c r="CF162" i="1"/>
  <c r="F14442" i="3" s="1"/>
  <c r="CF158" i="1"/>
  <c r="F14438" i="3" s="1"/>
  <c r="H14438" s="1"/>
  <c r="CF157" i="1"/>
  <c r="F14437" i="3" s="1"/>
  <c r="H14437" s="1"/>
  <c r="CF156" i="1"/>
  <c r="F14436" i="3" s="1"/>
  <c r="H14436" s="1"/>
  <c r="CF155" i="1"/>
  <c r="F14435" i="3" s="1"/>
  <c r="CF150" i="1"/>
  <c r="F14430" i="3" s="1"/>
  <c r="H14430" s="1"/>
  <c r="CF149" i="1"/>
  <c r="F14429" i="3" s="1"/>
  <c r="CF145" i="1"/>
  <c r="F14425" i="3" s="1"/>
  <c r="H14425" s="1"/>
  <c r="CF144" i="1"/>
  <c r="F14424" i="3" s="1"/>
  <c r="H14424" s="1"/>
  <c r="CF143" i="1"/>
  <c r="F14423" i="3" s="1"/>
  <c r="H14423" s="1"/>
  <c r="CF142" i="1"/>
  <c r="F14422" i="3" s="1"/>
  <c r="CF138" i="1"/>
  <c r="F14418" i="3" s="1"/>
  <c r="H14418" s="1"/>
  <c r="CF137" i="1"/>
  <c r="F14417" i="3" s="1"/>
  <c r="CF129" i="1"/>
  <c r="F14409" i="3" s="1"/>
  <c r="H14409" s="1"/>
  <c r="CF128" i="1"/>
  <c r="F14408" i="3" s="1"/>
  <c r="CF124" i="1"/>
  <c r="F14404" i="3" s="1"/>
  <c r="CF120" i="1"/>
  <c r="F14400" i="3" s="1"/>
  <c r="H14400" s="1"/>
  <c r="CF119" i="1"/>
  <c r="F14399" i="3" s="1"/>
  <c r="H14399" s="1"/>
  <c r="CF118" i="1"/>
  <c r="F14398" i="3" s="1"/>
  <c r="H14398" s="1"/>
  <c r="CF117" i="1"/>
  <c r="F14397" i="3" s="1"/>
  <c r="CF111" i="1"/>
  <c r="F14391" i="3" s="1"/>
  <c r="H14391" s="1"/>
  <c r="CF110" i="1"/>
  <c r="F14390" i="3" s="1"/>
  <c r="H14390" s="1"/>
  <c r="CF109" i="1"/>
  <c r="F14389" i="3" s="1"/>
  <c r="H14389" s="1"/>
  <c r="CF108" i="1"/>
  <c r="F14388" i="3" s="1"/>
  <c r="H14388" s="1"/>
  <c r="CF107" i="1"/>
  <c r="F14387" i="3" s="1"/>
  <c r="H14387" s="1"/>
  <c r="CF106" i="1"/>
  <c r="F14386" i="3" s="1"/>
  <c r="H14386" s="1"/>
  <c r="CF105" i="1"/>
  <c r="F14385" i="3" s="1"/>
  <c r="H14385" s="1"/>
  <c r="CF104" i="1"/>
  <c r="F14384" i="3" s="1"/>
  <c r="H14384" s="1"/>
  <c r="CF103" i="1"/>
  <c r="F14383" i="3" s="1"/>
  <c r="CF99" i="1"/>
  <c r="F14379" i="3" s="1"/>
  <c r="H14379" s="1"/>
  <c r="CF98" i="1"/>
  <c r="F14378" i="3" s="1"/>
  <c r="H14378" s="1"/>
  <c r="CF97" i="1"/>
  <c r="F14377" i="3" s="1"/>
  <c r="H14377" s="1"/>
  <c r="CF96" i="1"/>
  <c r="F14376" i="3" s="1"/>
  <c r="H14376" s="1"/>
  <c r="CF95" i="1"/>
  <c r="F14375" i="3" s="1"/>
  <c r="H14375" s="1"/>
  <c r="CF94" i="1"/>
  <c r="F14374" i="3" s="1"/>
  <c r="H14374" s="1"/>
  <c r="CF93" i="1"/>
  <c r="F14373" i="3" s="1"/>
  <c r="H14373" s="1"/>
  <c r="CF92" i="1"/>
  <c r="F14372" i="3" s="1"/>
  <c r="H14372" s="1"/>
  <c r="CF91" i="1"/>
  <c r="F14371" i="3" s="1"/>
  <c r="CF90" i="1"/>
  <c r="F14370" i="3" s="1"/>
  <c r="H14370" s="1"/>
  <c r="CF89" i="1"/>
  <c r="F14369" i="3" s="1"/>
  <c r="CF88" i="1"/>
  <c r="F14368" i="3" s="1"/>
  <c r="H14368" s="1"/>
  <c r="CF87" i="1"/>
  <c r="F14367" i="3" s="1"/>
  <c r="H14367" s="1"/>
  <c r="CF86" i="1"/>
  <c r="F14366" i="3" s="1"/>
  <c r="CF85" i="1"/>
  <c r="F14365" i="3" s="1"/>
  <c r="H14365" s="1"/>
  <c r="CF84" i="1"/>
  <c r="F14364" i="3" s="1"/>
  <c r="CF83" i="1"/>
  <c r="F14363" i="3" s="1"/>
  <c r="H14363" s="1"/>
  <c r="CF82" i="1"/>
  <c r="F14362" i="3" s="1"/>
  <c r="H14362" s="1"/>
  <c r="CF81" i="1"/>
  <c r="F14361" i="3" s="1"/>
  <c r="H14361" s="1"/>
  <c r="CF80" i="1"/>
  <c r="F14360" i="3" s="1"/>
  <c r="H14360" s="1"/>
  <c r="CF79" i="1"/>
  <c r="F14359" i="3" s="1"/>
  <c r="H14359" s="1"/>
  <c r="CF78" i="1"/>
  <c r="F14358" i="3" s="1"/>
  <c r="CF77" i="1"/>
  <c r="F14357" i="3" s="1"/>
  <c r="H14357" s="1"/>
  <c r="CF76" i="1"/>
  <c r="F14356" i="3" s="1"/>
  <c r="H14356" s="1"/>
  <c r="CF75" i="1"/>
  <c r="F14355" i="3" s="1"/>
  <c r="H14355" s="1"/>
  <c r="CF74" i="1"/>
  <c r="F14354" i="3" s="1"/>
  <c r="H14354" s="1"/>
  <c r="CF73" i="1"/>
  <c r="F14353" i="3" s="1"/>
  <c r="H14353" s="1"/>
  <c r="CF72" i="1"/>
  <c r="F14352" i="3" s="1"/>
  <c r="H14352" s="1"/>
  <c r="CF71" i="1"/>
  <c r="F14351" i="3" s="1"/>
  <c r="H14351" s="1"/>
  <c r="CF70" i="1"/>
  <c r="F14350" i="3" s="1"/>
  <c r="H14350" s="1"/>
  <c r="CF69" i="1"/>
  <c r="F14349" i="3" s="1"/>
  <c r="H14349" s="1"/>
  <c r="CF68" i="1"/>
  <c r="F14348" i="3" s="1"/>
  <c r="H14348" s="1"/>
  <c r="CF67" i="1"/>
  <c r="F14347" i="3" s="1"/>
  <c r="H14347" s="1"/>
  <c r="CF66" i="1"/>
  <c r="F14346" i="3" s="1"/>
  <c r="H14346" s="1"/>
  <c r="CF65" i="1"/>
  <c r="F14345" i="3" s="1"/>
  <c r="CF64" i="1"/>
  <c r="F14344" i="3" s="1"/>
  <c r="CF63" i="1"/>
  <c r="F14343" i="3" s="1"/>
  <c r="H14343" s="1"/>
  <c r="CF62" i="1"/>
  <c r="F14342" i="3" s="1"/>
  <c r="H14342" s="1"/>
  <c r="CF61" i="1"/>
  <c r="F14341" i="3" s="1"/>
  <c r="H14341" s="1"/>
  <c r="CF60" i="1"/>
  <c r="F14340" i="3" s="1"/>
  <c r="H14340" s="1"/>
  <c r="CF59" i="1"/>
  <c r="F14339" i="3" s="1"/>
  <c r="H14339" s="1"/>
  <c r="CF58" i="1"/>
  <c r="F14338" i="3" s="1"/>
  <c r="H14338" s="1"/>
  <c r="CF57" i="1"/>
  <c r="F14337" i="3" s="1"/>
  <c r="H14337" s="1"/>
  <c r="CF56" i="1"/>
  <c r="F14336" i="3" s="1"/>
  <c r="CF55" i="1"/>
  <c r="F14335" i="3" s="1"/>
  <c r="H14335" s="1"/>
  <c r="CF54" i="1"/>
  <c r="F14334" i="3" s="1"/>
  <c r="H14334" s="1"/>
  <c r="CF53" i="1"/>
  <c r="F14333" i="3" s="1"/>
  <c r="H14333" s="1"/>
  <c r="CF52" i="1"/>
  <c r="F14332" i="3" s="1"/>
  <c r="H14332" s="1"/>
  <c r="CF51" i="1"/>
  <c r="F14331" i="3" s="1"/>
  <c r="H14331" s="1"/>
  <c r="CF50" i="1"/>
  <c r="F14330" i="3" s="1"/>
  <c r="H14330" s="1"/>
  <c r="CF49" i="1"/>
  <c r="F14329" i="3" s="1"/>
  <c r="H14329" s="1"/>
  <c r="CF48" i="1"/>
  <c r="F14328" i="3" s="1"/>
  <c r="H14328" s="1"/>
  <c r="CF47" i="1"/>
  <c r="F14327" i="3" s="1"/>
  <c r="CH206" i="1"/>
  <c r="F14894" i="3" s="1"/>
  <c r="H14894" s="1"/>
  <c r="CH205" i="1"/>
  <c r="F14893" i="3" s="1"/>
  <c r="H14893" s="1"/>
  <c r="CH204" i="1"/>
  <c r="F14892" i="3" s="1"/>
  <c r="H14892" s="1"/>
  <c r="CH203" i="1"/>
  <c r="F14891" i="3" s="1"/>
  <c r="H14891" s="1"/>
  <c r="CH202" i="1"/>
  <c r="F14890" i="3" s="1"/>
  <c r="CH198" i="1"/>
  <c r="F14886" i="3" s="1"/>
  <c r="H14886" s="1"/>
  <c r="CH197" i="1"/>
  <c r="F14885" i="3" s="1"/>
  <c r="H14885" s="1"/>
  <c r="CH196" i="1"/>
  <c r="F14884" i="3" s="1"/>
  <c r="H14884" s="1"/>
  <c r="CH195" i="1"/>
  <c r="F14883" i="3" s="1"/>
  <c r="H14883" s="1"/>
  <c r="CH194" i="1"/>
  <c r="F14882" i="3" s="1"/>
  <c r="CH178" i="1"/>
  <c r="F14866" i="3" s="1"/>
  <c r="H14866" s="1"/>
  <c r="CH177" i="1"/>
  <c r="F14865" i="3" s="1"/>
  <c r="H14865" s="1"/>
  <c r="CH176" i="1"/>
  <c r="F14864" i="3" s="1"/>
  <c r="H14864" s="1"/>
  <c r="CH175" i="1"/>
  <c r="F14863" i="3" s="1"/>
  <c r="H14863" s="1"/>
  <c r="CH174" i="1"/>
  <c r="F14862" i="3" s="1"/>
  <c r="H14862" s="1"/>
  <c r="CH173" i="1"/>
  <c r="F14861" i="3" s="1"/>
  <c r="H14861" s="1"/>
  <c r="CH172" i="1"/>
  <c r="F14860" i="3" s="1"/>
  <c r="H14860" s="1"/>
  <c r="CH171" i="1"/>
  <c r="F14859" i="3" s="1"/>
  <c r="H14859" s="1"/>
  <c r="CH170" i="1"/>
  <c r="F14858" i="3" s="1"/>
  <c r="H14858" s="1"/>
  <c r="CH169" i="1"/>
  <c r="F14857" i="3" s="1"/>
  <c r="H14857" s="1"/>
  <c r="CH168" i="1"/>
  <c r="F14856" i="3" s="1"/>
  <c r="H14856" s="1"/>
  <c r="CH167" i="1"/>
  <c r="F14855" i="3" s="1"/>
  <c r="CH163" i="1"/>
  <c r="F14851" i="3" s="1"/>
  <c r="H14851" s="1"/>
  <c r="CH162" i="1"/>
  <c r="F14850" i="3" s="1"/>
  <c r="CH158" i="1"/>
  <c r="F14846" i="3" s="1"/>
  <c r="H14846" s="1"/>
  <c r="CH157" i="1"/>
  <c r="F14845" i="3" s="1"/>
  <c r="H14845" s="1"/>
  <c r="CH156" i="1"/>
  <c r="F14844" i="3" s="1"/>
  <c r="H14844" s="1"/>
  <c r="CH155" i="1"/>
  <c r="F14843" i="3" s="1"/>
  <c r="CH150" i="1"/>
  <c r="F14838" i="3" s="1"/>
  <c r="H14838" s="1"/>
  <c r="CH149" i="1"/>
  <c r="F14837" i="3" s="1"/>
  <c r="CH145" i="1"/>
  <c r="F14833" i="3" s="1"/>
  <c r="H14833" s="1"/>
  <c r="CH144" i="1"/>
  <c r="F14832" i="3" s="1"/>
  <c r="H14832" s="1"/>
  <c r="CH143" i="1"/>
  <c r="F14831" i="3" s="1"/>
  <c r="H14831" s="1"/>
  <c r="CH142" i="1"/>
  <c r="F14830" i="3" s="1"/>
  <c r="CH138" i="1"/>
  <c r="F14826" i="3" s="1"/>
  <c r="H14826" s="1"/>
  <c r="CH137" i="1"/>
  <c r="F14825" i="3" s="1"/>
  <c r="CH129" i="1"/>
  <c r="F14817" i="3" s="1"/>
  <c r="H14817" s="1"/>
  <c r="CH128" i="1"/>
  <c r="F14816" i="3" s="1"/>
  <c r="CH124" i="1"/>
  <c r="F14812" i="3" s="1"/>
  <c r="CH120" i="1"/>
  <c r="F14808" i="3" s="1"/>
  <c r="H14808" s="1"/>
  <c r="CH119" i="1"/>
  <c r="F14807" i="3" s="1"/>
  <c r="H14807" s="1"/>
  <c r="CH118" i="1"/>
  <c r="F14806" i="3" s="1"/>
  <c r="H14806" s="1"/>
  <c r="CH117" i="1"/>
  <c r="F14805" i="3" s="1"/>
  <c r="CH111" i="1"/>
  <c r="F14799" i="3" s="1"/>
  <c r="H14799" s="1"/>
  <c r="CH110" i="1"/>
  <c r="F14798" i="3" s="1"/>
  <c r="H14798" s="1"/>
  <c r="CH109" i="1"/>
  <c r="F14797" i="3" s="1"/>
  <c r="H14797" s="1"/>
  <c r="CH108" i="1"/>
  <c r="F14796" i="3" s="1"/>
  <c r="H14796" s="1"/>
  <c r="CH107" i="1"/>
  <c r="F14795" i="3" s="1"/>
  <c r="H14795" s="1"/>
  <c r="CH106" i="1"/>
  <c r="F14794" i="3" s="1"/>
  <c r="H14794" s="1"/>
  <c r="CH105" i="1"/>
  <c r="F14793" i="3" s="1"/>
  <c r="H14793" s="1"/>
  <c r="CH104" i="1"/>
  <c r="F14792" i="3" s="1"/>
  <c r="H14792" s="1"/>
  <c r="CH103" i="1"/>
  <c r="F14791" i="3" s="1"/>
  <c r="CH99" i="1"/>
  <c r="F14787" i="3" s="1"/>
  <c r="H14787" s="1"/>
  <c r="CH98" i="1"/>
  <c r="F14786" i="3" s="1"/>
  <c r="H14786" s="1"/>
  <c r="CH97" i="1"/>
  <c r="F14785" i="3" s="1"/>
  <c r="H14785" s="1"/>
  <c r="CH96" i="1"/>
  <c r="F14784" i="3" s="1"/>
  <c r="H14784" s="1"/>
  <c r="CH95" i="1"/>
  <c r="F14783" i="3" s="1"/>
  <c r="H14783" s="1"/>
  <c r="CH94" i="1"/>
  <c r="F14782" i="3" s="1"/>
  <c r="H14782" s="1"/>
  <c r="CH93" i="1"/>
  <c r="F14781" i="3" s="1"/>
  <c r="H14781" s="1"/>
  <c r="CH92" i="1"/>
  <c r="F14780" i="3" s="1"/>
  <c r="H14780" s="1"/>
  <c r="CH91" i="1"/>
  <c r="F14779" i="3" s="1"/>
  <c r="CH90" i="1"/>
  <c r="F14778" i="3" s="1"/>
  <c r="H14778" s="1"/>
  <c r="CH89" i="1"/>
  <c r="F14777" i="3" s="1"/>
  <c r="CH88" i="1"/>
  <c r="F14776" i="3" s="1"/>
  <c r="H14776" s="1"/>
  <c r="CH87" i="1"/>
  <c r="F14775" i="3" s="1"/>
  <c r="H14775" s="1"/>
  <c r="CH86" i="1"/>
  <c r="F14774" i="3" s="1"/>
  <c r="H14774" s="1"/>
  <c r="CH85" i="1"/>
  <c r="F14773" i="3" s="1"/>
  <c r="H14773" s="1"/>
  <c r="CH84" i="1"/>
  <c r="F14772" i="3" s="1"/>
  <c r="CH83" i="1"/>
  <c r="F14771" i="3" s="1"/>
  <c r="H14771" s="1"/>
  <c r="CH82" i="1"/>
  <c r="F14770" i="3" s="1"/>
  <c r="CH81" i="1"/>
  <c r="F14769" i="3" s="1"/>
  <c r="H14769" s="1"/>
  <c r="CH80" i="1"/>
  <c r="F14768" i="3" s="1"/>
  <c r="H14768" s="1"/>
  <c r="CH79" i="1"/>
  <c r="F14767" i="3" s="1"/>
  <c r="H14767" s="1"/>
  <c r="CH78" i="1"/>
  <c r="F14766" i="3" s="1"/>
  <c r="H14766" s="1"/>
  <c r="CH77" i="1"/>
  <c r="F14765" i="3" s="1"/>
  <c r="H14765" s="1"/>
  <c r="CH76" i="1"/>
  <c r="F14764" i="3" s="1"/>
  <c r="H14764" s="1"/>
  <c r="CH75" i="1"/>
  <c r="F14763" i="3" s="1"/>
  <c r="H14763" s="1"/>
  <c r="CH74" i="1"/>
  <c r="F14762" i="3" s="1"/>
  <c r="H14762" s="1"/>
  <c r="CH73" i="1"/>
  <c r="F14761" i="3" s="1"/>
  <c r="H14761" s="1"/>
  <c r="CH72" i="1"/>
  <c r="F14760" i="3" s="1"/>
  <c r="H14760" s="1"/>
  <c r="CH71" i="1"/>
  <c r="F14759" i="3" s="1"/>
  <c r="H14759" s="1"/>
  <c r="CH70" i="1"/>
  <c r="F14758" i="3" s="1"/>
  <c r="H14758" s="1"/>
  <c r="CH69" i="1"/>
  <c r="F14757" i="3" s="1"/>
  <c r="H14757" s="1"/>
  <c r="CH68" i="1"/>
  <c r="F14756" i="3" s="1"/>
  <c r="H14756" s="1"/>
  <c r="CH67" i="1"/>
  <c r="F14755" i="3" s="1"/>
  <c r="H14755" s="1"/>
  <c r="CH66" i="1"/>
  <c r="F14754" i="3" s="1"/>
  <c r="H14754" s="1"/>
  <c r="CH65" i="1"/>
  <c r="F14753" i="3" s="1"/>
  <c r="H14753" s="1"/>
  <c r="CH64" i="1"/>
  <c r="F14752" i="3" s="1"/>
  <c r="CH63" i="1"/>
  <c r="F14751" i="3" s="1"/>
  <c r="H14751" s="1"/>
  <c r="CH62" i="1"/>
  <c r="F14750" i="3" s="1"/>
  <c r="H14750" s="1"/>
  <c r="CH61" i="1"/>
  <c r="F14749" i="3" s="1"/>
  <c r="H14749" s="1"/>
  <c r="CH60" i="1"/>
  <c r="F14748" i="3" s="1"/>
  <c r="H14748" s="1"/>
  <c r="CH59" i="1"/>
  <c r="F14747" i="3" s="1"/>
  <c r="H14747" s="1"/>
  <c r="CH58" i="1"/>
  <c r="F14746" i="3" s="1"/>
  <c r="H14746" s="1"/>
  <c r="CH57" i="1"/>
  <c r="F14745" i="3" s="1"/>
  <c r="H14745" s="1"/>
  <c r="CH56" i="1"/>
  <c r="F14744" i="3" s="1"/>
  <c r="H14744" s="1"/>
  <c r="CH55" i="1"/>
  <c r="F14743" i="3" s="1"/>
  <c r="H14743" s="1"/>
  <c r="CH54" i="1"/>
  <c r="F14742" i="3" s="1"/>
  <c r="H14742" s="1"/>
  <c r="CH53" i="1"/>
  <c r="F14741" i="3" s="1"/>
  <c r="CH52" i="1"/>
  <c r="F14740" i="3" s="1"/>
  <c r="H14740" s="1"/>
  <c r="CH51" i="1"/>
  <c r="F14739" i="3" s="1"/>
  <c r="H14739" s="1"/>
  <c r="CH50" i="1"/>
  <c r="F14738" i="3" s="1"/>
  <c r="H14738" s="1"/>
  <c r="CH49" i="1"/>
  <c r="F14737" i="3" s="1"/>
  <c r="H14737" s="1"/>
  <c r="CH48" i="1"/>
  <c r="F14736" i="3" s="1"/>
  <c r="H14736" s="1"/>
  <c r="CH47" i="1"/>
  <c r="F14735" i="3" s="1"/>
  <c r="CI206" i="1"/>
  <c r="F15098" i="3" s="1"/>
  <c r="H15098" s="1"/>
  <c r="CI205" i="1"/>
  <c r="F15097" i="3" s="1"/>
  <c r="H15097" s="1"/>
  <c r="CI204" i="1"/>
  <c r="F15096" i="3" s="1"/>
  <c r="H15096" s="1"/>
  <c r="CI203" i="1"/>
  <c r="F15095" i="3" s="1"/>
  <c r="H15095" s="1"/>
  <c r="CI202" i="1"/>
  <c r="F15094" i="3" s="1"/>
  <c r="CI198" i="1"/>
  <c r="F15090" i="3" s="1"/>
  <c r="H15090" s="1"/>
  <c r="CI197" i="1"/>
  <c r="F15089" i="3" s="1"/>
  <c r="H15089" s="1"/>
  <c r="CI196" i="1"/>
  <c r="F15088" i="3" s="1"/>
  <c r="H15088" s="1"/>
  <c r="CI195" i="1"/>
  <c r="F15087" i="3" s="1"/>
  <c r="H15087" s="1"/>
  <c r="CI194" i="1"/>
  <c r="F15086" i="3" s="1"/>
  <c r="CI178" i="1"/>
  <c r="F15070" i="3" s="1"/>
  <c r="H15070" s="1"/>
  <c r="CI177" i="1"/>
  <c r="F15069" i="3" s="1"/>
  <c r="H15069" s="1"/>
  <c r="CI176" i="1"/>
  <c r="F15068" i="3" s="1"/>
  <c r="H15068" s="1"/>
  <c r="CI175" i="1"/>
  <c r="F15067" i="3" s="1"/>
  <c r="H15067" s="1"/>
  <c r="CI174" i="1"/>
  <c r="F15066" i="3" s="1"/>
  <c r="H15066" s="1"/>
  <c r="CI173" i="1"/>
  <c r="F15065" i="3" s="1"/>
  <c r="H15065" s="1"/>
  <c r="CI172" i="1"/>
  <c r="F15064" i="3" s="1"/>
  <c r="H15064" s="1"/>
  <c r="CI171" i="1"/>
  <c r="F15063" i="3" s="1"/>
  <c r="H15063" s="1"/>
  <c r="CI170" i="1"/>
  <c r="F15062" i="3" s="1"/>
  <c r="H15062" s="1"/>
  <c r="CI169" i="1"/>
  <c r="F15061" i="3" s="1"/>
  <c r="H15061" s="1"/>
  <c r="CI168" i="1"/>
  <c r="F15060" i="3" s="1"/>
  <c r="H15060" s="1"/>
  <c r="CI167" i="1"/>
  <c r="F15059" i="3" s="1"/>
  <c r="CI163" i="1"/>
  <c r="F15055" i="3" s="1"/>
  <c r="H15055" s="1"/>
  <c r="CI162" i="1"/>
  <c r="F15054" i="3" s="1"/>
  <c r="CI158" i="1"/>
  <c r="F15050" i="3" s="1"/>
  <c r="H15050" s="1"/>
  <c r="CI157" i="1"/>
  <c r="F15049" i="3" s="1"/>
  <c r="H15049" s="1"/>
  <c r="CI156" i="1"/>
  <c r="F15048" i="3" s="1"/>
  <c r="H15048" s="1"/>
  <c r="CI155" i="1"/>
  <c r="F15047" i="3" s="1"/>
  <c r="CI150" i="1"/>
  <c r="F15042" i="3" s="1"/>
  <c r="H15042" s="1"/>
  <c r="CI149" i="1"/>
  <c r="F15041" i="3" s="1"/>
  <c r="CI145" i="1"/>
  <c r="F15037" i="3" s="1"/>
  <c r="H15037" s="1"/>
  <c r="CI144" i="1"/>
  <c r="F15036" i="3" s="1"/>
  <c r="H15036" s="1"/>
  <c r="CI143" i="1"/>
  <c r="F15035" i="3" s="1"/>
  <c r="H15035" s="1"/>
  <c r="CI142" i="1"/>
  <c r="F15034" i="3" s="1"/>
  <c r="CI138" i="1"/>
  <c r="F15030" i="3" s="1"/>
  <c r="H15030" s="1"/>
  <c r="CI137" i="1"/>
  <c r="F15029" i="3" s="1"/>
  <c r="CI129" i="1"/>
  <c r="F15021" i="3" s="1"/>
  <c r="H15021" s="1"/>
  <c r="CI128" i="1"/>
  <c r="F15020" i="3" s="1"/>
  <c r="CI124" i="1"/>
  <c r="F15016" i="3" s="1"/>
  <c r="CI120" i="1"/>
  <c r="F15012" i="3" s="1"/>
  <c r="H15012" s="1"/>
  <c r="CI119" i="1"/>
  <c r="F15011" i="3" s="1"/>
  <c r="H15011" s="1"/>
  <c r="CI118" i="1"/>
  <c r="F15010" i="3" s="1"/>
  <c r="H15010" s="1"/>
  <c r="CI117" i="1"/>
  <c r="F15009" i="3" s="1"/>
  <c r="CI111" i="1"/>
  <c r="F15003" i="3" s="1"/>
  <c r="H15003" s="1"/>
  <c r="CI110" i="1"/>
  <c r="F15002" i="3" s="1"/>
  <c r="H15002" s="1"/>
  <c r="CI109" i="1"/>
  <c r="F15001" i="3" s="1"/>
  <c r="H15001" s="1"/>
  <c r="CI108" i="1"/>
  <c r="F15000" i="3" s="1"/>
  <c r="H15000" s="1"/>
  <c r="CI107" i="1"/>
  <c r="F14999" i="3" s="1"/>
  <c r="H14999" s="1"/>
  <c r="CI106" i="1"/>
  <c r="F14998" i="3" s="1"/>
  <c r="H14998" s="1"/>
  <c r="CI105" i="1"/>
  <c r="F14997" i="3" s="1"/>
  <c r="H14997" s="1"/>
  <c r="CI104" i="1"/>
  <c r="F14996" i="3" s="1"/>
  <c r="H14996" s="1"/>
  <c r="CI103" i="1"/>
  <c r="F14995" i="3" s="1"/>
  <c r="CI99" i="1"/>
  <c r="F14991" i="3" s="1"/>
  <c r="H14991" s="1"/>
  <c r="CI98" i="1"/>
  <c r="F14990" i="3" s="1"/>
  <c r="H14990" s="1"/>
  <c r="CI97" i="1"/>
  <c r="F14989" i="3" s="1"/>
  <c r="H14989" s="1"/>
  <c r="CI96" i="1"/>
  <c r="F14988" i="3" s="1"/>
  <c r="H14988" s="1"/>
  <c r="CI95" i="1"/>
  <c r="F14987" i="3" s="1"/>
  <c r="H14987" s="1"/>
  <c r="CI94" i="1"/>
  <c r="F14986" i="3" s="1"/>
  <c r="H14986" s="1"/>
  <c r="CI93" i="1"/>
  <c r="F14985" i="3" s="1"/>
  <c r="H14985" s="1"/>
  <c r="CI92" i="1"/>
  <c r="F14984" i="3" s="1"/>
  <c r="H14984" s="1"/>
  <c r="CI91" i="1"/>
  <c r="F14983" i="3" s="1"/>
  <c r="H14983" s="1"/>
  <c r="CI90" i="1"/>
  <c r="F14982" i="3" s="1"/>
  <c r="H14982" s="1"/>
  <c r="CI89" i="1"/>
  <c r="F14981" i="3" s="1"/>
  <c r="H14981" s="1"/>
  <c r="CI88" i="1"/>
  <c r="F14980" i="3" s="1"/>
  <c r="H14980" s="1"/>
  <c r="CI87" i="1"/>
  <c r="F14979" i="3" s="1"/>
  <c r="H14979" s="1"/>
  <c r="CI86" i="1"/>
  <c r="F14978" i="3" s="1"/>
  <c r="H14978" s="1"/>
  <c r="CI85" i="1"/>
  <c r="F14977" i="3" s="1"/>
  <c r="H14977" s="1"/>
  <c r="CI84" i="1"/>
  <c r="F14976" i="3" s="1"/>
  <c r="H14976" s="1"/>
  <c r="CI83" i="1"/>
  <c r="F14975" i="3" s="1"/>
  <c r="H14975" s="1"/>
  <c r="CI82" i="1"/>
  <c r="F14974" i="3" s="1"/>
  <c r="CI81" i="1"/>
  <c r="F14973" i="3" s="1"/>
  <c r="H14973" s="1"/>
  <c r="CI80" i="1"/>
  <c r="F14972" i="3" s="1"/>
  <c r="H14972" s="1"/>
  <c r="CI79" i="1"/>
  <c r="F14971" i="3" s="1"/>
  <c r="H14971" s="1"/>
  <c r="CI78" i="1"/>
  <c r="F14970" i="3" s="1"/>
  <c r="H14970" s="1"/>
  <c r="CI77" i="1"/>
  <c r="F14969" i="3" s="1"/>
  <c r="H14969" s="1"/>
  <c r="CI76" i="1"/>
  <c r="F14968" i="3" s="1"/>
  <c r="H14968" s="1"/>
  <c r="CI75" i="1"/>
  <c r="F14967" i="3" s="1"/>
  <c r="H14967" s="1"/>
  <c r="CI74" i="1"/>
  <c r="F14966" i="3" s="1"/>
  <c r="H14966" s="1"/>
  <c r="CI73" i="1"/>
  <c r="F14965" i="3" s="1"/>
  <c r="H14965" s="1"/>
  <c r="CI72" i="1"/>
  <c r="F14964" i="3" s="1"/>
  <c r="H14964" s="1"/>
  <c r="CI71" i="1"/>
  <c r="F14963" i="3" s="1"/>
  <c r="H14963" s="1"/>
  <c r="CI70" i="1"/>
  <c r="F14962" i="3" s="1"/>
  <c r="H14962" s="1"/>
  <c r="CI69" i="1"/>
  <c r="F14961" i="3" s="1"/>
  <c r="H14961" s="1"/>
  <c r="CI68" i="1"/>
  <c r="F14960" i="3" s="1"/>
  <c r="H14960" s="1"/>
  <c r="CI67" i="1"/>
  <c r="F14959" i="3" s="1"/>
  <c r="H14959" s="1"/>
  <c r="CI66" i="1"/>
  <c r="F14958" i="3" s="1"/>
  <c r="H14958" s="1"/>
  <c r="CI65" i="1"/>
  <c r="F14957" i="3" s="1"/>
  <c r="H14957" s="1"/>
  <c r="CI64" i="1"/>
  <c r="F14956" i="3" s="1"/>
  <c r="CI63" i="1"/>
  <c r="F14955" i="3" s="1"/>
  <c r="H14955" s="1"/>
  <c r="CI62" i="1"/>
  <c r="F14954" i="3" s="1"/>
  <c r="CI61" i="1"/>
  <c r="F14953" i="3" s="1"/>
  <c r="H14953" s="1"/>
  <c r="CI60" i="1"/>
  <c r="F14952" i="3" s="1"/>
  <c r="H14952" s="1"/>
  <c r="CI59" i="1"/>
  <c r="F14951" i="3" s="1"/>
  <c r="H14951" s="1"/>
  <c r="CI58" i="1"/>
  <c r="F14950" i="3" s="1"/>
  <c r="H14950" s="1"/>
  <c r="CI57" i="1"/>
  <c r="F14949" i="3" s="1"/>
  <c r="H14949" s="1"/>
  <c r="CI56" i="1"/>
  <c r="F14948" i="3" s="1"/>
  <c r="H14948" s="1"/>
  <c r="CI55" i="1"/>
  <c r="F14947" i="3" s="1"/>
  <c r="H14947" s="1"/>
  <c r="CI54" i="1"/>
  <c r="F14946" i="3" s="1"/>
  <c r="H14946" s="1"/>
  <c r="CI53" i="1"/>
  <c r="F14945" i="3" s="1"/>
  <c r="CI52" i="1"/>
  <c r="F14944" i="3" s="1"/>
  <c r="H14944" s="1"/>
  <c r="CI51" i="1"/>
  <c r="F14943" i="3" s="1"/>
  <c r="H14943" s="1"/>
  <c r="CI50" i="1"/>
  <c r="F14942" i="3" s="1"/>
  <c r="H14942" s="1"/>
  <c r="CI49" i="1"/>
  <c r="F14941" i="3" s="1"/>
  <c r="H14941" s="1"/>
  <c r="CI48" i="1"/>
  <c r="F14940" i="3" s="1"/>
  <c r="H14940" s="1"/>
  <c r="CI47" i="1"/>
  <c r="F14939" i="3" s="1"/>
  <c r="CJ206" i="1"/>
  <c r="F15302" i="3" s="1"/>
  <c r="H15302" s="1"/>
  <c r="CJ205" i="1"/>
  <c r="F15301" i="3" s="1"/>
  <c r="H15301" s="1"/>
  <c r="CJ204" i="1"/>
  <c r="F15300" i="3" s="1"/>
  <c r="H15300" s="1"/>
  <c r="CJ203" i="1"/>
  <c r="F15299" i="3" s="1"/>
  <c r="H15299" s="1"/>
  <c r="CJ202" i="1"/>
  <c r="F15298" i="3" s="1"/>
  <c r="CJ198" i="1"/>
  <c r="F15294" i="3" s="1"/>
  <c r="H15294" s="1"/>
  <c r="CJ197" i="1"/>
  <c r="F15293" i="3" s="1"/>
  <c r="H15293" s="1"/>
  <c r="CJ196" i="1"/>
  <c r="F15292" i="3" s="1"/>
  <c r="H15292" s="1"/>
  <c r="CJ195" i="1"/>
  <c r="F15291" i="3" s="1"/>
  <c r="H15291" s="1"/>
  <c r="CJ194" i="1"/>
  <c r="F15290" i="3" s="1"/>
  <c r="CJ178" i="1"/>
  <c r="F15274" i="3" s="1"/>
  <c r="H15274" s="1"/>
  <c r="CJ177" i="1"/>
  <c r="F15273" i="3" s="1"/>
  <c r="H15273" s="1"/>
  <c r="CJ176" i="1"/>
  <c r="F15272" i="3" s="1"/>
  <c r="H15272" s="1"/>
  <c r="CJ175" i="1"/>
  <c r="F15271" i="3" s="1"/>
  <c r="H15271" s="1"/>
  <c r="CJ174" i="1"/>
  <c r="F15270" i="3" s="1"/>
  <c r="H15270" s="1"/>
  <c r="CJ173" i="1"/>
  <c r="F15269" i="3" s="1"/>
  <c r="H15269" s="1"/>
  <c r="CJ172" i="1"/>
  <c r="F15268" i="3" s="1"/>
  <c r="H15268" s="1"/>
  <c r="CJ171" i="1"/>
  <c r="F15267" i="3" s="1"/>
  <c r="H15267" s="1"/>
  <c r="CJ170" i="1"/>
  <c r="F15266" i="3" s="1"/>
  <c r="H15266" s="1"/>
  <c r="CJ169" i="1"/>
  <c r="F15265" i="3" s="1"/>
  <c r="H15265" s="1"/>
  <c r="CJ168" i="1"/>
  <c r="F15264" i="3" s="1"/>
  <c r="H15264" s="1"/>
  <c r="CJ167" i="1"/>
  <c r="F15263" i="3" s="1"/>
  <c r="CJ163" i="1"/>
  <c r="F15259" i="3" s="1"/>
  <c r="H15259" s="1"/>
  <c r="CJ162" i="1"/>
  <c r="F15258" i="3" s="1"/>
  <c r="CJ158" i="1"/>
  <c r="F15254" i="3" s="1"/>
  <c r="H15254" s="1"/>
  <c r="CJ157" i="1"/>
  <c r="F15253" i="3" s="1"/>
  <c r="H15253" s="1"/>
  <c r="CJ156" i="1"/>
  <c r="F15252" i="3" s="1"/>
  <c r="H15252" s="1"/>
  <c r="CJ155" i="1"/>
  <c r="F15251" i="3" s="1"/>
  <c r="CJ150" i="1"/>
  <c r="F15246" i="3" s="1"/>
  <c r="H15246" s="1"/>
  <c r="CJ149" i="1"/>
  <c r="F15245" i="3" s="1"/>
  <c r="CJ145" i="1"/>
  <c r="F15241" i="3" s="1"/>
  <c r="H15241" s="1"/>
  <c r="CJ144" i="1"/>
  <c r="F15240" i="3" s="1"/>
  <c r="H15240" s="1"/>
  <c r="CJ143" i="1"/>
  <c r="F15239" i="3" s="1"/>
  <c r="H15239" s="1"/>
  <c r="CJ142" i="1"/>
  <c r="F15238" i="3" s="1"/>
  <c r="CJ138" i="1"/>
  <c r="F15234" i="3" s="1"/>
  <c r="H15234" s="1"/>
  <c r="CJ137" i="1"/>
  <c r="F15233" i="3" s="1"/>
  <c r="CJ129" i="1"/>
  <c r="F15225" i="3" s="1"/>
  <c r="H15225" s="1"/>
  <c r="CJ128" i="1"/>
  <c r="F15224" i="3" s="1"/>
  <c r="CJ124" i="1"/>
  <c r="F15220" i="3" s="1"/>
  <c r="CJ120" i="1"/>
  <c r="F15216" i="3" s="1"/>
  <c r="H15216" s="1"/>
  <c r="CJ119" i="1"/>
  <c r="F15215" i="3" s="1"/>
  <c r="H15215" s="1"/>
  <c r="CJ118" i="1"/>
  <c r="F15214" i="3" s="1"/>
  <c r="H15214" s="1"/>
  <c r="CJ117" i="1"/>
  <c r="F15213" i="3" s="1"/>
  <c r="CJ111" i="1"/>
  <c r="F15207" i="3" s="1"/>
  <c r="H15207" s="1"/>
  <c r="CJ110" i="1"/>
  <c r="F15206" i="3" s="1"/>
  <c r="H15206" s="1"/>
  <c r="CJ109" i="1"/>
  <c r="F15205" i="3" s="1"/>
  <c r="H15205" s="1"/>
  <c r="CJ108" i="1"/>
  <c r="F15204" i="3" s="1"/>
  <c r="H15204" s="1"/>
  <c r="CJ107" i="1"/>
  <c r="F15203" i="3" s="1"/>
  <c r="H15203" s="1"/>
  <c r="CJ106" i="1"/>
  <c r="F15202" i="3" s="1"/>
  <c r="H15202" s="1"/>
  <c r="CJ105" i="1"/>
  <c r="F15201" i="3" s="1"/>
  <c r="H15201" s="1"/>
  <c r="CJ104" i="1"/>
  <c r="F15200" i="3" s="1"/>
  <c r="H15200" s="1"/>
  <c r="CJ103" i="1"/>
  <c r="F15199" i="3" s="1"/>
  <c r="CJ99" i="1"/>
  <c r="F15195" i="3" s="1"/>
  <c r="H15195" s="1"/>
  <c r="CJ98" i="1"/>
  <c r="F15194" i="3" s="1"/>
  <c r="CJ97" i="1"/>
  <c r="F15193" i="3" s="1"/>
  <c r="CJ96" i="1"/>
  <c r="F15192" i="3" s="1"/>
  <c r="H15192" s="1"/>
  <c r="CJ95" i="1"/>
  <c r="F15191" i="3" s="1"/>
  <c r="H15191" s="1"/>
  <c r="CJ94" i="1"/>
  <c r="F15190" i="3" s="1"/>
  <c r="H15190" s="1"/>
  <c r="CJ93" i="1"/>
  <c r="F15189" i="3" s="1"/>
  <c r="H15189" s="1"/>
  <c r="CJ92" i="1"/>
  <c r="F15188" i="3" s="1"/>
  <c r="H15188" s="1"/>
  <c r="CJ91" i="1"/>
  <c r="F15187" i="3" s="1"/>
  <c r="CJ90" i="1"/>
  <c r="F15186" i="3" s="1"/>
  <c r="H15186" s="1"/>
  <c r="CJ89" i="1"/>
  <c r="F15185" i="3" s="1"/>
  <c r="CJ88" i="1"/>
  <c r="F15184" i="3" s="1"/>
  <c r="H15184" s="1"/>
  <c r="CJ87" i="1"/>
  <c r="F15183" i="3" s="1"/>
  <c r="H15183" s="1"/>
  <c r="CJ86" i="1"/>
  <c r="F15182" i="3" s="1"/>
  <c r="H15182" s="1"/>
  <c r="CJ85" i="1"/>
  <c r="F15181" i="3" s="1"/>
  <c r="H15181" s="1"/>
  <c r="CJ84" i="1"/>
  <c r="F15180" i="3" s="1"/>
  <c r="H15180" s="1"/>
  <c r="CJ83" i="1"/>
  <c r="F15179" i="3" s="1"/>
  <c r="H15179" s="1"/>
  <c r="CJ82" i="1"/>
  <c r="F15178" i="3" s="1"/>
  <c r="H15178" s="1"/>
  <c r="CJ81" i="1"/>
  <c r="F15177" i="3" s="1"/>
  <c r="H15177" s="1"/>
  <c r="CJ80" i="1"/>
  <c r="F15176" i="3" s="1"/>
  <c r="H15176" s="1"/>
  <c r="CJ79" i="1"/>
  <c r="F15175" i="3" s="1"/>
  <c r="H15175" s="1"/>
  <c r="CJ78" i="1"/>
  <c r="F15174" i="3" s="1"/>
  <c r="H15174" s="1"/>
  <c r="CJ77" i="1"/>
  <c r="F15173" i="3" s="1"/>
  <c r="H15173" s="1"/>
  <c r="CJ76" i="1"/>
  <c r="F15172" i="3" s="1"/>
  <c r="H15172" s="1"/>
  <c r="CJ75" i="1"/>
  <c r="F15171" i="3" s="1"/>
  <c r="H15171" s="1"/>
  <c r="CJ74" i="1"/>
  <c r="F15170" i="3" s="1"/>
  <c r="H15170" s="1"/>
  <c r="CJ73" i="1"/>
  <c r="F15169" i="3" s="1"/>
  <c r="H15169" s="1"/>
  <c r="CJ72" i="1"/>
  <c r="F15168" i="3" s="1"/>
  <c r="H15168" s="1"/>
  <c r="CJ71" i="1"/>
  <c r="F15167" i="3" s="1"/>
  <c r="H15167" s="1"/>
  <c r="CJ70" i="1"/>
  <c r="F15166" i="3" s="1"/>
  <c r="H15166" s="1"/>
  <c r="CJ69" i="1"/>
  <c r="F15165" i="3" s="1"/>
  <c r="H15165" s="1"/>
  <c r="CJ68" i="1"/>
  <c r="F15164" i="3" s="1"/>
  <c r="H15164" s="1"/>
  <c r="CJ67" i="1"/>
  <c r="F15163" i="3" s="1"/>
  <c r="H15163" s="1"/>
  <c r="CJ66" i="1"/>
  <c r="F15162" i="3" s="1"/>
  <c r="H15162" s="1"/>
  <c r="CJ65" i="1"/>
  <c r="F15161" i="3" s="1"/>
  <c r="H15161" s="1"/>
  <c r="CJ64" i="1"/>
  <c r="F15160" i="3" s="1"/>
  <c r="H15160" s="1"/>
  <c r="CJ63" i="1"/>
  <c r="F15159" i="3" s="1"/>
  <c r="H15159" s="1"/>
  <c r="CJ62" i="1"/>
  <c r="F15158" i="3" s="1"/>
  <c r="H15158" s="1"/>
  <c r="CJ61" i="1"/>
  <c r="F15157" i="3" s="1"/>
  <c r="H15157" s="1"/>
  <c r="CJ60" i="1"/>
  <c r="F15156" i="3" s="1"/>
  <c r="H15156" s="1"/>
  <c r="CJ59" i="1"/>
  <c r="F15155" i="3" s="1"/>
  <c r="H15155" s="1"/>
  <c r="CJ58" i="1"/>
  <c r="F15154" i="3" s="1"/>
  <c r="H15154" s="1"/>
  <c r="CJ57" i="1"/>
  <c r="F15153" i="3" s="1"/>
  <c r="H15153" s="1"/>
  <c r="CJ56" i="1"/>
  <c r="F15152" i="3" s="1"/>
  <c r="H15152" s="1"/>
  <c r="CJ55" i="1"/>
  <c r="F15151" i="3" s="1"/>
  <c r="H15151" s="1"/>
  <c r="CJ54" i="1"/>
  <c r="F15150" i="3" s="1"/>
  <c r="H15150" s="1"/>
  <c r="CJ53" i="1"/>
  <c r="F15149" i="3" s="1"/>
  <c r="CJ52" i="1"/>
  <c r="F15148" i="3" s="1"/>
  <c r="H15148" s="1"/>
  <c r="CJ51" i="1"/>
  <c r="F15147" i="3" s="1"/>
  <c r="H15147" s="1"/>
  <c r="CJ50" i="1"/>
  <c r="F15146" i="3" s="1"/>
  <c r="H15146" s="1"/>
  <c r="CJ49" i="1"/>
  <c r="F15145" i="3" s="1"/>
  <c r="H15145" s="1"/>
  <c r="CJ48" i="1"/>
  <c r="F15144" i="3" s="1"/>
  <c r="H15144" s="1"/>
  <c r="CJ47" i="1"/>
  <c r="F15143" i="3" s="1"/>
  <c r="CK206" i="1"/>
  <c r="F15506" i="3" s="1"/>
  <c r="H15506" s="1"/>
  <c r="CK205" i="1"/>
  <c r="F15505" i="3" s="1"/>
  <c r="H15505" s="1"/>
  <c r="CK204" i="1"/>
  <c r="F15504" i="3" s="1"/>
  <c r="H15504" s="1"/>
  <c r="CK203" i="1"/>
  <c r="F15503" i="3" s="1"/>
  <c r="H15503" s="1"/>
  <c r="CK202" i="1"/>
  <c r="F15502" i="3" s="1"/>
  <c r="CK198" i="1"/>
  <c r="F15498" i="3" s="1"/>
  <c r="H15498" s="1"/>
  <c r="CK197" i="1"/>
  <c r="F15497" i="3" s="1"/>
  <c r="H15497" s="1"/>
  <c r="CK196" i="1"/>
  <c r="F15496" i="3" s="1"/>
  <c r="H15496" s="1"/>
  <c r="CK195" i="1"/>
  <c r="F15495" i="3" s="1"/>
  <c r="CK194" i="1"/>
  <c r="F15494" i="3" s="1"/>
  <c r="CK178" i="1"/>
  <c r="F15478" i="3" s="1"/>
  <c r="H15478" s="1"/>
  <c r="CK177" i="1"/>
  <c r="F15477" i="3" s="1"/>
  <c r="H15477" s="1"/>
  <c r="CK176" i="1"/>
  <c r="F15476" i="3" s="1"/>
  <c r="H15476" s="1"/>
  <c r="CK175" i="1"/>
  <c r="F15475" i="3" s="1"/>
  <c r="H15475" s="1"/>
  <c r="CK174" i="1"/>
  <c r="F15474" i="3" s="1"/>
  <c r="H15474" s="1"/>
  <c r="CK173" i="1"/>
  <c r="F15473" i="3" s="1"/>
  <c r="H15473" s="1"/>
  <c r="CK172" i="1"/>
  <c r="F15472" i="3" s="1"/>
  <c r="H15472" s="1"/>
  <c r="CK171" i="1"/>
  <c r="F15471" i="3" s="1"/>
  <c r="H15471" s="1"/>
  <c r="CK170" i="1"/>
  <c r="F15470" i="3" s="1"/>
  <c r="H15470" s="1"/>
  <c r="CK169" i="1"/>
  <c r="F15469" i="3" s="1"/>
  <c r="H15469" s="1"/>
  <c r="CK168" i="1"/>
  <c r="F15468" i="3" s="1"/>
  <c r="H15468" s="1"/>
  <c r="CK167" i="1"/>
  <c r="F15467" i="3" s="1"/>
  <c r="CK163" i="1"/>
  <c r="F15463" i="3" s="1"/>
  <c r="H15463" s="1"/>
  <c r="CK162" i="1"/>
  <c r="F15462" i="3" s="1"/>
  <c r="CK158" i="1"/>
  <c r="F15458" i="3" s="1"/>
  <c r="H15458" s="1"/>
  <c r="CK157" i="1"/>
  <c r="F15457" i="3" s="1"/>
  <c r="H15457" s="1"/>
  <c r="CK156" i="1"/>
  <c r="F15456" i="3" s="1"/>
  <c r="H15456" s="1"/>
  <c r="CK155" i="1"/>
  <c r="F15455" i="3" s="1"/>
  <c r="CK150" i="1"/>
  <c r="F15450" i="3" s="1"/>
  <c r="H15450" s="1"/>
  <c r="CK149" i="1"/>
  <c r="F15449" i="3" s="1"/>
  <c r="CK145" i="1"/>
  <c r="F15445" i="3" s="1"/>
  <c r="H15445" s="1"/>
  <c r="CK144" i="1"/>
  <c r="F15444" i="3" s="1"/>
  <c r="H15444" s="1"/>
  <c r="CK143" i="1"/>
  <c r="F15443" i="3" s="1"/>
  <c r="H15443" s="1"/>
  <c r="CK142" i="1"/>
  <c r="F15442" i="3" s="1"/>
  <c r="CK138" i="1"/>
  <c r="F15438" i="3" s="1"/>
  <c r="H15438" s="1"/>
  <c r="CK137" i="1"/>
  <c r="F15437" i="3" s="1"/>
  <c r="CK129" i="1"/>
  <c r="F15429" i="3" s="1"/>
  <c r="H15429" s="1"/>
  <c r="CK128" i="1"/>
  <c r="F15428" i="3" s="1"/>
  <c r="CK124" i="1"/>
  <c r="F15424" i="3" s="1"/>
  <c r="CK120" i="1"/>
  <c r="F15420" i="3" s="1"/>
  <c r="H15420" s="1"/>
  <c r="CK119" i="1"/>
  <c r="F15419" i="3" s="1"/>
  <c r="H15419" s="1"/>
  <c r="CK118" i="1"/>
  <c r="F15418" i="3" s="1"/>
  <c r="H15418" s="1"/>
  <c r="CK117" i="1"/>
  <c r="F15417" i="3" s="1"/>
  <c r="CK111" i="1"/>
  <c r="F15411" i="3" s="1"/>
  <c r="H15411" s="1"/>
  <c r="CK110" i="1"/>
  <c r="F15410" i="3" s="1"/>
  <c r="H15410" s="1"/>
  <c r="CK109" i="1"/>
  <c r="F15409" i="3" s="1"/>
  <c r="H15409" s="1"/>
  <c r="CK108" i="1"/>
  <c r="F15408" i="3" s="1"/>
  <c r="H15408" s="1"/>
  <c r="CK107" i="1"/>
  <c r="F15407" i="3" s="1"/>
  <c r="H15407" s="1"/>
  <c r="CK106" i="1"/>
  <c r="F15406" i="3" s="1"/>
  <c r="H15406" s="1"/>
  <c r="CK105" i="1"/>
  <c r="F15405" i="3" s="1"/>
  <c r="H15405" s="1"/>
  <c r="CK104" i="1"/>
  <c r="F15404" i="3" s="1"/>
  <c r="H15404" s="1"/>
  <c r="CK103" i="1"/>
  <c r="F15403" i="3" s="1"/>
  <c r="CK99" i="1"/>
  <c r="F15399" i="3" s="1"/>
  <c r="H15399" s="1"/>
  <c r="CK98" i="1"/>
  <c r="F15398" i="3" s="1"/>
  <c r="H15398" s="1"/>
  <c r="CK97" i="1"/>
  <c r="F15397" i="3" s="1"/>
  <c r="H15397" s="1"/>
  <c r="CK96" i="1"/>
  <c r="F15396" i="3" s="1"/>
  <c r="H15396" s="1"/>
  <c r="CK95" i="1"/>
  <c r="F15395" i="3" s="1"/>
  <c r="H15395" s="1"/>
  <c r="CK94" i="1"/>
  <c r="F15394" i="3" s="1"/>
  <c r="H15394" s="1"/>
  <c r="CK93" i="1"/>
  <c r="F15393" i="3" s="1"/>
  <c r="H15393" s="1"/>
  <c r="CK92" i="1"/>
  <c r="F15392" i="3" s="1"/>
  <c r="H15392" s="1"/>
  <c r="CK91" i="1"/>
  <c r="F15391" i="3" s="1"/>
  <c r="CK90" i="1"/>
  <c r="F15390" i="3" s="1"/>
  <c r="H15390" s="1"/>
  <c r="CK89" i="1"/>
  <c r="F15389" i="3" s="1"/>
  <c r="CK88" i="1"/>
  <c r="F15388" i="3" s="1"/>
  <c r="H15388" s="1"/>
  <c r="CK87" i="1"/>
  <c r="F15387" i="3" s="1"/>
  <c r="H15387" s="1"/>
  <c r="CK86" i="1"/>
  <c r="F15386" i="3" s="1"/>
  <c r="CK85" i="1"/>
  <c r="F15385" i="3" s="1"/>
  <c r="H15385" s="1"/>
  <c r="CK84" i="1"/>
  <c r="F15384" i="3" s="1"/>
  <c r="H15384" s="1"/>
  <c r="CK83" i="1"/>
  <c r="F15383" i="3" s="1"/>
  <c r="H15383" s="1"/>
  <c r="CK82" i="1"/>
  <c r="F15382" i="3" s="1"/>
  <c r="CK81" i="1"/>
  <c r="F15381" i="3" s="1"/>
  <c r="H15381" s="1"/>
  <c r="CK80" i="1"/>
  <c r="F15380" i="3" s="1"/>
  <c r="H15380" s="1"/>
  <c r="CK79" i="1"/>
  <c r="F15379" i="3" s="1"/>
  <c r="H15379" s="1"/>
  <c r="CK78" i="1"/>
  <c r="F15378" i="3" s="1"/>
  <c r="CK77" i="1"/>
  <c r="F15377" i="3" s="1"/>
  <c r="H15377" s="1"/>
  <c r="CK76" i="1"/>
  <c r="F15376" i="3" s="1"/>
  <c r="CK75" i="1"/>
  <c r="F15375" i="3" s="1"/>
  <c r="H15375" s="1"/>
  <c r="CK74" i="1"/>
  <c r="F15374" i="3" s="1"/>
  <c r="H15374" s="1"/>
  <c r="CK73" i="1"/>
  <c r="F15373" i="3" s="1"/>
  <c r="H15373" s="1"/>
  <c r="CK72" i="1"/>
  <c r="F15372" i="3" s="1"/>
  <c r="H15372" s="1"/>
  <c r="CK71" i="1"/>
  <c r="F15371" i="3" s="1"/>
  <c r="H15371" s="1"/>
  <c r="CK70" i="1"/>
  <c r="F15370" i="3" s="1"/>
  <c r="H15370" s="1"/>
  <c r="CK69" i="1"/>
  <c r="F15369" i="3" s="1"/>
  <c r="H15369" s="1"/>
  <c r="CK68" i="1"/>
  <c r="F15368" i="3" s="1"/>
  <c r="H15368" s="1"/>
  <c r="CK67" i="1"/>
  <c r="F15367" i="3" s="1"/>
  <c r="H15367" s="1"/>
  <c r="CK66" i="1"/>
  <c r="F15366" i="3" s="1"/>
  <c r="H15366" s="1"/>
  <c r="CK65" i="1"/>
  <c r="F15365" i="3" s="1"/>
  <c r="H15365" s="1"/>
  <c r="CK64" i="1"/>
  <c r="F15364" i="3" s="1"/>
  <c r="CK63" i="1"/>
  <c r="F15363" i="3" s="1"/>
  <c r="H15363" s="1"/>
  <c r="CK62" i="1"/>
  <c r="F15362" i="3" s="1"/>
  <c r="CK61" i="1"/>
  <c r="F15361" i="3" s="1"/>
  <c r="H15361" s="1"/>
  <c r="CK60" i="1"/>
  <c r="F15360" i="3" s="1"/>
  <c r="H15360" s="1"/>
  <c r="CK59" i="1"/>
  <c r="F15359" i="3" s="1"/>
  <c r="H15359" s="1"/>
  <c r="CK58" i="1"/>
  <c r="F15358" i="3" s="1"/>
  <c r="CK57" i="1"/>
  <c r="F15357" i="3" s="1"/>
  <c r="H15357" s="1"/>
  <c r="CK56" i="1"/>
  <c r="F15356" i="3" s="1"/>
  <c r="CK55" i="1"/>
  <c r="F15355" i="3" s="1"/>
  <c r="H15355" s="1"/>
  <c r="CK54" i="1"/>
  <c r="F15354" i="3" s="1"/>
  <c r="H15354" s="1"/>
  <c r="CK53" i="1"/>
  <c r="F15353" i="3" s="1"/>
  <c r="CK52" i="1"/>
  <c r="F15352" i="3" s="1"/>
  <c r="H15352" s="1"/>
  <c r="CK51" i="1"/>
  <c r="F15351" i="3" s="1"/>
  <c r="H15351" s="1"/>
  <c r="CK50" i="1"/>
  <c r="F15350" i="3" s="1"/>
  <c r="H15350" s="1"/>
  <c r="CK49" i="1"/>
  <c r="F15349" i="3" s="1"/>
  <c r="H15349" s="1"/>
  <c r="CK48" i="1"/>
  <c r="F15348" i="3" s="1"/>
  <c r="H15348" s="1"/>
  <c r="CK47" i="1"/>
  <c r="F15347" i="3" s="1"/>
  <c r="CL206" i="1"/>
  <c r="F15710" i="3" s="1"/>
  <c r="H15710" s="1"/>
  <c r="CL205" i="1"/>
  <c r="F15709" i="3" s="1"/>
  <c r="H15709" s="1"/>
  <c r="CL204" i="1"/>
  <c r="F15708" i="3" s="1"/>
  <c r="H15708" s="1"/>
  <c r="CL203" i="1"/>
  <c r="F15707" i="3" s="1"/>
  <c r="H15707" s="1"/>
  <c r="CL202" i="1"/>
  <c r="F15706" i="3" s="1"/>
  <c r="CL198" i="1"/>
  <c r="F15702" i="3" s="1"/>
  <c r="H15702" s="1"/>
  <c r="CL197" i="1"/>
  <c r="F15701" i="3" s="1"/>
  <c r="H15701" s="1"/>
  <c r="CL196" i="1"/>
  <c r="F15700" i="3" s="1"/>
  <c r="H15700" s="1"/>
  <c r="CL195" i="1"/>
  <c r="F15699" i="3" s="1"/>
  <c r="CL194" i="1"/>
  <c r="F15698" i="3" s="1"/>
  <c r="CL178" i="1"/>
  <c r="F15682" i="3" s="1"/>
  <c r="H15682" s="1"/>
  <c r="CL177" i="1"/>
  <c r="F15681" i="3" s="1"/>
  <c r="H15681" s="1"/>
  <c r="CL176" i="1"/>
  <c r="F15680" i="3" s="1"/>
  <c r="H15680" s="1"/>
  <c r="CL175" i="1"/>
  <c r="F15679" i="3" s="1"/>
  <c r="H15679" s="1"/>
  <c r="CL174" i="1"/>
  <c r="F15678" i="3" s="1"/>
  <c r="H15678" s="1"/>
  <c r="CL173" i="1"/>
  <c r="F15677" i="3" s="1"/>
  <c r="H15677" s="1"/>
  <c r="CL172" i="1"/>
  <c r="F15676" i="3" s="1"/>
  <c r="H15676" s="1"/>
  <c r="CL171" i="1"/>
  <c r="F15675" i="3" s="1"/>
  <c r="H15675" s="1"/>
  <c r="CL170" i="1"/>
  <c r="F15674" i="3" s="1"/>
  <c r="H15674" s="1"/>
  <c r="CL169" i="1"/>
  <c r="F15673" i="3" s="1"/>
  <c r="H15673" s="1"/>
  <c r="CL168" i="1"/>
  <c r="F15672" i="3" s="1"/>
  <c r="H15672" s="1"/>
  <c r="CL167" i="1"/>
  <c r="F15671" i="3" s="1"/>
  <c r="CL163" i="1"/>
  <c r="F15667" i="3" s="1"/>
  <c r="H15667" s="1"/>
  <c r="CL162" i="1"/>
  <c r="F15666" i="3" s="1"/>
  <c r="CL158" i="1"/>
  <c r="F15662" i="3" s="1"/>
  <c r="H15662" s="1"/>
  <c r="CL157" i="1"/>
  <c r="F15661" i="3" s="1"/>
  <c r="H15661" s="1"/>
  <c r="CL156" i="1"/>
  <c r="F15660" i="3" s="1"/>
  <c r="H15660" s="1"/>
  <c r="CL155" i="1"/>
  <c r="F15659" i="3" s="1"/>
  <c r="CL150" i="1"/>
  <c r="F15654" i="3" s="1"/>
  <c r="H15654" s="1"/>
  <c r="CL149" i="1"/>
  <c r="F15653" i="3" s="1"/>
  <c r="CL145" i="1"/>
  <c r="F15649" i="3" s="1"/>
  <c r="H15649" s="1"/>
  <c r="CL144" i="1"/>
  <c r="F15648" i="3" s="1"/>
  <c r="H15648" s="1"/>
  <c r="CL143" i="1"/>
  <c r="F15647" i="3" s="1"/>
  <c r="H15647" s="1"/>
  <c r="CL142" i="1"/>
  <c r="F15646" i="3" s="1"/>
  <c r="CL138" i="1"/>
  <c r="F15642" i="3" s="1"/>
  <c r="H15642" s="1"/>
  <c r="CL137" i="1"/>
  <c r="F15641" i="3" s="1"/>
  <c r="CL129" i="1"/>
  <c r="F15633" i="3" s="1"/>
  <c r="H15633" s="1"/>
  <c r="CL128" i="1"/>
  <c r="F15632" i="3" s="1"/>
  <c r="CL124" i="1"/>
  <c r="F15628" i="3" s="1"/>
  <c r="CL120" i="1"/>
  <c r="F15624" i="3" s="1"/>
  <c r="H15624" s="1"/>
  <c r="CL119" i="1"/>
  <c r="F15623" i="3" s="1"/>
  <c r="H15623" s="1"/>
  <c r="CL118" i="1"/>
  <c r="F15622" i="3" s="1"/>
  <c r="H15622" s="1"/>
  <c r="CL117" i="1"/>
  <c r="F15621" i="3" s="1"/>
  <c r="CL111" i="1"/>
  <c r="F15615" i="3" s="1"/>
  <c r="H15615" s="1"/>
  <c r="CL110" i="1"/>
  <c r="F15614" i="3" s="1"/>
  <c r="H15614" s="1"/>
  <c r="CL109" i="1"/>
  <c r="F15613" i="3" s="1"/>
  <c r="H15613" s="1"/>
  <c r="CL108" i="1"/>
  <c r="F15612" i="3" s="1"/>
  <c r="H15612" s="1"/>
  <c r="CL107" i="1"/>
  <c r="F15611" i="3" s="1"/>
  <c r="H15611" s="1"/>
  <c r="CL106" i="1"/>
  <c r="F15610" i="3" s="1"/>
  <c r="H15610" s="1"/>
  <c r="CL105" i="1"/>
  <c r="F15609" i="3" s="1"/>
  <c r="H15609" s="1"/>
  <c r="CL104" i="1"/>
  <c r="F15608" i="3" s="1"/>
  <c r="H15608" s="1"/>
  <c r="CL103" i="1"/>
  <c r="F15607" i="3" s="1"/>
  <c r="CL99" i="1"/>
  <c r="F15603" i="3" s="1"/>
  <c r="H15603" s="1"/>
  <c r="CL98" i="1"/>
  <c r="F15602" i="3" s="1"/>
  <c r="H15602" s="1"/>
  <c r="CL97" i="1"/>
  <c r="F15601" i="3" s="1"/>
  <c r="H15601" s="1"/>
  <c r="CL96" i="1"/>
  <c r="F15600" i="3" s="1"/>
  <c r="H15600" s="1"/>
  <c r="CL95" i="1"/>
  <c r="F15599" i="3" s="1"/>
  <c r="H15599" s="1"/>
  <c r="CL94" i="1"/>
  <c r="F15598" i="3" s="1"/>
  <c r="H15598" s="1"/>
  <c r="CL93" i="1"/>
  <c r="F15597" i="3" s="1"/>
  <c r="H15597" s="1"/>
  <c r="CL92" i="1"/>
  <c r="F15596" i="3" s="1"/>
  <c r="H15596" s="1"/>
  <c r="CL91" i="1"/>
  <c r="F15595" i="3" s="1"/>
  <c r="CL90" i="1"/>
  <c r="F15594" i="3" s="1"/>
  <c r="H15594" s="1"/>
  <c r="CL89" i="1"/>
  <c r="F15593" i="3" s="1"/>
  <c r="CL88" i="1"/>
  <c r="F15592" i="3" s="1"/>
  <c r="H15592" s="1"/>
  <c r="CL87" i="1"/>
  <c r="F15591" i="3" s="1"/>
  <c r="H15591" s="1"/>
  <c r="CL86" i="1"/>
  <c r="F15590" i="3" s="1"/>
  <c r="H15590" s="1"/>
  <c r="CL85" i="1"/>
  <c r="F15589" i="3" s="1"/>
  <c r="H15589" s="1"/>
  <c r="CL84" i="1"/>
  <c r="F15588" i="3" s="1"/>
  <c r="CL83" i="1"/>
  <c r="F15587" i="3" s="1"/>
  <c r="H15587" s="1"/>
  <c r="CL82" i="1"/>
  <c r="F15586" i="3" s="1"/>
  <c r="H15586" s="1"/>
  <c r="CL81" i="1"/>
  <c r="F15585" i="3" s="1"/>
  <c r="H15585" s="1"/>
  <c r="CL80" i="1"/>
  <c r="F15584" i="3" s="1"/>
  <c r="H15584" s="1"/>
  <c r="CL79" i="1"/>
  <c r="F15583" i="3" s="1"/>
  <c r="H15583" s="1"/>
  <c r="CL78" i="1"/>
  <c r="F15582" i="3" s="1"/>
  <c r="H15582" s="1"/>
  <c r="CL77" i="1"/>
  <c r="F15581" i="3" s="1"/>
  <c r="H15581" s="1"/>
  <c r="CL76" i="1"/>
  <c r="F15580" i="3" s="1"/>
  <c r="H15580" s="1"/>
  <c r="CL75" i="1"/>
  <c r="F15579" i="3" s="1"/>
  <c r="H15579" s="1"/>
  <c r="CL74" i="1"/>
  <c r="F15578" i="3" s="1"/>
  <c r="H15578" s="1"/>
  <c r="CL73" i="1"/>
  <c r="F15577" i="3" s="1"/>
  <c r="H15577" s="1"/>
  <c r="CL72" i="1"/>
  <c r="F15576" i="3" s="1"/>
  <c r="H15576" s="1"/>
  <c r="CL71" i="1"/>
  <c r="F15575" i="3" s="1"/>
  <c r="H15575" s="1"/>
  <c r="CL70" i="1"/>
  <c r="F15574" i="3" s="1"/>
  <c r="H15574" s="1"/>
  <c r="CL69" i="1"/>
  <c r="F15573" i="3" s="1"/>
  <c r="H15573" s="1"/>
  <c r="CL68" i="1"/>
  <c r="F15572" i="3" s="1"/>
  <c r="H15572" s="1"/>
  <c r="CL67" i="1"/>
  <c r="F15571" i="3" s="1"/>
  <c r="H15571" s="1"/>
  <c r="CL66" i="1"/>
  <c r="F15570" i="3" s="1"/>
  <c r="H15570" s="1"/>
  <c r="CL65" i="1"/>
  <c r="F15569" i="3" s="1"/>
  <c r="H15569" s="1"/>
  <c r="CL64" i="1"/>
  <c r="F15568" i="3" s="1"/>
  <c r="CL63" i="1"/>
  <c r="F15567" i="3" s="1"/>
  <c r="H15567" s="1"/>
  <c r="CL62" i="1"/>
  <c r="F15566" i="3" s="1"/>
  <c r="H15566" s="1"/>
  <c r="CL61" i="1"/>
  <c r="F15565" i="3" s="1"/>
  <c r="H15565" s="1"/>
  <c r="CL60" i="1"/>
  <c r="F15564" i="3" s="1"/>
  <c r="H15564" s="1"/>
  <c r="CL59" i="1"/>
  <c r="F15563" i="3" s="1"/>
  <c r="H15563" s="1"/>
  <c r="CL58" i="1"/>
  <c r="F15562" i="3" s="1"/>
  <c r="H15562" s="1"/>
  <c r="CL57" i="1"/>
  <c r="F15561" i="3" s="1"/>
  <c r="H15561" s="1"/>
  <c r="CL56" i="1"/>
  <c r="F15560" i="3" s="1"/>
  <c r="H15560" s="1"/>
  <c r="CL55" i="1"/>
  <c r="F15559" i="3" s="1"/>
  <c r="H15559" s="1"/>
  <c r="CL54" i="1"/>
  <c r="F15558" i="3" s="1"/>
  <c r="H15558" s="1"/>
  <c r="CL53" i="1"/>
  <c r="F15557" i="3" s="1"/>
  <c r="H15557" s="1"/>
  <c r="CL52" i="1"/>
  <c r="F15556" i="3" s="1"/>
  <c r="H15556" s="1"/>
  <c r="CL51" i="1"/>
  <c r="F15555" i="3" s="1"/>
  <c r="H15555" s="1"/>
  <c r="CL50" i="1"/>
  <c r="F15554" i="3" s="1"/>
  <c r="H15554" s="1"/>
  <c r="CL49" i="1"/>
  <c r="F15553" i="3" s="1"/>
  <c r="H15553" s="1"/>
  <c r="CL48" i="1"/>
  <c r="F15552" i="3" s="1"/>
  <c r="H15552" s="1"/>
  <c r="CL47" i="1"/>
  <c r="F15551" i="3" s="1"/>
  <c r="CM206" i="1"/>
  <c r="F15914" i="3" s="1"/>
  <c r="H15914" s="1"/>
  <c r="CM205" i="1"/>
  <c r="F15913" i="3" s="1"/>
  <c r="H15913" s="1"/>
  <c r="CM204" i="1"/>
  <c r="F15912" i="3" s="1"/>
  <c r="H15912" s="1"/>
  <c r="CM203" i="1"/>
  <c r="F15911" i="3" s="1"/>
  <c r="H15911" s="1"/>
  <c r="CM202" i="1"/>
  <c r="F15910" i="3" s="1"/>
  <c r="CM198" i="1"/>
  <c r="F15906" i="3" s="1"/>
  <c r="H15906" s="1"/>
  <c r="CM197" i="1"/>
  <c r="F15905" i="3" s="1"/>
  <c r="H15905" s="1"/>
  <c r="CM196" i="1"/>
  <c r="F15904" i="3" s="1"/>
  <c r="H15904" s="1"/>
  <c r="CM195" i="1"/>
  <c r="F15903" i="3" s="1"/>
  <c r="H15903" s="1"/>
  <c r="CM194" i="1"/>
  <c r="F15902" i="3" s="1"/>
  <c r="CM178" i="1"/>
  <c r="F15886" i="3" s="1"/>
  <c r="H15886" s="1"/>
  <c r="CM177" i="1"/>
  <c r="F15885" i="3" s="1"/>
  <c r="H15885" s="1"/>
  <c r="CM176" i="1"/>
  <c r="F15884" i="3" s="1"/>
  <c r="H15884" s="1"/>
  <c r="CM175" i="1"/>
  <c r="F15883" i="3" s="1"/>
  <c r="H15883" s="1"/>
  <c r="CM174" i="1"/>
  <c r="F15882" i="3" s="1"/>
  <c r="H15882" s="1"/>
  <c r="CM173" i="1"/>
  <c r="F15881" i="3" s="1"/>
  <c r="H15881" s="1"/>
  <c r="CM172" i="1"/>
  <c r="F15880" i="3" s="1"/>
  <c r="H15880" s="1"/>
  <c r="CM171" i="1"/>
  <c r="F15879" i="3" s="1"/>
  <c r="H15879" s="1"/>
  <c r="CM170" i="1"/>
  <c r="F15878" i="3" s="1"/>
  <c r="H15878" s="1"/>
  <c r="CM169" i="1"/>
  <c r="F15877" i="3" s="1"/>
  <c r="H15877" s="1"/>
  <c r="CM168" i="1"/>
  <c r="F15876" i="3" s="1"/>
  <c r="H15876" s="1"/>
  <c r="CM167" i="1"/>
  <c r="F15875" i="3" s="1"/>
  <c r="CM163" i="1"/>
  <c r="F15871" i="3" s="1"/>
  <c r="H15871" s="1"/>
  <c r="CM162" i="1"/>
  <c r="F15870" i="3" s="1"/>
  <c r="CM158" i="1"/>
  <c r="F15866" i="3" s="1"/>
  <c r="H15866" s="1"/>
  <c r="CM157" i="1"/>
  <c r="F15865" i="3" s="1"/>
  <c r="H15865" s="1"/>
  <c r="CM156" i="1"/>
  <c r="F15864" i="3" s="1"/>
  <c r="H15864" s="1"/>
  <c r="CM155" i="1"/>
  <c r="F15863" i="3" s="1"/>
  <c r="CM150" i="1"/>
  <c r="F15858" i="3" s="1"/>
  <c r="H15858" s="1"/>
  <c r="CM149" i="1"/>
  <c r="F15857" i="3" s="1"/>
  <c r="CM145" i="1"/>
  <c r="F15853" i="3" s="1"/>
  <c r="H15853" s="1"/>
  <c r="CM144" i="1"/>
  <c r="F15852" i="3" s="1"/>
  <c r="H15852" s="1"/>
  <c r="CM143" i="1"/>
  <c r="F15851" i="3" s="1"/>
  <c r="H15851" s="1"/>
  <c r="CM142" i="1"/>
  <c r="F15850" i="3" s="1"/>
  <c r="CM138" i="1"/>
  <c r="F15846" i="3" s="1"/>
  <c r="H15846" s="1"/>
  <c r="CM137" i="1"/>
  <c r="F15845" i="3" s="1"/>
  <c r="CM129" i="1"/>
  <c r="F15837" i="3" s="1"/>
  <c r="H15837" s="1"/>
  <c r="CM128" i="1"/>
  <c r="F15836" i="3" s="1"/>
  <c r="CM124" i="1"/>
  <c r="F15832" i="3" s="1"/>
  <c r="CM120" i="1"/>
  <c r="F15828" i="3" s="1"/>
  <c r="H15828" s="1"/>
  <c r="CM119" i="1"/>
  <c r="F15827" i="3" s="1"/>
  <c r="H15827" s="1"/>
  <c r="CM118" i="1"/>
  <c r="F15826" i="3" s="1"/>
  <c r="H15826" s="1"/>
  <c r="CM117" i="1"/>
  <c r="F15825" i="3" s="1"/>
  <c r="CM111" i="1"/>
  <c r="F15819" i="3" s="1"/>
  <c r="H15819" s="1"/>
  <c r="CM110" i="1"/>
  <c r="F15818" i="3" s="1"/>
  <c r="H15818" s="1"/>
  <c r="CM109" i="1"/>
  <c r="F15817" i="3" s="1"/>
  <c r="H15817" s="1"/>
  <c r="CM108" i="1"/>
  <c r="F15816" i="3" s="1"/>
  <c r="H15816" s="1"/>
  <c r="CM107" i="1"/>
  <c r="F15815" i="3" s="1"/>
  <c r="H15815" s="1"/>
  <c r="CM106" i="1"/>
  <c r="F15814" i="3" s="1"/>
  <c r="H15814" s="1"/>
  <c r="CM105" i="1"/>
  <c r="F15813" i="3" s="1"/>
  <c r="H15813" s="1"/>
  <c r="CM104" i="1"/>
  <c r="F15812" i="3" s="1"/>
  <c r="H15812" s="1"/>
  <c r="CM103" i="1"/>
  <c r="F15811" i="3" s="1"/>
  <c r="CM99" i="1"/>
  <c r="F15807" i="3" s="1"/>
  <c r="H15807" s="1"/>
  <c r="CM98" i="1"/>
  <c r="F15806" i="3" s="1"/>
  <c r="H15806" s="1"/>
  <c r="CM97" i="1"/>
  <c r="F15805" i="3" s="1"/>
  <c r="H15805" s="1"/>
  <c r="CM96" i="1"/>
  <c r="F15804" i="3" s="1"/>
  <c r="H15804" s="1"/>
  <c r="CM95" i="1"/>
  <c r="F15803" i="3" s="1"/>
  <c r="H15803" s="1"/>
  <c r="CM94" i="1"/>
  <c r="F15802" i="3" s="1"/>
  <c r="H15802" s="1"/>
  <c r="CM93" i="1"/>
  <c r="F15801" i="3" s="1"/>
  <c r="H15801" s="1"/>
  <c r="CM92" i="1"/>
  <c r="F15800" i="3" s="1"/>
  <c r="H15800" s="1"/>
  <c r="CM91" i="1"/>
  <c r="F15799" i="3" s="1"/>
  <c r="H15799" s="1"/>
  <c r="CM90" i="1"/>
  <c r="F15798" i="3" s="1"/>
  <c r="H15798" s="1"/>
  <c r="CM89" i="1"/>
  <c r="F15797" i="3" s="1"/>
  <c r="CM88" i="1"/>
  <c r="F15796" i="3" s="1"/>
  <c r="H15796" s="1"/>
  <c r="CM87" i="1"/>
  <c r="F15795" i="3" s="1"/>
  <c r="H15795" s="1"/>
  <c r="CM86" i="1"/>
  <c r="F15794" i="3" s="1"/>
  <c r="CM85" i="1"/>
  <c r="F15793" i="3" s="1"/>
  <c r="CM84" i="1"/>
  <c r="F15792" i="3" s="1"/>
  <c r="H15792" s="1"/>
  <c r="CM83" i="1"/>
  <c r="F15791" i="3" s="1"/>
  <c r="H15791" s="1"/>
  <c r="CM82" i="1"/>
  <c r="F15790" i="3" s="1"/>
  <c r="CM81" i="1"/>
  <c r="F15789" i="3" s="1"/>
  <c r="H15789" s="1"/>
  <c r="CM80" i="1"/>
  <c r="F15788" i="3" s="1"/>
  <c r="H15788" s="1"/>
  <c r="CM79" i="1"/>
  <c r="F15787" i="3" s="1"/>
  <c r="H15787" s="1"/>
  <c r="CM78" i="1"/>
  <c r="F15786" i="3" s="1"/>
  <c r="H15786" s="1"/>
  <c r="CM77" i="1"/>
  <c r="F15785" i="3" s="1"/>
  <c r="H15785" s="1"/>
  <c r="CM76" i="1"/>
  <c r="F15784" i="3" s="1"/>
  <c r="CM75" i="1"/>
  <c r="F15783" i="3" s="1"/>
  <c r="H15783" s="1"/>
  <c r="CM74" i="1"/>
  <c r="F15782" i="3" s="1"/>
  <c r="H15782" s="1"/>
  <c r="CM73" i="1"/>
  <c r="F15781" i="3" s="1"/>
  <c r="H15781" s="1"/>
  <c r="CM72" i="1"/>
  <c r="F15780" i="3" s="1"/>
  <c r="H15780" s="1"/>
  <c r="CM71" i="1"/>
  <c r="F15779" i="3" s="1"/>
  <c r="H15779" s="1"/>
  <c r="CM70" i="1"/>
  <c r="F15778" i="3" s="1"/>
  <c r="H15778" s="1"/>
  <c r="CM69" i="1"/>
  <c r="F15777" i="3" s="1"/>
  <c r="H15777" s="1"/>
  <c r="CM68" i="1"/>
  <c r="F15776" i="3" s="1"/>
  <c r="H15776" s="1"/>
  <c r="CM67" i="1"/>
  <c r="F15775" i="3" s="1"/>
  <c r="H15775" s="1"/>
  <c r="CM66" i="1"/>
  <c r="F15774" i="3" s="1"/>
  <c r="H15774" s="1"/>
  <c r="CM65" i="1"/>
  <c r="F15773" i="3" s="1"/>
  <c r="H15773" s="1"/>
  <c r="CM64" i="1"/>
  <c r="F15772" i="3" s="1"/>
  <c r="CM63" i="1"/>
  <c r="F15771" i="3" s="1"/>
  <c r="H15771" s="1"/>
  <c r="CM62" i="1"/>
  <c r="F15770" i="3" s="1"/>
  <c r="H15770" s="1"/>
  <c r="CM61" i="1"/>
  <c r="F15769" i="3" s="1"/>
  <c r="H15769" s="1"/>
  <c r="CM60" i="1"/>
  <c r="F15768" i="3" s="1"/>
  <c r="H15768" s="1"/>
  <c r="CM59" i="1"/>
  <c r="F15767" i="3" s="1"/>
  <c r="H15767" s="1"/>
  <c r="CM58" i="1"/>
  <c r="F15766" i="3" s="1"/>
  <c r="CM57" i="1"/>
  <c r="F15765" i="3" s="1"/>
  <c r="CM56" i="1"/>
  <c r="F15764" i="3" s="1"/>
  <c r="CM55" i="1"/>
  <c r="F15763" i="3" s="1"/>
  <c r="H15763" s="1"/>
  <c r="CM54" i="1"/>
  <c r="F15762" i="3" s="1"/>
  <c r="H15762" s="1"/>
  <c r="CM53" i="1"/>
  <c r="F15761" i="3" s="1"/>
  <c r="H15761" s="1"/>
  <c r="CM52" i="1"/>
  <c r="F15760" i="3" s="1"/>
  <c r="H15760" s="1"/>
  <c r="CM51" i="1"/>
  <c r="F15759" i="3" s="1"/>
  <c r="H15759" s="1"/>
  <c r="CM50" i="1"/>
  <c r="F15758" i="3" s="1"/>
  <c r="H15758" s="1"/>
  <c r="CM49" i="1"/>
  <c r="F15757" i="3" s="1"/>
  <c r="H15757" s="1"/>
  <c r="CM48" i="1"/>
  <c r="F15756" i="3" s="1"/>
  <c r="H15756" s="1"/>
  <c r="CM47" i="1"/>
  <c r="F15755" i="3" s="1"/>
  <c r="CN206" i="1"/>
  <c r="F16118" i="3" s="1"/>
  <c r="H16118" s="1"/>
  <c r="CN205" i="1"/>
  <c r="F16117" i="3" s="1"/>
  <c r="H16117" s="1"/>
  <c r="CN204" i="1"/>
  <c r="F16116" i="3" s="1"/>
  <c r="H16116" s="1"/>
  <c r="CN203" i="1"/>
  <c r="F16115" i="3" s="1"/>
  <c r="H16115" s="1"/>
  <c r="CN202" i="1"/>
  <c r="F16114" i="3" s="1"/>
  <c r="CN198" i="1"/>
  <c r="F16110" i="3" s="1"/>
  <c r="H16110" s="1"/>
  <c r="CN197" i="1"/>
  <c r="F16109" i="3" s="1"/>
  <c r="H16109" s="1"/>
  <c r="CN196" i="1"/>
  <c r="F16108" i="3" s="1"/>
  <c r="H16108" s="1"/>
  <c r="CN195" i="1"/>
  <c r="F16107" i="3" s="1"/>
  <c r="CN194" i="1"/>
  <c r="F16106" i="3" s="1"/>
  <c r="CN178" i="1"/>
  <c r="F16090" i="3" s="1"/>
  <c r="H16090" s="1"/>
  <c r="CN177" i="1"/>
  <c r="F16089" i="3" s="1"/>
  <c r="H16089" s="1"/>
  <c r="CN176" i="1"/>
  <c r="F16088" i="3" s="1"/>
  <c r="H16088" s="1"/>
  <c r="CN175" i="1"/>
  <c r="F16087" i="3" s="1"/>
  <c r="H16087" s="1"/>
  <c r="CN174" i="1"/>
  <c r="F16086" i="3" s="1"/>
  <c r="H16086" s="1"/>
  <c r="CN173" i="1"/>
  <c r="F16085" i="3" s="1"/>
  <c r="H16085" s="1"/>
  <c r="CN172" i="1"/>
  <c r="F16084" i="3" s="1"/>
  <c r="H16084" s="1"/>
  <c r="CN171" i="1"/>
  <c r="F16083" i="3" s="1"/>
  <c r="H16083" s="1"/>
  <c r="CN170" i="1"/>
  <c r="F16082" i="3" s="1"/>
  <c r="H16082" s="1"/>
  <c r="CN169" i="1"/>
  <c r="F16081" i="3" s="1"/>
  <c r="H16081" s="1"/>
  <c r="CN168" i="1"/>
  <c r="F16080" i="3" s="1"/>
  <c r="H16080" s="1"/>
  <c r="CN167" i="1"/>
  <c r="F16079" i="3" s="1"/>
  <c r="CN163" i="1"/>
  <c r="F16075" i="3" s="1"/>
  <c r="H16075" s="1"/>
  <c r="CN162" i="1"/>
  <c r="F16074" i="3" s="1"/>
  <c r="CN158" i="1"/>
  <c r="F16070" i="3" s="1"/>
  <c r="H16070" s="1"/>
  <c r="CN157" i="1"/>
  <c r="F16069" i="3" s="1"/>
  <c r="H16069" s="1"/>
  <c r="CN156" i="1"/>
  <c r="F16068" i="3" s="1"/>
  <c r="H16068" s="1"/>
  <c r="CN155" i="1"/>
  <c r="F16067" i="3" s="1"/>
  <c r="CN150" i="1"/>
  <c r="F16062" i="3" s="1"/>
  <c r="H16062" s="1"/>
  <c r="CN149" i="1"/>
  <c r="F16061" i="3" s="1"/>
  <c r="CN145" i="1"/>
  <c r="F16057" i="3" s="1"/>
  <c r="H16057" s="1"/>
  <c r="CN144" i="1"/>
  <c r="F16056" i="3" s="1"/>
  <c r="H16056" s="1"/>
  <c r="CN143" i="1"/>
  <c r="F16055" i="3" s="1"/>
  <c r="H16055" s="1"/>
  <c r="CN142" i="1"/>
  <c r="F16054" i="3" s="1"/>
  <c r="CN138" i="1"/>
  <c r="F16050" i="3" s="1"/>
  <c r="H16050" s="1"/>
  <c r="CN137" i="1"/>
  <c r="F16049" i="3" s="1"/>
  <c r="CN129" i="1"/>
  <c r="F16041" i="3" s="1"/>
  <c r="H16041" s="1"/>
  <c r="CN128" i="1"/>
  <c r="F16040" i="3" s="1"/>
  <c r="CN124" i="1"/>
  <c r="F16036" i="3" s="1"/>
  <c r="CN120" i="1"/>
  <c r="F16032" i="3" s="1"/>
  <c r="H16032" s="1"/>
  <c r="CN119" i="1"/>
  <c r="F16031" i="3" s="1"/>
  <c r="H16031" s="1"/>
  <c r="CN118" i="1"/>
  <c r="F16030" i="3" s="1"/>
  <c r="H16030" s="1"/>
  <c r="CN117" i="1"/>
  <c r="F16029" i="3" s="1"/>
  <c r="CN111" i="1"/>
  <c r="F16023" i="3" s="1"/>
  <c r="H16023" s="1"/>
  <c r="CN110" i="1"/>
  <c r="F16022" i="3" s="1"/>
  <c r="H16022" s="1"/>
  <c r="CN109" i="1"/>
  <c r="F16021" i="3" s="1"/>
  <c r="H16021" s="1"/>
  <c r="CN108" i="1"/>
  <c r="F16020" i="3" s="1"/>
  <c r="H16020" s="1"/>
  <c r="CN107" i="1"/>
  <c r="F16019" i="3" s="1"/>
  <c r="H16019" s="1"/>
  <c r="CN106" i="1"/>
  <c r="F16018" i="3" s="1"/>
  <c r="H16018" s="1"/>
  <c r="CN105" i="1"/>
  <c r="F16017" i="3" s="1"/>
  <c r="H16017" s="1"/>
  <c r="CN104" i="1"/>
  <c r="F16016" i="3" s="1"/>
  <c r="H16016" s="1"/>
  <c r="CN103" i="1"/>
  <c r="F16015" i="3" s="1"/>
  <c r="CN99" i="1"/>
  <c r="F16011" i="3" s="1"/>
  <c r="H16011" s="1"/>
  <c r="CN98" i="1"/>
  <c r="F16010" i="3" s="1"/>
  <c r="H16010" s="1"/>
  <c r="CN97" i="1"/>
  <c r="F16009" i="3" s="1"/>
  <c r="H16009" s="1"/>
  <c r="CN96" i="1"/>
  <c r="F16008" i="3" s="1"/>
  <c r="H16008" s="1"/>
  <c r="CN95" i="1"/>
  <c r="F16007" i="3" s="1"/>
  <c r="H16007" s="1"/>
  <c r="CN94" i="1"/>
  <c r="F16006" i="3" s="1"/>
  <c r="H16006" s="1"/>
  <c r="CN93" i="1"/>
  <c r="F16005" i="3" s="1"/>
  <c r="H16005" s="1"/>
  <c r="CN92" i="1"/>
  <c r="F16004" i="3" s="1"/>
  <c r="CN91" i="1"/>
  <c r="F16003" i="3" s="1"/>
  <c r="H16003" s="1"/>
  <c r="CN90" i="1"/>
  <c r="F16002" i="3" s="1"/>
  <c r="H16002" s="1"/>
  <c r="CN89" i="1"/>
  <c r="F16001" i="3" s="1"/>
  <c r="CN88" i="1"/>
  <c r="F16000" i="3" s="1"/>
  <c r="H16000" s="1"/>
  <c r="CN87" i="1"/>
  <c r="F15999" i="3" s="1"/>
  <c r="H15999" s="1"/>
  <c r="CN86" i="1"/>
  <c r="F15998" i="3" s="1"/>
  <c r="CN85" i="1"/>
  <c r="F15997" i="3" s="1"/>
  <c r="CN84" i="1"/>
  <c r="F15996" i="3" s="1"/>
  <c r="CN83" i="1"/>
  <c r="F15995" i="3" s="1"/>
  <c r="H15995" s="1"/>
  <c r="CN82" i="1"/>
  <c r="F15994" i="3" s="1"/>
  <c r="H15994" s="1"/>
  <c r="CN81" i="1"/>
  <c r="F15993" i="3" s="1"/>
  <c r="H15993" s="1"/>
  <c r="CN80" i="1"/>
  <c r="F15992" i="3" s="1"/>
  <c r="H15992" s="1"/>
  <c r="CN79" i="1"/>
  <c r="F15991" i="3" s="1"/>
  <c r="H15991" s="1"/>
  <c r="CN78" i="1"/>
  <c r="F15990" i="3" s="1"/>
  <c r="H15990" s="1"/>
  <c r="CN77" i="1"/>
  <c r="F15989" i="3" s="1"/>
  <c r="H15989" s="1"/>
  <c r="CN76" i="1"/>
  <c r="F15988" i="3" s="1"/>
  <c r="H15988" s="1"/>
  <c r="CN75" i="1"/>
  <c r="F15987" i="3" s="1"/>
  <c r="H15987" s="1"/>
  <c r="CN74" i="1"/>
  <c r="F15986" i="3" s="1"/>
  <c r="H15986" s="1"/>
  <c r="CN73" i="1"/>
  <c r="F15985" i="3" s="1"/>
  <c r="H15985" s="1"/>
  <c r="CN72" i="1"/>
  <c r="F15984" i="3" s="1"/>
  <c r="H15984" s="1"/>
  <c r="CN71" i="1"/>
  <c r="F15983" i="3" s="1"/>
  <c r="H15983" s="1"/>
  <c r="CN70" i="1"/>
  <c r="F15982" i="3" s="1"/>
  <c r="H15982" s="1"/>
  <c r="CN69" i="1"/>
  <c r="F15981" i="3" s="1"/>
  <c r="H15981" s="1"/>
  <c r="CN68" i="1"/>
  <c r="F15980" i="3" s="1"/>
  <c r="H15980" s="1"/>
  <c r="CN67" i="1"/>
  <c r="F15979" i="3" s="1"/>
  <c r="H15979" s="1"/>
  <c r="CN66" i="1"/>
  <c r="F15978" i="3" s="1"/>
  <c r="H15978" s="1"/>
  <c r="CN65" i="1"/>
  <c r="F15977" i="3" s="1"/>
  <c r="H15977" s="1"/>
  <c r="CN64" i="1"/>
  <c r="F15976" i="3" s="1"/>
  <c r="CN63" i="1"/>
  <c r="F15975" i="3" s="1"/>
  <c r="H15975" s="1"/>
  <c r="CN62" i="1"/>
  <c r="F15974" i="3" s="1"/>
  <c r="H15974" s="1"/>
  <c r="CN61" i="1"/>
  <c r="F15973" i="3" s="1"/>
  <c r="H15973" s="1"/>
  <c r="CN60" i="1"/>
  <c r="F15972" i="3" s="1"/>
  <c r="H15972" s="1"/>
  <c r="CN59" i="1"/>
  <c r="F15971" i="3" s="1"/>
  <c r="H15971" s="1"/>
  <c r="CN58" i="1"/>
  <c r="F15970" i="3" s="1"/>
  <c r="H15970" s="1"/>
  <c r="CN57" i="1"/>
  <c r="F15969" i="3" s="1"/>
  <c r="CN56" i="1"/>
  <c r="F15968" i="3" s="1"/>
  <c r="H15968" s="1"/>
  <c r="CN55" i="1"/>
  <c r="F15967" i="3" s="1"/>
  <c r="H15967" s="1"/>
  <c r="CN54" i="1"/>
  <c r="F15966" i="3" s="1"/>
  <c r="H15966" s="1"/>
  <c r="CN53" i="1"/>
  <c r="F15965" i="3" s="1"/>
  <c r="H15965" s="1"/>
  <c r="CN52" i="1"/>
  <c r="F15964" i="3" s="1"/>
  <c r="H15964" s="1"/>
  <c r="CN51" i="1"/>
  <c r="F15963" i="3" s="1"/>
  <c r="H15963" s="1"/>
  <c r="CN50" i="1"/>
  <c r="F15962" i="3" s="1"/>
  <c r="H15962" s="1"/>
  <c r="CN49" i="1"/>
  <c r="F15961" i="3" s="1"/>
  <c r="H15961" s="1"/>
  <c r="CN48" i="1"/>
  <c r="F15960" i="3" s="1"/>
  <c r="H15960" s="1"/>
  <c r="CN47" i="1"/>
  <c r="F15959" i="3" s="1"/>
  <c r="CO206" i="1"/>
  <c r="F16322" i="3" s="1"/>
  <c r="H16322" s="1"/>
  <c r="CO205" i="1"/>
  <c r="F16321" i="3" s="1"/>
  <c r="H16321" s="1"/>
  <c r="CO204" i="1"/>
  <c r="F16320" i="3" s="1"/>
  <c r="H16320" s="1"/>
  <c r="CO203" i="1"/>
  <c r="CO202"/>
  <c r="F16318" i="3" s="1"/>
  <c r="CO198" i="1"/>
  <c r="F16314" i="3" s="1"/>
  <c r="H16314" s="1"/>
  <c r="CO197" i="1"/>
  <c r="F16313" i="3" s="1"/>
  <c r="CO196" i="1"/>
  <c r="F16312" i="3" s="1"/>
  <c r="H16312" s="1"/>
  <c r="CO195" i="1"/>
  <c r="F16311" i="3" s="1"/>
  <c r="H16311" s="1"/>
  <c r="CO194" i="1"/>
  <c r="F16310" i="3" s="1"/>
  <c r="CO178" i="1"/>
  <c r="F16294" i="3" s="1"/>
  <c r="H16294" s="1"/>
  <c r="CO177" i="1"/>
  <c r="F16293" i="3" s="1"/>
  <c r="H16293" s="1"/>
  <c r="CO176" i="1"/>
  <c r="F16292" i="3" s="1"/>
  <c r="H16292" s="1"/>
  <c r="CO175" i="1"/>
  <c r="F16291" i="3" s="1"/>
  <c r="H16291" s="1"/>
  <c r="CO174" i="1"/>
  <c r="F16290" i="3" s="1"/>
  <c r="H16290" s="1"/>
  <c r="CO173" i="1"/>
  <c r="F16289" i="3" s="1"/>
  <c r="H16289" s="1"/>
  <c r="CO172" i="1"/>
  <c r="F16288" i="3" s="1"/>
  <c r="H16288" s="1"/>
  <c r="CO171" i="1"/>
  <c r="F16287" i="3" s="1"/>
  <c r="H16287" s="1"/>
  <c r="CO170" i="1"/>
  <c r="F16286" i="3" s="1"/>
  <c r="H16286" s="1"/>
  <c r="CO169" i="1"/>
  <c r="F16285" i="3" s="1"/>
  <c r="H16285" s="1"/>
  <c r="CO168" i="1"/>
  <c r="F16284" i="3" s="1"/>
  <c r="H16284" s="1"/>
  <c r="CO167" i="1"/>
  <c r="CO163"/>
  <c r="F16279" i="3" s="1"/>
  <c r="H16279" s="1"/>
  <c r="CO162" i="1"/>
  <c r="F16278" i="3" s="1"/>
  <c r="CO158" i="1"/>
  <c r="F16274" i="3" s="1"/>
  <c r="H16274" s="1"/>
  <c r="CO157" i="1"/>
  <c r="F16273" i="3" s="1"/>
  <c r="H16273" s="1"/>
  <c r="CO156" i="1"/>
  <c r="F16272" i="3" s="1"/>
  <c r="H16272" s="1"/>
  <c r="CO155" i="1"/>
  <c r="CO150"/>
  <c r="F16266" i="3" s="1"/>
  <c r="H16266" s="1"/>
  <c r="CO149" i="1"/>
  <c r="F16265" i="3" s="1"/>
  <c r="CO145" i="1"/>
  <c r="F16261" i="3" s="1"/>
  <c r="H16261" s="1"/>
  <c r="CO144" i="1"/>
  <c r="F16260" i="3" s="1"/>
  <c r="H16260" s="1"/>
  <c r="CO143" i="1"/>
  <c r="F16259" i="3" s="1"/>
  <c r="H16259" s="1"/>
  <c r="CO142" i="1"/>
  <c r="F16258" i="3" s="1"/>
  <c r="CO138" i="1"/>
  <c r="F16254" i="3" s="1"/>
  <c r="H16254" s="1"/>
  <c r="CO137" i="1"/>
  <c r="CO129"/>
  <c r="F16245" i="3" s="1"/>
  <c r="H16245" s="1"/>
  <c r="CO128" i="1"/>
  <c r="F16244" i="3" s="1"/>
  <c r="CO124" i="1"/>
  <c r="F16240" i="3" s="1"/>
  <c r="CO120" i="1"/>
  <c r="F16236" i="3" s="1"/>
  <c r="H16236" s="1"/>
  <c r="CO119" i="1"/>
  <c r="F16235" i="3" s="1"/>
  <c r="H16235" s="1"/>
  <c r="CO118" i="1"/>
  <c r="F16234" i="3" s="1"/>
  <c r="CO117" i="1"/>
  <c r="F16233" i="3" s="1"/>
  <c r="CO111" i="1"/>
  <c r="F16227" i="3" s="1"/>
  <c r="H16227" s="1"/>
  <c r="CO110" i="1"/>
  <c r="F16226" i="3" s="1"/>
  <c r="H16226" s="1"/>
  <c r="CO109" i="1"/>
  <c r="F16225" i="3" s="1"/>
  <c r="H16225" s="1"/>
  <c r="CO108" i="1"/>
  <c r="F16224" i="3" s="1"/>
  <c r="H16224" s="1"/>
  <c r="CO107" i="1"/>
  <c r="F16223" i="3" s="1"/>
  <c r="H16223" s="1"/>
  <c r="CO106" i="1"/>
  <c r="F16222" i="3" s="1"/>
  <c r="H16222" s="1"/>
  <c r="CO105" i="1"/>
  <c r="F16221" i="3" s="1"/>
  <c r="H16221" s="1"/>
  <c r="CO104" i="1"/>
  <c r="F16220" i="3" s="1"/>
  <c r="H16220" s="1"/>
  <c r="CO103" i="1"/>
  <c r="CO99"/>
  <c r="F16215" i="3" s="1"/>
  <c r="H16215" s="1"/>
  <c r="CO98" i="1"/>
  <c r="F16214" i="3" s="1"/>
  <c r="H16214" s="1"/>
  <c r="CO97" i="1"/>
  <c r="F16213" i="3" s="1"/>
  <c r="H16213" s="1"/>
  <c r="CO96" i="1"/>
  <c r="F16212" i="3" s="1"/>
  <c r="H16212" s="1"/>
  <c r="CO95" i="1"/>
  <c r="F16211" i="3" s="1"/>
  <c r="H16211" s="1"/>
  <c r="CO94" i="1"/>
  <c r="F16210" i="3" s="1"/>
  <c r="H16210" s="1"/>
  <c r="CO93" i="1"/>
  <c r="F16209" i="3" s="1"/>
  <c r="H16209" s="1"/>
  <c r="CO92" i="1"/>
  <c r="F16208" i="3" s="1"/>
  <c r="CO91" i="1"/>
  <c r="F16207" i="3" s="1"/>
  <c r="CO90" i="1"/>
  <c r="F16206" i="3" s="1"/>
  <c r="H16206" s="1"/>
  <c r="CO89" i="1"/>
  <c r="F16205" i="3" s="1"/>
  <c r="CO88" i="1"/>
  <c r="F16204" i="3" s="1"/>
  <c r="H16204" s="1"/>
  <c r="CO87" i="1"/>
  <c r="F16203" i="3" s="1"/>
  <c r="H16203" s="1"/>
  <c r="CO86" i="1"/>
  <c r="F16202" i="3" s="1"/>
  <c r="H16202" s="1"/>
  <c r="CO85" i="1"/>
  <c r="F16201" i="3" s="1"/>
  <c r="CO84" i="1"/>
  <c r="F16200" i="3" s="1"/>
  <c r="CO83" i="1"/>
  <c r="F16199" i="3" s="1"/>
  <c r="H16199" s="1"/>
  <c r="CO82" i="1"/>
  <c r="F16198" i="3" s="1"/>
  <c r="H16198" s="1"/>
  <c r="CO81" i="1"/>
  <c r="F16197" i="3" s="1"/>
  <c r="H16197" s="1"/>
  <c r="CO80" i="1"/>
  <c r="F16196" i="3" s="1"/>
  <c r="H16196" s="1"/>
  <c r="CO79" i="1"/>
  <c r="F16195" i="3" s="1"/>
  <c r="H16195" s="1"/>
  <c r="CO78" i="1"/>
  <c r="F16194" i="3" s="1"/>
  <c r="H16194" s="1"/>
  <c r="CO77" i="1"/>
  <c r="F16193" i="3" s="1"/>
  <c r="H16193" s="1"/>
  <c r="CO76" i="1"/>
  <c r="F16192" i="3" s="1"/>
  <c r="H16192" s="1"/>
  <c r="CO75" i="1"/>
  <c r="F16191" i="3" s="1"/>
  <c r="H16191" s="1"/>
  <c r="CO74" i="1"/>
  <c r="F16190" i="3" s="1"/>
  <c r="H16190" s="1"/>
  <c r="CO73" i="1"/>
  <c r="F16189" i="3" s="1"/>
  <c r="H16189" s="1"/>
  <c r="CO72" i="1"/>
  <c r="F16188" i="3" s="1"/>
  <c r="H16188" s="1"/>
  <c r="CO71" i="1"/>
  <c r="F16187" i="3" s="1"/>
  <c r="H16187" s="1"/>
  <c r="CO70" i="1"/>
  <c r="F16186" i="3" s="1"/>
  <c r="H16186" s="1"/>
  <c r="CO69" i="1"/>
  <c r="F16185" i="3" s="1"/>
  <c r="H16185" s="1"/>
  <c r="CO68" i="1"/>
  <c r="F16184" i="3" s="1"/>
  <c r="H16184" s="1"/>
  <c r="CO67" i="1"/>
  <c r="F16183" i="3" s="1"/>
  <c r="H16183" s="1"/>
  <c r="CO66" i="1"/>
  <c r="F16182" i="3" s="1"/>
  <c r="H16182" s="1"/>
  <c r="CO65" i="1"/>
  <c r="F16181" i="3" s="1"/>
  <c r="H16181" s="1"/>
  <c r="CO64" i="1"/>
  <c r="F16180" i="3" s="1"/>
  <c r="CO63" i="1"/>
  <c r="F16179" i="3" s="1"/>
  <c r="H16179" s="1"/>
  <c r="CO62" i="1"/>
  <c r="F16178" i="3" s="1"/>
  <c r="H16178" s="1"/>
  <c r="CO61" i="1"/>
  <c r="F16177" i="3" s="1"/>
  <c r="H16177" s="1"/>
  <c r="CO60" i="1"/>
  <c r="F16176" i="3" s="1"/>
  <c r="H16176" s="1"/>
  <c r="CO59" i="1"/>
  <c r="F16175" i="3" s="1"/>
  <c r="H16175" s="1"/>
  <c r="CO58" i="1"/>
  <c r="F16174" i="3" s="1"/>
  <c r="CO57" i="1"/>
  <c r="F16173" i="3" s="1"/>
  <c r="H16173" s="1"/>
  <c r="CO56" i="1"/>
  <c r="F16172" i="3" s="1"/>
  <c r="CO55" i="1"/>
  <c r="F16171" i="3" s="1"/>
  <c r="H16171" s="1"/>
  <c r="CO54" i="1"/>
  <c r="F16170" i="3" s="1"/>
  <c r="H16170" s="1"/>
  <c r="CO53" i="1"/>
  <c r="F16169" i="3" s="1"/>
  <c r="CO52" i="1"/>
  <c r="F16168" i="3" s="1"/>
  <c r="H16168" s="1"/>
  <c r="CO51" i="1"/>
  <c r="F16167" i="3" s="1"/>
  <c r="H16167" s="1"/>
  <c r="CO50" i="1"/>
  <c r="F16166" i="3" s="1"/>
  <c r="H16166" s="1"/>
  <c r="CO49" i="1"/>
  <c r="F16165" i="3" s="1"/>
  <c r="H16165" s="1"/>
  <c r="CO48" i="1"/>
  <c r="F16164" i="3" s="1"/>
  <c r="H16164" s="1"/>
  <c r="CO47" i="1"/>
  <c r="F16163" i="3" s="1"/>
  <c r="CP206" i="1"/>
  <c r="F16526" i="3" s="1"/>
  <c r="H16526" s="1"/>
  <c r="CP205" i="1"/>
  <c r="F16525" i="3" s="1"/>
  <c r="H16525" s="1"/>
  <c r="CP204" i="1"/>
  <c r="F16524" i="3" s="1"/>
  <c r="H16524" s="1"/>
  <c r="CP203" i="1"/>
  <c r="F16523" i="3" s="1"/>
  <c r="H16523" s="1"/>
  <c r="CP202" i="1"/>
  <c r="F16522" i="3" s="1"/>
  <c r="CP198" i="1"/>
  <c r="F16518" i="3" s="1"/>
  <c r="H16518" s="1"/>
  <c r="CP197" i="1"/>
  <c r="F16517" i="3" s="1"/>
  <c r="H16517" s="1"/>
  <c r="CP196" i="1"/>
  <c r="F16516" i="3" s="1"/>
  <c r="H16516" s="1"/>
  <c r="CP195" i="1"/>
  <c r="F16515" i="3" s="1"/>
  <c r="H16515" s="1"/>
  <c r="CP194" i="1"/>
  <c r="F16514" i="3" s="1"/>
  <c r="CP178" i="1"/>
  <c r="F16498" i="3" s="1"/>
  <c r="H16498" s="1"/>
  <c r="CP177" i="1"/>
  <c r="F16497" i="3" s="1"/>
  <c r="H16497" s="1"/>
  <c r="CP176" i="1"/>
  <c r="F16496" i="3" s="1"/>
  <c r="H16496" s="1"/>
  <c r="CP175" i="1"/>
  <c r="F16495" i="3" s="1"/>
  <c r="H16495" s="1"/>
  <c r="CP174" i="1"/>
  <c r="F16494" i="3" s="1"/>
  <c r="H16494" s="1"/>
  <c r="CP173" i="1"/>
  <c r="F16493" i="3" s="1"/>
  <c r="H16493" s="1"/>
  <c r="CP172" i="1"/>
  <c r="F16492" i="3" s="1"/>
  <c r="H16492" s="1"/>
  <c r="CP171" i="1"/>
  <c r="F16491" i="3" s="1"/>
  <c r="H16491" s="1"/>
  <c r="CP170" i="1"/>
  <c r="F16490" i="3" s="1"/>
  <c r="H16490" s="1"/>
  <c r="CP169" i="1"/>
  <c r="F16489" i="3" s="1"/>
  <c r="H16489" s="1"/>
  <c r="CP168" i="1"/>
  <c r="F16488" i="3" s="1"/>
  <c r="H16488" s="1"/>
  <c r="CP167" i="1"/>
  <c r="F16487" i="3" s="1"/>
  <c r="CP163" i="1"/>
  <c r="F16483" i="3" s="1"/>
  <c r="H16483" s="1"/>
  <c r="CP162" i="1"/>
  <c r="F16482" i="3" s="1"/>
  <c r="CP158" i="1"/>
  <c r="F16478" i="3" s="1"/>
  <c r="H16478" s="1"/>
  <c r="CP157" i="1"/>
  <c r="F16477" i="3" s="1"/>
  <c r="H16477" s="1"/>
  <c r="CP156" i="1"/>
  <c r="F16476" i="3" s="1"/>
  <c r="H16476" s="1"/>
  <c r="CP155" i="1"/>
  <c r="F16475" i="3" s="1"/>
  <c r="CP150" i="1"/>
  <c r="F16470" i="3" s="1"/>
  <c r="H16470" s="1"/>
  <c r="CP149" i="1"/>
  <c r="F16469" i="3" s="1"/>
  <c r="CP145" i="1"/>
  <c r="F16465" i="3" s="1"/>
  <c r="H16465" s="1"/>
  <c r="CP144" i="1"/>
  <c r="F16464" i="3" s="1"/>
  <c r="H16464" s="1"/>
  <c r="CP143" i="1"/>
  <c r="F16463" i="3" s="1"/>
  <c r="H16463" s="1"/>
  <c r="CP138" i="1"/>
  <c r="F16458" i="3" s="1"/>
  <c r="H16458" s="1"/>
  <c r="CP137" i="1"/>
  <c r="F16457" i="3" s="1"/>
  <c r="CP129" i="1"/>
  <c r="F16449" i="3" s="1"/>
  <c r="H16449" s="1"/>
  <c r="CP128" i="1"/>
  <c r="F16448" i="3" s="1"/>
  <c r="CP124" i="1"/>
  <c r="F16444" i="3" s="1"/>
  <c r="CP120" i="1"/>
  <c r="F16440" i="3" s="1"/>
  <c r="H16440" s="1"/>
  <c r="CP119" i="1"/>
  <c r="F16439" i="3" s="1"/>
  <c r="H16439" s="1"/>
  <c r="CP118" i="1"/>
  <c r="F16438" i="3" s="1"/>
  <c r="H16438" s="1"/>
  <c r="CP117" i="1"/>
  <c r="F16437" i="3" s="1"/>
  <c r="CP111" i="1"/>
  <c r="F16431" i="3" s="1"/>
  <c r="H16431" s="1"/>
  <c r="CP110" i="1"/>
  <c r="F16430" i="3" s="1"/>
  <c r="H16430" s="1"/>
  <c r="CP109" i="1"/>
  <c r="F16429" i="3" s="1"/>
  <c r="H16429" s="1"/>
  <c r="CP108" i="1"/>
  <c r="F16428" i="3" s="1"/>
  <c r="H16428" s="1"/>
  <c r="CP107" i="1"/>
  <c r="F16427" i="3" s="1"/>
  <c r="H16427" s="1"/>
  <c r="CP106" i="1"/>
  <c r="F16426" i="3" s="1"/>
  <c r="H16426" s="1"/>
  <c r="CP105" i="1"/>
  <c r="F16425" i="3" s="1"/>
  <c r="CP104" i="1"/>
  <c r="F16424" i="3" s="1"/>
  <c r="CP103" i="1"/>
  <c r="F16423" i="3" s="1"/>
  <c r="CP99" i="1"/>
  <c r="F16419" i="3" s="1"/>
  <c r="H16419" s="1"/>
  <c r="CP98" i="1"/>
  <c r="F16418" i="3" s="1"/>
  <c r="H16418" s="1"/>
  <c r="CP97" i="1"/>
  <c r="F16417" i="3" s="1"/>
  <c r="H16417" s="1"/>
  <c r="CP96" i="1"/>
  <c r="F16416" i="3" s="1"/>
  <c r="H16416" s="1"/>
  <c r="CP95" i="1"/>
  <c r="F16415" i="3" s="1"/>
  <c r="H16415" s="1"/>
  <c r="CP94" i="1"/>
  <c r="F16414" i="3" s="1"/>
  <c r="H16414" s="1"/>
  <c r="CP93" i="1"/>
  <c r="F16413" i="3" s="1"/>
  <c r="H16413" s="1"/>
  <c r="CP92" i="1"/>
  <c r="F16412" i="3" s="1"/>
  <c r="CP91" i="1"/>
  <c r="F16411" i="3" s="1"/>
  <c r="CP90" i="1"/>
  <c r="F16410" i="3" s="1"/>
  <c r="H16410" s="1"/>
  <c r="CP89" i="1"/>
  <c r="F16409" i="3" s="1"/>
  <c r="CP88" i="1"/>
  <c r="F16408" i="3" s="1"/>
  <c r="H16408" s="1"/>
  <c r="CP87" i="1"/>
  <c r="F16407" i="3" s="1"/>
  <c r="H16407" s="1"/>
  <c r="CP86" i="1"/>
  <c r="F16406" i="3" s="1"/>
  <c r="CP85" i="1"/>
  <c r="F16405" i="3" s="1"/>
  <c r="CP84" i="1"/>
  <c r="F16404" i="3" s="1"/>
  <c r="CP83" i="1"/>
  <c r="F16403" i="3" s="1"/>
  <c r="H16403" s="1"/>
  <c r="CP82" i="1"/>
  <c r="F16402" i="3" s="1"/>
  <c r="CP81" i="1"/>
  <c r="F16401" i="3" s="1"/>
  <c r="H16401" s="1"/>
  <c r="CP80" i="1"/>
  <c r="F16400" i="3" s="1"/>
  <c r="H16400" s="1"/>
  <c r="CP79" i="1"/>
  <c r="F16399" i="3" s="1"/>
  <c r="CP78" i="1"/>
  <c r="F16398" i="3" s="1"/>
  <c r="H16398" s="1"/>
  <c r="CP77" i="1"/>
  <c r="F16397" i="3" s="1"/>
  <c r="H16397" s="1"/>
  <c r="CP76" i="1"/>
  <c r="F16396" i="3" s="1"/>
  <c r="H16396" s="1"/>
  <c r="CP75" i="1"/>
  <c r="F16395" i="3" s="1"/>
  <c r="H16395" s="1"/>
  <c r="CP74" i="1"/>
  <c r="F16394" i="3" s="1"/>
  <c r="H16394" s="1"/>
  <c r="CP73" i="1"/>
  <c r="F16393" i="3" s="1"/>
  <c r="H16393" s="1"/>
  <c r="CP72" i="1"/>
  <c r="F16392" i="3" s="1"/>
  <c r="H16392" s="1"/>
  <c r="CP71" i="1"/>
  <c r="F16391" i="3" s="1"/>
  <c r="H16391" s="1"/>
  <c r="CP70" i="1"/>
  <c r="F16390" i="3" s="1"/>
  <c r="H16390" s="1"/>
  <c r="CP69" i="1"/>
  <c r="F16389" i="3" s="1"/>
  <c r="H16389" s="1"/>
  <c r="CP68" i="1"/>
  <c r="F16388" i="3" s="1"/>
  <c r="H16388" s="1"/>
  <c r="CP67" i="1"/>
  <c r="F16387" i="3" s="1"/>
  <c r="H16387" s="1"/>
  <c r="CP66" i="1"/>
  <c r="F16386" i="3" s="1"/>
  <c r="H16386" s="1"/>
  <c r="CP65" i="1"/>
  <c r="F16385" i="3" s="1"/>
  <c r="H16385" s="1"/>
  <c r="CP64" i="1"/>
  <c r="F16384" i="3" s="1"/>
  <c r="H16384" s="1"/>
  <c r="CP63" i="1"/>
  <c r="F16383" i="3" s="1"/>
  <c r="H16383" s="1"/>
  <c r="CP62" i="1"/>
  <c r="F16382" i="3" s="1"/>
  <c r="H16382" s="1"/>
  <c r="CP61" i="1"/>
  <c r="F16381" i="3" s="1"/>
  <c r="H16381" s="1"/>
  <c r="CP60" i="1"/>
  <c r="F16380" i="3" s="1"/>
  <c r="H16380" s="1"/>
  <c r="CP59" i="1"/>
  <c r="F16379" i="3" s="1"/>
  <c r="H16379" s="1"/>
  <c r="CP58" i="1"/>
  <c r="F16378" i="3" s="1"/>
  <c r="H16378" s="1"/>
  <c r="CP57" i="1"/>
  <c r="F16377" i="3" s="1"/>
  <c r="H16377" s="1"/>
  <c r="CP56" i="1"/>
  <c r="F16376" i="3" s="1"/>
  <c r="H16376" s="1"/>
  <c r="CP55" i="1"/>
  <c r="F16375" i="3" s="1"/>
  <c r="H16375" s="1"/>
  <c r="CP54" i="1"/>
  <c r="F16374" i="3" s="1"/>
  <c r="H16374" s="1"/>
  <c r="CP53" i="1"/>
  <c r="F16373" i="3" s="1"/>
  <c r="H16373" s="1"/>
  <c r="CP52" i="1"/>
  <c r="F16372" i="3" s="1"/>
  <c r="H16372" s="1"/>
  <c r="CP51" i="1"/>
  <c r="F16371" i="3" s="1"/>
  <c r="H16371" s="1"/>
  <c r="CP50" i="1"/>
  <c r="F16370" i="3" s="1"/>
  <c r="H16370" s="1"/>
  <c r="CP49" i="1"/>
  <c r="F16369" i="3" s="1"/>
  <c r="H16369" s="1"/>
  <c r="CP48" i="1"/>
  <c r="F16368" i="3" s="1"/>
  <c r="H16368" s="1"/>
  <c r="CP47" i="1"/>
  <c r="F16367" i="3" s="1"/>
  <c r="CQ206" i="1"/>
  <c r="F16730" i="3" s="1"/>
  <c r="H16730" s="1"/>
  <c r="CQ205" i="1"/>
  <c r="F16729" i="3" s="1"/>
  <c r="H16729" s="1"/>
  <c r="CQ204" i="1"/>
  <c r="F16728" i="3" s="1"/>
  <c r="H16728" s="1"/>
  <c r="CQ203" i="1"/>
  <c r="F16727" i="3" s="1"/>
  <c r="H16727" s="1"/>
  <c r="CQ202" i="1"/>
  <c r="F16726" i="3" s="1"/>
  <c r="CQ198" i="1"/>
  <c r="F16722" i="3" s="1"/>
  <c r="H16722" s="1"/>
  <c r="CQ197" i="1"/>
  <c r="F16721" i="3" s="1"/>
  <c r="H16721" s="1"/>
  <c r="CQ196" i="1"/>
  <c r="F16720" i="3" s="1"/>
  <c r="H16720" s="1"/>
  <c r="CQ195" i="1"/>
  <c r="F16719" i="3" s="1"/>
  <c r="CQ194" i="1"/>
  <c r="F16718" i="3" s="1"/>
  <c r="CQ178" i="1"/>
  <c r="F16702" i="3" s="1"/>
  <c r="H16702" s="1"/>
  <c r="CQ177" i="1"/>
  <c r="F16701" i="3" s="1"/>
  <c r="H16701" s="1"/>
  <c r="CQ176" i="1"/>
  <c r="F16700" i="3" s="1"/>
  <c r="H16700" s="1"/>
  <c r="CQ175" i="1"/>
  <c r="F16699" i="3" s="1"/>
  <c r="H16699" s="1"/>
  <c r="CQ174" i="1"/>
  <c r="F16698" i="3" s="1"/>
  <c r="H16698" s="1"/>
  <c r="CQ173" i="1"/>
  <c r="F16697" i="3" s="1"/>
  <c r="H16697" s="1"/>
  <c r="CQ172" i="1"/>
  <c r="F16696" i="3" s="1"/>
  <c r="H16696" s="1"/>
  <c r="CQ171" i="1"/>
  <c r="F16695" i="3" s="1"/>
  <c r="H16695" s="1"/>
  <c r="CQ170" i="1"/>
  <c r="F16694" i="3" s="1"/>
  <c r="H16694" s="1"/>
  <c r="CQ169" i="1"/>
  <c r="F16693" i="3" s="1"/>
  <c r="H16693" s="1"/>
  <c r="CQ168" i="1"/>
  <c r="F16692" i="3" s="1"/>
  <c r="H16692" s="1"/>
  <c r="CQ167" i="1"/>
  <c r="F16691" i="3" s="1"/>
  <c r="CQ163" i="1"/>
  <c r="F16687" i="3" s="1"/>
  <c r="H16687" s="1"/>
  <c r="CQ162" i="1"/>
  <c r="F16686" i="3" s="1"/>
  <c r="CQ158" i="1"/>
  <c r="F16682" i="3" s="1"/>
  <c r="H16682" s="1"/>
  <c r="CQ157" i="1"/>
  <c r="F16681" i="3" s="1"/>
  <c r="H16681" s="1"/>
  <c r="CQ156" i="1"/>
  <c r="F16680" i="3" s="1"/>
  <c r="H16680" s="1"/>
  <c r="CQ155" i="1"/>
  <c r="F16679" i="3" s="1"/>
  <c r="CQ150" i="1"/>
  <c r="F16674" i="3" s="1"/>
  <c r="H16674" s="1"/>
  <c r="CQ149" i="1"/>
  <c r="F16673" i="3" s="1"/>
  <c r="CQ145" i="1"/>
  <c r="F16669" i="3" s="1"/>
  <c r="H16669" s="1"/>
  <c r="CQ144" i="1"/>
  <c r="F16668" i="3" s="1"/>
  <c r="H16668" s="1"/>
  <c r="CQ143" i="1"/>
  <c r="F16667" i="3" s="1"/>
  <c r="H16667" s="1"/>
  <c r="CQ142" i="1"/>
  <c r="F16666" i="3" s="1"/>
  <c r="CQ138" i="1"/>
  <c r="F16662" i="3" s="1"/>
  <c r="H16662" s="1"/>
  <c r="CQ137" i="1"/>
  <c r="F16661" i="3" s="1"/>
  <c r="CQ129" i="1"/>
  <c r="F16653" i="3" s="1"/>
  <c r="H16653" s="1"/>
  <c r="CQ128" i="1"/>
  <c r="F16652" i="3" s="1"/>
  <c r="CQ124" i="1"/>
  <c r="F16648" i="3" s="1"/>
  <c r="CQ120" i="1"/>
  <c r="F16644" i="3" s="1"/>
  <c r="H16644" s="1"/>
  <c r="CQ119" i="1"/>
  <c r="F16643" i="3" s="1"/>
  <c r="H16643" s="1"/>
  <c r="CQ118" i="1"/>
  <c r="F16642" i="3" s="1"/>
  <c r="H16642" s="1"/>
  <c r="CQ117" i="1"/>
  <c r="F16641" i="3" s="1"/>
  <c r="CQ111" i="1"/>
  <c r="F16635" i="3" s="1"/>
  <c r="H16635" s="1"/>
  <c r="CQ110" i="1"/>
  <c r="F16634" i="3" s="1"/>
  <c r="H16634" s="1"/>
  <c r="CQ109" i="1"/>
  <c r="F16633" i="3" s="1"/>
  <c r="H16633" s="1"/>
  <c r="CQ108" i="1"/>
  <c r="F16632" i="3" s="1"/>
  <c r="H16632" s="1"/>
  <c r="CQ107" i="1"/>
  <c r="F16631" i="3" s="1"/>
  <c r="H16631" s="1"/>
  <c r="CQ106" i="1"/>
  <c r="F16630" i="3" s="1"/>
  <c r="H16630" s="1"/>
  <c r="CQ105" i="1"/>
  <c r="F16629" i="3" s="1"/>
  <c r="H16629" s="1"/>
  <c r="CQ104" i="1"/>
  <c r="F16628" i="3" s="1"/>
  <c r="H16628" s="1"/>
  <c r="CQ103" i="1"/>
  <c r="F16627" i="3" s="1"/>
  <c r="CQ99" i="1"/>
  <c r="F16623" i="3" s="1"/>
  <c r="H16623" s="1"/>
  <c r="CQ98" i="1"/>
  <c r="F16622" i="3" s="1"/>
  <c r="H16622" s="1"/>
  <c r="CQ97" i="1"/>
  <c r="F16621" i="3" s="1"/>
  <c r="H16621" s="1"/>
  <c r="CQ96" i="1"/>
  <c r="F16620" i="3" s="1"/>
  <c r="H16620" s="1"/>
  <c r="CQ95" i="1"/>
  <c r="F16619" i="3" s="1"/>
  <c r="H16619" s="1"/>
  <c r="CQ94" i="1"/>
  <c r="F16618" i="3" s="1"/>
  <c r="H16618" s="1"/>
  <c r="CQ93" i="1"/>
  <c r="F16617" i="3" s="1"/>
  <c r="H16617" s="1"/>
  <c r="CQ92" i="1"/>
  <c r="F16616" i="3" s="1"/>
  <c r="CQ91" i="1"/>
  <c r="F16615" i="3" s="1"/>
  <c r="CQ90" i="1"/>
  <c r="F16614" i="3" s="1"/>
  <c r="H16614" s="1"/>
  <c r="CQ89" i="1"/>
  <c r="F16613" i="3" s="1"/>
  <c r="CQ88" i="1"/>
  <c r="F16612" i="3" s="1"/>
  <c r="H16612" s="1"/>
  <c r="CQ87" i="1"/>
  <c r="F16611" i="3" s="1"/>
  <c r="H16611" s="1"/>
  <c r="CQ86" i="1"/>
  <c r="F16610" i="3" s="1"/>
  <c r="H16610" s="1"/>
  <c r="CQ85" i="1"/>
  <c r="F16609" i="3" s="1"/>
  <c r="H16609" s="1"/>
  <c r="CQ84" i="1"/>
  <c r="F16608" i="3" s="1"/>
  <c r="H16608" s="1"/>
  <c r="CQ83" i="1"/>
  <c r="F16607" i="3" s="1"/>
  <c r="H16607" s="1"/>
  <c r="CQ82" i="1"/>
  <c r="F16606" i="3" s="1"/>
  <c r="CQ81" i="1"/>
  <c r="F16605" i="3" s="1"/>
  <c r="H16605" s="1"/>
  <c r="CQ80" i="1"/>
  <c r="F16604" i="3" s="1"/>
  <c r="H16604" s="1"/>
  <c r="CQ79" i="1"/>
  <c r="F16603" i="3" s="1"/>
  <c r="H16603" s="1"/>
  <c r="CQ78" i="1"/>
  <c r="F16602" i="3" s="1"/>
  <c r="H16602" s="1"/>
  <c r="CQ77" i="1"/>
  <c r="F16601" i="3" s="1"/>
  <c r="H16601" s="1"/>
  <c r="CQ76" i="1"/>
  <c r="F16600" i="3" s="1"/>
  <c r="H16600" s="1"/>
  <c r="CQ75" i="1"/>
  <c r="F16599" i="3" s="1"/>
  <c r="H16599" s="1"/>
  <c r="CQ74" i="1"/>
  <c r="F16598" i="3" s="1"/>
  <c r="H16598" s="1"/>
  <c r="CQ73" i="1"/>
  <c r="F16597" i="3" s="1"/>
  <c r="H16597" s="1"/>
  <c r="CQ72" i="1"/>
  <c r="F16596" i="3" s="1"/>
  <c r="H16596" s="1"/>
  <c r="CQ71" i="1"/>
  <c r="F16595" i="3" s="1"/>
  <c r="H16595" s="1"/>
  <c r="CQ70" i="1"/>
  <c r="F16594" i="3" s="1"/>
  <c r="H16594" s="1"/>
  <c r="CQ69" i="1"/>
  <c r="F16593" i="3" s="1"/>
  <c r="H16593" s="1"/>
  <c r="CQ68" i="1"/>
  <c r="F16592" i="3" s="1"/>
  <c r="H16592" s="1"/>
  <c r="CQ67" i="1"/>
  <c r="F16591" i="3" s="1"/>
  <c r="H16591" s="1"/>
  <c r="CQ66" i="1"/>
  <c r="F16590" i="3" s="1"/>
  <c r="H16590" s="1"/>
  <c r="CQ65" i="1"/>
  <c r="F16589" i="3" s="1"/>
  <c r="H16589" s="1"/>
  <c r="CQ64" i="1"/>
  <c r="F16588" i="3" s="1"/>
  <c r="H16588" s="1"/>
  <c r="CQ63" i="1"/>
  <c r="F16587" i="3" s="1"/>
  <c r="H16587" s="1"/>
  <c r="CQ62" i="1"/>
  <c r="F16586" i="3" s="1"/>
  <c r="H16586" s="1"/>
  <c r="CQ61" i="1"/>
  <c r="F16585" i="3" s="1"/>
  <c r="H16585" s="1"/>
  <c r="CQ60" i="1"/>
  <c r="F16584" i="3" s="1"/>
  <c r="H16584" s="1"/>
  <c r="CQ59" i="1"/>
  <c r="F16583" i="3" s="1"/>
  <c r="H16583" s="1"/>
  <c r="CQ58" i="1"/>
  <c r="F16582" i="3" s="1"/>
  <c r="H16582" s="1"/>
  <c r="CQ57" i="1"/>
  <c r="F16581" i="3" s="1"/>
  <c r="H16581" s="1"/>
  <c r="CQ56" i="1"/>
  <c r="F16580" i="3" s="1"/>
  <c r="CQ55" i="1"/>
  <c r="F16579" i="3" s="1"/>
  <c r="H16579" s="1"/>
  <c r="CQ54" i="1"/>
  <c r="F16578" i="3" s="1"/>
  <c r="CQ53" i="1"/>
  <c r="F16577" i="3" s="1"/>
  <c r="H16577" s="1"/>
  <c r="CQ52" i="1"/>
  <c r="F16576" i="3" s="1"/>
  <c r="H16576" s="1"/>
  <c r="CQ51" i="1"/>
  <c r="F16575" i="3" s="1"/>
  <c r="H16575" s="1"/>
  <c r="CQ50" i="1"/>
  <c r="F16574" i="3" s="1"/>
  <c r="H16574" s="1"/>
  <c r="CQ49" i="1"/>
  <c r="F16573" i="3" s="1"/>
  <c r="H16573" s="1"/>
  <c r="CQ48" i="1"/>
  <c r="F16572" i="3" s="1"/>
  <c r="H16572" s="1"/>
  <c r="CQ47" i="1"/>
  <c r="F16571" i="3" s="1"/>
  <c r="CR206" i="1"/>
  <c r="F16934" i="3" s="1"/>
  <c r="H16934" s="1"/>
  <c r="CR205" i="1"/>
  <c r="F16933" i="3" s="1"/>
  <c r="H16933" s="1"/>
  <c r="CR204" i="1"/>
  <c r="F16932" i="3" s="1"/>
  <c r="H16932" s="1"/>
  <c r="CR203" i="1"/>
  <c r="F16931" i="3" s="1"/>
  <c r="H16931" s="1"/>
  <c r="CR202" i="1"/>
  <c r="F16930" i="3" s="1"/>
  <c r="CR198" i="1"/>
  <c r="F16926" i="3" s="1"/>
  <c r="H16926" s="1"/>
  <c r="CR197" i="1"/>
  <c r="F16925" i="3" s="1"/>
  <c r="H16925" s="1"/>
  <c r="CR196" i="1"/>
  <c r="F16924" i="3" s="1"/>
  <c r="H16924" s="1"/>
  <c r="CR195" i="1"/>
  <c r="F16923" i="3" s="1"/>
  <c r="CR194" i="1"/>
  <c r="F16922" i="3" s="1"/>
  <c r="CR178" i="1"/>
  <c r="F16906" i="3" s="1"/>
  <c r="H16906" s="1"/>
  <c r="CR177" i="1"/>
  <c r="F16905" i="3" s="1"/>
  <c r="H16905" s="1"/>
  <c r="CR176" i="1"/>
  <c r="F16904" i="3" s="1"/>
  <c r="H16904" s="1"/>
  <c r="CR175" i="1"/>
  <c r="F16903" i="3" s="1"/>
  <c r="H16903" s="1"/>
  <c r="CR174" i="1"/>
  <c r="F16902" i="3" s="1"/>
  <c r="H16902" s="1"/>
  <c r="CR173" i="1"/>
  <c r="F16901" i="3" s="1"/>
  <c r="H16901" s="1"/>
  <c r="CR172" i="1"/>
  <c r="F16900" i="3" s="1"/>
  <c r="H16900" s="1"/>
  <c r="CR171" i="1"/>
  <c r="F16899" i="3" s="1"/>
  <c r="H16899" s="1"/>
  <c r="CR170" i="1"/>
  <c r="F16898" i="3" s="1"/>
  <c r="H16898" s="1"/>
  <c r="CR169" i="1"/>
  <c r="F16897" i="3" s="1"/>
  <c r="H16897" s="1"/>
  <c r="CR168" i="1"/>
  <c r="F16896" i="3" s="1"/>
  <c r="H16896" s="1"/>
  <c r="CR167" i="1"/>
  <c r="F16895" i="3" s="1"/>
  <c r="CR163" i="1"/>
  <c r="F16891" i="3" s="1"/>
  <c r="H16891" s="1"/>
  <c r="CR162" i="1"/>
  <c r="F16890" i="3" s="1"/>
  <c r="CR158" i="1"/>
  <c r="F16886" i="3" s="1"/>
  <c r="H16886" s="1"/>
  <c r="CR157" i="1"/>
  <c r="F16885" i="3" s="1"/>
  <c r="H16885" s="1"/>
  <c r="CR156" i="1"/>
  <c r="F16884" i="3" s="1"/>
  <c r="H16884" s="1"/>
  <c r="CR155" i="1"/>
  <c r="F16883" i="3" s="1"/>
  <c r="CR150" i="1"/>
  <c r="F16878" i="3" s="1"/>
  <c r="H16878" s="1"/>
  <c r="CR149" i="1"/>
  <c r="F16877" i="3" s="1"/>
  <c r="CR145" i="1"/>
  <c r="F16873" i="3" s="1"/>
  <c r="H16873" s="1"/>
  <c r="CR144" i="1"/>
  <c r="F16872" i="3" s="1"/>
  <c r="H16872" s="1"/>
  <c r="CR143" i="1"/>
  <c r="F16871" i="3" s="1"/>
  <c r="H16871" s="1"/>
  <c r="CR142" i="1"/>
  <c r="F16870" i="3" s="1"/>
  <c r="CR138" i="1"/>
  <c r="F16866" i="3" s="1"/>
  <c r="H16866" s="1"/>
  <c r="CR137" i="1"/>
  <c r="F16865" i="3" s="1"/>
  <c r="CR129" i="1"/>
  <c r="F16857" i="3" s="1"/>
  <c r="H16857" s="1"/>
  <c r="CR128" i="1"/>
  <c r="F16856" i="3" s="1"/>
  <c r="CR124" i="1"/>
  <c r="F16852" i="3" s="1"/>
  <c r="CR120" i="1"/>
  <c r="F16848" i="3" s="1"/>
  <c r="H16848" s="1"/>
  <c r="CR119" i="1"/>
  <c r="F16847" i="3" s="1"/>
  <c r="H16847" s="1"/>
  <c r="CR118" i="1"/>
  <c r="F16846" i="3" s="1"/>
  <c r="H16846" s="1"/>
  <c r="CR117" i="1"/>
  <c r="F16845" i="3" s="1"/>
  <c r="CR111" i="1"/>
  <c r="F16839" i="3" s="1"/>
  <c r="H16839" s="1"/>
  <c r="CR110" i="1"/>
  <c r="F16838" i="3" s="1"/>
  <c r="H16838" s="1"/>
  <c r="CR109" i="1"/>
  <c r="F16837" i="3" s="1"/>
  <c r="H16837" s="1"/>
  <c r="CR108" i="1"/>
  <c r="F16836" i="3" s="1"/>
  <c r="H16836" s="1"/>
  <c r="CR107" i="1"/>
  <c r="F16835" i="3" s="1"/>
  <c r="H16835" s="1"/>
  <c r="CR106" i="1"/>
  <c r="F16834" i="3" s="1"/>
  <c r="H16834" s="1"/>
  <c r="CR105" i="1"/>
  <c r="F16833" i="3" s="1"/>
  <c r="H16833" s="1"/>
  <c r="CR104" i="1"/>
  <c r="F16832" i="3" s="1"/>
  <c r="H16832" s="1"/>
  <c r="CR103" i="1"/>
  <c r="F16831" i="3" s="1"/>
  <c r="CR99" i="1"/>
  <c r="F16827" i="3" s="1"/>
  <c r="H16827" s="1"/>
  <c r="CR98" i="1"/>
  <c r="F16826" i="3" s="1"/>
  <c r="H16826" s="1"/>
  <c r="CR97" i="1"/>
  <c r="F16825" i="3" s="1"/>
  <c r="H16825" s="1"/>
  <c r="CR96" i="1"/>
  <c r="F16824" i="3" s="1"/>
  <c r="H16824" s="1"/>
  <c r="CR95" i="1"/>
  <c r="F16823" i="3" s="1"/>
  <c r="H16823" s="1"/>
  <c r="CR94" i="1"/>
  <c r="F16822" i="3" s="1"/>
  <c r="H16822" s="1"/>
  <c r="CR93" i="1"/>
  <c r="F16821" i="3" s="1"/>
  <c r="H16821" s="1"/>
  <c r="CR92" i="1"/>
  <c r="F16820" i="3" s="1"/>
  <c r="H16820" s="1"/>
  <c r="CR91" i="1"/>
  <c r="F16819" i="3" s="1"/>
  <c r="CR90" i="1"/>
  <c r="F16818" i="3" s="1"/>
  <c r="H16818" s="1"/>
  <c r="CR89" i="1"/>
  <c r="F16817" i="3" s="1"/>
  <c r="CR88" i="1"/>
  <c r="F16816" i="3" s="1"/>
  <c r="H16816" s="1"/>
  <c r="CR87" i="1"/>
  <c r="F16815" i="3" s="1"/>
  <c r="H16815" s="1"/>
  <c r="CR86" i="1"/>
  <c r="F16814" i="3" s="1"/>
  <c r="H16814" s="1"/>
  <c r="CR85" i="1"/>
  <c r="F16813" i="3" s="1"/>
  <c r="CR84" i="1"/>
  <c r="F16812" i="3" s="1"/>
  <c r="CR83" i="1"/>
  <c r="F16811" i="3" s="1"/>
  <c r="H16811" s="1"/>
  <c r="CR82" i="1"/>
  <c r="F16810" i="3" s="1"/>
  <c r="CR81" i="1"/>
  <c r="F16809" i="3" s="1"/>
  <c r="H16809" s="1"/>
  <c r="CR80" i="1"/>
  <c r="F16808" i="3" s="1"/>
  <c r="H16808" s="1"/>
  <c r="CR79" i="1"/>
  <c r="F16807" i="3" s="1"/>
  <c r="H16807" s="1"/>
  <c r="CR78" i="1"/>
  <c r="F16806" i="3" s="1"/>
  <c r="H16806" s="1"/>
  <c r="CR77" i="1"/>
  <c r="F16805" i="3" s="1"/>
  <c r="H16805" s="1"/>
  <c r="CR76" i="1"/>
  <c r="F16804" i="3" s="1"/>
  <c r="H16804" s="1"/>
  <c r="CR75" i="1"/>
  <c r="F16803" i="3" s="1"/>
  <c r="H16803" s="1"/>
  <c r="CR74" i="1"/>
  <c r="F16802" i="3" s="1"/>
  <c r="H16802" s="1"/>
  <c r="CR73" i="1"/>
  <c r="F16801" i="3" s="1"/>
  <c r="H16801" s="1"/>
  <c r="CR72" i="1"/>
  <c r="F16800" i="3" s="1"/>
  <c r="H16800" s="1"/>
  <c r="CR71" i="1"/>
  <c r="F16799" i="3" s="1"/>
  <c r="H16799" s="1"/>
  <c r="CR70" i="1"/>
  <c r="F16798" i="3" s="1"/>
  <c r="H16798" s="1"/>
  <c r="CR69" i="1"/>
  <c r="F16797" i="3" s="1"/>
  <c r="H16797" s="1"/>
  <c r="CR68" i="1"/>
  <c r="F16796" i="3" s="1"/>
  <c r="H16796" s="1"/>
  <c r="CR67" i="1"/>
  <c r="F16795" i="3" s="1"/>
  <c r="H16795" s="1"/>
  <c r="CR66" i="1"/>
  <c r="F16794" i="3" s="1"/>
  <c r="H16794" s="1"/>
  <c r="CR65" i="1"/>
  <c r="F16793" i="3" s="1"/>
  <c r="H16793" s="1"/>
  <c r="CR64" i="1"/>
  <c r="F16792" i="3" s="1"/>
  <c r="CR63" i="1"/>
  <c r="F16791" i="3" s="1"/>
  <c r="H16791" s="1"/>
  <c r="CR62" i="1"/>
  <c r="F16790" i="3" s="1"/>
  <c r="H16790" s="1"/>
  <c r="CR61" i="1"/>
  <c r="F16789" i="3" s="1"/>
  <c r="H16789" s="1"/>
  <c r="CR60" i="1"/>
  <c r="F16788" i="3" s="1"/>
  <c r="CR59" i="1"/>
  <c r="F16787" i="3" s="1"/>
  <c r="H16787" s="1"/>
  <c r="CR58" i="1"/>
  <c r="F16786" i="3" s="1"/>
  <c r="H16786" s="1"/>
  <c r="CR57" i="1"/>
  <c r="F16785" i="3" s="1"/>
  <c r="H16785" s="1"/>
  <c r="CR56" i="1"/>
  <c r="F16784" i="3" s="1"/>
  <c r="CR55" i="1"/>
  <c r="F16783" i="3" s="1"/>
  <c r="H16783" s="1"/>
  <c r="CR54" i="1"/>
  <c r="F16782" i="3" s="1"/>
  <c r="H16782" s="1"/>
  <c r="CR53" i="1"/>
  <c r="F16781" i="3" s="1"/>
  <c r="H16781" s="1"/>
  <c r="CR52" i="1"/>
  <c r="F16780" i="3" s="1"/>
  <c r="H16780" s="1"/>
  <c r="CR51" i="1"/>
  <c r="F16779" i="3" s="1"/>
  <c r="H16779" s="1"/>
  <c r="CR50" i="1"/>
  <c r="F16778" i="3" s="1"/>
  <c r="H16778" s="1"/>
  <c r="CR49" i="1"/>
  <c r="F16777" i="3" s="1"/>
  <c r="H16777" s="1"/>
  <c r="CR48" i="1"/>
  <c r="F16776" i="3" s="1"/>
  <c r="H16776" s="1"/>
  <c r="CR47" i="1"/>
  <c r="F16775" i="3" s="1"/>
  <c r="CS206" i="1"/>
  <c r="F17138" i="3" s="1"/>
  <c r="H17138" s="1"/>
  <c r="CS205" i="1"/>
  <c r="F17137" i="3" s="1"/>
  <c r="H17137" s="1"/>
  <c r="CS204" i="1"/>
  <c r="F17136" i="3" s="1"/>
  <c r="H17136" s="1"/>
  <c r="CS203" i="1"/>
  <c r="F17135" i="3" s="1"/>
  <c r="H17135" s="1"/>
  <c r="CS202" i="1"/>
  <c r="F17134" i="3" s="1"/>
  <c r="CS198" i="1"/>
  <c r="F17130" i="3" s="1"/>
  <c r="H17130" s="1"/>
  <c r="CS197" i="1"/>
  <c r="F17129" i="3" s="1"/>
  <c r="H17129" s="1"/>
  <c r="CS196" i="1"/>
  <c r="F17128" i="3" s="1"/>
  <c r="H17128" s="1"/>
  <c r="CS195" i="1"/>
  <c r="F17127" i="3" s="1"/>
  <c r="H17127" s="1"/>
  <c r="CS194" i="1"/>
  <c r="F17126" i="3" s="1"/>
  <c r="CS178" i="1"/>
  <c r="F17110" i="3" s="1"/>
  <c r="H17110" s="1"/>
  <c r="CS177" i="1"/>
  <c r="F17109" i="3" s="1"/>
  <c r="H17109" s="1"/>
  <c r="CS176" i="1"/>
  <c r="F17108" i="3" s="1"/>
  <c r="H17108" s="1"/>
  <c r="CS175" i="1"/>
  <c r="F17107" i="3" s="1"/>
  <c r="H17107" s="1"/>
  <c r="CS174" i="1"/>
  <c r="F17106" i="3" s="1"/>
  <c r="H17106" s="1"/>
  <c r="CS173" i="1"/>
  <c r="F17105" i="3" s="1"/>
  <c r="H17105" s="1"/>
  <c r="CS172" i="1"/>
  <c r="F17104" i="3" s="1"/>
  <c r="H17104" s="1"/>
  <c r="CS171" i="1"/>
  <c r="F17103" i="3" s="1"/>
  <c r="H17103" s="1"/>
  <c r="CS170" i="1"/>
  <c r="F17102" i="3" s="1"/>
  <c r="H17102" s="1"/>
  <c r="CS169" i="1"/>
  <c r="F17101" i="3" s="1"/>
  <c r="H17101" s="1"/>
  <c r="CS168" i="1"/>
  <c r="F17100" i="3" s="1"/>
  <c r="H17100" s="1"/>
  <c r="CS167" i="1"/>
  <c r="F17099" i="3" s="1"/>
  <c r="CS163" i="1"/>
  <c r="F17095" i="3" s="1"/>
  <c r="H17095" s="1"/>
  <c r="CS162" i="1"/>
  <c r="F17094" i="3" s="1"/>
  <c r="CS158" i="1"/>
  <c r="F17090" i="3" s="1"/>
  <c r="H17090" s="1"/>
  <c r="CS157" i="1"/>
  <c r="F17089" i="3" s="1"/>
  <c r="H17089" s="1"/>
  <c r="CS156" i="1"/>
  <c r="F17088" i="3" s="1"/>
  <c r="H17088" s="1"/>
  <c r="CS155" i="1"/>
  <c r="F17087" i="3" s="1"/>
  <c r="CS150" i="1"/>
  <c r="F17082" i="3" s="1"/>
  <c r="H17082" s="1"/>
  <c r="CS149" i="1"/>
  <c r="F17081" i="3" s="1"/>
  <c r="CS145" i="1"/>
  <c r="F17077" i="3" s="1"/>
  <c r="H17077" s="1"/>
  <c r="CS144" i="1"/>
  <c r="F17076" i="3" s="1"/>
  <c r="H17076" s="1"/>
  <c r="CS143" i="1"/>
  <c r="F17075" i="3" s="1"/>
  <c r="H17075" s="1"/>
  <c r="CS142" i="1"/>
  <c r="F17074" i="3" s="1"/>
  <c r="CS138" i="1"/>
  <c r="F17070" i="3" s="1"/>
  <c r="H17070" s="1"/>
  <c r="CS137" i="1"/>
  <c r="F17069" i="3" s="1"/>
  <c r="CS129" i="1"/>
  <c r="F17061" i="3" s="1"/>
  <c r="H17061" s="1"/>
  <c r="CS128" i="1"/>
  <c r="F17060" i="3" s="1"/>
  <c r="CS124" i="1"/>
  <c r="F17056" i="3" s="1"/>
  <c r="CS120" i="1"/>
  <c r="F17052" i="3" s="1"/>
  <c r="H17052" s="1"/>
  <c r="CS119" i="1"/>
  <c r="F17051" i="3" s="1"/>
  <c r="CS118" i="1"/>
  <c r="F17050" i="3" s="1"/>
  <c r="H17050" s="1"/>
  <c r="CS117" i="1"/>
  <c r="F17049" i="3" s="1"/>
  <c r="CS111" i="1"/>
  <c r="F17043" i="3" s="1"/>
  <c r="H17043" s="1"/>
  <c r="CS110" i="1"/>
  <c r="F17042" i="3" s="1"/>
  <c r="H17042" s="1"/>
  <c r="CS109" i="1"/>
  <c r="F17041" i="3" s="1"/>
  <c r="H17041" s="1"/>
  <c r="CS108" i="1"/>
  <c r="F17040" i="3" s="1"/>
  <c r="H17040" s="1"/>
  <c r="CS107" i="1"/>
  <c r="F17039" i="3" s="1"/>
  <c r="H17039" s="1"/>
  <c r="CS106" i="1"/>
  <c r="F17038" i="3" s="1"/>
  <c r="H17038" s="1"/>
  <c r="CS105" i="1"/>
  <c r="F17037" i="3" s="1"/>
  <c r="H17037" s="1"/>
  <c r="CS104" i="1"/>
  <c r="F17036" i="3" s="1"/>
  <c r="H17036" s="1"/>
  <c r="CS103" i="1"/>
  <c r="F17035" i="3" s="1"/>
  <c r="CS99" i="1"/>
  <c r="F17031" i="3" s="1"/>
  <c r="H17031" s="1"/>
  <c r="CS98" i="1"/>
  <c r="F17030" i="3" s="1"/>
  <c r="H17030" s="1"/>
  <c r="CS97" i="1"/>
  <c r="F17029" i="3" s="1"/>
  <c r="H17029" s="1"/>
  <c r="CS96" i="1"/>
  <c r="F17028" i="3" s="1"/>
  <c r="H17028" s="1"/>
  <c r="CS95" i="1"/>
  <c r="F17027" i="3" s="1"/>
  <c r="H17027" s="1"/>
  <c r="CS94" i="1"/>
  <c r="F17026" i="3" s="1"/>
  <c r="H17026" s="1"/>
  <c r="CS93" i="1"/>
  <c r="F17025" i="3" s="1"/>
  <c r="H17025" s="1"/>
  <c r="CS92" i="1"/>
  <c r="F17024" i="3" s="1"/>
  <c r="H17024" s="1"/>
  <c r="CS91" i="1"/>
  <c r="F17023" i="3" s="1"/>
  <c r="CS90" i="1"/>
  <c r="F17022" i="3" s="1"/>
  <c r="H17022" s="1"/>
  <c r="CS89" i="1"/>
  <c r="F17021" i="3" s="1"/>
  <c r="CS88" i="1"/>
  <c r="F17020" i="3" s="1"/>
  <c r="H17020" s="1"/>
  <c r="CS87" i="1"/>
  <c r="F17019" i="3" s="1"/>
  <c r="H17019" s="1"/>
  <c r="CS86" i="1"/>
  <c r="F17018" i="3" s="1"/>
  <c r="H17018" s="1"/>
  <c r="CS85" i="1"/>
  <c r="F17017" i="3" s="1"/>
  <c r="H17017" s="1"/>
  <c r="CS84" i="1"/>
  <c r="F17016" i="3" s="1"/>
  <c r="CS83" i="1"/>
  <c r="F17015" i="3" s="1"/>
  <c r="H17015" s="1"/>
  <c r="CS82" i="1"/>
  <c r="F17014" i="3" s="1"/>
  <c r="CS81" i="1"/>
  <c r="F17013" i="3" s="1"/>
  <c r="H17013" s="1"/>
  <c r="CS80" i="1"/>
  <c r="F17012" i="3" s="1"/>
  <c r="H17012" s="1"/>
  <c r="CS79" i="1"/>
  <c r="F17011" i="3" s="1"/>
  <c r="H17011" s="1"/>
  <c r="CS78" i="1"/>
  <c r="F17010" i="3" s="1"/>
  <c r="H17010" s="1"/>
  <c r="CS77" i="1"/>
  <c r="F17009" i="3" s="1"/>
  <c r="H17009" s="1"/>
  <c r="CS76" i="1"/>
  <c r="F17008" i="3" s="1"/>
  <c r="H17008" s="1"/>
  <c r="CS75" i="1"/>
  <c r="F17007" i="3" s="1"/>
  <c r="H17007" s="1"/>
  <c r="CS74" i="1"/>
  <c r="F17006" i="3" s="1"/>
  <c r="H17006" s="1"/>
  <c r="CS73" i="1"/>
  <c r="F17005" i="3" s="1"/>
  <c r="H17005" s="1"/>
  <c r="CS72" i="1"/>
  <c r="F17004" i="3" s="1"/>
  <c r="H17004" s="1"/>
  <c r="CS71" i="1"/>
  <c r="F17003" i="3" s="1"/>
  <c r="H17003" s="1"/>
  <c r="CS70" i="1"/>
  <c r="F17002" i="3" s="1"/>
  <c r="H17002" s="1"/>
  <c r="CS69" i="1"/>
  <c r="F17001" i="3" s="1"/>
  <c r="H17001" s="1"/>
  <c r="CS68" i="1"/>
  <c r="F17000" i="3" s="1"/>
  <c r="H17000" s="1"/>
  <c r="CS67" i="1"/>
  <c r="F16999" i="3" s="1"/>
  <c r="H16999" s="1"/>
  <c r="CS66" i="1"/>
  <c r="F16998" i="3" s="1"/>
  <c r="H16998" s="1"/>
  <c r="CS65" i="1"/>
  <c r="F16997" i="3" s="1"/>
  <c r="H16997" s="1"/>
  <c r="CS64" i="1"/>
  <c r="F16996" i="3" s="1"/>
  <c r="CS63" i="1"/>
  <c r="F16995" i="3" s="1"/>
  <c r="H16995" s="1"/>
  <c r="CS62" i="1"/>
  <c r="F16994" i="3" s="1"/>
  <c r="H16994" s="1"/>
  <c r="CS61" i="1"/>
  <c r="F16993" i="3" s="1"/>
  <c r="H16993" s="1"/>
  <c r="CS60" i="1"/>
  <c r="F16992" i="3" s="1"/>
  <c r="H16992" s="1"/>
  <c r="CS59" i="1"/>
  <c r="F16991" i="3" s="1"/>
  <c r="H16991" s="1"/>
  <c r="CS58" i="1"/>
  <c r="F16990" i="3" s="1"/>
  <c r="H16990" s="1"/>
  <c r="CS57" i="1"/>
  <c r="F16989" i="3" s="1"/>
  <c r="H16989" s="1"/>
  <c r="CS56" i="1"/>
  <c r="F16988" i="3" s="1"/>
  <c r="H16988" s="1"/>
  <c r="CS55" i="1"/>
  <c r="F16987" i="3" s="1"/>
  <c r="H16987" s="1"/>
  <c r="CS54" i="1"/>
  <c r="F16986" i="3" s="1"/>
  <c r="H16986" s="1"/>
  <c r="CS53" i="1"/>
  <c r="F16985" i="3" s="1"/>
  <c r="H16985" s="1"/>
  <c r="CS52" i="1"/>
  <c r="F16984" i="3" s="1"/>
  <c r="H16984" s="1"/>
  <c r="CS51" i="1"/>
  <c r="F16983" i="3" s="1"/>
  <c r="H16983" s="1"/>
  <c r="CS50" i="1"/>
  <c r="F16982" i="3" s="1"/>
  <c r="H16982" s="1"/>
  <c r="CS49" i="1"/>
  <c r="F16981" i="3" s="1"/>
  <c r="H16981" s="1"/>
  <c r="CS48" i="1"/>
  <c r="F16980" i="3" s="1"/>
  <c r="H16980" s="1"/>
  <c r="CS47" i="1"/>
  <c r="F16979" i="3" s="1"/>
  <c r="F14690"/>
  <c r="H14690" s="1"/>
  <c r="F13466"/>
  <c r="H13466" s="1"/>
  <c r="F12854"/>
  <c r="H12854" s="1"/>
  <c r="F12446"/>
  <c r="H12446" s="1"/>
  <c r="F12242"/>
  <c r="H12242" s="1"/>
  <c r="F12038"/>
  <c r="H12038" s="1"/>
  <c r="F11834"/>
  <c r="H11834" s="1"/>
  <c r="F11630"/>
  <c r="H11630" s="1"/>
  <c r="F11426"/>
  <c r="H11426" s="1"/>
  <c r="F11222"/>
  <c r="H11222" s="1"/>
  <c r="F11018"/>
  <c r="H11018" s="1"/>
  <c r="F10814"/>
  <c r="H10814" s="1"/>
  <c r="F10610"/>
  <c r="H10610" s="1"/>
  <c r="F10201"/>
  <c r="H10201" s="1"/>
  <c r="F9997"/>
  <c r="H9997" s="1"/>
  <c r="F9793"/>
  <c r="H9793" s="1"/>
  <c r="F9589"/>
  <c r="H9589" s="1"/>
  <c r="F9385"/>
  <c r="H9385" s="1"/>
  <c r="F9181"/>
  <c r="H9181" s="1"/>
  <c r="F8977"/>
  <c r="H8977" s="1"/>
  <c r="F8773"/>
  <c r="H8773" s="1"/>
  <c r="F6733"/>
  <c r="H6733" s="1"/>
  <c r="F6529"/>
  <c r="H6529" s="1"/>
  <c r="F6325"/>
  <c r="H6325" s="1"/>
  <c r="F6121"/>
  <c r="H6121" s="1"/>
  <c r="F5917"/>
  <c r="H5917" s="1"/>
  <c r="F5713"/>
  <c r="H5713" s="1"/>
  <c r="F5509"/>
  <c r="H5509" s="1"/>
  <c r="F5305"/>
  <c r="H5305" s="1"/>
  <c r="F4897"/>
  <c r="H4897" s="1"/>
  <c r="F4081"/>
  <c r="H4081" s="1"/>
  <c r="F3877"/>
  <c r="H3877" s="1"/>
  <c r="F3673"/>
  <c r="H3673" s="1"/>
  <c r="F3469"/>
  <c r="H3469" s="1"/>
  <c r="F3265"/>
  <c r="H3265" s="1"/>
  <c r="F2449"/>
  <c r="H2449" s="1"/>
  <c r="F2245"/>
  <c r="H2245" s="1"/>
  <c r="F2041"/>
  <c r="H2041" s="1"/>
  <c r="F1837"/>
  <c r="H1837" s="1"/>
  <c r="F1633"/>
  <c r="H1633" s="1"/>
  <c r="F1429"/>
  <c r="H1429" s="1"/>
  <c r="F1225"/>
  <c r="H1225" s="1"/>
  <c r="F1021"/>
  <c r="H1021" s="1"/>
  <c r="F817"/>
  <c r="H817" s="1"/>
  <c r="F14689"/>
  <c r="H14689" s="1"/>
  <c r="F13465"/>
  <c r="H13465" s="1"/>
  <c r="F12853"/>
  <c r="H12853" s="1"/>
  <c r="F12445"/>
  <c r="H12445" s="1"/>
  <c r="F12241"/>
  <c r="H12241" s="1"/>
  <c r="F12037"/>
  <c r="H12037" s="1"/>
  <c r="F11833"/>
  <c r="H11833" s="1"/>
  <c r="F11629"/>
  <c r="H11629" s="1"/>
  <c r="F11425"/>
  <c r="H11425" s="1"/>
  <c r="F11221"/>
  <c r="H11221" s="1"/>
  <c r="F11017"/>
  <c r="H11017" s="1"/>
  <c r="F10813"/>
  <c r="H10813" s="1"/>
  <c r="F10609"/>
  <c r="H10609" s="1"/>
  <c r="F10200"/>
  <c r="H10200" s="1"/>
  <c r="F9996"/>
  <c r="H9996" s="1"/>
  <c r="F9792"/>
  <c r="H9792" s="1"/>
  <c r="F9588"/>
  <c r="H9588" s="1"/>
  <c r="F9384"/>
  <c r="H9384" s="1"/>
  <c r="F9180"/>
  <c r="H9180" s="1"/>
  <c r="F8976"/>
  <c r="H8976" s="1"/>
  <c r="F8772"/>
  <c r="H8772" s="1"/>
  <c r="F6732"/>
  <c r="H6732" s="1"/>
  <c r="F6528"/>
  <c r="H6528" s="1"/>
  <c r="F6324"/>
  <c r="H6324" s="1"/>
  <c r="F6120"/>
  <c r="H6120" s="1"/>
  <c r="F5916"/>
  <c r="H5916" s="1"/>
  <c r="F5712"/>
  <c r="H5712" s="1"/>
  <c r="F5508"/>
  <c r="H5508" s="1"/>
  <c r="F5304"/>
  <c r="H5304" s="1"/>
  <c r="F4896"/>
  <c r="H4896" s="1"/>
  <c r="F4080"/>
  <c r="H4080" s="1"/>
  <c r="F3876"/>
  <c r="H3876" s="1"/>
  <c r="F3672"/>
  <c r="H3672" s="1"/>
  <c r="F3468"/>
  <c r="H3468" s="1"/>
  <c r="F3264"/>
  <c r="H3264" s="1"/>
  <c r="F2448"/>
  <c r="H2448" s="1"/>
  <c r="F2244"/>
  <c r="H2244" s="1"/>
  <c r="F2040"/>
  <c r="H2040" s="1"/>
  <c r="F1836"/>
  <c r="H1836" s="1"/>
  <c r="F1632"/>
  <c r="H1632" s="1"/>
  <c r="F1428"/>
  <c r="H1428" s="1"/>
  <c r="F1224"/>
  <c r="H1224" s="1"/>
  <c r="F1020"/>
  <c r="H1020" s="1"/>
  <c r="F816"/>
  <c r="H816" s="1"/>
  <c r="F14688"/>
  <c r="H14688" s="1"/>
  <c r="F13464"/>
  <c r="H13464" s="1"/>
  <c r="F12852"/>
  <c r="H12852" s="1"/>
  <c r="F12444"/>
  <c r="H12444" s="1"/>
  <c r="F12240"/>
  <c r="H12240" s="1"/>
  <c r="F12036"/>
  <c r="H12036" s="1"/>
  <c r="F11832"/>
  <c r="H11832" s="1"/>
  <c r="F11628"/>
  <c r="H11628" s="1"/>
  <c r="F11424"/>
  <c r="H11424" s="1"/>
  <c r="F11220"/>
  <c r="H11220" s="1"/>
  <c r="F11016"/>
  <c r="H11016" s="1"/>
  <c r="F10812"/>
  <c r="H10812" s="1"/>
  <c r="F10608"/>
  <c r="H10608" s="1"/>
  <c r="F10199"/>
  <c r="H10199" s="1"/>
  <c r="F9995"/>
  <c r="H9995" s="1"/>
  <c r="F9791"/>
  <c r="H9791" s="1"/>
  <c r="F9587"/>
  <c r="H9587" s="1"/>
  <c r="F9383"/>
  <c r="H9383" s="1"/>
  <c r="F9179"/>
  <c r="H9179" s="1"/>
  <c r="F8975"/>
  <c r="H8975" s="1"/>
  <c r="F8771"/>
  <c r="H8771" s="1"/>
  <c r="F6731"/>
  <c r="H6731" s="1"/>
  <c r="F6527"/>
  <c r="H6527" s="1"/>
  <c r="F6323"/>
  <c r="H6323" s="1"/>
  <c r="F6119"/>
  <c r="H6119" s="1"/>
  <c r="F5915"/>
  <c r="H5915" s="1"/>
  <c r="F5711"/>
  <c r="H5711" s="1"/>
  <c r="F5507"/>
  <c r="H5507" s="1"/>
  <c r="F5303"/>
  <c r="H5303" s="1"/>
  <c r="F4895"/>
  <c r="H4895" s="1"/>
  <c r="F4079"/>
  <c r="H4079" s="1"/>
  <c r="F3875"/>
  <c r="H3875" s="1"/>
  <c r="F3671"/>
  <c r="H3671" s="1"/>
  <c r="F3467"/>
  <c r="H3467" s="1"/>
  <c r="F3263"/>
  <c r="H3263" s="1"/>
  <c r="F2447"/>
  <c r="H2447" s="1"/>
  <c r="F2243"/>
  <c r="H2243" s="1"/>
  <c r="F2039"/>
  <c r="H2039" s="1"/>
  <c r="F1835"/>
  <c r="H1835" s="1"/>
  <c r="F1631"/>
  <c r="H1631" s="1"/>
  <c r="F1427"/>
  <c r="H1427" s="1"/>
  <c r="F1223"/>
  <c r="H1223" s="1"/>
  <c r="F1019"/>
  <c r="H1019" s="1"/>
  <c r="F815"/>
  <c r="H815" s="1"/>
  <c r="F14687"/>
  <c r="H14687" s="1"/>
  <c r="F13463"/>
  <c r="H13463" s="1"/>
  <c r="F12851"/>
  <c r="H12851" s="1"/>
  <c r="F12443"/>
  <c r="H12443" s="1"/>
  <c r="F12239"/>
  <c r="H12239" s="1"/>
  <c r="F12035"/>
  <c r="H12035" s="1"/>
  <c r="F11831"/>
  <c r="H11831" s="1"/>
  <c r="F11627"/>
  <c r="H11627" s="1"/>
  <c r="F11423"/>
  <c r="H11423" s="1"/>
  <c r="F11219"/>
  <c r="H11219" s="1"/>
  <c r="F11015"/>
  <c r="H11015" s="1"/>
  <c r="F10811"/>
  <c r="H10811" s="1"/>
  <c r="F10607"/>
  <c r="H10607" s="1"/>
  <c r="F10198"/>
  <c r="H10198" s="1"/>
  <c r="F9994"/>
  <c r="H9994" s="1"/>
  <c r="F9790"/>
  <c r="H9790" s="1"/>
  <c r="F9586"/>
  <c r="H9586" s="1"/>
  <c r="F9382"/>
  <c r="H9382" s="1"/>
  <c r="F9178"/>
  <c r="H9178" s="1"/>
  <c r="F8974"/>
  <c r="H8974" s="1"/>
  <c r="F8770"/>
  <c r="H8770" s="1"/>
  <c r="F6730"/>
  <c r="H6730" s="1"/>
  <c r="F6526"/>
  <c r="H6526" s="1"/>
  <c r="F6322"/>
  <c r="H6322" s="1"/>
  <c r="F6118"/>
  <c r="H6118" s="1"/>
  <c r="F5914"/>
  <c r="H5914" s="1"/>
  <c r="F5710"/>
  <c r="H5710" s="1"/>
  <c r="F5506"/>
  <c r="H5506" s="1"/>
  <c r="F5302"/>
  <c r="H5302" s="1"/>
  <c r="F4894"/>
  <c r="H4894" s="1"/>
  <c r="F4078"/>
  <c r="H4078" s="1"/>
  <c r="F3874"/>
  <c r="H3874" s="1"/>
  <c r="F3670"/>
  <c r="H3670" s="1"/>
  <c r="F3466"/>
  <c r="H3466" s="1"/>
  <c r="F3262"/>
  <c r="H3262" s="1"/>
  <c r="F2446"/>
  <c r="H2446" s="1"/>
  <c r="F2242"/>
  <c r="H2242" s="1"/>
  <c r="F2038"/>
  <c r="H2038" s="1"/>
  <c r="F1834"/>
  <c r="H1834" s="1"/>
  <c r="F1630"/>
  <c r="H1630" s="1"/>
  <c r="F1426"/>
  <c r="H1426" s="1"/>
  <c r="F1222"/>
  <c r="H1222" s="1"/>
  <c r="F1018"/>
  <c r="H1018" s="1"/>
  <c r="F814"/>
  <c r="H814" s="1"/>
  <c r="CS207" i="1"/>
  <c r="CR207"/>
  <c r="CQ207"/>
  <c r="CP207"/>
  <c r="CN207"/>
  <c r="CM207"/>
  <c r="CL207"/>
  <c r="CK207"/>
  <c r="CJ207"/>
  <c r="CI207"/>
  <c r="CH207"/>
  <c r="CF207"/>
  <c r="CE207"/>
  <c r="CD207"/>
  <c r="CC207"/>
  <c r="CB207"/>
  <c r="BZ207"/>
  <c r="BY207"/>
  <c r="BW207"/>
  <c r="BC207"/>
  <c r="BB207"/>
  <c r="BA207"/>
  <c r="AZ207"/>
  <c r="AY207"/>
  <c r="AX207"/>
  <c r="AW207"/>
  <c r="AV207"/>
  <c r="AU207"/>
  <c r="AJ207"/>
  <c r="AI207"/>
  <c r="AH207"/>
  <c r="AB207"/>
  <c r="AA207"/>
  <c r="Z207"/>
  <c r="P207"/>
  <c r="F14682" i="3"/>
  <c r="H14682" s="1"/>
  <c r="F13458"/>
  <c r="H13458" s="1"/>
  <c r="F12846"/>
  <c r="H12846" s="1"/>
  <c r="F12438"/>
  <c r="H12438" s="1"/>
  <c r="F12234"/>
  <c r="H12234" s="1"/>
  <c r="F12030"/>
  <c r="H12030" s="1"/>
  <c r="F11826"/>
  <c r="H11826" s="1"/>
  <c r="F11622"/>
  <c r="H11622" s="1"/>
  <c r="F11418"/>
  <c r="H11418" s="1"/>
  <c r="F11214"/>
  <c r="H11214" s="1"/>
  <c r="F11010"/>
  <c r="H11010" s="1"/>
  <c r="F10806"/>
  <c r="H10806" s="1"/>
  <c r="F10602"/>
  <c r="H10602" s="1"/>
  <c r="F10193"/>
  <c r="H10193" s="1"/>
  <c r="F9989"/>
  <c r="H9989" s="1"/>
  <c r="F9785"/>
  <c r="H9785" s="1"/>
  <c r="F9581"/>
  <c r="H9581" s="1"/>
  <c r="F9377"/>
  <c r="H9377" s="1"/>
  <c r="F9173"/>
  <c r="F8969"/>
  <c r="H8969" s="1"/>
  <c r="F8765"/>
  <c r="H8765" s="1"/>
  <c r="F6725"/>
  <c r="H6725" s="1"/>
  <c r="F6521"/>
  <c r="H6521" s="1"/>
  <c r="F6317"/>
  <c r="H6317" s="1"/>
  <c r="F6113"/>
  <c r="H6113" s="1"/>
  <c r="F5909"/>
  <c r="H5909" s="1"/>
  <c r="F5705"/>
  <c r="H5705" s="1"/>
  <c r="F5501"/>
  <c r="H5501" s="1"/>
  <c r="F5297"/>
  <c r="H5297" s="1"/>
  <c r="F4889"/>
  <c r="H4889" s="1"/>
  <c r="F4073"/>
  <c r="H4073" s="1"/>
  <c r="F3869"/>
  <c r="H3869" s="1"/>
  <c r="F3665"/>
  <c r="H3665" s="1"/>
  <c r="F3461"/>
  <c r="H3461" s="1"/>
  <c r="F3257"/>
  <c r="H3257" s="1"/>
  <c r="F2441"/>
  <c r="H2441" s="1"/>
  <c r="F2237"/>
  <c r="H2237" s="1"/>
  <c r="F2033"/>
  <c r="H2033" s="1"/>
  <c r="F1829"/>
  <c r="H1829" s="1"/>
  <c r="F1625"/>
  <c r="H1625" s="1"/>
  <c r="F1421"/>
  <c r="H1421" s="1"/>
  <c r="F1217"/>
  <c r="H1217" s="1"/>
  <c r="F1013"/>
  <c r="H1013" s="1"/>
  <c r="F809"/>
  <c r="H809" s="1"/>
  <c r="F14681"/>
  <c r="H14681" s="1"/>
  <c r="F13457"/>
  <c r="H13457" s="1"/>
  <c r="F12845"/>
  <c r="H12845" s="1"/>
  <c r="F12437"/>
  <c r="H12437" s="1"/>
  <c r="F12233"/>
  <c r="H12233" s="1"/>
  <c r="F12029"/>
  <c r="H12029" s="1"/>
  <c r="F11825"/>
  <c r="H11825" s="1"/>
  <c r="F11621"/>
  <c r="H11621" s="1"/>
  <c r="F11417"/>
  <c r="H11417" s="1"/>
  <c r="F11213"/>
  <c r="H11213" s="1"/>
  <c r="F11009"/>
  <c r="H11009" s="1"/>
  <c r="F10805"/>
  <c r="H10805" s="1"/>
  <c r="F10601"/>
  <c r="H10601" s="1"/>
  <c r="F10192"/>
  <c r="H10192" s="1"/>
  <c r="F9988"/>
  <c r="H9988" s="1"/>
  <c r="F9784"/>
  <c r="H9784" s="1"/>
  <c r="F9580"/>
  <c r="H9580" s="1"/>
  <c r="F9376"/>
  <c r="H9376" s="1"/>
  <c r="F9172"/>
  <c r="H9172" s="1"/>
  <c r="F8968"/>
  <c r="H8968" s="1"/>
  <c r="F8764"/>
  <c r="H8764" s="1"/>
  <c r="F6724"/>
  <c r="H6724" s="1"/>
  <c r="F6520"/>
  <c r="H6520" s="1"/>
  <c r="F6316"/>
  <c r="H6316" s="1"/>
  <c r="F6112"/>
  <c r="H6112" s="1"/>
  <c r="F5908"/>
  <c r="H5908" s="1"/>
  <c r="F5704"/>
  <c r="H5704" s="1"/>
  <c r="F5500"/>
  <c r="H5500" s="1"/>
  <c r="F5296"/>
  <c r="H5296" s="1"/>
  <c r="F4888"/>
  <c r="H4888" s="1"/>
  <c r="F4072"/>
  <c r="H4072" s="1"/>
  <c r="F3868"/>
  <c r="H3868" s="1"/>
  <c r="F3664"/>
  <c r="H3664" s="1"/>
  <c r="F3460"/>
  <c r="H3460" s="1"/>
  <c r="F3256"/>
  <c r="H3256" s="1"/>
  <c r="F2440"/>
  <c r="H2440" s="1"/>
  <c r="F2236"/>
  <c r="H2236" s="1"/>
  <c r="F2032"/>
  <c r="H2032" s="1"/>
  <c r="F1828"/>
  <c r="H1828" s="1"/>
  <c r="F1624"/>
  <c r="H1624" s="1"/>
  <c r="F1420"/>
  <c r="H1420" s="1"/>
  <c r="F1216"/>
  <c r="H1216" s="1"/>
  <c r="F1012"/>
  <c r="H1012" s="1"/>
  <c r="F808"/>
  <c r="H808" s="1"/>
  <c r="F14680"/>
  <c r="H14680" s="1"/>
  <c r="F13456"/>
  <c r="H13456" s="1"/>
  <c r="F12844"/>
  <c r="H12844" s="1"/>
  <c r="F12436"/>
  <c r="H12436" s="1"/>
  <c r="F12232"/>
  <c r="H12232" s="1"/>
  <c r="F12028"/>
  <c r="H12028" s="1"/>
  <c r="F11824"/>
  <c r="H11824" s="1"/>
  <c r="F11620"/>
  <c r="H11620" s="1"/>
  <c r="F11416"/>
  <c r="H11416" s="1"/>
  <c r="F11212"/>
  <c r="H11212" s="1"/>
  <c r="F11008"/>
  <c r="H11008" s="1"/>
  <c r="F10804"/>
  <c r="H10804" s="1"/>
  <c r="F10600"/>
  <c r="H10600" s="1"/>
  <c r="F10191"/>
  <c r="H10191" s="1"/>
  <c r="F9987"/>
  <c r="H9987" s="1"/>
  <c r="F9783"/>
  <c r="H9783" s="1"/>
  <c r="F9579"/>
  <c r="H9579" s="1"/>
  <c r="F9375"/>
  <c r="H9375" s="1"/>
  <c r="F9171"/>
  <c r="H9171" s="1"/>
  <c r="F8967"/>
  <c r="H8967" s="1"/>
  <c r="F8763"/>
  <c r="H8763" s="1"/>
  <c r="F6723"/>
  <c r="H6723" s="1"/>
  <c r="F6519"/>
  <c r="H6519" s="1"/>
  <c r="F6315"/>
  <c r="F6111"/>
  <c r="H6111" s="1"/>
  <c r="F5907"/>
  <c r="H5907" s="1"/>
  <c r="F5703"/>
  <c r="H5703" s="1"/>
  <c r="F5499"/>
  <c r="H5499" s="1"/>
  <c r="F5295"/>
  <c r="H5295" s="1"/>
  <c r="F4887"/>
  <c r="H4887" s="1"/>
  <c r="F4071"/>
  <c r="H4071" s="1"/>
  <c r="F3867"/>
  <c r="H3867" s="1"/>
  <c r="F3663"/>
  <c r="H3663" s="1"/>
  <c r="F3459"/>
  <c r="H3459" s="1"/>
  <c r="F3255"/>
  <c r="H3255" s="1"/>
  <c r="F2439"/>
  <c r="H2439" s="1"/>
  <c r="F2235"/>
  <c r="H2235" s="1"/>
  <c r="F2031"/>
  <c r="H2031" s="1"/>
  <c r="F1827"/>
  <c r="H1827" s="1"/>
  <c r="F1623"/>
  <c r="H1623" s="1"/>
  <c r="F1419"/>
  <c r="H1419" s="1"/>
  <c r="F1215"/>
  <c r="H1215" s="1"/>
  <c r="F1011"/>
  <c r="H1011" s="1"/>
  <c r="F807"/>
  <c r="H807" s="1"/>
  <c r="F14679"/>
  <c r="H14679" s="1"/>
  <c r="F13455"/>
  <c r="H13455" s="1"/>
  <c r="F12843"/>
  <c r="H12843" s="1"/>
  <c r="F12435"/>
  <c r="F12231"/>
  <c r="H12231" s="1"/>
  <c r="F12027"/>
  <c r="H12027" s="1"/>
  <c r="F11823"/>
  <c r="H11823" s="1"/>
  <c r="F11619"/>
  <c r="H11619" s="1"/>
  <c r="F11415"/>
  <c r="H11415" s="1"/>
  <c r="F11211"/>
  <c r="F11007"/>
  <c r="H11007" s="1"/>
  <c r="F10803"/>
  <c r="H10803" s="1"/>
  <c r="F10599"/>
  <c r="F10190"/>
  <c r="H10190" s="1"/>
  <c r="F9986"/>
  <c r="H9986" s="1"/>
  <c r="F9782"/>
  <c r="H9782" s="1"/>
  <c r="F9578"/>
  <c r="H9578" s="1"/>
  <c r="F9374"/>
  <c r="H9374" s="1"/>
  <c r="F9170"/>
  <c r="F8966"/>
  <c r="H8966" s="1"/>
  <c r="F8762"/>
  <c r="H8762" s="1"/>
  <c r="F6722"/>
  <c r="H6722" s="1"/>
  <c r="F6518"/>
  <c r="F6314"/>
  <c r="F6110"/>
  <c r="H6110" s="1"/>
  <c r="F5906"/>
  <c r="H5906" s="1"/>
  <c r="F5702"/>
  <c r="H5702" s="1"/>
  <c r="F5498"/>
  <c r="H5498" s="1"/>
  <c r="F5294"/>
  <c r="H5294" s="1"/>
  <c r="F4886"/>
  <c r="F4070"/>
  <c r="H4070" s="1"/>
  <c r="F3866"/>
  <c r="H3866" s="1"/>
  <c r="F3662"/>
  <c r="H3662" s="1"/>
  <c r="F3458"/>
  <c r="F3254"/>
  <c r="H3254" s="1"/>
  <c r="F2438"/>
  <c r="H2438" s="1"/>
  <c r="F2234"/>
  <c r="H2234" s="1"/>
  <c r="F2030"/>
  <c r="H2030" s="1"/>
  <c r="F1826"/>
  <c r="H1826" s="1"/>
  <c r="F1622"/>
  <c r="H1622" s="1"/>
  <c r="F1418"/>
  <c r="H1418" s="1"/>
  <c r="F1214"/>
  <c r="H1214" s="1"/>
  <c r="F1010"/>
  <c r="H1010" s="1"/>
  <c r="F806"/>
  <c r="H806" s="1"/>
  <c r="CS199" i="1"/>
  <c r="CS209" s="1"/>
  <c r="CR199"/>
  <c r="CR209" s="1"/>
  <c r="CQ199"/>
  <c r="CQ209" s="1"/>
  <c r="CP199"/>
  <c r="CP209" s="1"/>
  <c r="CO199"/>
  <c r="CN199"/>
  <c r="CN209" s="1"/>
  <c r="CM199"/>
  <c r="CM209" s="1"/>
  <c r="CL199"/>
  <c r="CL209" s="1"/>
  <c r="CK199"/>
  <c r="CK209" s="1"/>
  <c r="CJ199"/>
  <c r="CJ209" s="1"/>
  <c r="CI199"/>
  <c r="CI209" s="1"/>
  <c r="CH199"/>
  <c r="CH209" s="1"/>
  <c r="CD199"/>
  <c r="CD209" s="1"/>
  <c r="CC199"/>
  <c r="CC209" s="1"/>
  <c r="CB199"/>
  <c r="CB209" s="1"/>
  <c r="BZ199"/>
  <c r="BZ209" s="1"/>
  <c r="BW199"/>
  <c r="BW209" s="1"/>
  <c r="BC199"/>
  <c r="BB199"/>
  <c r="BB209" s="1"/>
  <c r="BA199"/>
  <c r="AZ199"/>
  <c r="AZ209" s="1"/>
  <c r="AY199"/>
  <c r="AX199"/>
  <c r="AX209" s="1"/>
  <c r="AW199"/>
  <c r="AV199"/>
  <c r="AV209" s="1"/>
  <c r="AU199"/>
  <c r="AJ199"/>
  <c r="AJ209" s="1"/>
  <c r="AI199"/>
  <c r="AH199"/>
  <c r="AH209" s="1"/>
  <c r="AB199"/>
  <c r="AA199"/>
  <c r="AA209" s="1"/>
  <c r="Z199"/>
  <c r="P199"/>
  <c r="P209" s="1"/>
  <c r="F14662" i="3"/>
  <c r="H14662" s="1"/>
  <c r="F13438"/>
  <c r="H13438" s="1"/>
  <c r="F12826"/>
  <c r="H12826" s="1"/>
  <c r="F12418"/>
  <c r="H12418" s="1"/>
  <c r="F12214"/>
  <c r="H12214" s="1"/>
  <c r="F12010"/>
  <c r="H12010" s="1"/>
  <c r="F11806"/>
  <c r="H11806" s="1"/>
  <c r="F11602"/>
  <c r="H11602" s="1"/>
  <c r="F11398"/>
  <c r="H11398" s="1"/>
  <c r="F11194"/>
  <c r="H11194" s="1"/>
  <c r="F10990"/>
  <c r="H10990" s="1"/>
  <c r="F10786"/>
  <c r="H10786" s="1"/>
  <c r="F10582"/>
  <c r="H10582" s="1"/>
  <c r="F10173"/>
  <c r="H10173" s="1"/>
  <c r="F9969"/>
  <c r="H9969" s="1"/>
  <c r="F9765"/>
  <c r="H9765" s="1"/>
  <c r="F9561"/>
  <c r="H9561" s="1"/>
  <c r="F9357"/>
  <c r="H9357" s="1"/>
  <c r="F9153"/>
  <c r="H9153" s="1"/>
  <c r="F8949"/>
  <c r="H8949" s="1"/>
  <c r="F8745"/>
  <c r="H8745" s="1"/>
  <c r="F6705"/>
  <c r="H6705" s="1"/>
  <c r="F6501"/>
  <c r="H6501" s="1"/>
  <c r="F6297"/>
  <c r="H6297" s="1"/>
  <c r="F6093"/>
  <c r="H6093" s="1"/>
  <c r="F5889"/>
  <c r="H5889" s="1"/>
  <c r="F5685"/>
  <c r="H5685" s="1"/>
  <c r="F5481"/>
  <c r="H5481" s="1"/>
  <c r="F5277"/>
  <c r="H5277" s="1"/>
  <c r="F4869"/>
  <c r="H4869" s="1"/>
  <c r="F4053"/>
  <c r="H4053" s="1"/>
  <c r="F3849"/>
  <c r="H3849" s="1"/>
  <c r="F3645"/>
  <c r="H3645" s="1"/>
  <c r="F3441"/>
  <c r="H3441" s="1"/>
  <c r="F3237"/>
  <c r="H3237" s="1"/>
  <c r="F2421"/>
  <c r="H2421" s="1"/>
  <c r="F2217"/>
  <c r="H2217" s="1"/>
  <c r="F2013"/>
  <c r="H2013" s="1"/>
  <c r="F1809"/>
  <c r="H1809" s="1"/>
  <c r="F1605"/>
  <c r="H1605" s="1"/>
  <c r="F1401"/>
  <c r="H1401" s="1"/>
  <c r="F1197"/>
  <c r="H1197" s="1"/>
  <c r="F993"/>
  <c r="H993" s="1"/>
  <c r="F789"/>
  <c r="H789" s="1"/>
  <c r="F14661"/>
  <c r="H14661" s="1"/>
  <c r="F13437"/>
  <c r="H13437" s="1"/>
  <c r="F12825"/>
  <c r="H12825" s="1"/>
  <c r="F12417"/>
  <c r="H12417" s="1"/>
  <c r="F12213"/>
  <c r="H12213" s="1"/>
  <c r="F12009"/>
  <c r="H12009" s="1"/>
  <c r="F11805"/>
  <c r="H11805" s="1"/>
  <c r="F11601"/>
  <c r="H11601" s="1"/>
  <c r="F11397"/>
  <c r="H11397" s="1"/>
  <c r="F11193"/>
  <c r="H11193" s="1"/>
  <c r="F10989"/>
  <c r="H10989" s="1"/>
  <c r="F10785"/>
  <c r="H10785" s="1"/>
  <c r="F10581"/>
  <c r="H10581" s="1"/>
  <c r="F10172"/>
  <c r="H10172" s="1"/>
  <c r="F9968"/>
  <c r="H9968" s="1"/>
  <c r="F9764"/>
  <c r="H9764" s="1"/>
  <c r="F9560"/>
  <c r="H9560" s="1"/>
  <c r="F9356"/>
  <c r="H9356" s="1"/>
  <c r="F9152"/>
  <c r="H9152" s="1"/>
  <c r="F8948"/>
  <c r="H8948" s="1"/>
  <c r="F8744"/>
  <c r="H8744" s="1"/>
  <c r="F6704"/>
  <c r="H6704" s="1"/>
  <c r="F6500"/>
  <c r="H6500" s="1"/>
  <c r="F6296"/>
  <c r="H6296" s="1"/>
  <c r="F6092"/>
  <c r="H6092" s="1"/>
  <c r="F5888"/>
  <c r="H5888" s="1"/>
  <c r="F5684"/>
  <c r="H5684" s="1"/>
  <c r="F5480"/>
  <c r="H5480" s="1"/>
  <c r="F5276"/>
  <c r="H5276" s="1"/>
  <c r="F4868"/>
  <c r="H4868" s="1"/>
  <c r="F4052"/>
  <c r="H4052" s="1"/>
  <c r="F3848"/>
  <c r="H3848" s="1"/>
  <c r="F3644"/>
  <c r="H3644" s="1"/>
  <c r="F3440"/>
  <c r="H3440" s="1"/>
  <c r="F3236"/>
  <c r="H3236" s="1"/>
  <c r="F2420"/>
  <c r="H2420" s="1"/>
  <c r="F2216"/>
  <c r="H2216" s="1"/>
  <c r="F2012"/>
  <c r="H2012" s="1"/>
  <c r="F1808"/>
  <c r="H1808" s="1"/>
  <c r="F1604"/>
  <c r="H1604" s="1"/>
  <c r="F1400"/>
  <c r="H1400" s="1"/>
  <c r="F1196"/>
  <c r="H1196" s="1"/>
  <c r="F992"/>
  <c r="H992" s="1"/>
  <c r="F788"/>
  <c r="H788" s="1"/>
  <c r="F14660"/>
  <c r="H14660" s="1"/>
  <c r="F13436"/>
  <c r="H13436" s="1"/>
  <c r="F12824"/>
  <c r="H12824" s="1"/>
  <c r="F12416"/>
  <c r="H12416" s="1"/>
  <c r="F12212"/>
  <c r="H12212" s="1"/>
  <c r="F12008"/>
  <c r="H12008" s="1"/>
  <c r="F11804"/>
  <c r="H11804" s="1"/>
  <c r="F11600"/>
  <c r="H11600" s="1"/>
  <c r="F11396"/>
  <c r="H11396" s="1"/>
  <c r="F11192"/>
  <c r="H11192" s="1"/>
  <c r="F10988"/>
  <c r="H10988" s="1"/>
  <c r="F10784"/>
  <c r="H10784" s="1"/>
  <c r="F10580"/>
  <c r="H10580" s="1"/>
  <c r="F10171"/>
  <c r="H10171" s="1"/>
  <c r="F9967"/>
  <c r="H9967" s="1"/>
  <c r="F9763"/>
  <c r="H9763" s="1"/>
  <c r="F9559"/>
  <c r="H9559" s="1"/>
  <c r="F9355"/>
  <c r="H9355" s="1"/>
  <c r="F9151"/>
  <c r="H9151" s="1"/>
  <c r="F8947"/>
  <c r="H8947" s="1"/>
  <c r="F8743"/>
  <c r="H8743" s="1"/>
  <c r="F6703"/>
  <c r="H6703" s="1"/>
  <c r="F6499"/>
  <c r="H6499" s="1"/>
  <c r="F6295"/>
  <c r="H6295" s="1"/>
  <c r="F6091"/>
  <c r="H6091" s="1"/>
  <c r="F5887"/>
  <c r="H5887" s="1"/>
  <c r="F5683"/>
  <c r="H5683" s="1"/>
  <c r="F5479"/>
  <c r="H5479" s="1"/>
  <c r="F5275"/>
  <c r="H5275" s="1"/>
  <c r="F4867"/>
  <c r="H4867" s="1"/>
  <c r="F4051"/>
  <c r="H4051" s="1"/>
  <c r="F3847"/>
  <c r="H3847" s="1"/>
  <c r="F3643"/>
  <c r="H3643" s="1"/>
  <c r="F3439"/>
  <c r="H3439" s="1"/>
  <c r="F3235"/>
  <c r="H3235" s="1"/>
  <c r="F2419"/>
  <c r="H2419" s="1"/>
  <c r="F2215"/>
  <c r="H2215" s="1"/>
  <c r="F2011"/>
  <c r="H2011" s="1"/>
  <c r="F1807"/>
  <c r="H1807" s="1"/>
  <c r="F1603"/>
  <c r="H1603" s="1"/>
  <c r="F1399"/>
  <c r="H1399" s="1"/>
  <c r="F1195"/>
  <c r="H1195" s="1"/>
  <c r="F991"/>
  <c r="H991" s="1"/>
  <c r="F787"/>
  <c r="H787" s="1"/>
  <c r="F14659"/>
  <c r="H14659" s="1"/>
  <c r="F13435"/>
  <c r="H13435" s="1"/>
  <c r="F12823"/>
  <c r="H12823" s="1"/>
  <c r="F12415"/>
  <c r="H12415" s="1"/>
  <c r="F12211"/>
  <c r="H12211" s="1"/>
  <c r="F12007"/>
  <c r="H12007" s="1"/>
  <c r="F11803"/>
  <c r="H11803" s="1"/>
  <c r="F11599"/>
  <c r="H11599" s="1"/>
  <c r="F11395"/>
  <c r="H11395" s="1"/>
  <c r="F11191"/>
  <c r="H11191" s="1"/>
  <c r="F10987"/>
  <c r="H10987" s="1"/>
  <c r="F10783"/>
  <c r="H10783" s="1"/>
  <c r="F10579"/>
  <c r="H10579" s="1"/>
  <c r="F10170"/>
  <c r="H10170" s="1"/>
  <c r="F9966"/>
  <c r="H9966" s="1"/>
  <c r="F9762"/>
  <c r="H9762" s="1"/>
  <c r="F9558"/>
  <c r="H9558" s="1"/>
  <c r="F9354"/>
  <c r="H9354" s="1"/>
  <c r="F9150"/>
  <c r="H9150" s="1"/>
  <c r="F8946"/>
  <c r="H8946" s="1"/>
  <c r="F8742"/>
  <c r="H8742" s="1"/>
  <c r="F6702"/>
  <c r="H6702" s="1"/>
  <c r="F6498"/>
  <c r="H6498" s="1"/>
  <c r="F6294"/>
  <c r="H6294" s="1"/>
  <c r="F6090"/>
  <c r="H6090" s="1"/>
  <c r="F5886"/>
  <c r="H5886" s="1"/>
  <c r="F5682"/>
  <c r="H5682" s="1"/>
  <c r="F5478"/>
  <c r="H5478" s="1"/>
  <c r="F5274"/>
  <c r="H5274" s="1"/>
  <c r="F4866"/>
  <c r="H4866" s="1"/>
  <c r="F4050"/>
  <c r="H4050" s="1"/>
  <c r="F3846"/>
  <c r="H3846" s="1"/>
  <c r="F3642"/>
  <c r="H3642" s="1"/>
  <c r="F3438"/>
  <c r="H3438" s="1"/>
  <c r="F3234"/>
  <c r="H3234" s="1"/>
  <c r="F2418"/>
  <c r="H2418" s="1"/>
  <c r="F2214"/>
  <c r="H2214" s="1"/>
  <c r="F2010"/>
  <c r="H2010" s="1"/>
  <c r="F1806"/>
  <c r="H1806" s="1"/>
  <c r="F1602"/>
  <c r="H1602" s="1"/>
  <c r="F1398"/>
  <c r="H1398" s="1"/>
  <c r="F1194"/>
  <c r="H1194" s="1"/>
  <c r="F990"/>
  <c r="H990" s="1"/>
  <c r="F786"/>
  <c r="H786" s="1"/>
  <c r="F14658"/>
  <c r="H14658" s="1"/>
  <c r="F13434"/>
  <c r="H13434" s="1"/>
  <c r="F12822"/>
  <c r="H12822" s="1"/>
  <c r="F12414"/>
  <c r="H12414" s="1"/>
  <c r="F12210"/>
  <c r="H12210" s="1"/>
  <c r="F12006"/>
  <c r="H12006" s="1"/>
  <c r="F11802"/>
  <c r="H11802" s="1"/>
  <c r="F11598"/>
  <c r="H11598" s="1"/>
  <c r="F11394"/>
  <c r="H11394" s="1"/>
  <c r="F11190"/>
  <c r="H11190" s="1"/>
  <c r="F10986"/>
  <c r="H10986" s="1"/>
  <c r="F10782"/>
  <c r="H10782" s="1"/>
  <c r="F10578"/>
  <c r="H10578" s="1"/>
  <c r="F10169"/>
  <c r="H10169" s="1"/>
  <c r="F9965"/>
  <c r="H9965" s="1"/>
  <c r="F9761"/>
  <c r="H9761" s="1"/>
  <c r="F9557"/>
  <c r="H9557" s="1"/>
  <c r="F9353"/>
  <c r="H9353" s="1"/>
  <c r="F9149"/>
  <c r="H9149" s="1"/>
  <c r="F8945"/>
  <c r="H8945" s="1"/>
  <c r="F8741"/>
  <c r="H8741" s="1"/>
  <c r="F6701"/>
  <c r="H6701" s="1"/>
  <c r="F6497"/>
  <c r="H6497" s="1"/>
  <c r="F6293"/>
  <c r="H6293" s="1"/>
  <c r="F6089"/>
  <c r="H6089" s="1"/>
  <c r="F5885"/>
  <c r="H5885" s="1"/>
  <c r="F5681"/>
  <c r="H5681" s="1"/>
  <c r="F5477"/>
  <c r="H5477" s="1"/>
  <c r="F5273"/>
  <c r="H5273" s="1"/>
  <c r="F4865"/>
  <c r="H4865" s="1"/>
  <c r="F4049"/>
  <c r="H4049" s="1"/>
  <c r="F3845"/>
  <c r="H3845" s="1"/>
  <c r="F3641"/>
  <c r="H3641" s="1"/>
  <c r="F3437"/>
  <c r="H3437" s="1"/>
  <c r="F3233"/>
  <c r="H3233" s="1"/>
  <c r="F2417"/>
  <c r="H2417" s="1"/>
  <c r="F2213"/>
  <c r="H2213" s="1"/>
  <c r="F2009"/>
  <c r="H2009" s="1"/>
  <c r="F1805"/>
  <c r="H1805" s="1"/>
  <c r="F1601"/>
  <c r="H1601" s="1"/>
  <c r="F1397"/>
  <c r="H1397" s="1"/>
  <c r="F1193"/>
  <c r="H1193" s="1"/>
  <c r="F989"/>
  <c r="H989" s="1"/>
  <c r="F785"/>
  <c r="H785" s="1"/>
  <c r="F14657"/>
  <c r="H14657" s="1"/>
  <c r="F13433"/>
  <c r="H13433" s="1"/>
  <c r="F12821"/>
  <c r="H12821" s="1"/>
  <c r="F12413"/>
  <c r="H12413" s="1"/>
  <c r="F12209"/>
  <c r="H12209" s="1"/>
  <c r="F12005"/>
  <c r="H12005" s="1"/>
  <c r="F11801"/>
  <c r="H11801" s="1"/>
  <c r="F11597"/>
  <c r="H11597" s="1"/>
  <c r="F11393"/>
  <c r="H11393" s="1"/>
  <c r="F11189"/>
  <c r="H11189" s="1"/>
  <c r="F10985"/>
  <c r="H10985" s="1"/>
  <c r="F10781"/>
  <c r="H10781" s="1"/>
  <c r="F10577"/>
  <c r="H10577" s="1"/>
  <c r="F10168"/>
  <c r="H10168" s="1"/>
  <c r="F9964"/>
  <c r="H9964" s="1"/>
  <c r="F9760"/>
  <c r="H9760" s="1"/>
  <c r="F9556"/>
  <c r="H9556" s="1"/>
  <c r="F9352"/>
  <c r="H9352" s="1"/>
  <c r="F9148"/>
  <c r="H9148" s="1"/>
  <c r="F8944"/>
  <c r="H8944" s="1"/>
  <c r="F8740"/>
  <c r="H8740" s="1"/>
  <c r="F6700"/>
  <c r="H6700" s="1"/>
  <c r="F6496"/>
  <c r="H6496" s="1"/>
  <c r="F6292"/>
  <c r="H6292" s="1"/>
  <c r="F6088"/>
  <c r="H6088" s="1"/>
  <c r="F5884"/>
  <c r="H5884" s="1"/>
  <c r="F5680"/>
  <c r="H5680" s="1"/>
  <c r="F5476"/>
  <c r="H5476" s="1"/>
  <c r="F5272"/>
  <c r="H5272" s="1"/>
  <c r="F4864"/>
  <c r="H4864" s="1"/>
  <c r="F4048"/>
  <c r="H4048" s="1"/>
  <c r="F3844"/>
  <c r="H3844" s="1"/>
  <c r="F3640"/>
  <c r="H3640" s="1"/>
  <c r="F3436"/>
  <c r="H3436" s="1"/>
  <c r="F3232"/>
  <c r="H3232" s="1"/>
  <c r="F2416"/>
  <c r="H2416" s="1"/>
  <c r="F2212"/>
  <c r="H2212" s="1"/>
  <c r="F2008"/>
  <c r="H2008" s="1"/>
  <c r="F1804"/>
  <c r="H1804" s="1"/>
  <c r="F1600"/>
  <c r="H1600" s="1"/>
  <c r="F1396"/>
  <c r="H1396" s="1"/>
  <c r="F1192"/>
  <c r="H1192" s="1"/>
  <c r="F988"/>
  <c r="H988" s="1"/>
  <c r="F784"/>
  <c r="H784" s="1"/>
  <c r="F14656"/>
  <c r="H14656" s="1"/>
  <c r="F13432"/>
  <c r="H13432" s="1"/>
  <c r="F12820"/>
  <c r="H12820" s="1"/>
  <c r="F12412"/>
  <c r="H12412" s="1"/>
  <c r="F12208"/>
  <c r="H12208" s="1"/>
  <c r="F12004"/>
  <c r="H12004" s="1"/>
  <c r="F11800"/>
  <c r="H11800" s="1"/>
  <c r="F11596"/>
  <c r="H11596" s="1"/>
  <c r="F11392"/>
  <c r="H11392" s="1"/>
  <c r="F11188"/>
  <c r="H11188" s="1"/>
  <c r="F10984"/>
  <c r="H10984" s="1"/>
  <c r="F10780"/>
  <c r="H10780" s="1"/>
  <c r="F10576"/>
  <c r="H10576" s="1"/>
  <c r="F10167"/>
  <c r="H10167" s="1"/>
  <c r="F9963"/>
  <c r="H9963" s="1"/>
  <c r="F9759"/>
  <c r="H9759" s="1"/>
  <c r="F9555"/>
  <c r="H9555" s="1"/>
  <c r="F9351"/>
  <c r="H9351" s="1"/>
  <c r="F9147"/>
  <c r="H9147" s="1"/>
  <c r="F8943"/>
  <c r="H8943" s="1"/>
  <c r="F8739"/>
  <c r="H8739" s="1"/>
  <c r="F6699"/>
  <c r="H6699" s="1"/>
  <c r="F6495"/>
  <c r="H6495" s="1"/>
  <c r="F6291"/>
  <c r="H6291" s="1"/>
  <c r="F6087"/>
  <c r="H6087" s="1"/>
  <c r="F5883"/>
  <c r="H5883" s="1"/>
  <c r="F5679"/>
  <c r="H5679" s="1"/>
  <c r="F5475"/>
  <c r="H5475" s="1"/>
  <c r="F5271"/>
  <c r="H5271" s="1"/>
  <c r="F4863"/>
  <c r="H4863" s="1"/>
  <c r="F4047"/>
  <c r="H4047" s="1"/>
  <c r="F3843"/>
  <c r="H3843" s="1"/>
  <c r="F3639"/>
  <c r="H3639" s="1"/>
  <c r="F3435"/>
  <c r="H3435" s="1"/>
  <c r="F3231"/>
  <c r="H3231" s="1"/>
  <c r="F2415"/>
  <c r="H2415" s="1"/>
  <c r="F2211"/>
  <c r="H2211" s="1"/>
  <c r="F2007"/>
  <c r="H2007" s="1"/>
  <c r="F1803"/>
  <c r="H1803" s="1"/>
  <c r="F1599"/>
  <c r="H1599" s="1"/>
  <c r="F1395"/>
  <c r="H1395" s="1"/>
  <c r="F1191"/>
  <c r="H1191" s="1"/>
  <c r="F987"/>
  <c r="H987" s="1"/>
  <c r="F783"/>
  <c r="H783" s="1"/>
  <c r="F14655"/>
  <c r="H14655" s="1"/>
  <c r="F13431"/>
  <c r="H13431" s="1"/>
  <c r="F12819"/>
  <c r="H12819" s="1"/>
  <c r="F12411"/>
  <c r="H12411" s="1"/>
  <c r="F12207"/>
  <c r="H12207" s="1"/>
  <c r="F12003"/>
  <c r="H12003" s="1"/>
  <c r="F11799"/>
  <c r="H11799" s="1"/>
  <c r="F11595"/>
  <c r="H11595" s="1"/>
  <c r="F11391"/>
  <c r="H11391" s="1"/>
  <c r="F11187"/>
  <c r="H11187" s="1"/>
  <c r="F10983"/>
  <c r="H10983" s="1"/>
  <c r="F10779"/>
  <c r="H10779" s="1"/>
  <c r="F10575"/>
  <c r="H10575" s="1"/>
  <c r="F10166"/>
  <c r="H10166" s="1"/>
  <c r="F9962"/>
  <c r="H9962" s="1"/>
  <c r="F9758"/>
  <c r="H9758" s="1"/>
  <c r="F9554"/>
  <c r="H9554" s="1"/>
  <c r="F9350"/>
  <c r="H9350" s="1"/>
  <c r="F9146"/>
  <c r="H9146" s="1"/>
  <c r="F8942"/>
  <c r="H8942" s="1"/>
  <c r="F8738"/>
  <c r="H8738" s="1"/>
  <c r="F6698"/>
  <c r="H6698" s="1"/>
  <c r="F6494"/>
  <c r="H6494" s="1"/>
  <c r="F6290"/>
  <c r="H6290" s="1"/>
  <c r="F6086"/>
  <c r="H6086" s="1"/>
  <c r="F5882"/>
  <c r="H5882" s="1"/>
  <c r="F5678"/>
  <c r="H5678" s="1"/>
  <c r="F5474"/>
  <c r="H5474" s="1"/>
  <c r="F5270"/>
  <c r="H5270" s="1"/>
  <c r="F4862"/>
  <c r="H4862" s="1"/>
  <c r="F4046"/>
  <c r="H4046" s="1"/>
  <c r="F3842"/>
  <c r="H3842" s="1"/>
  <c r="F3638"/>
  <c r="H3638" s="1"/>
  <c r="F3434"/>
  <c r="H3434" s="1"/>
  <c r="F3230"/>
  <c r="H3230" s="1"/>
  <c r="F2414"/>
  <c r="H2414" s="1"/>
  <c r="F2210"/>
  <c r="H2210" s="1"/>
  <c r="F2006"/>
  <c r="H2006" s="1"/>
  <c r="F1802"/>
  <c r="H1802" s="1"/>
  <c r="F1598"/>
  <c r="H1598" s="1"/>
  <c r="F1394"/>
  <c r="H1394" s="1"/>
  <c r="F1190"/>
  <c r="H1190" s="1"/>
  <c r="F986"/>
  <c r="H986" s="1"/>
  <c r="F782"/>
  <c r="H782" s="1"/>
  <c r="F14654"/>
  <c r="H14654" s="1"/>
  <c r="F13430"/>
  <c r="H13430" s="1"/>
  <c r="F12818"/>
  <c r="H12818" s="1"/>
  <c r="F12410"/>
  <c r="H12410" s="1"/>
  <c r="F12206"/>
  <c r="H12206" s="1"/>
  <c r="F12002"/>
  <c r="H12002" s="1"/>
  <c r="F11798"/>
  <c r="H11798" s="1"/>
  <c r="F11594"/>
  <c r="H11594" s="1"/>
  <c r="F11390"/>
  <c r="H11390" s="1"/>
  <c r="F11186"/>
  <c r="H11186" s="1"/>
  <c r="F10982"/>
  <c r="H10982" s="1"/>
  <c r="F10778"/>
  <c r="H10778" s="1"/>
  <c r="F10574"/>
  <c r="H10574" s="1"/>
  <c r="F10165"/>
  <c r="H10165" s="1"/>
  <c r="F9961"/>
  <c r="H9961" s="1"/>
  <c r="F9757"/>
  <c r="H9757" s="1"/>
  <c r="F9553"/>
  <c r="H9553" s="1"/>
  <c r="F9349"/>
  <c r="H9349" s="1"/>
  <c r="F9145"/>
  <c r="H9145" s="1"/>
  <c r="F8941"/>
  <c r="H8941" s="1"/>
  <c r="F8737"/>
  <c r="H8737" s="1"/>
  <c r="F6697"/>
  <c r="H6697" s="1"/>
  <c r="F6493"/>
  <c r="H6493" s="1"/>
  <c r="F6289"/>
  <c r="H6289" s="1"/>
  <c r="F6085"/>
  <c r="H6085" s="1"/>
  <c r="F5881"/>
  <c r="H5881" s="1"/>
  <c r="F5677"/>
  <c r="H5677" s="1"/>
  <c r="F5473"/>
  <c r="H5473" s="1"/>
  <c r="F5269"/>
  <c r="H5269" s="1"/>
  <c r="F4861"/>
  <c r="H4861" s="1"/>
  <c r="F4045"/>
  <c r="H4045" s="1"/>
  <c r="F3841"/>
  <c r="H3841" s="1"/>
  <c r="F3637"/>
  <c r="H3637" s="1"/>
  <c r="F3433"/>
  <c r="H3433" s="1"/>
  <c r="F3229"/>
  <c r="H3229" s="1"/>
  <c r="F2413"/>
  <c r="H2413" s="1"/>
  <c r="F2209"/>
  <c r="H2209" s="1"/>
  <c r="F2005"/>
  <c r="H2005" s="1"/>
  <c r="F1801"/>
  <c r="H1801" s="1"/>
  <c r="F1597"/>
  <c r="H1597" s="1"/>
  <c r="F1393"/>
  <c r="H1393" s="1"/>
  <c r="F1189"/>
  <c r="H1189" s="1"/>
  <c r="F985"/>
  <c r="H985" s="1"/>
  <c r="F781"/>
  <c r="H781" s="1"/>
  <c r="F14653"/>
  <c r="H14653" s="1"/>
  <c r="F13429"/>
  <c r="H13429" s="1"/>
  <c r="F12817"/>
  <c r="H12817" s="1"/>
  <c r="F12409"/>
  <c r="H12409" s="1"/>
  <c r="F12205"/>
  <c r="H12205" s="1"/>
  <c r="F12001"/>
  <c r="H12001" s="1"/>
  <c r="F11797"/>
  <c r="H11797" s="1"/>
  <c r="F11593"/>
  <c r="H11593" s="1"/>
  <c r="F11389"/>
  <c r="H11389" s="1"/>
  <c r="F11185"/>
  <c r="H11185" s="1"/>
  <c r="F10981"/>
  <c r="H10981" s="1"/>
  <c r="F10777"/>
  <c r="H10777" s="1"/>
  <c r="F10573"/>
  <c r="H10573" s="1"/>
  <c r="F10164"/>
  <c r="H10164" s="1"/>
  <c r="F9960"/>
  <c r="H9960" s="1"/>
  <c r="F9756"/>
  <c r="H9756" s="1"/>
  <c r="F9552"/>
  <c r="H9552" s="1"/>
  <c r="F9348"/>
  <c r="H9348" s="1"/>
  <c r="F9144"/>
  <c r="H9144" s="1"/>
  <c r="F8940"/>
  <c r="H8940" s="1"/>
  <c r="F8736"/>
  <c r="H8736" s="1"/>
  <c r="F6696"/>
  <c r="H6696" s="1"/>
  <c r="F6492"/>
  <c r="H6492" s="1"/>
  <c r="F6288"/>
  <c r="H6288" s="1"/>
  <c r="F6084"/>
  <c r="H6084" s="1"/>
  <c r="F5880"/>
  <c r="H5880" s="1"/>
  <c r="F5676"/>
  <c r="H5676" s="1"/>
  <c r="F5472"/>
  <c r="H5472" s="1"/>
  <c r="F5268"/>
  <c r="H5268" s="1"/>
  <c r="F4860"/>
  <c r="H4860" s="1"/>
  <c r="F4044"/>
  <c r="H4044" s="1"/>
  <c r="F3840"/>
  <c r="H3840" s="1"/>
  <c r="F3636"/>
  <c r="H3636" s="1"/>
  <c r="F3432"/>
  <c r="H3432" s="1"/>
  <c r="F3228"/>
  <c r="H3228" s="1"/>
  <c r="F2412"/>
  <c r="H2412" s="1"/>
  <c r="F2208"/>
  <c r="H2208" s="1"/>
  <c r="F2004"/>
  <c r="H2004" s="1"/>
  <c r="F1800"/>
  <c r="H1800" s="1"/>
  <c r="F1596"/>
  <c r="H1596" s="1"/>
  <c r="F1392"/>
  <c r="H1392" s="1"/>
  <c r="F1188"/>
  <c r="H1188" s="1"/>
  <c r="F984"/>
  <c r="H984" s="1"/>
  <c r="F780"/>
  <c r="H780" s="1"/>
  <c r="F14652"/>
  <c r="H14652" s="1"/>
  <c r="F13428"/>
  <c r="H13428" s="1"/>
  <c r="F12816"/>
  <c r="H12816" s="1"/>
  <c r="F12408"/>
  <c r="H12408" s="1"/>
  <c r="F12204"/>
  <c r="H12204" s="1"/>
  <c r="F12000"/>
  <c r="H12000" s="1"/>
  <c r="F11796"/>
  <c r="H11796" s="1"/>
  <c r="F11592"/>
  <c r="H11592" s="1"/>
  <c r="F11388"/>
  <c r="H11388" s="1"/>
  <c r="F11184"/>
  <c r="H11184" s="1"/>
  <c r="F10980"/>
  <c r="H10980" s="1"/>
  <c r="F10776"/>
  <c r="H10776" s="1"/>
  <c r="F10572"/>
  <c r="H10572" s="1"/>
  <c r="F10163"/>
  <c r="H10163" s="1"/>
  <c r="F9959"/>
  <c r="H9959" s="1"/>
  <c r="F9755"/>
  <c r="H9755" s="1"/>
  <c r="F9551"/>
  <c r="H9551" s="1"/>
  <c r="F9347"/>
  <c r="H9347" s="1"/>
  <c r="F9143"/>
  <c r="H9143" s="1"/>
  <c r="F8939"/>
  <c r="H8939" s="1"/>
  <c r="F8735"/>
  <c r="H8735" s="1"/>
  <c r="F6695"/>
  <c r="H6695" s="1"/>
  <c r="F6491"/>
  <c r="H6491" s="1"/>
  <c r="F6287"/>
  <c r="H6287" s="1"/>
  <c r="F6083"/>
  <c r="H6083" s="1"/>
  <c r="F5879"/>
  <c r="H5879" s="1"/>
  <c r="F5675"/>
  <c r="H5675" s="1"/>
  <c r="F5471"/>
  <c r="H5471" s="1"/>
  <c r="F5267"/>
  <c r="H5267" s="1"/>
  <c r="F4859"/>
  <c r="H4859" s="1"/>
  <c r="F4043"/>
  <c r="H4043" s="1"/>
  <c r="F3839"/>
  <c r="H3839" s="1"/>
  <c r="F3635"/>
  <c r="H3635" s="1"/>
  <c r="F3431"/>
  <c r="H3431" s="1"/>
  <c r="F3227"/>
  <c r="H3227" s="1"/>
  <c r="F2411"/>
  <c r="H2411" s="1"/>
  <c r="F2207"/>
  <c r="H2207" s="1"/>
  <c r="F2003"/>
  <c r="H2003" s="1"/>
  <c r="F1799"/>
  <c r="H1799" s="1"/>
  <c r="F1595"/>
  <c r="H1595" s="1"/>
  <c r="F1391"/>
  <c r="H1391" s="1"/>
  <c r="F1187"/>
  <c r="H1187" s="1"/>
  <c r="F983"/>
  <c r="H983" s="1"/>
  <c r="F779"/>
  <c r="H779" s="1"/>
  <c r="CS179" i="1"/>
  <c r="CR179"/>
  <c r="CQ179"/>
  <c r="CP179"/>
  <c r="CN179"/>
  <c r="CM179"/>
  <c r="CL179"/>
  <c r="CK179"/>
  <c r="CJ179"/>
  <c r="CI179"/>
  <c r="CH179"/>
  <c r="CF179"/>
  <c r="CE179"/>
  <c r="CD179"/>
  <c r="CC179"/>
  <c r="CB179"/>
  <c r="BZ179"/>
  <c r="BY179"/>
  <c r="BW179"/>
  <c r="BC179"/>
  <c r="BB179"/>
  <c r="BA179"/>
  <c r="AZ179"/>
  <c r="AY179"/>
  <c r="AX179"/>
  <c r="AW179"/>
  <c r="AV179"/>
  <c r="AU179"/>
  <c r="AJ179"/>
  <c r="AI179"/>
  <c r="AH179"/>
  <c r="AB179"/>
  <c r="AA179"/>
  <c r="Z179"/>
  <c r="P179"/>
  <c r="F14647" i="3"/>
  <c r="H14647" s="1"/>
  <c r="F13423"/>
  <c r="H13423" s="1"/>
  <c r="F12811"/>
  <c r="H12811" s="1"/>
  <c r="F12403"/>
  <c r="H12403" s="1"/>
  <c r="F12199"/>
  <c r="H12199" s="1"/>
  <c r="F11995"/>
  <c r="H11995" s="1"/>
  <c r="F11791"/>
  <c r="H11791" s="1"/>
  <c r="F11587"/>
  <c r="H11587" s="1"/>
  <c r="F11383"/>
  <c r="H11383" s="1"/>
  <c r="F11179"/>
  <c r="H11179" s="1"/>
  <c r="F10975"/>
  <c r="H10975" s="1"/>
  <c r="F10771"/>
  <c r="H10771" s="1"/>
  <c r="F10567"/>
  <c r="H10567" s="1"/>
  <c r="F10158"/>
  <c r="H10158" s="1"/>
  <c r="F9954"/>
  <c r="H9954" s="1"/>
  <c r="F9750"/>
  <c r="H9750" s="1"/>
  <c r="F9546"/>
  <c r="H9546" s="1"/>
  <c r="F9342"/>
  <c r="H9342" s="1"/>
  <c r="F9138"/>
  <c r="H9138" s="1"/>
  <c r="F8934"/>
  <c r="H8934" s="1"/>
  <c r="F8730"/>
  <c r="H8730" s="1"/>
  <c r="F6690"/>
  <c r="H6690" s="1"/>
  <c r="F6486"/>
  <c r="H6486" s="1"/>
  <c r="F6282"/>
  <c r="H6282" s="1"/>
  <c r="F6078"/>
  <c r="H6078" s="1"/>
  <c r="F5874"/>
  <c r="H5874" s="1"/>
  <c r="F5670"/>
  <c r="H5670" s="1"/>
  <c r="F5466"/>
  <c r="H5466" s="1"/>
  <c r="F5262"/>
  <c r="H5262" s="1"/>
  <c r="F4854"/>
  <c r="H4854" s="1"/>
  <c r="F4038"/>
  <c r="H4038" s="1"/>
  <c r="F3834"/>
  <c r="H3834" s="1"/>
  <c r="F3630"/>
  <c r="H3630" s="1"/>
  <c r="F3426"/>
  <c r="H3426" s="1"/>
  <c r="F3222"/>
  <c r="H3222" s="1"/>
  <c r="F2406"/>
  <c r="H2406" s="1"/>
  <c r="F2202"/>
  <c r="H2202" s="1"/>
  <c r="F1998"/>
  <c r="H1998" s="1"/>
  <c r="F1794"/>
  <c r="H1794" s="1"/>
  <c r="F1590"/>
  <c r="H1590" s="1"/>
  <c r="F1386"/>
  <c r="H1386" s="1"/>
  <c r="F1182"/>
  <c r="H1182" s="1"/>
  <c r="F978"/>
  <c r="H978" s="1"/>
  <c r="F774"/>
  <c r="H774" s="1"/>
  <c r="CS164" i="1"/>
  <c r="CR164"/>
  <c r="CQ164"/>
  <c r="CP164"/>
  <c r="CO164"/>
  <c r="CN164"/>
  <c r="CM164"/>
  <c r="CL164"/>
  <c r="CK164"/>
  <c r="CJ164"/>
  <c r="CI164"/>
  <c r="CH164"/>
  <c r="CF164"/>
  <c r="CE164"/>
  <c r="CD164"/>
  <c r="CC164"/>
  <c r="CB164"/>
  <c r="BZ164"/>
  <c r="BY164"/>
  <c r="BW164"/>
  <c r="BC164"/>
  <c r="BB164"/>
  <c r="BA164"/>
  <c r="AZ164"/>
  <c r="AY164"/>
  <c r="AX164"/>
  <c r="AW164"/>
  <c r="AV164"/>
  <c r="AU164"/>
  <c r="AJ164"/>
  <c r="AI164"/>
  <c r="AH164"/>
  <c r="AB164"/>
  <c r="AA164"/>
  <c r="Z164"/>
  <c r="P164"/>
  <c r="F14642" i="3"/>
  <c r="H14642" s="1"/>
  <c r="F13418"/>
  <c r="H13418" s="1"/>
  <c r="F12806"/>
  <c r="H12806" s="1"/>
  <c r="F12398"/>
  <c r="H12398" s="1"/>
  <c r="F12194"/>
  <c r="H12194" s="1"/>
  <c r="F11990"/>
  <c r="H11990" s="1"/>
  <c r="F11786"/>
  <c r="H11786" s="1"/>
  <c r="F11582"/>
  <c r="H11582" s="1"/>
  <c r="F11378"/>
  <c r="H11378" s="1"/>
  <c r="F11174"/>
  <c r="H11174" s="1"/>
  <c r="F10970"/>
  <c r="H10970" s="1"/>
  <c r="F10766"/>
  <c r="H10766" s="1"/>
  <c r="F10562"/>
  <c r="H10562" s="1"/>
  <c r="F10153"/>
  <c r="H10153" s="1"/>
  <c r="F9949"/>
  <c r="H9949" s="1"/>
  <c r="F9745"/>
  <c r="H9745" s="1"/>
  <c r="F9541"/>
  <c r="H9541" s="1"/>
  <c r="F9337"/>
  <c r="H9337" s="1"/>
  <c r="F9133"/>
  <c r="H9133" s="1"/>
  <c r="F8929"/>
  <c r="H8929" s="1"/>
  <c r="F8725"/>
  <c r="H8725" s="1"/>
  <c r="F6685"/>
  <c r="H6685" s="1"/>
  <c r="F6481"/>
  <c r="H6481" s="1"/>
  <c r="F6277"/>
  <c r="H6277" s="1"/>
  <c r="F6073"/>
  <c r="H6073" s="1"/>
  <c r="F5869"/>
  <c r="H5869" s="1"/>
  <c r="F5665"/>
  <c r="H5665" s="1"/>
  <c r="F5461"/>
  <c r="H5461" s="1"/>
  <c r="F5257"/>
  <c r="H5257" s="1"/>
  <c r="F4849"/>
  <c r="H4849" s="1"/>
  <c r="F4033"/>
  <c r="H4033" s="1"/>
  <c r="F3829"/>
  <c r="H3829" s="1"/>
  <c r="F3625"/>
  <c r="H3625" s="1"/>
  <c r="F3421"/>
  <c r="H3421" s="1"/>
  <c r="F3217"/>
  <c r="H3217" s="1"/>
  <c r="F2401"/>
  <c r="H2401" s="1"/>
  <c r="F2197"/>
  <c r="H2197" s="1"/>
  <c r="F1993"/>
  <c r="H1993" s="1"/>
  <c r="F1789"/>
  <c r="H1789" s="1"/>
  <c r="F1585"/>
  <c r="H1585" s="1"/>
  <c r="F1381"/>
  <c r="H1381" s="1"/>
  <c r="F1177"/>
  <c r="H1177" s="1"/>
  <c r="F973"/>
  <c r="H973" s="1"/>
  <c r="F769"/>
  <c r="H769" s="1"/>
  <c r="F14641"/>
  <c r="H14641" s="1"/>
  <c r="F13417"/>
  <c r="H13417" s="1"/>
  <c r="F12805"/>
  <c r="H12805" s="1"/>
  <c r="F12397"/>
  <c r="H12397" s="1"/>
  <c r="F12193"/>
  <c r="H12193" s="1"/>
  <c r="F11989"/>
  <c r="H11989" s="1"/>
  <c r="F11785"/>
  <c r="H11785" s="1"/>
  <c r="F11581"/>
  <c r="H11581" s="1"/>
  <c r="F11377"/>
  <c r="H11377" s="1"/>
  <c r="F11173"/>
  <c r="H11173" s="1"/>
  <c r="F10969"/>
  <c r="H10969" s="1"/>
  <c r="F10765"/>
  <c r="H10765" s="1"/>
  <c r="F10561"/>
  <c r="H10561" s="1"/>
  <c r="F10152"/>
  <c r="H10152" s="1"/>
  <c r="F9948"/>
  <c r="H9948" s="1"/>
  <c r="F9744"/>
  <c r="H9744" s="1"/>
  <c r="F9540"/>
  <c r="H9540" s="1"/>
  <c r="F9336"/>
  <c r="H9336" s="1"/>
  <c r="F9132"/>
  <c r="H9132" s="1"/>
  <c r="F8928"/>
  <c r="H8928" s="1"/>
  <c r="F8724"/>
  <c r="H8724" s="1"/>
  <c r="F6684"/>
  <c r="H6684" s="1"/>
  <c r="F6480"/>
  <c r="H6480" s="1"/>
  <c r="F6276"/>
  <c r="H6276" s="1"/>
  <c r="F6072"/>
  <c r="H6072" s="1"/>
  <c r="F5868"/>
  <c r="H5868" s="1"/>
  <c r="F5664"/>
  <c r="H5664" s="1"/>
  <c r="F5460"/>
  <c r="H5460" s="1"/>
  <c r="F5256"/>
  <c r="H5256" s="1"/>
  <c r="F4848"/>
  <c r="H4848" s="1"/>
  <c r="F4032"/>
  <c r="H4032" s="1"/>
  <c r="F3828"/>
  <c r="H3828" s="1"/>
  <c r="F3624"/>
  <c r="H3624" s="1"/>
  <c r="F3420"/>
  <c r="H3420" s="1"/>
  <c r="F3216"/>
  <c r="H3216" s="1"/>
  <c r="F2400"/>
  <c r="H2400" s="1"/>
  <c r="F2196"/>
  <c r="H2196" s="1"/>
  <c r="F1992"/>
  <c r="H1992" s="1"/>
  <c r="F1788"/>
  <c r="H1788" s="1"/>
  <c r="F1584"/>
  <c r="H1584" s="1"/>
  <c r="F1380"/>
  <c r="H1380" s="1"/>
  <c r="F1176"/>
  <c r="H1176" s="1"/>
  <c r="F972"/>
  <c r="H972" s="1"/>
  <c r="F768"/>
  <c r="H768" s="1"/>
  <c r="F14640"/>
  <c r="H14640" s="1"/>
  <c r="F13416"/>
  <c r="H13416" s="1"/>
  <c r="F12804"/>
  <c r="H12804" s="1"/>
  <c r="F12396"/>
  <c r="H12396" s="1"/>
  <c r="F12192"/>
  <c r="H12192" s="1"/>
  <c r="F11988"/>
  <c r="H11988" s="1"/>
  <c r="F11784"/>
  <c r="H11784" s="1"/>
  <c r="F11580"/>
  <c r="H11580" s="1"/>
  <c r="F11376"/>
  <c r="H11376" s="1"/>
  <c r="F11172"/>
  <c r="H11172" s="1"/>
  <c r="F10968"/>
  <c r="H10968" s="1"/>
  <c r="F10764"/>
  <c r="H10764" s="1"/>
  <c r="F10560"/>
  <c r="H10560" s="1"/>
  <c r="F10151"/>
  <c r="H10151" s="1"/>
  <c r="F9947"/>
  <c r="H9947" s="1"/>
  <c r="F9743"/>
  <c r="H9743" s="1"/>
  <c r="F9539"/>
  <c r="H9539" s="1"/>
  <c r="F9335"/>
  <c r="H9335" s="1"/>
  <c r="F9131"/>
  <c r="H9131" s="1"/>
  <c r="F8927"/>
  <c r="H8927" s="1"/>
  <c r="F8723"/>
  <c r="H8723" s="1"/>
  <c r="F6683"/>
  <c r="H6683" s="1"/>
  <c r="F6479"/>
  <c r="H6479" s="1"/>
  <c r="F6275"/>
  <c r="H6275" s="1"/>
  <c r="F6071"/>
  <c r="H6071" s="1"/>
  <c r="F5867"/>
  <c r="H5867" s="1"/>
  <c r="F5663"/>
  <c r="H5663" s="1"/>
  <c r="F5459"/>
  <c r="H5459" s="1"/>
  <c r="F5255"/>
  <c r="H5255" s="1"/>
  <c r="F4847"/>
  <c r="H4847" s="1"/>
  <c r="F4031"/>
  <c r="H4031" s="1"/>
  <c r="F3827"/>
  <c r="H3827" s="1"/>
  <c r="F3623"/>
  <c r="H3623" s="1"/>
  <c r="F3419"/>
  <c r="H3419" s="1"/>
  <c r="F3215"/>
  <c r="H3215" s="1"/>
  <c r="F2399"/>
  <c r="H2399" s="1"/>
  <c r="F2195"/>
  <c r="H2195" s="1"/>
  <c r="F1991"/>
  <c r="H1991" s="1"/>
  <c r="F1787"/>
  <c r="H1787" s="1"/>
  <c r="F1583"/>
  <c r="H1583" s="1"/>
  <c r="F1379"/>
  <c r="H1379" s="1"/>
  <c r="F1175"/>
  <c r="H1175" s="1"/>
  <c r="F971"/>
  <c r="H971" s="1"/>
  <c r="F767"/>
  <c r="H767" s="1"/>
  <c r="CS159" i="1"/>
  <c r="CR159"/>
  <c r="CQ159"/>
  <c r="CP159"/>
  <c r="CN159"/>
  <c r="CM159"/>
  <c r="CL159"/>
  <c r="CK159"/>
  <c r="CJ159"/>
  <c r="CI159"/>
  <c r="CH159"/>
  <c r="CF159"/>
  <c r="CE159"/>
  <c r="CD159"/>
  <c r="CC159"/>
  <c r="CB159"/>
  <c r="BZ159"/>
  <c r="BY159"/>
  <c r="BW159"/>
  <c r="BC159"/>
  <c r="BB159"/>
  <c r="BA159"/>
  <c r="AZ159"/>
  <c r="AY159"/>
  <c r="AX159"/>
  <c r="AW159"/>
  <c r="AV159"/>
  <c r="AU159"/>
  <c r="AJ159"/>
  <c r="AI159"/>
  <c r="AH159"/>
  <c r="AB159"/>
  <c r="AA159"/>
  <c r="Z159"/>
  <c r="P159"/>
  <c r="F14634" i="3"/>
  <c r="H14634" s="1"/>
  <c r="F13410"/>
  <c r="H13410" s="1"/>
  <c r="F12798"/>
  <c r="H12798" s="1"/>
  <c r="F12390"/>
  <c r="H12390" s="1"/>
  <c r="F12186"/>
  <c r="H12186" s="1"/>
  <c r="F11982"/>
  <c r="H11982" s="1"/>
  <c r="F11778"/>
  <c r="H11778" s="1"/>
  <c r="F11574"/>
  <c r="H11574" s="1"/>
  <c r="F11370"/>
  <c r="H11370" s="1"/>
  <c r="F11166"/>
  <c r="H11166" s="1"/>
  <c r="F10962"/>
  <c r="H10962" s="1"/>
  <c r="F10758"/>
  <c r="H10758" s="1"/>
  <c r="F10554"/>
  <c r="H10554" s="1"/>
  <c r="F10145"/>
  <c r="H10145" s="1"/>
  <c r="F9941"/>
  <c r="H9941" s="1"/>
  <c r="F9737"/>
  <c r="H9737" s="1"/>
  <c r="F9533"/>
  <c r="H9533" s="1"/>
  <c r="F9329"/>
  <c r="H9329" s="1"/>
  <c r="F9125"/>
  <c r="H9125" s="1"/>
  <c r="F8921"/>
  <c r="H8921" s="1"/>
  <c r="F8717"/>
  <c r="H8717" s="1"/>
  <c r="F6677"/>
  <c r="H6677" s="1"/>
  <c r="F6473"/>
  <c r="H6473" s="1"/>
  <c r="F6269"/>
  <c r="H6269" s="1"/>
  <c r="F6065"/>
  <c r="H6065" s="1"/>
  <c r="F5861"/>
  <c r="H5861" s="1"/>
  <c r="F5657"/>
  <c r="H5657" s="1"/>
  <c r="F5453"/>
  <c r="H5453" s="1"/>
  <c r="F5249"/>
  <c r="H5249" s="1"/>
  <c r="F4841"/>
  <c r="H4841" s="1"/>
  <c r="F4025"/>
  <c r="H4025" s="1"/>
  <c r="F3821"/>
  <c r="H3821" s="1"/>
  <c r="F3617"/>
  <c r="H3617" s="1"/>
  <c r="F3413"/>
  <c r="H3413" s="1"/>
  <c r="F3209"/>
  <c r="H3209" s="1"/>
  <c r="F2393"/>
  <c r="H2393" s="1"/>
  <c r="F2189"/>
  <c r="H2189" s="1"/>
  <c r="F1985"/>
  <c r="H1985" s="1"/>
  <c r="F1781"/>
  <c r="H1781" s="1"/>
  <c r="F1577"/>
  <c r="H1577" s="1"/>
  <c r="F1373"/>
  <c r="H1373" s="1"/>
  <c r="F1169"/>
  <c r="H1169" s="1"/>
  <c r="F965"/>
  <c r="H965" s="1"/>
  <c r="F761"/>
  <c r="H761" s="1"/>
  <c r="CS152" i="1"/>
  <c r="CR152"/>
  <c r="CQ152"/>
  <c r="CP152"/>
  <c r="CO152"/>
  <c r="CN152"/>
  <c r="CM152"/>
  <c r="CL152"/>
  <c r="CK152"/>
  <c r="CJ152"/>
  <c r="CI152"/>
  <c r="CH152"/>
  <c r="CF152"/>
  <c r="CE152"/>
  <c r="CD152"/>
  <c r="CC152"/>
  <c r="CB152"/>
  <c r="BZ152"/>
  <c r="BY152"/>
  <c r="BW152"/>
  <c r="BC152"/>
  <c r="BB152"/>
  <c r="BA152"/>
  <c r="AZ152"/>
  <c r="AY152"/>
  <c r="AX152"/>
  <c r="AW152"/>
  <c r="AV152"/>
  <c r="AU152"/>
  <c r="AJ152"/>
  <c r="AI152"/>
  <c r="AH152"/>
  <c r="AB152"/>
  <c r="AA152"/>
  <c r="Z152"/>
  <c r="P152"/>
  <c r="F14629" i="3"/>
  <c r="H14629" s="1"/>
  <c r="F13405"/>
  <c r="H13405" s="1"/>
  <c r="F12793"/>
  <c r="H12793" s="1"/>
  <c r="F12385"/>
  <c r="H12385" s="1"/>
  <c r="F12181"/>
  <c r="H12181" s="1"/>
  <c r="F11977"/>
  <c r="H11977" s="1"/>
  <c r="F11773"/>
  <c r="H11773" s="1"/>
  <c r="F11569"/>
  <c r="H11569" s="1"/>
  <c r="F11365"/>
  <c r="H11365" s="1"/>
  <c r="F11161"/>
  <c r="H11161" s="1"/>
  <c r="F10957"/>
  <c r="H10957" s="1"/>
  <c r="F10753"/>
  <c r="H10753" s="1"/>
  <c r="F10549"/>
  <c r="H10549" s="1"/>
  <c r="F10140"/>
  <c r="H10140" s="1"/>
  <c r="F9936"/>
  <c r="H9936" s="1"/>
  <c r="F9732"/>
  <c r="H9732" s="1"/>
  <c r="F9528"/>
  <c r="H9528" s="1"/>
  <c r="F9324"/>
  <c r="H9324" s="1"/>
  <c r="F9120"/>
  <c r="H9120" s="1"/>
  <c r="F8916"/>
  <c r="H8916" s="1"/>
  <c r="F8712"/>
  <c r="H8712" s="1"/>
  <c r="F6672"/>
  <c r="H6672" s="1"/>
  <c r="F6468"/>
  <c r="H6468" s="1"/>
  <c r="F6264"/>
  <c r="H6264" s="1"/>
  <c r="F6060"/>
  <c r="H6060" s="1"/>
  <c r="F5856"/>
  <c r="H5856" s="1"/>
  <c r="F5652"/>
  <c r="H5652" s="1"/>
  <c r="F5448"/>
  <c r="H5448" s="1"/>
  <c r="F5244"/>
  <c r="H5244" s="1"/>
  <c r="F4836"/>
  <c r="H4836" s="1"/>
  <c r="F4020"/>
  <c r="H4020" s="1"/>
  <c r="F3816"/>
  <c r="H3816" s="1"/>
  <c r="F3612"/>
  <c r="H3612" s="1"/>
  <c r="F3408"/>
  <c r="H3408" s="1"/>
  <c r="F3204"/>
  <c r="H3204" s="1"/>
  <c r="F2388"/>
  <c r="H2388" s="1"/>
  <c r="F2184"/>
  <c r="H2184" s="1"/>
  <c r="F1980"/>
  <c r="H1980" s="1"/>
  <c r="F1776"/>
  <c r="H1776" s="1"/>
  <c r="F1572"/>
  <c r="H1572" s="1"/>
  <c r="F1368"/>
  <c r="H1368" s="1"/>
  <c r="F1164"/>
  <c r="H1164" s="1"/>
  <c r="F960"/>
  <c r="H960" s="1"/>
  <c r="F756"/>
  <c r="H756" s="1"/>
  <c r="F14628"/>
  <c r="H14628" s="1"/>
  <c r="F13404"/>
  <c r="H13404" s="1"/>
  <c r="F12792"/>
  <c r="H12792" s="1"/>
  <c r="F12384"/>
  <c r="H12384" s="1"/>
  <c r="F12180"/>
  <c r="H12180" s="1"/>
  <c r="F11976"/>
  <c r="H11976" s="1"/>
  <c r="F11772"/>
  <c r="H11772" s="1"/>
  <c r="F11568"/>
  <c r="H11568" s="1"/>
  <c r="F11364"/>
  <c r="H11364" s="1"/>
  <c r="F11160"/>
  <c r="H11160" s="1"/>
  <c r="F10956"/>
  <c r="H10956" s="1"/>
  <c r="F10752"/>
  <c r="H10752" s="1"/>
  <c r="F10548"/>
  <c r="H10548" s="1"/>
  <c r="F10139"/>
  <c r="H10139" s="1"/>
  <c r="F9935"/>
  <c r="H9935" s="1"/>
  <c r="F9731"/>
  <c r="H9731" s="1"/>
  <c r="F9527"/>
  <c r="H9527" s="1"/>
  <c r="F9323"/>
  <c r="H9323" s="1"/>
  <c r="F9119"/>
  <c r="H9119" s="1"/>
  <c r="F8915"/>
  <c r="H8915" s="1"/>
  <c r="F8711"/>
  <c r="H8711" s="1"/>
  <c r="F6671"/>
  <c r="H6671" s="1"/>
  <c r="F6467"/>
  <c r="H6467" s="1"/>
  <c r="F6263"/>
  <c r="H6263" s="1"/>
  <c r="F6059"/>
  <c r="H6059" s="1"/>
  <c r="F5855"/>
  <c r="H5855" s="1"/>
  <c r="F5651"/>
  <c r="H5651" s="1"/>
  <c r="F5447"/>
  <c r="H5447" s="1"/>
  <c r="F5243"/>
  <c r="H5243" s="1"/>
  <c r="F4835"/>
  <c r="H4835" s="1"/>
  <c r="F4019"/>
  <c r="H4019" s="1"/>
  <c r="F3815"/>
  <c r="H3815" s="1"/>
  <c r="F3611"/>
  <c r="H3611" s="1"/>
  <c r="F3407"/>
  <c r="H3407" s="1"/>
  <c r="F3203"/>
  <c r="H3203" s="1"/>
  <c r="F2387"/>
  <c r="H2387" s="1"/>
  <c r="F2183"/>
  <c r="H2183" s="1"/>
  <c r="F1979"/>
  <c r="H1979" s="1"/>
  <c r="F1775"/>
  <c r="H1775" s="1"/>
  <c r="F1571"/>
  <c r="H1571" s="1"/>
  <c r="F1367"/>
  <c r="H1367" s="1"/>
  <c r="F1163"/>
  <c r="H1163" s="1"/>
  <c r="F959"/>
  <c r="H959" s="1"/>
  <c r="F755"/>
  <c r="H755" s="1"/>
  <c r="F14627"/>
  <c r="H14627" s="1"/>
  <c r="F13403"/>
  <c r="H13403" s="1"/>
  <c r="F12791"/>
  <c r="H12791" s="1"/>
  <c r="F12383"/>
  <c r="H12383" s="1"/>
  <c r="F12179"/>
  <c r="H12179" s="1"/>
  <c r="F11975"/>
  <c r="H11975" s="1"/>
  <c r="F11771"/>
  <c r="H11771" s="1"/>
  <c r="F11567"/>
  <c r="H11567" s="1"/>
  <c r="F11363"/>
  <c r="H11363" s="1"/>
  <c r="F11159"/>
  <c r="H11159" s="1"/>
  <c r="F10955"/>
  <c r="H10955" s="1"/>
  <c r="F10751"/>
  <c r="H10751" s="1"/>
  <c r="F10547"/>
  <c r="H10547" s="1"/>
  <c r="F10138"/>
  <c r="H10138" s="1"/>
  <c r="F9934"/>
  <c r="H9934" s="1"/>
  <c r="F9730"/>
  <c r="H9730" s="1"/>
  <c r="F9526"/>
  <c r="H9526" s="1"/>
  <c r="F9322"/>
  <c r="H9322" s="1"/>
  <c r="F9118"/>
  <c r="H9118" s="1"/>
  <c r="F8914"/>
  <c r="H8914" s="1"/>
  <c r="F8710"/>
  <c r="H8710" s="1"/>
  <c r="F6670"/>
  <c r="H6670" s="1"/>
  <c r="F6466"/>
  <c r="H6466" s="1"/>
  <c r="F6262"/>
  <c r="H6262" s="1"/>
  <c r="F6058"/>
  <c r="H6058" s="1"/>
  <c r="F5854"/>
  <c r="H5854" s="1"/>
  <c r="F5650"/>
  <c r="H5650" s="1"/>
  <c r="F5446"/>
  <c r="H5446" s="1"/>
  <c r="F5242"/>
  <c r="H5242" s="1"/>
  <c r="F4834"/>
  <c r="H4834" s="1"/>
  <c r="F4018"/>
  <c r="H4018" s="1"/>
  <c r="F3814"/>
  <c r="H3814" s="1"/>
  <c r="F3610"/>
  <c r="H3610" s="1"/>
  <c r="F3406"/>
  <c r="H3406" s="1"/>
  <c r="F3202"/>
  <c r="H3202" s="1"/>
  <c r="F2386"/>
  <c r="H2386" s="1"/>
  <c r="F2182"/>
  <c r="H2182" s="1"/>
  <c r="F1978"/>
  <c r="H1978" s="1"/>
  <c r="F1774"/>
  <c r="H1774" s="1"/>
  <c r="F1570"/>
  <c r="H1570" s="1"/>
  <c r="F1366"/>
  <c r="H1366" s="1"/>
  <c r="F1162"/>
  <c r="H1162" s="1"/>
  <c r="F958"/>
  <c r="H958" s="1"/>
  <c r="F754"/>
  <c r="H754" s="1"/>
  <c r="CS146" i="1"/>
  <c r="CR146"/>
  <c r="CQ146"/>
  <c r="CO146"/>
  <c r="CN146"/>
  <c r="CM146"/>
  <c r="CL146"/>
  <c r="CK146"/>
  <c r="CJ146"/>
  <c r="CI146"/>
  <c r="CH146"/>
  <c r="CF146"/>
  <c r="CD146"/>
  <c r="CC146"/>
  <c r="CB146"/>
  <c r="BZ146"/>
  <c r="BY146"/>
  <c r="BW146"/>
  <c r="BC146"/>
  <c r="BB146"/>
  <c r="BA146"/>
  <c r="AZ146"/>
  <c r="AY146"/>
  <c r="AX146"/>
  <c r="AW146"/>
  <c r="AV146"/>
  <c r="AU146"/>
  <c r="AJ146"/>
  <c r="AI146"/>
  <c r="AH146"/>
  <c r="AB146"/>
  <c r="AA146"/>
  <c r="Z146"/>
  <c r="P146"/>
  <c r="F14622" i="3"/>
  <c r="H14622" s="1"/>
  <c r="F13398"/>
  <c r="H13398" s="1"/>
  <c r="F12786"/>
  <c r="H12786" s="1"/>
  <c r="F12378"/>
  <c r="H12378" s="1"/>
  <c r="F12174"/>
  <c r="H12174" s="1"/>
  <c r="F11970"/>
  <c r="H11970" s="1"/>
  <c r="F11766"/>
  <c r="H11766" s="1"/>
  <c r="F11562"/>
  <c r="H11562" s="1"/>
  <c r="F11358"/>
  <c r="H11358" s="1"/>
  <c r="F11154"/>
  <c r="H11154" s="1"/>
  <c r="F10950"/>
  <c r="H10950" s="1"/>
  <c r="F10746"/>
  <c r="H10746" s="1"/>
  <c r="F10542"/>
  <c r="H10542" s="1"/>
  <c r="F10133"/>
  <c r="H10133" s="1"/>
  <c r="F9929"/>
  <c r="H9929" s="1"/>
  <c r="F9725"/>
  <c r="H9725" s="1"/>
  <c r="F9521"/>
  <c r="H9521" s="1"/>
  <c r="F9317"/>
  <c r="H9317" s="1"/>
  <c r="F9113"/>
  <c r="H9113" s="1"/>
  <c r="F8909"/>
  <c r="H8909" s="1"/>
  <c r="F8705"/>
  <c r="H8705" s="1"/>
  <c r="F6665"/>
  <c r="H6665" s="1"/>
  <c r="F6461"/>
  <c r="H6461" s="1"/>
  <c r="F6257"/>
  <c r="H6257" s="1"/>
  <c r="F6053"/>
  <c r="H6053" s="1"/>
  <c r="F5849"/>
  <c r="H5849" s="1"/>
  <c r="F5645"/>
  <c r="H5645" s="1"/>
  <c r="F5441"/>
  <c r="H5441" s="1"/>
  <c r="F5237"/>
  <c r="H5237" s="1"/>
  <c r="F4829"/>
  <c r="H4829" s="1"/>
  <c r="F4013"/>
  <c r="H4013" s="1"/>
  <c r="F3809"/>
  <c r="H3809" s="1"/>
  <c r="F3605"/>
  <c r="H3605" s="1"/>
  <c r="F3401"/>
  <c r="H3401" s="1"/>
  <c r="F3197"/>
  <c r="H3197" s="1"/>
  <c r="F2381"/>
  <c r="H2381" s="1"/>
  <c r="F2177"/>
  <c r="H2177" s="1"/>
  <c r="F1973"/>
  <c r="H1973" s="1"/>
  <c r="F1769"/>
  <c r="H1769" s="1"/>
  <c r="F1565"/>
  <c r="H1565" s="1"/>
  <c r="F1361"/>
  <c r="H1361" s="1"/>
  <c r="F1157"/>
  <c r="H1157" s="1"/>
  <c r="F953"/>
  <c r="H953" s="1"/>
  <c r="F749"/>
  <c r="H749" s="1"/>
  <c r="CS139" i="1"/>
  <c r="CR139"/>
  <c r="CQ139"/>
  <c r="CP139"/>
  <c r="CN139"/>
  <c r="CM139"/>
  <c r="CL139"/>
  <c r="CK139"/>
  <c r="CJ139"/>
  <c r="CI139"/>
  <c r="CH139"/>
  <c r="CF139"/>
  <c r="CE139"/>
  <c r="CD139"/>
  <c r="CC139"/>
  <c r="CB139"/>
  <c r="BZ139"/>
  <c r="BY139"/>
  <c r="BW139"/>
  <c r="BC139"/>
  <c r="BB139"/>
  <c r="BA139"/>
  <c r="AZ139"/>
  <c r="AY139"/>
  <c r="AX139"/>
  <c r="AW139"/>
  <c r="AV139"/>
  <c r="AU139"/>
  <c r="AJ139"/>
  <c r="AI139"/>
  <c r="AH139"/>
  <c r="AB139"/>
  <c r="AA139"/>
  <c r="Z139"/>
  <c r="P139"/>
  <c r="F14613" i="3"/>
  <c r="H14613" s="1"/>
  <c r="F13389"/>
  <c r="H13389" s="1"/>
  <c r="F12777"/>
  <c r="H12777" s="1"/>
  <c r="F12369"/>
  <c r="H12369" s="1"/>
  <c r="F12165"/>
  <c r="H12165" s="1"/>
  <c r="F11961"/>
  <c r="H11961" s="1"/>
  <c r="F11757"/>
  <c r="H11757" s="1"/>
  <c r="F11553"/>
  <c r="H11553" s="1"/>
  <c r="F11349"/>
  <c r="H11349" s="1"/>
  <c r="F11145"/>
  <c r="H11145" s="1"/>
  <c r="F10941"/>
  <c r="H10941" s="1"/>
  <c r="F10737"/>
  <c r="H10737" s="1"/>
  <c r="F10533"/>
  <c r="H10533" s="1"/>
  <c r="F10124"/>
  <c r="H10124" s="1"/>
  <c r="F9920"/>
  <c r="H9920" s="1"/>
  <c r="F9716"/>
  <c r="H9716" s="1"/>
  <c r="F9512"/>
  <c r="H9512" s="1"/>
  <c r="F9308"/>
  <c r="H9308" s="1"/>
  <c r="F9104"/>
  <c r="H9104" s="1"/>
  <c r="F8900"/>
  <c r="H8900" s="1"/>
  <c r="F8696"/>
  <c r="H8696" s="1"/>
  <c r="F6656"/>
  <c r="H6656" s="1"/>
  <c r="F6452"/>
  <c r="H6452" s="1"/>
  <c r="F6248"/>
  <c r="H6248" s="1"/>
  <c r="F6044"/>
  <c r="H6044" s="1"/>
  <c r="F5840"/>
  <c r="H5840" s="1"/>
  <c r="F5636"/>
  <c r="H5636" s="1"/>
  <c r="F5432"/>
  <c r="H5432" s="1"/>
  <c r="F5228"/>
  <c r="H5228" s="1"/>
  <c r="F4820"/>
  <c r="H4820" s="1"/>
  <c r="F4004"/>
  <c r="H4004" s="1"/>
  <c r="F3800"/>
  <c r="H3800" s="1"/>
  <c r="F3596"/>
  <c r="H3596" s="1"/>
  <c r="F3392"/>
  <c r="H3392" s="1"/>
  <c r="F3188"/>
  <c r="H3188" s="1"/>
  <c r="F2372"/>
  <c r="H2372" s="1"/>
  <c r="F2168"/>
  <c r="H2168" s="1"/>
  <c r="F1964"/>
  <c r="H1964" s="1"/>
  <c r="F1760"/>
  <c r="H1760" s="1"/>
  <c r="F1556"/>
  <c r="H1556" s="1"/>
  <c r="F1352"/>
  <c r="H1352" s="1"/>
  <c r="F1148"/>
  <c r="H1148" s="1"/>
  <c r="F944"/>
  <c r="H944" s="1"/>
  <c r="F740"/>
  <c r="H740" s="1"/>
  <c r="CS130" i="1"/>
  <c r="CR130"/>
  <c r="CQ130"/>
  <c r="CP130"/>
  <c r="CO130"/>
  <c r="CN130"/>
  <c r="CM130"/>
  <c r="CL130"/>
  <c r="CK130"/>
  <c r="CJ130"/>
  <c r="CI130"/>
  <c r="CH130"/>
  <c r="CF130"/>
  <c r="CE130"/>
  <c r="CD130"/>
  <c r="CC130"/>
  <c r="CB130"/>
  <c r="BZ130"/>
  <c r="BY130"/>
  <c r="BW130"/>
  <c r="BC130"/>
  <c r="BB130"/>
  <c r="BA130"/>
  <c r="AZ130"/>
  <c r="AY130"/>
  <c r="AX130"/>
  <c r="AW130"/>
  <c r="AV130"/>
  <c r="AU130"/>
  <c r="AJ130"/>
  <c r="AI130"/>
  <c r="AH130"/>
  <c r="AB130"/>
  <c r="AA130"/>
  <c r="Z130"/>
  <c r="P130"/>
  <c r="CS125"/>
  <c r="CR125"/>
  <c r="CQ125"/>
  <c r="CP125"/>
  <c r="CO125"/>
  <c r="CN125"/>
  <c r="CM125"/>
  <c r="CL125"/>
  <c r="CK125"/>
  <c r="CJ125"/>
  <c r="CI125"/>
  <c r="CH125"/>
  <c r="CF125"/>
  <c r="CE125"/>
  <c r="CD125"/>
  <c r="CC125"/>
  <c r="CB125"/>
  <c r="BZ125"/>
  <c r="BY125"/>
  <c r="BW125"/>
  <c r="BC125"/>
  <c r="BB125"/>
  <c r="BA125"/>
  <c r="AZ125"/>
  <c r="AY125"/>
  <c r="AX125"/>
  <c r="AW125"/>
  <c r="AV125"/>
  <c r="AU125"/>
  <c r="AJ125"/>
  <c r="AI125"/>
  <c r="AH125"/>
  <c r="AB125"/>
  <c r="AA125"/>
  <c r="Z125"/>
  <c r="P125"/>
  <c r="F14604" i="3"/>
  <c r="H14604" s="1"/>
  <c r="F13380"/>
  <c r="H13380" s="1"/>
  <c r="F12768"/>
  <c r="H12768" s="1"/>
  <c r="F12360"/>
  <c r="H12360" s="1"/>
  <c r="F12156"/>
  <c r="H12156" s="1"/>
  <c r="F11952"/>
  <c r="H11952" s="1"/>
  <c r="F11748"/>
  <c r="H11748" s="1"/>
  <c r="F11544"/>
  <c r="H11544" s="1"/>
  <c r="F11340"/>
  <c r="H11340" s="1"/>
  <c r="F11136"/>
  <c r="H11136" s="1"/>
  <c r="F10932"/>
  <c r="H10932" s="1"/>
  <c r="F10728"/>
  <c r="H10728" s="1"/>
  <c r="F10524"/>
  <c r="H10524" s="1"/>
  <c r="F10115"/>
  <c r="H10115" s="1"/>
  <c r="F9911"/>
  <c r="H9911" s="1"/>
  <c r="F9707"/>
  <c r="H9707" s="1"/>
  <c r="F9503"/>
  <c r="H9503" s="1"/>
  <c r="F9299"/>
  <c r="H9299" s="1"/>
  <c r="F9095"/>
  <c r="H9095" s="1"/>
  <c r="F8891"/>
  <c r="H8891" s="1"/>
  <c r="F8687"/>
  <c r="H8687" s="1"/>
  <c r="F6647"/>
  <c r="H6647" s="1"/>
  <c r="F6443"/>
  <c r="H6443" s="1"/>
  <c r="F6239"/>
  <c r="F6035"/>
  <c r="H6035" s="1"/>
  <c r="F5831"/>
  <c r="H5831" s="1"/>
  <c r="F5627"/>
  <c r="H5627" s="1"/>
  <c r="F5423"/>
  <c r="H5423" s="1"/>
  <c r="F5219"/>
  <c r="H5219" s="1"/>
  <c r="F4811"/>
  <c r="H4811" s="1"/>
  <c r="F3995"/>
  <c r="H3995" s="1"/>
  <c r="F3791"/>
  <c r="H3791" s="1"/>
  <c r="F3587"/>
  <c r="H3587" s="1"/>
  <c r="F3383"/>
  <c r="H3383" s="1"/>
  <c r="F3179"/>
  <c r="H3179" s="1"/>
  <c r="F2363"/>
  <c r="H2363" s="1"/>
  <c r="F2159"/>
  <c r="H2159" s="1"/>
  <c r="F1955"/>
  <c r="H1955" s="1"/>
  <c r="F1751"/>
  <c r="H1751" s="1"/>
  <c r="F1547"/>
  <c r="H1547" s="1"/>
  <c r="F1343"/>
  <c r="H1343" s="1"/>
  <c r="F1139"/>
  <c r="H1139" s="1"/>
  <c r="F935"/>
  <c r="H935" s="1"/>
  <c r="F731"/>
  <c r="H731" s="1"/>
  <c r="F14603"/>
  <c r="H14603" s="1"/>
  <c r="F13379"/>
  <c r="H13379" s="1"/>
  <c r="F12767"/>
  <c r="H12767" s="1"/>
  <c r="F12359"/>
  <c r="H12359" s="1"/>
  <c r="F12155"/>
  <c r="H12155" s="1"/>
  <c r="F11951"/>
  <c r="F11747"/>
  <c r="H11747" s="1"/>
  <c r="F11543"/>
  <c r="H11543" s="1"/>
  <c r="F11339"/>
  <c r="H11339" s="1"/>
  <c r="F11135"/>
  <c r="H11135" s="1"/>
  <c r="F10931"/>
  <c r="H10931" s="1"/>
  <c r="F10727"/>
  <c r="H10727" s="1"/>
  <c r="F10523"/>
  <c r="H10523" s="1"/>
  <c r="F10114"/>
  <c r="H10114" s="1"/>
  <c r="F9910"/>
  <c r="H9910" s="1"/>
  <c r="F9706"/>
  <c r="H9706" s="1"/>
  <c r="F9502"/>
  <c r="H9502" s="1"/>
  <c r="F9298"/>
  <c r="H9298" s="1"/>
  <c r="F9094"/>
  <c r="F8890"/>
  <c r="H8890" s="1"/>
  <c r="F8686"/>
  <c r="H8686" s="1"/>
  <c r="F6646"/>
  <c r="H6646" s="1"/>
  <c r="F6442"/>
  <c r="F6238"/>
  <c r="H6238" s="1"/>
  <c r="F6034"/>
  <c r="H6034" s="1"/>
  <c r="F5830"/>
  <c r="F5626"/>
  <c r="H5626" s="1"/>
  <c r="F5422"/>
  <c r="H5422" s="1"/>
  <c r="F5218"/>
  <c r="H5218" s="1"/>
  <c r="F4810"/>
  <c r="H4810" s="1"/>
  <c r="F3994"/>
  <c r="H3994" s="1"/>
  <c r="F3790"/>
  <c r="H3790" s="1"/>
  <c r="F3586"/>
  <c r="H3586" s="1"/>
  <c r="F3382"/>
  <c r="H3382" s="1"/>
  <c r="F3178"/>
  <c r="H3178" s="1"/>
  <c r="F2362"/>
  <c r="H2362" s="1"/>
  <c r="F2158"/>
  <c r="H2158" s="1"/>
  <c r="F1954"/>
  <c r="H1954" s="1"/>
  <c r="F1750"/>
  <c r="H1750" s="1"/>
  <c r="F1546"/>
  <c r="H1546" s="1"/>
  <c r="F1342"/>
  <c r="H1342" s="1"/>
  <c r="F1138"/>
  <c r="H1138" s="1"/>
  <c r="F934"/>
  <c r="H934" s="1"/>
  <c r="F730"/>
  <c r="H730" s="1"/>
  <c r="F14602"/>
  <c r="H14602" s="1"/>
  <c r="F13378"/>
  <c r="H13378" s="1"/>
  <c r="F12766"/>
  <c r="H12766" s="1"/>
  <c r="F12358"/>
  <c r="H12358" s="1"/>
  <c r="F12154"/>
  <c r="H12154" s="1"/>
  <c r="F11950"/>
  <c r="H11950" s="1"/>
  <c r="F11746"/>
  <c r="H11746" s="1"/>
  <c r="F11542"/>
  <c r="H11542" s="1"/>
  <c r="F11338"/>
  <c r="H11338" s="1"/>
  <c r="F11134"/>
  <c r="H11134" s="1"/>
  <c r="F10930"/>
  <c r="H10930" s="1"/>
  <c r="F10726"/>
  <c r="H10726" s="1"/>
  <c r="F10522"/>
  <c r="H10522" s="1"/>
  <c r="F10113"/>
  <c r="H10113" s="1"/>
  <c r="F9909"/>
  <c r="H9909" s="1"/>
  <c r="F9705"/>
  <c r="H9705" s="1"/>
  <c r="F9501"/>
  <c r="H9501" s="1"/>
  <c r="F9297"/>
  <c r="H9297" s="1"/>
  <c r="F9093"/>
  <c r="F8889"/>
  <c r="H8889" s="1"/>
  <c r="F8685"/>
  <c r="H8685" s="1"/>
  <c r="F6645"/>
  <c r="H6645" s="1"/>
  <c r="F6441"/>
  <c r="H6441" s="1"/>
  <c r="F6237"/>
  <c r="H6237" s="1"/>
  <c r="F6033"/>
  <c r="H6033" s="1"/>
  <c r="F5829"/>
  <c r="H5829" s="1"/>
  <c r="F5625"/>
  <c r="H5625" s="1"/>
  <c r="F5421"/>
  <c r="H5421" s="1"/>
  <c r="F5217"/>
  <c r="H5217" s="1"/>
  <c r="F4809"/>
  <c r="H4809" s="1"/>
  <c r="F3993"/>
  <c r="H3993" s="1"/>
  <c r="F3789"/>
  <c r="H3789" s="1"/>
  <c r="F3585"/>
  <c r="H3585" s="1"/>
  <c r="F3381"/>
  <c r="H3381" s="1"/>
  <c r="F3177"/>
  <c r="H3177" s="1"/>
  <c r="F2361"/>
  <c r="H2361" s="1"/>
  <c r="F2157"/>
  <c r="H2157" s="1"/>
  <c r="F1953"/>
  <c r="H1953" s="1"/>
  <c r="F1749"/>
  <c r="H1749" s="1"/>
  <c r="F1545"/>
  <c r="H1545" s="1"/>
  <c r="F1341"/>
  <c r="H1341" s="1"/>
  <c r="F1137"/>
  <c r="H1137" s="1"/>
  <c r="F933"/>
  <c r="H933" s="1"/>
  <c r="F729"/>
  <c r="H729" s="1"/>
  <c r="CS121" i="1"/>
  <c r="CR121"/>
  <c r="CQ121"/>
  <c r="CP121"/>
  <c r="CO121"/>
  <c r="CN121"/>
  <c r="CM121"/>
  <c r="CL121"/>
  <c r="CK121"/>
  <c r="CJ121"/>
  <c r="CI121"/>
  <c r="CH121"/>
  <c r="CF121"/>
  <c r="CE121"/>
  <c r="CD121"/>
  <c r="CC121"/>
  <c r="CB121"/>
  <c r="BZ121"/>
  <c r="BY121"/>
  <c r="BW121"/>
  <c r="BC121"/>
  <c r="BB121"/>
  <c r="BA121"/>
  <c r="AZ121"/>
  <c r="AY121"/>
  <c r="AX121"/>
  <c r="AW121"/>
  <c r="AV121"/>
  <c r="AU121"/>
  <c r="AJ121"/>
  <c r="AI121"/>
  <c r="AH121"/>
  <c r="AB121"/>
  <c r="AA121"/>
  <c r="Z121"/>
  <c r="P121"/>
  <c r="F14595" i="3"/>
  <c r="H14595" s="1"/>
  <c r="F13371"/>
  <c r="H13371" s="1"/>
  <c r="F12759"/>
  <c r="H12759" s="1"/>
  <c r="F12351"/>
  <c r="H12351" s="1"/>
  <c r="F12147"/>
  <c r="H12147" s="1"/>
  <c r="F11943"/>
  <c r="H11943" s="1"/>
  <c r="F11739"/>
  <c r="H11739" s="1"/>
  <c r="F11535"/>
  <c r="H11535" s="1"/>
  <c r="F11331"/>
  <c r="H11331" s="1"/>
  <c r="F11127"/>
  <c r="H11127" s="1"/>
  <c r="F10923"/>
  <c r="H10923" s="1"/>
  <c r="F10719"/>
  <c r="H10719" s="1"/>
  <c r="F10515"/>
  <c r="H10515" s="1"/>
  <c r="F10106"/>
  <c r="H10106" s="1"/>
  <c r="F9902"/>
  <c r="H9902" s="1"/>
  <c r="F9698"/>
  <c r="H9698" s="1"/>
  <c r="F9494"/>
  <c r="H9494" s="1"/>
  <c r="F9290"/>
  <c r="H9290" s="1"/>
  <c r="F9086"/>
  <c r="H9086" s="1"/>
  <c r="F8882"/>
  <c r="H8882" s="1"/>
  <c r="F8678"/>
  <c r="H8678" s="1"/>
  <c r="F6638"/>
  <c r="H6638" s="1"/>
  <c r="F6434"/>
  <c r="H6434" s="1"/>
  <c r="F6230"/>
  <c r="H6230" s="1"/>
  <c r="F6026"/>
  <c r="H6026" s="1"/>
  <c r="F5822"/>
  <c r="H5822" s="1"/>
  <c r="F5618"/>
  <c r="H5618" s="1"/>
  <c r="F5414"/>
  <c r="H5414" s="1"/>
  <c r="F5210"/>
  <c r="H5210" s="1"/>
  <c r="F4802"/>
  <c r="H4802" s="1"/>
  <c r="F3986"/>
  <c r="H3986" s="1"/>
  <c r="F3782"/>
  <c r="H3782" s="1"/>
  <c r="F3578"/>
  <c r="H3578" s="1"/>
  <c r="F3374"/>
  <c r="H3374" s="1"/>
  <c r="F3170"/>
  <c r="H3170" s="1"/>
  <c r="F2354"/>
  <c r="H2354" s="1"/>
  <c r="F2150"/>
  <c r="H2150" s="1"/>
  <c r="F1946"/>
  <c r="H1946" s="1"/>
  <c r="F1742"/>
  <c r="H1742" s="1"/>
  <c r="F1538"/>
  <c r="H1538" s="1"/>
  <c r="F1334"/>
  <c r="H1334" s="1"/>
  <c r="F1130"/>
  <c r="H1130" s="1"/>
  <c r="F926"/>
  <c r="H926" s="1"/>
  <c r="F722"/>
  <c r="H722" s="1"/>
  <c r="F14594"/>
  <c r="H14594" s="1"/>
  <c r="F13370"/>
  <c r="H13370" s="1"/>
  <c r="F12758"/>
  <c r="H12758" s="1"/>
  <c r="F12350"/>
  <c r="H12350" s="1"/>
  <c r="F12146"/>
  <c r="H12146" s="1"/>
  <c r="F11942"/>
  <c r="H11942" s="1"/>
  <c r="F11738"/>
  <c r="H11738" s="1"/>
  <c r="F11534"/>
  <c r="H11534" s="1"/>
  <c r="F11330"/>
  <c r="H11330" s="1"/>
  <c r="F11126"/>
  <c r="H11126" s="1"/>
  <c r="F10922"/>
  <c r="H10922" s="1"/>
  <c r="F10718"/>
  <c r="H10718" s="1"/>
  <c r="F10514"/>
  <c r="H10514" s="1"/>
  <c r="F10105"/>
  <c r="H10105" s="1"/>
  <c r="F9901"/>
  <c r="H9901" s="1"/>
  <c r="F9697"/>
  <c r="H9697" s="1"/>
  <c r="F9493"/>
  <c r="H9493" s="1"/>
  <c r="F9289"/>
  <c r="H9289" s="1"/>
  <c r="F9085"/>
  <c r="H9085" s="1"/>
  <c r="F8881"/>
  <c r="H8881" s="1"/>
  <c r="F8677"/>
  <c r="H8677" s="1"/>
  <c r="F6637"/>
  <c r="H6637" s="1"/>
  <c r="F6433"/>
  <c r="H6433" s="1"/>
  <c r="F6229"/>
  <c r="H6229" s="1"/>
  <c r="F6025"/>
  <c r="H6025" s="1"/>
  <c r="F5821"/>
  <c r="H5821" s="1"/>
  <c r="F5617"/>
  <c r="H5617" s="1"/>
  <c r="F5413"/>
  <c r="H5413" s="1"/>
  <c r="F5209"/>
  <c r="H5209" s="1"/>
  <c r="F4801"/>
  <c r="H4801" s="1"/>
  <c r="F3985"/>
  <c r="H3985" s="1"/>
  <c r="F3781"/>
  <c r="H3781" s="1"/>
  <c r="F3577"/>
  <c r="H3577" s="1"/>
  <c r="F3373"/>
  <c r="H3373" s="1"/>
  <c r="F3169"/>
  <c r="H3169" s="1"/>
  <c r="F2353"/>
  <c r="H2353" s="1"/>
  <c r="F2149"/>
  <c r="H2149" s="1"/>
  <c r="F1945"/>
  <c r="H1945" s="1"/>
  <c r="F1741"/>
  <c r="H1741" s="1"/>
  <c r="F1537"/>
  <c r="H1537" s="1"/>
  <c r="F1333"/>
  <c r="H1333" s="1"/>
  <c r="F1129"/>
  <c r="H1129" s="1"/>
  <c r="F925"/>
  <c r="H925" s="1"/>
  <c r="F721"/>
  <c r="H721" s="1"/>
  <c r="F14593"/>
  <c r="H14593" s="1"/>
  <c r="F13369"/>
  <c r="H13369" s="1"/>
  <c r="F12757"/>
  <c r="H12757" s="1"/>
  <c r="F12349"/>
  <c r="H12349" s="1"/>
  <c r="F12145"/>
  <c r="H12145" s="1"/>
  <c r="F11941"/>
  <c r="H11941" s="1"/>
  <c r="F11737"/>
  <c r="H11737" s="1"/>
  <c r="F11533"/>
  <c r="H11533" s="1"/>
  <c r="F11329"/>
  <c r="H11329" s="1"/>
  <c r="F11125"/>
  <c r="H11125" s="1"/>
  <c r="F10921"/>
  <c r="H10921" s="1"/>
  <c r="F10717"/>
  <c r="H10717" s="1"/>
  <c r="F10513"/>
  <c r="H10513" s="1"/>
  <c r="F10104"/>
  <c r="H10104" s="1"/>
  <c r="F9900"/>
  <c r="H9900" s="1"/>
  <c r="F9696"/>
  <c r="H9696" s="1"/>
  <c r="F9492"/>
  <c r="H9492" s="1"/>
  <c r="F9288"/>
  <c r="H9288" s="1"/>
  <c r="F9084"/>
  <c r="H9084" s="1"/>
  <c r="F8880"/>
  <c r="H8880" s="1"/>
  <c r="F8676"/>
  <c r="H8676" s="1"/>
  <c r="F6636"/>
  <c r="H6636" s="1"/>
  <c r="F6432"/>
  <c r="H6432" s="1"/>
  <c r="F6228"/>
  <c r="H6228" s="1"/>
  <c r="F6024"/>
  <c r="H6024" s="1"/>
  <c r="F5820"/>
  <c r="H5820" s="1"/>
  <c r="F5616"/>
  <c r="H5616" s="1"/>
  <c r="F5412"/>
  <c r="H5412" s="1"/>
  <c r="F5208"/>
  <c r="H5208" s="1"/>
  <c r="F4800"/>
  <c r="H4800" s="1"/>
  <c r="F3984"/>
  <c r="H3984" s="1"/>
  <c r="F3780"/>
  <c r="H3780" s="1"/>
  <c r="F3576"/>
  <c r="H3576" s="1"/>
  <c r="F3372"/>
  <c r="H3372" s="1"/>
  <c r="F3168"/>
  <c r="H3168" s="1"/>
  <c r="F2352"/>
  <c r="H2352" s="1"/>
  <c r="F2148"/>
  <c r="H2148" s="1"/>
  <c r="F1944"/>
  <c r="H1944" s="1"/>
  <c r="F1740"/>
  <c r="H1740" s="1"/>
  <c r="F1536"/>
  <c r="H1536" s="1"/>
  <c r="F1332"/>
  <c r="H1332" s="1"/>
  <c r="F1128"/>
  <c r="H1128" s="1"/>
  <c r="F924"/>
  <c r="H924" s="1"/>
  <c r="F720"/>
  <c r="H720" s="1"/>
  <c r="F14592"/>
  <c r="H14592" s="1"/>
  <c r="F13368"/>
  <c r="H13368" s="1"/>
  <c r="F12756"/>
  <c r="H12756" s="1"/>
  <c r="F12348"/>
  <c r="H12348" s="1"/>
  <c r="F12144"/>
  <c r="H12144" s="1"/>
  <c r="F11940"/>
  <c r="H11940" s="1"/>
  <c r="F11736"/>
  <c r="H11736" s="1"/>
  <c r="F11532"/>
  <c r="H11532" s="1"/>
  <c r="F11328"/>
  <c r="H11328" s="1"/>
  <c r="F11124"/>
  <c r="H11124" s="1"/>
  <c r="F10920"/>
  <c r="H10920" s="1"/>
  <c r="F10716"/>
  <c r="H10716" s="1"/>
  <c r="F10512"/>
  <c r="H10512" s="1"/>
  <c r="F10103"/>
  <c r="H10103" s="1"/>
  <c r="F9899"/>
  <c r="H9899" s="1"/>
  <c r="F9695"/>
  <c r="H9695" s="1"/>
  <c r="F9491"/>
  <c r="H9491" s="1"/>
  <c r="F9287"/>
  <c r="H9287" s="1"/>
  <c r="F9083"/>
  <c r="H9083" s="1"/>
  <c r="F8879"/>
  <c r="H8879" s="1"/>
  <c r="F8675"/>
  <c r="H8675" s="1"/>
  <c r="F6635"/>
  <c r="H6635" s="1"/>
  <c r="F6431"/>
  <c r="H6431" s="1"/>
  <c r="F6227"/>
  <c r="H6227" s="1"/>
  <c r="F6023"/>
  <c r="H6023" s="1"/>
  <c r="F5819"/>
  <c r="H5819" s="1"/>
  <c r="F5615"/>
  <c r="H5615" s="1"/>
  <c r="F5411"/>
  <c r="H5411" s="1"/>
  <c r="F5207"/>
  <c r="H5207" s="1"/>
  <c r="F4799"/>
  <c r="H4799" s="1"/>
  <c r="F3983"/>
  <c r="H3983" s="1"/>
  <c r="F3779"/>
  <c r="H3779" s="1"/>
  <c r="F3575"/>
  <c r="H3575" s="1"/>
  <c r="F3371"/>
  <c r="H3371" s="1"/>
  <c r="F3167"/>
  <c r="H3167" s="1"/>
  <c r="F2351"/>
  <c r="H2351" s="1"/>
  <c r="F2147"/>
  <c r="H2147" s="1"/>
  <c r="F1943"/>
  <c r="H1943" s="1"/>
  <c r="F1739"/>
  <c r="H1739" s="1"/>
  <c r="F1535"/>
  <c r="H1535" s="1"/>
  <c r="F1331"/>
  <c r="H1331" s="1"/>
  <c r="F1127"/>
  <c r="H1127" s="1"/>
  <c r="F923"/>
  <c r="H923" s="1"/>
  <c r="F719"/>
  <c r="H719" s="1"/>
  <c r="F14591"/>
  <c r="H14591" s="1"/>
  <c r="F13367"/>
  <c r="H13367" s="1"/>
  <c r="F12755"/>
  <c r="H12755" s="1"/>
  <c r="F12347"/>
  <c r="H12347" s="1"/>
  <c r="F12143"/>
  <c r="H12143" s="1"/>
  <c r="F11939"/>
  <c r="H11939" s="1"/>
  <c r="F11735"/>
  <c r="H11735" s="1"/>
  <c r="F11531"/>
  <c r="H11531" s="1"/>
  <c r="F11327"/>
  <c r="H11327" s="1"/>
  <c r="F11123"/>
  <c r="H11123" s="1"/>
  <c r="F10919"/>
  <c r="H10919" s="1"/>
  <c r="F10715"/>
  <c r="H10715" s="1"/>
  <c r="F10511"/>
  <c r="H10511" s="1"/>
  <c r="F10102"/>
  <c r="H10102" s="1"/>
  <c r="F9898"/>
  <c r="H9898" s="1"/>
  <c r="F9694"/>
  <c r="H9694" s="1"/>
  <c r="F9490"/>
  <c r="H9490" s="1"/>
  <c r="F9286"/>
  <c r="H9286" s="1"/>
  <c r="F9082"/>
  <c r="H9082" s="1"/>
  <c r="F8878"/>
  <c r="H8878" s="1"/>
  <c r="F8674"/>
  <c r="H8674" s="1"/>
  <c r="F6634"/>
  <c r="H6634" s="1"/>
  <c r="F6430"/>
  <c r="H6430" s="1"/>
  <c r="F6226"/>
  <c r="H6226" s="1"/>
  <c r="F6022"/>
  <c r="H6022" s="1"/>
  <c r="F5818"/>
  <c r="H5818" s="1"/>
  <c r="F5614"/>
  <c r="H5614" s="1"/>
  <c r="F5410"/>
  <c r="H5410" s="1"/>
  <c r="F5206"/>
  <c r="H5206" s="1"/>
  <c r="F4798"/>
  <c r="H4798" s="1"/>
  <c r="F3982"/>
  <c r="H3982" s="1"/>
  <c r="F3778"/>
  <c r="H3778" s="1"/>
  <c r="F3574"/>
  <c r="H3574" s="1"/>
  <c r="F3370"/>
  <c r="H3370" s="1"/>
  <c r="F3166"/>
  <c r="H3166" s="1"/>
  <c r="F2350"/>
  <c r="H2350" s="1"/>
  <c r="F2146"/>
  <c r="H2146" s="1"/>
  <c r="F1942"/>
  <c r="H1942" s="1"/>
  <c r="F1738"/>
  <c r="H1738" s="1"/>
  <c r="F1534"/>
  <c r="H1534" s="1"/>
  <c r="F1330"/>
  <c r="H1330" s="1"/>
  <c r="F1126"/>
  <c r="H1126" s="1"/>
  <c r="F922"/>
  <c r="H922" s="1"/>
  <c r="F718"/>
  <c r="H718" s="1"/>
  <c r="F14590"/>
  <c r="H14590" s="1"/>
  <c r="F13366"/>
  <c r="H13366" s="1"/>
  <c r="F12754"/>
  <c r="H12754" s="1"/>
  <c r="F12346"/>
  <c r="H12346" s="1"/>
  <c r="F12142"/>
  <c r="H12142" s="1"/>
  <c r="F11938"/>
  <c r="H11938" s="1"/>
  <c r="F11734"/>
  <c r="H11734" s="1"/>
  <c r="F11530"/>
  <c r="H11530" s="1"/>
  <c r="F11326"/>
  <c r="H11326" s="1"/>
  <c r="F11122"/>
  <c r="H11122" s="1"/>
  <c r="F10918"/>
  <c r="H10918" s="1"/>
  <c r="F10714"/>
  <c r="H10714" s="1"/>
  <c r="F10510"/>
  <c r="H10510" s="1"/>
  <c r="F10101"/>
  <c r="H10101" s="1"/>
  <c r="F9897"/>
  <c r="H9897" s="1"/>
  <c r="F9693"/>
  <c r="H9693" s="1"/>
  <c r="F9489"/>
  <c r="H9489" s="1"/>
  <c r="F9285"/>
  <c r="H9285" s="1"/>
  <c r="F9081"/>
  <c r="H9081" s="1"/>
  <c r="F8877"/>
  <c r="H8877" s="1"/>
  <c r="F8673"/>
  <c r="H8673" s="1"/>
  <c r="F6633"/>
  <c r="H6633" s="1"/>
  <c r="F6429"/>
  <c r="H6429" s="1"/>
  <c r="F6225"/>
  <c r="H6225" s="1"/>
  <c r="F6021"/>
  <c r="H6021" s="1"/>
  <c r="F5817"/>
  <c r="H5817" s="1"/>
  <c r="F5613"/>
  <c r="H5613" s="1"/>
  <c r="F5409"/>
  <c r="H5409" s="1"/>
  <c r="F5205"/>
  <c r="H5205" s="1"/>
  <c r="F4797"/>
  <c r="H4797" s="1"/>
  <c r="F3981"/>
  <c r="H3981" s="1"/>
  <c r="F3777"/>
  <c r="H3777" s="1"/>
  <c r="F3573"/>
  <c r="H3573" s="1"/>
  <c r="F3369"/>
  <c r="H3369" s="1"/>
  <c r="F3165"/>
  <c r="H3165" s="1"/>
  <c r="F2349"/>
  <c r="H2349" s="1"/>
  <c r="F2145"/>
  <c r="H2145" s="1"/>
  <c r="F1941"/>
  <c r="H1941" s="1"/>
  <c r="F1737"/>
  <c r="H1737" s="1"/>
  <c r="F1533"/>
  <c r="H1533" s="1"/>
  <c r="F1329"/>
  <c r="H1329" s="1"/>
  <c r="F1125"/>
  <c r="H1125" s="1"/>
  <c r="F921"/>
  <c r="H921" s="1"/>
  <c r="F717"/>
  <c r="H717" s="1"/>
  <c r="F14589"/>
  <c r="H14589" s="1"/>
  <c r="F13365"/>
  <c r="H13365" s="1"/>
  <c r="F12753"/>
  <c r="H12753" s="1"/>
  <c r="F12345"/>
  <c r="H12345" s="1"/>
  <c r="F12141"/>
  <c r="H12141" s="1"/>
  <c r="F11937"/>
  <c r="H11937" s="1"/>
  <c r="F11733"/>
  <c r="H11733" s="1"/>
  <c r="F11529"/>
  <c r="H11529" s="1"/>
  <c r="F11325"/>
  <c r="H11325" s="1"/>
  <c r="F11121"/>
  <c r="H11121" s="1"/>
  <c r="F10917"/>
  <c r="H10917" s="1"/>
  <c r="F10713"/>
  <c r="H10713" s="1"/>
  <c r="F10509"/>
  <c r="H10509" s="1"/>
  <c r="F10100"/>
  <c r="H10100" s="1"/>
  <c r="F9896"/>
  <c r="H9896" s="1"/>
  <c r="F9692"/>
  <c r="H9692" s="1"/>
  <c r="F9488"/>
  <c r="H9488" s="1"/>
  <c r="F9284"/>
  <c r="H9284" s="1"/>
  <c r="F9080"/>
  <c r="H9080" s="1"/>
  <c r="F8876"/>
  <c r="H8876" s="1"/>
  <c r="F8672"/>
  <c r="H8672" s="1"/>
  <c r="F6632"/>
  <c r="H6632" s="1"/>
  <c r="F6428"/>
  <c r="H6428" s="1"/>
  <c r="F6224"/>
  <c r="H6224" s="1"/>
  <c r="F6020"/>
  <c r="H6020" s="1"/>
  <c r="F5816"/>
  <c r="H5816" s="1"/>
  <c r="F5612"/>
  <c r="H5612" s="1"/>
  <c r="F5408"/>
  <c r="H5408" s="1"/>
  <c r="F5204"/>
  <c r="H5204" s="1"/>
  <c r="F4796"/>
  <c r="H4796" s="1"/>
  <c r="F3980"/>
  <c r="H3980" s="1"/>
  <c r="F3776"/>
  <c r="H3776" s="1"/>
  <c r="F3572"/>
  <c r="H3572" s="1"/>
  <c r="F3368"/>
  <c r="H3368" s="1"/>
  <c r="F3164"/>
  <c r="H3164" s="1"/>
  <c r="F2348"/>
  <c r="H2348" s="1"/>
  <c r="F2144"/>
  <c r="H2144" s="1"/>
  <c r="F1940"/>
  <c r="H1940" s="1"/>
  <c r="F1736"/>
  <c r="H1736" s="1"/>
  <c r="F1532"/>
  <c r="H1532" s="1"/>
  <c r="F1328"/>
  <c r="H1328" s="1"/>
  <c r="F1124"/>
  <c r="H1124" s="1"/>
  <c r="F920"/>
  <c r="H920" s="1"/>
  <c r="F716"/>
  <c r="H716" s="1"/>
  <c r="F14588"/>
  <c r="H14588" s="1"/>
  <c r="F13364"/>
  <c r="H13364" s="1"/>
  <c r="F12752"/>
  <c r="H12752" s="1"/>
  <c r="F12344"/>
  <c r="H12344" s="1"/>
  <c r="F12140"/>
  <c r="H12140" s="1"/>
  <c r="F11936"/>
  <c r="H11936" s="1"/>
  <c r="F11732"/>
  <c r="H11732" s="1"/>
  <c r="F11528"/>
  <c r="H11528" s="1"/>
  <c r="F11324"/>
  <c r="H11324" s="1"/>
  <c r="F11120"/>
  <c r="H11120" s="1"/>
  <c r="F10916"/>
  <c r="H10916" s="1"/>
  <c r="F10712"/>
  <c r="H10712" s="1"/>
  <c r="F10508"/>
  <c r="H10508" s="1"/>
  <c r="F10099"/>
  <c r="H10099" s="1"/>
  <c r="F9895"/>
  <c r="H9895" s="1"/>
  <c r="F9691"/>
  <c r="H9691" s="1"/>
  <c r="F9487"/>
  <c r="H9487" s="1"/>
  <c r="F9283"/>
  <c r="H9283" s="1"/>
  <c r="F9079"/>
  <c r="H9079" s="1"/>
  <c r="F8875"/>
  <c r="H8875" s="1"/>
  <c r="F8671"/>
  <c r="H8671" s="1"/>
  <c r="F6631"/>
  <c r="H6631" s="1"/>
  <c r="F6427"/>
  <c r="H6427" s="1"/>
  <c r="F6223"/>
  <c r="H6223" s="1"/>
  <c r="F6019"/>
  <c r="H6019" s="1"/>
  <c r="F5815"/>
  <c r="H5815" s="1"/>
  <c r="F5611"/>
  <c r="H5611" s="1"/>
  <c r="F5407"/>
  <c r="H5407" s="1"/>
  <c r="F5203"/>
  <c r="H5203" s="1"/>
  <c r="F4795"/>
  <c r="H4795" s="1"/>
  <c r="F3979"/>
  <c r="H3979" s="1"/>
  <c r="F3775"/>
  <c r="H3775" s="1"/>
  <c r="F3571"/>
  <c r="H3571" s="1"/>
  <c r="F3367"/>
  <c r="H3367" s="1"/>
  <c r="F3163"/>
  <c r="H3163" s="1"/>
  <c r="F2347"/>
  <c r="H2347" s="1"/>
  <c r="F2143"/>
  <c r="H2143" s="1"/>
  <c r="F1939"/>
  <c r="H1939" s="1"/>
  <c r="F1735"/>
  <c r="H1735" s="1"/>
  <c r="F1531"/>
  <c r="H1531" s="1"/>
  <c r="F1327"/>
  <c r="H1327" s="1"/>
  <c r="F1123"/>
  <c r="H1123" s="1"/>
  <c r="F919"/>
  <c r="H919" s="1"/>
  <c r="F715"/>
  <c r="H715" s="1"/>
  <c r="CS112" i="1"/>
  <c r="CR112"/>
  <c r="CQ112"/>
  <c r="CP112"/>
  <c r="CN112"/>
  <c r="CM112"/>
  <c r="CL112"/>
  <c r="CK112"/>
  <c r="CJ112"/>
  <c r="CI112"/>
  <c r="CH112"/>
  <c r="CF112"/>
  <c r="CE112"/>
  <c r="CD112"/>
  <c r="CC112"/>
  <c r="CB112"/>
  <c r="BZ112"/>
  <c r="BY112"/>
  <c r="BW112"/>
  <c r="BC112"/>
  <c r="BB112"/>
  <c r="BA112"/>
  <c r="AZ112"/>
  <c r="AY112"/>
  <c r="AX112"/>
  <c r="AW112"/>
  <c r="AV112"/>
  <c r="AU112"/>
  <c r="AJ112"/>
  <c r="AI112"/>
  <c r="AH112"/>
  <c r="AB112"/>
  <c r="AA112"/>
  <c r="Z112"/>
  <c r="P112"/>
  <c r="F14583" i="3"/>
  <c r="H14583" s="1"/>
  <c r="F13359"/>
  <c r="H13359" s="1"/>
  <c r="F12747"/>
  <c r="H12747" s="1"/>
  <c r="F12339"/>
  <c r="H12339" s="1"/>
  <c r="F12135"/>
  <c r="H12135" s="1"/>
  <c r="F11931"/>
  <c r="H11931" s="1"/>
  <c r="F11727"/>
  <c r="H11727" s="1"/>
  <c r="F11523"/>
  <c r="H11523" s="1"/>
  <c r="F11319"/>
  <c r="H11319" s="1"/>
  <c r="F11115"/>
  <c r="H11115" s="1"/>
  <c r="F10911"/>
  <c r="H10911" s="1"/>
  <c r="F10707"/>
  <c r="H10707" s="1"/>
  <c r="F10503"/>
  <c r="H10503" s="1"/>
  <c r="F10094"/>
  <c r="H10094" s="1"/>
  <c r="F9890"/>
  <c r="H9890" s="1"/>
  <c r="F9686"/>
  <c r="H9686" s="1"/>
  <c r="F9482"/>
  <c r="H9482" s="1"/>
  <c r="F9278"/>
  <c r="H9278" s="1"/>
  <c r="F9074"/>
  <c r="H9074" s="1"/>
  <c r="F8870"/>
  <c r="H8870" s="1"/>
  <c r="F8666"/>
  <c r="H8666" s="1"/>
  <c r="F6626"/>
  <c r="H6626" s="1"/>
  <c r="F6422"/>
  <c r="H6422" s="1"/>
  <c r="F6218"/>
  <c r="H6218" s="1"/>
  <c r="F6014"/>
  <c r="H6014" s="1"/>
  <c r="F5810"/>
  <c r="H5810" s="1"/>
  <c r="F5606"/>
  <c r="H5606" s="1"/>
  <c r="F5402"/>
  <c r="H5402" s="1"/>
  <c r="F5198"/>
  <c r="H5198" s="1"/>
  <c r="F4790"/>
  <c r="H4790" s="1"/>
  <c r="F3974"/>
  <c r="H3974" s="1"/>
  <c r="F3770"/>
  <c r="H3770" s="1"/>
  <c r="F3566"/>
  <c r="H3566" s="1"/>
  <c r="F3362"/>
  <c r="H3362" s="1"/>
  <c r="F3158"/>
  <c r="H3158" s="1"/>
  <c r="F2342"/>
  <c r="H2342" s="1"/>
  <c r="F2138"/>
  <c r="H2138" s="1"/>
  <c r="F1934"/>
  <c r="H1934" s="1"/>
  <c r="F1730"/>
  <c r="H1730" s="1"/>
  <c r="F1526"/>
  <c r="H1526" s="1"/>
  <c r="F1322"/>
  <c r="H1322" s="1"/>
  <c r="F1118"/>
  <c r="H1118" s="1"/>
  <c r="F914"/>
  <c r="H914" s="1"/>
  <c r="F710"/>
  <c r="H710" s="1"/>
  <c r="F14582"/>
  <c r="H14582" s="1"/>
  <c r="F13358"/>
  <c r="H13358" s="1"/>
  <c r="F12746"/>
  <c r="H12746" s="1"/>
  <c r="F12338"/>
  <c r="H12338" s="1"/>
  <c r="F12134"/>
  <c r="H12134" s="1"/>
  <c r="F11930"/>
  <c r="H11930" s="1"/>
  <c r="F11726"/>
  <c r="H11726" s="1"/>
  <c r="F11522"/>
  <c r="H11522" s="1"/>
  <c r="F11318"/>
  <c r="H11318" s="1"/>
  <c r="F11114"/>
  <c r="H11114" s="1"/>
  <c r="F10910"/>
  <c r="H10910" s="1"/>
  <c r="F10706"/>
  <c r="H10706" s="1"/>
  <c r="F10502"/>
  <c r="H10502" s="1"/>
  <c r="F10093"/>
  <c r="H10093" s="1"/>
  <c r="F9889"/>
  <c r="H9889" s="1"/>
  <c r="F9685"/>
  <c r="H9685" s="1"/>
  <c r="F9481"/>
  <c r="H9481" s="1"/>
  <c r="F9277"/>
  <c r="H9277" s="1"/>
  <c r="F9073"/>
  <c r="H9073" s="1"/>
  <c r="F8869"/>
  <c r="H8869" s="1"/>
  <c r="F8665"/>
  <c r="H8665" s="1"/>
  <c r="F6625"/>
  <c r="H6625" s="1"/>
  <c r="F6421"/>
  <c r="H6421" s="1"/>
  <c r="F6217"/>
  <c r="H6217" s="1"/>
  <c r="F6013"/>
  <c r="H6013" s="1"/>
  <c r="F5809"/>
  <c r="H5809" s="1"/>
  <c r="F5605"/>
  <c r="H5605" s="1"/>
  <c r="F5401"/>
  <c r="H5401" s="1"/>
  <c r="F5197"/>
  <c r="H5197" s="1"/>
  <c r="F4789"/>
  <c r="H4789" s="1"/>
  <c r="F3973"/>
  <c r="H3973" s="1"/>
  <c r="F3769"/>
  <c r="H3769" s="1"/>
  <c r="F3565"/>
  <c r="H3565" s="1"/>
  <c r="F3361"/>
  <c r="H3361" s="1"/>
  <c r="F3157"/>
  <c r="H3157" s="1"/>
  <c r="F2341"/>
  <c r="H2341" s="1"/>
  <c r="F2137"/>
  <c r="H2137" s="1"/>
  <c r="F1933"/>
  <c r="H1933" s="1"/>
  <c r="F1729"/>
  <c r="H1729" s="1"/>
  <c r="F1525"/>
  <c r="H1525" s="1"/>
  <c r="F1321"/>
  <c r="H1321" s="1"/>
  <c r="F1117"/>
  <c r="H1117" s="1"/>
  <c r="F913"/>
  <c r="H913" s="1"/>
  <c r="F709"/>
  <c r="H709" s="1"/>
  <c r="F14581"/>
  <c r="H14581" s="1"/>
  <c r="F13357"/>
  <c r="H13357" s="1"/>
  <c r="F12745"/>
  <c r="H12745" s="1"/>
  <c r="F12337"/>
  <c r="H12337" s="1"/>
  <c r="F12133"/>
  <c r="H12133" s="1"/>
  <c r="F11929"/>
  <c r="H11929" s="1"/>
  <c r="F11725"/>
  <c r="H11725" s="1"/>
  <c r="F11521"/>
  <c r="H11521" s="1"/>
  <c r="F11317"/>
  <c r="H11317" s="1"/>
  <c r="F11113"/>
  <c r="H11113" s="1"/>
  <c r="F10909"/>
  <c r="H10909" s="1"/>
  <c r="F10705"/>
  <c r="H10705" s="1"/>
  <c r="F10501"/>
  <c r="H10501" s="1"/>
  <c r="F10092"/>
  <c r="H10092" s="1"/>
  <c r="F9888"/>
  <c r="H9888" s="1"/>
  <c r="F9684"/>
  <c r="H9684" s="1"/>
  <c r="F9480"/>
  <c r="H9480" s="1"/>
  <c r="F9276"/>
  <c r="H9276" s="1"/>
  <c r="F9072"/>
  <c r="H9072" s="1"/>
  <c r="F8868"/>
  <c r="H8868" s="1"/>
  <c r="F8664"/>
  <c r="H8664" s="1"/>
  <c r="F6624"/>
  <c r="H6624" s="1"/>
  <c r="F6420"/>
  <c r="H6420" s="1"/>
  <c r="F6216"/>
  <c r="H6216" s="1"/>
  <c r="F6012"/>
  <c r="H6012" s="1"/>
  <c r="F5808"/>
  <c r="H5808" s="1"/>
  <c r="F5604"/>
  <c r="H5604" s="1"/>
  <c r="F5400"/>
  <c r="H5400" s="1"/>
  <c r="F5196"/>
  <c r="H5196" s="1"/>
  <c r="F4788"/>
  <c r="H4788" s="1"/>
  <c r="F3972"/>
  <c r="H3972" s="1"/>
  <c r="F3768"/>
  <c r="H3768" s="1"/>
  <c r="F3564"/>
  <c r="H3564" s="1"/>
  <c r="F3360"/>
  <c r="H3360" s="1"/>
  <c r="F3156"/>
  <c r="H3156" s="1"/>
  <c r="F2340"/>
  <c r="H2340" s="1"/>
  <c r="F2136"/>
  <c r="H2136" s="1"/>
  <c r="F1932"/>
  <c r="H1932" s="1"/>
  <c r="F1728"/>
  <c r="H1728" s="1"/>
  <c r="F1524"/>
  <c r="H1524" s="1"/>
  <c r="F1320"/>
  <c r="H1320" s="1"/>
  <c r="F1116"/>
  <c r="H1116" s="1"/>
  <c r="F912"/>
  <c r="H912" s="1"/>
  <c r="F708"/>
  <c r="H708" s="1"/>
  <c r="F14580"/>
  <c r="H14580" s="1"/>
  <c r="F13356"/>
  <c r="H13356" s="1"/>
  <c r="F12744"/>
  <c r="H12744" s="1"/>
  <c r="F12336"/>
  <c r="H12336" s="1"/>
  <c r="F12132"/>
  <c r="H12132" s="1"/>
  <c r="F11928"/>
  <c r="H11928" s="1"/>
  <c r="F11724"/>
  <c r="H11724" s="1"/>
  <c r="F11520"/>
  <c r="H11520" s="1"/>
  <c r="F11316"/>
  <c r="H11316" s="1"/>
  <c r="F11112"/>
  <c r="H11112" s="1"/>
  <c r="F10908"/>
  <c r="H10908" s="1"/>
  <c r="F10704"/>
  <c r="H10704" s="1"/>
  <c r="F10500"/>
  <c r="H10500" s="1"/>
  <c r="F10091"/>
  <c r="H10091" s="1"/>
  <c r="F9887"/>
  <c r="H9887" s="1"/>
  <c r="F9683"/>
  <c r="H9683" s="1"/>
  <c r="F9479"/>
  <c r="H9479" s="1"/>
  <c r="F9275"/>
  <c r="H9275" s="1"/>
  <c r="F9071"/>
  <c r="H9071" s="1"/>
  <c r="F8867"/>
  <c r="H8867" s="1"/>
  <c r="F8663"/>
  <c r="H8663" s="1"/>
  <c r="F6623"/>
  <c r="H6623" s="1"/>
  <c r="F6419"/>
  <c r="H6419" s="1"/>
  <c r="F6215"/>
  <c r="H6215" s="1"/>
  <c r="F6011"/>
  <c r="H6011" s="1"/>
  <c r="F5807"/>
  <c r="H5807" s="1"/>
  <c r="F5603"/>
  <c r="H5603" s="1"/>
  <c r="F5399"/>
  <c r="H5399" s="1"/>
  <c r="F5195"/>
  <c r="H5195" s="1"/>
  <c r="F4787"/>
  <c r="H4787" s="1"/>
  <c r="F3971"/>
  <c r="H3971" s="1"/>
  <c r="F3767"/>
  <c r="H3767" s="1"/>
  <c r="F3563"/>
  <c r="H3563" s="1"/>
  <c r="F3359"/>
  <c r="H3359" s="1"/>
  <c r="F3155"/>
  <c r="H3155" s="1"/>
  <c r="F2339"/>
  <c r="H2339" s="1"/>
  <c r="F2135"/>
  <c r="H2135" s="1"/>
  <c r="F1931"/>
  <c r="H1931" s="1"/>
  <c r="F1727"/>
  <c r="H1727" s="1"/>
  <c r="F1523"/>
  <c r="H1523" s="1"/>
  <c r="F1319"/>
  <c r="H1319" s="1"/>
  <c r="F1115"/>
  <c r="H1115" s="1"/>
  <c r="F911"/>
  <c r="H911" s="1"/>
  <c r="F707"/>
  <c r="H707" s="1"/>
  <c r="F14579"/>
  <c r="H14579" s="1"/>
  <c r="F13355"/>
  <c r="H13355" s="1"/>
  <c r="F12743"/>
  <c r="H12743" s="1"/>
  <c r="F12335"/>
  <c r="H12335" s="1"/>
  <c r="F12131"/>
  <c r="H12131" s="1"/>
  <c r="F11927"/>
  <c r="H11927" s="1"/>
  <c r="F11723"/>
  <c r="F11519"/>
  <c r="H11519" s="1"/>
  <c r="F11315"/>
  <c r="H11315" s="1"/>
  <c r="F11111"/>
  <c r="H11111" s="1"/>
  <c r="F10907"/>
  <c r="H10907" s="1"/>
  <c r="F10703"/>
  <c r="H10703" s="1"/>
  <c r="F10499"/>
  <c r="F10090"/>
  <c r="H10090" s="1"/>
  <c r="F9886"/>
  <c r="H9886" s="1"/>
  <c r="F9682"/>
  <c r="H9682" s="1"/>
  <c r="F9478"/>
  <c r="H9478" s="1"/>
  <c r="F9274"/>
  <c r="H9274" s="1"/>
  <c r="F9070"/>
  <c r="H9070" s="1"/>
  <c r="F8866"/>
  <c r="H8866" s="1"/>
  <c r="F8662"/>
  <c r="H8662" s="1"/>
  <c r="F6622"/>
  <c r="H6622" s="1"/>
  <c r="F6418"/>
  <c r="F6214"/>
  <c r="H6214" s="1"/>
  <c r="F6010"/>
  <c r="H6010" s="1"/>
  <c r="F5806"/>
  <c r="H5806" s="1"/>
  <c r="F5602"/>
  <c r="H5602" s="1"/>
  <c r="F5398"/>
  <c r="H5398" s="1"/>
  <c r="F5194"/>
  <c r="H5194" s="1"/>
  <c r="F4786"/>
  <c r="H4786" s="1"/>
  <c r="F3970"/>
  <c r="H3970" s="1"/>
  <c r="F3766"/>
  <c r="H3766" s="1"/>
  <c r="F3562"/>
  <c r="H3562" s="1"/>
  <c r="F3358"/>
  <c r="H3358" s="1"/>
  <c r="F3154"/>
  <c r="H3154" s="1"/>
  <c r="F2338"/>
  <c r="H2338" s="1"/>
  <c r="F2134"/>
  <c r="H2134" s="1"/>
  <c r="F1930"/>
  <c r="H1930" s="1"/>
  <c r="F1726"/>
  <c r="H1726" s="1"/>
  <c r="F1522"/>
  <c r="H1522" s="1"/>
  <c r="F1318"/>
  <c r="H1318" s="1"/>
  <c r="F1114"/>
  <c r="H1114" s="1"/>
  <c r="F910"/>
  <c r="H910" s="1"/>
  <c r="F706"/>
  <c r="H706" s="1"/>
  <c r="F14578"/>
  <c r="H14578" s="1"/>
  <c r="F13354"/>
  <c r="H13354" s="1"/>
  <c r="F12742"/>
  <c r="H12742" s="1"/>
  <c r="F12334"/>
  <c r="H12334" s="1"/>
  <c r="F12130"/>
  <c r="H12130" s="1"/>
  <c r="F11926"/>
  <c r="H11926" s="1"/>
  <c r="F11722"/>
  <c r="H11722" s="1"/>
  <c r="F11518"/>
  <c r="H11518" s="1"/>
  <c r="F11314"/>
  <c r="H11314" s="1"/>
  <c r="F11110"/>
  <c r="H11110" s="1"/>
  <c r="F10906"/>
  <c r="H10906" s="1"/>
  <c r="F10702"/>
  <c r="H10702" s="1"/>
  <c r="F10498"/>
  <c r="H10498" s="1"/>
  <c r="F10089"/>
  <c r="H10089" s="1"/>
  <c r="F9885"/>
  <c r="H9885" s="1"/>
  <c r="F9681"/>
  <c r="H9681" s="1"/>
  <c r="F9477"/>
  <c r="H9477" s="1"/>
  <c r="F9273"/>
  <c r="H9273" s="1"/>
  <c r="F9069"/>
  <c r="H9069" s="1"/>
  <c r="F8865"/>
  <c r="H8865" s="1"/>
  <c r="F8661"/>
  <c r="H8661" s="1"/>
  <c r="F6621"/>
  <c r="H6621" s="1"/>
  <c r="F6417"/>
  <c r="H6417" s="1"/>
  <c r="F6213"/>
  <c r="H6213" s="1"/>
  <c r="F6009"/>
  <c r="H6009" s="1"/>
  <c r="F5805"/>
  <c r="H5805" s="1"/>
  <c r="F5601"/>
  <c r="H5601" s="1"/>
  <c r="F5397"/>
  <c r="H5397" s="1"/>
  <c r="F5193"/>
  <c r="H5193" s="1"/>
  <c r="F4785"/>
  <c r="H4785" s="1"/>
  <c r="F3969"/>
  <c r="H3969" s="1"/>
  <c r="F3765"/>
  <c r="H3765" s="1"/>
  <c r="F3561"/>
  <c r="H3561" s="1"/>
  <c r="F3357"/>
  <c r="H3357" s="1"/>
  <c r="F3153"/>
  <c r="H3153" s="1"/>
  <c r="F2337"/>
  <c r="H2337" s="1"/>
  <c r="F2133"/>
  <c r="H2133" s="1"/>
  <c r="F1929"/>
  <c r="H1929" s="1"/>
  <c r="F1725"/>
  <c r="H1725" s="1"/>
  <c r="F1521"/>
  <c r="H1521" s="1"/>
  <c r="F1317"/>
  <c r="H1317" s="1"/>
  <c r="F1113"/>
  <c r="H1113" s="1"/>
  <c r="F909"/>
  <c r="H909" s="1"/>
  <c r="F705"/>
  <c r="H705" s="1"/>
  <c r="F14577"/>
  <c r="H14577" s="1"/>
  <c r="F13353"/>
  <c r="H13353" s="1"/>
  <c r="F12741"/>
  <c r="H12741" s="1"/>
  <c r="F12333"/>
  <c r="H12333" s="1"/>
  <c r="F12129"/>
  <c r="H12129" s="1"/>
  <c r="F11925"/>
  <c r="H11925" s="1"/>
  <c r="F11721"/>
  <c r="H11721" s="1"/>
  <c r="F11517"/>
  <c r="H11517" s="1"/>
  <c r="F11313"/>
  <c r="H11313" s="1"/>
  <c r="F11109"/>
  <c r="H11109" s="1"/>
  <c r="F10905"/>
  <c r="H10905" s="1"/>
  <c r="F10701"/>
  <c r="H10701" s="1"/>
  <c r="F10497"/>
  <c r="H10497" s="1"/>
  <c r="F10088"/>
  <c r="H10088" s="1"/>
  <c r="F9884"/>
  <c r="H9884" s="1"/>
  <c r="F9680"/>
  <c r="H9680" s="1"/>
  <c r="F9476"/>
  <c r="H9476" s="1"/>
  <c r="F9272"/>
  <c r="H9272" s="1"/>
  <c r="F9068"/>
  <c r="H9068" s="1"/>
  <c r="F8864"/>
  <c r="H8864" s="1"/>
  <c r="F8660"/>
  <c r="H8660" s="1"/>
  <c r="F6620"/>
  <c r="H6620" s="1"/>
  <c r="F6416"/>
  <c r="H6416" s="1"/>
  <c r="F6212"/>
  <c r="F6008"/>
  <c r="H6008" s="1"/>
  <c r="F5804"/>
  <c r="H5804" s="1"/>
  <c r="F5600"/>
  <c r="H5600" s="1"/>
  <c r="F5396"/>
  <c r="H5396" s="1"/>
  <c r="F5192"/>
  <c r="H5192" s="1"/>
  <c r="F4784"/>
  <c r="H4784" s="1"/>
  <c r="F3968"/>
  <c r="H3968" s="1"/>
  <c r="F3764"/>
  <c r="H3764" s="1"/>
  <c r="F3560"/>
  <c r="H3560" s="1"/>
  <c r="F3356"/>
  <c r="H3356" s="1"/>
  <c r="F3152"/>
  <c r="H3152" s="1"/>
  <c r="F2336"/>
  <c r="H2336" s="1"/>
  <c r="F2132"/>
  <c r="H2132" s="1"/>
  <c r="F1928"/>
  <c r="H1928" s="1"/>
  <c r="F1724"/>
  <c r="H1724" s="1"/>
  <c r="F1520"/>
  <c r="H1520" s="1"/>
  <c r="F1316"/>
  <c r="H1316" s="1"/>
  <c r="F1112"/>
  <c r="H1112" s="1"/>
  <c r="F908"/>
  <c r="H908" s="1"/>
  <c r="F704"/>
  <c r="H704" s="1"/>
  <c r="F14576"/>
  <c r="H14576" s="1"/>
  <c r="F13352"/>
  <c r="H13352" s="1"/>
  <c r="F12740"/>
  <c r="H12740" s="1"/>
  <c r="F12332"/>
  <c r="H12332" s="1"/>
  <c r="F12128"/>
  <c r="F11924"/>
  <c r="H11924" s="1"/>
  <c r="F11720"/>
  <c r="H11720" s="1"/>
  <c r="F11516"/>
  <c r="H11516" s="1"/>
  <c r="F11312"/>
  <c r="H11312" s="1"/>
  <c r="F11108"/>
  <c r="H11108" s="1"/>
  <c r="F10904"/>
  <c r="H10904" s="1"/>
  <c r="F10700"/>
  <c r="H10700" s="1"/>
  <c r="F10496"/>
  <c r="H10496" s="1"/>
  <c r="F10087"/>
  <c r="H10087" s="1"/>
  <c r="F9883"/>
  <c r="H9883" s="1"/>
  <c r="F9679"/>
  <c r="H9679" s="1"/>
  <c r="F9475"/>
  <c r="H9475" s="1"/>
  <c r="F9271"/>
  <c r="H9271" s="1"/>
  <c r="F9067"/>
  <c r="F8863"/>
  <c r="H8863" s="1"/>
  <c r="F8659"/>
  <c r="H8659" s="1"/>
  <c r="F6619"/>
  <c r="H6619" s="1"/>
  <c r="F6415"/>
  <c r="H6415" s="1"/>
  <c r="F6211"/>
  <c r="H6211" s="1"/>
  <c r="F6007"/>
  <c r="F5803"/>
  <c r="F5599"/>
  <c r="H5599" s="1"/>
  <c r="F5395"/>
  <c r="H5395" s="1"/>
  <c r="F5191"/>
  <c r="H5191" s="1"/>
  <c r="F4783"/>
  <c r="H4783" s="1"/>
  <c r="F3967"/>
  <c r="H3967" s="1"/>
  <c r="F3763"/>
  <c r="H3763" s="1"/>
  <c r="F3559"/>
  <c r="H3559" s="1"/>
  <c r="F3355"/>
  <c r="H3355" s="1"/>
  <c r="F3151"/>
  <c r="H3151" s="1"/>
  <c r="F2335"/>
  <c r="H2335" s="1"/>
  <c r="F2131"/>
  <c r="H2131" s="1"/>
  <c r="F1927"/>
  <c r="H1927" s="1"/>
  <c r="F1723"/>
  <c r="H1723" s="1"/>
  <c r="F1519"/>
  <c r="H1519" s="1"/>
  <c r="F1315"/>
  <c r="H1315" s="1"/>
  <c r="F1111"/>
  <c r="H1111" s="1"/>
  <c r="F907"/>
  <c r="H907" s="1"/>
  <c r="F703"/>
  <c r="H703" s="1"/>
  <c r="F14575"/>
  <c r="F13351"/>
  <c r="F12739"/>
  <c r="F12331"/>
  <c r="F12127"/>
  <c r="F11923"/>
  <c r="F11719"/>
  <c r="F11515"/>
  <c r="F11311"/>
  <c r="F11107"/>
  <c r="F10903"/>
  <c r="F10699"/>
  <c r="F10495"/>
  <c r="F10086"/>
  <c r="H10086" s="1"/>
  <c r="F9882"/>
  <c r="F9678"/>
  <c r="H9678" s="1"/>
  <c r="F9474"/>
  <c r="F9270"/>
  <c r="F9066"/>
  <c r="F8862"/>
  <c r="H8862" s="1"/>
  <c r="F8658"/>
  <c r="F6618"/>
  <c r="F6414"/>
  <c r="H6414" s="1"/>
  <c r="F6210"/>
  <c r="H6210" s="1"/>
  <c r="F6006"/>
  <c r="F5802"/>
  <c r="F5598"/>
  <c r="F5394"/>
  <c r="F5190"/>
  <c r="F4782"/>
  <c r="F3966"/>
  <c r="F3762"/>
  <c r="F3558"/>
  <c r="F3354"/>
  <c r="F3150"/>
  <c r="F2334"/>
  <c r="H2334" s="1"/>
  <c r="F2130"/>
  <c r="F1926"/>
  <c r="F1722"/>
  <c r="F1518"/>
  <c r="F1314"/>
  <c r="F1110"/>
  <c r="F906"/>
  <c r="F702"/>
  <c r="F14574"/>
  <c r="H14574" s="1"/>
  <c r="F13350"/>
  <c r="H13350" s="1"/>
  <c r="F12738"/>
  <c r="H12738" s="1"/>
  <c r="F12330"/>
  <c r="H12330" s="1"/>
  <c r="F12126"/>
  <c r="H12126" s="1"/>
  <c r="F11922"/>
  <c r="H11922" s="1"/>
  <c r="F11718"/>
  <c r="H11718" s="1"/>
  <c r="F11514"/>
  <c r="H11514" s="1"/>
  <c r="F11310"/>
  <c r="H11310" s="1"/>
  <c r="F11106"/>
  <c r="H11106" s="1"/>
  <c r="F10902"/>
  <c r="H10902" s="1"/>
  <c r="F10698"/>
  <c r="H10698" s="1"/>
  <c r="F10494"/>
  <c r="H10494" s="1"/>
  <c r="F10085"/>
  <c r="H10085" s="1"/>
  <c r="F9881"/>
  <c r="H9881" s="1"/>
  <c r="F9677"/>
  <c r="H9677" s="1"/>
  <c r="F9473"/>
  <c r="H9473" s="1"/>
  <c r="F9269"/>
  <c r="H9269" s="1"/>
  <c r="F9065"/>
  <c r="F8861"/>
  <c r="H8861" s="1"/>
  <c r="F8657"/>
  <c r="H8657" s="1"/>
  <c r="F6617"/>
  <c r="H6617" s="1"/>
  <c r="F6413"/>
  <c r="H6413" s="1"/>
  <c r="F6209"/>
  <c r="H6209" s="1"/>
  <c r="F6005"/>
  <c r="H6005" s="1"/>
  <c r="F5801"/>
  <c r="F5597"/>
  <c r="H5597" s="1"/>
  <c r="F5393"/>
  <c r="H5393" s="1"/>
  <c r="F5189"/>
  <c r="H5189" s="1"/>
  <c r="F4781"/>
  <c r="H4781" s="1"/>
  <c r="F3965"/>
  <c r="H3965" s="1"/>
  <c r="F3761"/>
  <c r="H3761" s="1"/>
  <c r="F3557"/>
  <c r="H3557" s="1"/>
  <c r="F3353"/>
  <c r="H3353" s="1"/>
  <c r="F3149"/>
  <c r="H3149" s="1"/>
  <c r="F2333"/>
  <c r="H2333" s="1"/>
  <c r="F2129"/>
  <c r="H2129" s="1"/>
  <c r="F1925"/>
  <c r="H1925" s="1"/>
  <c r="F1721"/>
  <c r="H1721" s="1"/>
  <c r="F1517"/>
  <c r="H1517" s="1"/>
  <c r="F1313"/>
  <c r="H1313" s="1"/>
  <c r="F1109"/>
  <c r="H1109" s="1"/>
  <c r="F905"/>
  <c r="H905" s="1"/>
  <c r="F701"/>
  <c r="H701" s="1"/>
  <c r="F14573"/>
  <c r="F13349"/>
  <c r="F12737"/>
  <c r="H12737" s="1"/>
  <c r="F12329"/>
  <c r="F12125"/>
  <c r="F11921"/>
  <c r="F11717"/>
  <c r="F11513"/>
  <c r="F11309"/>
  <c r="F11105"/>
  <c r="F10901"/>
  <c r="H10901" s="1"/>
  <c r="F10697"/>
  <c r="F10493"/>
  <c r="F10084"/>
  <c r="H10084" s="1"/>
  <c r="F9880"/>
  <c r="F9676"/>
  <c r="H9676" s="1"/>
  <c r="F9472"/>
  <c r="F9268"/>
  <c r="H9268" s="1"/>
  <c r="F9064"/>
  <c r="F8860"/>
  <c r="H8860" s="1"/>
  <c r="F8656"/>
  <c r="H8656" s="1"/>
  <c r="F6616"/>
  <c r="F6412"/>
  <c r="H6412" s="1"/>
  <c r="F6208"/>
  <c r="H6208" s="1"/>
  <c r="F6004"/>
  <c r="F5800"/>
  <c r="F5596"/>
  <c r="H5596" s="1"/>
  <c r="F5392"/>
  <c r="F5188"/>
  <c r="F4780"/>
  <c r="F3964"/>
  <c r="F3760"/>
  <c r="H3760" s="1"/>
  <c r="F3556"/>
  <c r="H3556" s="1"/>
  <c r="F3352"/>
  <c r="F3148"/>
  <c r="F2332"/>
  <c r="F2128"/>
  <c r="F1924"/>
  <c r="F1720"/>
  <c r="F1516"/>
  <c r="F1312"/>
  <c r="F1108"/>
  <c r="F904"/>
  <c r="F700"/>
  <c r="F14572"/>
  <c r="H14572" s="1"/>
  <c r="F13348"/>
  <c r="H13348" s="1"/>
  <c r="F12736"/>
  <c r="H12736" s="1"/>
  <c r="F12328"/>
  <c r="H12328" s="1"/>
  <c r="F12124"/>
  <c r="H12124" s="1"/>
  <c r="F11920"/>
  <c r="H11920" s="1"/>
  <c r="F11716"/>
  <c r="H11716" s="1"/>
  <c r="F11512"/>
  <c r="H11512" s="1"/>
  <c r="F11308"/>
  <c r="H11308" s="1"/>
  <c r="F11104"/>
  <c r="H11104" s="1"/>
  <c r="F10900"/>
  <c r="H10900" s="1"/>
  <c r="F10696"/>
  <c r="H10696" s="1"/>
  <c r="F10492"/>
  <c r="H10492" s="1"/>
  <c r="F10083"/>
  <c r="H10083" s="1"/>
  <c r="F9879"/>
  <c r="H9879" s="1"/>
  <c r="F9675"/>
  <c r="H9675" s="1"/>
  <c r="F9471"/>
  <c r="H9471" s="1"/>
  <c r="F9267"/>
  <c r="H9267" s="1"/>
  <c r="F9063"/>
  <c r="H9063" s="1"/>
  <c r="F8859"/>
  <c r="H8859" s="1"/>
  <c r="F8655"/>
  <c r="H8655" s="1"/>
  <c r="F6615"/>
  <c r="H6615" s="1"/>
  <c r="F6411"/>
  <c r="H6411" s="1"/>
  <c r="F6207"/>
  <c r="H6207" s="1"/>
  <c r="F6003"/>
  <c r="H6003" s="1"/>
  <c r="F5799"/>
  <c r="H5799" s="1"/>
  <c r="F5595"/>
  <c r="H5595" s="1"/>
  <c r="F5391"/>
  <c r="H5391" s="1"/>
  <c r="F5187"/>
  <c r="H5187" s="1"/>
  <c r="F4779"/>
  <c r="H4779" s="1"/>
  <c r="F3963"/>
  <c r="H3963" s="1"/>
  <c r="F3759"/>
  <c r="H3759" s="1"/>
  <c r="F3555"/>
  <c r="H3555" s="1"/>
  <c r="F3351"/>
  <c r="H3351" s="1"/>
  <c r="F3147"/>
  <c r="H3147" s="1"/>
  <c r="F2331"/>
  <c r="H2331" s="1"/>
  <c r="F2127"/>
  <c r="H2127" s="1"/>
  <c r="F1923"/>
  <c r="H1923" s="1"/>
  <c r="F1719"/>
  <c r="H1719" s="1"/>
  <c r="F1515"/>
  <c r="H1515" s="1"/>
  <c r="F1311"/>
  <c r="H1311" s="1"/>
  <c r="F1107"/>
  <c r="H1107" s="1"/>
  <c r="F903"/>
  <c r="H903" s="1"/>
  <c r="F699"/>
  <c r="H699" s="1"/>
  <c r="F14571"/>
  <c r="H14571" s="1"/>
  <c r="F13347"/>
  <c r="H13347" s="1"/>
  <c r="F12735"/>
  <c r="H12735" s="1"/>
  <c r="F12327"/>
  <c r="H12327" s="1"/>
  <c r="F12123"/>
  <c r="H12123" s="1"/>
  <c r="F11919"/>
  <c r="H11919" s="1"/>
  <c r="F11715"/>
  <c r="H11715" s="1"/>
  <c r="F11511"/>
  <c r="H11511" s="1"/>
  <c r="F11307"/>
  <c r="H11307" s="1"/>
  <c r="F11103"/>
  <c r="H11103" s="1"/>
  <c r="F10899"/>
  <c r="H10899" s="1"/>
  <c r="F10695"/>
  <c r="H10695" s="1"/>
  <c r="F10491"/>
  <c r="H10491" s="1"/>
  <c r="F10082"/>
  <c r="H10082" s="1"/>
  <c r="F9878"/>
  <c r="H9878" s="1"/>
  <c r="F9674"/>
  <c r="H9674" s="1"/>
  <c r="F9470"/>
  <c r="H9470" s="1"/>
  <c r="F9266"/>
  <c r="H9266" s="1"/>
  <c r="F9062"/>
  <c r="H9062" s="1"/>
  <c r="F8858"/>
  <c r="H8858" s="1"/>
  <c r="F8654"/>
  <c r="H8654" s="1"/>
  <c r="F6614"/>
  <c r="H6614" s="1"/>
  <c r="F6410"/>
  <c r="H6410" s="1"/>
  <c r="F6206"/>
  <c r="H6206" s="1"/>
  <c r="F6002"/>
  <c r="H6002" s="1"/>
  <c r="F5798"/>
  <c r="H5798" s="1"/>
  <c r="F5594"/>
  <c r="H5594" s="1"/>
  <c r="F5390"/>
  <c r="H5390" s="1"/>
  <c r="F5186"/>
  <c r="H5186" s="1"/>
  <c r="F4778"/>
  <c r="H4778" s="1"/>
  <c r="F3962"/>
  <c r="H3962" s="1"/>
  <c r="F3758"/>
  <c r="H3758" s="1"/>
  <c r="F3554"/>
  <c r="H3554" s="1"/>
  <c r="F3350"/>
  <c r="H3350" s="1"/>
  <c r="F3146"/>
  <c r="H3146" s="1"/>
  <c r="F2330"/>
  <c r="H2330" s="1"/>
  <c r="F2126"/>
  <c r="H2126" s="1"/>
  <c r="F1922"/>
  <c r="H1922" s="1"/>
  <c r="F1718"/>
  <c r="H1718" s="1"/>
  <c r="F1514"/>
  <c r="H1514" s="1"/>
  <c r="F1310"/>
  <c r="H1310" s="1"/>
  <c r="F1106"/>
  <c r="H1106" s="1"/>
  <c r="F902"/>
  <c r="H902" s="1"/>
  <c r="F698"/>
  <c r="H698" s="1"/>
  <c r="F14570"/>
  <c r="F13346"/>
  <c r="H13346" s="1"/>
  <c r="F12734"/>
  <c r="H12734" s="1"/>
  <c r="F12326"/>
  <c r="F12122"/>
  <c r="F11918"/>
  <c r="F11714"/>
  <c r="F11510"/>
  <c r="F11306"/>
  <c r="H11306" s="1"/>
  <c r="F11102"/>
  <c r="H11102" s="1"/>
  <c r="F10898"/>
  <c r="H10898" s="1"/>
  <c r="F10694"/>
  <c r="H10694" s="1"/>
  <c r="F10490"/>
  <c r="H10490" s="1"/>
  <c r="F10081"/>
  <c r="H10081" s="1"/>
  <c r="F9877"/>
  <c r="H9877" s="1"/>
  <c r="F9673"/>
  <c r="H9673" s="1"/>
  <c r="F9469"/>
  <c r="H9469" s="1"/>
  <c r="F9265"/>
  <c r="H9265" s="1"/>
  <c r="F9061"/>
  <c r="F8857"/>
  <c r="H8857" s="1"/>
  <c r="F8653"/>
  <c r="H8653" s="1"/>
  <c r="F6613"/>
  <c r="H6613" s="1"/>
  <c r="F6409"/>
  <c r="F6205"/>
  <c r="H6205" s="1"/>
  <c r="F6001"/>
  <c r="H6001" s="1"/>
  <c r="F5797"/>
  <c r="F5593"/>
  <c r="H5593" s="1"/>
  <c r="F5389"/>
  <c r="H5389" s="1"/>
  <c r="F5185"/>
  <c r="H5185" s="1"/>
  <c r="F4777"/>
  <c r="F3961"/>
  <c r="H3961" s="1"/>
  <c r="F3757"/>
  <c r="H3757" s="1"/>
  <c r="F3553"/>
  <c r="H3553" s="1"/>
  <c r="F3349"/>
  <c r="F3145"/>
  <c r="H3145" s="1"/>
  <c r="F2329"/>
  <c r="H2329" s="1"/>
  <c r="F2125"/>
  <c r="H2125" s="1"/>
  <c r="F1921"/>
  <c r="H1921" s="1"/>
  <c r="F1717"/>
  <c r="H1717" s="1"/>
  <c r="F1513"/>
  <c r="H1513" s="1"/>
  <c r="F1309"/>
  <c r="H1309" s="1"/>
  <c r="F1105"/>
  <c r="H1105" s="1"/>
  <c r="F901"/>
  <c r="H901" s="1"/>
  <c r="F697"/>
  <c r="H697" s="1"/>
  <c r="F14569"/>
  <c r="H14569" s="1"/>
  <c r="F13345"/>
  <c r="H13345" s="1"/>
  <c r="F12733"/>
  <c r="H12733" s="1"/>
  <c r="F12325"/>
  <c r="H12325" s="1"/>
  <c r="F12121"/>
  <c r="F11917"/>
  <c r="F11713"/>
  <c r="F11509"/>
  <c r="F11305"/>
  <c r="H11305" s="1"/>
  <c r="F11101"/>
  <c r="H11101" s="1"/>
  <c r="F10897"/>
  <c r="H10897" s="1"/>
  <c r="F10693"/>
  <c r="H10693" s="1"/>
  <c r="F10489"/>
  <c r="H10489" s="1"/>
  <c r="F10080"/>
  <c r="H10080" s="1"/>
  <c r="F9876"/>
  <c r="H9876" s="1"/>
  <c r="F9672"/>
  <c r="H9672" s="1"/>
  <c r="F9468"/>
  <c r="F9264"/>
  <c r="H9264" s="1"/>
  <c r="F9060"/>
  <c r="H9060" s="1"/>
  <c r="F8856"/>
  <c r="H8856" s="1"/>
  <c r="F8652"/>
  <c r="H8652" s="1"/>
  <c r="F6612"/>
  <c r="H6612" s="1"/>
  <c r="F6408"/>
  <c r="F6204"/>
  <c r="H6204" s="1"/>
  <c r="F6000"/>
  <c r="H6000" s="1"/>
  <c r="F5796"/>
  <c r="F5592"/>
  <c r="H5592" s="1"/>
  <c r="F5388"/>
  <c r="H5388" s="1"/>
  <c r="F5184"/>
  <c r="H5184" s="1"/>
  <c r="F4776"/>
  <c r="H4776" s="1"/>
  <c r="F3960"/>
  <c r="H3960" s="1"/>
  <c r="F3756"/>
  <c r="H3756" s="1"/>
  <c r="F3552"/>
  <c r="H3552" s="1"/>
  <c r="F3348"/>
  <c r="H3348" s="1"/>
  <c r="F3144"/>
  <c r="H3144" s="1"/>
  <c r="F2328"/>
  <c r="H2328" s="1"/>
  <c r="F2124"/>
  <c r="H2124" s="1"/>
  <c r="F1920"/>
  <c r="H1920" s="1"/>
  <c r="F1716"/>
  <c r="H1716" s="1"/>
  <c r="F1512"/>
  <c r="F1308"/>
  <c r="H1308" s="1"/>
  <c r="F1104"/>
  <c r="H1104" s="1"/>
  <c r="F900"/>
  <c r="H900" s="1"/>
  <c r="F696"/>
  <c r="H696" s="1"/>
  <c r="F14568"/>
  <c r="F13344"/>
  <c r="F12732"/>
  <c r="H12732" s="1"/>
  <c r="F12324"/>
  <c r="F12120"/>
  <c r="F11916"/>
  <c r="F11712"/>
  <c r="F11508"/>
  <c r="F11304"/>
  <c r="H11304" s="1"/>
  <c r="F11100"/>
  <c r="H11100" s="1"/>
  <c r="F10896"/>
  <c r="H10896" s="1"/>
  <c r="F10692"/>
  <c r="H10692" s="1"/>
  <c r="F10488"/>
  <c r="H10488" s="1"/>
  <c r="F10079"/>
  <c r="H10079" s="1"/>
  <c r="F9875"/>
  <c r="H9875" s="1"/>
  <c r="F9671"/>
  <c r="H9671" s="1"/>
  <c r="F9467"/>
  <c r="F9263"/>
  <c r="H9263" s="1"/>
  <c r="F9059"/>
  <c r="F8855"/>
  <c r="H8855" s="1"/>
  <c r="F8651"/>
  <c r="H8651" s="1"/>
  <c r="F6611"/>
  <c r="H6611" s="1"/>
  <c r="F6407"/>
  <c r="F6203"/>
  <c r="H6203" s="1"/>
  <c r="F5999"/>
  <c r="F5795"/>
  <c r="F5591"/>
  <c r="H5591" s="1"/>
  <c r="F5387"/>
  <c r="H5387" s="1"/>
  <c r="F5183"/>
  <c r="H5183" s="1"/>
  <c r="F4775"/>
  <c r="H4775" s="1"/>
  <c r="F3959"/>
  <c r="H3959" s="1"/>
  <c r="F3755"/>
  <c r="H3755" s="1"/>
  <c r="F3551"/>
  <c r="H3551" s="1"/>
  <c r="F3347"/>
  <c r="F3143"/>
  <c r="H3143" s="1"/>
  <c r="F2327"/>
  <c r="H2327" s="1"/>
  <c r="F2123"/>
  <c r="F1919"/>
  <c r="H1919" s="1"/>
  <c r="F1715"/>
  <c r="H1715" s="1"/>
  <c r="F1511"/>
  <c r="F1307"/>
  <c r="F1103"/>
  <c r="H1103" s="1"/>
  <c r="F899"/>
  <c r="F695"/>
  <c r="F14567"/>
  <c r="H14567" s="1"/>
  <c r="F13343"/>
  <c r="H13343" s="1"/>
  <c r="F12731"/>
  <c r="H12731" s="1"/>
  <c r="F12323"/>
  <c r="H12323" s="1"/>
  <c r="F12119"/>
  <c r="H12119" s="1"/>
  <c r="F11915"/>
  <c r="H11915" s="1"/>
  <c r="F11711"/>
  <c r="H11711" s="1"/>
  <c r="F11507"/>
  <c r="H11507" s="1"/>
  <c r="F11303"/>
  <c r="H11303" s="1"/>
  <c r="F11099"/>
  <c r="H11099" s="1"/>
  <c r="F10895"/>
  <c r="H10895" s="1"/>
  <c r="F10691"/>
  <c r="H10691" s="1"/>
  <c r="F10487"/>
  <c r="H10487" s="1"/>
  <c r="F10078"/>
  <c r="H10078" s="1"/>
  <c r="F9874"/>
  <c r="H9874" s="1"/>
  <c r="F9670"/>
  <c r="H9670" s="1"/>
  <c r="F9466"/>
  <c r="H9466" s="1"/>
  <c r="F9262"/>
  <c r="H9262" s="1"/>
  <c r="F9058"/>
  <c r="H9058" s="1"/>
  <c r="F8854"/>
  <c r="H8854" s="1"/>
  <c r="F8650"/>
  <c r="H8650" s="1"/>
  <c r="F6610"/>
  <c r="H6610" s="1"/>
  <c r="F6406"/>
  <c r="H6406" s="1"/>
  <c r="F6202"/>
  <c r="H6202" s="1"/>
  <c r="F5998"/>
  <c r="H5998" s="1"/>
  <c r="F5794"/>
  <c r="H5794" s="1"/>
  <c r="F5590"/>
  <c r="H5590" s="1"/>
  <c r="F5386"/>
  <c r="H5386" s="1"/>
  <c r="F5182"/>
  <c r="H5182" s="1"/>
  <c r="F4774"/>
  <c r="H4774" s="1"/>
  <c r="F3958"/>
  <c r="H3958" s="1"/>
  <c r="F3754"/>
  <c r="H3754" s="1"/>
  <c r="F3550"/>
  <c r="H3550" s="1"/>
  <c r="F3346"/>
  <c r="H3346" s="1"/>
  <c r="F3142"/>
  <c r="H3142" s="1"/>
  <c r="F2326"/>
  <c r="H2326" s="1"/>
  <c r="F2122"/>
  <c r="H2122" s="1"/>
  <c r="F1918"/>
  <c r="H1918" s="1"/>
  <c r="F1714"/>
  <c r="H1714" s="1"/>
  <c r="F1510"/>
  <c r="H1510" s="1"/>
  <c r="F1306"/>
  <c r="H1306" s="1"/>
  <c r="F1102"/>
  <c r="H1102" s="1"/>
  <c r="F898"/>
  <c r="H898" s="1"/>
  <c r="F694"/>
  <c r="H694" s="1"/>
  <c r="F14566"/>
  <c r="H14566" s="1"/>
  <c r="F13342"/>
  <c r="H13342" s="1"/>
  <c r="F12730"/>
  <c r="H12730" s="1"/>
  <c r="F12322"/>
  <c r="H12322" s="1"/>
  <c r="F12118"/>
  <c r="H12118" s="1"/>
  <c r="F11914"/>
  <c r="F11710"/>
  <c r="F11506"/>
  <c r="H11506" s="1"/>
  <c r="F11302"/>
  <c r="F11098"/>
  <c r="H11098" s="1"/>
  <c r="F10894"/>
  <c r="H10894" s="1"/>
  <c r="F10690"/>
  <c r="H10690" s="1"/>
  <c r="F10486"/>
  <c r="H10486" s="1"/>
  <c r="F10077"/>
  <c r="H10077" s="1"/>
  <c r="F9873"/>
  <c r="H9873" s="1"/>
  <c r="F9669"/>
  <c r="H9669" s="1"/>
  <c r="F9465"/>
  <c r="H9465" s="1"/>
  <c r="F9261"/>
  <c r="H9261" s="1"/>
  <c r="F9057"/>
  <c r="G9057" s="1"/>
  <c r="F8853"/>
  <c r="H8853" s="1"/>
  <c r="F8649"/>
  <c r="H8649" s="1"/>
  <c r="F6609"/>
  <c r="H6609" s="1"/>
  <c r="F6405"/>
  <c r="F6201"/>
  <c r="F5997"/>
  <c r="H5997" s="1"/>
  <c r="F5793"/>
  <c r="F5589"/>
  <c r="H5589" s="1"/>
  <c r="F5385"/>
  <c r="H5385" s="1"/>
  <c r="F5181"/>
  <c r="H5181" s="1"/>
  <c r="F4773"/>
  <c r="H4773" s="1"/>
  <c r="F3957"/>
  <c r="H3957" s="1"/>
  <c r="F3753"/>
  <c r="H3753" s="1"/>
  <c r="F3549"/>
  <c r="H3549" s="1"/>
  <c r="F3345"/>
  <c r="H3345" s="1"/>
  <c r="F3141"/>
  <c r="H3141" s="1"/>
  <c r="F2325"/>
  <c r="H2325" s="1"/>
  <c r="F2121"/>
  <c r="H2121" s="1"/>
  <c r="F1917"/>
  <c r="H1917" s="1"/>
  <c r="F1713"/>
  <c r="H1713" s="1"/>
  <c r="F1509"/>
  <c r="H1509" s="1"/>
  <c r="F1305"/>
  <c r="H1305" s="1"/>
  <c r="F1101"/>
  <c r="H1101" s="1"/>
  <c r="F897"/>
  <c r="H897" s="1"/>
  <c r="F693"/>
  <c r="H693" s="1"/>
  <c r="F14565"/>
  <c r="H14565" s="1"/>
  <c r="F13341"/>
  <c r="H13341" s="1"/>
  <c r="F12729"/>
  <c r="H12729" s="1"/>
  <c r="F12321"/>
  <c r="H12321" s="1"/>
  <c r="F12117"/>
  <c r="H12117" s="1"/>
  <c r="F11913"/>
  <c r="H11913" s="1"/>
  <c r="F11709"/>
  <c r="H11709" s="1"/>
  <c r="F11505"/>
  <c r="H11505" s="1"/>
  <c r="F11301"/>
  <c r="H11301" s="1"/>
  <c r="F11097"/>
  <c r="H11097" s="1"/>
  <c r="F10893"/>
  <c r="H10893" s="1"/>
  <c r="F10689"/>
  <c r="H10689" s="1"/>
  <c r="F10485"/>
  <c r="H10485" s="1"/>
  <c r="F10076"/>
  <c r="H10076" s="1"/>
  <c r="F9872"/>
  <c r="H9872" s="1"/>
  <c r="F9668"/>
  <c r="H9668" s="1"/>
  <c r="F9464"/>
  <c r="H9464" s="1"/>
  <c r="F9260"/>
  <c r="H9260" s="1"/>
  <c r="F9056"/>
  <c r="H9056" s="1"/>
  <c r="F8852"/>
  <c r="H8852" s="1"/>
  <c r="F8648"/>
  <c r="H8648" s="1"/>
  <c r="F6608"/>
  <c r="H6608" s="1"/>
  <c r="F6404"/>
  <c r="H6404" s="1"/>
  <c r="F6200"/>
  <c r="H6200" s="1"/>
  <c r="F5996"/>
  <c r="H5996" s="1"/>
  <c r="F5792"/>
  <c r="H5792" s="1"/>
  <c r="F5588"/>
  <c r="H5588" s="1"/>
  <c r="F5384"/>
  <c r="H5384" s="1"/>
  <c r="F5180"/>
  <c r="H5180" s="1"/>
  <c r="F4772"/>
  <c r="H4772" s="1"/>
  <c r="F3956"/>
  <c r="H3956" s="1"/>
  <c r="F3752"/>
  <c r="H3752" s="1"/>
  <c r="F3548"/>
  <c r="H3548" s="1"/>
  <c r="F3344"/>
  <c r="H3344" s="1"/>
  <c r="F3140"/>
  <c r="H3140" s="1"/>
  <c r="F2324"/>
  <c r="H2324" s="1"/>
  <c r="F2120"/>
  <c r="H2120" s="1"/>
  <c r="F1916"/>
  <c r="H1916" s="1"/>
  <c r="F1712"/>
  <c r="H1712" s="1"/>
  <c r="F1508"/>
  <c r="H1508" s="1"/>
  <c r="F1304"/>
  <c r="H1304" s="1"/>
  <c r="F1100"/>
  <c r="H1100" s="1"/>
  <c r="F896"/>
  <c r="H896" s="1"/>
  <c r="F692"/>
  <c r="H692" s="1"/>
  <c r="F14564"/>
  <c r="H14564" s="1"/>
  <c r="F13340"/>
  <c r="H13340" s="1"/>
  <c r="F12728"/>
  <c r="H12728" s="1"/>
  <c r="F12320"/>
  <c r="H12320" s="1"/>
  <c r="F12116"/>
  <c r="H12116" s="1"/>
  <c r="F11912"/>
  <c r="H11912" s="1"/>
  <c r="F11708"/>
  <c r="H11708" s="1"/>
  <c r="F11504"/>
  <c r="H11504" s="1"/>
  <c r="F11300"/>
  <c r="H11300" s="1"/>
  <c r="F11096"/>
  <c r="H11096" s="1"/>
  <c r="F10892"/>
  <c r="H10892" s="1"/>
  <c r="F10688"/>
  <c r="H10688" s="1"/>
  <c r="F10484"/>
  <c r="H10484" s="1"/>
  <c r="F10075"/>
  <c r="H10075" s="1"/>
  <c r="F9871"/>
  <c r="H9871" s="1"/>
  <c r="F9667"/>
  <c r="H9667" s="1"/>
  <c r="F9463"/>
  <c r="H9463" s="1"/>
  <c r="F9259"/>
  <c r="H9259" s="1"/>
  <c r="F9055"/>
  <c r="H9055" s="1"/>
  <c r="F8851"/>
  <c r="H8851" s="1"/>
  <c r="F8647"/>
  <c r="H8647" s="1"/>
  <c r="F6607"/>
  <c r="H6607" s="1"/>
  <c r="F6403"/>
  <c r="H6403" s="1"/>
  <c r="F6199"/>
  <c r="H6199" s="1"/>
  <c r="F5995"/>
  <c r="H5995" s="1"/>
  <c r="F5791"/>
  <c r="H5791" s="1"/>
  <c r="F5587"/>
  <c r="H5587" s="1"/>
  <c r="F5383"/>
  <c r="H5383" s="1"/>
  <c r="F5179"/>
  <c r="H5179" s="1"/>
  <c r="F4771"/>
  <c r="H4771" s="1"/>
  <c r="F3955"/>
  <c r="H3955" s="1"/>
  <c r="F3751"/>
  <c r="H3751" s="1"/>
  <c r="F3547"/>
  <c r="H3547" s="1"/>
  <c r="F3343"/>
  <c r="H3343" s="1"/>
  <c r="F3139"/>
  <c r="H3139" s="1"/>
  <c r="F2323"/>
  <c r="H2323" s="1"/>
  <c r="F2119"/>
  <c r="H2119" s="1"/>
  <c r="F1915"/>
  <c r="H1915" s="1"/>
  <c r="F1711"/>
  <c r="H1711" s="1"/>
  <c r="F1507"/>
  <c r="H1507" s="1"/>
  <c r="F1303"/>
  <c r="H1303" s="1"/>
  <c r="F1099"/>
  <c r="H1099" s="1"/>
  <c r="F895"/>
  <c r="H895" s="1"/>
  <c r="F691"/>
  <c r="H691" s="1"/>
  <c r="F14563"/>
  <c r="H14563" s="1"/>
  <c r="F13339"/>
  <c r="H13339" s="1"/>
  <c r="F12727"/>
  <c r="H12727" s="1"/>
  <c r="F12319"/>
  <c r="H12319" s="1"/>
  <c r="F12115"/>
  <c r="H12115" s="1"/>
  <c r="F11911"/>
  <c r="H11911" s="1"/>
  <c r="F11707"/>
  <c r="H11707" s="1"/>
  <c r="F11503"/>
  <c r="H11503" s="1"/>
  <c r="F11299"/>
  <c r="H11299" s="1"/>
  <c r="F11095"/>
  <c r="H11095" s="1"/>
  <c r="F10891"/>
  <c r="H10891" s="1"/>
  <c r="F10687"/>
  <c r="H10687" s="1"/>
  <c r="F10483"/>
  <c r="H10483" s="1"/>
  <c r="F10074"/>
  <c r="H10074" s="1"/>
  <c r="F9870"/>
  <c r="H9870" s="1"/>
  <c r="F9666"/>
  <c r="H9666" s="1"/>
  <c r="F9462"/>
  <c r="H9462" s="1"/>
  <c r="F9258"/>
  <c r="H9258" s="1"/>
  <c r="F9054"/>
  <c r="H9054" s="1"/>
  <c r="F8850"/>
  <c r="H8850" s="1"/>
  <c r="F8646"/>
  <c r="H8646" s="1"/>
  <c r="F6606"/>
  <c r="H6606" s="1"/>
  <c r="F6402"/>
  <c r="H6402" s="1"/>
  <c r="F6198"/>
  <c r="H6198" s="1"/>
  <c r="F5994"/>
  <c r="H5994" s="1"/>
  <c r="F5790"/>
  <c r="F5586"/>
  <c r="H5586" s="1"/>
  <c r="F5382"/>
  <c r="H5382" s="1"/>
  <c r="F5178"/>
  <c r="H5178" s="1"/>
  <c r="F4770"/>
  <c r="H4770" s="1"/>
  <c r="F3954"/>
  <c r="H3954" s="1"/>
  <c r="F3750"/>
  <c r="H3750" s="1"/>
  <c r="F3546"/>
  <c r="H3546" s="1"/>
  <c r="F3342"/>
  <c r="H3342" s="1"/>
  <c r="F3138"/>
  <c r="H3138" s="1"/>
  <c r="F2322"/>
  <c r="H2322" s="1"/>
  <c r="F2118"/>
  <c r="H2118" s="1"/>
  <c r="F1914"/>
  <c r="H1914" s="1"/>
  <c r="F1710"/>
  <c r="H1710" s="1"/>
  <c r="F1506"/>
  <c r="H1506" s="1"/>
  <c r="F1302"/>
  <c r="H1302" s="1"/>
  <c r="F1098"/>
  <c r="H1098" s="1"/>
  <c r="F894"/>
  <c r="H894" s="1"/>
  <c r="F690"/>
  <c r="H690" s="1"/>
  <c r="F14562"/>
  <c r="H14562" s="1"/>
  <c r="F13338"/>
  <c r="H13338" s="1"/>
  <c r="F12726"/>
  <c r="H12726" s="1"/>
  <c r="F12318"/>
  <c r="F12114"/>
  <c r="H12114" s="1"/>
  <c r="F11910"/>
  <c r="H11910" s="1"/>
  <c r="F11706"/>
  <c r="H11706" s="1"/>
  <c r="F11502"/>
  <c r="H11502" s="1"/>
  <c r="F11298"/>
  <c r="H11298" s="1"/>
  <c r="F11094"/>
  <c r="H11094" s="1"/>
  <c r="F10890"/>
  <c r="H10890" s="1"/>
  <c r="F10686"/>
  <c r="H10686" s="1"/>
  <c r="F10482"/>
  <c r="H10482" s="1"/>
  <c r="F10073"/>
  <c r="H10073" s="1"/>
  <c r="F9869"/>
  <c r="H9869" s="1"/>
  <c r="F9665"/>
  <c r="H9665" s="1"/>
  <c r="F9461"/>
  <c r="H9461" s="1"/>
  <c r="F9257"/>
  <c r="H9257" s="1"/>
  <c r="F9053"/>
  <c r="H9053" s="1"/>
  <c r="F8849"/>
  <c r="H8849" s="1"/>
  <c r="F8645"/>
  <c r="H8645" s="1"/>
  <c r="F6605"/>
  <c r="H6605" s="1"/>
  <c r="F6401"/>
  <c r="H6401" s="1"/>
  <c r="F6197"/>
  <c r="H6197" s="1"/>
  <c r="F5993"/>
  <c r="H5993" s="1"/>
  <c r="F5789"/>
  <c r="H5789" s="1"/>
  <c r="F5585"/>
  <c r="H5585" s="1"/>
  <c r="F5381"/>
  <c r="H5381" s="1"/>
  <c r="F5177"/>
  <c r="H5177" s="1"/>
  <c r="F4769"/>
  <c r="F3953"/>
  <c r="H3953" s="1"/>
  <c r="F3749"/>
  <c r="H3749" s="1"/>
  <c r="F3545"/>
  <c r="H3545" s="1"/>
  <c r="F3341"/>
  <c r="F3137"/>
  <c r="H3137" s="1"/>
  <c r="F2321"/>
  <c r="H2321" s="1"/>
  <c r="F2117"/>
  <c r="H2117" s="1"/>
  <c r="F1913"/>
  <c r="F1709"/>
  <c r="F1505"/>
  <c r="F1301"/>
  <c r="H1301" s="1"/>
  <c r="F1097"/>
  <c r="F893"/>
  <c r="F689"/>
  <c r="F14561"/>
  <c r="H14561" s="1"/>
  <c r="F13337"/>
  <c r="H13337" s="1"/>
  <c r="F12725"/>
  <c r="H12725" s="1"/>
  <c r="F12317"/>
  <c r="H12317" s="1"/>
  <c r="F12113"/>
  <c r="H12113" s="1"/>
  <c r="F11909"/>
  <c r="H11909" s="1"/>
  <c r="F11705"/>
  <c r="H11705" s="1"/>
  <c r="F11501"/>
  <c r="H11501" s="1"/>
  <c r="F11297"/>
  <c r="H11297" s="1"/>
  <c r="F11093"/>
  <c r="H11093" s="1"/>
  <c r="F10889"/>
  <c r="H10889" s="1"/>
  <c r="F10685"/>
  <c r="H10685" s="1"/>
  <c r="F10481"/>
  <c r="H10481" s="1"/>
  <c r="F10072"/>
  <c r="H10072" s="1"/>
  <c r="F9868"/>
  <c r="H9868" s="1"/>
  <c r="F9664"/>
  <c r="H9664" s="1"/>
  <c r="F9460"/>
  <c r="H9460" s="1"/>
  <c r="F9256"/>
  <c r="H9256" s="1"/>
  <c r="F9052"/>
  <c r="H9052" s="1"/>
  <c r="F8848"/>
  <c r="H8848" s="1"/>
  <c r="F8644"/>
  <c r="H8644" s="1"/>
  <c r="F6604"/>
  <c r="H6604" s="1"/>
  <c r="F6400"/>
  <c r="H6400" s="1"/>
  <c r="F6196"/>
  <c r="H6196" s="1"/>
  <c r="F5992"/>
  <c r="H5992" s="1"/>
  <c r="F5788"/>
  <c r="H5788" s="1"/>
  <c r="F5584"/>
  <c r="H5584" s="1"/>
  <c r="F5380"/>
  <c r="H5380" s="1"/>
  <c r="F5176"/>
  <c r="H5176" s="1"/>
  <c r="F4768"/>
  <c r="H4768" s="1"/>
  <c r="F3952"/>
  <c r="H3952" s="1"/>
  <c r="F3748"/>
  <c r="H3748" s="1"/>
  <c r="F3544"/>
  <c r="H3544" s="1"/>
  <c r="F3340"/>
  <c r="H3340" s="1"/>
  <c r="F3136"/>
  <c r="H3136" s="1"/>
  <c r="F2320"/>
  <c r="H2320" s="1"/>
  <c r="F2116"/>
  <c r="H2116" s="1"/>
  <c r="F1912"/>
  <c r="H1912" s="1"/>
  <c r="F1708"/>
  <c r="H1708" s="1"/>
  <c r="F1504"/>
  <c r="H1504" s="1"/>
  <c r="F1300"/>
  <c r="H1300" s="1"/>
  <c r="F1096"/>
  <c r="H1096" s="1"/>
  <c r="F892"/>
  <c r="H892" s="1"/>
  <c r="F688"/>
  <c r="H688" s="1"/>
  <c r="F14560"/>
  <c r="H14560" s="1"/>
  <c r="F13336"/>
  <c r="H13336" s="1"/>
  <c r="F12724"/>
  <c r="H12724" s="1"/>
  <c r="F12316"/>
  <c r="H12316" s="1"/>
  <c r="F12112"/>
  <c r="H12112" s="1"/>
  <c r="F11908"/>
  <c r="H11908" s="1"/>
  <c r="F11704"/>
  <c r="H11704" s="1"/>
  <c r="F11500"/>
  <c r="H11500" s="1"/>
  <c r="F11296"/>
  <c r="H11296" s="1"/>
  <c r="F11092"/>
  <c r="H11092" s="1"/>
  <c r="F10888"/>
  <c r="H10888" s="1"/>
  <c r="F10684"/>
  <c r="H10684" s="1"/>
  <c r="F10480"/>
  <c r="H10480" s="1"/>
  <c r="F10071"/>
  <c r="H10071" s="1"/>
  <c r="F9867"/>
  <c r="H9867" s="1"/>
  <c r="F9663"/>
  <c r="H9663" s="1"/>
  <c r="F9459"/>
  <c r="H9459" s="1"/>
  <c r="F9255"/>
  <c r="H9255" s="1"/>
  <c r="F9051"/>
  <c r="H9051" s="1"/>
  <c r="F8847"/>
  <c r="H8847" s="1"/>
  <c r="F8643"/>
  <c r="H8643" s="1"/>
  <c r="F6603"/>
  <c r="H6603" s="1"/>
  <c r="F6399"/>
  <c r="H6399" s="1"/>
  <c r="F6195"/>
  <c r="H6195" s="1"/>
  <c r="F5991"/>
  <c r="H5991" s="1"/>
  <c r="F5787"/>
  <c r="H5787" s="1"/>
  <c r="F5583"/>
  <c r="H5583" s="1"/>
  <c r="F5379"/>
  <c r="H5379" s="1"/>
  <c r="F5175"/>
  <c r="H5175" s="1"/>
  <c r="F4767"/>
  <c r="H4767" s="1"/>
  <c r="F3951"/>
  <c r="H3951" s="1"/>
  <c r="F3747"/>
  <c r="H3747" s="1"/>
  <c r="F3543"/>
  <c r="H3543" s="1"/>
  <c r="F3339"/>
  <c r="H3339" s="1"/>
  <c r="F3135"/>
  <c r="H3135" s="1"/>
  <c r="F2319"/>
  <c r="H2319" s="1"/>
  <c r="F2115"/>
  <c r="H2115" s="1"/>
  <c r="F1911"/>
  <c r="H1911" s="1"/>
  <c r="F1707"/>
  <c r="H1707" s="1"/>
  <c r="F1503"/>
  <c r="H1503" s="1"/>
  <c r="F1299"/>
  <c r="H1299" s="1"/>
  <c r="F1095"/>
  <c r="H1095" s="1"/>
  <c r="F891"/>
  <c r="H891" s="1"/>
  <c r="F687"/>
  <c r="H687" s="1"/>
  <c r="F14559"/>
  <c r="H14559" s="1"/>
  <c r="F13335"/>
  <c r="H13335" s="1"/>
  <c r="F12723"/>
  <c r="H12723" s="1"/>
  <c r="F12315"/>
  <c r="H12315" s="1"/>
  <c r="F12111"/>
  <c r="H12111" s="1"/>
  <c r="F11907"/>
  <c r="H11907" s="1"/>
  <c r="F11703"/>
  <c r="H11703" s="1"/>
  <c r="F11499"/>
  <c r="H11499" s="1"/>
  <c r="F11295"/>
  <c r="H11295" s="1"/>
  <c r="F11091"/>
  <c r="H11091" s="1"/>
  <c r="F10887"/>
  <c r="H10887" s="1"/>
  <c r="F10683"/>
  <c r="H10683" s="1"/>
  <c r="F10479"/>
  <c r="H10479" s="1"/>
  <c r="F10070"/>
  <c r="H10070" s="1"/>
  <c r="F9866"/>
  <c r="H9866" s="1"/>
  <c r="F9662"/>
  <c r="H9662" s="1"/>
  <c r="F9458"/>
  <c r="H9458" s="1"/>
  <c r="F9254"/>
  <c r="H9254" s="1"/>
  <c r="F9050"/>
  <c r="H9050" s="1"/>
  <c r="F8846"/>
  <c r="H8846" s="1"/>
  <c r="F8642"/>
  <c r="H8642" s="1"/>
  <c r="F6602"/>
  <c r="H6602" s="1"/>
  <c r="F6398"/>
  <c r="H6398" s="1"/>
  <c r="F6194"/>
  <c r="H6194" s="1"/>
  <c r="F5990"/>
  <c r="H5990" s="1"/>
  <c r="F5786"/>
  <c r="H5786" s="1"/>
  <c r="F5582"/>
  <c r="H5582" s="1"/>
  <c r="F5378"/>
  <c r="H5378" s="1"/>
  <c r="F5174"/>
  <c r="H5174" s="1"/>
  <c r="F4766"/>
  <c r="H4766" s="1"/>
  <c r="F3950"/>
  <c r="H3950" s="1"/>
  <c r="F3746"/>
  <c r="H3746" s="1"/>
  <c r="F3542"/>
  <c r="H3542" s="1"/>
  <c r="F3338"/>
  <c r="H3338" s="1"/>
  <c r="F3134"/>
  <c r="H3134" s="1"/>
  <c r="F2318"/>
  <c r="H2318" s="1"/>
  <c r="F2114"/>
  <c r="H2114" s="1"/>
  <c r="F1910"/>
  <c r="H1910" s="1"/>
  <c r="F1706"/>
  <c r="H1706" s="1"/>
  <c r="F1502"/>
  <c r="H1502" s="1"/>
  <c r="F1298"/>
  <c r="H1298" s="1"/>
  <c r="F1094"/>
  <c r="H1094" s="1"/>
  <c r="F890"/>
  <c r="H890" s="1"/>
  <c r="F686"/>
  <c r="H686" s="1"/>
  <c r="F14558"/>
  <c r="H14558" s="1"/>
  <c r="F13334"/>
  <c r="H13334" s="1"/>
  <c r="F12722"/>
  <c r="H12722" s="1"/>
  <c r="F12314"/>
  <c r="H12314" s="1"/>
  <c r="F12110"/>
  <c r="H12110" s="1"/>
  <c r="F11906"/>
  <c r="H11906" s="1"/>
  <c r="F11702"/>
  <c r="H11702" s="1"/>
  <c r="F11498"/>
  <c r="H11498" s="1"/>
  <c r="F11294"/>
  <c r="H11294" s="1"/>
  <c r="F11090"/>
  <c r="H11090" s="1"/>
  <c r="F10886"/>
  <c r="H10886" s="1"/>
  <c r="F10682"/>
  <c r="H10682" s="1"/>
  <c r="F10478"/>
  <c r="H10478" s="1"/>
  <c r="F10069"/>
  <c r="H10069" s="1"/>
  <c r="F9865"/>
  <c r="H9865" s="1"/>
  <c r="F9661"/>
  <c r="H9661" s="1"/>
  <c r="F9457"/>
  <c r="H9457" s="1"/>
  <c r="F9253"/>
  <c r="H9253" s="1"/>
  <c r="F9049"/>
  <c r="H9049" s="1"/>
  <c r="F8845"/>
  <c r="H8845" s="1"/>
  <c r="F8641"/>
  <c r="H8641" s="1"/>
  <c r="F6601"/>
  <c r="H6601" s="1"/>
  <c r="F6397"/>
  <c r="H6397" s="1"/>
  <c r="F6193"/>
  <c r="H6193" s="1"/>
  <c r="F5989"/>
  <c r="H5989" s="1"/>
  <c r="F5785"/>
  <c r="H5785" s="1"/>
  <c r="F5581"/>
  <c r="H5581" s="1"/>
  <c r="F5377"/>
  <c r="H5377" s="1"/>
  <c r="F5173"/>
  <c r="H5173" s="1"/>
  <c r="F4765"/>
  <c r="H4765" s="1"/>
  <c r="F3949"/>
  <c r="H3949" s="1"/>
  <c r="F3745"/>
  <c r="H3745" s="1"/>
  <c r="F3541"/>
  <c r="H3541" s="1"/>
  <c r="F3337"/>
  <c r="H3337" s="1"/>
  <c r="F3133"/>
  <c r="H3133" s="1"/>
  <c r="F2317"/>
  <c r="H2317" s="1"/>
  <c r="F2113"/>
  <c r="H2113" s="1"/>
  <c r="F1909"/>
  <c r="H1909" s="1"/>
  <c r="F1705"/>
  <c r="H1705" s="1"/>
  <c r="F1501"/>
  <c r="H1501" s="1"/>
  <c r="F1297"/>
  <c r="H1297" s="1"/>
  <c r="F1093"/>
  <c r="H1093" s="1"/>
  <c r="F889"/>
  <c r="H889" s="1"/>
  <c r="F685"/>
  <c r="H685" s="1"/>
  <c r="F14557"/>
  <c r="H14557" s="1"/>
  <c r="F13333"/>
  <c r="H13333" s="1"/>
  <c r="F12721"/>
  <c r="H12721" s="1"/>
  <c r="F12313"/>
  <c r="H12313" s="1"/>
  <c r="F12109"/>
  <c r="H12109" s="1"/>
  <c r="F11905"/>
  <c r="H11905" s="1"/>
  <c r="F11701"/>
  <c r="H11701" s="1"/>
  <c r="F11497"/>
  <c r="H11497" s="1"/>
  <c r="F11293"/>
  <c r="H11293" s="1"/>
  <c r="F11089"/>
  <c r="H11089" s="1"/>
  <c r="F10885"/>
  <c r="H10885" s="1"/>
  <c r="F10681"/>
  <c r="H10681" s="1"/>
  <c r="F10477"/>
  <c r="H10477" s="1"/>
  <c r="F10068"/>
  <c r="H10068" s="1"/>
  <c r="F9864"/>
  <c r="H9864" s="1"/>
  <c r="F9660"/>
  <c r="H9660" s="1"/>
  <c r="F9456"/>
  <c r="H9456" s="1"/>
  <c r="F9252"/>
  <c r="H9252" s="1"/>
  <c r="F9048"/>
  <c r="H9048" s="1"/>
  <c r="F8844"/>
  <c r="H8844" s="1"/>
  <c r="F8640"/>
  <c r="H8640" s="1"/>
  <c r="F6600"/>
  <c r="H6600" s="1"/>
  <c r="F6396"/>
  <c r="H6396" s="1"/>
  <c r="F6192"/>
  <c r="H6192" s="1"/>
  <c r="F5988"/>
  <c r="H5988" s="1"/>
  <c r="F5784"/>
  <c r="H5784" s="1"/>
  <c r="F5580"/>
  <c r="H5580" s="1"/>
  <c r="F5376"/>
  <c r="H5376" s="1"/>
  <c r="F5172"/>
  <c r="H5172" s="1"/>
  <c r="F4764"/>
  <c r="H4764" s="1"/>
  <c r="F3948"/>
  <c r="H3948" s="1"/>
  <c r="F3744"/>
  <c r="H3744" s="1"/>
  <c r="F3540"/>
  <c r="H3540" s="1"/>
  <c r="F3336"/>
  <c r="H3336" s="1"/>
  <c r="F3132"/>
  <c r="H3132" s="1"/>
  <c r="F2316"/>
  <c r="H2316" s="1"/>
  <c r="F2112"/>
  <c r="H2112" s="1"/>
  <c r="F1908"/>
  <c r="H1908" s="1"/>
  <c r="F1704"/>
  <c r="H1704" s="1"/>
  <c r="F1500"/>
  <c r="H1500" s="1"/>
  <c r="F1296"/>
  <c r="H1296" s="1"/>
  <c r="F1092"/>
  <c r="H1092" s="1"/>
  <c r="F888"/>
  <c r="H888" s="1"/>
  <c r="F684"/>
  <c r="H684" s="1"/>
  <c r="F14556"/>
  <c r="H14556" s="1"/>
  <c r="F13332"/>
  <c r="H13332" s="1"/>
  <c r="F12720"/>
  <c r="H12720" s="1"/>
  <c r="F12312"/>
  <c r="H12312" s="1"/>
  <c r="F12108"/>
  <c r="H12108" s="1"/>
  <c r="F11904"/>
  <c r="H11904" s="1"/>
  <c r="F11700"/>
  <c r="H11700" s="1"/>
  <c r="F11496"/>
  <c r="H11496" s="1"/>
  <c r="F11292"/>
  <c r="F11088"/>
  <c r="H11088" s="1"/>
  <c r="F10884"/>
  <c r="H10884" s="1"/>
  <c r="F10680"/>
  <c r="H10680" s="1"/>
  <c r="F10476"/>
  <c r="H10476" s="1"/>
  <c r="F10067"/>
  <c r="H10067" s="1"/>
  <c r="F9863"/>
  <c r="H9863" s="1"/>
  <c r="F9659"/>
  <c r="H9659" s="1"/>
  <c r="F9455"/>
  <c r="H9455" s="1"/>
  <c r="F9251"/>
  <c r="H9251" s="1"/>
  <c r="F9047"/>
  <c r="F8843"/>
  <c r="H8843" s="1"/>
  <c r="F8639"/>
  <c r="H8639" s="1"/>
  <c r="F6599"/>
  <c r="H6599" s="1"/>
  <c r="F6395"/>
  <c r="F6191"/>
  <c r="H6191" s="1"/>
  <c r="F5987"/>
  <c r="H5987" s="1"/>
  <c r="F5783"/>
  <c r="H5783" s="1"/>
  <c r="F5579"/>
  <c r="H5579" s="1"/>
  <c r="F5375"/>
  <c r="H5375" s="1"/>
  <c r="F5171"/>
  <c r="H5171" s="1"/>
  <c r="F4763"/>
  <c r="H4763" s="1"/>
  <c r="F3947"/>
  <c r="H3947" s="1"/>
  <c r="F3743"/>
  <c r="H3743" s="1"/>
  <c r="F3539"/>
  <c r="H3539" s="1"/>
  <c r="F3335"/>
  <c r="H3335" s="1"/>
  <c r="F3131"/>
  <c r="H3131" s="1"/>
  <c r="F2315"/>
  <c r="H2315" s="1"/>
  <c r="F2111"/>
  <c r="H2111" s="1"/>
  <c r="F1907"/>
  <c r="H1907" s="1"/>
  <c r="F1703"/>
  <c r="H1703" s="1"/>
  <c r="F1499"/>
  <c r="H1499" s="1"/>
  <c r="F1295"/>
  <c r="H1295" s="1"/>
  <c r="F1091"/>
  <c r="H1091" s="1"/>
  <c r="F887"/>
  <c r="H887" s="1"/>
  <c r="F683"/>
  <c r="H683" s="1"/>
  <c r="F14555"/>
  <c r="H14555" s="1"/>
  <c r="F13331"/>
  <c r="H13331" s="1"/>
  <c r="F12719"/>
  <c r="H12719" s="1"/>
  <c r="F12311"/>
  <c r="H12311" s="1"/>
  <c r="F12107"/>
  <c r="H12107" s="1"/>
  <c r="F11903"/>
  <c r="H11903" s="1"/>
  <c r="F11699"/>
  <c r="H11699" s="1"/>
  <c r="F11495"/>
  <c r="H11495" s="1"/>
  <c r="F11291"/>
  <c r="H11291" s="1"/>
  <c r="F11087"/>
  <c r="H11087" s="1"/>
  <c r="F10883"/>
  <c r="H10883" s="1"/>
  <c r="F10679"/>
  <c r="H10679" s="1"/>
  <c r="F10475"/>
  <c r="H10475" s="1"/>
  <c r="F10066"/>
  <c r="H10066" s="1"/>
  <c r="F9862"/>
  <c r="H9862" s="1"/>
  <c r="F9658"/>
  <c r="H9658" s="1"/>
  <c r="F9454"/>
  <c r="H9454" s="1"/>
  <c r="F9250"/>
  <c r="H9250" s="1"/>
  <c r="F9046"/>
  <c r="H9046" s="1"/>
  <c r="F8842"/>
  <c r="H8842" s="1"/>
  <c r="F8638"/>
  <c r="H8638" s="1"/>
  <c r="F6598"/>
  <c r="H6598" s="1"/>
  <c r="F6394"/>
  <c r="H6394" s="1"/>
  <c r="F6190"/>
  <c r="H6190" s="1"/>
  <c r="F5986"/>
  <c r="H5986" s="1"/>
  <c r="F5782"/>
  <c r="H5782" s="1"/>
  <c r="F5578"/>
  <c r="F5374"/>
  <c r="H5374" s="1"/>
  <c r="F5170"/>
  <c r="H5170" s="1"/>
  <c r="F4762"/>
  <c r="H4762" s="1"/>
  <c r="F3946"/>
  <c r="H3946" s="1"/>
  <c r="F3742"/>
  <c r="H3742" s="1"/>
  <c r="F3538"/>
  <c r="H3538" s="1"/>
  <c r="F3334"/>
  <c r="H3334" s="1"/>
  <c r="F3130"/>
  <c r="H3130" s="1"/>
  <c r="F2314"/>
  <c r="H2314" s="1"/>
  <c r="F2110"/>
  <c r="H2110" s="1"/>
  <c r="F1906"/>
  <c r="H1906" s="1"/>
  <c r="F1702"/>
  <c r="H1702" s="1"/>
  <c r="F1498"/>
  <c r="H1498" s="1"/>
  <c r="F1294"/>
  <c r="H1294" s="1"/>
  <c r="F1090"/>
  <c r="H1090" s="1"/>
  <c r="F886"/>
  <c r="H886" s="1"/>
  <c r="F682"/>
  <c r="H682" s="1"/>
  <c r="F14554"/>
  <c r="H14554" s="1"/>
  <c r="F13330"/>
  <c r="H13330" s="1"/>
  <c r="F12718"/>
  <c r="H12718" s="1"/>
  <c r="F12310"/>
  <c r="H12310" s="1"/>
  <c r="F12106"/>
  <c r="H12106" s="1"/>
  <c r="F11902"/>
  <c r="H11902" s="1"/>
  <c r="F11698"/>
  <c r="H11698" s="1"/>
  <c r="F11494"/>
  <c r="H11494" s="1"/>
  <c r="F11290"/>
  <c r="H11290" s="1"/>
  <c r="F11086"/>
  <c r="H11086" s="1"/>
  <c r="F10882"/>
  <c r="H10882" s="1"/>
  <c r="F10678"/>
  <c r="H10678" s="1"/>
  <c r="F10474"/>
  <c r="H10474" s="1"/>
  <c r="F10065"/>
  <c r="H10065" s="1"/>
  <c r="F9861"/>
  <c r="H9861" s="1"/>
  <c r="F9657"/>
  <c r="H9657" s="1"/>
  <c r="F9453"/>
  <c r="H9453" s="1"/>
  <c r="F9249"/>
  <c r="H9249" s="1"/>
  <c r="F9045"/>
  <c r="H9045" s="1"/>
  <c r="F8841"/>
  <c r="H8841" s="1"/>
  <c r="F8637"/>
  <c r="H8637" s="1"/>
  <c r="F6597"/>
  <c r="H6597" s="1"/>
  <c r="F6393"/>
  <c r="H6393" s="1"/>
  <c r="F6189"/>
  <c r="H6189" s="1"/>
  <c r="F5985"/>
  <c r="H5985" s="1"/>
  <c r="F5781"/>
  <c r="H5781" s="1"/>
  <c r="F5577"/>
  <c r="H5577" s="1"/>
  <c r="F5373"/>
  <c r="H5373" s="1"/>
  <c r="F5169"/>
  <c r="H5169" s="1"/>
  <c r="F4761"/>
  <c r="H4761" s="1"/>
  <c r="F3945"/>
  <c r="H3945" s="1"/>
  <c r="F3741"/>
  <c r="H3741" s="1"/>
  <c r="F3537"/>
  <c r="H3537" s="1"/>
  <c r="F3333"/>
  <c r="H3333" s="1"/>
  <c r="F3129"/>
  <c r="H3129" s="1"/>
  <c r="F2313"/>
  <c r="H2313" s="1"/>
  <c r="F2109"/>
  <c r="H2109" s="1"/>
  <c r="F1905"/>
  <c r="H1905" s="1"/>
  <c r="F1701"/>
  <c r="H1701" s="1"/>
  <c r="F1497"/>
  <c r="H1497" s="1"/>
  <c r="F1293"/>
  <c r="H1293" s="1"/>
  <c r="F1089"/>
  <c r="H1089" s="1"/>
  <c r="F885"/>
  <c r="H885" s="1"/>
  <c r="F681"/>
  <c r="H681" s="1"/>
  <c r="F14553"/>
  <c r="H14553" s="1"/>
  <c r="F13329"/>
  <c r="H13329" s="1"/>
  <c r="F12717"/>
  <c r="H12717" s="1"/>
  <c r="F12309"/>
  <c r="H12309" s="1"/>
  <c r="F12105"/>
  <c r="H12105" s="1"/>
  <c r="F11901"/>
  <c r="H11901" s="1"/>
  <c r="F11697"/>
  <c r="H11697" s="1"/>
  <c r="F11493"/>
  <c r="H11493" s="1"/>
  <c r="F11289"/>
  <c r="H11289" s="1"/>
  <c r="F11085"/>
  <c r="H11085" s="1"/>
  <c r="F10881"/>
  <c r="H10881" s="1"/>
  <c r="F10677"/>
  <c r="H10677" s="1"/>
  <c r="F10473"/>
  <c r="H10473" s="1"/>
  <c r="F10064"/>
  <c r="H10064" s="1"/>
  <c r="F9860"/>
  <c r="H9860" s="1"/>
  <c r="F9656"/>
  <c r="H9656" s="1"/>
  <c r="F9452"/>
  <c r="H9452" s="1"/>
  <c r="F9248"/>
  <c r="H9248" s="1"/>
  <c r="F9044"/>
  <c r="H9044" s="1"/>
  <c r="F8840"/>
  <c r="H8840" s="1"/>
  <c r="F8636"/>
  <c r="H8636" s="1"/>
  <c r="F6596"/>
  <c r="H6596" s="1"/>
  <c r="F6392"/>
  <c r="H6392" s="1"/>
  <c r="F6188"/>
  <c r="H6188" s="1"/>
  <c r="F5984"/>
  <c r="H5984" s="1"/>
  <c r="F5780"/>
  <c r="H5780" s="1"/>
  <c r="F5576"/>
  <c r="H5576" s="1"/>
  <c r="F5372"/>
  <c r="H5372" s="1"/>
  <c r="F5168"/>
  <c r="H5168" s="1"/>
  <c r="F4760"/>
  <c r="H4760" s="1"/>
  <c r="F3944"/>
  <c r="H3944" s="1"/>
  <c r="F3740"/>
  <c r="H3740" s="1"/>
  <c r="F3536"/>
  <c r="H3536" s="1"/>
  <c r="F3332"/>
  <c r="H3332" s="1"/>
  <c r="F3128"/>
  <c r="H3128" s="1"/>
  <c r="F2312"/>
  <c r="H2312" s="1"/>
  <c r="F2108"/>
  <c r="H2108" s="1"/>
  <c r="F1904"/>
  <c r="H1904" s="1"/>
  <c r="F1700"/>
  <c r="H1700" s="1"/>
  <c r="F1496"/>
  <c r="H1496" s="1"/>
  <c r="F1292"/>
  <c r="H1292" s="1"/>
  <c r="F1088"/>
  <c r="H1088" s="1"/>
  <c r="F884"/>
  <c r="H884" s="1"/>
  <c r="F680"/>
  <c r="H680" s="1"/>
  <c r="F14552"/>
  <c r="H14552" s="1"/>
  <c r="F13328"/>
  <c r="H13328" s="1"/>
  <c r="F12716"/>
  <c r="H12716" s="1"/>
  <c r="F12308"/>
  <c r="H12308" s="1"/>
  <c r="F12104"/>
  <c r="H12104" s="1"/>
  <c r="F11900"/>
  <c r="H11900" s="1"/>
  <c r="F11696"/>
  <c r="H11696" s="1"/>
  <c r="F11492"/>
  <c r="H11492" s="1"/>
  <c r="F11288"/>
  <c r="H11288" s="1"/>
  <c r="F11084"/>
  <c r="H11084" s="1"/>
  <c r="F10880"/>
  <c r="H10880" s="1"/>
  <c r="F10676"/>
  <c r="H10676" s="1"/>
  <c r="F10472"/>
  <c r="H10472" s="1"/>
  <c r="F10063"/>
  <c r="H10063" s="1"/>
  <c r="F9859"/>
  <c r="H9859" s="1"/>
  <c r="F9655"/>
  <c r="H9655" s="1"/>
  <c r="F9451"/>
  <c r="H9451" s="1"/>
  <c r="F9247"/>
  <c r="H9247" s="1"/>
  <c r="F9043"/>
  <c r="H9043" s="1"/>
  <c r="F8839"/>
  <c r="H8839" s="1"/>
  <c r="F8635"/>
  <c r="H8635" s="1"/>
  <c r="F6595"/>
  <c r="H6595" s="1"/>
  <c r="F6391"/>
  <c r="H6391" s="1"/>
  <c r="F6187"/>
  <c r="H6187" s="1"/>
  <c r="F5983"/>
  <c r="H5983" s="1"/>
  <c r="F5779"/>
  <c r="H5779" s="1"/>
  <c r="F5575"/>
  <c r="H5575" s="1"/>
  <c r="F5371"/>
  <c r="H5371" s="1"/>
  <c r="F5167"/>
  <c r="H5167" s="1"/>
  <c r="F4759"/>
  <c r="H4759" s="1"/>
  <c r="F3943"/>
  <c r="H3943" s="1"/>
  <c r="F3739"/>
  <c r="H3739" s="1"/>
  <c r="F3535"/>
  <c r="H3535" s="1"/>
  <c r="F3331"/>
  <c r="H3331" s="1"/>
  <c r="F3127"/>
  <c r="H3127" s="1"/>
  <c r="F2311"/>
  <c r="H2311" s="1"/>
  <c r="F2107"/>
  <c r="H2107" s="1"/>
  <c r="F1903"/>
  <c r="H1903" s="1"/>
  <c r="F1699"/>
  <c r="H1699" s="1"/>
  <c r="F1495"/>
  <c r="H1495" s="1"/>
  <c r="F1291"/>
  <c r="H1291" s="1"/>
  <c r="F1087"/>
  <c r="H1087" s="1"/>
  <c r="F883"/>
  <c r="H883" s="1"/>
  <c r="F679"/>
  <c r="H679" s="1"/>
  <c r="F14551"/>
  <c r="H14551" s="1"/>
  <c r="F13327"/>
  <c r="H13327" s="1"/>
  <c r="F12715"/>
  <c r="H12715" s="1"/>
  <c r="F12307"/>
  <c r="H12307" s="1"/>
  <c r="F12103"/>
  <c r="H12103" s="1"/>
  <c r="F11899"/>
  <c r="H11899" s="1"/>
  <c r="F11695"/>
  <c r="H11695" s="1"/>
  <c r="F11491"/>
  <c r="H11491" s="1"/>
  <c r="F11287"/>
  <c r="H11287" s="1"/>
  <c r="F11083"/>
  <c r="H11083" s="1"/>
  <c r="F10879"/>
  <c r="H10879" s="1"/>
  <c r="F10675"/>
  <c r="H10675" s="1"/>
  <c r="F10471"/>
  <c r="H10471" s="1"/>
  <c r="F10062"/>
  <c r="H10062" s="1"/>
  <c r="F9858"/>
  <c r="H9858" s="1"/>
  <c r="F9654"/>
  <c r="H9654" s="1"/>
  <c r="F9450"/>
  <c r="H9450" s="1"/>
  <c r="F9246"/>
  <c r="H9246" s="1"/>
  <c r="F9042"/>
  <c r="H9042" s="1"/>
  <c r="F8838"/>
  <c r="H8838" s="1"/>
  <c r="F8634"/>
  <c r="H8634" s="1"/>
  <c r="F6594"/>
  <c r="H6594" s="1"/>
  <c r="F6390"/>
  <c r="H6390" s="1"/>
  <c r="F6186"/>
  <c r="H6186" s="1"/>
  <c r="F5982"/>
  <c r="H5982" s="1"/>
  <c r="F5778"/>
  <c r="H5778" s="1"/>
  <c r="F5574"/>
  <c r="H5574" s="1"/>
  <c r="F5370"/>
  <c r="H5370" s="1"/>
  <c r="F5166"/>
  <c r="H5166" s="1"/>
  <c r="F4758"/>
  <c r="H4758" s="1"/>
  <c r="F3942"/>
  <c r="H3942" s="1"/>
  <c r="F3738"/>
  <c r="H3738" s="1"/>
  <c r="F3534"/>
  <c r="H3534" s="1"/>
  <c r="F3330"/>
  <c r="H3330" s="1"/>
  <c r="F3126"/>
  <c r="H3126" s="1"/>
  <c r="F2310"/>
  <c r="H2310" s="1"/>
  <c r="F2106"/>
  <c r="H2106" s="1"/>
  <c r="F1902"/>
  <c r="H1902" s="1"/>
  <c r="F1698"/>
  <c r="H1698" s="1"/>
  <c r="F1494"/>
  <c r="H1494" s="1"/>
  <c r="F1290"/>
  <c r="H1290" s="1"/>
  <c r="F1086"/>
  <c r="H1086" s="1"/>
  <c r="F882"/>
  <c r="H882" s="1"/>
  <c r="F678"/>
  <c r="H678" s="1"/>
  <c r="F14550"/>
  <c r="H14550" s="1"/>
  <c r="F13326"/>
  <c r="H13326" s="1"/>
  <c r="F12714"/>
  <c r="H12714" s="1"/>
  <c r="F12306"/>
  <c r="H12306" s="1"/>
  <c r="F12102"/>
  <c r="H12102" s="1"/>
  <c r="F11898"/>
  <c r="H11898" s="1"/>
  <c r="F11694"/>
  <c r="H11694" s="1"/>
  <c r="F11490"/>
  <c r="H11490" s="1"/>
  <c r="F11286"/>
  <c r="H11286" s="1"/>
  <c r="F11082"/>
  <c r="H11082" s="1"/>
  <c r="F10878"/>
  <c r="H10878" s="1"/>
  <c r="F10674"/>
  <c r="H10674" s="1"/>
  <c r="F10470"/>
  <c r="H10470" s="1"/>
  <c r="F10061"/>
  <c r="H10061" s="1"/>
  <c r="F9857"/>
  <c r="H9857" s="1"/>
  <c r="F9653"/>
  <c r="H9653" s="1"/>
  <c r="F9449"/>
  <c r="H9449" s="1"/>
  <c r="F9245"/>
  <c r="H9245" s="1"/>
  <c r="F9041"/>
  <c r="H9041" s="1"/>
  <c r="F8837"/>
  <c r="H8837" s="1"/>
  <c r="F8633"/>
  <c r="H8633" s="1"/>
  <c r="F6593"/>
  <c r="H6593" s="1"/>
  <c r="F6389"/>
  <c r="H6389" s="1"/>
  <c r="F6185"/>
  <c r="H6185" s="1"/>
  <c r="F5981"/>
  <c r="H5981" s="1"/>
  <c r="F5777"/>
  <c r="H5777" s="1"/>
  <c r="F5573"/>
  <c r="H5573" s="1"/>
  <c r="F5369"/>
  <c r="H5369" s="1"/>
  <c r="F5165"/>
  <c r="H5165" s="1"/>
  <c r="F4757"/>
  <c r="H4757" s="1"/>
  <c r="F3941"/>
  <c r="H3941" s="1"/>
  <c r="F3737"/>
  <c r="H3737" s="1"/>
  <c r="F3533"/>
  <c r="H3533" s="1"/>
  <c r="F3329"/>
  <c r="H3329" s="1"/>
  <c r="F3125"/>
  <c r="H3125" s="1"/>
  <c r="F2309"/>
  <c r="H2309" s="1"/>
  <c r="F2105"/>
  <c r="H2105" s="1"/>
  <c r="F1901"/>
  <c r="H1901" s="1"/>
  <c r="F1697"/>
  <c r="H1697" s="1"/>
  <c r="F1493"/>
  <c r="H1493" s="1"/>
  <c r="F1289"/>
  <c r="H1289" s="1"/>
  <c r="F1085"/>
  <c r="H1085" s="1"/>
  <c r="F881"/>
  <c r="H881" s="1"/>
  <c r="F677"/>
  <c r="H677" s="1"/>
  <c r="F14549"/>
  <c r="H14549" s="1"/>
  <c r="F13325"/>
  <c r="H13325" s="1"/>
  <c r="F12713"/>
  <c r="H12713" s="1"/>
  <c r="F12305"/>
  <c r="F12101"/>
  <c r="H12101" s="1"/>
  <c r="F11897"/>
  <c r="H11897" s="1"/>
  <c r="F11693"/>
  <c r="H11693" s="1"/>
  <c r="F11489"/>
  <c r="H11489" s="1"/>
  <c r="F11285"/>
  <c r="H11285" s="1"/>
  <c r="F11081"/>
  <c r="H11081" s="1"/>
  <c r="F10877"/>
  <c r="H10877" s="1"/>
  <c r="F10673"/>
  <c r="H10673" s="1"/>
  <c r="F10469"/>
  <c r="H10469" s="1"/>
  <c r="F10060"/>
  <c r="H10060" s="1"/>
  <c r="F9856"/>
  <c r="H9856" s="1"/>
  <c r="F9652"/>
  <c r="H9652" s="1"/>
  <c r="F9448"/>
  <c r="H9448" s="1"/>
  <c r="F9244"/>
  <c r="H9244" s="1"/>
  <c r="F9040"/>
  <c r="H9040" s="1"/>
  <c r="F8836"/>
  <c r="H8836" s="1"/>
  <c r="F8632"/>
  <c r="H8632" s="1"/>
  <c r="F6592"/>
  <c r="H6592" s="1"/>
  <c r="F6388"/>
  <c r="H6388" s="1"/>
  <c r="F6184"/>
  <c r="H6184" s="1"/>
  <c r="F5980"/>
  <c r="F5776"/>
  <c r="F5572"/>
  <c r="H5572" s="1"/>
  <c r="F5368"/>
  <c r="H5368" s="1"/>
  <c r="F5164"/>
  <c r="H5164" s="1"/>
  <c r="F4756"/>
  <c r="F3940"/>
  <c r="H3940" s="1"/>
  <c r="F3736"/>
  <c r="H3736" s="1"/>
  <c r="F3532"/>
  <c r="F3328"/>
  <c r="F3124"/>
  <c r="F2308"/>
  <c r="H2308" s="1"/>
  <c r="F2104"/>
  <c r="H2104" s="1"/>
  <c r="F1900"/>
  <c r="H1900" s="1"/>
  <c r="F1696"/>
  <c r="H1696" s="1"/>
  <c r="F1492"/>
  <c r="H1492" s="1"/>
  <c r="F1288"/>
  <c r="H1288" s="1"/>
  <c r="F1084"/>
  <c r="H1084" s="1"/>
  <c r="F880"/>
  <c r="H880" s="1"/>
  <c r="F676"/>
  <c r="H676" s="1"/>
  <c r="F14548"/>
  <c r="F13324"/>
  <c r="H13324" s="1"/>
  <c r="F12712"/>
  <c r="H12712" s="1"/>
  <c r="F12304"/>
  <c r="H12304" s="1"/>
  <c r="F12100"/>
  <c r="H12100" s="1"/>
  <c r="F11896"/>
  <c r="H11896" s="1"/>
  <c r="F11692"/>
  <c r="F11488"/>
  <c r="F11284"/>
  <c r="H11284" s="1"/>
  <c r="F11080"/>
  <c r="H11080" s="1"/>
  <c r="F10876"/>
  <c r="H10876" s="1"/>
  <c r="F10672"/>
  <c r="H10672" s="1"/>
  <c r="F10468"/>
  <c r="H10468" s="1"/>
  <c r="F10059"/>
  <c r="H10059" s="1"/>
  <c r="F9855"/>
  <c r="H9855" s="1"/>
  <c r="F9651"/>
  <c r="H9651" s="1"/>
  <c r="F9447"/>
  <c r="H9447" s="1"/>
  <c r="F9243"/>
  <c r="H9243" s="1"/>
  <c r="F9039"/>
  <c r="F8835"/>
  <c r="H8835" s="1"/>
  <c r="F8631"/>
  <c r="H8631" s="1"/>
  <c r="F6591"/>
  <c r="H6591" s="1"/>
  <c r="F6387"/>
  <c r="H6387" s="1"/>
  <c r="F6183"/>
  <c r="H6183" s="1"/>
  <c r="F5979"/>
  <c r="H5979" s="1"/>
  <c r="F5775"/>
  <c r="H5775" s="1"/>
  <c r="F5571"/>
  <c r="H5571" s="1"/>
  <c r="F5367"/>
  <c r="F5163"/>
  <c r="H5163" s="1"/>
  <c r="F4755"/>
  <c r="H4755" s="1"/>
  <c r="F3939"/>
  <c r="H3939" s="1"/>
  <c r="F3735"/>
  <c r="H3735" s="1"/>
  <c r="F3531"/>
  <c r="H3531" s="1"/>
  <c r="F3327"/>
  <c r="F3123"/>
  <c r="H3123" s="1"/>
  <c r="F2307"/>
  <c r="H2307" s="1"/>
  <c r="F2103"/>
  <c r="H2103" s="1"/>
  <c r="F1899"/>
  <c r="H1899" s="1"/>
  <c r="F1695"/>
  <c r="F1491"/>
  <c r="F1287"/>
  <c r="H1287" s="1"/>
  <c r="F1083"/>
  <c r="F879"/>
  <c r="F675"/>
  <c r="F14547"/>
  <c r="H14547" s="1"/>
  <c r="F13323"/>
  <c r="H13323" s="1"/>
  <c r="F12711"/>
  <c r="H12711" s="1"/>
  <c r="F12303"/>
  <c r="F12099"/>
  <c r="H12099" s="1"/>
  <c r="F11895"/>
  <c r="H11895" s="1"/>
  <c r="F11691"/>
  <c r="H11691" s="1"/>
  <c r="F11487"/>
  <c r="H11487" s="1"/>
  <c r="F11283"/>
  <c r="H11283" s="1"/>
  <c r="F11079"/>
  <c r="H11079" s="1"/>
  <c r="F10875"/>
  <c r="H10875" s="1"/>
  <c r="F10671"/>
  <c r="H10671" s="1"/>
  <c r="F10467"/>
  <c r="H10467" s="1"/>
  <c r="F10058"/>
  <c r="H10058" s="1"/>
  <c r="F9854"/>
  <c r="H9854" s="1"/>
  <c r="F9650"/>
  <c r="H9650" s="1"/>
  <c r="F9446"/>
  <c r="H9446" s="1"/>
  <c r="F9242"/>
  <c r="H9242" s="1"/>
  <c r="F9038"/>
  <c r="H9038" s="1"/>
  <c r="F8834"/>
  <c r="H8834" s="1"/>
  <c r="F8630"/>
  <c r="H8630" s="1"/>
  <c r="F6590"/>
  <c r="H6590" s="1"/>
  <c r="F6386"/>
  <c r="H6386" s="1"/>
  <c r="F6182"/>
  <c r="H6182" s="1"/>
  <c r="F5978"/>
  <c r="H5978" s="1"/>
  <c r="F5774"/>
  <c r="H5774" s="1"/>
  <c r="F5570"/>
  <c r="H5570" s="1"/>
  <c r="F5366"/>
  <c r="H5366" s="1"/>
  <c r="F5162"/>
  <c r="H5162" s="1"/>
  <c r="F4754"/>
  <c r="H4754" s="1"/>
  <c r="F3938"/>
  <c r="H3938" s="1"/>
  <c r="F3734"/>
  <c r="H3734" s="1"/>
  <c r="F3530"/>
  <c r="H3530" s="1"/>
  <c r="F3326"/>
  <c r="H3326" s="1"/>
  <c r="F3122"/>
  <c r="H3122" s="1"/>
  <c r="F2306"/>
  <c r="H2306" s="1"/>
  <c r="F2102"/>
  <c r="H2102" s="1"/>
  <c r="F1898"/>
  <c r="H1898" s="1"/>
  <c r="F1694"/>
  <c r="H1694" s="1"/>
  <c r="F1490"/>
  <c r="F1286"/>
  <c r="H1286" s="1"/>
  <c r="F1082"/>
  <c r="H1082" s="1"/>
  <c r="F878"/>
  <c r="H878" s="1"/>
  <c r="F674"/>
  <c r="F14546"/>
  <c r="H14546" s="1"/>
  <c r="F13322"/>
  <c r="H13322" s="1"/>
  <c r="F12710"/>
  <c r="H12710" s="1"/>
  <c r="F12302"/>
  <c r="H12302" s="1"/>
  <c r="F12098"/>
  <c r="H12098" s="1"/>
  <c r="F11894"/>
  <c r="H11894" s="1"/>
  <c r="F11690"/>
  <c r="H11690" s="1"/>
  <c r="F11486"/>
  <c r="H11486" s="1"/>
  <c r="F11282"/>
  <c r="H11282" s="1"/>
  <c r="F11078"/>
  <c r="H11078" s="1"/>
  <c r="F10874"/>
  <c r="H10874" s="1"/>
  <c r="F10670"/>
  <c r="H10670" s="1"/>
  <c r="F10466"/>
  <c r="H10466" s="1"/>
  <c r="F10057"/>
  <c r="H10057" s="1"/>
  <c r="F9853"/>
  <c r="H9853" s="1"/>
  <c r="F9649"/>
  <c r="H9649" s="1"/>
  <c r="F9445"/>
  <c r="H9445" s="1"/>
  <c r="F9241"/>
  <c r="H9241" s="1"/>
  <c r="F9037"/>
  <c r="H9037" s="1"/>
  <c r="F8833"/>
  <c r="H8833" s="1"/>
  <c r="F8629"/>
  <c r="H8629" s="1"/>
  <c r="F6589"/>
  <c r="H6589" s="1"/>
  <c r="F6385"/>
  <c r="F6181"/>
  <c r="H6181" s="1"/>
  <c r="F5977"/>
  <c r="H5977" s="1"/>
  <c r="F5773"/>
  <c r="H5773" s="1"/>
  <c r="F5569"/>
  <c r="H5569" s="1"/>
  <c r="F5365"/>
  <c r="H5365" s="1"/>
  <c r="F5161"/>
  <c r="H5161" s="1"/>
  <c r="F4753"/>
  <c r="H4753" s="1"/>
  <c r="F3937"/>
  <c r="H3937" s="1"/>
  <c r="F3733"/>
  <c r="H3733" s="1"/>
  <c r="F3529"/>
  <c r="H3529" s="1"/>
  <c r="F3325"/>
  <c r="H3325" s="1"/>
  <c r="F3121"/>
  <c r="H3121" s="1"/>
  <c r="F2305"/>
  <c r="H2305" s="1"/>
  <c r="F2101"/>
  <c r="H2101" s="1"/>
  <c r="F1897"/>
  <c r="H1897" s="1"/>
  <c r="F1693"/>
  <c r="H1693" s="1"/>
  <c r="F1489"/>
  <c r="H1489" s="1"/>
  <c r="F1285"/>
  <c r="H1285" s="1"/>
  <c r="F1081"/>
  <c r="H1081" s="1"/>
  <c r="F877"/>
  <c r="H877" s="1"/>
  <c r="F673"/>
  <c r="H673" s="1"/>
  <c r="F14545"/>
  <c r="H14545" s="1"/>
  <c r="F13321"/>
  <c r="H13321" s="1"/>
  <c r="F12709"/>
  <c r="H12709" s="1"/>
  <c r="F12301"/>
  <c r="H12301" s="1"/>
  <c r="F12097"/>
  <c r="H12097" s="1"/>
  <c r="F11893"/>
  <c r="H11893" s="1"/>
  <c r="F11689"/>
  <c r="H11689" s="1"/>
  <c r="F11485"/>
  <c r="H11485" s="1"/>
  <c r="F11281"/>
  <c r="H11281" s="1"/>
  <c r="F11077"/>
  <c r="H11077" s="1"/>
  <c r="F10873"/>
  <c r="H10873" s="1"/>
  <c r="F10669"/>
  <c r="H10669" s="1"/>
  <c r="F10465"/>
  <c r="H10465" s="1"/>
  <c r="F10056"/>
  <c r="H10056" s="1"/>
  <c r="F9852"/>
  <c r="H9852" s="1"/>
  <c r="F9648"/>
  <c r="H9648" s="1"/>
  <c r="F9444"/>
  <c r="H9444" s="1"/>
  <c r="F9240"/>
  <c r="H9240" s="1"/>
  <c r="F9036"/>
  <c r="F8832"/>
  <c r="H8832" s="1"/>
  <c r="F8628"/>
  <c r="H8628" s="1"/>
  <c r="F6588"/>
  <c r="H6588" s="1"/>
  <c r="F6384"/>
  <c r="H6384" s="1"/>
  <c r="F6180"/>
  <c r="H6180" s="1"/>
  <c r="F5976"/>
  <c r="H5976" s="1"/>
  <c r="F5772"/>
  <c r="H5772" s="1"/>
  <c r="F5568"/>
  <c r="H5568" s="1"/>
  <c r="F5364"/>
  <c r="H5364" s="1"/>
  <c r="F5160"/>
  <c r="H5160" s="1"/>
  <c r="F4752"/>
  <c r="H4752" s="1"/>
  <c r="F3936"/>
  <c r="H3936" s="1"/>
  <c r="F3732"/>
  <c r="H3732" s="1"/>
  <c r="F3528"/>
  <c r="H3528" s="1"/>
  <c r="F3324"/>
  <c r="H3324" s="1"/>
  <c r="F3120"/>
  <c r="H3120" s="1"/>
  <c r="F2304"/>
  <c r="H2304" s="1"/>
  <c r="F2100"/>
  <c r="H2100" s="1"/>
  <c r="F1896"/>
  <c r="H1896" s="1"/>
  <c r="F1692"/>
  <c r="H1692" s="1"/>
  <c r="F1488"/>
  <c r="H1488" s="1"/>
  <c r="F1284"/>
  <c r="H1284" s="1"/>
  <c r="F1080"/>
  <c r="H1080" s="1"/>
  <c r="F876"/>
  <c r="H876" s="1"/>
  <c r="F672"/>
  <c r="H672" s="1"/>
  <c r="F14544"/>
  <c r="H14544" s="1"/>
  <c r="F13320"/>
  <c r="H13320" s="1"/>
  <c r="F12708"/>
  <c r="H12708" s="1"/>
  <c r="F12300"/>
  <c r="H12300" s="1"/>
  <c r="F12096"/>
  <c r="H12096" s="1"/>
  <c r="F11892"/>
  <c r="H11892" s="1"/>
  <c r="F11688"/>
  <c r="H11688" s="1"/>
  <c r="F11484"/>
  <c r="H11484" s="1"/>
  <c r="F11280"/>
  <c r="H11280" s="1"/>
  <c r="F11076"/>
  <c r="H11076" s="1"/>
  <c r="F10872"/>
  <c r="H10872" s="1"/>
  <c r="F10668"/>
  <c r="H10668" s="1"/>
  <c r="F10464"/>
  <c r="H10464" s="1"/>
  <c r="F10055"/>
  <c r="H10055" s="1"/>
  <c r="F9851"/>
  <c r="H9851" s="1"/>
  <c r="F9647"/>
  <c r="H9647" s="1"/>
  <c r="F9443"/>
  <c r="H9443" s="1"/>
  <c r="F9239"/>
  <c r="H9239" s="1"/>
  <c r="F9035"/>
  <c r="H9035" s="1"/>
  <c r="F8831"/>
  <c r="H8831" s="1"/>
  <c r="F8627"/>
  <c r="H8627" s="1"/>
  <c r="F6587"/>
  <c r="H6587" s="1"/>
  <c r="F6383"/>
  <c r="H6383" s="1"/>
  <c r="F6179"/>
  <c r="H6179" s="1"/>
  <c r="F5975"/>
  <c r="H5975" s="1"/>
  <c r="F5771"/>
  <c r="H5771" s="1"/>
  <c r="F5567"/>
  <c r="H5567" s="1"/>
  <c r="F5363"/>
  <c r="H5363" s="1"/>
  <c r="F5159"/>
  <c r="H5159" s="1"/>
  <c r="F4751"/>
  <c r="H4751" s="1"/>
  <c r="F3935"/>
  <c r="H3935" s="1"/>
  <c r="F3731"/>
  <c r="H3731" s="1"/>
  <c r="F3527"/>
  <c r="H3527" s="1"/>
  <c r="F3323"/>
  <c r="H3323" s="1"/>
  <c r="F3119"/>
  <c r="H3119" s="1"/>
  <c r="F2303"/>
  <c r="H2303" s="1"/>
  <c r="F2099"/>
  <c r="H2099" s="1"/>
  <c r="F1895"/>
  <c r="H1895" s="1"/>
  <c r="F1691"/>
  <c r="H1691" s="1"/>
  <c r="F1487"/>
  <c r="H1487" s="1"/>
  <c r="F1283"/>
  <c r="H1283" s="1"/>
  <c r="F1079"/>
  <c r="H1079" s="1"/>
  <c r="F875"/>
  <c r="H875" s="1"/>
  <c r="F671"/>
  <c r="H671" s="1"/>
  <c r="F14543"/>
  <c r="H14543" s="1"/>
  <c r="F13319"/>
  <c r="H13319" s="1"/>
  <c r="F12707"/>
  <c r="H12707" s="1"/>
  <c r="F12299"/>
  <c r="H12299" s="1"/>
  <c r="F12095"/>
  <c r="H12095" s="1"/>
  <c r="F11891"/>
  <c r="H11891" s="1"/>
  <c r="F11687"/>
  <c r="H11687" s="1"/>
  <c r="F11483"/>
  <c r="H11483" s="1"/>
  <c r="F11279"/>
  <c r="H11279" s="1"/>
  <c r="F11075"/>
  <c r="H11075" s="1"/>
  <c r="F10871"/>
  <c r="H10871" s="1"/>
  <c r="F10667"/>
  <c r="H10667" s="1"/>
  <c r="F10463"/>
  <c r="H10463" s="1"/>
  <c r="F10054"/>
  <c r="H10054" s="1"/>
  <c r="F9850"/>
  <c r="H9850" s="1"/>
  <c r="F9646"/>
  <c r="H9646" s="1"/>
  <c r="F9442"/>
  <c r="H9442" s="1"/>
  <c r="F9238"/>
  <c r="H9238" s="1"/>
  <c r="F9034"/>
  <c r="H9034" s="1"/>
  <c r="F8830"/>
  <c r="H8830" s="1"/>
  <c r="F8626"/>
  <c r="H8626" s="1"/>
  <c r="F6586"/>
  <c r="H6586" s="1"/>
  <c r="F6382"/>
  <c r="H6382" s="1"/>
  <c r="F6178"/>
  <c r="H6178" s="1"/>
  <c r="F5974"/>
  <c r="H5974" s="1"/>
  <c r="F5770"/>
  <c r="H5770" s="1"/>
  <c r="F5566"/>
  <c r="H5566" s="1"/>
  <c r="F5362"/>
  <c r="H5362" s="1"/>
  <c r="F5158"/>
  <c r="H5158" s="1"/>
  <c r="F4750"/>
  <c r="H4750" s="1"/>
  <c r="F3934"/>
  <c r="H3934" s="1"/>
  <c r="F3730"/>
  <c r="H3730" s="1"/>
  <c r="F3526"/>
  <c r="H3526" s="1"/>
  <c r="F3322"/>
  <c r="H3322" s="1"/>
  <c r="F3118"/>
  <c r="H3118" s="1"/>
  <c r="F2302"/>
  <c r="H2302" s="1"/>
  <c r="F2098"/>
  <c r="H2098" s="1"/>
  <c r="F1894"/>
  <c r="H1894" s="1"/>
  <c r="F1690"/>
  <c r="H1690" s="1"/>
  <c r="F1486"/>
  <c r="H1486" s="1"/>
  <c r="F1282"/>
  <c r="H1282" s="1"/>
  <c r="F1078"/>
  <c r="H1078" s="1"/>
  <c r="F874"/>
  <c r="H874" s="1"/>
  <c r="F670"/>
  <c r="H670" s="1"/>
  <c r="F14542"/>
  <c r="H14542" s="1"/>
  <c r="F13318"/>
  <c r="H13318" s="1"/>
  <c r="F12706"/>
  <c r="H12706" s="1"/>
  <c r="F12298"/>
  <c r="F12094"/>
  <c r="H12094" s="1"/>
  <c r="F11890"/>
  <c r="H11890" s="1"/>
  <c r="F11686"/>
  <c r="H11686" s="1"/>
  <c r="F11482"/>
  <c r="H11482" s="1"/>
  <c r="F11278"/>
  <c r="H11278" s="1"/>
  <c r="F11074"/>
  <c r="H11074" s="1"/>
  <c r="F10870"/>
  <c r="H10870" s="1"/>
  <c r="F10666"/>
  <c r="H10666" s="1"/>
  <c r="F10462"/>
  <c r="F10053"/>
  <c r="H10053" s="1"/>
  <c r="F9849"/>
  <c r="F9645"/>
  <c r="H9645" s="1"/>
  <c r="F9441"/>
  <c r="H9441" s="1"/>
  <c r="F9237"/>
  <c r="H9237" s="1"/>
  <c r="F9033"/>
  <c r="F8829"/>
  <c r="H8829" s="1"/>
  <c r="F8625"/>
  <c r="H8625" s="1"/>
  <c r="F6585"/>
  <c r="H6585" s="1"/>
  <c r="F6381"/>
  <c r="H6381" s="1"/>
  <c r="F6177"/>
  <c r="H6177" s="1"/>
  <c r="F5973"/>
  <c r="H5973" s="1"/>
  <c r="F5769"/>
  <c r="H5769" s="1"/>
  <c r="F5565"/>
  <c r="H5565" s="1"/>
  <c r="F5361"/>
  <c r="H5361" s="1"/>
  <c r="F5157"/>
  <c r="H5157" s="1"/>
  <c r="F4749"/>
  <c r="F3933"/>
  <c r="F3729"/>
  <c r="H3729" s="1"/>
  <c r="F3525"/>
  <c r="H3525" s="1"/>
  <c r="F3321"/>
  <c r="F3117"/>
  <c r="H3117" s="1"/>
  <c r="F2301"/>
  <c r="H2301" s="1"/>
  <c r="F2097"/>
  <c r="H2097" s="1"/>
  <c r="F1893"/>
  <c r="H1893" s="1"/>
  <c r="F1689"/>
  <c r="H1689" s="1"/>
  <c r="F1485"/>
  <c r="H1485" s="1"/>
  <c r="F1281"/>
  <c r="H1281" s="1"/>
  <c r="F1077"/>
  <c r="H1077" s="1"/>
  <c r="F873"/>
  <c r="H873" s="1"/>
  <c r="F669"/>
  <c r="H669" s="1"/>
  <c r="F14541"/>
  <c r="H14541" s="1"/>
  <c r="F13317"/>
  <c r="H13317" s="1"/>
  <c r="F12705"/>
  <c r="H12705" s="1"/>
  <c r="F12297"/>
  <c r="H12297" s="1"/>
  <c r="F12093"/>
  <c r="H12093" s="1"/>
  <c r="F11889"/>
  <c r="H11889" s="1"/>
  <c r="F11685"/>
  <c r="H11685" s="1"/>
  <c r="F11481"/>
  <c r="H11481" s="1"/>
  <c r="F11277"/>
  <c r="H11277" s="1"/>
  <c r="F11073"/>
  <c r="H11073" s="1"/>
  <c r="F10869"/>
  <c r="H10869" s="1"/>
  <c r="F10665"/>
  <c r="H10665" s="1"/>
  <c r="F10461"/>
  <c r="H10461" s="1"/>
  <c r="F10052"/>
  <c r="H10052" s="1"/>
  <c r="F9848"/>
  <c r="F9644"/>
  <c r="H9644" s="1"/>
  <c r="F9440"/>
  <c r="H9440" s="1"/>
  <c r="F9236"/>
  <c r="H9236" s="1"/>
  <c r="F9032"/>
  <c r="F8828"/>
  <c r="H8828" s="1"/>
  <c r="F8624"/>
  <c r="H8624" s="1"/>
  <c r="F6584"/>
  <c r="H6584" s="1"/>
  <c r="F6380"/>
  <c r="H6380" s="1"/>
  <c r="F6176"/>
  <c r="H6176" s="1"/>
  <c r="F5972"/>
  <c r="H5972" s="1"/>
  <c r="F5768"/>
  <c r="H5768" s="1"/>
  <c r="F5564"/>
  <c r="H5564" s="1"/>
  <c r="F5360"/>
  <c r="H5360" s="1"/>
  <c r="F5156"/>
  <c r="H5156" s="1"/>
  <c r="F4748"/>
  <c r="F3932"/>
  <c r="H3932" s="1"/>
  <c r="F3728"/>
  <c r="H3728" s="1"/>
  <c r="F3524"/>
  <c r="H3524" s="1"/>
  <c r="F3320"/>
  <c r="F3116"/>
  <c r="H3116" s="1"/>
  <c r="F2300"/>
  <c r="H2300" s="1"/>
  <c r="F2096"/>
  <c r="H2096" s="1"/>
  <c r="F1892"/>
  <c r="H1892" s="1"/>
  <c r="F1688"/>
  <c r="H1688" s="1"/>
  <c r="F1484"/>
  <c r="H1484" s="1"/>
  <c r="F1280"/>
  <c r="H1280" s="1"/>
  <c r="F1076"/>
  <c r="H1076" s="1"/>
  <c r="F872"/>
  <c r="H872" s="1"/>
  <c r="F668"/>
  <c r="H668" s="1"/>
  <c r="F14540"/>
  <c r="H14540" s="1"/>
  <c r="F13316"/>
  <c r="F12704"/>
  <c r="H12704" s="1"/>
  <c r="F12296"/>
  <c r="F12092"/>
  <c r="H12092" s="1"/>
  <c r="F11888"/>
  <c r="H11888" s="1"/>
  <c r="F11684"/>
  <c r="H11684" s="1"/>
  <c r="F11480"/>
  <c r="H11480" s="1"/>
  <c r="F11276"/>
  <c r="H11276" s="1"/>
  <c r="F11072"/>
  <c r="F10868"/>
  <c r="F10664"/>
  <c r="H10664" s="1"/>
  <c r="F10460"/>
  <c r="F10051"/>
  <c r="H10051" s="1"/>
  <c r="F9847"/>
  <c r="F9643"/>
  <c r="H9643" s="1"/>
  <c r="F9439"/>
  <c r="H9439" s="1"/>
  <c r="F9235"/>
  <c r="H9235" s="1"/>
  <c r="F9031"/>
  <c r="H9031" s="1"/>
  <c r="F8827"/>
  <c r="H8827" s="1"/>
  <c r="F8623"/>
  <c r="H8623" s="1"/>
  <c r="F6583"/>
  <c r="H6583" s="1"/>
  <c r="F6379"/>
  <c r="H6379" s="1"/>
  <c r="F6175"/>
  <c r="H6175" s="1"/>
  <c r="F5971"/>
  <c r="H5971" s="1"/>
  <c r="F5767"/>
  <c r="F5563"/>
  <c r="H5563" s="1"/>
  <c r="F5359"/>
  <c r="H5359" s="1"/>
  <c r="F5155"/>
  <c r="H5155" s="1"/>
  <c r="F4747"/>
  <c r="F3931"/>
  <c r="H3931" s="1"/>
  <c r="F3727"/>
  <c r="H3727" s="1"/>
  <c r="F3523"/>
  <c r="H3523" s="1"/>
  <c r="F3319"/>
  <c r="H3319" s="1"/>
  <c r="F3115"/>
  <c r="F2299"/>
  <c r="H2299" s="1"/>
  <c r="F2095"/>
  <c r="F1891"/>
  <c r="F1687"/>
  <c r="F1483"/>
  <c r="F1279"/>
  <c r="H1279" s="1"/>
  <c r="F1075"/>
  <c r="F871"/>
  <c r="H871" s="1"/>
  <c r="F667"/>
  <c r="F14539"/>
  <c r="H14539" s="1"/>
  <c r="F13315"/>
  <c r="H13315" s="1"/>
  <c r="F12703"/>
  <c r="H12703" s="1"/>
  <c r="F12295"/>
  <c r="H12295" s="1"/>
  <c r="F12091"/>
  <c r="H12091" s="1"/>
  <c r="F11887"/>
  <c r="H11887" s="1"/>
  <c r="F11683"/>
  <c r="H11683" s="1"/>
  <c r="F11479"/>
  <c r="H11479" s="1"/>
  <c r="F11275"/>
  <c r="H11275" s="1"/>
  <c r="F11071"/>
  <c r="H11071" s="1"/>
  <c r="F10867"/>
  <c r="H10867" s="1"/>
  <c r="F10663"/>
  <c r="H10663" s="1"/>
  <c r="F10459"/>
  <c r="H10459" s="1"/>
  <c r="F10050"/>
  <c r="H10050" s="1"/>
  <c r="F9846"/>
  <c r="H9846" s="1"/>
  <c r="F9642"/>
  <c r="H9642" s="1"/>
  <c r="F9438"/>
  <c r="H9438" s="1"/>
  <c r="F9234"/>
  <c r="H9234" s="1"/>
  <c r="F9030"/>
  <c r="F8826"/>
  <c r="H8826" s="1"/>
  <c r="F8622"/>
  <c r="H8622" s="1"/>
  <c r="F6582"/>
  <c r="H6582" s="1"/>
  <c r="F6378"/>
  <c r="H6378" s="1"/>
  <c r="F6174"/>
  <c r="H6174" s="1"/>
  <c r="F5970"/>
  <c r="H5970" s="1"/>
  <c r="F5766"/>
  <c r="H5766" s="1"/>
  <c r="F5562"/>
  <c r="H5562" s="1"/>
  <c r="F5358"/>
  <c r="H5358" s="1"/>
  <c r="F5154"/>
  <c r="H5154" s="1"/>
  <c r="F4746"/>
  <c r="H4746" s="1"/>
  <c r="F3930"/>
  <c r="H3930" s="1"/>
  <c r="F3726"/>
  <c r="H3726" s="1"/>
  <c r="F3522"/>
  <c r="H3522" s="1"/>
  <c r="F3318"/>
  <c r="H3318" s="1"/>
  <c r="F3114"/>
  <c r="H3114" s="1"/>
  <c r="F2298"/>
  <c r="H2298" s="1"/>
  <c r="F2094"/>
  <c r="H2094" s="1"/>
  <c r="F1890"/>
  <c r="H1890" s="1"/>
  <c r="F1686"/>
  <c r="H1686" s="1"/>
  <c r="F1482"/>
  <c r="H1482" s="1"/>
  <c r="F1278"/>
  <c r="H1278" s="1"/>
  <c r="F1074"/>
  <c r="H1074" s="1"/>
  <c r="F870"/>
  <c r="H870" s="1"/>
  <c r="F666"/>
  <c r="H666" s="1"/>
  <c r="F14538"/>
  <c r="H14538" s="1"/>
  <c r="F13314"/>
  <c r="H13314" s="1"/>
  <c r="F12702"/>
  <c r="H12702" s="1"/>
  <c r="F12294"/>
  <c r="H12294" s="1"/>
  <c r="F12090"/>
  <c r="H12090" s="1"/>
  <c r="F11886"/>
  <c r="H11886" s="1"/>
  <c r="F11682"/>
  <c r="H11682" s="1"/>
  <c r="F11478"/>
  <c r="H11478" s="1"/>
  <c r="F11274"/>
  <c r="H11274" s="1"/>
  <c r="F11070"/>
  <c r="H11070" s="1"/>
  <c r="F10866"/>
  <c r="F10662"/>
  <c r="H10662" s="1"/>
  <c r="F10458"/>
  <c r="H10458" s="1"/>
  <c r="F10049"/>
  <c r="H10049" s="1"/>
  <c r="F9845"/>
  <c r="H9845" s="1"/>
  <c r="F9641"/>
  <c r="H9641" s="1"/>
  <c r="F9437"/>
  <c r="H9437" s="1"/>
  <c r="F9233"/>
  <c r="H9233" s="1"/>
  <c r="F9029"/>
  <c r="H9029" s="1"/>
  <c r="F8825"/>
  <c r="H8825" s="1"/>
  <c r="F8621"/>
  <c r="H8621" s="1"/>
  <c r="F6581"/>
  <c r="H6581" s="1"/>
  <c r="F6377"/>
  <c r="H6377" s="1"/>
  <c r="F6173"/>
  <c r="H6173" s="1"/>
  <c r="F5969"/>
  <c r="H5969" s="1"/>
  <c r="F5765"/>
  <c r="H5765" s="1"/>
  <c r="F5561"/>
  <c r="H5561" s="1"/>
  <c r="F5357"/>
  <c r="H5357" s="1"/>
  <c r="F5153"/>
  <c r="H5153" s="1"/>
  <c r="F4745"/>
  <c r="H4745" s="1"/>
  <c r="F3929"/>
  <c r="H3929" s="1"/>
  <c r="F3725"/>
  <c r="H3725" s="1"/>
  <c r="F3521"/>
  <c r="H3521" s="1"/>
  <c r="F3317"/>
  <c r="H3317" s="1"/>
  <c r="F3113"/>
  <c r="H3113" s="1"/>
  <c r="F2297"/>
  <c r="H2297" s="1"/>
  <c r="F2093"/>
  <c r="H2093" s="1"/>
  <c r="F1889"/>
  <c r="H1889" s="1"/>
  <c r="F1685"/>
  <c r="H1685" s="1"/>
  <c r="F1481"/>
  <c r="H1481" s="1"/>
  <c r="F1277"/>
  <c r="H1277" s="1"/>
  <c r="F1073"/>
  <c r="H1073" s="1"/>
  <c r="F869"/>
  <c r="H869" s="1"/>
  <c r="F665"/>
  <c r="H665" s="1"/>
  <c r="F14537"/>
  <c r="H14537" s="1"/>
  <c r="F13313"/>
  <c r="H13313" s="1"/>
  <c r="F12701"/>
  <c r="H12701" s="1"/>
  <c r="F12293"/>
  <c r="H12293" s="1"/>
  <c r="F12089"/>
  <c r="H12089" s="1"/>
  <c r="F11885"/>
  <c r="H11885" s="1"/>
  <c r="F11681"/>
  <c r="H11681" s="1"/>
  <c r="F11477"/>
  <c r="H11477" s="1"/>
  <c r="F11273"/>
  <c r="F11069"/>
  <c r="H11069" s="1"/>
  <c r="F10865"/>
  <c r="H10865" s="1"/>
  <c r="F10661"/>
  <c r="H10661" s="1"/>
  <c r="F10457"/>
  <c r="H10457" s="1"/>
  <c r="F10048"/>
  <c r="H10048" s="1"/>
  <c r="F9844"/>
  <c r="H9844" s="1"/>
  <c r="F9640"/>
  <c r="H9640" s="1"/>
  <c r="F9436"/>
  <c r="H9436" s="1"/>
  <c r="F9232"/>
  <c r="H9232" s="1"/>
  <c r="F9028"/>
  <c r="F8824"/>
  <c r="H8824" s="1"/>
  <c r="F8620"/>
  <c r="H8620" s="1"/>
  <c r="F6580"/>
  <c r="H6580" s="1"/>
  <c r="F6376"/>
  <c r="F6172"/>
  <c r="H6172" s="1"/>
  <c r="F5968"/>
  <c r="F5764"/>
  <c r="F5560"/>
  <c r="H5560" s="1"/>
  <c r="F5356"/>
  <c r="H5356" s="1"/>
  <c r="F5152"/>
  <c r="H5152" s="1"/>
  <c r="F4744"/>
  <c r="H4744" s="1"/>
  <c r="F3928"/>
  <c r="H3928" s="1"/>
  <c r="F3724"/>
  <c r="H3724" s="1"/>
  <c r="F3520"/>
  <c r="H3520" s="1"/>
  <c r="F3316"/>
  <c r="H3316" s="1"/>
  <c r="F3112"/>
  <c r="H3112" s="1"/>
  <c r="F2296"/>
  <c r="H2296" s="1"/>
  <c r="F2092"/>
  <c r="H2092" s="1"/>
  <c r="F1888"/>
  <c r="H1888" s="1"/>
  <c r="F1684"/>
  <c r="H1684" s="1"/>
  <c r="F1480"/>
  <c r="H1480" s="1"/>
  <c r="F1276"/>
  <c r="H1276" s="1"/>
  <c r="F1072"/>
  <c r="H1072" s="1"/>
  <c r="F868"/>
  <c r="H868" s="1"/>
  <c r="F664"/>
  <c r="H664" s="1"/>
  <c r="F14536"/>
  <c r="H14536" s="1"/>
  <c r="F13312"/>
  <c r="H13312" s="1"/>
  <c r="F12700"/>
  <c r="H12700" s="1"/>
  <c r="F12292"/>
  <c r="H12292" s="1"/>
  <c r="F12088"/>
  <c r="H12088" s="1"/>
  <c r="F11884"/>
  <c r="H11884" s="1"/>
  <c r="F11680"/>
  <c r="H11680" s="1"/>
  <c r="F11476"/>
  <c r="H11476" s="1"/>
  <c r="F11272"/>
  <c r="H11272" s="1"/>
  <c r="F11068"/>
  <c r="H11068" s="1"/>
  <c r="F10864"/>
  <c r="H10864" s="1"/>
  <c r="F10660"/>
  <c r="H10660" s="1"/>
  <c r="F10456"/>
  <c r="H10456" s="1"/>
  <c r="F10047"/>
  <c r="H10047" s="1"/>
  <c r="F9843"/>
  <c r="H9843" s="1"/>
  <c r="F9639"/>
  <c r="H9639" s="1"/>
  <c r="F9435"/>
  <c r="H9435" s="1"/>
  <c r="F9231"/>
  <c r="H9231" s="1"/>
  <c r="F9027"/>
  <c r="F8823"/>
  <c r="H8823" s="1"/>
  <c r="F8619"/>
  <c r="H8619" s="1"/>
  <c r="F6579"/>
  <c r="H6579" s="1"/>
  <c r="F6375"/>
  <c r="H6375" s="1"/>
  <c r="F6171"/>
  <c r="H6171" s="1"/>
  <c r="F5967"/>
  <c r="H5967" s="1"/>
  <c r="F5763"/>
  <c r="H5763" s="1"/>
  <c r="F5559"/>
  <c r="H5559" s="1"/>
  <c r="F5355"/>
  <c r="H5355" s="1"/>
  <c r="F5151"/>
  <c r="H5151" s="1"/>
  <c r="F4743"/>
  <c r="H4743" s="1"/>
  <c r="F3927"/>
  <c r="H3927" s="1"/>
  <c r="F3723"/>
  <c r="H3723" s="1"/>
  <c r="F3519"/>
  <c r="H3519" s="1"/>
  <c r="F3315"/>
  <c r="H3315" s="1"/>
  <c r="F3111"/>
  <c r="H3111" s="1"/>
  <c r="F2295"/>
  <c r="H2295" s="1"/>
  <c r="F2091"/>
  <c r="H2091" s="1"/>
  <c r="F1887"/>
  <c r="H1887" s="1"/>
  <c r="F1683"/>
  <c r="H1683" s="1"/>
  <c r="F1479"/>
  <c r="H1479" s="1"/>
  <c r="F1275"/>
  <c r="H1275" s="1"/>
  <c r="F1071"/>
  <c r="H1071" s="1"/>
  <c r="F867"/>
  <c r="H867" s="1"/>
  <c r="F663"/>
  <c r="H663" s="1"/>
  <c r="F14535"/>
  <c r="H14535" s="1"/>
  <c r="F13311"/>
  <c r="H13311" s="1"/>
  <c r="F12699"/>
  <c r="H12699" s="1"/>
  <c r="F12291"/>
  <c r="H12291" s="1"/>
  <c r="F12087"/>
  <c r="H12087" s="1"/>
  <c r="F11883"/>
  <c r="H11883" s="1"/>
  <c r="F11679"/>
  <c r="H11679" s="1"/>
  <c r="F11475"/>
  <c r="H11475" s="1"/>
  <c r="F11271"/>
  <c r="H11271" s="1"/>
  <c r="F11067"/>
  <c r="H11067" s="1"/>
  <c r="F10863"/>
  <c r="H10863" s="1"/>
  <c r="F10659"/>
  <c r="H10659" s="1"/>
  <c r="F10455"/>
  <c r="H10455" s="1"/>
  <c r="F10046"/>
  <c r="H10046" s="1"/>
  <c r="F9842"/>
  <c r="H9842" s="1"/>
  <c r="F9638"/>
  <c r="H9638" s="1"/>
  <c r="F9434"/>
  <c r="H9434" s="1"/>
  <c r="F9230"/>
  <c r="H9230" s="1"/>
  <c r="F9026"/>
  <c r="H9026" s="1"/>
  <c r="F8822"/>
  <c r="H8822" s="1"/>
  <c r="F8618"/>
  <c r="H8618" s="1"/>
  <c r="F6578"/>
  <c r="H6578" s="1"/>
  <c r="F6374"/>
  <c r="H6374" s="1"/>
  <c r="F6170"/>
  <c r="H6170" s="1"/>
  <c r="F5966"/>
  <c r="H5966" s="1"/>
  <c r="F5762"/>
  <c r="H5762" s="1"/>
  <c r="F5558"/>
  <c r="H5558" s="1"/>
  <c r="F5354"/>
  <c r="H5354" s="1"/>
  <c r="F5150"/>
  <c r="H5150" s="1"/>
  <c r="F4742"/>
  <c r="H4742" s="1"/>
  <c r="F3926"/>
  <c r="H3926" s="1"/>
  <c r="F3722"/>
  <c r="H3722" s="1"/>
  <c r="F3518"/>
  <c r="H3518" s="1"/>
  <c r="F3314"/>
  <c r="H3314" s="1"/>
  <c r="F3110"/>
  <c r="H3110" s="1"/>
  <c r="F2294"/>
  <c r="H2294" s="1"/>
  <c r="F2090"/>
  <c r="H2090" s="1"/>
  <c r="F1886"/>
  <c r="H1886" s="1"/>
  <c r="F1682"/>
  <c r="H1682" s="1"/>
  <c r="F1478"/>
  <c r="H1478" s="1"/>
  <c r="F1274"/>
  <c r="H1274" s="1"/>
  <c r="F1070"/>
  <c r="H1070" s="1"/>
  <c r="F866"/>
  <c r="H866" s="1"/>
  <c r="F662"/>
  <c r="H662" s="1"/>
  <c r="F14534"/>
  <c r="H14534" s="1"/>
  <c r="F13310"/>
  <c r="H13310" s="1"/>
  <c r="F12698"/>
  <c r="H12698" s="1"/>
  <c r="F12290"/>
  <c r="H12290" s="1"/>
  <c r="F12086"/>
  <c r="H12086" s="1"/>
  <c r="F11882"/>
  <c r="H11882" s="1"/>
  <c r="F11678"/>
  <c r="H11678" s="1"/>
  <c r="F11474"/>
  <c r="H11474" s="1"/>
  <c r="F11270"/>
  <c r="F11066"/>
  <c r="H11066" s="1"/>
  <c r="F10862"/>
  <c r="H10862" s="1"/>
  <c r="F10658"/>
  <c r="H10658" s="1"/>
  <c r="F10454"/>
  <c r="H10454" s="1"/>
  <c r="F10045"/>
  <c r="H10045" s="1"/>
  <c r="F9841"/>
  <c r="H9841" s="1"/>
  <c r="F9637"/>
  <c r="H9637" s="1"/>
  <c r="F9433"/>
  <c r="H9433" s="1"/>
  <c r="F9229"/>
  <c r="H9229" s="1"/>
  <c r="F9025"/>
  <c r="H9025" s="1"/>
  <c r="F8821"/>
  <c r="H8821" s="1"/>
  <c r="F8617"/>
  <c r="H8617" s="1"/>
  <c r="F6577"/>
  <c r="H6577" s="1"/>
  <c r="F6373"/>
  <c r="H6373" s="1"/>
  <c r="F6169"/>
  <c r="H6169" s="1"/>
  <c r="F5965"/>
  <c r="H5965" s="1"/>
  <c r="F5761"/>
  <c r="H5761" s="1"/>
  <c r="F5557"/>
  <c r="H5557" s="1"/>
  <c r="F5353"/>
  <c r="H5353" s="1"/>
  <c r="F5149"/>
  <c r="H5149" s="1"/>
  <c r="F4741"/>
  <c r="H4741" s="1"/>
  <c r="F3925"/>
  <c r="H3925" s="1"/>
  <c r="F3721"/>
  <c r="H3721" s="1"/>
  <c r="F3517"/>
  <c r="H3517" s="1"/>
  <c r="F3313"/>
  <c r="H3313" s="1"/>
  <c r="F3109"/>
  <c r="H3109" s="1"/>
  <c r="F2293"/>
  <c r="H2293" s="1"/>
  <c r="F2089"/>
  <c r="H2089" s="1"/>
  <c r="F1885"/>
  <c r="H1885" s="1"/>
  <c r="F1681"/>
  <c r="H1681" s="1"/>
  <c r="F1477"/>
  <c r="H1477" s="1"/>
  <c r="F1273"/>
  <c r="H1273" s="1"/>
  <c r="F1069"/>
  <c r="H1069" s="1"/>
  <c r="F865"/>
  <c r="H865" s="1"/>
  <c r="F661"/>
  <c r="H661" s="1"/>
  <c r="F14533"/>
  <c r="H14533" s="1"/>
  <c r="F13309"/>
  <c r="H13309" s="1"/>
  <c r="F12697"/>
  <c r="H12697" s="1"/>
  <c r="F12289"/>
  <c r="H12289" s="1"/>
  <c r="F12085"/>
  <c r="H12085" s="1"/>
  <c r="F11881"/>
  <c r="H11881" s="1"/>
  <c r="F11677"/>
  <c r="H11677" s="1"/>
  <c r="F11473"/>
  <c r="H11473" s="1"/>
  <c r="F11269"/>
  <c r="H11269" s="1"/>
  <c r="F11065"/>
  <c r="H11065" s="1"/>
  <c r="F10861"/>
  <c r="H10861" s="1"/>
  <c r="F10657"/>
  <c r="H10657" s="1"/>
  <c r="F10453"/>
  <c r="H10453" s="1"/>
  <c r="F10044"/>
  <c r="H10044" s="1"/>
  <c r="F9840"/>
  <c r="H9840" s="1"/>
  <c r="F9636"/>
  <c r="H9636" s="1"/>
  <c r="F9432"/>
  <c r="H9432" s="1"/>
  <c r="F9228"/>
  <c r="H9228" s="1"/>
  <c r="F9024"/>
  <c r="H9024" s="1"/>
  <c r="F8820"/>
  <c r="H8820" s="1"/>
  <c r="F8616"/>
  <c r="H8616" s="1"/>
  <c r="F6576"/>
  <c r="H6576" s="1"/>
  <c r="F6372"/>
  <c r="H6372" s="1"/>
  <c r="F6168"/>
  <c r="H6168" s="1"/>
  <c r="F5964"/>
  <c r="H5964" s="1"/>
  <c r="F5760"/>
  <c r="H5760" s="1"/>
  <c r="F5556"/>
  <c r="H5556" s="1"/>
  <c r="F5352"/>
  <c r="H5352" s="1"/>
  <c r="F5148"/>
  <c r="H5148" s="1"/>
  <c r="F4740"/>
  <c r="H4740" s="1"/>
  <c r="F3924"/>
  <c r="H3924" s="1"/>
  <c r="F3720"/>
  <c r="H3720" s="1"/>
  <c r="F3516"/>
  <c r="H3516" s="1"/>
  <c r="F3312"/>
  <c r="H3312" s="1"/>
  <c r="F3108"/>
  <c r="H3108" s="1"/>
  <c r="F2292"/>
  <c r="H2292" s="1"/>
  <c r="F2088"/>
  <c r="H2088" s="1"/>
  <c r="F1884"/>
  <c r="H1884" s="1"/>
  <c r="F1680"/>
  <c r="H1680" s="1"/>
  <c r="F1476"/>
  <c r="H1476" s="1"/>
  <c r="F1272"/>
  <c r="H1272" s="1"/>
  <c r="F1068"/>
  <c r="H1068" s="1"/>
  <c r="F864"/>
  <c r="H864" s="1"/>
  <c r="F660"/>
  <c r="H660" s="1"/>
  <c r="F14532"/>
  <c r="H14532" s="1"/>
  <c r="F13308"/>
  <c r="H13308" s="1"/>
  <c r="F12696"/>
  <c r="H12696" s="1"/>
  <c r="F12288"/>
  <c r="H12288" s="1"/>
  <c r="F12084"/>
  <c r="H12084" s="1"/>
  <c r="F11880"/>
  <c r="H11880" s="1"/>
  <c r="F11676"/>
  <c r="H11676" s="1"/>
  <c r="F11472"/>
  <c r="H11472" s="1"/>
  <c r="F11268"/>
  <c r="H11268" s="1"/>
  <c r="F11064"/>
  <c r="H11064" s="1"/>
  <c r="F10860"/>
  <c r="H10860" s="1"/>
  <c r="F10656"/>
  <c r="H10656" s="1"/>
  <c r="F10452"/>
  <c r="H10452" s="1"/>
  <c r="F10043"/>
  <c r="H10043" s="1"/>
  <c r="F9839"/>
  <c r="H9839" s="1"/>
  <c r="F9635"/>
  <c r="H9635" s="1"/>
  <c r="F9431"/>
  <c r="H9431" s="1"/>
  <c r="F9227"/>
  <c r="H9227" s="1"/>
  <c r="F9023"/>
  <c r="H9023" s="1"/>
  <c r="F8819"/>
  <c r="H8819" s="1"/>
  <c r="F8615"/>
  <c r="H8615" s="1"/>
  <c r="F6575"/>
  <c r="H6575" s="1"/>
  <c r="F6371"/>
  <c r="H6371" s="1"/>
  <c r="F6167"/>
  <c r="H6167" s="1"/>
  <c r="F5963"/>
  <c r="H5963" s="1"/>
  <c r="F5759"/>
  <c r="H5759" s="1"/>
  <c r="F5555"/>
  <c r="H5555" s="1"/>
  <c r="F5351"/>
  <c r="H5351" s="1"/>
  <c r="F5147"/>
  <c r="H5147" s="1"/>
  <c r="F4739"/>
  <c r="H4739" s="1"/>
  <c r="F3923"/>
  <c r="F3719"/>
  <c r="F3515"/>
  <c r="H3515" s="1"/>
  <c r="F3311"/>
  <c r="H3311" s="1"/>
  <c r="F3107"/>
  <c r="H3107" s="1"/>
  <c r="F2291"/>
  <c r="H2291" s="1"/>
  <c r="F2087"/>
  <c r="H2087" s="1"/>
  <c r="F1883"/>
  <c r="H1883" s="1"/>
  <c r="F1679"/>
  <c r="H1679" s="1"/>
  <c r="F1475"/>
  <c r="H1475" s="1"/>
  <c r="F1271"/>
  <c r="H1271" s="1"/>
  <c r="F1067"/>
  <c r="H1067" s="1"/>
  <c r="F863"/>
  <c r="H863" s="1"/>
  <c r="F659"/>
  <c r="H659" s="1"/>
  <c r="CS100" i="1"/>
  <c r="CQ100"/>
  <c r="CP100"/>
  <c r="CO100"/>
  <c r="CN100"/>
  <c r="CM100"/>
  <c r="CL100"/>
  <c r="CK100"/>
  <c r="CJ100"/>
  <c r="CI100"/>
  <c r="CH100"/>
  <c r="CF100"/>
  <c r="CE100"/>
  <c r="CD100"/>
  <c r="CC100"/>
  <c r="BZ100"/>
  <c r="BY100"/>
  <c r="BC100"/>
  <c r="BB100"/>
  <c r="BA100"/>
  <c r="AZ100"/>
  <c r="AX100"/>
  <c r="AW100"/>
  <c r="AU100"/>
  <c r="AJ100"/>
  <c r="AI100"/>
  <c r="AH100"/>
  <c r="AG100"/>
  <c r="AF100"/>
  <c r="AB100"/>
  <c r="AA100"/>
  <c r="Z100"/>
  <c r="P100"/>
  <c r="CS39"/>
  <c r="F16971" i="3" s="1"/>
  <c r="H16971" s="1"/>
  <c r="CR39" i="1"/>
  <c r="F16767" i="3" s="1"/>
  <c r="H16767" s="1"/>
  <c r="CQ39" i="1"/>
  <c r="F16563" i="3" s="1"/>
  <c r="H16563" s="1"/>
  <c r="CP39" i="1"/>
  <c r="F16359" i="3" s="1"/>
  <c r="H16359" s="1"/>
  <c r="CO39" i="1"/>
  <c r="F16155" i="3" s="1"/>
  <c r="H16155" s="1"/>
  <c r="CN39" i="1"/>
  <c r="F15951" i="3" s="1"/>
  <c r="H15951" s="1"/>
  <c r="CM39" i="1"/>
  <c r="F15747" i="3" s="1"/>
  <c r="H15747" s="1"/>
  <c r="CL39" i="1"/>
  <c r="F15543" i="3" s="1"/>
  <c r="H15543" s="1"/>
  <c r="CK39" i="1"/>
  <c r="F15339" i="3" s="1"/>
  <c r="H15339" s="1"/>
  <c r="CJ39" i="1"/>
  <c r="F15135" i="3" s="1"/>
  <c r="H15135" s="1"/>
  <c r="CI39" i="1"/>
  <c r="F14931" i="3" s="1"/>
  <c r="H14931" s="1"/>
  <c r="CH39" i="1"/>
  <c r="F14727" i="3" s="1"/>
  <c r="H14727" s="1"/>
  <c r="CG39" i="1"/>
  <c r="F14523" i="3" s="1"/>
  <c r="H14523" s="1"/>
  <c r="CF39" i="1"/>
  <c r="F14319" i="3" s="1"/>
  <c r="H14319" s="1"/>
  <c r="CE39" i="1"/>
  <c r="F14115" i="3" s="1"/>
  <c r="H14115" s="1"/>
  <c r="CD39" i="1"/>
  <c r="F13911" i="3" s="1"/>
  <c r="H13911" s="1"/>
  <c r="CC39" i="1"/>
  <c r="F13707" i="3" s="1"/>
  <c r="H13707" s="1"/>
  <c r="CB39" i="1"/>
  <c r="F13503" i="3" s="1"/>
  <c r="H13503" s="1"/>
  <c r="CA39" i="1"/>
  <c r="F13299" i="3" s="1"/>
  <c r="H13299" s="1"/>
  <c r="BZ39" i="1"/>
  <c r="F13095" i="3" s="1"/>
  <c r="H13095" s="1"/>
  <c r="BY39" i="1"/>
  <c r="F12891" i="3" s="1"/>
  <c r="H12891" s="1"/>
  <c r="BX39" i="1"/>
  <c r="F12687" i="3" s="1"/>
  <c r="H12687" s="1"/>
  <c r="BW39" i="1"/>
  <c r="F12483" i="3" s="1"/>
  <c r="H12483" s="1"/>
  <c r="BV39" i="1"/>
  <c r="F12279" i="3" s="1"/>
  <c r="H12279" s="1"/>
  <c r="BU39" i="1"/>
  <c r="F12075" i="3" s="1"/>
  <c r="H12075" s="1"/>
  <c r="BT39" i="1"/>
  <c r="F11871" i="3" s="1"/>
  <c r="H11871" s="1"/>
  <c r="BS39" i="1"/>
  <c r="F11667" i="3" s="1"/>
  <c r="H11667" s="1"/>
  <c r="BR39" i="1"/>
  <c r="F11463" i="3" s="1"/>
  <c r="H11463" s="1"/>
  <c r="BQ39" i="1"/>
  <c r="F11259" i="3" s="1"/>
  <c r="H11259" s="1"/>
  <c r="BP39" i="1"/>
  <c r="F11055" i="3" s="1"/>
  <c r="H11055" s="1"/>
  <c r="BO39" i="1"/>
  <c r="F10851" i="3" s="1"/>
  <c r="H10851" s="1"/>
  <c r="BN39" i="1"/>
  <c r="F10647" i="3" s="1"/>
  <c r="H10647" s="1"/>
  <c r="BM39" i="1"/>
  <c r="F10443" i="3" s="1"/>
  <c r="H10443" s="1"/>
  <c r="BL39" i="1"/>
  <c r="BK39"/>
  <c r="F10034" i="3" s="1"/>
  <c r="H10034" s="1"/>
  <c r="BJ39" i="1"/>
  <c r="F9830" i="3" s="1"/>
  <c r="H9830" s="1"/>
  <c r="BI39" i="1"/>
  <c r="F9626" i="3" s="1"/>
  <c r="H9626" s="1"/>
  <c r="BH39" i="1"/>
  <c r="F9422" i="3" s="1"/>
  <c r="H9422" s="1"/>
  <c r="BG39" i="1"/>
  <c r="F9218" i="3" s="1"/>
  <c r="H9218" s="1"/>
  <c r="BF39" i="1"/>
  <c r="F9014" i="3" s="1"/>
  <c r="H9014" s="1"/>
  <c r="BE39" i="1"/>
  <c r="F8810" i="3" s="1"/>
  <c r="H8810" s="1"/>
  <c r="BD39" i="1"/>
  <c r="F8606" i="3" s="1"/>
  <c r="H8606" s="1"/>
  <c r="BC39" i="1"/>
  <c r="F8402" i="3" s="1"/>
  <c r="H8402" s="1"/>
  <c r="BB39" i="1"/>
  <c r="F8198" i="3" s="1"/>
  <c r="H8198" s="1"/>
  <c r="BA39" i="1"/>
  <c r="F7994" i="3" s="1"/>
  <c r="H7994" s="1"/>
  <c r="AZ39" i="1"/>
  <c r="F7790" i="3" s="1"/>
  <c r="H7790" s="1"/>
  <c r="AY39" i="1"/>
  <c r="F7586" i="3" s="1"/>
  <c r="H7586" s="1"/>
  <c r="AX39" i="1"/>
  <c r="F7382" i="3" s="1"/>
  <c r="H7382" s="1"/>
  <c r="AW39" i="1"/>
  <c r="F7178" i="3" s="1"/>
  <c r="H7178" s="1"/>
  <c r="AV39" i="1"/>
  <c r="F6974" i="3" s="1"/>
  <c r="H6974" s="1"/>
  <c r="AU39" i="1"/>
  <c r="F6770" i="3" s="1"/>
  <c r="H6770" s="1"/>
  <c r="AT39" i="1"/>
  <c r="F6566" i="3" s="1"/>
  <c r="H6566" s="1"/>
  <c r="AS39" i="1"/>
  <c r="F6362" i="3" s="1"/>
  <c r="H6362" s="1"/>
  <c r="AR39" i="1"/>
  <c r="F6158" i="3" s="1"/>
  <c r="H6158" s="1"/>
  <c r="AQ39" i="1"/>
  <c r="F5954" i="3" s="1"/>
  <c r="H5954" s="1"/>
  <c r="AP39" i="1"/>
  <c r="F5750" i="3" s="1"/>
  <c r="H5750" s="1"/>
  <c r="AO39" i="1"/>
  <c r="F5546" i="3" s="1"/>
  <c r="H5546" s="1"/>
  <c r="AN39" i="1"/>
  <c r="F5342" i="3" s="1"/>
  <c r="H5342" s="1"/>
  <c r="AM39" i="1"/>
  <c r="F5138" i="3" s="1"/>
  <c r="H5138" s="1"/>
  <c r="AL39" i="1"/>
  <c r="F4934" i="3" s="1"/>
  <c r="H4934" s="1"/>
  <c r="AK39" i="1"/>
  <c r="F4730" i="3" s="1"/>
  <c r="H4730" s="1"/>
  <c r="AJ39" i="1"/>
  <c r="F4526" i="3" s="1"/>
  <c r="H4526" s="1"/>
  <c r="AI39" i="1"/>
  <c r="F4322" i="3" s="1"/>
  <c r="H4322" s="1"/>
  <c r="AH39" i="1"/>
  <c r="F4118" i="3" s="1"/>
  <c r="H4118" s="1"/>
  <c r="AG39" i="1"/>
  <c r="F3914" i="3" s="1"/>
  <c r="H3914" s="1"/>
  <c r="AF39" i="1"/>
  <c r="F3710" i="3" s="1"/>
  <c r="H3710" s="1"/>
  <c r="AE39" i="1"/>
  <c r="F3506" i="3" s="1"/>
  <c r="H3506" s="1"/>
  <c r="AD39" i="1"/>
  <c r="F3302" i="3" s="1"/>
  <c r="H3302" s="1"/>
  <c r="AC39" i="1"/>
  <c r="F3098" i="3" s="1"/>
  <c r="H3098" s="1"/>
  <c r="AB39" i="1"/>
  <c r="F2894" i="3" s="1"/>
  <c r="AA39" i="1"/>
  <c r="F2690" i="3" s="1"/>
  <c r="H2690" s="1"/>
  <c r="Z39" i="1"/>
  <c r="F2486" i="3" s="1"/>
  <c r="H2486" s="1"/>
  <c r="Y39" i="1"/>
  <c r="F2282" i="3" s="1"/>
  <c r="X39" i="1"/>
  <c r="F2078" i="3" s="1"/>
  <c r="H2078" s="1"/>
  <c r="W39" i="1"/>
  <c r="F1874" i="3" s="1"/>
  <c r="H1874" s="1"/>
  <c r="V39" i="1"/>
  <c r="F1670" i="3" s="1"/>
  <c r="H1670" s="1"/>
  <c r="U39" i="1"/>
  <c r="F1466" i="3" s="1"/>
  <c r="H1466" s="1"/>
  <c r="T39" i="1"/>
  <c r="F1262" i="3" s="1"/>
  <c r="H1262" s="1"/>
  <c r="S39" i="1"/>
  <c r="F1058" i="3" s="1"/>
  <c r="H1058" s="1"/>
  <c r="R39" i="1"/>
  <c r="F854" i="3" s="1"/>
  <c r="H854" s="1"/>
  <c r="Q39" i="1"/>
  <c r="F650" i="3" s="1"/>
  <c r="H650" s="1"/>
  <c r="P39" i="1"/>
  <c r="F446" i="3" s="1"/>
  <c r="H446" s="1"/>
  <c r="O39" i="1"/>
  <c r="F242" i="3" s="1"/>
  <c r="H242" s="1"/>
  <c r="CS38" i="1"/>
  <c r="F16970" i="3" s="1"/>
  <c r="H16970" s="1"/>
  <c r="CR38" i="1"/>
  <c r="F16766" i="3" s="1"/>
  <c r="H16766" s="1"/>
  <c r="CQ38" i="1"/>
  <c r="F16562" i="3" s="1"/>
  <c r="H16562" s="1"/>
  <c r="CP38" i="1"/>
  <c r="F16358" i="3" s="1"/>
  <c r="H16358" s="1"/>
  <c r="CO38" i="1"/>
  <c r="F16154" i="3" s="1"/>
  <c r="H16154" s="1"/>
  <c r="CN38" i="1"/>
  <c r="F15950" i="3" s="1"/>
  <c r="H15950" s="1"/>
  <c r="CM38" i="1"/>
  <c r="F15746" i="3" s="1"/>
  <c r="H15746" s="1"/>
  <c r="CL38" i="1"/>
  <c r="F15542" i="3" s="1"/>
  <c r="H15542" s="1"/>
  <c r="CK38" i="1"/>
  <c r="F15338" i="3" s="1"/>
  <c r="H15338" s="1"/>
  <c r="CJ38" i="1"/>
  <c r="F15134" i="3" s="1"/>
  <c r="H15134" s="1"/>
  <c r="CI38" i="1"/>
  <c r="F14930" i="3" s="1"/>
  <c r="H14930" s="1"/>
  <c r="CH38" i="1"/>
  <c r="F14726" i="3" s="1"/>
  <c r="H14726" s="1"/>
  <c r="CG38" i="1"/>
  <c r="F14522" i="3" s="1"/>
  <c r="H14522" s="1"/>
  <c r="CF38" i="1"/>
  <c r="F14318" i="3" s="1"/>
  <c r="H14318" s="1"/>
  <c r="CE38" i="1"/>
  <c r="F14114" i="3" s="1"/>
  <c r="H14114" s="1"/>
  <c r="CD38" i="1"/>
  <c r="F13910" i="3" s="1"/>
  <c r="H13910" s="1"/>
  <c r="CC38" i="1"/>
  <c r="F13706" i="3" s="1"/>
  <c r="H13706" s="1"/>
  <c r="CB38" i="1"/>
  <c r="F13502" i="3" s="1"/>
  <c r="H13502" s="1"/>
  <c r="CA38" i="1"/>
  <c r="F13298" i="3" s="1"/>
  <c r="H13298" s="1"/>
  <c r="BZ38" i="1"/>
  <c r="F13094" i="3" s="1"/>
  <c r="H13094" s="1"/>
  <c r="BY38" i="1"/>
  <c r="F12890" i="3" s="1"/>
  <c r="H12890" s="1"/>
  <c r="BX38" i="1"/>
  <c r="F12686" i="3" s="1"/>
  <c r="H12686" s="1"/>
  <c r="BW38" i="1"/>
  <c r="F12482" i="3" s="1"/>
  <c r="H12482" s="1"/>
  <c r="BV38" i="1"/>
  <c r="F12278" i="3" s="1"/>
  <c r="H12278" s="1"/>
  <c r="BU38" i="1"/>
  <c r="F12074" i="3" s="1"/>
  <c r="H12074" s="1"/>
  <c r="BT38" i="1"/>
  <c r="F11870" i="3" s="1"/>
  <c r="H11870" s="1"/>
  <c r="BS38" i="1"/>
  <c r="F11666" i="3" s="1"/>
  <c r="H11666" s="1"/>
  <c r="BR38" i="1"/>
  <c r="F11462" i="3" s="1"/>
  <c r="H11462" s="1"/>
  <c r="BQ38" i="1"/>
  <c r="F11258" i="3" s="1"/>
  <c r="H11258" s="1"/>
  <c r="BP38" i="1"/>
  <c r="F11054" i="3" s="1"/>
  <c r="H11054" s="1"/>
  <c r="BO38" i="1"/>
  <c r="F10850" i="3" s="1"/>
  <c r="H10850" s="1"/>
  <c r="BN38" i="1"/>
  <c r="F10646" i="3" s="1"/>
  <c r="H10646" s="1"/>
  <c r="BM38" i="1"/>
  <c r="F10442" i="3" s="1"/>
  <c r="H10442" s="1"/>
  <c r="BL38" i="1"/>
  <c r="BK38"/>
  <c r="F10033" i="3" s="1"/>
  <c r="H10033" s="1"/>
  <c r="BJ38" i="1"/>
  <c r="F9829" i="3" s="1"/>
  <c r="H9829" s="1"/>
  <c r="BI38" i="1"/>
  <c r="F9625" i="3" s="1"/>
  <c r="H9625" s="1"/>
  <c r="BH38" i="1"/>
  <c r="F9421" i="3" s="1"/>
  <c r="H9421" s="1"/>
  <c r="BG38" i="1"/>
  <c r="F9217" i="3" s="1"/>
  <c r="H9217" s="1"/>
  <c r="BF38" i="1"/>
  <c r="F9013" i="3" s="1"/>
  <c r="H9013" s="1"/>
  <c r="BE38" i="1"/>
  <c r="F8809" i="3" s="1"/>
  <c r="H8809" s="1"/>
  <c r="BD38" i="1"/>
  <c r="F8605" i="3" s="1"/>
  <c r="H8605" s="1"/>
  <c r="BC38" i="1"/>
  <c r="F8401" i="3" s="1"/>
  <c r="H8401" s="1"/>
  <c r="BB38" i="1"/>
  <c r="F8197" i="3" s="1"/>
  <c r="H8197" s="1"/>
  <c r="BA38" i="1"/>
  <c r="F7993" i="3" s="1"/>
  <c r="H7993" s="1"/>
  <c r="AZ38" i="1"/>
  <c r="F7789" i="3" s="1"/>
  <c r="H7789" s="1"/>
  <c r="AY38" i="1"/>
  <c r="F7585" i="3" s="1"/>
  <c r="H7585" s="1"/>
  <c r="AX38" i="1"/>
  <c r="F7381" i="3" s="1"/>
  <c r="H7381" s="1"/>
  <c r="AW38" i="1"/>
  <c r="F7177" i="3" s="1"/>
  <c r="H7177" s="1"/>
  <c r="AV38" i="1"/>
  <c r="F6973" i="3" s="1"/>
  <c r="H6973" s="1"/>
  <c r="AU38" i="1"/>
  <c r="F6769" i="3" s="1"/>
  <c r="H6769" s="1"/>
  <c r="AT38" i="1"/>
  <c r="F6565" i="3" s="1"/>
  <c r="H6565" s="1"/>
  <c r="AS38" i="1"/>
  <c r="F6361" i="3" s="1"/>
  <c r="H6361" s="1"/>
  <c r="AR38" i="1"/>
  <c r="F6157" i="3" s="1"/>
  <c r="H6157" s="1"/>
  <c r="AQ38" i="1"/>
  <c r="F5953" i="3" s="1"/>
  <c r="H5953" s="1"/>
  <c r="AP38" i="1"/>
  <c r="F5749" i="3" s="1"/>
  <c r="H5749" s="1"/>
  <c r="AO38" i="1"/>
  <c r="F5545" i="3" s="1"/>
  <c r="H5545" s="1"/>
  <c r="AN38" i="1"/>
  <c r="F5341" i="3" s="1"/>
  <c r="H5341" s="1"/>
  <c r="AM38" i="1"/>
  <c r="F5137" i="3" s="1"/>
  <c r="H5137" s="1"/>
  <c r="AL38" i="1"/>
  <c r="F4933" i="3" s="1"/>
  <c r="H4933" s="1"/>
  <c r="AK38" i="1"/>
  <c r="F4729" i="3" s="1"/>
  <c r="H4729" s="1"/>
  <c r="AJ38" i="1"/>
  <c r="F4525" i="3" s="1"/>
  <c r="H4525" s="1"/>
  <c r="AI38" i="1"/>
  <c r="F4321" i="3" s="1"/>
  <c r="H4321" s="1"/>
  <c r="AH38" i="1"/>
  <c r="F4117" i="3" s="1"/>
  <c r="H4117" s="1"/>
  <c r="AG38" i="1"/>
  <c r="F3913" i="3" s="1"/>
  <c r="H3913" s="1"/>
  <c r="AF38" i="1"/>
  <c r="F3709" i="3" s="1"/>
  <c r="H3709" s="1"/>
  <c r="AE38" i="1"/>
  <c r="F3505" i="3" s="1"/>
  <c r="H3505" s="1"/>
  <c r="AD38" i="1"/>
  <c r="F3301" i="3" s="1"/>
  <c r="H3301" s="1"/>
  <c r="AC38" i="1"/>
  <c r="F3097" i="3" s="1"/>
  <c r="H3097" s="1"/>
  <c r="AB38" i="1"/>
  <c r="F2893" i="3" s="1"/>
  <c r="H2893" s="1"/>
  <c r="AA38" i="1"/>
  <c r="F2689" i="3" s="1"/>
  <c r="H2689" s="1"/>
  <c r="Z38" i="1"/>
  <c r="F2485" i="3" s="1"/>
  <c r="H2485" s="1"/>
  <c r="Y38" i="1"/>
  <c r="F2281" i="3" s="1"/>
  <c r="H2281" s="1"/>
  <c r="X38" i="1"/>
  <c r="F2077" i="3" s="1"/>
  <c r="H2077" s="1"/>
  <c r="W38" i="1"/>
  <c r="F1873" i="3" s="1"/>
  <c r="H1873" s="1"/>
  <c r="V38" i="1"/>
  <c r="F1669" i="3" s="1"/>
  <c r="H1669" s="1"/>
  <c r="U38" i="1"/>
  <c r="F1465" i="3" s="1"/>
  <c r="H1465" s="1"/>
  <c r="T38" i="1"/>
  <c r="F1261" i="3" s="1"/>
  <c r="H1261" s="1"/>
  <c r="S38" i="1"/>
  <c r="F1057" i="3" s="1"/>
  <c r="H1057" s="1"/>
  <c r="R38" i="1"/>
  <c r="F853" i="3" s="1"/>
  <c r="H853" s="1"/>
  <c r="Q38" i="1"/>
  <c r="F649" i="3" s="1"/>
  <c r="H649" s="1"/>
  <c r="P38" i="1"/>
  <c r="F445" i="3" s="1"/>
  <c r="H445" s="1"/>
  <c r="O38" i="1"/>
  <c r="F241" i="3" s="1"/>
  <c r="H241" s="1"/>
  <c r="CS37" i="1"/>
  <c r="F16969" i="3" s="1"/>
  <c r="H16969" s="1"/>
  <c r="CR37" i="1"/>
  <c r="F16765" i="3" s="1"/>
  <c r="H16765" s="1"/>
  <c r="CQ37" i="1"/>
  <c r="F16561" i="3" s="1"/>
  <c r="H16561" s="1"/>
  <c r="CP37" i="1"/>
  <c r="F16357" i="3" s="1"/>
  <c r="H16357" s="1"/>
  <c r="CO37" i="1"/>
  <c r="F16153" i="3" s="1"/>
  <c r="H16153" s="1"/>
  <c r="CN37" i="1"/>
  <c r="F15949" i="3" s="1"/>
  <c r="H15949" s="1"/>
  <c r="CM37" i="1"/>
  <c r="F15745" i="3" s="1"/>
  <c r="H15745" s="1"/>
  <c r="CL37" i="1"/>
  <c r="F15541" i="3" s="1"/>
  <c r="H15541" s="1"/>
  <c r="CK37" i="1"/>
  <c r="F15337" i="3" s="1"/>
  <c r="H15337" s="1"/>
  <c r="CJ37" i="1"/>
  <c r="F15133" i="3" s="1"/>
  <c r="H15133" s="1"/>
  <c r="CI37" i="1"/>
  <c r="F14929" i="3" s="1"/>
  <c r="H14929" s="1"/>
  <c r="CH37" i="1"/>
  <c r="F14725" i="3" s="1"/>
  <c r="H14725" s="1"/>
  <c r="CG37" i="1"/>
  <c r="F14521" i="3" s="1"/>
  <c r="H14521" s="1"/>
  <c r="CF37" i="1"/>
  <c r="F14317" i="3" s="1"/>
  <c r="H14317" s="1"/>
  <c r="CE37" i="1"/>
  <c r="F14113" i="3" s="1"/>
  <c r="H14113" s="1"/>
  <c r="CD37" i="1"/>
  <c r="F13909" i="3" s="1"/>
  <c r="H13909" s="1"/>
  <c r="CC37" i="1"/>
  <c r="F13705" i="3" s="1"/>
  <c r="H13705" s="1"/>
  <c r="CB37" i="1"/>
  <c r="F13501" i="3" s="1"/>
  <c r="H13501" s="1"/>
  <c r="CA37" i="1"/>
  <c r="F13297" i="3" s="1"/>
  <c r="H13297" s="1"/>
  <c r="BZ37" i="1"/>
  <c r="F13093" i="3" s="1"/>
  <c r="H13093" s="1"/>
  <c r="BY37" i="1"/>
  <c r="F12889" i="3" s="1"/>
  <c r="H12889" s="1"/>
  <c r="BX37" i="1"/>
  <c r="F12685" i="3" s="1"/>
  <c r="H12685" s="1"/>
  <c r="BW37" i="1"/>
  <c r="F12481" i="3" s="1"/>
  <c r="H12481" s="1"/>
  <c r="BV37" i="1"/>
  <c r="F12277" i="3" s="1"/>
  <c r="H12277" s="1"/>
  <c r="BU37" i="1"/>
  <c r="F12073" i="3" s="1"/>
  <c r="H12073" s="1"/>
  <c r="BT37" i="1"/>
  <c r="F11869" i="3" s="1"/>
  <c r="H11869" s="1"/>
  <c r="BS37" i="1"/>
  <c r="F11665" i="3" s="1"/>
  <c r="H11665" s="1"/>
  <c r="BR37" i="1"/>
  <c r="F11461" i="3" s="1"/>
  <c r="H11461" s="1"/>
  <c r="BQ37" i="1"/>
  <c r="F11257" i="3" s="1"/>
  <c r="H11257" s="1"/>
  <c r="BP37" i="1"/>
  <c r="F11053" i="3" s="1"/>
  <c r="H11053" s="1"/>
  <c r="BO37" i="1"/>
  <c r="F10849" i="3" s="1"/>
  <c r="H10849" s="1"/>
  <c r="BN37" i="1"/>
  <c r="F10645" i="3" s="1"/>
  <c r="H10645" s="1"/>
  <c r="BM37" i="1"/>
  <c r="F10441" i="3" s="1"/>
  <c r="H10441" s="1"/>
  <c r="BL37" i="1"/>
  <c r="BK37"/>
  <c r="F10032" i="3" s="1"/>
  <c r="H10032" s="1"/>
  <c r="BJ37" i="1"/>
  <c r="F9828" i="3" s="1"/>
  <c r="H9828" s="1"/>
  <c r="BI37" i="1"/>
  <c r="F9624" i="3" s="1"/>
  <c r="H9624" s="1"/>
  <c r="BH37" i="1"/>
  <c r="F9420" i="3" s="1"/>
  <c r="H9420" s="1"/>
  <c r="BG37" i="1"/>
  <c r="F9216" i="3" s="1"/>
  <c r="H9216" s="1"/>
  <c r="BF37" i="1"/>
  <c r="F9012" i="3" s="1"/>
  <c r="H9012" s="1"/>
  <c r="BE37" i="1"/>
  <c r="F8808" i="3" s="1"/>
  <c r="H8808" s="1"/>
  <c r="BD37" i="1"/>
  <c r="F8604" i="3" s="1"/>
  <c r="H8604" s="1"/>
  <c r="BC37" i="1"/>
  <c r="F8400" i="3" s="1"/>
  <c r="H8400" s="1"/>
  <c r="BB37" i="1"/>
  <c r="F8196" i="3" s="1"/>
  <c r="H8196" s="1"/>
  <c r="BA37" i="1"/>
  <c r="F7992" i="3" s="1"/>
  <c r="H7992" s="1"/>
  <c r="AZ37" i="1"/>
  <c r="F7788" i="3" s="1"/>
  <c r="H7788" s="1"/>
  <c r="AY37" i="1"/>
  <c r="F7584" i="3" s="1"/>
  <c r="H7584" s="1"/>
  <c r="AX37" i="1"/>
  <c r="F7380" i="3" s="1"/>
  <c r="H7380" s="1"/>
  <c r="AW37" i="1"/>
  <c r="F7176" i="3" s="1"/>
  <c r="H7176" s="1"/>
  <c r="AV37" i="1"/>
  <c r="F6972" i="3" s="1"/>
  <c r="H6972" s="1"/>
  <c r="AU37" i="1"/>
  <c r="F6768" i="3" s="1"/>
  <c r="H6768" s="1"/>
  <c r="AT37" i="1"/>
  <c r="F6564" i="3" s="1"/>
  <c r="H6564" s="1"/>
  <c r="AS37" i="1"/>
  <c r="F6360" i="3" s="1"/>
  <c r="H6360" s="1"/>
  <c r="AR37" i="1"/>
  <c r="F6156" i="3" s="1"/>
  <c r="H6156" s="1"/>
  <c r="AQ37" i="1"/>
  <c r="F5952" i="3" s="1"/>
  <c r="H5952" s="1"/>
  <c r="AP37" i="1"/>
  <c r="F5748" i="3" s="1"/>
  <c r="H5748" s="1"/>
  <c r="AO37" i="1"/>
  <c r="F5544" i="3" s="1"/>
  <c r="H5544" s="1"/>
  <c r="AN37" i="1"/>
  <c r="F5340" i="3" s="1"/>
  <c r="H5340" s="1"/>
  <c r="AM37" i="1"/>
  <c r="F5136" i="3" s="1"/>
  <c r="H5136" s="1"/>
  <c r="AL37" i="1"/>
  <c r="F4932" i="3" s="1"/>
  <c r="H4932" s="1"/>
  <c r="AK37" i="1"/>
  <c r="F4728" i="3" s="1"/>
  <c r="H4728" s="1"/>
  <c r="AJ37" i="1"/>
  <c r="F4524" i="3" s="1"/>
  <c r="H4524" s="1"/>
  <c r="AI37" i="1"/>
  <c r="F4320" i="3" s="1"/>
  <c r="H4320" s="1"/>
  <c r="AH37" i="1"/>
  <c r="F4116" i="3" s="1"/>
  <c r="H4116" s="1"/>
  <c r="AG37" i="1"/>
  <c r="F3912" i="3" s="1"/>
  <c r="H3912" s="1"/>
  <c r="AF37" i="1"/>
  <c r="F3708" i="3" s="1"/>
  <c r="H3708" s="1"/>
  <c r="AE37" i="1"/>
  <c r="F3504" i="3" s="1"/>
  <c r="H3504" s="1"/>
  <c r="AD37" i="1"/>
  <c r="F3300" i="3" s="1"/>
  <c r="H3300" s="1"/>
  <c r="AC37" i="1"/>
  <c r="F3096" i="3" s="1"/>
  <c r="H3096" s="1"/>
  <c r="AB37" i="1"/>
  <c r="F2892" i="3" s="1"/>
  <c r="H2892" s="1"/>
  <c r="AA37" i="1"/>
  <c r="F2688" i="3" s="1"/>
  <c r="H2688" s="1"/>
  <c r="Z37" i="1"/>
  <c r="F2484" i="3" s="1"/>
  <c r="Y37" i="1"/>
  <c r="F2280" i="3" s="1"/>
  <c r="X37" i="1"/>
  <c r="F2076" i="3" s="1"/>
  <c r="W37" i="1"/>
  <c r="F1872" i="3" s="1"/>
  <c r="V37" i="1"/>
  <c r="F1668" i="3" s="1"/>
  <c r="U37" i="1"/>
  <c r="F1464" i="3" s="1"/>
  <c r="T37" i="1"/>
  <c r="F1260" i="3" s="1"/>
  <c r="S37" i="1"/>
  <c r="F1056" i="3" s="1"/>
  <c r="R37" i="1"/>
  <c r="F852" i="3" s="1"/>
  <c r="Q37" i="1"/>
  <c r="F648" i="3" s="1"/>
  <c r="P37" i="1"/>
  <c r="F444" i="3" s="1"/>
  <c r="H444" s="1"/>
  <c r="O37" i="1"/>
  <c r="F240" i="3" s="1"/>
  <c r="CS36" i="1"/>
  <c r="F16968" i="3" s="1"/>
  <c r="H16968" s="1"/>
  <c r="CR36" i="1"/>
  <c r="F16764" i="3" s="1"/>
  <c r="H16764" s="1"/>
  <c r="CQ36" i="1"/>
  <c r="F16560" i="3" s="1"/>
  <c r="H16560" s="1"/>
  <c r="CP36" i="1"/>
  <c r="F16356" i="3" s="1"/>
  <c r="H16356" s="1"/>
  <c r="CO36" i="1"/>
  <c r="F16152" i="3" s="1"/>
  <c r="H16152" s="1"/>
  <c r="CN36" i="1"/>
  <c r="F15948" i="3" s="1"/>
  <c r="H15948" s="1"/>
  <c r="CM36" i="1"/>
  <c r="F15744" i="3" s="1"/>
  <c r="H15744" s="1"/>
  <c r="CL36" i="1"/>
  <c r="F15540" i="3" s="1"/>
  <c r="H15540" s="1"/>
  <c r="CK36" i="1"/>
  <c r="F15336" i="3" s="1"/>
  <c r="H15336" s="1"/>
  <c r="CJ36" i="1"/>
  <c r="F15132" i="3" s="1"/>
  <c r="H15132" s="1"/>
  <c r="CI36" i="1"/>
  <c r="F14928" i="3" s="1"/>
  <c r="H14928" s="1"/>
  <c r="CH36" i="1"/>
  <c r="F14724" i="3" s="1"/>
  <c r="H14724" s="1"/>
  <c r="CG36" i="1"/>
  <c r="F14520" i="3" s="1"/>
  <c r="H14520" s="1"/>
  <c r="CF36" i="1"/>
  <c r="F14316" i="3" s="1"/>
  <c r="H14316" s="1"/>
  <c r="CE36" i="1"/>
  <c r="F14112" i="3" s="1"/>
  <c r="H14112" s="1"/>
  <c r="CD36" i="1"/>
  <c r="F13908" i="3" s="1"/>
  <c r="H13908" s="1"/>
  <c r="CC36" i="1"/>
  <c r="F13704" i="3" s="1"/>
  <c r="H13704" s="1"/>
  <c r="CB36" i="1"/>
  <c r="F13500" i="3" s="1"/>
  <c r="H13500" s="1"/>
  <c r="CA36" i="1"/>
  <c r="F13296" i="3" s="1"/>
  <c r="H13296" s="1"/>
  <c r="BZ36" i="1"/>
  <c r="F13092" i="3" s="1"/>
  <c r="H13092" s="1"/>
  <c r="BY36" i="1"/>
  <c r="F12888" i="3" s="1"/>
  <c r="H12888" s="1"/>
  <c r="BX36" i="1"/>
  <c r="F12684" i="3" s="1"/>
  <c r="H12684" s="1"/>
  <c r="BW36" i="1"/>
  <c r="F12480" i="3" s="1"/>
  <c r="H12480" s="1"/>
  <c r="BV36" i="1"/>
  <c r="F12276" i="3" s="1"/>
  <c r="H12276" s="1"/>
  <c r="BU36" i="1"/>
  <c r="F12072" i="3" s="1"/>
  <c r="H12072" s="1"/>
  <c r="BT36" i="1"/>
  <c r="F11868" i="3" s="1"/>
  <c r="H11868" s="1"/>
  <c r="BS36" i="1"/>
  <c r="F11664" i="3" s="1"/>
  <c r="H11664" s="1"/>
  <c r="BR36" i="1"/>
  <c r="F11460" i="3" s="1"/>
  <c r="H11460" s="1"/>
  <c r="BQ36" i="1"/>
  <c r="F11256" i="3" s="1"/>
  <c r="H11256" s="1"/>
  <c r="BP36" i="1"/>
  <c r="F11052" i="3" s="1"/>
  <c r="H11052" s="1"/>
  <c r="BO36" i="1"/>
  <c r="F10848" i="3" s="1"/>
  <c r="H10848" s="1"/>
  <c r="BN36" i="1"/>
  <c r="F10644" i="3" s="1"/>
  <c r="H10644" s="1"/>
  <c r="BM36" i="1"/>
  <c r="F10440" i="3" s="1"/>
  <c r="H10440" s="1"/>
  <c r="BL36" i="1"/>
  <c r="BK36"/>
  <c r="F10031" i="3" s="1"/>
  <c r="H10031" s="1"/>
  <c r="BJ36" i="1"/>
  <c r="F9827" i="3" s="1"/>
  <c r="H9827" s="1"/>
  <c r="BI36" i="1"/>
  <c r="F9623" i="3" s="1"/>
  <c r="H9623" s="1"/>
  <c r="BH36" i="1"/>
  <c r="F9419" i="3" s="1"/>
  <c r="H9419" s="1"/>
  <c r="BG36" i="1"/>
  <c r="F9215" i="3" s="1"/>
  <c r="H9215" s="1"/>
  <c r="BF36" i="1"/>
  <c r="F9011" i="3" s="1"/>
  <c r="H9011" s="1"/>
  <c r="BE36" i="1"/>
  <c r="F8807" i="3" s="1"/>
  <c r="H8807" s="1"/>
  <c r="BD36" i="1"/>
  <c r="F8603" i="3" s="1"/>
  <c r="H8603" s="1"/>
  <c r="BC36" i="1"/>
  <c r="F8399" i="3" s="1"/>
  <c r="H8399" s="1"/>
  <c r="BB36" i="1"/>
  <c r="F8195" i="3" s="1"/>
  <c r="H8195" s="1"/>
  <c r="BA36" i="1"/>
  <c r="F7991" i="3" s="1"/>
  <c r="H7991" s="1"/>
  <c r="AZ36" i="1"/>
  <c r="F7787" i="3" s="1"/>
  <c r="H7787" s="1"/>
  <c r="AY36" i="1"/>
  <c r="F7583" i="3" s="1"/>
  <c r="H7583" s="1"/>
  <c r="AX36" i="1"/>
  <c r="F7379" i="3" s="1"/>
  <c r="H7379" s="1"/>
  <c r="AW36" i="1"/>
  <c r="F7175" i="3" s="1"/>
  <c r="H7175" s="1"/>
  <c r="AV36" i="1"/>
  <c r="F6971" i="3" s="1"/>
  <c r="H6971" s="1"/>
  <c r="AU36" i="1"/>
  <c r="F6767" i="3" s="1"/>
  <c r="H6767" s="1"/>
  <c r="AT36" i="1"/>
  <c r="F6563" i="3" s="1"/>
  <c r="H6563" s="1"/>
  <c r="AS36" i="1"/>
  <c r="F6359" i="3" s="1"/>
  <c r="H6359" s="1"/>
  <c r="AR36" i="1"/>
  <c r="F6155" i="3" s="1"/>
  <c r="H6155" s="1"/>
  <c r="AQ36" i="1"/>
  <c r="F5951" i="3" s="1"/>
  <c r="H5951" s="1"/>
  <c r="AP36" i="1"/>
  <c r="F5747" i="3" s="1"/>
  <c r="H5747" s="1"/>
  <c r="AO36" i="1"/>
  <c r="F5543" i="3" s="1"/>
  <c r="H5543" s="1"/>
  <c r="AN36" i="1"/>
  <c r="F5339" i="3" s="1"/>
  <c r="H5339" s="1"/>
  <c r="AM36" i="1"/>
  <c r="F5135" i="3" s="1"/>
  <c r="H5135" s="1"/>
  <c r="AL36" i="1"/>
  <c r="F4931" i="3" s="1"/>
  <c r="H4931" s="1"/>
  <c r="AK36" i="1"/>
  <c r="F4727" i="3" s="1"/>
  <c r="H4727" s="1"/>
  <c r="AJ36" i="1"/>
  <c r="F4523" i="3" s="1"/>
  <c r="H4523" s="1"/>
  <c r="AI36" i="1"/>
  <c r="F4319" i="3" s="1"/>
  <c r="H4319" s="1"/>
  <c r="AH36" i="1"/>
  <c r="F4115" i="3" s="1"/>
  <c r="H4115" s="1"/>
  <c r="AG36" i="1"/>
  <c r="F3911" i="3" s="1"/>
  <c r="H3911" s="1"/>
  <c r="AF36" i="1"/>
  <c r="F3707" i="3" s="1"/>
  <c r="H3707" s="1"/>
  <c r="AE36" i="1"/>
  <c r="F3503" i="3" s="1"/>
  <c r="H3503" s="1"/>
  <c r="AD36" i="1"/>
  <c r="F3299" i="3" s="1"/>
  <c r="H3299" s="1"/>
  <c r="AC36" i="1"/>
  <c r="F3095" i="3" s="1"/>
  <c r="H3095" s="1"/>
  <c r="AB36" i="1"/>
  <c r="F2891" i="3" s="1"/>
  <c r="H2891" s="1"/>
  <c r="AA36" i="1"/>
  <c r="F2687" i="3" s="1"/>
  <c r="H2687" s="1"/>
  <c r="CS35" i="1"/>
  <c r="F16967" i="3" s="1"/>
  <c r="H16967" s="1"/>
  <c r="CR35" i="1"/>
  <c r="F16763" i="3" s="1"/>
  <c r="H16763" s="1"/>
  <c r="CQ35" i="1"/>
  <c r="F16559" i="3" s="1"/>
  <c r="H16559" s="1"/>
  <c r="CP35" i="1"/>
  <c r="F16355" i="3" s="1"/>
  <c r="H16355" s="1"/>
  <c r="CO35" i="1"/>
  <c r="F16151" i="3" s="1"/>
  <c r="H16151" s="1"/>
  <c r="CN35" i="1"/>
  <c r="F15947" i="3" s="1"/>
  <c r="H15947" s="1"/>
  <c r="CM35" i="1"/>
  <c r="F15743" i="3" s="1"/>
  <c r="H15743" s="1"/>
  <c r="CL35" i="1"/>
  <c r="F15539" i="3" s="1"/>
  <c r="H15539" s="1"/>
  <c r="CK35" i="1"/>
  <c r="F15335" i="3" s="1"/>
  <c r="H15335" s="1"/>
  <c r="CJ35" i="1"/>
  <c r="F15131" i="3" s="1"/>
  <c r="H15131" s="1"/>
  <c r="CI35" i="1"/>
  <c r="F14927" i="3" s="1"/>
  <c r="H14927" s="1"/>
  <c r="CH35" i="1"/>
  <c r="F14723" i="3" s="1"/>
  <c r="H14723" s="1"/>
  <c r="CG35" i="1"/>
  <c r="F14519" i="3" s="1"/>
  <c r="H14519" s="1"/>
  <c r="CF35" i="1"/>
  <c r="F14315" i="3" s="1"/>
  <c r="H14315" s="1"/>
  <c r="CE35" i="1"/>
  <c r="F14111" i="3" s="1"/>
  <c r="H14111" s="1"/>
  <c r="CD35" i="1"/>
  <c r="F13907" i="3" s="1"/>
  <c r="H13907" s="1"/>
  <c r="CC35" i="1"/>
  <c r="F13703" i="3" s="1"/>
  <c r="H13703" s="1"/>
  <c r="CB35" i="1"/>
  <c r="F13499" i="3" s="1"/>
  <c r="H13499" s="1"/>
  <c r="CA35" i="1"/>
  <c r="F13295" i="3" s="1"/>
  <c r="H13295" s="1"/>
  <c r="BZ35" i="1"/>
  <c r="F13091" i="3" s="1"/>
  <c r="H13091" s="1"/>
  <c r="BY35" i="1"/>
  <c r="F12887" i="3" s="1"/>
  <c r="H12887" s="1"/>
  <c r="BX35" i="1"/>
  <c r="F12683" i="3" s="1"/>
  <c r="H12683" s="1"/>
  <c r="BW35" i="1"/>
  <c r="F12479" i="3" s="1"/>
  <c r="H12479" s="1"/>
  <c r="BV35" i="1"/>
  <c r="F12275" i="3" s="1"/>
  <c r="H12275" s="1"/>
  <c r="BU35" i="1"/>
  <c r="F12071" i="3" s="1"/>
  <c r="H12071" s="1"/>
  <c r="BT35" i="1"/>
  <c r="F11867" i="3" s="1"/>
  <c r="H11867" s="1"/>
  <c r="BS35" i="1"/>
  <c r="F11663" i="3" s="1"/>
  <c r="H11663" s="1"/>
  <c r="BR35" i="1"/>
  <c r="F11459" i="3" s="1"/>
  <c r="H11459" s="1"/>
  <c r="BQ35" i="1"/>
  <c r="F11255" i="3" s="1"/>
  <c r="H11255" s="1"/>
  <c r="BP35" i="1"/>
  <c r="F11051" i="3" s="1"/>
  <c r="H11051" s="1"/>
  <c r="BO35" i="1"/>
  <c r="F10847" i="3" s="1"/>
  <c r="H10847" s="1"/>
  <c r="BN35" i="1"/>
  <c r="F10643" i="3" s="1"/>
  <c r="H10643" s="1"/>
  <c r="BM35" i="1"/>
  <c r="F10439" i="3" s="1"/>
  <c r="H10439" s="1"/>
  <c r="BL35" i="1"/>
  <c r="BK35"/>
  <c r="F10030" i="3" s="1"/>
  <c r="H10030" s="1"/>
  <c r="BJ35" i="1"/>
  <c r="F9826" i="3" s="1"/>
  <c r="H9826" s="1"/>
  <c r="BI35" i="1"/>
  <c r="F9622" i="3" s="1"/>
  <c r="H9622" s="1"/>
  <c r="BH35" i="1"/>
  <c r="F9418" i="3" s="1"/>
  <c r="H9418" s="1"/>
  <c r="BG35" i="1"/>
  <c r="F9214" i="3" s="1"/>
  <c r="H9214" s="1"/>
  <c r="BF35" i="1"/>
  <c r="F9010" i="3" s="1"/>
  <c r="H9010" s="1"/>
  <c r="BE35" i="1"/>
  <c r="F8806" i="3" s="1"/>
  <c r="H8806" s="1"/>
  <c r="BD35" i="1"/>
  <c r="F8602" i="3" s="1"/>
  <c r="H8602" s="1"/>
  <c r="BC35" i="1"/>
  <c r="F8398" i="3" s="1"/>
  <c r="H8398" s="1"/>
  <c r="BB35" i="1"/>
  <c r="F8194" i="3" s="1"/>
  <c r="H8194" s="1"/>
  <c r="BA35" i="1"/>
  <c r="F7990" i="3" s="1"/>
  <c r="H7990" s="1"/>
  <c r="AZ35" i="1"/>
  <c r="F7786" i="3" s="1"/>
  <c r="H7786" s="1"/>
  <c r="AY35" i="1"/>
  <c r="F7582" i="3" s="1"/>
  <c r="H7582" s="1"/>
  <c r="AX35" i="1"/>
  <c r="F7378" i="3" s="1"/>
  <c r="H7378" s="1"/>
  <c r="AW35" i="1"/>
  <c r="F7174" i="3" s="1"/>
  <c r="H7174" s="1"/>
  <c r="AV35" i="1"/>
  <c r="F6970" i="3" s="1"/>
  <c r="H6970" s="1"/>
  <c r="AU35" i="1"/>
  <c r="F6766" i="3" s="1"/>
  <c r="H6766" s="1"/>
  <c r="AT35" i="1"/>
  <c r="F6562" i="3" s="1"/>
  <c r="H6562" s="1"/>
  <c r="AS35" i="1"/>
  <c r="F6358" i="3" s="1"/>
  <c r="H6358" s="1"/>
  <c r="AR35" i="1"/>
  <c r="F6154" i="3" s="1"/>
  <c r="H6154" s="1"/>
  <c r="AQ35" i="1"/>
  <c r="F5950" i="3" s="1"/>
  <c r="H5950" s="1"/>
  <c r="AP35" i="1"/>
  <c r="F5746" i="3" s="1"/>
  <c r="H5746" s="1"/>
  <c r="AO35" i="1"/>
  <c r="F5542" i="3" s="1"/>
  <c r="H5542" s="1"/>
  <c r="AN35" i="1"/>
  <c r="F5338" i="3" s="1"/>
  <c r="H5338" s="1"/>
  <c r="AM35" i="1"/>
  <c r="F5134" i="3" s="1"/>
  <c r="H5134" s="1"/>
  <c r="AL35" i="1"/>
  <c r="F4930" i="3" s="1"/>
  <c r="H4930" s="1"/>
  <c r="AK35" i="1"/>
  <c r="F4726" i="3" s="1"/>
  <c r="H4726" s="1"/>
  <c r="AJ35" i="1"/>
  <c r="F4522" i="3" s="1"/>
  <c r="H4522" s="1"/>
  <c r="AI35" i="1"/>
  <c r="F4318" i="3" s="1"/>
  <c r="H4318" s="1"/>
  <c r="AH35" i="1"/>
  <c r="F4114" i="3" s="1"/>
  <c r="H4114" s="1"/>
  <c r="AG35" i="1"/>
  <c r="F3910" i="3" s="1"/>
  <c r="H3910" s="1"/>
  <c r="AF35" i="1"/>
  <c r="F3706" i="3" s="1"/>
  <c r="H3706" s="1"/>
  <c r="AE35" i="1"/>
  <c r="F3502" i="3" s="1"/>
  <c r="H3502" s="1"/>
  <c r="AD35" i="1"/>
  <c r="F3298" i="3" s="1"/>
  <c r="H3298" s="1"/>
  <c r="AC35" i="1"/>
  <c r="F3094" i="3" s="1"/>
  <c r="H3094" s="1"/>
  <c r="AB35" i="1"/>
  <c r="F2890" i="3" s="1"/>
  <c r="H2890" s="1"/>
  <c r="AA35" i="1"/>
  <c r="F2686" i="3" s="1"/>
  <c r="H2686" s="1"/>
  <c r="Z35" i="1"/>
  <c r="F2482" i="3" s="1"/>
  <c r="Y35" i="1"/>
  <c r="F2278" i="3" s="1"/>
  <c r="X35" i="1"/>
  <c r="F2074" i="3" s="1"/>
  <c r="W35" i="1"/>
  <c r="F1870" i="3" s="1"/>
  <c r="V35" i="1"/>
  <c r="F1666" i="3" s="1"/>
  <c r="U35" i="1"/>
  <c r="F1462" i="3" s="1"/>
  <c r="T35" i="1"/>
  <c r="F1258" i="3" s="1"/>
  <c r="S35" i="1"/>
  <c r="F1054" i="3" s="1"/>
  <c r="R35" i="1"/>
  <c r="F850" i="3" s="1"/>
  <c r="Q35" i="1"/>
  <c r="F646" i="3" s="1"/>
  <c r="P35" i="1"/>
  <c r="F442" i="3" s="1"/>
  <c r="H442" s="1"/>
  <c r="O35" i="1"/>
  <c r="F238" i="3" s="1"/>
  <c r="CS34" i="1"/>
  <c r="F16966" i="3" s="1"/>
  <c r="H16966" s="1"/>
  <c r="CR34" i="1"/>
  <c r="F16762" i="3" s="1"/>
  <c r="H16762" s="1"/>
  <c r="CQ34" i="1"/>
  <c r="F16558" i="3" s="1"/>
  <c r="H16558" s="1"/>
  <c r="CP34" i="1"/>
  <c r="F16354" i="3" s="1"/>
  <c r="H16354" s="1"/>
  <c r="CO34" i="1"/>
  <c r="F16150" i="3" s="1"/>
  <c r="H16150" s="1"/>
  <c r="CN34" i="1"/>
  <c r="F15946" i="3" s="1"/>
  <c r="H15946" s="1"/>
  <c r="CM34" i="1"/>
  <c r="F15742" i="3" s="1"/>
  <c r="H15742" s="1"/>
  <c r="CL34" i="1"/>
  <c r="F15538" i="3" s="1"/>
  <c r="H15538" s="1"/>
  <c r="CK34" i="1"/>
  <c r="F15334" i="3" s="1"/>
  <c r="H15334" s="1"/>
  <c r="CJ34" i="1"/>
  <c r="F15130" i="3" s="1"/>
  <c r="H15130" s="1"/>
  <c r="CI34" i="1"/>
  <c r="F14926" i="3" s="1"/>
  <c r="H14926" s="1"/>
  <c r="CH34" i="1"/>
  <c r="F14722" i="3" s="1"/>
  <c r="H14722" s="1"/>
  <c r="CG34" i="1"/>
  <c r="F14518" i="3" s="1"/>
  <c r="H14518" s="1"/>
  <c r="CF34" i="1"/>
  <c r="F14314" i="3" s="1"/>
  <c r="H14314" s="1"/>
  <c r="CE34" i="1"/>
  <c r="F14110" i="3" s="1"/>
  <c r="H14110" s="1"/>
  <c r="CD34" i="1"/>
  <c r="F13906" i="3" s="1"/>
  <c r="H13906" s="1"/>
  <c r="CC34" i="1"/>
  <c r="F13702" i="3" s="1"/>
  <c r="H13702" s="1"/>
  <c r="CB34" i="1"/>
  <c r="F13498" i="3" s="1"/>
  <c r="H13498" s="1"/>
  <c r="CA34" i="1"/>
  <c r="F13294" i="3" s="1"/>
  <c r="H13294" s="1"/>
  <c r="BZ34" i="1"/>
  <c r="F13090" i="3" s="1"/>
  <c r="H13090" s="1"/>
  <c r="BY34" i="1"/>
  <c r="F12886" i="3" s="1"/>
  <c r="H12886" s="1"/>
  <c r="BX34" i="1"/>
  <c r="F12682" i="3" s="1"/>
  <c r="H12682" s="1"/>
  <c r="BW34" i="1"/>
  <c r="F12478" i="3" s="1"/>
  <c r="H12478" s="1"/>
  <c r="BV34" i="1"/>
  <c r="F12274" i="3" s="1"/>
  <c r="H12274" s="1"/>
  <c r="BU34" i="1"/>
  <c r="F12070" i="3" s="1"/>
  <c r="H12070" s="1"/>
  <c r="BT34" i="1"/>
  <c r="F11866" i="3" s="1"/>
  <c r="H11866" s="1"/>
  <c r="BS34" i="1"/>
  <c r="F11662" i="3" s="1"/>
  <c r="H11662" s="1"/>
  <c r="BR34" i="1"/>
  <c r="F11458" i="3" s="1"/>
  <c r="H11458" s="1"/>
  <c r="BQ34" i="1"/>
  <c r="F11254" i="3" s="1"/>
  <c r="H11254" s="1"/>
  <c r="BP34" i="1"/>
  <c r="F11050" i="3" s="1"/>
  <c r="H11050" s="1"/>
  <c r="BO34" i="1"/>
  <c r="F10846" i="3" s="1"/>
  <c r="H10846" s="1"/>
  <c r="BN34" i="1"/>
  <c r="F10642" i="3" s="1"/>
  <c r="H10642" s="1"/>
  <c r="BM34" i="1"/>
  <c r="F10438" i="3" s="1"/>
  <c r="H10438" s="1"/>
  <c r="BL34" i="1"/>
  <c r="BK34"/>
  <c r="F10029" i="3" s="1"/>
  <c r="H10029" s="1"/>
  <c r="BJ34" i="1"/>
  <c r="F9825" i="3" s="1"/>
  <c r="H9825" s="1"/>
  <c r="BI34" i="1"/>
  <c r="F9621" i="3" s="1"/>
  <c r="H9621" s="1"/>
  <c r="BH34" i="1"/>
  <c r="F9417" i="3" s="1"/>
  <c r="H9417" s="1"/>
  <c r="BG34" i="1"/>
  <c r="F9213" i="3" s="1"/>
  <c r="H9213" s="1"/>
  <c r="BF34" i="1"/>
  <c r="F9009" i="3" s="1"/>
  <c r="H9009" s="1"/>
  <c r="BE34" i="1"/>
  <c r="F8805" i="3" s="1"/>
  <c r="H8805" s="1"/>
  <c r="BD34" i="1"/>
  <c r="F8601" i="3" s="1"/>
  <c r="H8601" s="1"/>
  <c r="BC34" i="1"/>
  <c r="F8397" i="3" s="1"/>
  <c r="H8397" s="1"/>
  <c r="BB34" i="1"/>
  <c r="F8193" i="3" s="1"/>
  <c r="H8193" s="1"/>
  <c r="BA34" i="1"/>
  <c r="F7989" i="3" s="1"/>
  <c r="H7989" s="1"/>
  <c r="AZ34" i="1"/>
  <c r="F7785" i="3" s="1"/>
  <c r="H7785" s="1"/>
  <c r="AY34" i="1"/>
  <c r="F7581" i="3" s="1"/>
  <c r="H7581" s="1"/>
  <c r="AX34" i="1"/>
  <c r="F7377" i="3" s="1"/>
  <c r="H7377" s="1"/>
  <c r="AW34" i="1"/>
  <c r="F7173" i="3" s="1"/>
  <c r="H7173" s="1"/>
  <c r="AV34" i="1"/>
  <c r="F6969" i="3" s="1"/>
  <c r="H6969" s="1"/>
  <c r="AU34" i="1"/>
  <c r="F6765" i="3" s="1"/>
  <c r="H6765" s="1"/>
  <c r="AT34" i="1"/>
  <c r="F6561" i="3" s="1"/>
  <c r="H6561" s="1"/>
  <c r="AS34" i="1"/>
  <c r="F6357" i="3" s="1"/>
  <c r="H6357" s="1"/>
  <c r="AR34" i="1"/>
  <c r="F6153" i="3" s="1"/>
  <c r="H6153" s="1"/>
  <c r="AQ34" i="1"/>
  <c r="F5949" i="3" s="1"/>
  <c r="H5949" s="1"/>
  <c r="AP34" i="1"/>
  <c r="F5745" i="3" s="1"/>
  <c r="H5745" s="1"/>
  <c r="AO34" i="1"/>
  <c r="F5541" i="3" s="1"/>
  <c r="H5541" s="1"/>
  <c r="AN34" i="1"/>
  <c r="F5337" i="3" s="1"/>
  <c r="H5337" s="1"/>
  <c r="AM34" i="1"/>
  <c r="F5133" i="3" s="1"/>
  <c r="H5133" s="1"/>
  <c r="AL34" i="1"/>
  <c r="F4929" i="3" s="1"/>
  <c r="H4929" s="1"/>
  <c r="AK34" i="1"/>
  <c r="F4725" i="3" s="1"/>
  <c r="H4725" s="1"/>
  <c r="AJ34" i="1"/>
  <c r="F4521" i="3" s="1"/>
  <c r="H4521" s="1"/>
  <c r="AI34" i="1"/>
  <c r="F4317" i="3" s="1"/>
  <c r="H4317" s="1"/>
  <c r="AH34" i="1"/>
  <c r="F4113" i="3" s="1"/>
  <c r="H4113" s="1"/>
  <c r="AG34" i="1"/>
  <c r="F3909" i="3" s="1"/>
  <c r="H3909" s="1"/>
  <c r="AF34" i="1"/>
  <c r="F3705" i="3" s="1"/>
  <c r="H3705" s="1"/>
  <c r="AE34" i="1"/>
  <c r="F3501" i="3" s="1"/>
  <c r="H3501" s="1"/>
  <c r="AD34" i="1"/>
  <c r="F3297" i="3" s="1"/>
  <c r="H3297" s="1"/>
  <c r="AC34" i="1"/>
  <c r="F3093" i="3" s="1"/>
  <c r="H3093" s="1"/>
  <c r="AB34" i="1"/>
  <c r="F2889" i="3" s="1"/>
  <c r="H2889" s="1"/>
  <c r="AA34" i="1"/>
  <c r="F2685" i="3" s="1"/>
  <c r="H2685" s="1"/>
  <c r="Z34" i="1"/>
  <c r="F2481" i="3" s="1"/>
  <c r="H2481" s="1"/>
  <c r="Y34" i="1"/>
  <c r="F2277" i="3" s="1"/>
  <c r="H2277" s="1"/>
  <c r="X34" i="1"/>
  <c r="F2073" i="3" s="1"/>
  <c r="H2073" s="1"/>
  <c r="W34" i="1"/>
  <c r="F1869" i="3" s="1"/>
  <c r="H1869" s="1"/>
  <c r="V34" i="1"/>
  <c r="F1665" i="3" s="1"/>
  <c r="H1665" s="1"/>
  <c r="U34" i="1"/>
  <c r="F1461" i="3" s="1"/>
  <c r="H1461" s="1"/>
  <c r="T34" i="1"/>
  <c r="F1257" i="3" s="1"/>
  <c r="H1257" s="1"/>
  <c r="S34" i="1"/>
  <c r="F1053" i="3" s="1"/>
  <c r="H1053" s="1"/>
  <c r="R34" i="1"/>
  <c r="F849" i="3" s="1"/>
  <c r="H849" s="1"/>
  <c r="Q34" i="1"/>
  <c r="F645" i="3" s="1"/>
  <c r="H645" s="1"/>
  <c r="P34" i="1"/>
  <c r="F441" i="3" s="1"/>
  <c r="H441" s="1"/>
  <c r="O34" i="1"/>
  <c r="F237" i="3" s="1"/>
  <c r="H237" s="1"/>
  <c r="CS33" i="1"/>
  <c r="F16965" i="3" s="1"/>
  <c r="H16965" s="1"/>
  <c r="CR33" i="1"/>
  <c r="F16761" i="3" s="1"/>
  <c r="H16761" s="1"/>
  <c r="CQ33" i="1"/>
  <c r="F16557" i="3" s="1"/>
  <c r="H16557" s="1"/>
  <c r="CP33" i="1"/>
  <c r="F16353" i="3" s="1"/>
  <c r="H16353" s="1"/>
  <c r="CO33" i="1"/>
  <c r="F16149" i="3" s="1"/>
  <c r="H16149" s="1"/>
  <c r="CN33" i="1"/>
  <c r="F15945" i="3" s="1"/>
  <c r="H15945" s="1"/>
  <c r="CM33" i="1"/>
  <c r="F15741" i="3" s="1"/>
  <c r="H15741" s="1"/>
  <c r="CL33" i="1"/>
  <c r="F15537" i="3" s="1"/>
  <c r="H15537" s="1"/>
  <c r="CK33" i="1"/>
  <c r="F15333" i="3" s="1"/>
  <c r="H15333" s="1"/>
  <c r="CJ33" i="1"/>
  <c r="F15129" i="3" s="1"/>
  <c r="H15129" s="1"/>
  <c r="CI33" i="1"/>
  <c r="F14925" i="3" s="1"/>
  <c r="H14925" s="1"/>
  <c r="CH33" i="1"/>
  <c r="F14721" i="3" s="1"/>
  <c r="H14721" s="1"/>
  <c r="CG33" i="1"/>
  <c r="F14517" i="3" s="1"/>
  <c r="H14517" s="1"/>
  <c r="CF33" i="1"/>
  <c r="F14313" i="3" s="1"/>
  <c r="H14313" s="1"/>
  <c r="CE33" i="1"/>
  <c r="F14109" i="3" s="1"/>
  <c r="H14109" s="1"/>
  <c r="CD33" i="1"/>
  <c r="F13905" i="3" s="1"/>
  <c r="H13905" s="1"/>
  <c r="CC33" i="1"/>
  <c r="F13701" i="3" s="1"/>
  <c r="H13701" s="1"/>
  <c r="CB33" i="1"/>
  <c r="F13497" i="3" s="1"/>
  <c r="H13497" s="1"/>
  <c r="CA33" i="1"/>
  <c r="F13293" i="3" s="1"/>
  <c r="H13293" s="1"/>
  <c r="BZ33" i="1"/>
  <c r="F13089" i="3" s="1"/>
  <c r="H13089" s="1"/>
  <c r="BY33" i="1"/>
  <c r="F12885" i="3" s="1"/>
  <c r="H12885" s="1"/>
  <c r="BX33" i="1"/>
  <c r="F12681" i="3" s="1"/>
  <c r="H12681" s="1"/>
  <c r="BW33" i="1"/>
  <c r="F12477" i="3" s="1"/>
  <c r="H12477" s="1"/>
  <c r="BV33" i="1"/>
  <c r="F12273" i="3" s="1"/>
  <c r="H12273" s="1"/>
  <c r="BU33" i="1"/>
  <c r="F12069" i="3" s="1"/>
  <c r="H12069" s="1"/>
  <c r="BT33" i="1"/>
  <c r="F11865" i="3" s="1"/>
  <c r="H11865" s="1"/>
  <c r="BS33" i="1"/>
  <c r="F11661" i="3" s="1"/>
  <c r="H11661" s="1"/>
  <c r="BR33" i="1"/>
  <c r="F11457" i="3" s="1"/>
  <c r="H11457" s="1"/>
  <c r="BQ33" i="1"/>
  <c r="F11253" i="3" s="1"/>
  <c r="H11253" s="1"/>
  <c r="BP33" i="1"/>
  <c r="F11049" i="3" s="1"/>
  <c r="H11049" s="1"/>
  <c r="BO33" i="1"/>
  <c r="F10845" i="3" s="1"/>
  <c r="H10845" s="1"/>
  <c r="BN33" i="1"/>
  <c r="F10641" i="3" s="1"/>
  <c r="H10641" s="1"/>
  <c r="BM33" i="1"/>
  <c r="F10437" i="3" s="1"/>
  <c r="H10437" s="1"/>
  <c r="BL33" i="1"/>
  <c r="BK33"/>
  <c r="F10028" i="3" s="1"/>
  <c r="H10028" s="1"/>
  <c r="BJ33" i="1"/>
  <c r="F9824" i="3" s="1"/>
  <c r="H9824" s="1"/>
  <c r="BI33" i="1"/>
  <c r="F9620" i="3" s="1"/>
  <c r="H9620" s="1"/>
  <c r="BH33" i="1"/>
  <c r="F9416" i="3" s="1"/>
  <c r="H9416" s="1"/>
  <c r="BG33" i="1"/>
  <c r="F9212" i="3" s="1"/>
  <c r="H9212" s="1"/>
  <c r="BF33" i="1"/>
  <c r="F9008" i="3" s="1"/>
  <c r="H9008" s="1"/>
  <c r="BE33" i="1"/>
  <c r="F8804" i="3" s="1"/>
  <c r="H8804" s="1"/>
  <c r="BD33" i="1"/>
  <c r="F8600" i="3" s="1"/>
  <c r="H8600" s="1"/>
  <c r="BC33" i="1"/>
  <c r="F8396" i="3" s="1"/>
  <c r="H8396" s="1"/>
  <c r="BB33" i="1"/>
  <c r="F8192" i="3" s="1"/>
  <c r="H8192" s="1"/>
  <c r="BA33" i="1"/>
  <c r="F7988" i="3" s="1"/>
  <c r="H7988" s="1"/>
  <c r="AZ33" i="1"/>
  <c r="F7784" i="3" s="1"/>
  <c r="H7784" s="1"/>
  <c r="AY33" i="1"/>
  <c r="F7580" i="3" s="1"/>
  <c r="H7580" s="1"/>
  <c r="AX33" i="1"/>
  <c r="F7376" i="3" s="1"/>
  <c r="H7376" s="1"/>
  <c r="AW33" i="1"/>
  <c r="F7172" i="3" s="1"/>
  <c r="H7172" s="1"/>
  <c r="AV33" i="1"/>
  <c r="F6968" i="3" s="1"/>
  <c r="H6968" s="1"/>
  <c r="AU33" i="1"/>
  <c r="F6764" i="3" s="1"/>
  <c r="H6764" s="1"/>
  <c r="AT33" i="1"/>
  <c r="F6560" i="3" s="1"/>
  <c r="H6560" s="1"/>
  <c r="AS33" i="1"/>
  <c r="F6356" i="3" s="1"/>
  <c r="H6356" s="1"/>
  <c r="AR33" i="1"/>
  <c r="F6152" i="3" s="1"/>
  <c r="H6152" s="1"/>
  <c r="AQ33" i="1"/>
  <c r="F5948" i="3" s="1"/>
  <c r="H5948" s="1"/>
  <c r="AP33" i="1"/>
  <c r="F5744" i="3" s="1"/>
  <c r="H5744" s="1"/>
  <c r="AO33" i="1"/>
  <c r="F5540" i="3" s="1"/>
  <c r="H5540" s="1"/>
  <c r="AN33" i="1"/>
  <c r="F5336" i="3" s="1"/>
  <c r="H5336" s="1"/>
  <c r="AM33" i="1"/>
  <c r="F5132" i="3" s="1"/>
  <c r="H5132" s="1"/>
  <c r="AL33" i="1"/>
  <c r="F4928" i="3" s="1"/>
  <c r="H4928" s="1"/>
  <c r="AK33" i="1"/>
  <c r="F4724" i="3" s="1"/>
  <c r="H4724" s="1"/>
  <c r="AJ33" i="1"/>
  <c r="F4520" i="3" s="1"/>
  <c r="H4520" s="1"/>
  <c r="AI33" i="1"/>
  <c r="F4316" i="3" s="1"/>
  <c r="H4316" s="1"/>
  <c r="AH33" i="1"/>
  <c r="F4112" i="3" s="1"/>
  <c r="H4112" s="1"/>
  <c r="AG33" i="1"/>
  <c r="F3908" i="3" s="1"/>
  <c r="H3908" s="1"/>
  <c r="AF33" i="1"/>
  <c r="F3704" i="3" s="1"/>
  <c r="H3704" s="1"/>
  <c r="AE33" i="1"/>
  <c r="F3500" i="3" s="1"/>
  <c r="H3500" s="1"/>
  <c r="AD33" i="1"/>
  <c r="F3296" i="3" s="1"/>
  <c r="H3296" s="1"/>
  <c r="AC33" i="1"/>
  <c r="F3092" i="3" s="1"/>
  <c r="H3092" s="1"/>
  <c r="AB33" i="1"/>
  <c r="F2888" i="3" s="1"/>
  <c r="H2888" s="1"/>
  <c r="AA33" i="1"/>
  <c r="F2684" i="3" s="1"/>
  <c r="H2684" s="1"/>
  <c r="Z33" i="1"/>
  <c r="F2480" i="3" s="1"/>
  <c r="H2480" s="1"/>
  <c r="Y33" i="1"/>
  <c r="F2276" i="3" s="1"/>
  <c r="H2276" s="1"/>
  <c r="X33" i="1"/>
  <c r="F2072" i="3" s="1"/>
  <c r="H2072" s="1"/>
  <c r="W33" i="1"/>
  <c r="F1868" i="3" s="1"/>
  <c r="H1868" s="1"/>
  <c r="V33" i="1"/>
  <c r="F1664" i="3" s="1"/>
  <c r="H1664" s="1"/>
  <c r="U33" i="1"/>
  <c r="F1460" i="3" s="1"/>
  <c r="H1460" s="1"/>
  <c r="T33" i="1"/>
  <c r="F1256" i="3" s="1"/>
  <c r="H1256" s="1"/>
  <c r="S33" i="1"/>
  <c r="F1052" i="3" s="1"/>
  <c r="H1052" s="1"/>
  <c r="R33" i="1"/>
  <c r="F848" i="3" s="1"/>
  <c r="H848" s="1"/>
  <c r="Q33" i="1"/>
  <c r="F644" i="3" s="1"/>
  <c r="H644" s="1"/>
  <c r="P33" i="1"/>
  <c r="F440" i="3" s="1"/>
  <c r="H440" s="1"/>
  <c r="O33" i="1"/>
  <c r="F236" i="3" s="1"/>
  <c r="H236" s="1"/>
  <c r="CS32" i="1"/>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CS28"/>
  <c r="F16960" i="3" s="1"/>
  <c r="H16960" s="1"/>
  <c r="CR28" i="1"/>
  <c r="F16756" i="3" s="1"/>
  <c r="H16756" s="1"/>
  <c r="CQ28" i="1"/>
  <c r="F16552" i="3" s="1"/>
  <c r="H16552" s="1"/>
  <c r="CP28" i="1"/>
  <c r="F16348" i="3" s="1"/>
  <c r="H16348" s="1"/>
  <c r="CO28" i="1"/>
  <c r="F16144" i="3" s="1"/>
  <c r="H16144" s="1"/>
  <c r="CN28" i="1"/>
  <c r="F15940" i="3" s="1"/>
  <c r="H15940" s="1"/>
  <c r="CM28" i="1"/>
  <c r="F15736" i="3" s="1"/>
  <c r="H15736" s="1"/>
  <c r="CL28" i="1"/>
  <c r="F15532" i="3" s="1"/>
  <c r="H15532" s="1"/>
  <c r="CK28" i="1"/>
  <c r="F15328" i="3" s="1"/>
  <c r="H15328" s="1"/>
  <c r="CJ28" i="1"/>
  <c r="F15124" i="3" s="1"/>
  <c r="H15124" s="1"/>
  <c r="CI28" i="1"/>
  <c r="F14920" i="3" s="1"/>
  <c r="H14920" s="1"/>
  <c r="CH28" i="1"/>
  <c r="F14716" i="3" s="1"/>
  <c r="H14716" s="1"/>
  <c r="CG28" i="1"/>
  <c r="F14512" i="3" s="1"/>
  <c r="H14512" s="1"/>
  <c r="CF28" i="1"/>
  <c r="F14308" i="3" s="1"/>
  <c r="H14308" s="1"/>
  <c r="CE28" i="1"/>
  <c r="F14104" i="3" s="1"/>
  <c r="H14104" s="1"/>
  <c r="CD28" i="1"/>
  <c r="F13900" i="3" s="1"/>
  <c r="H13900" s="1"/>
  <c r="CC28" i="1"/>
  <c r="F13696" i="3" s="1"/>
  <c r="H13696" s="1"/>
  <c r="CB28" i="1"/>
  <c r="F13492" i="3" s="1"/>
  <c r="H13492" s="1"/>
  <c r="CA28" i="1"/>
  <c r="F13288" i="3" s="1"/>
  <c r="H13288" s="1"/>
  <c r="BZ28" i="1"/>
  <c r="F13084" i="3" s="1"/>
  <c r="H13084" s="1"/>
  <c r="BY28" i="1"/>
  <c r="F12880" i="3" s="1"/>
  <c r="H12880" s="1"/>
  <c r="BX28" i="1"/>
  <c r="F12676" i="3" s="1"/>
  <c r="H12676" s="1"/>
  <c r="BW28" i="1"/>
  <c r="F12472" i="3" s="1"/>
  <c r="H12472" s="1"/>
  <c r="BV28" i="1"/>
  <c r="F12268" i="3" s="1"/>
  <c r="H12268" s="1"/>
  <c r="BU28" i="1"/>
  <c r="F12064" i="3" s="1"/>
  <c r="H12064" s="1"/>
  <c r="BT28" i="1"/>
  <c r="F11860" i="3" s="1"/>
  <c r="H11860" s="1"/>
  <c r="BS28" i="1"/>
  <c r="F11656" i="3" s="1"/>
  <c r="H11656" s="1"/>
  <c r="BR28" i="1"/>
  <c r="F11452" i="3" s="1"/>
  <c r="H11452" s="1"/>
  <c r="BQ28" i="1"/>
  <c r="F11248" i="3" s="1"/>
  <c r="H11248" s="1"/>
  <c r="BP28" i="1"/>
  <c r="F11044" i="3" s="1"/>
  <c r="H11044" s="1"/>
  <c r="BO28" i="1"/>
  <c r="F10840" i="3" s="1"/>
  <c r="H10840" s="1"/>
  <c r="BN28" i="1"/>
  <c r="F10636" i="3" s="1"/>
  <c r="H10636" s="1"/>
  <c r="BM28" i="1"/>
  <c r="F10432" i="3" s="1"/>
  <c r="H10432" s="1"/>
  <c r="BL28" i="1"/>
  <c r="BK28"/>
  <c r="F10023" i="3" s="1"/>
  <c r="H10023" s="1"/>
  <c r="BJ28" i="1"/>
  <c r="F9819" i="3" s="1"/>
  <c r="H9819" s="1"/>
  <c r="BI28" i="1"/>
  <c r="F9615" i="3" s="1"/>
  <c r="H9615" s="1"/>
  <c r="BH28" i="1"/>
  <c r="F9411" i="3" s="1"/>
  <c r="H9411" s="1"/>
  <c r="BG28" i="1"/>
  <c r="F9207" i="3" s="1"/>
  <c r="H9207" s="1"/>
  <c r="BF28" i="1"/>
  <c r="F9003" i="3" s="1"/>
  <c r="H9003" s="1"/>
  <c r="BE28" i="1"/>
  <c r="F8799" i="3" s="1"/>
  <c r="H8799" s="1"/>
  <c r="BD28" i="1"/>
  <c r="F8595" i="3" s="1"/>
  <c r="H8595" s="1"/>
  <c r="BC28" i="1"/>
  <c r="F8391" i="3" s="1"/>
  <c r="H8391" s="1"/>
  <c r="BB28" i="1"/>
  <c r="F8187" i="3" s="1"/>
  <c r="H8187" s="1"/>
  <c r="BA28" i="1"/>
  <c r="F7983" i="3" s="1"/>
  <c r="H7983" s="1"/>
  <c r="AZ28" i="1"/>
  <c r="F7779" i="3" s="1"/>
  <c r="H7779" s="1"/>
  <c r="AY28" i="1"/>
  <c r="F7575" i="3" s="1"/>
  <c r="H7575" s="1"/>
  <c r="AX28" i="1"/>
  <c r="F7371" i="3" s="1"/>
  <c r="H7371" s="1"/>
  <c r="AW28" i="1"/>
  <c r="F7167" i="3" s="1"/>
  <c r="H7167" s="1"/>
  <c r="AV28" i="1"/>
  <c r="F6963" i="3" s="1"/>
  <c r="H6963" s="1"/>
  <c r="AU28" i="1"/>
  <c r="F6759" i="3" s="1"/>
  <c r="H6759" s="1"/>
  <c r="AT28" i="1"/>
  <c r="F6555" i="3" s="1"/>
  <c r="H6555" s="1"/>
  <c r="AS28" i="1"/>
  <c r="F6351" i="3" s="1"/>
  <c r="H6351" s="1"/>
  <c r="AR28" i="1"/>
  <c r="F6147" i="3" s="1"/>
  <c r="H6147" s="1"/>
  <c r="AQ28" i="1"/>
  <c r="F5943" i="3" s="1"/>
  <c r="H5943" s="1"/>
  <c r="AP28" i="1"/>
  <c r="F5739" i="3" s="1"/>
  <c r="H5739" s="1"/>
  <c r="AO28" i="1"/>
  <c r="F5535" i="3" s="1"/>
  <c r="H5535" s="1"/>
  <c r="AN28" i="1"/>
  <c r="F5331" i="3" s="1"/>
  <c r="H5331" s="1"/>
  <c r="AM28" i="1"/>
  <c r="F5127" i="3" s="1"/>
  <c r="H5127" s="1"/>
  <c r="AL28" i="1"/>
  <c r="F4923" i="3" s="1"/>
  <c r="H4923" s="1"/>
  <c r="AK28" i="1"/>
  <c r="F4719" i="3" s="1"/>
  <c r="H4719" s="1"/>
  <c r="AJ28" i="1"/>
  <c r="F4515" i="3" s="1"/>
  <c r="H4515" s="1"/>
  <c r="AI28" i="1"/>
  <c r="F4311" i="3" s="1"/>
  <c r="H4311" s="1"/>
  <c r="AH28" i="1"/>
  <c r="F4107" i="3" s="1"/>
  <c r="H4107" s="1"/>
  <c r="AG28" i="1"/>
  <c r="F3903" i="3" s="1"/>
  <c r="H3903" s="1"/>
  <c r="AF28" i="1"/>
  <c r="F3699" i="3" s="1"/>
  <c r="H3699" s="1"/>
  <c r="AE28" i="1"/>
  <c r="F3495" i="3" s="1"/>
  <c r="H3495" s="1"/>
  <c r="AD28" i="1"/>
  <c r="F3291" i="3" s="1"/>
  <c r="H3291" s="1"/>
  <c r="AC28" i="1"/>
  <c r="F3087" i="3" s="1"/>
  <c r="H3087" s="1"/>
  <c r="AB28" i="1"/>
  <c r="F2883" i="3" s="1"/>
  <c r="AA28" i="1"/>
  <c r="F2679" i="3" s="1"/>
  <c r="H2679" s="1"/>
  <c r="Z28" i="1"/>
  <c r="F2475" i="3" s="1"/>
  <c r="H2475" s="1"/>
  <c r="Y28" i="1"/>
  <c r="F2271" i="3" s="1"/>
  <c r="H2271" s="1"/>
  <c r="X28" i="1"/>
  <c r="F2067" i="3" s="1"/>
  <c r="H2067" s="1"/>
  <c r="W28" i="1"/>
  <c r="F1863" i="3" s="1"/>
  <c r="H1863" s="1"/>
  <c r="V28" i="1"/>
  <c r="F1659" i="3" s="1"/>
  <c r="H1659" s="1"/>
  <c r="U28" i="1"/>
  <c r="F1455" i="3" s="1"/>
  <c r="H1455" s="1"/>
  <c r="T28" i="1"/>
  <c r="F1251" i="3" s="1"/>
  <c r="H1251" s="1"/>
  <c r="S28" i="1"/>
  <c r="F1047" i="3" s="1"/>
  <c r="H1047" s="1"/>
  <c r="R28" i="1"/>
  <c r="F843" i="3" s="1"/>
  <c r="H843" s="1"/>
  <c r="Q28" i="1"/>
  <c r="F639" i="3" s="1"/>
  <c r="H639" s="1"/>
  <c r="P28" i="1"/>
  <c r="F435" i="3" s="1"/>
  <c r="H435" s="1"/>
  <c r="O28" i="1"/>
  <c r="F231" i="3" s="1"/>
  <c r="H231" s="1"/>
  <c r="CS27" i="1"/>
  <c r="F16959" i="3" s="1"/>
  <c r="CR27" i="1"/>
  <c r="F16755" i="3" s="1"/>
  <c r="CQ27" i="1"/>
  <c r="F16551" i="3" s="1"/>
  <c r="CP27" i="1"/>
  <c r="F16347" i="3" s="1"/>
  <c r="CO27" i="1"/>
  <c r="F16143" i="3" s="1"/>
  <c r="CN27" i="1"/>
  <c r="F15939" i="3" s="1"/>
  <c r="CM27" i="1"/>
  <c r="F15735" i="3" s="1"/>
  <c r="H15735" s="1"/>
  <c r="CL27" i="1"/>
  <c r="F15531" i="3" s="1"/>
  <c r="CK27" i="1"/>
  <c r="F15327" i="3" s="1"/>
  <c r="CJ27" i="1"/>
  <c r="F15123" i="3" s="1"/>
  <c r="CI27" i="1"/>
  <c r="F14919" i="3" s="1"/>
  <c r="H14919" s="1"/>
  <c r="CH27" i="1"/>
  <c r="F14715" i="3" s="1"/>
  <c r="CG27" i="1"/>
  <c r="F14511" i="3" s="1"/>
  <c r="CF27" i="1"/>
  <c r="F14307" i="3" s="1"/>
  <c r="CE27" i="1"/>
  <c r="F14103" i="3" s="1"/>
  <c r="CD27" i="1"/>
  <c r="F13899" i="3" s="1"/>
  <c r="CC27" i="1"/>
  <c r="F13695" i="3" s="1"/>
  <c r="CB27" i="1"/>
  <c r="F13491" i="3" s="1"/>
  <c r="CA27" i="1"/>
  <c r="F13287" i="3" s="1"/>
  <c r="BZ27" i="1"/>
  <c r="F13083" i="3" s="1"/>
  <c r="BY27" i="1"/>
  <c r="F12879" i="3" s="1"/>
  <c r="BX27" i="1"/>
  <c r="F12675" i="3" s="1"/>
  <c r="BW27" i="1"/>
  <c r="F12471" i="3" s="1"/>
  <c r="BV27" i="1"/>
  <c r="F12267" i="3" s="1"/>
  <c r="BU27" i="1"/>
  <c r="F12063" i="3" s="1"/>
  <c r="BT27" i="1"/>
  <c r="F11859" i="3" s="1"/>
  <c r="BS27" i="1"/>
  <c r="F11655" i="3" s="1"/>
  <c r="BR27" i="1"/>
  <c r="F11451" i="3" s="1"/>
  <c r="BQ27" i="1"/>
  <c r="F11247" i="3" s="1"/>
  <c r="BP27" i="1"/>
  <c r="F11043" i="3" s="1"/>
  <c r="BO27" i="1"/>
  <c r="F10839" i="3" s="1"/>
  <c r="BN27" i="1"/>
  <c r="F10635" i="3" s="1"/>
  <c r="BM27" i="1"/>
  <c r="F10431" i="3" s="1"/>
  <c r="BL27" i="1"/>
  <c r="BK27"/>
  <c r="F10022" i="3" s="1"/>
  <c r="H10022" s="1"/>
  <c r="BJ27" i="1"/>
  <c r="F9818" i="3" s="1"/>
  <c r="BI27" i="1"/>
  <c r="F9614" i="3" s="1"/>
  <c r="BH27" i="1"/>
  <c r="F9410" i="3" s="1"/>
  <c r="BG27" i="1"/>
  <c r="F9206" i="3" s="1"/>
  <c r="BF27" i="1"/>
  <c r="F9002" i="3" s="1"/>
  <c r="BE27" i="1"/>
  <c r="F8798" i="3" s="1"/>
  <c r="H8798" s="1"/>
  <c r="BD27" i="1"/>
  <c r="F8594" i="3" s="1"/>
  <c r="BC27" i="1"/>
  <c r="F8390" i="3" s="1"/>
  <c r="BB27" i="1"/>
  <c r="F8186" i="3" s="1"/>
  <c r="H8186" s="1"/>
  <c r="BA27" i="1"/>
  <c r="F7982" i="3" s="1"/>
  <c r="H7982" s="1"/>
  <c r="AZ27" i="1"/>
  <c r="F7778" i="3" s="1"/>
  <c r="H7778" s="1"/>
  <c r="AY27" i="1"/>
  <c r="F7574" i="3" s="1"/>
  <c r="H7574" s="1"/>
  <c r="AX27" i="1"/>
  <c r="F7370" i="3" s="1"/>
  <c r="H7370" s="1"/>
  <c r="AW27" i="1"/>
  <c r="F7166" i="3" s="1"/>
  <c r="AV27" i="1"/>
  <c r="F6962" i="3" s="1"/>
  <c r="AU27" i="1"/>
  <c r="F6758" i="3" s="1"/>
  <c r="AT27" i="1"/>
  <c r="F6554" i="3" s="1"/>
  <c r="AS27" i="1"/>
  <c r="F6350" i="3" s="1"/>
  <c r="H6350" s="1"/>
  <c r="AR27" i="1"/>
  <c r="F6146" i="3" s="1"/>
  <c r="H6146" s="1"/>
  <c r="AQ27" i="1"/>
  <c r="F5942" i="3" s="1"/>
  <c r="AP27" i="1"/>
  <c r="F5738" i="3" s="1"/>
  <c r="AO27" i="1"/>
  <c r="F5534" i="3" s="1"/>
  <c r="AN27" i="1"/>
  <c r="F5330" i="3" s="1"/>
  <c r="AM27" i="1"/>
  <c r="F5126" i="3" s="1"/>
  <c r="AL27" i="1"/>
  <c r="F4922" i="3" s="1"/>
  <c r="AK27" i="1"/>
  <c r="F4718" i="3" s="1"/>
  <c r="AJ27" i="1"/>
  <c r="F4514" i="3" s="1"/>
  <c r="AI27" i="1"/>
  <c r="F4310" i="3" s="1"/>
  <c r="AH27" i="1"/>
  <c r="F4106" i="3" s="1"/>
  <c r="AG27" i="1"/>
  <c r="F3902" i="3" s="1"/>
  <c r="AF27" i="1"/>
  <c r="F3698" i="3" s="1"/>
  <c r="AE27" i="1"/>
  <c r="F3494" i="3" s="1"/>
  <c r="AD27" i="1"/>
  <c r="F3290" i="3" s="1"/>
  <c r="AC27" i="1"/>
  <c r="F3086" i="3" s="1"/>
  <c r="H3086" s="1"/>
  <c r="AB27" i="1"/>
  <c r="F2882" i="3" s="1"/>
  <c r="AA27" i="1"/>
  <c r="F2678" i="3" s="1"/>
  <c r="H2678" s="1"/>
  <c r="Z27" i="1"/>
  <c r="F2474" i="3" s="1"/>
  <c r="Y27" i="1"/>
  <c r="F2270" i="3" s="1"/>
  <c r="H2270" s="1"/>
  <c r="X27" i="1"/>
  <c r="F2066" i="3" s="1"/>
  <c r="H2066" s="1"/>
  <c r="W27" i="1"/>
  <c r="F1862" i="3" s="1"/>
  <c r="H1862" s="1"/>
  <c r="V27" i="1"/>
  <c r="F1658" i="3" s="1"/>
  <c r="H1658" s="1"/>
  <c r="U27" i="1"/>
  <c r="F1454" i="3" s="1"/>
  <c r="H1454" s="1"/>
  <c r="T27" i="1"/>
  <c r="F1250" i="3" s="1"/>
  <c r="H1250" s="1"/>
  <c r="S27" i="1"/>
  <c r="F1046" i="3" s="1"/>
  <c r="H1046" s="1"/>
  <c r="R27" i="1"/>
  <c r="F842" i="3" s="1"/>
  <c r="H842" s="1"/>
  <c r="Q27" i="1"/>
  <c r="F638" i="3" s="1"/>
  <c r="H638" s="1"/>
  <c r="P27" i="1"/>
  <c r="F434" i="3" s="1"/>
  <c r="H434" s="1"/>
  <c r="O27" i="1"/>
  <c r="F230" i="3" s="1"/>
  <c r="CS26" i="1"/>
  <c r="F16958" i="3" s="1"/>
  <c r="CR26" i="1"/>
  <c r="F16754" i="3" s="1"/>
  <c r="CQ26" i="1"/>
  <c r="F16550" i="3" s="1"/>
  <c r="CP26" i="1"/>
  <c r="F16346" i="3" s="1"/>
  <c r="CO26" i="1"/>
  <c r="F16142" i="3" s="1"/>
  <c r="CN26" i="1"/>
  <c r="F15938" i="3" s="1"/>
  <c r="CM26" i="1"/>
  <c r="F15734" i="3" s="1"/>
  <c r="CL26" i="1"/>
  <c r="F15530" i="3" s="1"/>
  <c r="CK26" i="1"/>
  <c r="F15326" i="3" s="1"/>
  <c r="CJ26" i="1"/>
  <c r="F15122" i="3" s="1"/>
  <c r="CI26" i="1"/>
  <c r="F14918" i="3" s="1"/>
  <c r="H14918" s="1"/>
  <c r="CH26" i="1"/>
  <c r="F14714" i="3" s="1"/>
  <c r="CG26" i="1"/>
  <c r="F14510" i="3" s="1"/>
  <c r="CF26" i="1"/>
  <c r="F14306" i="3" s="1"/>
  <c r="CE26" i="1"/>
  <c r="F14102" i="3" s="1"/>
  <c r="CD26" i="1"/>
  <c r="F13898" i="3" s="1"/>
  <c r="CC26" i="1"/>
  <c r="F13694" i="3" s="1"/>
  <c r="CB26" i="1"/>
  <c r="F13490" i="3" s="1"/>
  <c r="CA26" i="1"/>
  <c r="F13286" i="3" s="1"/>
  <c r="BZ26" i="1"/>
  <c r="F13082" i="3" s="1"/>
  <c r="BY26" i="1"/>
  <c r="F12878" i="3" s="1"/>
  <c r="BX26" i="1"/>
  <c r="F12674" i="3" s="1"/>
  <c r="BW26" i="1"/>
  <c r="F12470" i="3" s="1"/>
  <c r="BV26" i="1"/>
  <c r="F12266" i="3" s="1"/>
  <c r="BU26" i="1"/>
  <c r="F12062" i="3" s="1"/>
  <c r="BT26" i="1"/>
  <c r="F11858" i="3" s="1"/>
  <c r="BS26" i="1"/>
  <c r="F11654" i="3" s="1"/>
  <c r="BR26" i="1"/>
  <c r="F11450" i="3" s="1"/>
  <c r="BQ26" i="1"/>
  <c r="F11246" i="3" s="1"/>
  <c r="BP26" i="1"/>
  <c r="F11042" i="3" s="1"/>
  <c r="BO26" i="1"/>
  <c r="F10838" i="3" s="1"/>
  <c r="BN26" i="1"/>
  <c r="F10634" i="3" s="1"/>
  <c r="BM26" i="1"/>
  <c r="F10430" i="3" s="1"/>
  <c r="H10430" s="1"/>
  <c r="BL26" i="1"/>
  <c r="BK26"/>
  <c r="F10021" i="3" s="1"/>
  <c r="H10021" s="1"/>
  <c r="BJ26" i="1"/>
  <c r="F9817" i="3" s="1"/>
  <c r="BI26" i="1"/>
  <c r="F9613" i="3" s="1"/>
  <c r="BH26" i="1"/>
  <c r="F9409" i="3" s="1"/>
  <c r="BG26" i="1"/>
  <c r="F9205" i="3" s="1"/>
  <c r="BF26" i="1"/>
  <c r="F9001" i="3" s="1"/>
  <c r="BE26" i="1"/>
  <c r="F8797" i="3" s="1"/>
  <c r="H8797" s="1"/>
  <c r="BD26" i="1"/>
  <c r="F8593" i="3" s="1"/>
  <c r="BC26" i="1"/>
  <c r="F8389" i="3" s="1"/>
  <c r="BB26" i="1"/>
  <c r="F8185" i="3" s="1"/>
  <c r="H8185" s="1"/>
  <c r="BA26" i="1"/>
  <c r="F7981" i="3" s="1"/>
  <c r="H7981" s="1"/>
  <c r="AZ26" i="1"/>
  <c r="F7777" i="3" s="1"/>
  <c r="H7777" s="1"/>
  <c r="AY26" i="1"/>
  <c r="F7573" i="3" s="1"/>
  <c r="H7573" s="1"/>
  <c r="AX26" i="1"/>
  <c r="F7369" i="3" s="1"/>
  <c r="H7369" s="1"/>
  <c r="AW26" i="1"/>
  <c r="F7165" i="3" s="1"/>
  <c r="AV26" i="1"/>
  <c r="F6961" i="3" s="1"/>
  <c r="AU26" i="1"/>
  <c r="F6757" i="3" s="1"/>
  <c r="AT26" i="1"/>
  <c r="F6553" i="3" s="1"/>
  <c r="AS26" i="1"/>
  <c r="F6349" i="3" s="1"/>
  <c r="H6349" s="1"/>
  <c r="AR26" i="1"/>
  <c r="F6145" i="3" s="1"/>
  <c r="H6145" s="1"/>
  <c r="AQ26" i="1"/>
  <c r="F5941" i="3" s="1"/>
  <c r="AP26" i="1"/>
  <c r="F5737" i="3" s="1"/>
  <c r="AO26" i="1"/>
  <c r="F5533" i="3" s="1"/>
  <c r="AN26" i="1"/>
  <c r="F5329" i="3" s="1"/>
  <c r="AM26" i="1"/>
  <c r="F5125" i="3" s="1"/>
  <c r="AL26" i="1"/>
  <c r="F4921" i="3" s="1"/>
  <c r="AK26" i="1"/>
  <c r="F4717" i="3" s="1"/>
  <c r="AJ26" i="1"/>
  <c r="F4513" i="3" s="1"/>
  <c r="AI26" i="1"/>
  <c r="F4309" i="3" s="1"/>
  <c r="AH26" i="1"/>
  <c r="F4105" i="3" s="1"/>
  <c r="AG26" i="1"/>
  <c r="F3901" i="3" s="1"/>
  <c r="H3901" s="1"/>
  <c r="AF26" i="1"/>
  <c r="F3697" i="3" s="1"/>
  <c r="AE26" i="1"/>
  <c r="F3493" i="3" s="1"/>
  <c r="AD26" i="1"/>
  <c r="F3289" i="3" s="1"/>
  <c r="AC26" i="1"/>
  <c r="F3085" i="3" s="1"/>
  <c r="H3085" s="1"/>
  <c r="AB26" i="1"/>
  <c r="F2881" i="3" s="1"/>
  <c r="AA26" i="1"/>
  <c r="F2677" i="3" s="1"/>
  <c r="H2677" s="1"/>
  <c r="Z26" i="1"/>
  <c r="F2473" i="3" s="1"/>
  <c r="Y26" i="1"/>
  <c r="F2269" i="3" s="1"/>
  <c r="X26" i="1"/>
  <c r="F2065" i="3" s="1"/>
  <c r="H2065" s="1"/>
  <c r="W26" i="1"/>
  <c r="F1861" i="3" s="1"/>
  <c r="H1861" s="1"/>
  <c r="V26" i="1"/>
  <c r="F1657" i="3" s="1"/>
  <c r="U26" i="1"/>
  <c r="F1453" i="3" s="1"/>
  <c r="T26" i="1"/>
  <c r="F1249" i="3" s="1"/>
  <c r="H1249" s="1"/>
  <c r="S26" i="1"/>
  <c r="F1045" i="3" s="1"/>
  <c r="R26" i="1"/>
  <c r="F841" i="3" s="1"/>
  <c r="H841" s="1"/>
  <c r="Q26" i="1"/>
  <c r="F637" i="3" s="1"/>
  <c r="P26" i="1"/>
  <c r="F433" i="3" s="1"/>
  <c r="H433" s="1"/>
  <c r="O26" i="1"/>
  <c r="F229" i="3" s="1"/>
  <c r="CS25" i="1"/>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CS21"/>
  <c r="F16953" i="3" s="1"/>
  <c r="H16953" s="1"/>
  <c r="CR21" i="1"/>
  <c r="F16749" i="3" s="1"/>
  <c r="H16749" s="1"/>
  <c r="CQ21" i="1"/>
  <c r="F16545" i="3" s="1"/>
  <c r="H16545" s="1"/>
  <c r="CP21" i="1"/>
  <c r="F16341" i="3" s="1"/>
  <c r="H16341" s="1"/>
  <c r="CO21" i="1"/>
  <c r="F16137" i="3" s="1"/>
  <c r="H16137" s="1"/>
  <c r="CN21" i="1"/>
  <c r="F15933" i="3" s="1"/>
  <c r="H15933" s="1"/>
  <c r="CM21" i="1"/>
  <c r="F15729" i="3" s="1"/>
  <c r="H15729" s="1"/>
  <c r="CL21" i="1"/>
  <c r="F15525" i="3" s="1"/>
  <c r="H15525" s="1"/>
  <c r="CK21" i="1"/>
  <c r="F15321" i="3" s="1"/>
  <c r="H15321" s="1"/>
  <c r="CJ21" i="1"/>
  <c r="F15117" i="3" s="1"/>
  <c r="H15117" s="1"/>
  <c r="CI21" i="1"/>
  <c r="F14913" i="3" s="1"/>
  <c r="H14913" s="1"/>
  <c r="CH21" i="1"/>
  <c r="F14709" i="3" s="1"/>
  <c r="H14709" s="1"/>
  <c r="CG21" i="1"/>
  <c r="F14505" i="3" s="1"/>
  <c r="H14505" s="1"/>
  <c r="CF21" i="1"/>
  <c r="F14301" i="3" s="1"/>
  <c r="H14301" s="1"/>
  <c r="CE21" i="1"/>
  <c r="F14097" i="3" s="1"/>
  <c r="H14097" s="1"/>
  <c r="CD21" i="1"/>
  <c r="F13893" i="3" s="1"/>
  <c r="H13893" s="1"/>
  <c r="CC21" i="1"/>
  <c r="F13689" i="3" s="1"/>
  <c r="H13689" s="1"/>
  <c r="CB21" i="1"/>
  <c r="F13485" i="3" s="1"/>
  <c r="H13485" s="1"/>
  <c r="CA21" i="1"/>
  <c r="F13281" i="3" s="1"/>
  <c r="H13281" s="1"/>
  <c r="BZ21" i="1"/>
  <c r="F13077" i="3" s="1"/>
  <c r="H13077" s="1"/>
  <c r="BY21" i="1"/>
  <c r="F12873" i="3" s="1"/>
  <c r="H12873" s="1"/>
  <c r="BX21" i="1"/>
  <c r="F12669" i="3" s="1"/>
  <c r="H12669" s="1"/>
  <c r="BW21" i="1"/>
  <c r="F12465" i="3" s="1"/>
  <c r="H12465" s="1"/>
  <c r="BV21" i="1"/>
  <c r="F12261" i="3" s="1"/>
  <c r="H12261" s="1"/>
  <c r="BU21" i="1"/>
  <c r="F12057" i="3" s="1"/>
  <c r="H12057" s="1"/>
  <c r="BT21" i="1"/>
  <c r="F11853" i="3" s="1"/>
  <c r="H11853" s="1"/>
  <c r="BS21" i="1"/>
  <c r="F11649" i="3" s="1"/>
  <c r="H11649" s="1"/>
  <c r="BR21" i="1"/>
  <c r="F11445" i="3" s="1"/>
  <c r="H11445" s="1"/>
  <c r="BQ21" i="1"/>
  <c r="F11241" i="3" s="1"/>
  <c r="H11241" s="1"/>
  <c r="BP21" i="1"/>
  <c r="F11037" i="3" s="1"/>
  <c r="H11037" s="1"/>
  <c r="BO21" i="1"/>
  <c r="F10833" i="3" s="1"/>
  <c r="H10833" s="1"/>
  <c r="BN21" i="1"/>
  <c r="F10629" i="3" s="1"/>
  <c r="H10629" s="1"/>
  <c r="BM21" i="1"/>
  <c r="F10425" i="3" s="1"/>
  <c r="H10425" s="1"/>
  <c r="BL21" i="1"/>
  <c r="BK21"/>
  <c r="F10016" i="3" s="1"/>
  <c r="H10016" s="1"/>
  <c r="BJ21" i="1"/>
  <c r="F9812" i="3" s="1"/>
  <c r="H9812" s="1"/>
  <c r="BI21" i="1"/>
  <c r="F9608" i="3" s="1"/>
  <c r="H9608" s="1"/>
  <c r="BH21" i="1"/>
  <c r="F9404" i="3" s="1"/>
  <c r="H9404" s="1"/>
  <c r="BG21" i="1"/>
  <c r="F9200" i="3" s="1"/>
  <c r="H9200" s="1"/>
  <c r="BF21" i="1"/>
  <c r="F8996" i="3" s="1"/>
  <c r="H8996" s="1"/>
  <c r="BE21" i="1"/>
  <c r="F8792" i="3" s="1"/>
  <c r="H8792" s="1"/>
  <c r="BD21" i="1"/>
  <c r="F8588" i="3" s="1"/>
  <c r="H8588" s="1"/>
  <c r="BC21" i="1"/>
  <c r="F8384" i="3" s="1"/>
  <c r="H8384" s="1"/>
  <c r="BB21" i="1"/>
  <c r="F8180" i="3" s="1"/>
  <c r="H8180" s="1"/>
  <c r="BA21" i="1"/>
  <c r="F7976" i="3" s="1"/>
  <c r="H7976" s="1"/>
  <c r="AZ21" i="1"/>
  <c r="F7772" i="3" s="1"/>
  <c r="H7772" s="1"/>
  <c r="AY21" i="1"/>
  <c r="F7568" i="3" s="1"/>
  <c r="H7568" s="1"/>
  <c r="AX21" i="1"/>
  <c r="F7364" i="3" s="1"/>
  <c r="H7364" s="1"/>
  <c r="AW21" i="1"/>
  <c r="F7160" i="3" s="1"/>
  <c r="H7160" s="1"/>
  <c r="AV21" i="1"/>
  <c r="F6956" i="3" s="1"/>
  <c r="H6956" s="1"/>
  <c r="AU21" i="1"/>
  <c r="F6752" i="3" s="1"/>
  <c r="H6752" s="1"/>
  <c r="AT21" i="1"/>
  <c r="F6548" i="3" s="1"/>
  <c r="H6548" s="1"/>
  <c r="AS21" i="1"/>
  <c r="F6344" i="3" s="1"/>
  <c r="H6344" s="1"/>
  <c r="AR21" i="1"/>
  <c r="F6140" i="3" s="1"/>
  <c r="H6140" s="1"/>
  <c r="AQ21" i="1"/>
  <c r="F5936" i="3" s="1"/>
  <c r="H5936" s="1"/>
  <c r="AP21" i="1"/>
  <c r="F5732" i="3" s="1"/>
  <c r="H5732" s="1"/>
  <c r="AO21" i="1"/>
  <c r="F5528" i="3" s="1"/>
  <c r="H5528" s="1"/>
  <c r="AN21" i="1"/>
  <c r="F5324" i="3" s="1"/>
  <c r="H5324" s="1"/>
  <c r="AM21" i="1"/>
  <c r="F5120" i="3" s="1"/>
  <c r="H5120" s="1"/>
  <c r="AL21" i="1"/>
  <c r="F4916" i="3" s="1"/>
  <c r="H4916" s="1"/>
  <c r="AK21" i="1"/>
  <c r="F4712" i="3" s="1"/>
  <c r="H4712" s="1"/>
  <c r="AJ21" i="1"/>
  <c r="F4508" i="3" s="1"/>
  <c r="H4508" s="1"/>
  <c r="AI21" i="1"/>
  <c r="F4304" i="3" s="1"/>
  <c r="H4304" s="1"/>
  <c r="AH21" i="1"/>
  <c r="F4100" i="3" s="1"/>
  <c r="H4100" s="1"/>
  <c r="AG21" i="1"/>
  <c r="F3896" i="3" s="1"/>
  <c r="H3896" s="1"/>
  <c r="AF21" i="1"/>
  <c r="F3692" i="3" s="1"/>
  <c r="H3692" s="1"/>
  <c r="AE21" i="1"/>
  <c r="F3488" i="3" s="1"/>
  <c r="H3488" s="1"/>
  <c r="AD21" i="1"/>
  <c r="F3284" i="3" s="1"/>
  <c r="H3284" s="1"/>
  <c r="AC21" i="1"/>
  <c r="F3080" i="3" s="1"/>
  <c r="H3080" s="1"/>
  <c r="AB21" i="1"/>
  <c r="F2876" i="3" s="1"/>
  <c r="H2876" s="1"/>
  <c r="AA21" i="1"/>
  <c r="F2672" i="3" s="1"/>
  <c r="H2672" s="1"/>
  <c r="Z21" i="1"/>
  <c r="F2468" i="3" s="1"/>
  <c r="H2468" s="1"/>
  <c r="Y21" i="1"/>
  <c r="F2264" i="3" s="1"/>
  <c r="H2264" s="1"/>
  <c r="X21" i="1"/>
  <c r="F2060" i="3" s="1"/>
  <c r="H2060" s="1"/>
  <c r="W21" i="1"/>
  <c r="F1856" i="3" s="1"/>
  <c r="H1856" s="1"/>
  <c r="V21" i="1"/>
  <c r="F1652" i="3" s="1"/>
  <c r="H1652" s="1"/>
  <c r="U21" i="1"/>
  <c r="F1448" i="3" s="1"/>
  <c r="H1448" s="1"/>
  <c r="T21" i="1"/>
  <c r="F1244" i="3" s="1"/>
  <c r="H1244" s="1"/>
  <c r="S21" i="1"/>
  <c r="F1040" i="3" s="1"/>
  <c r="H1040" s="1"/>
  <c r="R21" i="1"/>
  <c r="F836" i="3" s="1"/>
  <c r="H836" s="1"/>
  <c r="Q21" i="1"/>
  <c r="F632" i="3" s="1"/>
  <c r="H632" s="1"/>
  <c r="P21" i="1"/>
  <c r="F428" i="3" s="1"/>
  <c r="H428" s="1"/>
  <c r="O21" i="1"/>
  <c r="F224" i="3" s="1"/>
  <c r="H224" s="1"/>
  <c r="CS20" i="1"/>
  <c r="F16952" i="3" s="1"/>
  <c r="CR20" i="1"/>
  <c r="F16748" i="3" s="1"/>
  <c r="CQ20" i="1"/>
  <c r="F16544" i="3" s="1"/>
  <c r="CP20" i="1"/>
  <c r="F16340" i="3" s="1"/>
  <c r="CO20" i="1"/>
  <c r="F16136" i="3" s="1"/>
  <c r="CN20" i="1"/>
  <c r="F15932" i="3" s="1"/>
  <c r="CM20" i="1"/>
  <c r="F15728" i="3" s="1"/>
  <c r="CL20" i="1"/>
  <c r="F15524" i="3" s="1"/>
  <c r="CK20" i="1"/>
  <c r="F15320" i="3" s="1"/>
  <c r="CJ20" i="1"/>
  <c r="F15116" i="3" s="1"/>
  <c r="CI20" i="1"/>
  <c r="F14912" i="3" s="1"/>
  <c r="H14912" s="1"/>
  <c r="CH20" i="1"/>
  <c r="F14708" i="3" s="1"/>
  <c r="CG20" i="1"/>
  <c r="F14504" i="3" s="1"/>
  <c r="CF20" i="1"/>
  <c r="F14300" i="3" s="1"/>
  <c r="CE20" i="1"/>
  <c r="F14096" i="3" s="1"/>
  <c r="CD20" i="1"/>
  <c r="F13892" i="3" s="1"/>
  <c r="CC20" i="1"/>
  <c r="F13688" i="3" s="1"/>
  <c r="CB20" i="1"/>
  <c r="F13484" i="3" s="1"/>
  <c r="CA20" i="1"/>
  <c r="F13280" i="3" s="1"/>
  <c r="BZ20" i="1"/>
  <c r="F13076" i="3" s="1"/>
  <c r="BY20" i="1"/>
  <c r="F12872" i="3" s="1"/>
  <c r="BX20" i="1"/>
  <c r="F12668" i="3" s="1"/>
  <c r="BW20" i="1"/>
  <c r="F12464" i="3" s="1"/>
  <c r="BV20" i="1"/>
  <c r="F12260" i="3" s="1"/>
  <c r="BU20" i="1"/>
  <c r="F12056" i="3" s="1"/>
  <c r="BT20" i="1"/>
  <c r="F11852" i="3" s="1"/>
  <c r="BS20" i="1"/>
  <c r="F11648" i="3" s="1"/>
  <c r="BR20" i="1"/>
  <c r="F11444" i="3" s="1"/>
  <c r="BQ20" i="1"/>
  <c r="F11240" i="3" s="1"/>
  <c r="BP20" i="1"/>
  <c r="F11036" i="3" s="1"/>
  <c r="BO20" i="1"/>
  <c r="F10832" i="3" s="1"/>
  <c r="BN20" i="1"/>
  <c r="F10628" i="3" s="1"/>
  <c r="BM20" i="1"/>
  <c r="F10424" i="3" s="1"/>
  <c r="BL20" i="1"/>
  <c r="BK20"/>
  <c r="F10015" i="3" s="1"/>
  <c r="H10015" s="1"/>
  <c r="BJ20" i="1"/>
  <c r="F9811" i="3" s="1"/>
  <c r="BI20" i="1"/>
  <c r="F9607" i="3" s="1"/>
  <c r="BH20" i="1"/>
  <c r="F9403" i="3" s="1"/>
  <c r="BG20" i="1"/>
  <c r="F9199" i="3" s="1"/>
  <c r="BF20" i="1"/>
  <c r="F8995" i="3" s="1"/>
  <c r="BE20" i="1"/>
  <c r="F8791" i="3" s="1"/>
  <c r="H8791" s="1"/>
  <c r="BD20" i="1"/>
  <c r="F8587" i="3" s="1"/>
  <c r="BC20" i="1"/>
  <c r="F8383" i="3" s="1"/>
  <c r="BB20" i="1"/>
  <c r="F8179" i="3" s="1"/>
  <c r="H8179" s="1"/>
  <c r="BA20" i="1"/>
  <c r="F7975" i="3" s="1"/>
  <c r="H7975" s="1"/>
  <c r="AZ20" i="1"/>
  <c r="F7771" i="3" s="1"/>
  <c r="H7771" s="1"/>
  <c r="AY20" i="1"/>
  <c r="F7567" i="3" s="1"/>
  <c r="H7567" s="1"/>
  <c r="AX20" i="1"/>
  <c r="F7363" i="3" s="1"/>
  <c r="H7363" s="1"/>
  <c r="AW20" i="1"/>
  <c r="F7159" i="3" s="1"/>
  <c r="AV20" i="1"/>
  <c r="F6955" i="3" s="1"/>
  <c r="AU20" i="1"/>
  <c r="F6751" i="3" s="1"/>
  <c r="AT20" i="1"/>
  <c r="F6547" i="3" s="1"/>
  <c r="AS20" i="1"/>
  <c r="F6343" i="3" s="1"/>
  <c r="H6343" s="1"/>
  <c r="AR20" i="1"/>
  <c r="F6139" i="3" s="1"/>
  <c r="H6139" s="1"/>
  <c r="AQ20" i="1"/>
  <c r="F5935" i="3" s="1"/>
  <c r="AP20" i="1"/>
  <c r="F5731" i="3" s="1"/>
  <c r="AO20" i="1"/>
  <c r="F5527" i="3" s="1"/>
  <c r="AN20" i="1"/>
  <c r="F5323" i="3" s="1"/>
  <c r="AM20" i="1"/>
  <c r="F5119" i="3" s="1"/>
  <c r="AL20" i="1"/>
  <c r="F4915" i="3" s="1"/>
  <c r="AK20" i="1"/>
  <c r="F4711" i="3" s="1"/>
  <c r="AJ20" i="1"/>
  <c r="F4507" i="3" s="1"/>
  <c r="AI20" i="1"/>
  <c r="F4303" i="3" s="1"/>
  <c r="AH20" i="1"/>
  <c r="F4099" i="3" s="1"/>
  <c r="AG20" i="1"/>
  <c r="F3895" i="3" s="1"/>
  <c r="AF20" i="1"/>
  <c r="F3691" i="3" s="1"/>
  <c r="AE20" i="1"/>
  <c r="F3487" i="3" s="1"/>
  <c r="AD20" i="1"/>
  <c r="F3283" i="3" s="1"/>
  <c r="AC20" i="1"/>
  <c r="F3079" i="3" s="1"/>
  <c r="AB20" i="1"/>
  <c r="F2875" i="3" s="1"/>
  <c r="AA20" i="1"/>
  <c r="F2671" i="3" s="1"/>
  <c r="H2671" s="1"/>
  <c r="Z20" i="1"/>
  <c r="F2467" i="3" s="1"/>
  <c r="Y20" i="1"/>
  <c r="F2263" i="3" s="1"/>
  <c r="X20" i="1"/>
  <c r="F2059" i="3" s="1"/>
  <c r="W20" i="1"/>
  <c r="F1855" i="3" s="1"/>
  <c r="V20" i="1"/>
  <c r="F1651" i="3" s="1"/>
  <c r="U20" i="1"/>
  <c r="F1447" i="3" s="1"/>
  <c r="T20" i="1"/>
  <c r="F1243" i="3" s="1"/>
  <c r="S20" i="1"/>
  <c r="F1039" i="3" s="1"/>
  <c r="R20" i="1"/>
  <c r="F835" i="3" s="1"/>
  <c r="Q20" i="1"/>
  <c r="F631" i="3" s="1"/>
  <c r="P20" i="1"/>
  <c r="F427" i="3" s="1"/>
  <c r="H427" s="1"/>
  <c r="O20" i="1"/>
  <c r="F223" i="3" s="1"/>
  <c r="CS19" i="1"/>
  <c r="F16951" i="3" s="1"/>
  <c r="H16951" s="1"/>
  <c r="CR19" i="1"/>
  <c r="F16747" i="3" s="1"/>
  <c r="CQ19" i="1"/>
  <c r="F16543" i="3" s="1"/>
  <c r="CP19" i="1"/>
  <c r="F16339" i="3" s="1"/>
  <c r="CO19" i="1"/>
  <c r="F16135" i="3" s="1"/>
  <c r="CN19" i="1"/>
  <c r="F15931" i="3" s="1"/>
  <c r="CM19" i="1"/>
  <c r="F15727" i="3" s="1"/>
  <c r="H15727" s="1"/>
  <c r="CL19" i="1"/>
  <c r="F15523" i="3" s="1"/>
  <c r="CK19" i="1"/>
  <c r="F15319" i="3" s="1"/>
  <c r="CJ19" i="1"/>
  <c r="F15115" i="3" s="1"/>
  <c r="CI19" i="1"/>
  <c r="F14911" i="3" s="1"/>
  <c r="H14911" s="1"/>
  <c r="CH19" i="1"/>
  <c r="F14707" i="3" s="1"/>
  <c r="H14707" s="1"/>
  <c r="CG19" i="1"/>
  <c r="F14503" i="3" s="1"/>
  <c r="CF19" i="1"/>
  <c r="F14299" i="3" s="1"/>
  <c r="CE19" i="1"/>
  <c r="F14095" i="3" s="1"/>
  <c r="CD19" i="1"/>
  <c r="F13891" i="3" s="1"/>
  <c r="CC19" i="1"/>
  <c r="F13687" i="3" s="1"/>
  <c r="CB19" i="1"/>
  <c r="F13483" i="3" s="1"/>
  <c r="CA19" i="1"/>
  <c r="F13279" i="3" s="1"/>
  <c r="BZ19" i="1"/>
  <c r="F13075" i="3" s="1"/>
  <c r="BY19" i="1"/>
  <c r="F12871" i="3" s="1"/>
  <c r="BX19" i="1"/>
  <c r="F12667" i="3" s="1"/>
  <c r="BW19" i="1"/>
  <c r="F12463" i="3" s="1"/>
  <c r="BV19" i="1"/>
  <c r="F12259" i="3" s="1"/>
  <c r="BU19" i="1"/>
  <c r="F12055" i="3" s="1"/>
  <c r="H12055" s="1"/>
  <c r="BT19" i="1"/>
  <c r="F11851" i="3" s="1"/>
  <c r="BS19" i="1"/>
  <c r="F11647" i="3" s="1"/>
  <c r="H11647" s="1"/>
  <c r="BR19" i="1"/>
  <c r="F11443" i="3" s="1"/>
  <c r="H11443" s="1"/>
  <c r="BQ19" i="1"/>
  <c r="F11239" i="3" s="1"/>
  <c r="BP19" i="1"/>
  <c r="F11035" i="3" s="1"/>
  <c r="BO19" i="1"/>
  <c r="F10831" i="3" s="1"/>
  <c r="BN19" i="1"/>
  <c r="F10627" i="3" s="1"/>
  <c r="BM19" i="1"/>
  <c r="F10423" i="3" s="1"/>
  <c r="BL19" i="1"/>
  <c r="BK19"/>
  <c r="F10014" i="3" s="1"/>
  <c r="H10014" s="1"/>
  <c r="BJ19" i="1"/>
  <c r="F9810" i="3" s="1"/>
  <c r="BI19" i="1"/>
  <c r="F9606" i="3" s="1"/>
  <c r="BH19" i="1"/>
  <c r="F9402" i="3" s="1"/>
  <c r="BG19" i="1"/>
  <c r="F9198" i="3" s="1"/>
  <c r="H9198" s="1"/>
  <c r="BF19" i="1"/>
  <c r="F8994" i="3" s="1"/>
  <c r="BE19" i="1"/>
  <c r="F8790" i="3" s="1"/>
  <c r="H8790" s="1"/>
  <c r="BD19" i="1"/>
  <c r="F8586" i="3" s="1"/>
  <c r="BC19" i="1"/>
  <c r="F8382" i="3" s="1"/>
  <c r="BB19" i="1"/>
  <c r="F8178" i="3" s="1"/>
  <c r="H8178" s="1"/>
  <c r="BA19" i="1"/>
  <c r="F7974" i="3" s="1"/>
  <c r="H7974" s="1"/>
  <c r="AZ19" i="1"/>
  <c r="F7770" i="3" s="1"/>
  <c r="H7770" s="1"/>
  <c r="AY19" i="1"/>
  <c r="F7566" i="3" s="1"/>
  <c r="H7566" s="1"/>
  <c r="AX19" i="1"/>
  <c r="F7362" i="3" s="1"/>
  <c r="H7362" s="1"/>
  <c r="AW19" i="1"/>
  <c r="F7158" i="3" s="1"/>
  <c r="AV19" i="1"/>
  <c r="F6954" i="3" s="1"/>
  <c r="AU19" i="1"/>
  <c r="F6750" i="3" s="1"/>
  <c r="AT19" i="1"/>
  <c r="F6546" i="3" s="1"/>
  <c r="H6546" s="1"/>
  <c r="AS19" i="1"/>
  <c r="F6342" i="3" s="1"/>
  <c r="H6342" s="1"/>
  <c r="AR19" i="1"/>
  <c r="F6138" i="3" s="1"/>
  <c r="H6138" s="1"/>
  <c r="AQ19" i="1"/>
  <c r="F5934" i="3" s="1"/>
  <c r="AP19" i="1"/>
  <c r="F5730" i="3" s="1"/>
  <c r="AO19" i="1"/>
  <c r="F5526" i="3" s="1"/>
  <c r="H5526" s="1"/>
  <c r="AN19" i="1"/>
  <c r="F5322" i="3" s="1"/>
  <c r="AM19" i="1"/>
  <c r="F5118" i="3" s="1"/>
  <c r="AL19" i="1"/>
  <c r="F4914" i="3" s="1"/>
  <c r="AK19" i="1"/>
  <c r="F4710" i="3" s="1"/>
  <c r="AJ19" i="1"/>
  <c r="F4506" i="3" s="1"/>
  <c r="AI19" i="1"/>
  <c r="F4302" i="3" s="1"/>
  <c r="AH19" i="1"/>
  <c r="F4098" i="3" s="1"/>
  <c r="AG19" i="1"/>
  <c r="F3894" i="3" s="1"/>
  <c r="H3894" s="1"/>
  <c r="AF19" i="1"/>
  <c r="F3690" i="3" s="1"/>
  <c r="H3690" s="1"/>
  <c r="AE19" i="1"/>
  <c r="F3486" i="3" s="1"/>
  <c r="H3486" s="1"/>
  <c r="AD19" i="1"/>
  <c r="F3282" i="3" s="1"/>
  <c r="AC19" i="1"/>
  <c r="F3078" i="3" s="1"/>
  <c r="H3078" s="1"/>
  <c r="AB19" i="1"/>
  <c r="F2874" i="3" s="1"/>
  <c r="AA19" i="1"/>
  <c r="F2670" i="3" s="1"/>
  <c r="H2670" s="1"/>
  <c r="Z19" i="1"/>
  <c r="F2466" i="3" s="1"/>
  <c r="Y19" i="1"/>
  <c r="F2262" i="3" s="1"/>
  <c r="H2262" s="1"/>
  <c r="X19" i="1"/>
  <c r="F2058" i="3" s="1"/>
  <c r="H2058" s="1"/>
  <c r="W19" i="1"/>
  <c r="F1854" i="3" s="1"/>
  <c r="H1854" s="1"/>
  <c r="V19" i="1"/>
  <c r="F1650" i="3" s="1"/>
  <c r="H1650" s="1"/>
  <c r="U19" i="1"/>
  <c r="F1446" i="3" s="1"/>
  <c r="H1446" s="1"/>
  <c r="T19" i="1"/>
  <c r="F1242" i="3" s="1"/>
  <c r="H1242" s="1"/>
  <c r="S19" i="1"/>
  <c r="F1038" i="3" s="1"/>
  <c r="H1038" s="1"/>
  <c r="R19" i="1"/>
  <c r="F834" i="3" s="1"/>
  <c r="H834" s="1"/>
  <c r="Q19" i="1"/>
  <c r="F630" i="3" s="1"/>
  <c r="H630" s="1"/>
  <c r="P19" i="1"/>
  <c r="F426" i="3" s="1"/>
  <c r="H426" s="1"/>
  <c r="O19" i="1"/>
  <c r="F222" i="3" s="1"/>
  <c r="CS18" i="1"/>
  <c r="F16950" i="3" s="1"/>
  <c r="H16950" s="1"/>
  <c r="CR18" i="1"/>
  <c r="F16746" i="3" s="1"/>
  <c r="H16746" s="1"/>
  <c r="CQ18" i="1"/>
  <c r="F16542" i="3" s="1"/>
  <c r="H16542" s="1"/>
  <c r="CP18" i="1"/>
  <c r="F16338" i="3" s="1"/>
  <c r="H16338" s="1"/>
  <c r="CO18" i="1"/>
  <c r="F16134" i="3" s="1"/>
  <c r="H16134" s="1"/>
  <c r="CN18" i="1"/>
  <c r="F15930" i="3" s="1"/>
  <c r="H15930" s="1"/>
  <c r="CM18" i="1"/>
  <c r="F15726" i="3" s="1"/>
  <c r="H15726" s="1"/>
  <c r="CL18" i="1"/>
  <c r="F15522" i="3" s="1"/>
  <c r="H15522" s="1"/>
  <c r="CK18" i="1"/>
  <c r="F15318" i="3" s="1"/>
  <c r="H15318" s="1"/>
  <c r="CJ18" i="1"/>
  <c r="F15114" i="3" s="1"/>
  <c r="H15114" s="1"/>
  <c r="CI18" i="1"/>
  <c r="F14910" i="3" s="1"/>
  <c r="H14910" s="1"/>
  <c r="CH18" i="1"/>
  <c r="F14706" i="3" s="1"/>
  <c r="H14706" s="1"/>
  <c r="CG18" i="1"/>
  <c r="F14502" i="3" s="1"/>
  <c r="H14502" s="1"/>
  <c r="CF18" i="1"/>
  <c r="F14298" i="3" s="1"/>
  <c r="H14298" s="1"/>
  <c r="CE18" i="1"/>
  <c r="F14094" i="3" s="1"/>
  <c r="H14094" s="1"/>
  <c r="CD18" i="1"/>
  <c r="F13890" i="3" s="1"/>
  <c r="H13890" s="1"/>
  <c r="CC18" i="1"/>
  <c r="F13686" i="3" s="1"/>
  <c r="H13686" s="1"/>
  <c r="CB18" i="1"/>
  <c r="F13482" i="3" s="1"/>
  <c r="H13482" s="1"/>
  <c r="CA18" i="1"/>
  <c r="F13278" i="3" s="1"/>
  <c r="H13278" s="1"/>
  <c r="BZ18" i="1"/>
  <c r="F13074" i="3" s="1"/>
  <c r="H13074" s="1"/>
  <c r="BY18" i="1"/>
  <c r="F12870" i="3" s="1"/>
  <c r="H12870" s="1"/>
  <c r="BX18" i="1"/>
  <c r="F12666" i="3" s="1"/>
  <c r="H12666" s="1"/>
  <c r="BW18" i="1"/>
  <c r="F12462" i="3" s="1"/>
  <c r="H12462" s="1"/>
  <c r="BV18" i="1"/>
  <c r="F12258" i="3" s="1"/>
  <c r="H12258" s="1"/>
  <c r="BU18" i="1"/>
  <c r="F12054" i="3" s="1"/>
  <c r="H12054" s="1"/>
  <c r="BT18" i="1"/>
  <c r="F11850" i="3" s="1"/>
  <c r="H11850" s="1"/>
  <c r="BS18" i="1"/>
  <c r="F11646" i="3" s="1"/>
  <c r="H11646" s="1"/>
  <c r="BR18" i="1"/>
  <c r="F11442" i="3" s="1"/>
  <c r="H11442" s="1"/>
  <c r="BQ18" i="1"/>
  <c r="F11238" i="3" s="1"/>
  <c r="H11238" s="1"/>
  <c r="BP18" i="1"/>
  <c r="F11034" i="3" s="1"/>
  <c r="H11034" s="1"/>
  <c r="BO18" i="1"/>
  <c r="F10830" i="3" s="1"/>
  <c r="H10830" s="1"/>
  <c r="BN18" i="1"/>
  <c r="F10626" i="3" s="1"/>
  <c r="H10626" s="1"/>
  <c r="BM18" i="1"/>
  <c r="F10422" i="3" s="1"/>
  <c r="H10422" s="1"/>
  <c r="BL18" i="1"/>
  <c r="BK18"/>
  <c r="F10013" i="3" s="1"/>
  <c r="H10013" s="1"/>
  <c r="BJ18" i="1"/>
  <c r="F9809" i="3" s="1"/>
  <c r="H9809" s="1"/>
  <c r="BI18" i="1"/>
  <c r="F9605" i="3" s="1"/>
  <c r="H9605" s="1"/>
  <c r="BH18" i="1"/>
  <c r="F9401" i="3" s="1"/>
  <c r="H9401" s="1"/>
  <c r="BG18" i="1"/>
  <c r="F9197" i="3" s="1"/>
  <c r="H9197" s="1"/>
  <c r="BF18" i="1"/>
  <c r="F8993" i="3" s="1"/>
  <c r="H8993" s="1"/>
  <c r="BE18" i="1"/>
  <c r="F8789" i="3" s="1"/>
  <c r="H8789" s="1"/>
  <c r="BD18" i="1"/>
  <c r="F8585" i="3" s="1"/>
  <c r="H8585" s="1"/>
  <c r="BC18" i="1"/>
  <c r="F8381" i="3" s="1"/>
  <c r="H8381" s="1"/>
  <c r="BB18" i="1"/>
  <c r="F8177" i="3" s="1"/>
  <c r="H8177" s="1"/>
  <c r="BA18" i="1"/>
  <c r="F7973" i="3" s="1"/>
  <c r="H7973" s="1"/>
  <c r="AZ18" i="1"/>
  <c r="F7769" i="3" s="1"/>
  <c r="H7769" s="1"/>
  <c r="AY18" i="1"/>
  <c r="F7565" i="3" s="1"/>
  <c r="H7565" s="1"/>
  <c r="AX18" i="1"/>
  <c r="F7361" i="3" s="1"/>
  <c r="H7361" s="1"/>
  <c r="AW18" i="1"/>
  <c r="F7157" i="3" s="1"/>
  <c r="H7157" s="1"/>
  <c r="AV18" i="1"/>
  <c r="F6953" i="3" s="1"/>
  <c r="H6953" s="1"/>
  <c r="AU18" i="1"/>
  <c r="F6749" i="3" s="1"/>
  <c r="H6749" s="1"/>
  <c r="AT18" i="1"/>
  <c r="F6545" i="3" s="1"/>
  <c r="H6545" s="1"/>
  <c r="AS18" i="1"/>
  <c r="F6341" i="3" s="1"/>
  <c r="H6341" s="1"/>
  <c r="AR18" i="1"/>
  <c r="F6137" i="3" s="1"/>
  <c r="H6137" s="1"/>
  <c r="AQ18" i="1"/>
  <c r="F5933" i="3" s="1"/>
  <c r="AP18" i="1"/>
  <c r="F5729" i="3" s="1"/>
  <c r="H5729" s="1"/>
  <c r="AO18" i="1"/>
  <c r="F5525" i="3" s="1"/>
  <c r="H5525" s="1"/>
  <c r="AN18" i="1"/>
  <c r="F5321" i="3" s="1"/>
  <c r="H5321" s="1"/>
  <c r="AM18" i="1"/>
  <c r="F5117" i="3" s="1"/>
  <c r="H5117" s="1"/>
  <c r="AL18" i="1"/>
  <c r="F4913" i="3" s="1"/>
  <c r="H4913" s="1"/>
  <c r="AK18" i="1"/>
  <c r="F4709" i="3" s="1"/>
  <c r="H4709" s="1"/>
  <c r="AJ18" i="1"/>
  <c r="F4505" i="3" s="1"/>
  <c r="H4505" s="1"/>
  <c r="AI18" i="1"/>
  <c r="F4301" i="3" s="1"/>
  <c r="H4301" s="1"/>
  <c r="AH18" i="1"/>
  <c r="F4097" i="3" s="1"/>
  <c r="H4097" s="1"/>
  <c r="AG18" i="1"/>
  <c r="F3893" i="3" s="1"/>
  <c r="H3893" s="1"/>
  <c r="AF18" i="1"/>
  <c r="F3689" i="3" s="1"/>
  <c r="H3689" s="1"/>
  <c r="AE18" i="1"/>
  <c r="F3485" i="3" s="1"/>
  <c r="H3485" s="1"/>
  <c r="AD18" i="1"/>
  <c r="F3281" i="3" s="1"/>
  <c r="H3281" s="1"/>
  <c r="AC18" i="1"/>
  <c r="F3077" i="3" s="1"/>
  <c r="H3077" s="1"/>
  <c r="AB18" i="1"/>
  <c r="F2873" i="3" s="1"/>
  <c r="H2873" s="1"/>
  <c r="AA18" i="1"/>
  <c r="F2669" i="3" s="1"/>
  <c r="H2669" s="1"/>
  <c r="CS17" i="1"/>
  <c r="F16949" i="3" s="1"/>
  <c r="CR17" i="1"/>
  <c r="F16745" i="3" s="1"/>
  <c r="CQ17" i="1"/>
  <c r="F16541" i="3" s="1"/>
  <c r="H16541" s="1"/>
  <c r="CP17" i="1"/>
  <c r="F16337" i="3" s="1"/>
  <c r="CO17" i="1"/>
  <c r="F16133" i="3" s="1"/>
  <c r="CN17" i="1"/>
  <c r="F15929" i="3" s="1"/>
  <c r="H15929" s="1"/>
  <c r="CM17" i="1"/>
  <c r="F15725" i="3" s="1"/>
  <c r="H15725" s="1"/>
  <c r="CL17" i="1"/>
  <c r="F15521" i="3" s="1"/>
  <c r="H15521" s="1"/>
  <c r="CK17" i="1"/>
  <c r="F15317" i="3" s="1"/>
  <c r="H15317" s="1"/>
  <c r="CJ17" i="1"/>
  <c r="F15113" i="3" s="1"/>
  <c r="H15113" s="1"/>
  <c r="CI17" i="1"/>
  <c r="F14909" i="3" s="1"/>
  <c r="H14909" s="1"/>
  <c r="CH17" i="1"/>
  <c r="F14705" i="3" s="1"/>
  <c r="H14705" s="1"/>
  <c r="CG17" i="1"/>
  <c r="F14501" i="3" s="1"/>
  <c r="H14501" s="1"/>
  <c r="CF17" i="1"/>
  <c r="F14297" i="3" s="1"/>
  <c r="H14297" s="1"/>
  <c r="CE17" i="1"/>
  <c r="F14093" i="3" s="1"/>
  <c r="H14093" s="1"/>
  <c r="CD17" i="1"/>
  <c r="F13889" i="3" s="1"/>
  <c r="H13889" s="1"/>
  <c r="CC17" i="1"/>
  <c r="F13685" i="3" s="1"/>
  <c r="H13685" s="1"/>
  <c r="CB17" i="1"/>
  <c r="F13481" i="3" s="1"/>
  <c r="H13481" s="1"/>
  <c r="CA17" i="1"/>
  <c r="F13277" i="3" s="1"/>
  <c r="H13277" s="1"/>
  <c r="BZ17" i="1"/>
  <c r="F13073" i="3" s="1"/>
  <c r="H13073" s="1"/>
  <c r="BY17" i="1"/>
  <c r="F12869" i="3" s="1"/>
  <c r="H12869" s="1"/>
  <c r="BX17" i="1"/>
  <c r="F12665" i="3" s="1"/>
  <c r="H12665" s="1"/>
  <c r="BW17" i="1"/>
  <c r="F12461" i="3" s="1"/>
  <c r="H12461" s="1"/>
  <c r="BV17" i="1"/>
  <c r="F12257" i="3" s="1"/>
  <c r="H12257" s="1"/>
  <c r="BU17" i="1"/>
  <c r="F12053" i="3" s="1"/>
  <c r="H12053" s="1"/>
  <c r="BT17" i="1"/>
  <c r="F11849" i="3" s="1"/>
  <c r="H11849" s="1"/>
  <c r="BS17" i="1"/>
  <c r="F11645" i="3" s="1"/>
  <c r="H11645" s="1"/>
  <c r="BR17" i="1"/>
  <c r="F11441" i="3" s="1"/>
  <c r="H11441" s="1"/>
  <c r="BQ17" i="1"/>
  <c r="F11237" i="3" s="1"/>
  <c r="H11237" s="1"/>
  <c r="BP17" i="1"/>
  <c r="F11033" i="3" s="1"/>
  <c r="H11033" s="1"/>
  <c r="BO17" i="1"/>
  <c r="F10829" i="3" s="1"/>
  <c r="H10829" s="1"/>
  <c r="BN17" i="1"/>
  <c r="F10625" i="3" s="1"/>
  <c r="H10625" s="1"/>
  <c r="BM17" i="1"/>
  <c r="F10421" i="3" s="1"/>
  <c r="H10421" s="1"/>
  <c r="BL17" i="1"/>
  <c r="BK17"/>
  <c r="F10012" i="3" s="1"/>
  <c r="H10012" s="1"/>
  <c r="BJ17" i="1"/>
  <c r="F9808" i="3" s="1"/>
  <c r="H9808" s="1"/>
  <c r="BI17" i="1"/>
  <c r="F9604" i="3" s="1"/>
  <c r="H9604" s="1"/>
  <c r="BH17" i="1"/>
  <c r="F9400" i="3" s="1"/>
  <c r="H9400" s="1"/>
  <c r="BG17" i="1"/>
  <c r="F9196" i="3" s="1"/>
  <c r="H9196" s="1"/>
  <c r="BF17" i="1"/>
  <c r="F8992" i="3" s="1"/>
  <c r="BE17" i="1"/>
  <c r="F8788" i="3" s="1"/>
  <c r="H8788" s="1"/>
  <c r="BD17" i="1"/>
  <c r="F8584" i="3" s="1"/>
  <c r="BC17" i="1"/>
  <c r="F8380" i="3" s="1"/>
  <c r="H8380" s="1"/>
  <c r="BB17" i="1"/>
  <c r="F8176" i="3" s="1"/>
  <c r="H8176" s="1"/>
  <c r="BA17" i="1"/>
  <c r="F7972" i="3" s="1"/>
  <c r="H7972" s="1"/>
  <c r="AZ17" i="1"/>
  <c r="F7768" i="3" s="1"/>
  <c r="H7768" s="1"/>
  <c r="AY17" i="1"/>
  <c r="F7564" i="3" s="1"/>
  <c r="H7564" s="1"/>
  <c r="AX17" i="1"/>
  <c r="F7360" i="3" s="1"/>
  <c r="H7360" s="1"/>
  <c r="AW17" i="1"/>
  <c r="F7156" i="3" s="1"/>
  <c r="H7156" s="1"/>
  <c r="AV17" i="1"/>
  <c r="F6952" i="3" s="1"/>
  <c r="H6952" s="1"/>
  <c r="AU17" i="1"/>
  <c r="F6748" i="3" s="1"/>
  <c r="H6748" s="1"/>
  <c r="AT17" i="1"/>
  <c r="F6544" i="3" s="1"/>
  <c r="H6544" s="1"/>
  <c r="AS17" i="1"/>
  <c r="F6340" i="3" s="1"/>
  <c r="H6340" s="1"/>
  <c r="AR17" i="1"/>
  <c r="F6136" i="3" s="1"/>
  <c r="H6136" s="1"/>
  <c r="AQ17" i="1"/>
  <c r="F5932" i="3" s="1"/>
  <c r="H5932" s="1"/>
  <c r="AP17" i="1"/>
  <c r="F5728" i="3" s="1"/>
  <c r="H5728" s="1"/>
  <c r="AO17" i="1"/>
  <c r="F5524" i="3" s="1"/>
  <c r="H5524" s="1"/>
  <c r="AN17" i="1"/>
  <c r="F5320" i="3" s="1"/>
  <c r="H5320" s="1"/>
  <c r="AM17" i="1"/>
  <c r="F5116" i="3" s="1"/>
  <c r="AL17" i="1"/>
  <c r="F4912" i="3" s="1"/>
  <c r="H4912" s="1"/>
  <c r="AK17" i="1"/>
  <c r="F4708" i="3" s="1"/>
  <c r="H4708" s="1"/>
  <c r="AJ17" i="1"/>
  <c r="F4504" i="3" s="1"/>
  <c r="H4504" s="1"/>
  <c r="AI17" i="1"/>
  <c r="F4300" i="3" s="1"/>
  <c r="H4300" s="1"/>
  <c r="AH17" i="1"/>
  <c r="F4096" i="3" s="1"/>
  <c r="H4096" s="1"/>
  <c r="AG17" i="1"/>
  <c r="F3892" i="3" s="1"/>
  <c r="H3892" s="1"/>
  <c r="AF17" i="1"/>
  <c r="F3688" i="3" s="1"/>
  <c r="H3688" s="1"/>
  <c r="AE17" i="1"/>
  <c r="F3484" i="3" s="1"/>
  <c r="H3484" s="1"/>
  <c r="AD17" i="1"/>
  <c r="F3280" i="3" s="1"/>
  <c r="H3280" s="1"/>
  <c r="AC17" i="1"/>
  <c r="F3076" i="3" s="1"/>
  <c r="H3076" s="1"/>
  <c r="AB17" i="1"/>
  <c r="F2872" i="3" s="1"/>
  <c r="H2872" s="1"/>
  <c r="AA17" i="1"/>
  <c r="F2668" i="3" s="1"/>
  <c r="H2668" s="1"/>
  <c r="Z17" i="1"/>
  <c r="F2464" i="3" s="1"/>
  <c r="H2464" s="1"/>
  <c r="Y17" i="1"/>
  <c r="F2260" i="3" s="1"/>
  <c r="H2260" s="1"/>
  <c r="X17" i="1"/>
  <c r="F2056" i="3" s="1"/>
  <c r="H2056" s="1"/>
  <c r="W17" i="1"/>
  <c r="F1852" i="3" s="1"/>
  <c r="H1852" s="1"/>
  <c r="V17" i="1"/>
  <c r="F1648" i="3" s="1"/>
  <c r="H1648" s="1"/>
  <c r="U17" i="1"/>
  <c r="F1444" i="3" s="1"/>
  <c r="H1444" s="1"/>
  <c r="T17" i="1"/>
  <c r="F1240" i="3" s="1"/>
  <c r="H1240" s="1"/>
  <c r="S17" i="1"/>
  <c r="F1036" i="3" s="1"/>
  <c r="H1036" s="1"/>
  <c r="R17" i="1"/>
  <c r="F832" i="3" s="1"/>
  <c r="H832" s="1"/>
  <c r="Q17" i="1"/>
  <c r="F628" i="3" s="1"/>
  <c r="H628" s="1"/>
  <c r="P17" i="1"/>
  <c r="F424" i="3" s="1"/>
  <c r="H424" s="1"/>
  <c r="O17" i="1"/>
  <c r="F220" i="3" s="1"/>
  <c r="H220" s="1"/>
  <c r="CS16" i="1"/>
  <c r="F16948" i="3" s="1"/>
  <c r="H16948" s="1"/>
  <c r="CR16" i="1"/>
  <c r="F16744" i="3" s="1"/>
  <c r="H16744" s="1"/>
  <c r="CQ16" i="1"/>
  <c r="F16540" i="3" s="1"/>
  <c r="H16540" s="1"/>
  <c r="CP16" i="1"/>
  <c r="F16336" i="3" s="1"/>
  <c r="H16336" s="1"/>
  <c r="CO16" i="1"/>
  <c r="F16132" i="3" s="1"/>
  <c r="H16132" s="1"/>
  <c r="CN16" i="1"/>
  <c r="F15928" i="3" s="1"/>
  <c r="H15928" s="1"/>
  <c r="CM16" i="1"/>
  <c r="F15724" i="3" s="1"/>
  <c r="H15724" s="1"/>
  <c r="CL16" i="1"/>
  <c r="F15520" i="3" s="1"/>
  <c r="H15520" s="1"/>
  <c r="CK16" i="1"/>
  <c r="F15316" i="3" s="1"/>
  <c r="H15316" s="1"/>
  <c r="CJ16" i="1"/>
  <c r="F15112" i="3" s="1"/>
  <c r="H15112" s="1"/>
  <c r="CI16" i="1"/>
  <c r="F14908" i="3" s="1"/>
  <c r="H14908" s="1"/>
  <c r="CH16" i="1"/>
  <c r="F14704" i="3" s="1"/>
  <c r="H14704" s="1"/>
  <c r="CG16" i="1"/>
  <c r="F14500" i="3" s="1"/>
  <c r="H14500" s="1"/>
  <c r="CF16" i="1"/>
  <c r="F14296" i="3" s="1"/>
  <c r="H14296" s="1"/>
  <c r="CE16" i="1"/>
  <c r="F14092" i="3" s="1"/>
  <c r="H14092" s="1"/>
  <c r="CD16" i="1"/>
  <c r="F13888" i="3" s="1"/>
  <c r="H13888" s="1"/>
  <c r="CC16" i="1"/>
  <c r="F13684" i="3" s="1"/>
  <c r="H13684" s="1"/>
  <c r="CB16" i="1"/>
  <c r="F13480" i="3" s="1"/>
  <c r="H13480" s="1"/>
  <c r="CA16" i="1"/>
  <c r="F13276" i="3" s="1"/>
  <c r="H13276" s="1"/>
  <c r="BZ16" i="1"/>
  <c r="F13072" i="3" s="1"/>
  <c r="H13072" s="1"/>
  <c r="BY16" i="1"/>
  <c r="F12868" i="3" s="1"/>
  <c r="H12868" s="1"/>
  <c r="BX16" i="1"/>
  <c r="F12664" i="3" s="1"/>
  <c r="H12664" s="1"/>
  <c r="BW16" i="1"/>
  <c r="F12460" i="3" s="1"/>
  <c r="H12460" s="1"/>
  <c r="BV16" i="1"/>
  <c r="F12256" i="3" s="1"/>
  <c r="H12256" s="1"/>
  <c r="BU16" i="1"/>
  <c r="F12052" i="3" s="1"/>
  <c r="H12052" s="1"/>
  <c r="BT16" i="1"/>
  <c r="F11848" i="3" s="1"/>
  <c r="H11848" s="1"/>
  <c r="BS16" i="1"/>
  <c r="F11644" i="3" s="1"/>
  <c r="H11644" s="1"/>
  <c r="BR16" i="1"/>
  <c r="F11440" i="3" s="1"/>
  <c r="H11440" s="1"/>
  <c r="BQ16" i="1"/>
  <c r="F11236" i="3" s="1"/>
  <c r="H11236" s="1"/>
  <c r="BP16" i="1"/>
  <c r="F11032" i="3" s="1"/>
  <c r="H11032" s="1"/>
  <c r="BO16" i="1"/>
  <c r="F10828" i="3" s="1"/>
  <c r="H10828" s="1"/>
  <c r="BN16" i="1"/>
  <c r="F10624" i="3" s="1"/>
  <c r="H10624" s="1"/>
  <c r="BM16" i="1"/>
  <c r="F10420" i="3" s="1"/>
  <c r="H10420" s="1"/>
  <c r="BL16" i="1"/>
  <c r="BK16"/>
  <c r="F10011" i="3" s="1"/>
  <c r="H10011" s="1"/>
  <c r="BJ16" i="1"/>
  <c r="F9807" i="3" s="1"/>
  <c r="H9807" s="1"/>
  <c r="BI16" i="1"/>
  <c r="F9603" i="3" s="1"/>
  <c r="H9603" s="1"/>
  <c r="BH16" i="1"/>
  <c r="F9399" i="3" s="1"/>
  <c r="H9399" s="1"/>
  <c r="BG16" i="1"/>
  <c r="F9195" i="3" s="1"/>
  <c r="H9195" s="1"/>
  <c r="BF16" i="1"/>
  <c r="F8991" i="3" s="1"/>
  <c r="H8991" s="1"/>
  <c r="BE16" i="1"/>
  <c r="F8787" i="3" s="1"/>
  <c r="H8787" s="1"/>
  <c r="BD16" i="1"/>
  <c r="F8583" i="3" s="1"/>
  <c r="H8583" s="1"/>
  <c r="BC16" i="1"/>
  <c r="F8379" i="3" s="1"/>
  <c r="H8379" s="1"/>
  <c r="BB16" i="1"/>
  <c r="F8175" i="3" s="1"/>
  <c r="H8175" s="1"/>
  <c r="BA16" i="1"/>
  <c r="F7971" i="3" s="1"/>
  <c r="H7971" s="1"/>
  <c r="AZ16" i="1"/>
  <c r="F7767" i="3" s="1"/>
  <c r="H7767" s="1"/>
  <c r="AY16" i="1"/>
  <c r="F7563" i="3" s="1"/>
  <c r="H7563" s="1"/>
  <c r="AX16" i="1"/>
  <c r="F7359" i="3" s="1"/>
  <c r="H7359" s="1"/>
  <c r="AW16" i="1"/>
  <c r="F7155" i="3" s="1"/>
  <c r="H7155" s="1"/>
  <c r="AV16" i="1"/>
  <c r="F6951" i="3" s="1"/>
  <c r="H6951" s="1"/>
  <c r="AU16" i="1"/>
  <c r="F6747" i="3" s="1"/>
  <c r="H6747" s="1"/>
  <c r="AT16" i="1"/>
  <c r="F6543" i="3" s="1"/>
  <c r="H6543" s="1"/>
  <c r="AS16" i="1"/>
  <c r="F6339" i="3" s="1"/>
  <c r="H6339" s="1"/>
  <c r="AR16" i="1"/>
  <c r="F6135" i="3" s="1"/>
  <c r="H6135" s="1"/>
  <c r="AQ16" i="1"/>
  <c r="F5931" i="3" s="1"/>
  <c r="H5931" s="1"/>
  <c r="AP16" i="1"/>
  <c r="F5727" i="3" s="1"/>
  <c r="H5727" s="1"/>
  <c r="AO16" i="1"/>
  <c r="F5523" i="3" s="1"/>
  <c r="H5523" s="1"/>
  <c r="AN16" i="1"/>
  <c r="F5319" i="3" s="1"/>
  <c r="H5319" s="1"/>
  <c r="AM16" i="1"/>
  <c r="F5115" i="3" s="1"/>
  <c r="H5115" s="1"/>
  <c r="AL16" i="1"/>
  <c r="F4911" i="3" s="1"/>
  <c r="H4911" s="1"/>
  <c r="AK16" i="1"/>
  <c r="F4707" i="3" s="1"/>
  <c r="H4707" s="1"/>
  <c r="AJ16" i="1"/>
  <c r="F4503" i="3" s="1"/>
  <c r="H4503" s="1"/>
  <c r="AI16" i="1"/>
  <c r="F4299" i="3" s="1"/>
  <c r="H4299" s="1"/>
  <c r="AH16" i="1"/>
  <c r="F4095" i="3" s="1"/>
  <c r="H4095" s="1"/>
  <c r="AG16" i="1"/>
  <c r="F3891" i="3" s="1"/>
  <c r="H3891" s="1"/>
  <c r="AF16" i="1"/>
  <c r="F3687" i="3" s="1"/>
  <c r="H3687" s="1"/>
  <c r="AE16" i="1"/>
  <c r="F3483" i="3" s="1"/>
  <c r="H3483" s="1"/>
  <c r="AD16" i="1"/>
  <c r="F3279" i="3" s="1"/>
  <c r="H3279" s="1"/>
  <c r="AC16" i="1"/>
  <c r="F3075" i="3" s="1"/>
  <c r="H3075" s="1"/>
  <c r="AB16" i="1"/>
  <c r="F2871" i="3" s="1"/>
  <c r="H2871" s="1"/>
  <c r="AA16" i="1"/>
  <c r="F2667" i="3" s="1"/>
  <c r="H2667" s="1"/>
  <c r="Z16" i="1"/>
  <c r="F2463" i="3" s="1"/>
  <c r="H2463" s="1"/>
  <c r="Y16" i="1"/>
  <c r="F2259" i="3" s="1"/>
  <c r="H2259" s="1"/>
  <c r="X16" i="1"/>
  <c r="F2055" i="3" s="1"/>
  <c r="H2055" s="1"/>
  <c r="W16" i="1"/>
  <c r="F1851" i="3" s="1"/>
  <c r="H1851" s="1"/>
  <c r="V16" i="1"/>
  <c r="F1647" i="3" s="1"/>
  <c r="H1647" s="1"/>
  <c r="U16" i="1"/>
  <c r="F1443" i="3" s="1"/>
  <c r="H1443" s="1"/>
  <c r="T16" i="1"/>
  <c r="F1239" i="3" s="1"/>
  <c r="H1239" s="1"/>
  <c r="S16" i="1"/>
  <c r="F1035" i="3" s="1"/>
  <c r="H1035" s="1"/>
  <c r="R16" i="1"/>
  <c r="F831" i="3" s="1"/>
  <c r="H831" s="1"/>
  <c r="Q16" i="1"/>
  <c r="F627" i="3" s="1"/>
  <c r="H627" s="1"/>
  <c r="P16" i="1"/>
  <c r="F423" i="3" s="1"/>
  <c r="H423" s="1"/>
  <c r="O16" i="1"/>
  <c r="F219" i="3" s="1"/>
  <c r="H219" s="1"/>
  <c r="CS15" i="1"/>
  <c r="F16947" i="3" s="1"/>
  <c r="CR15" i="1"/>
  <c r="F16743" i="3" s="1"/>
  <c r="CQ15" i="1"/>
  <c r="F16539" i="3" s="1"/>
  <c r="H16539" s="1"/>
  <c r="CP15" i="1"/>
  <c r="F16335" i="3" s="1"/>
  <c r="CO15" i="1"/>
  <c r="F16131" i="3" s="1"/>
  <c r="CN15" i="1"/>
  <c r="F15927" i="3" s="1"/>
  <c r="H15927" s="1"/>
  <c r="CM15" i="1"/>
  <c r="F15723" i="3" s="1"/>
  <c r="H15723" s="1"/>
  <c r="CL15" i="1"/>
  <c r="F15519" i="3" s="1"/>
  <c r="H15519" s="1"/>
  <c r="CK15" i="1"/>
  <c r="F15315" i="3" s="1"/>
  <c r="CJ15" i="1"/>
  <c r="F15111" i="3" s="1"/>
  <c r="CI15" i="1"/>
  <c r="F14907" i="3" s="1"/>
  <c r="H14907" s="1"/>
  <c r="CH15" i="1"/>
  <c r="F14703" i="3" s="1"/>
  <c r="CG15" i="1"/>
  <c r="F14499" i="3" s="1"/>
  <c r="CF15" i="1"/>
  <c r="F14295" i="3" s="1"/>
  <c r="H14295" s="1"/>
  <c r="CE15" i="1"/>
  <c r="F14091" i="3" s="1"/>
  <c r="H14091" s="1"/>
  <c r="CD15" i="1"/>
  <c r="F13887" i="3" s="1"/>
  <c r="H13887" s="1"/>
  <c r="CC15" i="1"/>
  <c r="F13683" i="3" s="1"/>
  <c r="H13683" s="1"/>
  <c r="CB15" i="1"/>
  <c r="F13479" i="3" s="1"/>
  <c r="CA15" i="1"/>
  <c r="F13275" i="3" s="1"/>
  <c r="H13275" s="1"/>
  <c r="BZ15" i="1"/>
  <c r="F13071" i="3" s="1"/>
  <c r="BY15" i="1"/>
  <c r="F12867" i="3" s="1"/>
  <c r="BX15" i="1"/>
  <c r="F12663" i="3" s="1"/>
  <c r="H12663" s="1"/>
  <c r="BW15" i="1"/>
  <c r="F12459" i="3" s="1"/>
  <c r="BV15" i="1"/>
  <c r="F12255" i="3" s="1"/>
  <c r="H12255" s="1"/>
  <c r="BU15" i="1"/>
  <c r="F12051" i="3" s="1"/>
  <c r="H12051" s="1"/>
  <c r="BT15" i="1"/>
  <c r="F11847" i="3" s="1"/>
  <c r="BS15" i="1"/>
  <c r="F11643" i="3" s="1"/>
  <c r="BR15" i="1"/>
  <c r="F11439" i="3" s="1"/>
  <c r="BQ15" i="1"/>
  <c r="F11235" i="3" s="1"/>
  <c r="H11235" s="1"/>
  <c r="BP15" i="1"/>
  <c r="F11031" i="3" s="1"/>
  <c r="H11031" s="1"/>
  <c r="BO15" i="1"/>
  <c r="F10827" i="3" s="1"/>
  <c r="H10827" s="1"/>
  <c r="BN15" i="1"/>
  <c r="F10623" i="3" s="1"/>
  <c r="H10623" s="1"/>
  <c r="BM15" i="1"/>
  <c r="F10419" i="3" s="1"/>
  <c r="H10419" s="1"/>
  <c r="BL15" i="1"/>
  <c r="BK15"/>
  <c r="F10010" i="3" s="1"/>
  <c r="H10010" s="1"/>
  <c r="BJ15" i="1"/>
  <c r="F9806" i="3" s="1"/>
  <c r="H9806" s="1"/>
  <c r="BI15" i="1"/>
  <c r="F9602" i="3" s="1"/>
  <c r="H9602" s="1"/>
  <c r="BH15" i="1"/>
  <c r="F9398" i="3" s="1"/>
  <c r="H9398" s="1"/>
  <c r="BG15" i="1"/>
  <c r="F9194" i="3" s="1"/>
  <c r="BF15" i="1"/>
  <c r="F8990" i="3" s="1"/>
  <c r="BE15" i="1"/>
  <c r="F8786" i="3" s="1"/>
  <c r="H8786" s="1"/>
  <c r="BD15" i="1"/>
  <c r="F8582" i="3" s="1"/>
  <c r="BC15" i="1"/>
  <c r="F8378" i="3" s="1"/>
  <c r="H8378" s="1"/>
  <c r="BB15" i="1"/>
  <c r="F8174" i="3" s="1"/>
  <c r="H8174" s="1"/>
  <c r="BA15" i="1"/>
  <c r="F7970" i="3" s="1"/>
  <c r="H7970" s="1"/>
  <c r="AZ15" i="1"/>
  <c r="F7766" i="3" s="1"/>
  <c r="H7766" s="1"/>
  <c r="AY15" i="1"/>
  <c r="F7562" i="3" s="1"/>
  <c r="H7562" s="1"/>
  <c r="AX15" i="1"/>
  <c r="F7358" i="3" s="1"/>
  <c r="H7358" s="1"/>
  <c r="AW15" i="1"/>
  <c r="F7154" i="3" s="1"/>
  <c r="H7154" s="1"/>
  <c r="AV15" i="1"/>
  <c r="F6950" i="3" s="1"/>
  <c r="AU15" i="1"/>
  <c r="F6746" i="3" s="1"/>
  <c r="H6746" s="1"/>
  <c r="AT15" i="1"/>
  <c r="F6542" i="3" s="1"/>
  <c r="AS15" i="1"/>
  <c r="F6338" i="3" s="1"/>
  <c r="H6338" s="1"/>
  <c r="AR15" i="1"/>
  <c r="F6134" i="3" s="1"/>
  <c r="H6134" s="1"/>
  <c r="AQ15" i="1"/>
  <c r="F5930" i="3" s="1"/>
  <c r="AP15" i="1"/>
  <c r="F5726" i="3" s="1"/>
  <c r="AO15" i="1"/>
  <c r="F5522" i="3" s="1"/>
  <c r="H5522" s="1"/>
  <c r="AN15" i="1"/>
  <c r="F5318" i="3" s="1"/>
  <c r="AM15" i="1"/>
  <c r="F5114" i="3" s="1"/>
  <c r="H5114" s="1"/>
  <c r="AL15" i="1"/>
  <c r="F4910" i="3" s="1"/>
  <c r="AK15" i="1"/>
  <c r="F4706" i="3" s="1"/>
  <c r="H4706" s="1"/>
  <c r="AJ15" i="1"/>
  <c r="F4502" i="3" s="1"/>
  <c r="H4502" s="1"/>
  <c r="AI15" i="1"/>
  <c r="F4298" i="3" s="1"/>
  <c r="H4298" s="1"/>
  <c r="AH15" i="1"/>
  <c r="F4094" i="3" s="1"/>
  <c r="H4094" s="1"/>
  <c r="AG15" i="1"/>
  <c r="F3890" i="3" s="1"/>
  <c r="H3890" s="1"/>
  <c r="AF15" i="1"/>
  <c r="F3686" i="3" s="1"/>
  <c r="H3686" s="1"/>
  <c r="AE15" i="1"/>
  <c r="F3482" i="3" s="1"/>
  <c r="H3482" s="1"/>
  <c r="AD15" i="1"/>
  <c r="F3278" i="3" s="1"/>
  <c r="H3278" s="1"/>
  <c r="AC15" i="1"/>
  <c r="F3074" i="3" s="1"/>
  <c r="H3074" s="1"/>
  <c r="AB15" i="1"/>
  <c r="F2870" i="3" s="1"/>
  <c r="H2870" s="1"/>
  <c r="AA15" i="1"/>
  <c r="F2666" i="3" s="1"/>
  <c r="H2666" s="1"/>
  <c r="Z15" i="1"/>
  <c r="F2462" i="3" s="1"/>
  <c r="Y15" i="1"/>
  <c r="F2258" i="3" s="1"/>
  <c r="H2258" s="1"/>
  <c r="X15" i="1"/>
  <c r="F2054" i="3" s="1"/>
  <c r="H2054" s="1"/>
  <c r="W15" i="1"/>
  <c r="F1850" i="3" s="1"/>
  <c r="H1850" s="1"/>
  <c r="V15" i="1"/>
  <c r="F1646" i="3" s="1"/>
  <c r="H1646" s="1"/>
  <c r="U15" i="1"/>
  <c r="F1442" i="3" s="1"/>
  <c r="H1442" s="1"/>
  <c r="T15" i="1"/>
  <c r="F1238" i="3" s="1"/>
  <c r="H1238" s="1"/>
  <c r="S15" i="1"/>
  <c r="F1034" i="3" s="1"/>
  <c r="H1034" s="1"/>
  <c r="R15" i="1"/>
  <c r="F830" i="3" s="1"/>
  <c r="H830" s="1"/>
  <c r="Q15" i="1"/>
  <c r="F626" i="3" s="1"/>
  <c r="H626" s="1"/>
  <c r="P15" i="1"/>
  <c r="F422" i="3" s="1"/>
  <c r="H422" s="1"/>
  <c r="O15" i="1"/>
  <c r="F218" i="3" s="1"/>
  <c r="CS14" i="1"/>
  <c r="F16946" i="3" s="1"/>
  <c r="CR14" i="1"/>
  <c r="F16742" i="3" s="1"/>
  <c r="CQ14" i="1"/>
  <c r="F16538" i="3" s="1"/>
  <c r="CP14" i="1"/>
  <c r="F16334" i="3" s="1"/>
  <c r="CO14" i="1"/>
  <c r="F16130" i="3" s="1"/>
  <c r="CN14" i="1"/>
  <c r="F15926" i="3" s="1"/>
  <c r="CM14" i="1"/>
  <c r="F15722" i="3" s="1"/>
  <c r="H15722" s="1"/>
  <c r="CL14" i="1"/>
  <c r="F15518" i="3" s="1"/>
  <c r="H15518" s="1"/>
  <c r="CK14" i="1"/>
  <c r="F15314" i="3" s="1"/>
  <c r="CJ14" i="1"/>
  <c r="F15110" i="3" s="1"/>
  <c r="H15110" s="1"/>
  <c r="CI14" i="1"/>
  <c r="F14906" i="3" s="1"/>
  <c r="H14906" s="1"/>
  <c r="CH14" i="1"/>
  <c r="F14702" i="3" s="1"/>
  <c r="CG14" i="1"/>
  <c r="F14498" i="3" s="1"/>
  <c r="CF14" i="1"/>
  <c r="F14294" i="3" s="1"/>
  <c r="CE14" i="1"/>
  <c r="F14090" i="3" s="1"/>
  <c r="H14090" s="1"/>
  <c r="CD14" i="1"/>
  <c r="F13886" i="3" s="1"/>
  <c r="CC14" i="1"/>
  <c r="F13682" i="3" s="1"/>
  <c r="H13682" s="1"/>
  <c r="CB14" i="1"/>
  <c r="F13478" i="3" s="1"/>
  <c r="CA14" i="1"/>
  <c r="F13274" i="3" s="1"/>
  <c r="BZ14" i="1"/>
  <c r="F13070" i="3" s="1"/>
  <c r="H13070" s="1"/>
  <c r="BY14" i="1"/>
  <c r="F12866" i="3" s="1"/>
  <c r="BX14" i="1"/>
  <c r="F12662" i="3" s="1"/>
  <c r="H12662" s="1"/>
  <c r="BW14" i="1"/>
  <c r="F12458" i="3" s="1"/>
  <c r="BV14" i="1"/>
  <c r="F12254" i="3" s="1"/>
  <c r="BU14" i="1"/>
  <c r="F12050" i="3" s="1"/>
  <c r="BT14" i="1"/>
  <c r="F11846" i="3" s="1"/>
  <c r="BS14" i="1"/>
  <c r="F11642" i="3" s="1"/>
  <c r="BR14" i="1"/>
  <c r="F11438" i="3" s="1"/>
  <c r="BQ14" i="1"/>
  <c r="F11234" i="3" s="1"/>
  <c r="BP14" i="1"/>
  <c r="F11030" i="3" s="1"/>
  <c r="BO14" i="1"/>
  <c r="F10826" i="3" s="1"/>
  <c r="H10826" s="1"/>
  <c r="BN14" i="1"/>
  <c r="F10622" i="3" s="1"/>
  <c r="BM14" i="1"/>
  <c r="F10418" i="3" s="1"/>
  <c r="H10418" s="1"/>
  <c r="BL14" i="1"/>
  <c r="BK14"/>
  <c r="F10009" i="3" s="1"/>
  <c r="H10009" s="1"/>
  <c r="BJ14" i="1"/>
  <c r="F9805" i="3" s="1"/>
  <c r="BI14" i="1"/>
  <c r="F9601" i="3" s="1"/>
  <c r="BH14" i="1"/>
  <c r="F9397" i="3" s="1"/>
  <c r="BG14" i="1"/>
  <c r="F9193" i="3" s="1"/>
  <c r="BF14" i="1"/>
  <c r="F8989" i="3" s="1"/>
  <c r="BE14" i="1"/>
  <c r="F8785" i="3" s="1"/>
  <c r="H8785" s="1"/>
  <c r="BD14" i="1"/>
  <c r="F8581" i="3" s="1"/>
  <c r="BC14" i="1"/>
  <c r="F8377" i="3" s="1"/>
  <c r="BB14" i="1"/>
  <c r="F8173" i="3" s="1"/>
  <c r="H8173" s="1"/>
  <c r="BA14" i="1"/>
  <c r="F7969" i="3" s="1"/>
  <c r="H7969" s="1"/>
  <c r="AZ14" i="1"/>
  <c r="F7765" i="3" s="1"/>
  <c r="H7765" s="1"/>
  <c r="AY14" i="1"/>
  <c r="F7561" i="3" s="1"/>
  <c r="H7561" s="1"/>
  <c r="AX14" i="1"/>
  <c r="F7357" i="3" s="1"/>
  <c r="H7357" s="1"/>
  <c r="AW14" i="1"/>
  <c r="F7153" i="3" s="1"/>
  <c r="H7153" s="1"/>
  <c r="AV14" i="1"/>
  <c r="F6949" i="3" s="1"/>
  <c r="AU14" i="1"/>
  <c r="F6745" i="3" s="1"/>
  <c r="AT14" i="1"/>
  <c r="F6541" i="3" s="1"/>
  <c r="AS14" i="1"/>
  <c r="F6337" i="3" s="1"/>
  <c r="H6337" s="1"/>
  <c r="AR14" i="1"/>
  <c r="F6133" i="3" s="1"/>
  <c r="H6133" s="1"/>
  <c r="AQ14" i="1"/>
  <c r="F5929" i="3" s="1"/>
  <c r="AP14" i="1"/>
  <c r="F5725" i="3" s="1"/>
  <c r="AO14" i="1"/>
  <c r="F5521" i="3" s="1"/>
  <c r="H5521" s="1"/>
  <c r="AN14" i="1"/>
  <c r="F5317" i="3" s="1"/>
  <c r="AM14" i="1"/>
  <c r="F5113" i="3" s="1"/>
  <c r="AL14" i="1"/>
  <c r="F4909" i="3" s="1"/>
  <c r="AK14" i="1"/>
  <c r="F4705" i="3" s="1"/>
  <c r="H4705" s="1"/>
  <c r="AJ14" i="1"/>
  <c r="F4501" i="3" s="1"/>
  <c r="AI14" i="1"/>
  <c r="F4297" i="3" s="1"/>
  <c r="AH14" i="1"/>
  <c r="F4093" i="3" s="1"/>
  <c r="AG14" i="1"/>
  <c r="F3889" i="3" s="1"/>
  <c r="H3889" s="1"/>
  <c r="AF14" i="1"/>
  <c r="F3685" i="3" s="1"/>
  <c r="H3685" s="1"/>
  <c r="AE14" i="1"/>
  <c r="F3481" i="3" s="1"/>
  <c r="H3481" s="1"/>
  <c r="AD14" i="1"/>
  <c r="F3277" i="3" s="1"/>
  <c r="H3277" s="1"/>
  <c r="AC14" i="1"/>
  <c r="F3073" i="3" s="1"/>
  <c r="H3073" s="1"/>
  <c r="AB14" i="1"/>
  <c r="F2869" i="3" s="1"/>
  <c r="H2869" s="1"/>
  <c r="AA14" i="1"/>
  <c r="F2665" i="3" s="1"/>
  <c r="H2665" s="1"/>
  <c r="Z14" i="1"/>
  <c r="F2461" i="3" s="1"/>
  <c r="Y14" i="1"/>
  <c r="F2257" i="3" s="1"/>
  <c r="H2257" s="1"/>
  <c r="X14" i="1"/>
  <c r="F2053" i="3" s="1"/>
  <c r="H2053" s="1"/>
  <c r="W14" i="1"/>
  <c r="F1849" i="3" s="1"/>
  <c r="H1849" s="1"/>
  <c r="V14" i="1"/>
  <c r="F1645" i="3" s="1"/>
  <c r="H1645" s="1"/>
  <c r="U14" i="1"/>
  <c r="F1441" i="3" s="1"/>
  <c r="H1441" s="1"/>
  <c r="T14" i="1"/>
  <c r="F1237" i="3" s="1"/>
  <c r="H1237" s="1"/>
  <c r="S14" i="1"/>
  <c r="F1033" i="3" s="1"/>
  <c r="H1033" s="1"/>
  <c r="R14" i="1"/>
  <c r="F829" i="3" s="1"/>
  <c r="H829" s="1"/>
  <c r="Q14" i="1"/>
  <c r="F625" i="3" s="1"/>
  <c r="H625" s="1"/>
  <c r="P14" i="1"/>
  <c r="F421" i="3" s="1"/>
  <c r="H421" s="1"/>
  <c r="O14" i="1"/>
  <c r="F217" i="3" s="1"/>
  <c r="CS13" i="1"/>
  <c r="F16945" i="3" s="1"/>
  <c r="CR13" i="1"/>
  <c r="F16741" i="3" s="1"/>
  <c r="CQ13" i="1"/>
  <c r="F16537" i="3" s="1"/>
  <c r="CP13" i="1"/>
  <c r="F16333" i="3" s="1"/>
  <c r="CO13" i="1"/>
  <c r="F16129" i="3" s="1"/>
  <c r="CN13" i="1"/>
  <c r="F15925" i="3" s="1"/>
  <c r="CM13" i="1"/>
  <c r="F15721" i="3" s="1"/>
  <c r="CL13" i="1"/>
  <c r="F15517" i="3" s="1"/>
  <c r="CK13" i="1"/>
  <c r="F15313" i="3" s="1"/>
  <c r="CJ13" i="1"/>
  <c r="F15109" i="3" s="1"/>
  <c r="CI13" i="1"/>
  <c r="F14905" i="3" s="1"/>
  <c r="H14905" s="1"/>
  <c r="CH13" i="1"/>
  <c r="F14701" i="3" s="1"/>
  <c r="CG13" i="1"/>
  <c r="F14497" i="3" s="1"/>
  <c r="CF13" i="1"/>
  <c r="F14293" i="3" s="1"/>
  <c r="CE13" i="1"/>
  <c r="F14089" i="3" s="1"/>
  <c r="CD13" i="1"/>
  <c r="F13885" i="3" s="1"/>
  <c r="CC13" i="1"/>
  <c r="F13681" i="3" s="1"/>
  <c r="CB13" i="1"/>
  <c r="F13477" i="3" s="1"/>
  <c r="CA13" i="1"/>
  <c r="F13273" i="3" s="1"/>
  <c r="BZ13" i="1"/>
  <c r="F13069" i="3" s="1"/>
  <c r="BY13" i="1"/>
  <c r="F12865" i="3" s="1"/>
  <c r="BX13" i="1"/>
  <c r="F12661" i="3" s="1"/>
  <c r="BW13" i="1"/>
  <c r="F12457" i="3" s="1"/>
  <c r="BV13" i="1"/>
  <c r="F12253" i="3" s="1"/>
  <c r="BU13" i="1"/>
  <c r="F12049" i="3" s="1"/>
  <c r="BT13" i="1"/>
  <c r="F11845" i="3" s="1"/>
  <c r="BS13" i="1"/>
  <c r="F11641" i="3" s="1"/>
  <c r="BR13" i="1"/>
  <c r="F11437" i="3" s="1"/>
  <c r="BQ13" i="1"/>
  <c r="F11233" i="3" s="1"/>
  <c r="BP13" i="1"/>
  <c r="F11029" i="3" s="1"/>
  <c r="BO13" i="1"/>
  <c r="F10825" i="3" s="1"/>
  <c r="BN13" i="1"/>
  <c r="F10621" i="3" s="1"/>
  <c r="BM13" i="1"/>
  <c r="F10417" i="3" s="1"/>
  <c r="BL13" i="1"/>
  <c r="BK13"/>
  <c r="F10008" i="3" s="1"/>
  <c r="H10008" s="1"/>
  <c r="BJ13" i="1"/>
  <c r="F9804" i="3" s="1"/>
  <c r="BI13" i="1"/>
  <c r="F9600" i="3" s="1"/>
  <c r="BH13" i="1"/>
  <c r="F9396" i="3" s="1"/>
  <c r="BG13" i="1"/>
  <c r="F9192" i="3" s="1"/>
  <c r="BF13" i="1"/>
  <c r="F8988" i="3" s="1"/>
  <c r="BE13" i="1"/>
  <c r="F8784" i="3" s="1"/>
  <c r="H8784" s="1"/>
  <c r="BD13" i="1"/>
  <c r="F8580" i="3" s="1"/>
  <c r="BC13" i="1"/>
  <c r="F8376" i="3" s="1"/>
  <c r="BB13" i="1"/>
  <c r="F8172" i="3" s="1"/>
  <c r="H8172" s="1"/>
  <c r="BA13" i="1"/>
  <c r="F7968" i="3" s="1"/>
  <c r="H7968" s="1"/>
  <c r="AZ13" i="1"/>
  <c r="F7764" i="3" s="1"/>
  <c r="H7764" s="1"/>
  <c r="AY13" i="1"/>
  <c r="F7560" i="3" s="1"/>
  <c r="H7560" s="1"/>
  <c r="AX13" i="1"/>
  <c r="F7356" i="3" s="1"/>
  <c r="H7356" s="1"/>
  <c r="AW13" i="1"/>
  <c r="F7152" i="3" s="1"/>
  <c r="AV13" i="1"/>
  <c r="F6948" i="3" s="1"/>
  <c r="AU13" i="1"/>
  <c r="F6744" i="3" s="1"/>
  <c r="AT13" i="1"/>
  <c r="F6540" i="3" s="1"/>
  <c r="AS13" i="1"/>
  <c r="F6336" i="3" s="1"/>
  <c r="H6336" s="1"/>
  <c r="AR13" i="1"/>
  <c r="F6132" i="3" s="1"/>
  <c r="H6132" s="1"/>
  <c r="AQ13" i="1"/>
  <c r="F5928" i="3" s="1"/>
  <c r="AP13" i="1"/>
  <c r="F5724" i="3" s="1"/>
  <c r="AO13" i="1"/>
  <c r="F5520" i="3" s="1"/>
  <c r="AN13" i="1"/>
  <c r="F5316" i="3" s="1"/>
  <c r="AM13" i="1"/>
  <c r="F5112" i="3" s="1"/>
  <c r="AL13" i="1"/>
  <c r="F4908" i="3" s="1"/>
  <c r="AK13" i="1"/>
  <c r="F4704" i="3" s="1"/>
  <c r="AJ13" i="1"/>
  <c r="F4500" i="3" s="1"/>
  <c r="AI13" i="1"/>
  <c r="F4296" i="3" s="1"/>
  <c r="AH13" i="1"/>
  <c r="F4092" i="3" s="1"/>
  <c r="AG13" i="1"/>
  <c r="F3888" i="3" s="1"/>
  <c r="AF13" i="1"/>
  <c r="F3684" i="3" s="1"/>
  <c r="AE13" i="1"/>
  <c r="F3480" i="3" s="1"/>
  <c r="AD13" i="1"/>
  <c r="F3276" i="3" s="1"/>
  <c r="AC13" i="1"/>
  <c r="F3072" i="3" s="1"/>
  <c r="AB13" i="1"/>
  <c r="F2868" i="3" s="1"/>
  <c r="AA13" i="1"/>
  <c r="F2664" i="3" s="1"/>
  <c r="H2664" s="1"/>
  <c r="Z13" i="1"/>
  <c r="F2460" i="3" s="1"/>
  <c r="Y13" i="1"/>
  <c r="F2256" i="3" s="1"/>
  <c r="H2256" s="1"/>
  <c r="X13" i="1"/>
  <c r="F2052" i="3" s="1"/>
  <c r="H2052" s="1"/>
  <c r="W13" i="1"/>
  <c r="F1848" i="3" s="1"/>
  <c r="H1848" s="1"/>
  <c r="V13" i="1"/>
  <c r="F1644" i="3" s="1"/>
  <c r="H1644" s="1"/>
  <c r="U13" i="1"/>
  <c r="F1440" i="3" s="1"/>
  <c r="H1440" s="1"/>
  <c r="T13" i="1"/>
  <c r="F1236" i="3" s="1"/>
  <c r="H1236" s="1"/>
  <c r="S13" i="1"/>
  <c r="F1032" i="3" s="1"/>
  <c r="H1032" s="1"/>
  <c r="R13" i="1"/>
  <c r="F828" i="3" s="1"/>
  <c r="H828" s="1"/>
  <c r="Q13" i="1"/>
  <c r="F624" i="3" s="1"/>
  <c r="H624" s="1"/>
  <c r="P13" i="1"/>
  <c r="F420" i="3" s="1"/>
  <c r="H420" s="1"/>
  <c r="O13" i="1"/>
  <c r="F216" i="3" s="1"/>
  <c r="CS12" i="1"/>
  <c r="F16944" i="3" s="1"/>
  <c r="CR12" i="1"/>
  <c r="F16740" i="3" s="1"/>
  <c r="CQ12" i="1"/>
  <c r="F16536" i="3" s="1"/>
  <c r="CP12" i="1"/>
  <c r="F16332" i="3" s="1"/>
  <c r="CO12" i="1"/>
  <c r="F16128" i="3" s="1"/>
  <c r="CN12" i="1"/>
  <c r="F15924" i="3" s="1"/>
  <c r="CM12" i="1"/>
  <c r="F15720" i="3" s="1"/>
  <c r="H15720" s="1"/>
  <c r="CL12" i="1"/>
  <c r="F15516" i="3" s="1"/>
  <c r="CK12" i="1"/>
  <c r="F15312" i="3" s="1"/>
  <c r="CJ12" i="1"/>
  <c r="F15108" i="3" s="1"/>
  <c r="H15108" s="1"/>
  <c r="CI12" i="1"/>
  <c r="F14904" i="3" s="1"/>
  <c r="H14904" s="1"/>
  <c r="CH12" i="1"/>
  <c r="F14700" i="3" s="1"/>
  <c r="CG12" i="1"/>
  <c r="F14496" i="3" s="1"/>
  <c r="CF12" i="1"/>
  <c r="F14292" i="3" s="1"/>
  <c r="CE12" i="1"/>
  <c r="F14088" i="3" s="1"/>
  <c r="CD12" i="1"/>
  <c r="F13884" i="3" s="1"/>
  <c r="CC12" i="1"/>
  <c r="F13680" i="3" s="1"/>
  <c r="CB12" i="1"/>
  <c r="F13476" i="3" s="1"/>
  <c r="CA12" i="1"/>
  <c r="F13272" i="3" s="1"/>
  <c r="BZ12" i="1"/>
  <c r="F13068" i="3" s="1"/>
  <c r="BY12" i="1"/>
  <c r="F12864" i="3" s="1"/>
  <c r="BX12" i="1"/>
  <c r="F12660" i="3" s="1"/>
  <c r="H12660" s="1"/>
  <c r="BW12" i="1"/>
  <c r="F12456" i="3" s="1"/>
  <c r="BV12" i="1"/>
  <c r="F12252" i="3" s="1"/>
  <c r="BU12" i="1"/>
  <c r="F12048" i="3" s="1"/>
  <c r="H12048" s="1"/>
  <c r="BT12" i="1"/>
  <c r="F11844" i="3" s="1"/>
  <c r="BS12" i="1"/>
  <c r="F11640" i="3" s="1"/>
  <c r="BR12" i="1"/>
  <c r="F11436" i="3" s="1"/>
  <c r="BQ12" i="1"/>
  <c r="F11232" i="3" s="1"/>
  <c r="BP12" i="1"/>
  <c r="F11028" i="3" s="1"/>
  <c r="BO12" i="1"/>
  <c r="F10824" i="3" s="1"/>
  <c r="H10824" s="1"/>
  <c r="BN12" i="1"/>
  <c r="F10620" i="3" s="1"/>
  <c r="BM12" i="1"/>
  <c r="F10416" i="3" s="1"/>
  <c r="BL12" i="1"/>
  <c r="BK12"/>
  <c r="F10007" i="3" s="1"/>
  <c r="H10007" s="1"/>
  <c r="BJ12" i="1"/>
  <c r="F9803" i="3" s="1"/>
  <c r="BI12" i="1"/>
  <c r="F9599" i="3" s="1"/>
  <c r="BH12" i="1"/>
  <c r="F9395" i="3" s="1"/>
  <c r="BG12" i="1"/>
  <c r="F9191" i="3" s="1"/>
  <c r="BF12" i="1"/>
  <c r="F8987" i="3" s="1"/>
  <c r="BE12" i="1"/>
  <c r="F8783" i="3" s="1"/>
  <c r="H8783" s="1"/>
  <c r="BD12" i="1"/>
  <c r="F8579" i="3" s="1"/>
  <c r="BC12" i="1"/>
  <c r="F8375" i="3" s="1"/>
  <c r="BB12" i="1"/>
  <c r="F8171" i="3" s="1"/>
  <c r="H8171" s="1"/>
  <c r="BA12" i="1"/>
  <c r="F7967" i="3" s="1"/>
  <c r="H7967" s="1"/>
  <c r="AZ12" i="1"/>
  <c r="F7763" i="3" s="1"/>
  <c r="H7763" s="1"/>
  <c r="AY12" i="1"/>
  <c r="F7559" i="3" s="1"/>
  <c r="H7559" s="1"/>
  <c r="AX12" i="1"/>
  <c r="F7355" i="3" s="1"/>
  <c r="H7355" s="1"/>
  <c r="AW12" i="1"/>
  <c r="F7151" i="3" s="1"/>
  <c r="AV12" i="1"/>
  <c r="F6947" i="3" s="1"/>
  <c r="AU12" i="1"/>
  <c r="F6743" i="3" s="1"/>
  <c r="AT12" i="1"/>
  <c r="F6539" i="3" s="1"/>
  <c r="AS12" i="1"/>
  <c r="F6335" i="3" s="1"/>
  <c r="H6335" s="1"/>
  <c r="AR12" i="1"/>
  <c r="F6131" i="3" s="1"/>
  <c r="H6131" s="1"/>
  <c r="AQ12" i="1"/>
  <c r="F5927" i="3" s="1"/>
  <c r="AP12" i="1"/>
  <c r="F5723" i="3" s="1"/>
  <c r="AO12" i="1"/>
  <c r="F5519" i="3" s="1"/>
  <c r="H5519" s="1"/>
  <c r="AN12" i="1"/>
  <c r="F5315" i="3" s="1"/>
  <c r="AM12" i="1"/>
  <c r="F5111" i="3" s="1"/>
  <c r="AL12" i="1"/>
  <c r="F4907" i="3" s="1"/>
  <c r="AK12" i="1"/>
  <c r="F4703" i="3" s="1"/>
  <c r="H4703" s="1"/>
  <c r="AJ12" i="1"/>
  <c r="F4499" i="3" s="1"/>
  <c r="AI12" i="1"/>
  <c r="F4295" i="3" s="1"/>
  <c r="AH12" i="1"/>
  <c r="F4091" i="3" s="1"/>
  <c r="AG12" i="1"/>
  <c r="F3887" i="3" s="1"/>
  <c r="H3887" s="1"/>
  <c r="AF12" i="1"/>
  <c r="F3683" i="3" s="1"/>
  <c r="H3683" s="1"/>
  <c r="AE12" i="1"/>
  <c r="F3479" i="3" s="1"/>
  <c r="H3479" s="1"/>
  <c r="AD12" i="1"/>
  <c r="F3275" i="3" s="1"/>
  <c r="AC12" i="1"/>
  <c r="F3071" i="3" s="1"/>
  <c r="H3071" s="1"/>
  <c r="AB12" i="1"/>
  <c r="F2867" i="3" s="1"/>
  <c r="H2867" s="1"/>
  <c r="AA12" i="1"/>
  <c r="F2663" i="3" s="1"/>
  <c r="H2663" s="1"/>
  <c r="Z12" i="1"/>
  <c r="F2459" i="3" s="1"/>
  <c r="Y12" i="1"/>
  <c r="F2255" i="3" s="1"/>
  <c r="H2255" s="1"/>
  <c r="X12" i="1"/>
  <c r="F2051" i="3" s="1"/>
  <c r="H2051" s="1"/>
  <c r="W12" i="1"/>
  <c r="F1847" i="3" s="1"/>
  <c r="H1847" s="1"/>
  <c r="V12" i="1"/>
  <c r="F1643" i="3" s="1"/>
  <c r="H1643" s="1"/>
  <c r="U12" i="1"/>
  <c r="F1439" i="3" s="1"/>
  <c r="T12" i="1"/>
  <c r="F1235" i="3" s="1"/>
  <c r="H1235" s="1"/>
  <c r="S12" i="1"/>
  <c r="F1031" i="3" s="1"/>
  <c r="H1031" s="1"/>
  <c r="R12" i="1"/>
  <c r="F827" i="3" s="1"/>
  <c r="H827" s="1"/>
  <c r="Q12" i="1"/>
  <c r="F623" i="3" s="1"/>
  <c r="H623" s="1"/>
  <c r="P12" i="1"/>
  <c r="F419" i="3" s="1"/>
  <c r="H419" s="1"/>
  <c r="O12" i="1"/>
  <c r="F215" i="3" s="1"/>
  <c r="CS11" i="1"/>
  <c r="F16943" i="3" s="1"/>
  <c r="CR11" i="1"/>
  <c r="F16739" i="3" s="1"/>
  <c r="CQ11" i="1"/>
  <c r="F16535" i="3" s="1"/>
  <c r="CP11" i="1"/>
  <c r="F16331" i="3" s="1"/>
  <c r="CO11" i="1"/>
  <c r="F16127" i="3" s="1"/>
  <c r="CN11" i="1"/>
  <c r="F15923" i="3" s="1"/>
  <c r="CM11" i="1"/>
  <c r="F15719" i="3" s="1"/>
  <c r="CL11" i="1"/>
  <c r="F15515" i="3" s="1"/>
  <c r="CK11" i="1"/>
  <c r="F15311" i="3" s="1"/>
  <c r="CJ11" i="1"/>
  <c r="F15107" i="3" s="1"/>
  <c r="CI11" i="1"/>
  <c r="F14903" i="3" s="1"/>
  <c r="H14903" s="1"/>
  <c r="CH11" i="1"/>
  <c r="F14699" i="3" s="1"/>
  <c r="CG11" i="1"/>
  <c r="F14495" i="3" s="1"/>
  <c r="CF11" i="1"/>
  <c r="F14291" i="3" s="1"/>
  <c r="CE11" i="1"/>
  <c r="F14087" i="3" s="1"/>
  <c r="CD11" i="1"/>
  <c r="F13883" i="3" s="1"/>
  <c r="CC11" i="1"/>
  <c r="F13679" i="3" s="1"/>
  <c r="CB11" i="1"/>
  <c r="F13475" i="3" s="1"/>
  <c r="CA11" i="1"/>
  <c r="F13271" i="3" s="1"/>
  <c r="BZ11" i="1"/>
  <c r="F13067" i="3" s="1"/>
  <c r="BY11" i="1"/>
  <c r="F12863" i="3" s="1"/>
  <c r="BX11" i="1"/>
  <c r="F12659" i="3" s="1"/>
  <c r="BW11" i="1"/>
  <c r="F12455" i="3" s="1"/>
  <c r="BV11" i="1"/>
  <c r="F12251" i="3" s="1"/>
  <c r="BU11" i="1"/>
  <c r="F12047" i="3" s="1"/>
  <c r="BT11" i="1"/>
  <c r="F11843" i="3" s="1"/>
  <c r="BS11" i="1"/>
  <c r="F11639" i="3" s="1"/>
  <c r="BR11" i="1"/>
  <c r="F11435" i="3" s="1"/>
  <c r="BQ11" i="1"/>
  <c r="F11231" i="3" s="1"/>
  <c r="BP11" i="1"/>
  <c r="F11027" i="3" s="1"/>
  <c r="BO11" i="1"/>
  <c r="F10823" i="3" s="1"/>
  <c r="BN11" i="1"/>
  <c r="F10619" i="3" s="1"/>
  <c r="BM11" i="1"/>
  <c r="F10415" i="3" s="1"/>
  <c r="BL11" i="1"/>
  <c r="BK11"/>
  <c r="F10006" i="3" s="1"/>
  <c r="H10006" s="1"/>
  <c r="BJ11" i="1"/>
  <c r="F9802" i="3" s="1"/>
  <c r="BI11" i="1"/>
  <c r="F9598" i="3" s="1"/>
  <c r="BH11" i="1"/>
  <c r="F9394" i="3" s="1"/>
  <c r="BG11" i="1"/>
  <c r="F9190" i="3" s="1"/>
  <c r="BF11" i="1"/>
  <c r="F8986" i="3" s="1"/>
  <c r="BE11" i="1"/>
  <c r="F8782" i="3" s="1"/>
  <c r="H8782" s="1"/>
  <c r="BD11" i="1"/>
  <c r="F8578" i="3" s="1"/>
  <c r="BC11" i="1"/>
  <c r="F8374" i="3" s="1"/>
  <c r="BB11" i="1"/>
  <c r="F8170" i="3" s="1"/>
  <c r="H8170" s="1"/>
  <c r="BA11" i="1"/>
  <c r="F7966" i="3" s="1"/>
  <c r="H7966" s="1"/>
  <c r="AZ11" i="1"/>
  <c r="F7762" i="3" s="1"/>
  <c r="H7762" s="1"/>
  <c r="AY11" i="1"/>
  <c r="F7558" i="3" s="1"/>
  <c r="H7558" s="1"/>
  <c r="AX11" i="1"/>
  <c r="F7354" i="3" s="1"/>
  <c r="H7354" s="1"/>
  <c r="AW11" i="1"/>
  <c r="F7150" i="3" s="1"/>
  <c r="AV11" i="1"/>
  <c r="F6946" i="3" s="1"/>
  <c r="AU11" i="1"/>
  <c r="F6742" i="3" s="1"/>
  <c r="AT11" i="1"/>
  <c r="F6538" i="3" s="1"/>
  <c r="AS11" i="1"/>
  <c r="F6334" i="3" s="1"/>
  <c r="H6334" s="1"/>
  <c r="AR11" i="1"/>
  <c r="F6130" i="3" s="1"/>
  <c r="H6130" s="1"/>
  <c r="AQ11" i="1"/>
  <c r="F5926" i="3" s="1"/>
  <c r="AP11" i="1"/>
  <c r="F5722" i="3" s="1"/>
  <c r="AO11" i="1"/>
  <c r="F5518" i="3" s="1"/>
  <c r="AN11" i="1"/>
  <c r="F5314" i="3" s="1"/>
  <c r="AM11" i="1"/>
  <c r="F5110" i="3" s="1"/>
  <c r="AL11" i="1"/>
  <c r="F4906" i="3" s="1"/>
  <c r="AK11" i="1"/>
  <c r="F4702" i="3" s="1"/>
  <c r="AJ11" i="1"/>
  <c r="F4498" i="3" s="1"/>
  <c r="AI11" i="1"/>
  <c r="F4294" i="3" s="1"/>
  <c r="AH11" i="1"/>
  <c r="F4090" i="3" s="1"/>
  <c r="AG11" i="1"/>
  <c r="F3886" i="3" s="1"/>
  <c r="AF11" i="1"/>
  <c r="F3682" i="3" s="1"/>
  <c r="AE11" i="1"/>
  <c r="F3478" i="3" s="1"/>
  <c r="AD11" i="1"/>
  <c r="F3274" i="3" s="1"/>
  <c r="AC11" i="1"/>
  <c r="F3070" i="3" s="1"/>
  <c r="AB11" i="1"/>
  <c r="F2866" i="3" s="1"/>
  <c r="AA11" i="1"/>
  <c r="F2662" i="3" s="1"/>
  <c r="H2662" s="1"/>
  <c r="Z11" i="1"/>
  <c r="F2458" i="3" s="1"/>
  <c r="Y11" i="1"/>
  <c r="F2254" i="3" s="1"/>
  <c r="H2254" s="1"/>
  <c r="X11" i="1"/>
  <c r="F2050" i="3" s="1"/>
  <c r="H2050" s="1"/>
  <c r="W11" i="1"/>
  <c r="F1846" i="3" s="1"/>
  <c r="H1846" s="1"/>
  <c r="V11" i="1"/>
  <c r="F1642" i="3" s="1"/>
  <c r="H1642" s="1"/>
  <c r="U11" i="1"/>
  <c r="F1438" i="3" s="1"/>
  <c r="H1438" s="1"/>
  <c r="T11" i="1"/>
  <c r="F1234" i="3" s="1"/>
  <c r="H1234" s="1"/>
  <c r="S11" i="1"/>
  <c r="F1030" i="3" s="1"/>
  <c r="H1030" s="1"/>
  <c r="R11" i="1"/>
  <c r="F826" i="3" s="1"/>
  <c r="H826" s="1"/>
  <c r="Q11" i="1"/>
  <c r="F622" i="3" s="1"/>
  <c r="H622" s="1"/>
  <c r="P11" i="1"/>
  <c r="F418" i="3" s="1"/>
  <c r="H418" s="1"/>
  <c r="O11" i="1"/>
  <c r="F214" i="3" s="1"/>
  <c r="CS10" i="1"/>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206"/>
  <c r="F205" i="3" s="1"/>
  <c r="H205" s="1"/>
  <c r="N205" i="1"/>
  <c r="F204" i="3" s="1"/>
  <c r="H204" s="1"/>
  <c r="N204" i="1"/>
  <c r="F203" i="3" s="1"/>
  <c r="H203" s="1"/>
  <c r="N203" i="1"/>
  <c r="F202" i="3" s="1"/>
  <c r="H202" s="1"/>
  <c r="N202" i="1"/>
  <c r="F201" i="3" s="1"/>
  <c r="N198" i="1"/>
  <c r="F197" i="3" s="1"/>
  <c r="H197" s="1"/>
  <c r="N197" i="1"/>
  <c r="F196" i="3" s="1"/>
  <c r="H196" s="1"/>
  <c r="N196" i="1"/>
  <c r="F195" i="3" s="1"/>
  <c r="H195" s="1"/>
  <c r="N195" i="1"/>
  <c r="F194" i="3" s="1"/>
  <c r="N194" i="1"/>
  <c r="F193" i="3" s="1"/>
  <c r="N178" i="1"/>
  <c r="F177" i="3" s="1"/>
  <c r="H177" s="1"/>
  <c r="N177" i="1"/>
  <c r="F176" i="3" s="1"/>
  <c r="H176" s="1"/>
  <c r="N176" i="1"/>
  <c r="F175" i="3" s="1"/>
  <c r="H175" s="1"/>
  <c r="N175" i="1"/>
  <c r="F174" i="3" s="1"/>
  <c r="H174" s="1"/>
  <c r="N174" i="1"/>
  <c r="F173" i="3" s="1"/>
  <c r="H173" s="1"/>
  <c r="N173" i="1"/>
  <c r="F172" i="3" s="1"/>
  <c r="H172" s="1"/>
  <c r="N172" i="1"/>
  <c r="F171" i="3" s="1"/>
  <c r="H171" s="1"/>
  <c r="N171" i="1"/>
  <c r="F170" i="3" s="1"/>
  <c r="H170" s="1"/>
  <c r="N170" i="1"/>
  <c r="F169" i="3" s="1"/>
  <c r="H169" s="1"/>
  <c r="N169" i="1"/>
  <c r="F168" i="3" s="1"/>
  <c r="H168" s="1"/>
  <c r="N168" i="1"/>
  <c r="F167" i="3" s="1"/>
  <c r="H167" s="1"/>
  <c r="N167" i="1"/>
  <c r="F166" i="3" s="1"/>
  <c r="N163" i="1"/>
  <c r="F162" i="3" s="1"/>
  <c r="H162" s="1"/>
  <c r="N162" i="1"/>
  <c r="F161" i="3" s="1"/>
  <c r="N158" i="1"/>
  <c r="F157" i="3" s="1"/>
  <c r="H157" s="1"/>
  <c r="N157" i="1"/>
  <c r="F156" i="3" s="1"/>
  <c r="H156" s="1"/>
  <c r="N156" i="1"/>
  <c r="F155" i="3" s="1"/>
  <c r="H155" s="1"/>
  <c r="N155" i="1"/>
  <c r="F154" i="3" s="1"/>
  <c r="C151" i="1"/>
  <c r="N150"/>
  <c r="F149" i="3" s="1"/>
  <c r="H149" s="1"/>
  <c r="N149" i="1"/>
  <c r="F148" i="3" s="1"/>
  <c r="N145" i="1"/>
  <c r="F144" i="3" s="1"/>
  <c r="H144" s="1"/>
  <c r="N144" i="1"/>
  <c r="F143" i="3" s="1"/>
  <c r="H143" s="1"/>
  <c r="N143" i="1"/>
  <c r="F142" i="3" s="1"/>
  <c r="H142" s="1"/>
  <c r="N142" i="1"/>
  <c r="F141" i="3" s="1"/>
  <c r="N138" i="1"/>
  <c r="F137" i="3" s="1"/>
  <c r="H137" s="1"/>
  <c r="N137" i="1"/>
  <c r="F136" i="3" s="1"/>
  <c r="N129" i="1"/>
  <c r="F128" i="3" s="1"/>
  <c r="H128" s="1"/>
  <c r="N128" i="1"/>
  <c r="F127" i="3" s="1"/>
  <c r="N124" i="1"/>
  <c r="F123" i="3" s="1"/>
  <c r="N120" i="1"/>
  <c r="F119" i="3" s="1"/>
  <c r="H119" s="1"/>
  <c r="N119" i="1"/>
  <c r="F118" i="3" s="1"/>
  <c r="H118" s="1"/>
  <c r="N118" i="1"/>
  <c r="F117" i="3" s="1"/>
  <c r="H117" s="1"/>
  <c r="N117" i="1"/>
  <c r="F116" i="3" s="1"/>
  <c r="N111" i="1"/>
  <c r="F110" i="3" s="1"/>
  <c r="H110" s="1"/>
  <c r="N110" i="1"/>
  <c r="F109" i="3" s="1"/>
  <c r="H109" s="1"/>
  <c r="N109" i="1"/>
  <c r="F108" i="3" s="1"/>
  <c r="H108" s="1"/>
  <c r="N108" i="1"/>
  <c r="F107" i="3" s="1"/>
  <c r="H107" s="1"/>
  <c r="N107" i="1"/>
  <c r="F106" i="3" s="1"/>
  <c r="H106" s="1"/>
  <c r="N106" i="1"/>
  <c r="F105" i="3" s="1"/>
  <c r="H105" s="1"/>
  <c r="N105" i="1"/>
  <c r="F104" i="3" s="1"/>
  <c r="H104" s="1"/>
  <c r="N104" i="1"/>
  <c r="F103" i="3" s="1"/>
  <c r="H103" s="1"/>
  <c r="N103" i="1"/>
  <c r="F102" i="3" s="1"/>
  <c r="N99" i="1"/>
  <c r="F98" i="3" s="1"/>
  <c r="H98" s="1"/>
  <c r="N98" i="1"/>
  <c r="F97" i="3" s="1"/>
  <c r="H97" s="1"/>
  <c r="N97" i="1"/>
  <c r="F96" i="3" s="1"/>
  <c r="H96" s="1"/>
  <c r="N96" i="1"/>
  <c r="F95" i="3" s="1"/>
  <c r="H95" s="1"/>
  <c r="N95" i="1"/>
  <c r="F94" i="3" s="1"/>
  <c r="H94" s="1"/>
  <c r="N94" i="1"/>
  <c r="F93" i="3" s="1"/>
  <c r="H93" s="1"/>
  <c r="N93" i="1"/>
  <c r="F92" i="3" s="1"/>
  <c r="H92" s="1"/>
  <c r="N92" i="1"/>
  <c r="F91" i="3" s="1"/>
  <c r="N91" i="1"/>
  <c r="F90" i="3" s="1"/>
  <c r="N90" i="1"/>
  <c r="F89" i="3" s="1"/>
  <c r="H89" s="1"/>
  <c r="N89" i="1"/>
  <c r="F88" i="3" s="1"/>
  <c r="N88" i="1"/>
  <c r="F87" i="3" s="1"/>
  <c r="H87" s="1"/>
  <c r="N87" i="1"/>
  <c r="F86" i="3" s="1"/>
  <c r="H86" s="1"/>
  <c r="N86" i="1"/>
  <c r="F85" i="3" s="1"/>
  <c r="N85" i="1"/>
  <c r="F84" i="3" s="1"/>
  <c r="H84" s="1"/>
  <c r="N84" i="1"/>
  <c r="F83" i="3" s="1"/>
  <c r="N83" i="1"/>
  <c r="F82" i="3" s="1"/>
  <c r="H82" s="1"/>
  <c r="N82" i="1"/>
  <c r="F81" i="3" s="1"/>
  <c r="N81" i="1"/>
  <c r="F80" i="3" s="1"/>
  <c r="H80" s="1"/>
  <c r="N80" i="1"/>
  <c r="F79" i="3" s="1"/>
  <c r="H79" s="1"/>
  <c r="N79" i="1"/>
  <c r="F78" i="3" s="1"/>
  <c r="H78" s="1"/>
  <c r="N78" i="1"/>
  <c r="F77" i="3" s="1"/>
  <c r="N77" i="1"/>
  <c r="F76" i="3" s="1"/>
  <c r="H76" s="1"/>
  <c r="N76" i="1"/>
  <c r="F75" i="3" s="1"/>
  <c r="H75" s="1"/>
  <c r="N75" i="1"/>
  <c r="F74" i="3" s="1"/>
  <c r="H74" s="1"/>
  <c r="N74" i="1"/>
  <c r="F73" i="3" s="1"/>
  <c r="H73" s="1"/>
  <c r="N73" i="1"/>
  <c r="F72" i="3" s="1"/>
  <c r="H72" s="1"/>
  <c r="N72" i="1"/>
  <c r="F71" i="3" s="1"/>
  <c r="N71" i="1"/>
  <c r="F70" i="3" s="1"/>
  <c r="H70" s="1"/>
  <c r="N70" i="1"/>
  <c r="F69" i="3" s="1"/>
  <c r="H69" s="1"/>
  <c r="N69" i="1"/>
  <c r="F68" i="3" s="1"/>
  <c r="H68" s="1"/>
  <c r="N68" i="1"/>
  <c r="F67" i="3" s="1"/>
  <c r="H67" s="1"/>
  <c r="N67" i="1"/>
  <c r="F66" i="3" s="1"/>
  <c r="H66" s="1"/>
  <c r="N66" i="1"/>
  <c r="F65" i="3" s="1"/>
  <c r="H65" s="1"/>
  <c r="N65" i="1"/>
  <c r="F64" i="3" s="1"/>
  <c r="N64" i="1"/>
  <c r="F63" i="3" s="1"/>
  <c r="N63" i="1"/>
  <c r="F62" i="3" s="1"/>
  <c r="N62" i="1"/>
  <c r="F61" i="3" s="1"/>
  <c r="H61" s="1"/>
  <c r="N61" i="1"/>
  <c r="F60" i="3" s="1"/>
  <c r="H60" s="1"/>
  <c r="N60" i="1"/>
  <c r="F59" i="3" s="1"/>
  <c r="H59" s="1"/>
  <c r="N59" i="1"/>
  <c r="F58" i="3" s="1"/>
  <c r="H58" s="1"/>
  <c r="N58" i="1"/>
  <c r="F57" i="3" s="1"/>
  <c r="N57" i="1"/>
  <c r="F56" i="3" s="1"/>
  <c r="H56" s="1"/>
  <c r="N56" i="1"/>
  <c r="F55" i="3" s="1"/>
  <c r="N55" i="1"/>
  <c r="F54" i="3" s="1"/>
  <c r="H54" s="1"/>
  <c r="N54" i="1"/>
  <c r="F53" i="3" s="1"/>
  <c r="H53" s="1"/>
  <c r="N53" i="1"/>
  <c r="F52" i="3" s="1"/>
  <c r="H52" s="1"/>
  <c r="N52" i="1"/>
  <c r="F51" i="3" s="1"/>
  <c r="H51" s="1"/>
  <c r="N51" i="1"/>
  <c r="F50" i="3" s="1"/>
  <c r="H50" s="1"/>
  <c r="N50" i="1"/>
  <c r="F49" i="3" s="1"/>
  <c r="H49" s="1"/>
  <c r="N49" i="1"/>
  <c r="F48" i="3" s="1"/>
  <c r="H48" s="1"/>
  <c r="N48" i="1"/>
  <c r="F47" i="3" s="1"/>
  <c r="H47" s="1"/>
  <c r="N47" i="1"/>
  <c r="F46" i="3" s="1"/>
  <c r="N39" i="1"/>
  <c r="F38" i="3" s="1"/>
  <c r="H38" s="1"/>
  <c r="N38" i="1"/>
  <c r="F37" i="3" s="1"/>
  <c r="H37" s="1"/>
  <c r="N37" i="1"/>
  <c r="F36" i="3" s="1"/>
  <c r="N35" i="1"/>
  <c r="F34" i="3" s="1"/>
  <c r="N34" i="1"/>
  <c r="F33" i="3" s="1"/>
  <c r="H33" s="1"/>
  <c r="N33" i="1"/>
  <c r="F32" i="3" s="1"/>
  <c r="H32" s="1"/>
  <c r="N32" i="1"/>
  <c r="F31" i="3" s="1"/>
  <c r="N28" i="1"/>
  <c r="F27" i="3" s="1"/>
  <c r="H27" s="1"/>
  <c r="N27" i="1"/>
  <c r="F26" i="3" s="1"/>
  <c r="N26" i="1"/>
  <c r="F25" i="3" s="1"/>
  <c r="N25" i="1"/>
  <c r="F24" i="3" s="1"/>
  <c r="N21" i="1"/>
  <c r="F20" i="3" s="1"/>
  <c r="H20" s="1"/>
  <c r="N20" i="1"/>
  <c r="F19" i="3" s="1"/>
  <c r="N19" i="1"/>
  <c r="F18" i="3" s="1"/>
  <c r="N17" i="1"/>
  <c r="F16" i="3" s="1"/>
  <c r="H16" s="1"/>
  <c r="N16" i="1"/>
  <c r="F15" i="3" s="1"/>
  <c r="H15" s="1"/>
  <c r="N15" i="1"/>
  <c r="F14" i="3" s="1"/>
  <c r="N14" i="1"/>
  <c r="F13" i="3" s="1"/>
  <c r="N13" i="1"/>
  <c r="F12" i="3" s="1"/>
  <c r="N12" i="1"/>
  <c r="F11" i="3" s="1"/>
  <c r="H11" s="1"/>
  <c r="N11" i="1"/>
  <c r="F10" i="3" s="1"/>
  <c r="N10" i="1"/>
  <c r="F9" i="3" s="1"/>
  <c r="Z209" i="1" l="1"/>
  <c r="AU209"/>
  <c r="AW209"/>
  <c r="AY209"/>
  <c r="BA209"/>
  <c r="BC209"/>
  <c r="CB100"/>
  <c r="BY199"/>
  <c r="BY209" s="1"/>
  <c r="AY100"/>
  <c r="CF199"/>
  <c r="CF209" s="1"/>
  <c r="CR100"/>
  <c r="H10" i="3"/>
  <c r="G10"/>
  <c r="F28"/>
  <c r="H24"/>
  <c r="G24"/>
  <c r="F39"/>
  <c r="H31"/>
  <c r="G31"/>
  <c r="H36"/>
  <c r="G36"/>
  <c r="G55"/>
  <c r="H55"/>
  <c r="G57"/>
  <c r="H57"/>
  <c r="G63"/>
  <c r="H63"/>
  <c r="G71"/>
  <c r="H71"/>
  <c r="G77"/>
  <c r="H77"/>
  <c r="G81"/>
  <c r="H81"/>
  <c r="G83"/>
  <c r="H83"/>
  <c r="G85"/>
  <c r="H85"/>
  <c r="G91"/>
  <c r="H91"/>
  <c r="F111"/>
  <c r="H102"/>
  <c r="F129"/>
  <c r="H127"/>
  <c r="F138"/>
  <c r="H138" s="1"/>
  <c r="H136"/>
  <c r="F145"/>
  <c r="H145" s="1"/>
  <c r="H141"/>
  <c r="F151"/>
  <c r="H151" s="1"/>
  <c r="H148"/>
  <c r="G194"/>
  <c r="H194"/>
  <c r="F206"/>
  <c r="H201"/>
  <c r="P22" i="1"/>
  <c r="F417" i="3"/>
  <c r="R22" i="1"/>
  <c r="F825" i="3"/>
  <c r="T22" i="1"/>
  <c r="F1233" i="3"/>
  <c r="V22" i="1"/>
  <c r="F1641" i="3"/>
  <c r="X22" i="1"/>
  <c r="F2049" i="3"/>
  <c r="Z22" i="1"/>
  <c r="F2457" i="3"/>
  <c r="AB22" i="1"/>
  <c r="F2865" i="3"/>
  <c r="AD22" i="1"/>
  <c r="F3273" i="3"/>
  <c r="AF22" i="1"/>
  <c r="F3681" i="3"/>
  <c r="AH22" i="1"/>
  <c r="F4089" i="3"/>
  <c r="AJ22" i="1"/>
  <c r="F4497" i="3"/>
  <c r="AL22" i="1"/>
  <c r="F4905" i="3"/>
  <c r="AN22" i="1"/>
  <c r="F5313" i="3"/>
  <c r="AP22" i="1"/>
  <c r="F5721" i="3"/>
  <c r="AR22" i="1"/>
  <c r="F6129" i="3"/>
  <c r="AT22" i="1"/>
  <c r="F6537" i="3"/>
  <c r="AV22" i="1"/>
  <c r="F6945" i="3"/>
  <c r="AX22" i="1"/>
  <c r="F7353" i="3"/>
  <c r="AZ22" i="1"/>
  <c r="F7761" i="3"/>
  <c r="BB22" i="1"/>
  <c r="F8169" i="3"/>
  <c r="BD22" i="1"/>
  <c r="F8577" i="3"/>
  <c r="BF22" i="1"/>
  <c r="F8985" i="3"/>
  <c r="BH22" i="1"/>
  <c r="F9393" i="3"/>
  <c r="BJ22" i="1"/>
  <c r="F9801" i="3"/>
  <c r="BL22" i="1"/>
  <c r="F10210" i="3"/>
  <c r="BN22" i="1"/>
  <c r="F10618" i="3"/>
  <c r="BP22" i="1"/>
  <c r="F11026" i="3"/>
  <c r="BR22" i="1"/>
  <c r="F11434" i="3"/>
  <c r="BT22" i="1"/>
  <c r="F11842" i="3"/>
  <c r="BV22" i="1"/>
  <c r="F12250" i="3"/>
  <c r="BX22" i="1"/>
  <c r="F12658" i="3"/>
  <c r="BZ22" i="1"/>
  <c r="F13066" i="3"/>
  <c r="CB22" i="1"/>
  <c r="F13474" i="3"/>
  <c r="CD22" i="1"/>
  <c r="F13882" i="3"/>
  <c r="CF22" i="1"/>
  <c r="F14290" i="3"/>
  <c r="CH22" i="1"/>
  <c r="F14698" i="3"/>
  <c r="CJ22" i="1"/>
  <c r="F15106" i="3"/>
  <c r="CL22" i="1"/>
  <c r="F15514" i="3"/>
  <c r="CN22" i="1"/>
  <c r="F15922" i="3"/>
  <c r="CP22" i="1"/>
  <c r="F16330" i="3"/>
  <c r="CR22" i="1"/>
  <c r="F16738" i="3"/>
  <c r="G214"/>
  <c r="H214"/>
  <c r="H3070"/>
  <c r="G3070"/>
  <c r="H3478"/>
  <c r="G3478"/>
  <c r="H3886"/>
  <c r="G3886"/>
  <c r="H4294"/>
  <c r="G4294"/>
  <c r="H4702"/>
  <c r="G4702"/>
  <c r="H5110"/>
  <c r="G5110"/>
  <c r="H5518"/>
  <c r="G5518"/>
  <c r="H5926"/>
  <c r="G5926"/>
  <c r="H6742"/>
  <c r="G6742"/>
  <c r="H7150"/>
  <c r="G7150"/>
  <c r="H8374"/>
  <c r="G8374"/>
  <c r="H9190"/>
  <c r="G9190"/>
  <c r="H9598"/>
  <c r="G9598"/>
  <c r="H10415"/>
  <c r="G10415"/>
  <c r="H10823"/>
  <c r="G10823"/>
  <c r="H11231"/>
  <c r="G11231"/>
  <c r="H11639"/>
  <c r="G11639"/>
  <c r="H12047"/>
  <c r="G12047"/>
  <c r="H12455"/>
  <c r="G12455"/>
  <c r="H12863"/>
  <c r="G12863"/>
  <c r="H13271"/>
  <c r="G13271"/>
  <c r="H13679"/>
  <c r="G13679"/>
  <c r="H14087"/>
  <c r="G14087"/>
  <c r="H14495"/>
  <c r="G14495"/>
  <c r="H15311"/>
  <c r="G15311"/>
  <c r="H15719"/>
  <c r="G15719"/>
  <c r="H16127"/>
  <c r="G16127"/>
  <c r="H16535"/>
  <c r="G16535"/>
  <c r="H16943"/>
  <c r="G16943"/>
  <c r="H2459"/>
  <c r="G2459"/>
  <c r="H3275"/>
  <c r="G3275"/>
  <c r="H4091"/>
  <c r="G4091"/>
  <c r="H4499"/>
  <c r="G4499"/>
  <c r="H4907"/>
  <c r="G4907"/>
  <c r="H5315"/>
  <c r="G5315"/>
  <c r="H5723"/>
  <c r="G5723"/>
  <c r="H6539"/>
  <c r="G6539"/>
  <c r="H6947"/>
  <c r="G6947"/>
  <c r="H8579"/>
  <c r="G8579"/>
  <c r="H8987"/>
  <c r="G8987"/>
  <c r="H9395"/>
  <c r="G9395"/>
  <c r="H9803"/>
  <c r="G9803"/>
  <c r="F10212"/>
  <c r="H10212" s="1"/>
  <c r="H10620"/>
  <c r="G10620"/>
  <c r="H11028"/>
  <c r="G11028"/>
  <c r="H11436"/>
  <c r="G11436"/>
  <c r="H11844"/>
  <c r="G11844"/>
  <c r="H12252"/>
  <c r="G12252"/>
  <c r="H13068"/>
  <c r="G13068"/>
  <c r="H13476"/>
  <c r="G13476"/>
  <c r="H13884"/>
  <c r="G13884"/>
  <c r="H14292"/>
  <c r="G14292"/>
  <c r="H14700"/>
  <c r="G14700"/>
  <c r="H15516"/>
  <c r="G15516"/>
  <c r="H15924"/>
  <c r="G15924"/>
  <c r="H16332"/>
  <c r="G16332"/>
  <c r="H16740"/>
  <c r="G16740"/>
  <c r="G216"/>
  <c r="H216"/>
  <c r="H3072"/>
  <c r="G3072"/>
  <c r="H3480"/>
  <c r="G3480"/>
  <c r="H3888"/>
  <c r="G3888"/>
  <c r="H4296"/>
  <c r="G4296"/>
  <c r="H4704"/>
  <c r="G4704"/>
  <c r="H5112"/>
  <c r="G5112"/>
  <c r="H5520"/>
  <c r="G5520"/>
  <c r="H5928"/>
  <c r="G5928"/>
  <c r="H6744"/>
  <c r="G6744"/>
  <c r="H7152"/>
  <c r="G7152"/>
  <c r="H8376"/>
  <c r="G8376"/>
  <c r="H9192"/>
  <c r="G9192"/>
  <c r="H9600"/>
  <c r="G9600"/>
  <c r="H12"/>
  <c r="G12"/>
  <c r="H14"/>
  <c r="G14"/>
  <c r="H19"/>
  <c r="G19"/>
  <c r="H26"/>
  <c r="G26"/>
  <c r="F21"/>
  <c r="H9"/>
  <c r="H13"/>
  <c r="G13"/>
  <c r="H18"/>
  <c r="G18"/>
  <c r="H25"/>
  <c r="G25"/>
  <c r="H34"/>
  <c r="G34"/>
  <c r="F99"/>
  <c r="H46"/>
  <c r="H62"/>
  <c r="G62"/>
  <c r="H64"/>
  <c r="G64"/>
  <c r="H88"/>
  <c r="G88"/>
  <c r="H90"/>
  <c r="G90"/>
  <c r="F120"/>
  <c r="H120" s="1"/>
  <c r="H116"/>
  <c r="F124"/>
  <c r="H124" s="1"/>
  <c r="H123"/>
  <c r="F158"/>
  <c r="H158" s="1"/>
  <c r="H154"/>
  <c r="F163"/>
  <c r="H163" s="1"/>
  <c r="H161"/>
  <c r="F178"/>
  <c r="H166"/>
  <c r="F198"/>
  <c r="H193"/>
  <c r="O22" i="1"/>
  <c r="F213" i="3"/>
  <c r="Q22" i="1"/>
  <c r="F621" i="3"/>
  <c r="S22" i="1"/>
  <c r="F1029" i="3"/>
  <c r="U22" i="1"/>
  <c r="F1437" i="3"/>
  <c r="W22" i="1"/>
  <c r="F1845" i="3"/>
  <c r="Y22" i="1"/>
  <c r="F2253" i="3"/>
  <c r="AA22" i="1"/>
  <c r="F2661" i="3"/>
  <c r="AC22" i="1"/>
  <c r="F3069" i="3"/>
  <c r="AE22" i="1"/>
  <c r="F3477" i="3"/>
  <c r="AG22" i="1"/>
  <c r="F3885" i="3"/>
  <c r="AI22" i="1"/>
  <c r="F4293" i="3"/>
  <c r="AK22" i="1"/>
  <c r="F4701" i="3"/>
  <c r="AM22" i="1"/>
  <c r="F5109" i="3"/>
  <c r="AO22" i="1"/>
  <c r="F5517" i="3"/>
  <c r="AQ22" i="1"/>
  <c r="F5925" i="3"/>
  <c r="AS22" i="1"/>
  <c r="F6333" i="3"/>
  <c r="AU22" i="1"/>
  <c r="F6741" i="3"/>
  <c r="AW22" i="1"/>
  <c r="F7149" i="3"/>
  <c r="AY22" i="1"/>
  <c r="F7557" i="3"/>
  <c r="BA22" i="1"/>
  <c r="F7965" i="3"/>
  <c r="BC22" i="1"/>
  <c r="F8373" i="3"/>
  <c r="BE22" i="1"/>
  <c r="F8781" i="3"/>
  <c r="BG22" i="1"/>
  <c r="F9189" i="3"/>
  <c r="BI22" i="1"/>
  <c r="F9597" i="3"/>
  <c r="BK22" i="1"/>
  <c r="F10005" i="3"/>
  <c r="BM22" i="1"/>
  <c r="F10414" i="3"/>
  <c r="BO22" i="1"/>
  <c r="F10822" i="3"/>
  <c r="BQ22" i="1"/>
  <c r="F11230" i="3"/>
  <c r="BS22" i="1"/>
  <c r="F11638" i="3"/>
  <c r="BU22" i="1"/>
  <c r="F12046" i="3"/>
  <c r="BW22" i="1"/>
  <c r="F12454" i="3"/>
  <c r="BY22" i="1"/>
  <c r="F12862" i="3"/>
  <c r="CA22" i="1"/>
  <c r="F13270" i="3"/>
  <c r="CC22" i="1"/>
  <c r="F13678" i="3"/>
  <c r="CE22" i="1"/>
  <c r="F14086" i="3"/>
  <c r="CG22" i="1"/>
  <c r="F14494" i="3"/>
  <c r="CI22" i="1"/>
  <c r="F14902" i="3"/>
  <c r="CK22" i="1"/>
  <c r="F15310" i="3"/>
  <c r="CM22" i="1"/>
  <c r="F15718" i="3"/>
  <c r="CO22" i="1"/>
  <c r="F16126" i="3"/>
  <c r="CQ22" i="1"/>
  <c r="F16534" i="3"/>
  <c r="CS22" i="1"/>
  <c r="F16942" i="3"/>
  <c r="H2458"/>
  <c r="G2458"/>
  <c r="H2866"/>
  <c r="G2866"/>
  <c r="H3274"/>
  <c r="G3274"/>
  <c r="H3682"/>
  <c r="G3682"/>
  <c r="H4090"/>
  <c r="G4090"/>
  <c r="H4498"/>
  <c r="G4498"/>
  <c r="H4906"/>
  <c r="G4906"/>
  <c r="H5314"/>
  <c r="G5314"/>
  <c r="H5722"/>
  <c r="G5722"/>
  <c r="H6538"/>
  <c r="G6538"/>
  <c r="H6946"/>
  <c r="G6946"/>
  <c r="H8578"/>
  <c r="G8578"/>
  <c r="H8986"/>
  <c r="G8986"/>
  <c r="H9394"/>
  <c r="G9394"/>
  <c r="H9802"/>
  <c r="G9802"/>
  <c r="F10211"/>
  <c r="H10619"/>
  <c r="G10619"/>
  <c r="H11027"/>
  <c r="G11027"/>
  <c r="H11435"/>
  <c r="G11435"/>
  <c r="H11843"/>
  <c r="G11843"/>
  <c r="H12251"/>
  <c r="G12251"/>
  <c r="H12659"/>
  <c r="G12659"/>
  <c r="H13067"/>
  <c r="G13067"/>
  <c r="H13475"/>
  <c r="G13475"/>
  <c r="H13883"/>
  <c r="G13883"/>
  <c r="H14291"/>
  <c r="G14291"/>
  <c r="H14699"/>
  <c r="G14699"/>
  <c r="H15107"/>
  <c r="G15107"/>
  <c r="H15515"/>
  <c r="G15515"/>
  <c r="H15923"/>
  <c r="G15923"/>
  <c r="H16331"/>
  <c r="G16331"/>
  <c r="H16739"/>
  <c r="G16739"/>
  <c r="H215"/>
  <c r="G215"/>
  <c r="H1439"/>
  <c r="G1439"/>
  <c r="H4295"/>
  <c r="G4295"/>
  <c r="H5111"/>
  <c r="G5111"/>
  <c r="H5927"/>
  <c r="G5927"/>
  <c r="H6743"/>
  <c r="G6743"/>
  <c r="H7151"/>
  <c r="G7151"/>
  <c r="H8375"/>
  <c r="G8375"/>
  <c r="H9191"/>
  <c r="G9191"/>
  <c r="H9599"/>
  <c r="G9599"/>
  <c r="H10416"/>
  <c r="G10416"/>
  <c r="H11232"/>
  <c r="G11232"/>
  <c r="H11640"/>
  <c r="G11640"/>
  <c r="H12456"/>
  <c r="G12456"/>
  <c r="H12864"/>
  <c r="G12864"/>
  <c r="H13272"/>
  <c r="G13272"/>
  <c r="H13680"/>
  <c r="G13680"/>
  <c r="H14088"/>
  <c r="G14088"/>
  <c r="H14496"/>
  <c r="G14496"/>
  <c r="H15312"/>
  <c r="G15312"/>
  <c r="H16128"/>
  <c r="G16128"/>
  <c r="H16536"/>
  <c r="G16536"/>
  <c r="H16944"/>
  <c r="G16944"/>
  <c r="H2460"/>
  <c r="G2460"/>
  <c r="H2868"/>
  <c r="G2868"/>
  <c r="H3276"/>
  <c r="G3276"/>
  <c r="H3684"/>
  <c r="G3684"/>
  <c r="H4092"/>
  <c r="G4092"/>
  <c r="H10417"/>
  <c r="G10417"/>
  <c r="H10825"/>
  <c r="G10825"/>
  <c r="H11233"/>
  <c r="G11233"/>
  <c r="H11641"/>
  <c r="G11641"/>
  <c r="H12049"/>
  <c r="G12049"/>
  <c r="H12457"/>
  <c r="G12457"/>
  <c r="H12865"/>
  <c r="G12865"/>
  <c r="H13273"/>
  <c r="G13273"/>
  <c r="H13681"/>
  <c r="G13681"/>
  <c r="H14089"/>
  <c r="G14089"/>
  <c r="H14497"/>
  <c r="G14497"/>
  <c r="H15313"/>
  <c r="G15313"/>
  <c r="H15721"/>
  <c r="G15721"/>
  <c r="H16129"/>
  <c r="G16129"/>
  <c r="H16537"/>
  <c r="G16537"/>
  <c r="H16945"/>
  <c r="G16945"/>
  <c r="H2461"/>
  <c r="G2461"/>
  <c r="H4093"/>
  <c r="G4093"/>
  <c r="H4501"/>
  <c r="G4501"/>
  <c r="H4909"/>
  <c r="G4909"/>
  <c r="H5317"/>
  <c r="G5317"/>
  <c r="H5725"/>
  <c r="G5725"/>
  <c r="H6541"/>
  <c r="G6541"/>
  <c r="H6949"/>
  <c r="G6949"/>
  <c r="H8581"/>
  <c r="G8581"/>
  <c r="H8989"/>
  <c r="G8989"/>
  <c r="H9397"/>
  <c r="G9397"/>
  <c r="H9805"/>
  <c r="G9805"/>
  <c r="F10214"/>
  <c r="H10214" s="1"/>
  <c r="H10622"/>
  <c r="G10622"/>
  <c r="H11030"/>
  <c r="G11030"/>
  <c r="H11438"/>
  <c r="G11438"/>
  <c r="H11846"/>
  <c r="G11846"/>
  <c r="H12254"/>
  <c r="G12254"/>
  <c r="H13478"/>
  <c r="G13478"/>
  <c r="H13886"/>
  <c r="G13886"/>
  <c r="H14294"/>
  <c r="G14294"/>
  <c r="H14702"/>
  <c r="G14702"/>
  <c r="H15926"/>
  <c r="G15926"/>
  <c r="H16334"/>
  <c r="G16334"/>
  <c r="H16742"/>
  <c r="G16742"/>
  <c r="G218"/>
  <c r="H218"/>
  <c r="H5930"/>
  <c r="G5930"/>
  <c r="H9194"/>
  <c r="G9194"/>
  <c r="H11643"/>
  <c r="G11643"/>
  <c r="H12459"/>
  <c r="G12459"/>
  <c r="H12867"/>
  <c r="G12867"/>
  <c r="H14499"/>
  <c r="G14499"/>
  <c r="H15315"/>
  <c r="G15315"/>
  <c r="H16131"/>
  <c r="G16131"/>
  <c r="H16947"/>
  <c r="G16947"/>
  <c r="F10216"/>
  <c r="H10216" s="1"/>
  <c r="H5116"/>
  <c r="G5116"/>
  <c r="H16133"/>
  <c r="G16133"/>
  <c r="H16949"/>
  <c r="G16949"/>
  <c r="F10218"/>
  <c r="H10218" s="1"/>
  <c r="H222"/>
  <c r="G222"/>
  <c r="H4302"/>
  <c r="G4302"/>
  <c r="H4710"/>
  <c r="G4710"/>
  <c r="H5118"/>
  <c r="G5118"/>
  <c r="H5934"/>
  <c r="G5934"/>
  <c r="H6750"/>
  <c r="G6750"/>
  <c r="H7158"/>
  <c r="G7158"/>
  <c r="H8382"/>
  <c r="G8382"/>
  <c r="H9606"/>
  <c r="G9606"/>
  <c r="H10423"/>
  <c r="G10423"/>
  <c r="H10831"/>
  <c r="G10831"/>
  <c r="H11239"/>
  <c r="G11239"/>
  <c r="H12463"/>
  <c r="G12463"/>
  <c r="H12871"/>
  <c r="G12871"/>
  <c r="H13279"/>
  <c r="G13279"/>
  <c r="H13687"/>
  <c r="G13687"/>
  <c r="H14095"/>
  <c r="G14095"/>
  <c r="H14503"/>
  <c r="G14503"/>
  <c r="H15319"/>
  <c r="G15319"/>
  <c r="H16135"/>
  <c r="G16135"/>
  <c r="H16543"/>
  <c r="G16543"/>
  <c r="H835"/>
  <c r="G835"/>
  <c r="H1243"/>
  <c r="G1243"/>
  <c r="H1651"/>
  <c r="G1651"/>
  <c r="H2059"/>
  <c r="G2059"/>
  <c r="H2467"/>
  <c r="G2467"/>
  <c r="H2875"/>
  <c r="G2875"/>
  <c r="H3283"/>
  <c r="G3283"/>
  <c r="H3691"/>
  <c r="G3691"/>
  <c r="H4099"/>
  <c r="G4099"/>
  <c r="H4507"/>
  <c r="G4507"/>
  <c r="H4915"/>
  <c r="G4915"/>
  <c r="H5323"/>
  <c r="G5323"/>
  <c r="H5731"/>
  <c r="G5731"/>
  <c r="H6547"/>
  <c r="G6547"/>
  <c r="H6955"/>
  <c r="G6955"/>
  <c r="H8587"/>
  <c r="G8587"/>
  <c r="H8995"/>
  <c r="G8995"/>
  <c r="H9403"/>
  <c r="G9403"/>
  <c r="H9811"/>
  <c r="G9811"/>
  <c r="F10220"/>
  <c r="H10628"/>
  <c r="G10628"/>
  <c r="H11036"/>
  <c r="G11036"/>
  <c r="H11444"/>
  <c r="G11444"/>
  <c r="H11852"/>
  <c r="G11852"/>
  <c r="H12260"/>
  <c r="G12260"/>
  <c r="H12668"/>
  <c r="G12668"/>
  <c r="H13076"/>
  <c r="G13076"/>
  <c r="H13484"/>
  <c r="G13484"/>
  <c r="H13892"/>
  <c r="G13892"/>
  <c r="H14300"/>
  <c r="G14300"/>
  <c r="H14708"/>
  <c r="G14708"/>
  <c r="H15116"/>
  <c r="G15116"/>
  <c r="H15524"/>
  <c r="G15524"/>
  <c r="H15932"/>
  <c r="G15932"/>
  <c r="H16340"/>
  <c r="G16340"/>
  <c r="H16748"/>
  <c r="G16748"/>
  <c r="P29" i="1"/>
  <c r="F432" i="3"/>
  <c r="R29" i="1"/>
  <c r="F840" i="3"/>
  <c r="T29" i="1"/>
  <c r="F1248" i="3"/>
  <c r="V29" i="1"/>
  <c r="F1656" i="3"/>
  <c r="X29" i="1"/>
  <c r="F2064" i="3"/>
  <c r="Z29" i="1"/>
  <c r="F2472" i="3"/>
  <c r="AB29" i="1"/>
  <c r="F2880" i="3"/>
  <c r="AD29" i="1"/>
  <c r="F3288" i="3"/>
  <c r="AF29" i="1"/>
  <c r="F3696" i="3"/>
  <c r="AH29" i="1"/>
  <c r="F4104" i="3"/>
  <c r="AJ29" i="1"/>
  <c r="F4512" i="3"/>
  <c r="AL29" i="1"/>
  <c r="F4920" i="3"/>
  <c r="AN29" i="1"/>
  <c r="F5328" i="3"/>
  <c r="AP29" i="1"/>
  <c r="F5736" i="3"/>
  <c r="AR29" i="1"/>
  <c r="F6144" i="3"/>
  <c r="AT29" i="1"/>
  <c r="F6552" i="3"/>
  <c r="AV29" i="1"/>
  <c r="F6960" i="3"/>
  <c r="AX29" i="1"/>
  <c r="F7368" i="3"/>
  <c r="AZ29" i="1"/>
  <c r="F7776" i="3"/>
  <c r="BB29" i="1"/>
  <c r="F8184" i="3"/>
  <c r="BD29" i="1"/>
  <c r="F8592" i="3"/>
  <c r="BF29" i="1"/>
  <c r="F9000" i="3"/>
  <c r="BH29" i="1"/>
  <c r="F9408" i="3"/>
  <c r="BJ29" i="1"/>
  <c r="F9816" i="3"/>
  <c r="BL29" i="1"/>
  <c r="F10225" i="3"/>
  <c r="BN29" i="1"/>
  <c r="F10633" i="3"/>
  <c r="BP29" i="1"/>
  <c r="F11041" i="3"/>
  <c r="BR29" i="1"/>
  <c r="F11449" i="3"/>
  <c r="BT29" i="1"/>
  <c r="F11857" i="3"/>
  <c r="BV29" i="1"/>
  <c r="F12265" i="3"/>
  <c r="BX29" i="1"/>
  <c r="F12673" i="3"/>
  <c r="BZ29" i="1"/>
  <c r="F13081" i="3"/>
  <c r="CB29" i="1"/>
  <c r="F13489" i="3"/>
  <c r="CD29" i="1"/>
  <c r="F13897" i="3"/>
  <c r="CF29" i="1"/>
  <c r="F14305" i="3"/>
  <c r="CH29" i="1"/>
  <c r="F14713" i="3"/>
  <c r="CJ29" i="1"/>
  <c r="F15121" i="3"/>
  <c r="CL29" i="1"/>
  <c r="F15529" i="3"/>
  <c r="CN29" i="1"/>
  <c r="F15937" i="3"/>
  <c r="CP29" i="1"/>
  <c r="F16345" i="3"/>
  <c r="CR29" i="1"/>
  <c r="F16753" i="3"/>
  <c r="H229"/>
  <c r="G229"/>
  <c r="H637"/>
  <c r="G637"/>
  <c r="H1045"/>
  <c r="G1045"/>
  <c r="H1453"/>
  <c r="G1453"/>
  <c r="H2269"/>
  <c r="G2269"/>
  <c r="H3493"/>
  <c r="G3493"/>
  <c r="H4309"/>
  <c r="G4309"/>
  <c r="H4717"/>
  <c r="G4717"/>
  <c r="H5125"/>
  <c r="G5125"/>
  <c r="H5533"/>
  <c r="G5533"/>
  <c r="H5941"/>
  <c r="G5941"/>
  <c r="H6757"/>
  <c r="G6757"/>
  <c r="H7165"/>
  <c r="G7165"/>
  <c r="H8389"/>
  <c r="G8389"/>
  <c r="H9205"/>
  <c r="G9205"/>
  <c r="H9613"/>
  <c r="G9613"/>
  <c r="H10838"/>
  <c r="G10838"/>
  <c r="H11246"/>
  <c r="G11246"/>
  <c r="H11654"/>
  <c r="G11654"/>
  <c r="H12062"/>
  <c r="G12062"/>
  <c r="H12470"/>
  <c r="G12470"/>
  <c r="H12878"/>
  <c r="G12878"/>
  <c r="H13286"/>
  <c r="G13286"/>
  <c r="H13694"/>
  <c r="G13694"/>
  <c r="H14102"/>
  <c r="G14102"/>
  <c r="H14510"/>
  <c r="G14510"/>
  <c r="H15326"/>
  <c r="G15326"/>
  <c r="H15734"/>
  <c r="G15734"/>
  <c r="H16142"/>
  <c r="G16142"/>
  <c r="H16550"/>
  <c r="G16550"/>
  <c r="H16958"/>
  <c r="G16958"/>
  <c r="H2474"/>
  <c r="G2474"/>
  <c r="H2882"/>
  <c r="G2882"/>
  <c r="H3290"/>
  <c r="G3290"/>
  <c r="H3698"/>
  <c r="G3698"/>
  <c r="H4106"/>
  <c r="G4106"/>
  <c r="H4514"/>
  <c r="G4514"/>
  <c r="H4922"/>
  <c r="G4922"/>
  <c r="H5330"/>
  <c r="G5330"/>
  <c r="H5738"/>
  <c r="G5738"/>
  <c r="H6554"/>
  <c r="G6554"/>
  <c r="H6962"/>
  <c r="G6962"/>
  <c r="H8594"/>
  <c r="G8594"/>
  <c r="H9002"/>
  <c r="G9002"/>
  <c r="H9410"/>
  <c r="G9410"/>
  <c r="H9818"/>
  <c r="G9818"/>
  <c r="F10227"/>
  <c r="H10635"/>
  <c r="G10635"/>
  <c r="H11043"/>
  <c r="G11043"/>
  <c r="H11451"/>
  <c r="G11451"/>
  <c r="H11859"/>
  <c r="G11859"/>
  <c r="H12267"/>
  <c r="G12267"/>
  <c r="H12675"/>
  <c r="G12675"/>
  <c r="H13083"/>
  <c r="G13083"/>
  <c r="H13491"/>
  <c r="G13491"/>
  <c r="H13899"/>
  <c r="G13899"/>
  <c r="H14307"/>
  <c r="G14307"/>
  <c r="H14715"/>
  <c r="G14715"/>
  <c r="H15123"/>
  <c r="G15123"/>
  <c r="H15531"/>
  <c r="G15531"/>
  <c r="H15939"/>
  <c r="G15939"/>
  <c r="H16347"/>
  <c r="G16347"/>
  <c r="H16755"/>
  <c r="G16755"/>
  <c r="P40" i="1"/>
  <c r="F439" i="3"/>
  <c r="R40" i="1"/>
  <c r="F847" i="3"/>
  <c r="T40" i="1"/>
  <c r="F1255" i="3"/>
  <c r="V40" i="1"/>
  <c r="F1663" i="3"/>
  <c r="X40" i="1"/>
  <c r="F2071" i="3"/>
  <c r="Z40" i="1"/>
  <c r="F2479" i="3"/>
  <c r="AB40" i="1"/>
  <c r="F2887" i="3"/>
  <c r="AD40" i="1"/>
  <c r="F3295" i="3"/>
  <c r="AF40" i="1"/>
  <c r="F3703" i="3"/>
  <c r="AH40" i="1"/>
  <c r="F4111" i="3"/>
  <c r="AJ40" i="1"/>
  <c r="F4519" i="3"/>
  <c r="AL40" i="1"/>
  <c r="F4927" i="3"/>
  <c r="AN40" i="1"/>
  <c r="F5335" i="3"/>
  <c r="AP40" i="1"/>
  <c r="F5743" i="3"/>
  <c r="AR40" i="1"/>
  <c r="F6151" i="3"/>
  <c r="AT40" i="1"/>
  <c r="F6559" i="3"/>
  <c r="AV40" i="1"/>
  <c r="F6967" i="3"/>
  <c r="AX40" i="1"/>
  <c r="F7375" i="3"/>
  <c r="AZ40" i="1"/>
  <c r="F7783" i="3"/>
  <c r="BB40" i="1"/>
  <c r="F8191" i="3"/>
  <c r="BD40" i="1"/>
  <c r="F8599" i="3"/>
  <c r="BF40" i="1"/>
  <c r="F9007" i="3"/>
  <c r="BH40" i="1"/>
  <c r="F9415" i="3"/>
  <c r="BJ40" i="1"/>
  <c r="F9823" i="3"/>
  <c r="BL40" i="1"/>
  <c r="F10232" i="3"/>
  <c r="BN40" i="1"/>
  <c r="F10640" i="3"/>
  <c r="BP40" i="1"/>
  <c r="F11048" i="3"/>
  <c r="BR40" i="1"/>
  <c r="F11456" i="3"/>
  <c r="BT40" i="1"/>
  <c r="F11864" i="3"/>
  <c r="BV40" i="1"/>
  <c r="F12272" i="3"/>
  <c r="BX40" i="1"/>
  <c r="F12680" i="3"/>
  <c r="BZ40" i="1"/>
  <c r="F13088" i="3"/>
  <c r="CB40" i="1"/>
  <c r="F13496" i="3"/>
  <c r="CD40" i="1"/>
  <c r="F13904" i="3"/>
  <c r="CF40" i="1"/>
  <c r="F14312" i="3"/>
  <c r="CH40" i="1"/>
  <c r="F14720" i="3"/>
  <c r="CJ40" i="1"/>
  <c r="F15128" i="3"/>
  <c r="CL40" i="1"/>
  <c r="F15536" i="3"/>
  <c r="CN40" i="1"/>
  <c r="F15944" i="3"/>
  <c r="CP40" i="1"/>
  <c r="F16352" i="3"/>
  <c r="CR40" i="1"/>
  <c r="F16760" i="3"/>
  <c r="F10234"/>
  <c r="H10234" s="1"/>
  <c r="G238"/>
  <c r="H238"/>
  <c r="G646"/>
  <c r="H646"/>
  <c r="G1054"/>
  <c r="H1054"/>
  <c r="G1462"/>
  <c r="H1462"/>
  <c r="G1870"/>
  <c r="H1870"/>
  <c r="G2278"/>
  <c r="H2278"/>
  <c r="F10236"/>
  <c r="H10236" s="1"/>
  <c r="H240"/>
  <c r="G240"/>
  <c r="H648"/>
  <c r="G648"/>
  <c r="H1056"/>
  <c r="G1056"/>
  <c r="H1464"/>
  <c r="G1464"/>
  <c r="H1872"/>
  <c r="G1872"/>
  <c r="H2280"/>
  <c r="G2280"/>
  <c r="F10238"/>
  <c r="H10238" s="1"/>
  <c r="H2282"/>
  <c r="G2282"/>
  <c r="Q100" i="1"/>
  <c r="F658" i="3"/>
  <c r="S100" i="1"/>
  <c r="F1066" i="3"/>
  <c r="U100" i="1"/>
  <c r="F1474" i="3"/>
  <c r="W100" i="1"/>
  <c r="F1882" i="3"/>
  <c r="Y100" i="1"/>
  <c r="F2290" i="3"/>
  <c r="AC100" i="1"/>
  <c r="F3106" i="3"/>
  <c r="AE100" i="1"/>
  <c r="F3514" i="3"/>
  <c r="AK100" i="1"/>
  <c r="F4738" i="3"/>
  <c r="AN100" i="1"/>
  <c r="F5350" i="3"/>
  <c r="AP100" i="1"/>
  <c r="F5758" i="3"/>
  <c r="AR100" i="1"/>
  <c r="F6166" i="3"/>
  <c r="AT100" i="1"/>
  <c r="F6574" i="3"/>
  <c r="BE100" i="1"/>
  <c r="F8818" i="3"/>
  <c r="BG100" i="1"/>
  <c r="F9226" i="3"/>
  <c r="BI100" i="1"/>
  <c r="F9634" i="3"/>
  <c r="BK100" i="1"/>
  <c r="F10042" i="3"/>
  <c r="BM100" i="1"/>
  <c r="F10451" i="3"/>
  <c r="BO100" i="1"/>
  <c r="F10859" i="3"/>
  <c r="BQ100" i="1"/>
  <c r="F11267" i="3"/>
  <c r="BS100" i="1"/>
  <c r="F11675" i="3"/>
  <c r="BU100" i="1"/>
  <c r="F12083" i="3"/>
  <c r="BX100" i="1"/>
  <c r="F12695" i="3"/>
  <c r="H3719"/>
  <c r="F3771"/>
  <c r="F10249"/>
  <c r="H10249" s="1"/>
  <c r="H11270"/>
  <c r="G11270"/>
  <c r="F10251"/>
  <c r="H10251" s="1"/>
  <c r="H5968"/>
  <c r="H6376"/>
  <c r="G6376"/>
  <c r="H9028"/>
  <c r="G9028"/>
  <c r="F10253"/>
  <c r="H10253" s="1"/>
  <c r="H10866"/>
  <c r="G10866"/>
  <c r="H9030"/>
  <c r="G9030"/>
  <c r="F10255"/>
  <c r="H10255" s="1"/>
  <c r="H667"/>
  <c r="G667"/>
  <c r="H1075"/>
  <c r="G1075"/>
  <c r="H1483"/>
  <c r="G1483"/>
  <c r="H1891"/>
  <c r="G1891"/>
  <c r="H4747"/>
  <c r="H5767"/>
  <c r="G5767"/>
  <c r="H10460"/>
  <c r="G10460"/>
  <c r="H10868"/>
  <c r="G10868"/>
  <c r="H9032"/>
  <c r="G9032"/>
  <c r="H9848"/>
  <c r="G9848"/>
  <c r="F10257"/>
  <c r="H10257" s="1"/>
  <c r="H3321"/>
  <c r="G3321"/>
  <c r="H4749"/>
  <c r="G4749"/>
  <c r="H10462"/>
  <c r="G10462"/>
  <c r="F10259"/>
  <c r="H10259" s="1"/>
  <c r="H9036"/>
  <c r="G9036"/>
  <c r="F10261"/>
  <c r="H10261" s="1"/>
  <c r="F10263"/>
  <c r="H10263" s="1"/>
  <c r="H12303"/>
  <c r="G12303"/>
  <c r="H675"/>
  <c r="G675"/>
  <c r="H1083"/>
  <c r="G1083"/>
  <c r="H1491"/>
  <c r="G1491"/>
  <c r="H3327"/>
  <c r="G3327"/>
  <c r="H5367"/>
  <c r="G5367"/>
  <c r="H11692"/>
  <c r="H14548"/>
  <c r="G14548"/>
  <c r="H3124"/>
  <c r="G3124"/>
  <c r="H3532"/>
  <c r="G3532"/>
  <c r="H5980"/>
  <c r="G5980"/>
  <c r="F10265"/>
  <c r="H12305"/>
  <c r="G12305"/>
  <c r="F10267"/>
  <c r="H10267" s="1"/>
  <c r="F10269"/>
  <c r="H10269" s="1"/>
  <c r="H5578"/>
  <c r="G5578"/>
  <c r="F10271"/>
  <c r="H10271" s="1"/>
  <c r="H11292"/>
  <c r="G11292"/>
  <c r="F10273"/>
  <c r="H10273" s="1"/>
  <c r="F10275"/>
  <c r="H10275" s="1"/>
  <c r="F10277"/>
  <c r="H10277" s="1"/>
  <c r="H689"/>
  <c r="G689"/>
  <c r="H1097"/>
  <c r="G1097"/>
  <c r="H1505"/>
  <c r="G1505"/>
  <c r="H1913"/>
  <c r="G1913"/>
  <c r="H3341"/>
  <c r="G3341"/>
  <c r="H4769"/>
  <c r="G4769"/>
  <c r="F10279"/>
  <c r="H10279" s="1"/>
  <c r="F10281"/>
  <c r="H10281" s="1"/>
  <c r="H5793"/>
  <c r="G5793"/>
  <c r="H6201"/>
  <c r="H11302"/>
  <c r="G11302"/>
  <c r="H11710"/>
  <c r="F10283"/>
  <c r="H10283" s="1"/>
  <c r="H695"/>
  <c r="G695"/>
  <c r="H1511"/>
  <c r="G1511"/>
  <c r="H3347"/>
  <c r="G3347"/>
  <c r="H5795"/>
  <c r="G5795"/>
  <c r="H11712"/>
  <c r="G11712"/>
  <c r="H12120"/>
  <c r="G12120"/>
  <c r="H14568"/>
  <c r="G14568"/>
  <c r="H6408"/>
  <c r="G6408"/>
  <c r="H9468"/>
  <c r="G9468"/>
  <c r="F10285"/>
  <c r="H10285" s="1"/>
  <c r="H11509"/>
  <c r="G11509"/>
  <c r="H11917"/>
  <c r="G11917"/>
  <c r="H3349"/>
  <c r="G3349"/>
  <c r="H4777"/>
  <c r="G4777"/>
  <c r="H5797"/>
  <c r="G5797"/>
  <c r="H11714"/>
  <c r="G11714"/>
  <c r="H12122"/>
  <c r="G12122"/>
  <c r="H14570"/>
  <c r="G14570"/>
  <c r="F10287"/>
  <c r="H10287" s="1"/>
  <c r="H904"/>
  <c r="G904"/>
  <c r="H1312"/>
  <c r="G1312"/>
  <c r="H1720"/>
  <c r="G1720"/>
  <c r="H2128"/>
  <c r="G2128"/>
  <c r="H3148"/>
  <c r="G3148"/>
  <c r="H3964"/>
  <c r="G3964"/>
  <c r="H5188"/>
  <c r="G5188"/>
  <c r="H6004"/>
  <c r="H9064"/>
  <c r="G9064"/>
  <c r="H9472"/>
  <c r="G9472"/>
  <c r="H9880"/>
  <c r="G9880"/>
  <c r="F10289"/>
  <c r="H10697"/>
  <c r="G10697"/>
  <c r="H11105"/>
  <c r="G11105"/>
  <c r="H11513"/>
  <c r="G11513"/>
  <c r="H11921"/>
  <c r="G11921"/>
  <c r="H12329"/>
  <c r="G12329"/>
  <c r="H13349"/>
  <c r="G13349"/>
  <c r="H5801"/>
  <c r="G5801"/>
  <c r="H906"/>
  <c r="G906"/>
  <c r="H1314"/>
  <c r="G1314"/>
  <c r="H1722"/>
  <c r="G1722"/>
  <c r="H2130"/>
  <c r="G2130"/>
  <c r="H3150"/>
  <c r="G3150"/>
  <c r="H3558"/>
  <c r="G3558"/>
  <c r="H3966"/>
  <c r="G3966"/>
  <c r="H5190"/>
  <c r="G5190"/>
  <c r="H5598"/>
  <c r="G5598"/>
  <c r="H6006"/>
  <c r="G6006"/>
  <c r="H8658"/>
  <c r="G8658"/>
  <c r="H9066"/>
  <c r="G9066"/>
  <c r="H9474"/>
  <c r="G9474"/>
  <c r="H9882"/>
  <c r="G9882"/>
  <c r="F10291"/>
  <c r="H10699"/>
  <c r="G10699"/>
  <c r="H11107"/>
  <c r="G11107"/>
  <c r="H11515"/>
  <c r="G11515"/>
  <c r="H11923"/>
  <c r="G11923"/>
  <c r="H12331"/>
  <c r="G12331"/>
  <c r="H13351"/>
  <c r="G13351"/>
  <c r="H5803"/>
  <c r="G5803"/>
  <c r="H12128"/>
  <c r="G12128"/>
  <c r="F10293"/>
  <c r="H10293" s="1"/>
  <c r="H6418"/>
  <c r="G6418"/>
  <c r="F10295"/>
  <c r="H10295" s="1"/>
  <c r="F10297"/>
  <c r="H10297" s="1"/>
  <c r="F10299"/>
  <c r="H10299" s="1"/>
  <c r="R112" i="1"/>
  <c r="R114" s="1"/>
  <c r="F918" i="3"/>
  <c r="T112" i="1"/>
  <c r="F1326" i="3"/>
  <c r="V112" i="1"/>
  <c r="F1734" i="3"/>
  <c r="X112" i="1"/>
  <c r="X114" s="1"/>
  <c r="F2142" i="3"/>
  <c r="AD112" i="1"/>
  <c r="F3366" i="3"/>
  <c r="AF112" i="1"/>
  <c r="AF114" s="1"/>
  <c r="F3774" i="3"/>
  <c r="AM112" i="1"/>
  <c r="F5202" i="3"/>
  <c r="AO112" i="1"/>
  <c r="F5610" i="3"/>
  <c r="AQ112" i="1"/>
  <c r="F6018" i="3"/>
  <c r="AS112" i="1"/>
  <c r="F6426" i="3"/>
  <c r="BE112" i="1"/>
  <c r="BE114" s="1"/>
  <c r="F8874" i="3"/>
  <c r="BG112" i="1"/>
  <c r="F9282" i="3"/>
  <c r="BI112" i="1"/>
  <c r="BI114" s="1"/>
  <c r="F9690" i="3"/>
  <c r="BK112" i="1"/>
  <c r="F10098" i="3"/>
  <c r="BM112" i="1"/>
  <c r="BM114" s="1"/>
  <c r="F10507" i="3"/>
  <c r="BO112" i="1"/>
  <c r="F10915" i="3"/>
  <c r="BQ112" i="1"/>
  <c r="BQ114" s="1"/>
  <c r="F11323" i="3"/>
  <c r="BS112" i="1"/>
  <c r="F11731" i="3"/>
  <c r="BU112" i="1"/>
  <c r="BU114" s="1"/>
  <c r="F12139" i="3"/>
  <c r="CA112" i="1"/>
  <c r="F13363" i="3"/>
  <c r="CG112" i="1"/>
  <c r="F14587" i="3"/>
  <c r="F10305"/>
  <c r="H10305" s="1"/>
  <c r="F10307"/>
  <c r="H10307" s="1"/>
  <c r="F10309"/>
  <c r="H10309" s="1"/>
  <c r="F10311"/>
  <c r="H10311" s="1"/>
  <c r="R121" i="1"/>
  <c r="F932" i="3"/>
  <c r="T121" i="1"/>
  <c r="F1340" i="3"/>
  <c r="V121" i="1"/>
  <c r="F1748" i="3"/>
  <c r="X121" i="1"/>
  <c r="F2156" i="3"/>
  <c r="AD121" i="1"/>
  <c r="F3380" i="3"/>
  <c r="AF121" i="1"/>
  <c r="F3788" i="3"/>
  <c r="AM121" i="1"/>
  <c r="F5216" i="3"/>
  <c r="AO121" i="1"/>
  <c r="F5624" i="3"/>
  <c r="AQ121" i="1"/>
  <c r="F6032" i="3"/>
  <c r="AS121" i="1"/>
  <c r="F6440" i="3"/>
  <c r="BE121" i="1"/>
  <c r="F8888" i="3"/>
  <c r="BG121" i="1"/>
  <c r="F9296" i="3"/>
  <c r="BI121" i="1"/>
  <c r="F9704" i="3"/>
  <c r="BK121" i="1"/>
  <c r="F10112" i="3"/>
  <c r="BM121" i="1"/>
  <c r="F10521" i="3"/>
  <c r="BO121" i="1"/>
  <c r="F10929" i="3"/>
  <c r="BQ121" i="1"/>
  <c r="F11337" i="3"/>
  <c r="BS121" i="1"/>
  <c r="F11745" i="3"/>
  <c r="BU121" i="1"/>
  <c r="F12153" i="3"/>
  <c r="CA121" i="1"/>
  <c r="F13377" i="3"/>
  <c r="CG121" i="1"/>
  <c r="F14601" i="3"/>
  <c r="H9093"/>
  <c r="G9093"/>
  <c r="F10318"/>
  <c r="H10318" s="1"/>
  <c r="H5830"/>
  <c r="G5830"/>
  <c r="F10320"/>
  <c r="H10320" s="1"/>
  <c r="R125" i="1"/>
  <c r="F939" i="3"/>
  <c r="T125" i="1"/>
  <c r="F1347" i="3"/>
  <c r="V125" i="1"/>
  <c r="F1755" i="3"/>
  <c r="X125" i="1"/>
  <c r="F2163" i="3"/>
  <c r="AD125" i="1"/>
  <c r="F3387" i="3"/>
  <c r="AF125" i="1"/>
  <c r="F3795" i="3"/>
  <c r="AM125" i="1"/>
  <c r="F5223" i="3"/>
  <c r="AO125" i="1"/>
  <c r="F5631" i="3"/>
  <c r="AQ125" i="1"/>
  <c r="F6039" i="3"/>
  <c r="AS125" i="1"/>
  <c r="F6447" i="3"/>
  <c r="BE125" i="1"/>
  <c r="F8895" i="3"/>
  <c r="BG125" i="1"/>
  <c r="F9303" i="3"/>
  <c r="BI125" i="1"/>
  <c r="F9711" i="3"/>
  <c r="BK125" i="1"/>
  <c r="F10119" i="3"/>
  <c r="BM125" i="1"/>
  <c r="F10528" i="3"/>
  <c r="BO125" i="1"/>
  <c r="F10936" i="3"/>
  <c r="BQ125" i="1"/>
  <c r="F11344" i="3"/>
  <c r="BS125" i="1"/>
  <c r="F11752" i="3"/>
  <c r="BU125" i="1"/>
  <c r="F12160" i="3"/>
  <c r="CA125" i="1"/>
  <c r="F13384" i="3"/>
  <c r="CG125" i="1"/>
  <c r="F14608" i="3"/>
  <c r="Q130" i="1"/>
  <c r="F739" i="3"/>
  <c r="S130" i="1"/>
  <c r="F1147" i="3"/>
  <c r="U130" i="1"/>
  <c r="F1555" i="3"/>
  <c r="W130" i="1"/>
  <c r="F1963" i="3"/>
  <c r="Y130" i="1"/>
  <c r="F2371" i="3"/>
  <c r="AC130" i="1"/>
  <c r="F3187" i="3"/>
  <c r="AE130" i="1"/>
  <c r="F3595" i="3"/>
  <c r="H4500"/>
  <c r="G4500"/>
  <c r="H4908"/>
  <c r="G4908"/>
  <c r="H5316"/>
  <c r="G5316"/>
  <c r="H5724"/>
  <c r="G5724"/>
  <c r="H6540"/>
  <c r="G6540"/>
  <c r="H6948"/>
  <c r="G6948"/>
  <c r="H8580"/>
  <c r="G8580"/>
  <c r="H8988"/>
  <c r="G8988"/>
  <c r="H9396"/>
  <c r="G9396"/>
  <c r="H9804"/>
  <c r="G9804"/>
  <c r="F10213"/>
  <c r="H10621"/>
  <c r="G10621"/>
  <c r="H11029"/>
  <c r="G11029"/>
  <c r="H11437"/>
  <c r="G11437"/>
  <c r="H11845"/>
  <c r="G11845"/>
  <c r="H12253"/>
  <c r="G12253"/>
  <c r="H12661"/>
  <c r="G12661"/>
  <c r="H13069"/>
  <c r="G13069"/>
  <c r="H13477"/>
  <c r="G13477"/>
  <c r="H13885"/>
  <c r="G13885"/>
  <c r="H14293"/>
  <c r="G14293"/>
  <c r="H14701"/>
  <c r="G14701"/>
  <c r="H15109"/>
  <c r="G15109"/>
  <c r="H15517"/>
  <c r="G15517"/>
  <c r="H15925"/>
  <c r="G15925"/>
  <c r="H16333"/>
  <c r="G16333"/>
  <c r="H16741"/>
  <c r="G16741"/>
  <c r="H217"/>
  <c r="G217"/>
  <c r="H4297"/>
  <c r="G4297"/>
  <c r="H5113"/>
  <c r="G5113"/>
  <c r="H5929"/>
  <c r="G5929"/>
  <c r="H6745"/>
  <c r="G6745"/>
  <c r="H8377"/>
  <c r="G8377"/>
  <c r="H9193"/>
  <c r="G9193"/>
  <c r="H9601"/>
  <c r="G9601"/>
  <c r="H11234"/>
  <c r="G11234"/>
  <c r="H11642"/>
  <c r="G11642"/>
  <c r="H12050"/>
  <c r="G12050"/>
  <c r="H12458"/>
  <c r="G12458"/>
  <c r="H12866"/>
  <c r="G12866"/>
  <c r="H13274"/>
  <c r="G13274"/>
  <c r="H14498"/>
  <c r="G14498"/>
  <c r="H15314"/>
  <c r="G15314"/>
  <c r="H16130"/>
  <c r="G16130"/>
  <c r="H16538"/>
  <c r="G16538"/>
  <c r="H16946"/>
  <c r="G16946"/>
  <c r="H2462"/>
  <c r="G2462"/>
  <c r="H4910"/>
  <c r="G4910"/>
  <c r="H5318"/>
  <c r="G5318"/>
  <c r="H5726"/>
  <c r="G5726"/>
  <c r="H6542"/>
  <c r="G6542"/>
  <c r="H6950"/>
  <c r="G6950"/>
  <c r="H8582"/>
  <c r="G8582"/>
  <c r="H8990"/>
  <c r="G8990"/>
  <c r="F10215"/>
  <c r="H10215" s="1"/>
  <c r="H11439"/>
  <c r="G11439"/>
  <c r="H11847"/>
  <c r="G11847"/>
  <c r="H13071"/>
  <c r="G13071"/>
  <c r="H13479"/>
  <c r="G13479"/>
  <c r="H14703"/>
  <c r="G14703"/>
  <c r="H15111"/>
  <c r="G15111"/>
  <c r="H16335"/>
  <c r="G16335"/>
  <c r="H16743"/>
  <c r="G16743"/>
  <c r="H8584"/>
  <c r="G8584"/>
  <c r="H8992"/>
  <c r="G8992"/>
  <c r="F10217"/>
  <c r="H10217" s="1"/>
  <c r="H16337"/>
  <c r="G16337"/>
  <c r="H16745"/>
  <c r="G16745"/>
  <c r="H5933"/>
  <c r="G5933"/>
  <c r="H2466"/>
  <c r="G2466"/>
  <c r="H2874"/>
  <c r="G2874"/>
  <c r="H3282"/>
  <c r="G3282"/>
  <c r="H4098"/>
  <c r="G4098"/>
  <c r="H4506"/>
  <c r="G4506"/>
  <c r="H4914"/>
  <c r="G4914"/>
  <c r="H5322"/>
  <c r="G5322"/>
  <c r="H5730"/>
  <c r="G5730"/>
  <c r="H6954"/>
  <c r="G6954"/>
  <c r="H8586"/>
  <c r="G8586"/>
  <c r="H8994"/>
  <c r="G8994"/>
  <c r="H9402"/>
  <c r="G9402"/>
  <c r="H9810"/>
  <c r="G9810"/>
  <c r="F10219"/>
  <c r="H10627"/>
  <c r="G10627"/>
  <c r="H11035"/>
  <c r="G11035"/>
  <c r="H11851"/>
  <c r="G11851"/>
  <c r="H12259"/>
  <c r="G12259"/>
  <c r="H12667"/>
  <c r="G12667"/>
  <c r="H13075"/>
  <c r="G13075"/>
  <c r="H13483"/>
  <c r="G13483"/>
  <c r="H13891"/>
  <c r="G13891"/>
  <c r="H14299"/>
  <c r="G14299"/>
  <c r="H15115"/>
  <c r="G15115"/>
  <c r="H15523"/>
  <c r="G15523"/>
  <c r="H15931"/>
  <c r="G15931"/>
  <c r="H16339"/>
  <c r="G16339"/>
  <c r="H16747"/>
  <c r="G16747"/>
  <c r="G223"/>
  <c r="H223"/>
  <c r="G631"/>
  <c r="H631"/>
  <c r="G1039"/>
  <c r="H1039"/>
  <c r="G1447"/>
  <c r="H1447"/>
  <c r="G1855"/>
  <c r="H1855"/>
  <c r="G2263"/>
  <c r="H2263"/>
  <c r="H3079"/>
  <c r="G3079"/>
  <c r="H3487"/>
  <c r="G3487"/>
  <c r="H3895"/>
  <c r="G3895"/>
  <c r="H4303"/>
  <c r="G4303"/>
  <c r="H4711"/>
  <c r="G4711"/>
  <c r="H5119"/>
  <c r="G5119"/>
  <c r="H5527"/>
  <c r="G5527"/>
  <c r="H5935"/>
  <c r="G5935"/>
  <c r="H6751"/>
  <c r="G6751"/>
  <c r="H7159"/>
  <c r="G7159"/>
  <c r="H8383"/>
  <c r="G8383"/>
  <c r="H9199"/>
  <c r="G9199"/>
  <c r="H9607"/>
  <c r="G9607"/>
  <c r="H10424"/>
  <c r="G10424"/>
  <c r="H10832"/>
  <c r="G10832"/>
  <c r="H11240"/>
  <c r="G11240"/>
  <c r="H11648"/>
  <c r="G11648"/>
  <c r="H12056"/>
  <c r="G12056"/>
  <c r="H12464"/>
  <c r="G12464"/>
  <c r="H12872"/>
  <c r="G12872"/>
  <c r="H13280"/>
  <c r="G13280"/>
  <c r="H13688"/>
  <c r="G13688"/>
  <c r="H14096"/>
  <c r="G14096"/>
  <c r="H14504"/>
  <c r="G14504"/>
  <c r="H15320"/>
  <c r="G15320"/>
  <c r="H15728"/>
  <c r="G15728"/>
  <c r="H16136"/>
  <c r="G16136"/>
  <c r="H16544"/>
  <c r="G16544"/>
  <c r="H16952"/>
  <c r="G16952"/>
  <c r="F10221"/>
  <c r="H10221" s="1"/>
  <c r="O29" i="1"/>
  <c r="F228" i="3"/>
  <c r="Q29" i="1"/>
  <c r="F636" i="3"/>
  <c r="S29" i="1"/>
  <c r="F1044" i="3"/>
  <c r="U29" i="1"/>
  <c r="F1452" i="3"/>
  <c r="W29" i="1"/>
  <c r="F1860" i="3"/>
  <c r="Y29" i="1"/>
  <c r="F2268" i="3"/>
  <c r="AA29" i="1"/>
  <c r="F2676" i="3"/>
  <c r="AC29" i="1"/>
  <c r="F3084" i="3"/>
  <c r="AE29" i="1"/>
  <c r="F3492" i="3"/>
  <c r="AG29" i="1"/>
  <c r="F3900" i="3"/>
  <c r="AI29" i="1"/>
  <c r="F4308" i="3"/>
  <c r="AK29" i="1"/>
  <c r="F4716" i="3"/>
  <c r="AM29" i="1"/>
  <c r="F5124" i="3"/>
  <c r="AO29" i="1"/>
  <c r="F5532" i="3"/>
  <c r="AQ29" i="1"/>
  <c r="F5940" i="3"/>
  <c r="AS29" i="1"/>
  <c r="F6348" i="3"/>
  <c r="AU29" i="1"/>
  <c r="F6756" i="3"/>
  <c r="AW29" i="1"/>
  <c r="F7164" i="3"/>
  <c r="AY29" i="1"/>
  <c r="F7572" i="3"/>
  <c r="BA29" i="1"/>
  <c r="F7980" i="3"/>
  <c r="BC29" i="1"/>
  <c r="F8388" i="3"/>
  <c r="BE29" i="1"/>
  <c r="F8796" i="3"/>
  <c r="BG29" i="1"/>
  <c r="F9204" i="3"/>
  <c r="BI29" i="1"/>
  <c r="F9612" i="3"/>
  <c r="BK29" i="1"/>
  <c r="F10020" i="3"/>
  <c r="BM29" i="1"/>
  <c r="F10429" i="3"/>
  <c r="BO29" i="1"/>
  <c r="F10837" i="3"/>
  <c r="BQ29" i="1"/>
  <c r="F11245" i="3"/>
  <c r="BS29" i="1"/>
  <c r="F11653" i="3"/>
  <c r="BU29" i="1"/>
  <c r="F12061" i="3"/>
  <c r="BW29" i="1"/>
  <c r="F12469" i="3"/>
  <c r="BY29" i="1"/>
  <c r="F12877" i="3"/>
  <c r="CA29" i="1"/>
  <c r="F13285" i="3"/>
  <c r="CC29" i="1"/>
  <c r="F13693" i="3"/>
  <c r="CE29" i="1"/>
  <c r="F14101" i="3"/>
  <c r="CG29" i="1"/>
  <c r="F14509" i="3"/>
  <c r="CI29" i="1"/>
  <c r="F14917" i="3"/>
  <c r="CK29" i="1"/>
  <c r="F15325" i="3"/>
  <c r="CM29" i="1"/>
  <c r="F15733" i="3"/>
  <c r="CO29" i="1"/>
  <c r="F16141" i="3"/>
  <c r="CQ29" i="1"/>
  <c r="F16549" i="3"/>
  <c r="CS29" i="1"/>
  <c r="F16957" i="3"/>
  <c r="H1657"/>
  <c r="G1657"/>
  <c r="H2473"/>
  <c r="G2473"/>
  <c r="H2881"/>
  <c r="G2881"/>
  <c r="H3289"/>
  <c r="G3289"/>
  <c r="H3697"/>
  <c r="G3697"/>
  <c r="H4105"/>
  <c r="G4105"/>
  <c r="H4513"/>
  <c r="G4513"/>
  <c r="H4921"/>
  <c r="G4921"/>
  <c r="H5329"/>
  <c r="G5329"/>
  <c r="H5737"/>
  <c r="G5737"/>
  <c r="H6553"/>
  <c r="G6553"/>
  <c r="H6961"/>
  <c r="G6961"/>
  <c r="H8593"/>
  <c r="G8593"/>
  <c r="H9001"/>
  <c r="G9001"/>
  <c r="H9409"/>
  <c r="G9409"/>
  <c r="H9817"/>
  <c r="G9817"/>
  <c r="F10226"/>
  <c r="H10634"/>
  <c r="G10634"/>
  <c r="H11042"/>
  <c r="G11042"/>
  <c r="H11450"/>
  <c r="G11450"/>
  <c r="H11858"/>
  <c r="G11858"/>
  <c r="H12266"/>
  <c r="G12266"/>
  <c r="H12674"/>
  <c r="G12674"/>
  <c r="H13082"/>
  <c r="G13082"/>
  <c r="H13490"/>
  <c r="G13490"/>
  <c r="H13898"/>
  <c r="G13898"/>
  <c r="H14306"/>
  <c r="G14306"/>
  <c r="H14714"/>
  <c r="G14714"/>
  <c r="H15122"/>
  <c r="G15122"/>
  <c r="H15530"/>
  <c r="G15530"/>
  <c r="H15938"/>
  <c r="G15938"/>
  <c r="H16346"/>
  <c r="G16346"/>
  <c r="H16754"/>
  <c r="G16754"/>
  <c r="G230"/>
  <c r="H230"/>
  <c r="H3494"/>
  <c r="G3494"/>
  <c r="H3902"/>
  <c r="G3902"/>
  <c r="H4310"/>
  <c r="G4310"/>
  <c r="H4718"/>
  <c r="G4718"/>
  <c r="H5126"/>
  <c r="G5126"/>
  <c r="H5534"/>
  <c r="G5534"/>
  <c r="H5942"/>
  <c r="G5942"/>
  <c r="H6758"/>
  <c r="G6758"/>
  <c r="H7166"/>
  <c r="G7166"/>
  <c r="H8390"/>
  <c r="G8390"/>
  <c r="H9206"/>
  <c r="G9206"/>
  <c r="H9614"/>
  <c r="G9614"/>
  <c r="H10431"/>
  <c r="G10431"/>
  <c r="H10839"/>
  <c r="G10839"/>
  <c r="H11247"/>
  <c r="G11247"/>
  <c r="H11655"/>
  <c r="G11655"/>
  <c r="H12063"/>
  <c r="G12063"/>
  <c r="H12471"/>
  <c r="G12471"/>
  <c r="H12879"/>
  <c r="G12879"/>
  <c r="H13287"/>
  <c r="G13287"/>
  <c r="H13695"/>
  <c r="G13695"/>
  <c r="H14103"/>
  <c r="G14103"/>
  <c r="H14511"/>
  <c r="G14511"/>
  <c r="H15327"/>
  <c r="G15327"/>
  <c r="H16143"/>
  <c r="G16143"/>
  <c r="H16551"/>
  <c r="G16551"/>
  <c r="H16959"/>
  <c r="G16959"/>
  <c r="H2883"/>
  <c r="G2883"/>
  <c r="F10228"/>
  <c r="H10228" s="1"/>
  <c r="O40" i="1"/>
  <c r="F235" i="3"/>
  <c r="Q40" i="1"/>
  <c r="F643" i="3"/>
  <c r="S40" i="1"/>
  <c r="F1051" i="3"/>
  <c r="U40" i="1"/>
  <c r="F1459" i="3"/>
  <c r="W40" i="1"/>
  <c r="F1867" i="3"/>
  <c r="Y40" i="1"/>
  <c r="F2275" i="3"/>
  <c r="AA40" i="1"/>
  <c r="F2683" i="3"/>
  <c r="AC40" i="1"/>
  <c r="F3091" i="3"/>
  <c r="AE40" i="1"/>
  <c r="F3499" i="3"/>
  <c r="AG40" i="1"/>
  <c r="F3907" i="3"/>
  <c r="AI40" i="1"/>
  <c r="F4315" i="3"/>
  <c r="AK40" i="1"/>
  <c r="F4723" i="3"/>
  <c r="AM40" i="1"/>
  <c r="F5131" i="3"/>
  <c r="AO40" i="1"/>
  <c r="F5539" i="3"/>
  <c r="AQ40" i="1"/>
  <c r="F5947" i="3"/>
  <c r="AS40" i="1"/>
  <c r="F6355" i="3"/>
  <c r="AU40" i="1"/>
  <c r="F6763" i="3"/>
  <c r="AW40" i="1"/>
  <c r="F7171" i="3"/>
  <c r="AY40" i="1"/>
  <c r="F7579" i="3"/>
  <c r="BA40" i="1"/>
  <c r="F7987" i="3"/>
  <c r="BC40" i="1"/>
  <c r="F8395" i="3"/>
  <c r="BE40" i="1"/>
  <c r="F8803" i="3"/>
  <c r="BG40" i="1"/>
  <c r="F9211" i="3"/>
  <c r="BI40" i="1"/>
  <c r="F9619" i="3"/>
  <c r="BK40" i="1"/>
  <c r="F10027" i="3"/>
  <c r="BM40" i="1"/>
  <c r="F10436" i="3"/>
  <c r="BO40" i="1"/>
  <c r="F10844" i="3"/>
  <c r="BQ40" i="1"/>
  <c r="F11252" i="3"/>
  <c r="BS40" i="1"/>
  <c r="F11660" i="3"/>
  <c r="BU40" i="1"/>
  <c r="F12068" i="3"/>
  <c r="BW40" i="1"/>
  <c r="F12476" i="3"/>
  <c r="BY40" i="1"/>
  <c r="F12884" i="3"/>
  <c r="CA40" i="1"/>
  <c r="F13292" i="3"/>
  <c r="CC40" i="1"/>
  <c r="F13700" i="3"/>
  <c r="CE40" i="1"/>
  <c r="F14108" i="3"/>
  <c r="CG40" i="1"/>
  <c r="F14516" i="3"/>
  <c r="CI40" i="1"/>
  <c r="F14924" i="3"/>
  <c r="CK40" i="1"/>
  <c r="F15332" i="3"/>
  <c r="CM40" i="1"/>
  <c r="F15740" i="3"/>
  <c r="CO40" i="1"/>
  <c r="F16148" i="3"/>
  <c r="CQ40" i="1"/>
  <c r="F16556" i="3"/>
  <c r="CS40" i="1"/>
  <c r="F16964" i="3"/>
  <c r="F10233"/>
  <c r="H10233" s="1"/>
  <c r="H850"/>
  <c r="G850"/>
  <c r="H1258"/>
  <c r="G1258"/>
  <c r="H1666"/>
  <c r="G1666"/>
  <c r="H2074"/>
  <c r="G2074"/>
  <c r="H2482"/>
  <c r="G2482"/>
  <c r="F10235"/>
  <c r="H10235" s="1"/>
  <c r="H852"/>
  <c r="G852"/>
  <c r="H1260"/>
  <c r="G1260"/>
  <c r="H1668"/>
  <c r="G1668"/>
  <c r="H2076"/>
  <c r="G2076"/>
  <c r="H2484"/>
  <c r="G2484"/>
  <c r="F10237"/>
  <c r="H10237" s="1"/>
  <c r="H2894"/>
  <c r="G2894"/>
  <c r="F10239"/>
  <c r="H10239" s="1"/>
  <c r="R100" i="1"/>
  <c r="F862" i="3"/>
  <c r="T100" i="1"/>
  <c r="F1270" i="3"/>
  <c r="V100" i="1"/>
  <c r="F1678" i="3"/>
  <c r="X100" i="1"/>
  <c r="F2086" i="3"/>
  <c r="AD100" i="1"/>
  <c r="F3310" i="3"/>
  <c r="AM100" i="1"/>
  <c r="F5146" i="3"/>
  <c r="AO100" i="1"/>
  <c r="F5554" i="3"/>
  <c r="AQ100" i="1"/>
  <c r="F5962" i="3"/>
  <c r="AS100" i="1"/>
  <c r="F6370" i="3"/>
  <c r="BD100" i="1"/>
  <c r="F8614" i="3"/>
  <c r="BF100" i="1"/>
  <c r="F9022" i="3"/>
  <c r="BH100" i="1"/>
  <c r="F9430" i="3"/>
  <c r="BJ100" i="1"/>
  <c r="F9838" i="3"/>
  <c r="BL100" i="1"/>
  <c r="F10247" i="3"/>
  <c r="BN100" i="1"/>
  <c r="F10655" i="3"/>
  <c r="BP100" i="1"/>
  <c r="F11063" i="3"/>
  <c r="BR100" i="1"/>
  <c r="F11471" i="3"/>
  <c r="BT100" i="1"/>
  <c r="F11879" i="3"/>
  <c r="BV100" i="1"/>
  <c r="F12287" i="3"/>
  <c r="CA100" i="1"/>
  <c r="F13307" i="3"/>
  <c r="CG100" i="1"/>
  <c r="F14531" i="3"/>
  <c r="H3923"/>
  <c r="F3975"/>
  <c r="F10248"/>
  <c r="H10248" s="1"/>
  <c r="F10250"/>
  <c r="H10250" s="1"/>
  <c r="H9027"/>
  <c r="G9027"/>
  <c r="F10252"/>
  <c r="H10252" s="1"/>
  <c r="H5764"/>
  <c r="G5764"/>
  <c r="H11273"/>
  <c r="G11273"/>
  <c r="F10254"/>
  <c r="H10254" s="1"/>
  <c r="G1687"/>
  <c r="H1687"/>
  <c r="G2095"/>
  <c r="H2095"/>
  <c r="H3115"/>
  <c r="G3115"/>
  <c r="H9847"/>
  <c r="G9847"/>
  <c r="F10256"/>
  <c r="H10256" s="1"/>
  <c r="H11072"/>
  <c r="G11072"/>
  <c r="H12296"/>
  <c r="G12296"/>
  <c r="H13316"/>
  <c r="G13316"/>
  <c r="H3320"/>
  <c r="G3320"/>
  <c r="H4748"/>
  <c r="H3933"/>
  <c r="G3933"/>
  <c r="H9033"/>
  <c r="H9849"/>
  <c r="G9849"/>
  <c r="F10258"/>
  <c r="H10258" s="1"/>
  <c r="H12298"/>
  <c r="G12298"/>
  <c r="F10260"/>
  <c r="H10260" s="1"/>
  <c r="H6385"/>
  <c r="G6385"/>
  <c r="F10262"/>
  <c r="H10262" s="1"/>
  <c r="H674"/>
  <c r="G674"/>
  <c r="H1490"/>
  <c r="G1490"/>
  <c r="G879"/>
  <c r="H879"/>
  <c r="G1695"/>
  <c r="H1695"/>
  <c r="H9039"/>
  <c r="G9039"/>
  <c r="F10264"/>
  <c r="H11488"/>
  <c r="H3328"/>
  <c r="G3328"/>
  <c r="H4756"/>
  <c r="G4756"/>
  <c r="H5776"/>
  <c r="G5776"/>
  <c r="F10266"/>
  <c r="H10266" s="1"/>
  <c r="F10268"/>
  <c r="H10268" s="1"/>
  <c r="F10270"/>
  <c r="H10270" s="1"/>
  <c r="H6395"/>
  <c r="G6395"/>
  <c r="H9047"/>
  <c r="G9047"/>
  <c r="F10272"/>
  <c r="H10272" s="1"/>
  <c r="F10274"/>
  <c r="H10274" s="1"/>
  <c r="F10276"/>
  <c r="G893"/>
  <c r="H893"/>
  <c r="G1709"/>
  <c r="H1709"/>
  <c r="F10278"/>
  <c r="H12318"/>
  <c r="G12318"/>
  <c r="H5790"/>
  <c r="G5790"/>
  <c r="F10280"/>
  <c r="H10280" s="1"/>
  <c r="H6405"/>
  <c r="G6405"/>
  <c r="H9057"/>
  <c r="F10282"/>
  <c r="H10282" s="1"/>
  <c r="H11914"/>
  <c r="G11914"/>
  <c r="G899"/>
  <c r="H899"/>
  <c r="G1307"/>
  <c r="H1307"/>
  <c r="G2123"/>
  <c r="H2123"/>
  <c r="H5999"/>
  <c r="H6407"/>
  <c r="G6407"/>
  <c r="H9059"/>
  <c r="G9059"/>
  <c r="H9467"/>
  <c r="G9467"/>
  <c r="F10284"/>
  <c r="H11508"/>
  <c r="G11508"/>
  <c r="H11916"/>
  <c r="G11916"/>
  <c r="H12324"/>
  <c r="G12324"/>
  <c r="H13344"/>
  <c r="G13344"/>
  <c r="H1512"/>
  <c r="G1512"/>
  <c r="H5796"/>
  <c r="G5796"/>
  <c r="H11713"/>
  <c r="G11713"/>
  <c r="H12121"/>
  <c r="G12121"/>
  <c r="H6409"/>
  <c r="G6409"/>
  <c r="H9061"/>
  <c r="G9061"/>
  <c r="F10286"/>
  <c r="H11510"/>
  <c r="G11510"/>
  <c r="H11918"/>
  <c r="G11918"/>
  <c r="H12326"/>
  <c r="G12326"/>
  <c r="F10288"/>
  <c r="H10288" s="1"/>
  <c r="H700"/>
  <c r="G700"/>
  <c r="H1108"/>
  <c r="G1108"/>
  <c r="H1516"/>
  <c r="G1516"/>
  <c r="H1924"/>
  <c r="G1924"/>
  <c r="H2332"/>
  <c r="G2332"/>
  <c r="H3352"/>
  <c r="G3352"/>
  <c r="H4780"/>
  <c r="G4780"/>
  <c r="H5392"/>
  <c r="G5392"/>
  <c r="H5800"/>
  <c r="G5800"/>
  <c r="H6616"/>
  <c r="G6616"/>
  <c r="H10493"/>
  <c r="G10493"/>
  <c r="H11309"/>
  <c r="G11309"/>
  <c r="H11717"/>
  <c r="G11717"/>
  <c r="H12125"/>
  <c r="G12125"/>
  <c r="H14573"/>
  <c r="G14573"/>
  <c r="H9065"/>
  <c r="G9065"/>
  <c r="F10290"/>
  <c r="H10290" s="1"/>
  <c r="H702"/>
  <c r="G702"/>
  <c r="H1110"/>
  <c r="G1110"/>
  <c r="H1518"/>
  <c r="G1518"/>
  <c r="H1926"/>
  <c r="G1926"/>
  <c r="H3354"/>
  <c r="G3354"/>
  <c r="H3762"/>
  <c r="G3762"/>
  <c r="H4782"/>
  <c r="G4782"/>
  <c r="H5394"/>
  <c r="G5394"/>
  <c r="H5802"/>
  <c r="G5802"/>
  <c r="H6618"/>
  <c r="G6618"/>
  <c r="H9270"/>
  <c r="G9270"/>
  <c r="H10495"/>
  <c r="G10495"/>
  <c r="H10903"/>
  <c r="G10903"/>
  <c r="H11311"/>
  <c r="G11311"/>
  <c r="H11719"/>
  <c r="G11719"/>
  <c r="H12127"/>
  <c r="G12127"/>
  <c r="H12739"/>
  <c r="G12739"/>
  <c r="H14575"/>
  <c r="G14575"/>
  <c r="H6007"/>
  <c r="G6007"/>
  <c r="H9067"/>
  <c r="G9067"/>
  <c r="F10292"/>
  <c r="H10292" s="1"/>
  <c r="H6212"/>
  <c r="G6212"/>
  <c r="F10294"/>
  <c r="H10294" s="1"/>
  <c r="H10499"/>
  <c r="G10499"/>
  <c r="H11723"/>
  <c r="G11723"/>
  <c r="F10296"/>
  <c r="H10296" s="1"/>
  <c r="F10298"/>
  <c r="H10298" s="1"/>
  <c r="Q112" i="1"/>
  <c r="F714" i="3"/>
  <c r="S112" i="1"/>
  <c r="S114" s="1"/>
  <c r="F1122" i="3"/>
  <c r="U112" i="1"/>
  <c r="F1530" i="3"/>
  <c r="W112" i="1"/>
  <c r="F1938" i="3"/>
  <c r="Y112" i="1"/>
  <c r="Y114" s="1"/>
  <c r="F2346" i="3"/>
  <c r="AC112" i="1"/>
  <c r="AC114" s="1"/>
  <c r="F3162" i="3"/>
  <c r="AE112" i="1"/>
  <c r="F3570" i="3"/>
  <c r="AG112" i="1"/>
  <c r="AG114" s="1"/>
  <c r="F3978" i="3"/>
  <c r="AK112" i="1"/>
  <c r="AK114" s="1"/>
  <c r="F4794" i="3"/>
  <c r="AN112" i="1"/>
  <c r="F5406" i="3"/>
  <c r="AP112" i="1"/>
  <c r="AP114" s="1"/>
  <c r="F5814" i="3"/>
  <c r="AR112" i="1"/>
  <c r="F6222" i="3"/>
  <c r="AT112" i="1"/>
  <c r="AT114" s="1"/>
  <c r="F6630" i="3"/>
  <c r="BD112" i="1"/>
  <c r="F8670" i="3"/>
  <c r="BF112" i="1"/>
  <c r="BF114" s="1"/>
  <c r="F9078" i="3"/>
  <c r="BH112" i="1"/>
  <c r="F9486" i="3"/>
  <c r="BJ112" i="1"/>
  <c r="BJ114" s="1"/>
  <c r="F9894" i="3"/>
  <c r="BL112" i="1"/>
  <c r="F10303" i="3"/>
  <c r="BN112" i="1"/>
  <c r="BN114" s="1"/>
  <c r="F10711" i="3"/>
  <c r="BP112" i="1"/>
  <c r="F11119" i="3"/>
  <c r="BR112" i="1"/>
  <c r="BR114" s="1"/>
  <c r="F11527" i="3"/>
  <c r="BT112" i="1"/>
  <c r="F11935" i="3"/>
  <c r="BV112" i="1"/>
  <c r="BV114" s="1"/>
  <c r="F12343" i="3"/>
  <c r="BX112" i="1"/>
  <c r="F12751" i="3"/>
  <c r="F10304"/>
  <c r="H10304" s="1"/>
  <c r="F10306"/>
  <c r="H10306" s="1"/>
  <c r="F10308"/>
  <c r="H10308" s="1"/>
  <c r="F10310"/>
  <c r="H10310" s="1"/>
  <c r="Q121" i="1"/>
  <c r="F728" i="3"/>
  <c r="S121" i="1"/>
  <c r="F1136" i="3"/>
  <c r="U121" i="1"/>
  <c r="F1544" i="3"/>
  <c r="W121" i="1"/>
  <c r="F1952" i="3"/>
  <c r="Y121" i="1"/>
  <c r="F2360" i="3"/>
  <c r="AC121" i="1"/>
  <c r="F3176" i="3"/>
  <c r="AE121" i="1"/>
  <c r="F3584" i="3"/>
  <c r="AG121" i="1"/>
  <c r="F3992" i="3"/>
  <c r="AK121" i="1"/>
  <c r="F4808" i="3"/>
  <c r="AN121" i="1"/>
  <c r="F5420" i="3"/>
  <c r="AP121" i="1"/>
  <c r="F5828" i="3"/>
  <c r="AR121" i="1"/>
  <c r="F6236" i="3"/>
  <c r="AT121" i="1"/>
  <c r="F6644" i="3"/>
  <c r="BD121" i="1"/>
  <c r="F8684" i="3"/>
  <c r="BF121" i="1"/>
  <c r="F9092" i="3"/>
  <c r="BH121" i="1"/>
  <c r="F9500" i="3"/>
  <c r="BJ121" i="1"/>
  <c r="F9908" i="3"/>
  <c r="BL121" i="1"/>
  <c r="F10317" i="3"/>
  <c r="BN121" i="1"/>
  <c r="F10725" i="3"/>
  <c r="BP121" i="1"/>
  <c r="F11133" i="3"/>
  <c r="BR121" i="1"/>
  <c r="F11541" i="3"/>
  <c r="BT121" i="1"/>
  <c r="F11949" i="3"/>
  <c r="BV121" i="1"/>
  <c r="F12357" i="3"/>
  <c r="BX121" i="1"/>
  <c r="F12765" i="3"/>
  <c r="H6442"/>
  <c r="G6442"/>
  <c r="H9094"/>
  <c r="G9094"/>
  <c r="F10319"/>
  <c r="H10319" s="1"/>
  <c r="H11951"/>
  <c r="G11951"/>
  <c r="H6239"/>
  <c r="G6239"/>
  <c r="Q125" i="1"/>
  <c r="F735" i="3"/>
  <c r="S125" i="1"/>
  <c r="F1143" i="3"/>
  <c r="U125" i="1"/>
  <c r="F1551" i="3"/>
  <c r="W125" i="1"/>
  <c r="F1959" i="3"/>
  <c r="Y125" i="1"/>
  <c r="F2367" i="3"/>
  <c r="AC125" i="1"/>
  <c r="F3183" i="3"/>
  <c r="AE125" i="1"/>
  <c r="F3591" i="3"/>
  <c r="AG125" i="1"/>
  <c r="F3999" i="3"/>
  <c r="AK125" i="1"/>
  <c r="F4815" i="3"/>
  <c r="AN125" i="1"/>
  <c r="F5427" i="3"/>
  <c r="AP125" i="1"/>
  <c r="F5835" i="3"/>
  <c r="AR125" i="1"/>
  <c r="F6243" i="3"/>
  <c r="AT125" i="1"/>
  <c r="F6651" i="3"/>
  <c r="BD125" i="1"/>
  <c r="F8691" i="3"/>
  <c r="BF125" i="1"/>
  <c r="F9099" i="3"/>
  <c r="BH125" i="1"/>
  <c r="F9507" i="3"/>
  <c r="BJ125" i="1"/>
  <c r="F9915" i="3"/>
  <c r="BL125" i="1"/>
  <c r="F10324" i="3"/>
  <c r="AG130" i="1"/>
  <c r="F4003" i="3"/>
  <c r="AK130" i="1"/>
  <c r="F4819" i="3"/>
  <c r="AN130" i="1"/>
  <c r="F5431" i="3"/>
  <c r="AP130" i="1"/>
  <c r="F5839" i="3"/>
  <c r="AR130" i="1"/>
  <c r="F6247" i="3"/>
  <c r="AT130" i="1"/>
  <c r="F6655" i="3"/>
  <c r="BD130" i="1"/>
  <c r="F8695" i="3"/>
  <c r="BF130" i="1"/>
  <c r="F9103" i="3"/>
  <c r="BH130" i="1"/>
  <c r="F9511" i="3"/>
  <c r="BJ130" i="1"/>
  <c r="F9919" i="3"/>
  <c r="BL130" i="1"/>
  <c r="F10328" i="3"/>
  <c r="BN130" i="1"/>
  <c r="F10736" i="3"/>
  <c r="BP130" i="1"/>
  <c r="F11144" i="3"/>
  <c r="BR130" i="1"/>
  <c r="F11552" i="3"/>
  <c r="BT130" i="1"/>
  <c r="F11960" i="3"/>
  <c r="BV130" i="1"/>
  <c r="F12368" i="3"/>
  <c r="BX130" i="1"/>
  <c r="F12776" i="3"/>
  <c r="Q139" i="1"/>
  <c r="F748" i="3"/>
  <c r="S139" i="1"/>
  <c r="F1156" i="3"/>
  <c r="U139" i="1"/>
  <c r="F1564" i="3"/>
  <c r="W139" i="1"/>
  <c r="F1972" i="3"/>
  <c r="Y139" i="1"/>
  <c r="F2380" i="3"/>
  <c r="AC139" i="1"/>
  <c r="F3196" i="3"/>
  <c r="AE139" i="1"/>
  <c r="F3604" i="3"/>
  <c r="AG139" i="1"/>
  <c r="F4012" i="3"/>
  <c r="AK139" i="1"/>
  <c r="F4828" i="3"/>
  <c r="AN139" i="1"/>
  <c r="F5440" i="3"/>
  <c r="AP139" i="1"/>
  <c r="F5848" i="3"/>
  <c r="AR139" i="1"/>
  <c r="F6256" i="3"/>
  <c r="AT139" i="1"/>
  <c r="F6664" i="3"/>
  <c r="BD139" i="1"/>
  <c r="F8704" i="3"/>
  <c r="BF139" i="1"/>
  <c r="F9112" i="3"/>
  <c r="BH139" i="1"/>
  <c r="F9520" i="3"/>
  <c r="BJ139" i="1"/>
  <c r="F9928" i="3"/>
  <c r="BL139" i="1"/>
  <c r="F10337" i="3"/>
  <c r="BN139" i="1"/>
  <c r="F10745" i="3"/>
  <c r="BP139" i="1"/>
  <c r="F11153" i="3"/>
  <c r="BR139" i="1"/>
  <c r="F11561" i="3"/>
  <c r="BT139" i="1"/>
  <c r="F11969" i="3"/>
  <c r="BV139" i="1"/>
  <c r="F12377" i="3"/>
  <c r="BX139" i="1"/>
  <c r="F12785" i="3"/>
  <c r="F10338"/>
  <c r="H10338" s="1"/>
  <c r="R146" i="1"/>
  <c r="F957" i="3"/>
  <c r="T146" i="1"/>
  <c r="F1365" i="3"/>
  <c r="V146" i="1"/>
  <c r="F1773" i="3"/>
  <c r="X146" i="1"/>
  <c r="F2181" i="3"/>
  <c r="AD146" i="1"/>
  <c r="F3405" i="3"/>
  <c r="AF146" i="1"/>
  <c r="F3813" i="3"/>
  <c r="AM146" i="1"/>
  <c r="F5241" i="3"/>
  <c r="AO146" i="1"/>
  <c r="F5649" i="3"/>
  <c r="AQ146" i="1"/>
  <c r="F6057" i="3"/>
  <c r="AS146" i="1"/>
  <c r="F6465" i="3"/>
  <c r="BE146" i="1"/>
  <c r="F8913" i="3"/>
  <c r="BG146" i="1"/>
  <c r="F9321" i="3"/>
  <c r="BI146" i="1"/>
  <c r="F9729" i="3"/>
  <c r="BK146" i="1"/>
  <c r="F10137" i="3"/>
  <c r="BM146" i="1"/>
  <c r="F10546" i="3"/>
  <c r="BO146" i="1"/>
  <c r="F10954" i="3"/>
  <c r="BQ146" i="1"/>
  <c r="F11362" i="3"/>
  <c r="BS146" i="1"/>
  <c r="F11770" i="3"/>
  <c r="BU146" i="1"/>
  <c r="F12178" i="3"/>
  <c r="CA146" i="1"/>
  <c r="F13402" i="3"/>
  <c r="F10343"/>
  <c r="H10343" s="1"/>
  <c r="F10345"/>
  <c r="H10345" s="1"/>
  <c r="R152" i="1"/>
  <c r="F964" i="3"/>
  <c r="T152" i="1"/>
  <c r="F1372" i="3"/>
  <c r="V152" i="1"/>
  <c r="F1780" i="3"/>
  <c r="X152" i="1"/>
  <c r="F2188" i="3"/>
  <c r="AD152" i="1"/>
  <c r="F3412" i="3"/>
  <c r="AF152" i="1"/>
  <c r="F3820" i="3"/>
  <c r="AM152" i="1"/>
  <c r="F5248" i="3"/>
  <c r="AO152" i="1"/>
  <c r="F5656" i="3"/>
  <c r="AQ152" i="1"/>
  <c r="F6064" i="3"/>
  <c r="AS152" i="1"/>
  <c r="F6472" i="3"/>
  <c r="BE152" i="1"/>
  <c r="F8920" i="3"/>
  <c r="BG152" i="1"/>
  <c r="F9328" i="3"/>
  <c r="BI152" i="1"/>
  <c r="F9736" i="3"/>
  <c r="BK152" i="1"/>
  <c r="F10144" i="3"/>
  <c r="BM152" i="1"/>
  <c r="F10553" i="3"/>
  <c r="BO152" i="1"/>
  <c r="F10961" i="3"/>
  <c r="BQ152" i="1"/>
  <c r="F11369" i="3"/>
  <c r="BS152" i="1"/>
  <c r="F11777" i="3"/>
  <c r="BU152" i="1"/>
  <c r="F12185" i="3"/>
  <c r="CA152" i="1"/>
  <c r="F13409" i="3"/>
  <c r="CG152" i="1"/>
  <c r="F14633" i="3"/>
  <c r="F10350"/>
  <c r="H10350" s="1"/>
  <c r="R159" i="1"/>
  <c r="F970" i="3"/>
  <c r="T159" i="1"/>
  <c r="F1378" i="3"/>
  <c r="V159" i="1"/>
  <c r="F1786" i="3"/>
  <c r="X159" i="1"/>
  <c r="F2194" i="3"/>
  <c r="AD159" i="1"/>
  <c r="F3418" i="3"/>
  <c r="AF159" i="1"/>
  <c r="F3826" i="3"/>
  <c r="AM159" i="1"/>
  <c r="F5254" i="3"/>
  <c r="AO159" i="1"/>
  <c r="F5662" i="3"/>
  <c r="AQ159" i="1"/>
  <c r="F6070" i="3"/>
  <c r="AS159" i="1"/>
  <c r="F6478" i="3"/>
  <c r="BE159" i="1"/>
  <c r="F8926" i="3"/>
  <c r="BG159" i="1"/>
  <c r="F9334" i="3"/>
  <c r="BI159" i="1"/>
  <c r="F9742" i="3"/>
  <c r="BK159" i="1"/>
  <c r="F10150" i="3"/>
  <c r="BM159" i="1"/>
  <c r="F10559" i="3"/>
  <c r="BO159" i="1"/>
  <c r="F10967" i="3"/>
  <c r="BQ159" i="1"/>
  <c r="F11375" i="3"/>
  <c r="BS159" i="1"/>
  <c r="F11783" i="3"/>
  <c r="BU159" i="1"/>
  <c r="F12191" i="3"/>
  <c r="CA159" i="1"/>
  <c r="F13415" i="3"/>
  <c r="CG159" i="1"/>
  <c r="F14639" i="3"/>
  <c r="F10357"/>
  <c r="H10357" s="1"/>
  <c r="Q164" i="1"/>
  <c r="F773" i="3"/>
  <c r="S164" i="1"/>
  <c r="F1181" i="3"/>
  <c r="U164" i="1"/>
  <c r="F1589" i="3"/>
  <c r="W164" i="1"/>
  <c r="F1997" i="3"/>
  <c r="Y164" i="1"/>
  <c r="F2405" i="3"/>
  <c r="AC164" i="1"/>
  <c r="F3221" i="3"/>
  <c r="AE164" i="1"/>
  <c r="F3629" i="3"/>
  <c r="AG164" i="1"/>
  <c r="F4037" i="3"/>
  <c r="AK164" i="1"/>
  <c r="F4853" i="3"/>
  <c r="AN164" i="1"/>
  <c r="F5465" i="3"/>
  <c r="AP164" i="1"/>
  <c r="F5873" i="3"/>
  <c r="AR164" i="1"/>
  <c r="F6281" i="3"/>
  <c r="AT164" i="1"/>
  <c r="F6689" i="3"/>
  <c r="BD164" i="1"/>
  <c r="F8729" i="3"/>
  <c r="BF164" i="1"/>
  <c r="F9137" i="3"/>
  <c r="BH164" i="1"/>
  <c r="F9545" i="3"/>
  <c r="BJ164" i="1"/>
  <c r="F9953" i="3"/>
  <c r="BL164" i="1"/>
  <c r="F10362" i="3"/>
  <c r="BN164" i="1"/>
  <c r="F10770" i="3"/>
  <c r="BP164" i="1"/>
  <c r="F11178" i="3"/>
  <c r="BR164" i="1"/>
  <c r="F11586" i="3"/>
  <c r="BT164" i="1"/>
  <c r="F11994" i="3"/>
  <c r="BV164" i="1"/>
  <c r="F12402" i="3"/>
  <c r="BX164" i="1"/>
  <c r="F12810" i="3"/>
  <c r="Q179" i="1"/>
  <c r="F778" i="3"/>
  <c r="S179" i="1"/>
  <c r="S181" s="1"/>
  <c r="S183" s="1"/>
  <c r="S185" s="1"/>
  <c r="S189" s="1"/>
  <c r="F1208" i="3" s="1"/>
  <c r="H1208" s="1"/>
  <c r="F1186"/>
  <c r="U179" i="1"/>
  <c r="F1594" i="3"/>
  <c r="W179" i="1"/>
  <c r="W181" s="1"/>
  <c r="W183" s="1"/>
  <c r="W185" s="1"/>
  <c r="W189" s="1"/>
  <c r="F2024" i="3" s="1"/>
  <c r="H2024" s="1"/>
  <c r="F2002"/>
  <c r="Y179" i="1"/>
  <c r="F2410" i="3"/>
  <c r="AC179" i="1"/>
  <c r="F3226" i="3"/>
  <c r="AE179" i="1"/>
  <c r="F3634" i="3"/>
  <c r="AG179" i="1"/>
  <c r="F4042" i="3"/>
  <c r="AK179" i="1"/>
  <c r="F4858" i="3"/>
  <c r="AN179" i="1"/>
  <c r="F5470" i="3"/>
  <c r="AP179" i="1"/>
  <c r="F5878" i="3"/>
  <c r="AR179" i="1"/>
  <c r="F6286" i="3"/>
  <c r="AT179" i="1"/>
  <c r="AT181" s="1"/>
  <c r="AT183" s="1"/>
  <c r="AT185" s="1"/>
  <c r="AT189" s="1"/>
  <c r="F6716" i="3" s="1"/>
  <c r="H6716" s="1"/>
  <c r="F6694"/>
  <c r="BD179" i="1"/>
  <c r="F8734" i="3"/>
  <c r="BF179" i="1"/>
  <c r="F9142" i="3"/>
  <c r="BH179" i="1"/>
  <c r="F9550" i="3"/>
  <c r="BJ179" i="1"/>
  <c r="F9958" i="3"/>
  <c r="BL179" i="1"/>
  <c r="F10367" i="3"/>
  <c r="BN179" i="1"/>
  <c r="BN181" s="1"/>
  <c r="BN183" s="1"/>
  <c r="BN185" s="1"/>
  <c r="BN189" s="1"/>
  <c r="F10797" i="3" s="1"/>
  <c r="H10797" s="1"/>
  <c r="F10775"/>
  <c r="BP179" i="1"/>
  <c r="F11183" i="3"/>
  <c r="BR179" i="1"/>
  <c r="BR181" s="1"/>
  <c r="BR183" s="1"/>
  <c r="BR185" s="1"/>
  <c r="BR189" s="1"/>
  <c r="F11613" i="3" s="1"/>
  <c r="H11613" s="1"/>
  <c r="F11591"/>
  <c r="BT179" i="1"/>
  <c r="F11999" i="3"/>
  <c r="BV179" i="1"/>
  <c r="BV181" s="1"/>
  <c r="BV183" s="1"/>
  <c r="BV185" s="1"/>
  <c r="BV189" s="1"/>
  <c r="F12429" i="3" s="1"/>
  <c r="H12429" s="1"/>
  <c r="F12407"/>
  <c r="BX179" i="1"/>
  <c r="F12815" i="3"/>
  <c r="F10368"/>
  <c r="H10368" s="1"/>
  <c r="F10370"/>
  <c r="H10370" s="1"/>
  <c r="F10372"/>
  <c r="H10372" s="1"/>
  <c r="F10374"/>
  <c r="H10374" s="1"/>
  <c r="F10376"/>
  <c r="H10376" s="1"/>
  <c r="F10378"/>
  <c r="H10378" s="1"/>
  <c r="R199" i="1"/>
  <c r="F1009" i="3"/>
  <c r="T199" i="1"/>
  <c r="F1417" i="3"/>
  <c r="V199" i="1"/>
  <c r="F1825" i="3"/>
  <c r="X199" i="1"/>
  <c r="F2233" i="3"/>
  <c r="AD199" i="1"/>
  <c r="F3457" i="3"/>
  <c r="AF199" i="1"/>
  <c r="F3865" i="3"/>
  <c r="AM199" i="1"/>
  <c r="F5293" i="3"/>
  <c r="AO199" i="1"/>
  <c r="F5701" i="3"/>
  <c r="AQ199" i="1"/>
  <c r="F6109" i="3"/>
  <c r="AS199" i="1"/>
  <c r="F6517" i="3"/>
  <c r="BE199" i="1"/>
  <c r="F8965" i="3"/>
  <c r="BG199" i="1"/>
  <c r="F9373" i="3"/>
  <c r="BI199" i="1"/>
  <c r="F9781" i="3"/>
  <c r="BK199" i="1"/>
  <c r="F10189" i="3"/>
  <c r="BM199" i="1"/>
  <c r="F10598" i="3"/>
  <c r="BO199" i="1"/>
  <c r="F11006" i="3"/>
  <c r="BQ199" i="1"/>
  <c r="F11414" i="3"/>
  <c r="BS199" i="1"/>
  <c r="F11822" i="3"/>
  <c r="BU199" i="1"/>
  <c r="F12230" i="3"/>
  <c r="CA199" i="1"/>
  <c r="F13454" i="3"/>
  <c r="H3458"/>
  <c r="G3458"/>
  <c r="H4886"/>
  <c r="G4886"/>
  <c r="H6314"/>
  <c r="G6314"/>
  <c r="H10599"/>
  <c r="G10599"/>
  <c r="F10396"/>
  <c r="H10396" s="1"/>
  <c r="H9173"/>
  <c r="G9173"/>
  <c r="F10398"/>
  <c r="H10398" s="1"/>
  <c r="R207" i="1"/>
  <c r="F1017" i="3"/>
  <c r="T207" i="1"/>
  <c r="F1425" i="3"/>
  <c r="V207" i="1"/>
  <c r="F1833" i="3"/>
  <c r="X207" i="1"/>
  <c r="F2241" i="3"/>
  <c r="AD207" i="1"/>
  <c r="F3465" i="3"/>
  <c r="AF207" i="1"/>
  <c r="F3873" i="3"/>
  <c r="AM207" i="1"/>
  <c r="F5301" i="3"/>
  <c r="AO207" i="1"/>
  <c r="F5709" i="3"/>
  <c r="AQ207" i="1"/>
  <c r="F6117" i="3"/>
  <c r="AS207" i="1"/>
  <c r="F6525" i="3"/>
  <c r="BE207" i="1"/>
  <c r="F8973" i="3"/>
  <c r="BG207" i="1"/>
  <c r="F9381" i="3"/>
  <c r="BI207" i="1"/>
  <c r="F9789" i="3"/>
  <c r="BK207" i="1"/>
  <c r="F10197" i="3"/>
  <c r="BM207" i="1"/>
  <c r="F10606" i="3"/>
  <c r="BO207" i="1"/>
  <c r="F11014" i="3"/>
  <c r="BQ207" i="1"/>
  <c r="F11422" i="3"/>
  <c r="BS207" i="1"/>
  <c r="F11830" i="3"/>
  <c r="BU207" i="1"/>
  <c r="F12238" i="3"/>
  <c r="CA207" i="1"/>
  <c r="F13462" i="3"/>
  <c r="CG207" i="1"/>
  <c r="F14686" i="3"/>
  <c r="F10404"/>
  <c r="H10404" s="1"/>
  <c r="F10406"/>
  <c r="H10406" s="1"/>
  <c r="H16979"/>
  <c r="F17032"/>
  <c r="H17021"/>
  <c r="G17021"/>
  <c r="H17023"/>
  <c r="G17023"/>
  <c r="H17049"/>
  <c r="F17053"/>
  <c r="H17051"/>
  <c r="G17051"/>
  <c r="H17056"/>
  <c r="F17057"/>
  <c r="H17057" s="1"/>
  <c r="H17134"/>
  <c r="F17139"/>
  <c r="H16784"/>
  <c r="G16784"/>
  <c r="H16788"/>
  <c r="G16788"/>
  <c r="H16792"/>
  <c r="G16792"/>
  <c r="H16810"/>
  <c r="G16810"/>
  <c r="H16812"/>
  <c r="G16812"/>
  <c r="H16831"/>
  <c r="F16840"/>
  <c r="H16856"/>
  <c r="F16858"/>
  <c r="H16865"/>
  <c r="F16867"/>
  <c r="H16867" s="1"/>
  <c r="H16870"/>
  <c r="F16874"/>
  <c r="H16874" s="1"/>
  <c r="H16877"/>
  <c r="F16880"/>
  <c r="H16880" s="1"/>
  <c r="H16883"/>
  <c r="F16887"/>
  <c r="H16887" s="1"/>
  <c r="H16890"/>
  <c r="F16892"/>
  <c r="H16892" s="1"/>
  <c r="H16895"/>
  <c r="F16907"/>
  <c r="H16922"/>
  <c r="F16927"/>
  <c r="H16571"/>
  <c r="F16624"/>
  <c r="H16613"/>
  <c r="G16613"/>
  <c r="H16615"/>
  <c r="G16615"/>
  <c r="H16641"/>
  <c r="F16645"/>
  <c r="H16645" s="1"/>
  <c r="BN125" i="1"/>
  <c r="F10732" i="3"/>
  <c r="BP125" i="1"/>
  <c r="F11140" i="3"/>
  <c r="BR125" i="1"/>
  <c r="F11548" i="3"/>
  <c r="BT125" i="1"/>
  <c r="F11956" i="3"/>
  <c r="BV125" i="1"/>
  <c r="F12364" i="3"/>
  <c r="BX125" i="1"/>
  <c r="F12772" i="3"/>
  <c r="R130" i="1"/>
  <c r="F943" i="3"/>
  <c r="T130" i="1"/>
  <c r="F1351" i="3"/>
  <c r="V130" i="1"/>
  <c r="F1759" i="3"/>
  <c r="X130" i="1"/>
  <c r="F2167" i="3"/>
  <c r="AD130" i="1"/>
  <c r="F3391" i="3"/>
  <c r="AF130" i="1"/>
  <c r="F3799" i="3"/>
  <c r="AM130" i="1"/>
  <c r="F5227" i="3"/>
  <c r="AO130" i="1"/>
  <c r="F5635" i="3"/>
  <c r="AQ130" i="1"/>
  <c r="F6043" i="3"/>
  <c r="AS130" i="1"/>
  <c r="F6451" i="3"/>
  <c r="BE130" i="1"/>
  <c r="F8899" i="3"/>
  <c r="BG130" i="1"/>
  <c r="F9307" i="3"/>
  <c r="BI130" i="1"/>
  <c r="F9715" i="3"/>
  <c r="BK130" i="1"/>
  <c r="F10123" i="3"/>
  <c r="BM130" i="1"/>
  <c r="F10532" i="3"/>
  <c r="BO130" i="1"/>
  <c r="F10940" i="3"/>
  <c r="BQ130" i="1"/>
  <c r="F11348" i="3"/>
  <c r="BS130" i="1"/>
  <c r="F11756" i="3"/>
  <c r="BU130" i="1"/>
  <c r="F12164" i="3"/>
  <c r="CA130" i="1"/>
  <c r="F13388" i="3"/>
  <c r="CG130" i="1"/>
  <c r="F14612" i="3"/>
  <c r="F10329"/>
  <c r="H10329" s="1"/>
  <c r="R139" i="1"/>
  <c r="F952" i="3"/>
  <c r="T139" i="1"/>
  <c r="F1360" i="3"/>
  <c r="V139" i="1"/>
  <c r="F1768" i="3"/>
  <c r="X139" i="1"/>
  <c r="F2176" i="3"/>
  <c r="AD139" i="1"/>
  <c r="F3400" i="3"/>
  <c r="AF139" i="1"/>
  <c r="F3808" i="3"/>
  <c r="AM139" i="1"/>
  <c r="F5236" i="3"/>
  <c r="AO139" i="1"/>
  <c r="F5644" i="3"/>
  <c r="AQ139" i="1"/>
  <c r="F6052" i="3"/>
  <c r="AS139" i="1"/>
  <c r="F6460" i="3"/>
  <c r="BE139" i="1"/>
  <c r="F8908" i="3"/>
  <c r="BG139" i="1"/>
  <c r="F9316" i="3"/>
  <c r="BI139" i="1"/>
  <c r="F9724" i="3"/>
  <c r="BK139" i="1"/>
  <c r="F10132" i="3"/>
  <c r="BM139" i="1"/>
  <c r="F10541" i="3"/>
  <c r="BO139" i="1"/>
  <c r="F10949" i="3"/>
  <c r="BQ139" i="1"/>
  <c r="F11357" i="3"/>
  <c r="BS139" i="1"/>
  <c r="F11765" i="3"/>
  <c r="BU139" i="1"/>
  <c r="F12173" i="3"/>
  <c r="CA139" i="1"/>
  <c r="F13397" i="3"/>
  <c r="CG139" i="1"/>
  <c r="F14621" i="3"/>
  <c r="Q146" i="1"/>
  <c r="F753" i="3"/>
  <c r="S146" i="1"/>
  <c r="F1161" i="3"/>
  <c r="U146" i="1"/>
  <c r="F1569" i="3"/>
  <c r="W146" i="1"/>
  <c r="F1977" i="3"/>
  <c r="Y146" i="1"/>
  <c r="F2385" i="3"/>
  <c r="AC146" i="1"/>
  <c r="F3201" i="3"/>
  <c r="AE146" i="1"/>
  <c r="F3609" i="3"/>
  <c r="AG146" i="1"/>
  <c r="F4017" i="3"/>
  <c r="AK146" i="1"/>
  <c r="F4833" i="3"/>
  <c r="AN146" i="1"/>
  <c r="F5445" i="3"/>
  <c r="AP146" i="1"/>
  <c r="F5853" i="3"/>
  <c r="AR146" i="1"/>
  <c r="F6261" i="3"/>
  <c r="AT146" i="1"/>
  <c r="F6669" i="3"/>
  <c r="BD146" i="1"/>
  <c r="F8709" i="3"/>
  <c r="BF146" i="1"/>
  <c r="F9117" i="3"/>
  <c r="BH146" i="1"/>
  <c r="F9525" i="3"/>
  <c r="BJ146" i="1"/>
  <c r="F9933" i="3"/>
  <c r="BL146" i="1"/>
  <c r="F10342" i="3"/>
  <c r="BN146" i="1"/>
  <c r="F10750" i="3"/>
  <c r="BP146" i="1"/>
  <c r="F11158" i="3"/>
  <c r="BR146" i="1"/>
  <c r="F11566" i="3"/>
  <c r="BT146" i="1"/>
  <c r="F11974" i="3"/>
  <c r="BV146" i="1"/>
  <c r="F12382" i="3"/>
  <c r="BX146" i="1"/>
  <c r="F12790" i="3"/>
  <c r="CG146" i="1"/>
  <c r="F14626" i="3"/>
  <c r="F10344"/>
  <c r="H10344" s="1"/>
  <c r="Q152" i="1"/>
  <c r="F760" i="3"/>
  <c r="S152" i="1"/>
  <c r="F1168" i="3"/>
  <c r="U152" i="1"/>
  <c r="F1576" i="3"/>
  <c r="W152" i="1"/>
  <c r="F1984" i="3"/>
  <c r="Y152" i="1"/>
  <c r="F2392" i="3"/>
  <c r="AC152" i="1"/>
  <c r="F3208" i="3"/>
  <c r="AE152" i="1"/>
  <c r="F3616" i="3"/>
  <c r="AG152" i="1"/>
  <c r="F4024" i="3"/>
  <c r="AK152" i="1"/>
  <c r="F4840" i="3"/>
  <c r="AN152" i="1"/>
  <c r="F5452" i="3"/>
  <c r="AP152" i="1"/>
  <c r="F5860" i="3"/>
  <c r="AR152" i="1"/>
  <c r="F6268" i="3"/>
  <c r="AT152" i="1"/>
  <c r="F6676" i="3"/>
  <c r="BD152" i="1"/>
  <c r="F8716" i="3"/>
  <c r="BF152" i="1"/>
  <c r="F9124" i="3"/>
  <c r="BH152" i="1"/>
  <c r="F9532" i="3"/>
  <c r="BJ152" i="1"/>
  <c r="F9940" i="3"/>
  <c r="BL152" i="1"/>
  <c r="F10349" i="3"/>
  <c r="BN152" i="1"/>
  <c r="F10757" i="3"/>
  <c r="BP152" i="1"/>
  <c r="F11165" i="3"/>
  <c r="BR152" i="1"/>
  <c r="F11573" i="3"/>
  <c r="BT152" i="1"/>
  <c r="F11981" i="3"/>
  <c r="BV152" i="1"/>
  <c r="F12389" i="3"/>
  <c r="BX152" i="1"/>
  <c r="F12797" i="3"/>
  <c r="Q159" i="1"/>
  <c r="F766" i="3"/>
  <c r="S159" i="1"/>
  <c r="F1174" i="3"/>
  <c r="U159" i="1"/>
  <c r="F1582" i="3"/>
  <c r="W159" i="1"/>
  <c r="F1990" i="3"/>
  <c r="Y159" i="1"/>
  <c r="F2398" i="3"/>
  <c r="AC159" i="1"/>
  <c r="F3214" i="3"/>
  <c r="AE159" i="1"/>
  <c r="F3622" i="3"/>
  <c r="AG159" i="1"/>
  <c r="F4030" i="3"/>
  <c r="AK159" i="1"/>
  <c r="F4846" i="3"/>
  <c r="AN159" i="1"/>
  <c r="F5458" i="3"/>
  <c r="AP159" i="1"/>
  <c r="F5866" i="3"/>
  <c r="AR159" i="1"/>
  <c r="F6274" i="3"/>
  <c r="AT159" i="1"/>
  <c r="F6682" i="3"/>
  <c r="BD159" i="1"/>
  <c r="F8722" i="3"/>
  <c r="BF159" i="1"/>
  <c r="F9130" i="3"/>
  <c r="BH159" i="1"/>
  <c r="F9538" i="3"/>
  <c r="BJ159" i="1"/>
  <c r="F9946" i="3"/>
  <c r="BL159" i="1"/>
  <c r="F10355" i="3"/>
  <c r="BN159" i="1"/>
  <c r="F10763" i="3"/>
  <c r="BP159" i="1"/>
  <c r="F11171" i="3"/>
  <c r="BR159" i="1"/>
  <c r="F11579" i="3"/>
  <c r="BT159" i="1"/>
  <c r="F11987" i="3"/>
  <c r="BV159" i="1"/>
  <c r="F12395" i="3"/>
  <c r="BX159" i="1"/>
  <c r="F12803" i="3"/>
  <c r="F10356"/>
  <c r="H10356" s="1"/>
  <c r="F10358"/>
  <c r="H10358" s="1"/>
  <c r="R164" i="1"/>
  <c r="F977" i="3"/>
  <c r="T164" i="1"/>
  <c r="T181" s="1"/>
  <c r="T183" s="1"/>
  <c r="T185" s="1"/>
  <c r="T189" s="1"/>
  <c r="F1412" i="3" s="1"/>
  <c r="H1412" s="1"/>
  <c r="F1385"/>
  <c r="V164" i="1"/>
  <c r="F1793" i="3"/>
  <c r="X164" i="1"/>
  <c r="F2201" i="3"/>
  <c r="AD164" i="1"/>
  <c r="F3425" i="3"/>
  <c r="AF164" i="1"/>
  <c r="F3833" i="3"/>
  <c r="AM164" i="1"/>
  <c r="AM181" s="1"/>
  <c r="AM183" s="1"/>
  <c r="AM185" s="1"/>
  <c r="AM189" s="1"/>
  <c r="F5288" i="3" s="1"/>
  <c r="H5288" s="1"/>
  <c r="F5261"/>
  <c r="AO164" i="1"/>
  <c r="F5669" i="3"/>
  <c r="AQ164" i="1"/>
  <c r="AQ181" s="1"/>
  <c r="AQ183" s="1"/>
  <c r="AQ185" s="1"/>
  <c r="AQ189" s="1"/>
  <c r="F6104" i="3" s="1"/>
  <c r="H6104" s="1"/>
  <c r="F6077"/>
  <c r="AS164" i="1"/>
  <c r="F6485" i="3"/>
  <c r="BE164" i="1"/>
  <c r="F8933" i="3"/>
  <c r="BG164" i="1"/>
  <c r="BG181" s="1"/>
  <c r="BG183" s="1"/>
  <c r="BG185" s="1"/>
  <c r="BG189" s="1"/>
  <c r="F9368" i="3" s="1"/>
  <c r="H9368" s="1"/>
  <c r="F9341"/>
  <c r="BI164" i="1"/>
  <c r="F9749" i="3"/>
  <c r="BK164" i="1"/>
  <c r="BK181" s="1"/>
  <c r="BK183" s="1"/>
  <c r="BK185" s="1"/>
  <c r="BK189" s="1"/>
  <c r="F10184" i="3" s="1"/>
  <c r="H10184" s="1"/>
  <c r="F10157"/>
  <c r="BM164" i="1"/>
  <c r="F10566" i="3"/>
  <c r="BO164" i="1"/>
  <c r="BO181" s="1"/>
  <c r="BO183" s="1"/>
  <c r="BO185" s="1"/>
  <c r="BO189" s="1"/>
  <c r="F11001" i="3" s="1"/>
  <c r="H11001" s="1"/>
  <c r="F10974"/>
  <c r="BQ164" i="1"/>
  <c r="F11382" i="3"/>
  <c r="BS164" i="1"/>
  <c r="BS181" s="1"/>
  <c r="BS183" s="1"/>
  <c r="BS185" s="1"/>
  <c r="BS189" s="1"/>
  <c r="F11817" i="3" s="1"/>
  <c r="H11817" s="1"/>
  <c r="F11790"/>
  <c r="BU164" i="1"/>
  <c r="F12198" i="3"/>
  <c r="CA164" i="1"/>
  <c r="F13422" i="3"/>
  <c r="CG164" i="1"/>
  <c r="F14646" i="3"/>
  <c r="F10363"/>
  <c r="H10363" s="1"/>
  <c r="R179" i="1"/>
  <c r="F982" i="3"/>
  <c r="T179" i="1"/>
  <c r="F1390" i="3"/>
  <c r="V179" i="1"/>
  <c r="F1798" i="3"/>
  <c r="X179" i="1"/>
  <c r="F2206" i="3"/>
  <c r="AD179" i="1"/>
  <c r="F3430" i="3"/>
  <c r="AF179" i="1"/>
  <c r="F3838" i="3"/>
  <c r="AM179" i="1"/>
  <c r="F5266" i="3"/>
  <c r="AO179" i="1"/>
  <c r="F5674" i="3"/>
  <c r="AQ179" i="1"/>
  <c r="F6082" i="3"/>
  <c r="AS179" i="1"/>
  <c r="F6490" i="3"/>
  <c r="BE179" i="1"/>
  <c r="F8938" i="3"/>
  <c r="BG179" i="1"/>
  <c r="F9346" i="3"/>
  <c r="BI179" i="1"/>
  <c r="F9754" i="3"/>
  <c r="BK179" i="1"/>
  <c r="F10162" i="3"/>
  <c r="BM179" i="1"/>
  <c r="F10571" i="3"/>
  <c r="BO179" i="1"/>
  <c r="F10979" i="3"/>
  <c r="BQ179" i="1"/>
  <c r="F11387" i="3"/>
  <c r="BS179" i="1"/>
  <c r="F11795" i="3"/>
  <c r="BU179" i="1"/>
  <c r="F12203" i="3"/>
  <c r="CA179" i="1"/>
  <c r="F13427" i="3"/>
  <c r="CG179" i="1"/>
  <c r="F14651" i="3"/>
  <c r="F10369"/>
  <c r="H10369" s="1"/>
  <c r="F10371"/>
  <c r="H10371" s="1"/>
  <c r="F10373"/>
  <c r="H10373" s="1"/>
  <c r="F10375"/>
  <c r="H10375" s="1"/>
  <c r="F10377"/>
  <c r="H10377" s="1"/>
  <c r="Q199" i="1"/>
  <c r="F805" i="3"/>
  <c r="S199" i="1"/>
  <c r="F1213" i="3"/>
  <c r="U199" i="1"/>
  <c r="F1621" i="3"/>
  <c r="W199" i="1"/>
  <c r="F2029" i="3"/>
  <c r="Y199" i="1"/>
  <c r="F2437" i="3"/>
  <c r="AC199" i="1"/>
  <c r="F3253" i="3"/>
  <c r="AE199" i="1"/>
  <c r="F3661" i="3"/>
  <c r="AG199" i="1"/>
  <c r="F4069" i="3"/>
  <c r="AK199" i="1"/>
  <c r="F4885" i="3"/>
  <c r="AN199" i="1"/>
  <c r="F5497" i="3"/>
  <c r="AP199" i="1"/>
  <c r="F5905" i="3"/>
  <c r="AR199" i="1"/>
  <c r="F6313" i="3"/>
  <c r="AT199" i="1"/>
  <c r="F6721" i="3"/>
  <c r="BD199" i="1"/>
  <c r="F8761" i="3"/>
  <c r="BF199" i="1"/>
  <c r="F9169" i="3"/>
  <c r="BH199" i="1"/>
  <c r="F9577" i="3"/>
  <c r="BJ199" i="1"/>
  <c r="F9985" i="3"/>
  <c r="BL199" i="1"/>
  <c r="F10394" i="3"/>
  <c r="BN199" i="1"/>
  <c r="F10802" i="3"/>
  <c r="BP199" i="1"/>
  <c r="F11210" i="3"/>
  <c r="BR199" i="1"/>
  <c r="F11618" i="3"/>
  <c r="BT199" i="1"/>
  <c r="F12026" i="3"/>
  <c r="BV199" i="1"/>
  <c r="F12434" i="3"/>
  <c r="BX199" i="1"/>
  <c r="F12842" i="3"/>
  <c r="CG199" i="1"/>
  <c r="CG209" s="1"/>
  <c r="F14678" i="3"/>
  <c r="H6518"/>
  <c r="G6518"/>
  <c r="H9170"/>
  <c r="G9170"/>
  <c r="F10395"/>
  <c r="H10395" s="1"/>
  <c r="H11211"/>
  <c r="G11211"/>
  <c r="H12435"/>
  <c r="G12435"/>
  <c r="H6315"/>
  <c r="G6315"/>
  <c r="F10397"/>
  <c r="H10397" s="1"/>
  <c r="Q207" i="1"/>
  <c r="F813" i="3"/>
  <c r="S207" i="1"/>
  <c r="F1221" i="3"/>
  <c r="U207" i="1"/>
  <c r="F1629" i="3"/>
  <c r="W207" i="1"/>
  <c r="F2037" i="3"/>
  <c r="Y207" i="1"/>
  <c r="F2445" i="3"/>
  <c r="AC207" i="1"/>
  <c r="F3261" i="3"/>
  <c r="AE207" i="1"/>
  <c r="F3669" i="3"/>
  <c r="AG207" i="1"/>
  <c r="F4077" i="3"/>
  <c r="AK207" i="1"/>
  <c r="F4893" i="3"/>
  <c r="AN207" i="1"/>
  <c r="F5505" i="3"/>
  <c r="AP207" i="1"/>
  <c r="F5913" i="3"/>
  <c r="AR207" i="1"/>
  <c r="F6321" i="3"/>
  <c r="AT207" i="1"/>
  <c r="F6729" i="3"/>
  <c r="BD207" i="1"/>
  <c r="F8769" i="3"/>
  <c r="BF207" i="1"/>
  <c r="F9177" i="3"/>
  <c r="BH207" i="1"/>
  <c r="F9585" i="3"/>
  <c r="BJ207" i="1"/>
  <c r="F9993" i="3"/>
  <c r="BL207" i="1"/>
  <c r="F10402" i="3"/>
  <c r="BN207" i="1"/>
  <c r="F10810" i="3"/>
  <c r="BP207" i="1"/>
  <c r="F11218" i="3"/>
  <c r="BR207" i="1"/>
  <c r="F11626" i="3"/>
  <c r="BT207" i="1"/>
  <c r="F12034" i="3"/>
  <c r="BV207" i="1"/>
  <c r="F12442" i="3"/>
  <c r="BX207" i="1"/>
  <c r="F12850" i="3"/>
  <c r="F10403"/>
  <c r="H10403" s="1"/>
  <c r="F10405"/>
  <c r="H10405" s="1"/>
  <c r="H16996"/>
  <c r="G16996"/>
  <c r="H17014"/>
  <c r="G17014"/>
  <c r="H17016"/>
  <c r="G17016"/>
  <c r="H17035"/>
  <c r="F17044"/>
  <c r="H17060"/>
  <c r="F17062"/>
  <c r="H17062" s="1"/>
  <c r="H17069"/>
  <c r="F17071"/>
  <c r="H17071" s="1"/>
  <c r="H17074"/>
  <c r="F17078"/>
  <c r="H17078" s="1"/>
  <c r="H17081"/>
  <c r="F17084"/>
  <c r="H17084" s="1"/>
  <c r="H17087"/>
  <c r="F17091"/>
  <c r="H17091" s="1"/>
  <c r="H17094"/>
  <c r="F17096"/>
  <c r="H17096" s="1"/>
  <c r="H17099"/>
  <c r="F17111"/>
  <c r="H17126"/>
  <c r="G17126"/>
  <c r="F17131"/>
  <c r="H16775"/>
  <c r="F16828"/>
  <c r="H16813"/>
  <c r="G16813"/>
  <c r="H16817"/>
  <c r="G16817"/>
  <c r="H16819"/>
  <c r="G16819"/>
  <c r="H16845"/>
  <c r="F16849"/>
  <c r="H16849" s="1"/>
  <c r="H16852"/>
  <c r="F16853"/>
  <c r="H16853" s="1"/>
  <c r="H16923"/>
  <c r="G16923"/>
  <c r="H16930"/>
  <c r="F16935"/>
  <c r="H16578"/>
  <c r="G16578"/>
  <c r="H16580"/>
  <c r="G16580"/>
  <c r="H16606"/>
  <c r="G16606"/>
  <c r="H16616"/>
  <c r="G16616"/>
  <c r="H16627"/>
  <c r="F16636"/>
  <c r="H16648"/>
  <c r="F16649"/>
  <c r="H16649" s="1"/>
  <c r="H16719"/>
  <c r="G16719"/>
  <c r="H16726"/>
  <c r="F16731"/>
  <c r="H16402"/>
  <c r="G16402"/>
  <c r="H16404"/>
  <c r="G16404"/>
  <c r="H16406"/>
  <c r="G16406"/>
  <c r="H16412"/>
  <c r="G16412"/>
  <c r="H16423"/>
  <c r="F16432"/>
  <c r="H16425"/>
  <c r="G16425"/>
  <c r="H16448"/>
  <c r="F16450"/>
  <c r="H16457"/>
  <c r="F16459"/>
  <c r="H16459" s="1"/>
  <c r="H16522"/>
  <c r="F16527"/>
  <c r="H16172"/>
  <c r="G16172"/>
  <c r="H16174"/>
  <c r="G16174"/>
  <c r="H16180"/>
  <c r="G16180"/>
  <c r="H16200"/>
  <c r="G16200"/>
  <c r="H16208"/>
  <c r="G16208"/>
  <c r="CO112" i="1"/>
  <c r="F16219" i="3"/>
  <c r="H16234"/>
  <c r="G16234"/>
  <c r="H16244"/>
  <c r="F16246"/>
  <c r="H16246" s="1"/>
  <c r="CO139" i="1"/>
  <c r="F16253" i="3"/>
  <c r="H16258"/>
  <c r="F16262"/>
  <c r="H16262" s="1"/>
  <c r="H16265"/>
  <c r="F16268"/>
  <c r="H16268" s="1"/>
  <c r="CO159" i="1"/>
  <c r="F16271" i="3"/>
  <c r="H16278"/>
  <c r="F16280"/>
  <c r="H16280" s="1"/>
  <c r="CO179" i="1"/>
  <c r="F16283" i="3"/>
  <c r="H16310"/>
  <c r="G16310"/>
  <c r="F16315"/>
  <c r="CO207" i="1"/>
  <c r="F16319" i="3"/>
  <c r="H16319" s="1"/>
  <c r="H15959"/>
  <c r="F16012"/>
  <c r="H15969"/>
  <c r="G15969"/>
  <c r="H15997"/>
  <c r="G15997"/>
  <c r="H16001"/>
  <c r="G16001"/>
  <c r="H16029"/>
  <c r="F16033"/>
  <c r="H16033" s="1"/>
  <c r="H16036"/>
  <c r="F16037"/>
  <c r="H16037" s="1"/>
  <c r="H16107"/>
  <c r="G16107"/>
  <c r="H16114"/>
  <c r="F16119"/>
  <c r="H15764"/>
  <c r="G15764"/>
  <c r="H15766"/>
  <c r="G15766"/>
  <c r="H15772"/>
  <c r="G15772"/>
  <c r="H15784"/>
  <c r="G15784"/>
  <c r="H15790"/>
  <c r="G15790"/>
  <c r="H15794"/>
  <c r="G15794"/>
  <c r="H15811"/>
  <c r="F15820"/>
  <c r="H15836"/>
  <c r="F15838"/>
  <c r="H15838" s="1"/>
  <c r="H15845"/>
  <c r="F15847"/>
  <c r="H15847" s="1"/>
  <c r="H15850"/>
  <c r="F15854"/>
  <c r="H15854" s="1"/>
  <c r="H15857"/>
  <c r="F15860"/>
  <c r="H15860" s="1"/>
  <c r="H15863"/>
  <c r="F15867"/>
  <c r="H15867" s="1"/>
  <c r="H15870"/>
  <c r="F15872"/>
  <c r="H15872" s="1"/>
  <c r="H15875"/>
  <c r="F15887"/>
  <c r="H15902"/>
  <c r="G15902"/>
  <c r="F15907"/>
  <c r="H15551"/>
  <c r="F15604"/>
  <c r="H15593"/>
  <c r="G15593"/>
  <c r="H15595"/>
  <c r="G15595"/>
  <c r="H15621"/>
  <c r="F15625"/>
  <c r="H15625" s="1"/>
  <c r="H15628"/>
  <c r="F15629"/>
  <c r="H15629" s="1"/>
  <c r="H15699"/>
  <c r="G15699"/>
  <c r="H15706"/>
  <c r="F15711"/>
  <c r="H15356"/>
  <c r="G15356"/>
  <c r="H15358"/>
  <c r="G15358"/>
  <c r="H15362"/>
  <c r="G15362"/>
  <c r="H15364"/>
  <c r="G15364"/>
  <c r="H15376"/>
  <c r="G15376"/>
  <c r="H15378"/>
  <c r="G15378"/>
  <c r="H15382"/>
  <c r="G15382"/>
  <c r="H15386"/>
  <c r="G15386"/>
  <c r="H15403"/>
  <c r="F15412"/>
  <c r="H15428"/>
  <c r="F15430"/>
  <c r="H15430" s="1"/>
  <c r="H15437"/>
  <c r="F15439"/>
  <c r="H15439" s="1"/>
  <c r="H15442"/>
  <c r="F15446"/>
  <c r="H15446" s="1"/>
  <c r="H15449"/>
  <c r="F15452"/>
  <c r="H15452" s="1"/>
  <c r="H15455"/>
  <c r="F15459"/>
  <c r="H15459" s="1"/>
  <c r="H15462"/>
  <c r="F15464"/>
  <c r="H15464" s="1"/>
  <c r="H15467"/>
  <c r="F15479"/>
  <c r="H15494"/>
  <c r="F15499"/>
  <c r="H15143"/>
  <c r="F15196"/>
  <c r="H15149"/>
  <c r="G15149"/>
  <c r="H15185"/>
  <c r="G15185"/>
  <c r="H15187"/>
  <c r="G15187"/>
  <c r="H15193"/>
  <c r="G15193"/>
  <c r="H15213"/>
  <c r="F15217"/>
  <c r="H15217" s="1"/>
  <c r="H15220"/>
  <c r="F15221"/>
  <c r="H15221" s="1"/>
  <c r="H15298"/>
  <c r="F15303"/>
  <c r="H14954"/>
  <c r="G14954"/>
  <c r="H14956"/>
  <c r="G14956"/>
  <c r="H14974"/>
  <c r="G14974"/>
  <c r="H14995"/>
  <c r="F15004"/>
  <c r="H15020"/>
  <c r="F15022"/>
  <c r="H15022" s="1"/>
  <c r="H15029"/>
  <c r="F15031"/>
  <c r="H15031" s="1"/>
  <c r="H15034"/>
  <c r="F15038"/>
  <c r="H15038" s="1"/>
  <c r="H15041"/>
  <c r="F15044"/>
  <c r="H15044" s="1"/>
  <c r="H15047"/>
  <c r="F15051"/>
  <c r="H15051" s="1"/>
  <c r="H15054"/>
  <c r="F15056"/>
  <c r="H15056" s="1"/>
  <c r="H15059"/>
  <c r="F15071"/>
  <c r="H15086"/>
  <c r="G15086"/>
  <c r="F15091"/>
  <c r="H14735"/>
  <c r="F14788"/>
  <c r="H14741"/>
  <c r="G14741"/>
  <c r="H14777"/>
  <c r="G14777"/>
  <c r="H14779"/>
  <c r="G14779"/>
  <c r="H14805"/>
  <c r="F14809"/>
  <c r="H14809" s="1"/>
  <c r="H14812"/>
  <c r="F14813"/>
  <c r="H14813" s="1"/>
  <c r="H14890"/>
  <c r="F14895"/>
  <c r="H14336"/>
  <c r="G14336"/>
  <c r="H14344"/>
  <c r="G14344"/>
  <c r="H14358"/>
  <c r="G14358"/>
  <c r="H14364"/>
  <c r="G14364"/>
  <c r="H14366"/>
  <c r="G14366"/>
  <c r="H14383"/>
  <c r="F14392"/>
  <c r="H14408"/>
  <c r="F14410"/>
  <c r="H14410" s="1"/>
  <c r="H14417"/>
  <c r="F14419"/>
  <c r="H14419" s="1"/>
  <c r="H14422"/>
  <c r="F14426"/>
  <c r="H14426" s="1"/>
  <c r="H14429"/>
  <c r="F14432"/>
  <c r="H14432" s="1"/>
  <c r="H14435"/>
  <c r="F14439"/>
  <c r="H14439" s="1"/>
  <c r="H14442"/>
  <c r="F14444"/>
  <c r="H14444" s="1"/>
  <c r="H14447"/>
  <c r="F14459"/>
  <c r="H14474"/>
  <c r="F14479"/>
  <c r="H14479" s="1"/>
  <c r="H14123"/>
  <c r="F14176"/>
  <c r="H14165"/>
  <c r="G14165"/>
  <c r="H14193"/>
  <c r="F14197"/>
  <c r="H14197" s="1"/>
  <c r="H14200"/>
  <c r="F14201"/>
  <c r="H14201" s="1"/>
  <c r="H14225"/>
  <c r="F14228"/>
  <c r="H14228" s="1"/>
  <c r="H14231"/>
  <c r="F14235"/>
  <c r="H14235" s="1"/>
  <c r="H14238"/>
  <c r="F14240"/>
  <c r="H14240" s="1"/>
  <c r="H14243"/>
  <c r="F14255"/>
  <c r="H14270"/>
  <c r="H14278"/>
  <c r="F14283"/>
  <c r="H13928"/>
  <c r="G13928"/>
  <c r="H13954"/>
  <c r="G13954"/>
  <c r="H13964"/>
  <c r="G13964"/>
  <c r="H13975"/>
  <c r="F13984"/>
  <c r="H14000"/>
  <c r="F14002"/>
  <c r="H14009"/>
  <c r="F14011"/>
  <c r="H14011" s="1"/>
  <c r="H14014"/>
  <c r="F14018"/>
  <c r="H14018" s="1"/>
  <c r="H14021"/>
  <c r="F14024"/>
  <c r="H14024" s="1"/>
  <c r="H14027"/>
  <c r="F14031"/>
  <c r="H14031" s="1"/>
  <c r="H14034"/>
  <c r="F14036"/>
  <c r="H14036" s="1"/>
  <c r="H14039"/>
  <c r="F14051"/>
  <c r="H14066"/>
  <c r="F14071"/>
  <c r="H14071" s="1"/>
  <c r="H13715"/>
  <c r="F13768"/>
  <c r="H13725"/>
  <c r="G13725"/>
  <c r="H13753"/>
  <c r="G13753"/>
  <c r="H13757"/>
  <c r="G13757"/>
  <c r="H13759"/>
  <c r="G13759"/>
  <c r="H13785"/>
  <c r="F13789"/>
  <c r="H13789" s="1"/>
  <c r="H13792"/>
  <c r="F13793"/>
  <c r="H13793" s="1"/>
  <c r="H13870"/>
  <c r="F13875"/>
  <c r="H13512"/>
  <c r="G13512"/>
  <c r="H13520"/>
  <c r="G13520"/>
  <c r="H13546"/>
  <c r="G13546"/>
  <c r="H13548"/>
  <c r="G13548"/>
  <c r="H13550"/>
  <c r="G13550"/>
  <c r="H13556"/>
  <c r="G13556"/>
  <c r="H13562"/>
  <c r="G13562"/>
  <c r="H13567"/>
  <c r="F13576"/>
  <c r="H13592"/>
  <c r="F13594"/>
  <c r="H13601"/>
  <c r="F13603"/>
  <c r="H13603" s="1"/>
  <c r="H13606"/>
  <c r="F13610"/>
  <c r="H13610" s="1"/>
  <c r="H13613"/>
  <c r="F13616"/>
  <c r="H13616" s="1"/>
  <c r="H13619"/>
  <c r="F13623"/>
  <c r="H13623" s="1"/>
  <c r="H13626"/>
  <c r="F13628"/>
  <c r="H13628" s="1"/>
  <c r="H13631"/>
  <c r="F13643"/>
  <c r="H13658"/>
  <c r="F13663"/>
  <c r="H13103"/>
  <c r="F13156"/>
  <c r="H13109"/>
  <c r="G13109"/>
  <c r="H13113"/>
  <c r="G13113"/>
  <c r="H13145"/>
  <c r="G13145"/>
  <c r="H13147"/>
  <c r="G13147"/>
  <c r="H13173"/>
  <c r="F13177"/>
  <c r="H13177" s="1"/>
  <c r="H13180"/>
  <c r="F13181"/>
  <c r="H13181" s="1"/>
  <c r="H13258"/>
  <c r="F13263"/>
  <c r="H12908"/>
  <c r="G12908"/>
  <c r="H12936"/>
  <c r="G12936"/>
  <c r="H12955"/>
  <c r="F12964"/>
  <c r="H12980"/>
  <c r="F12982"/>
  <c r="H12989"/>
  <c r="F12991"/>
  <c r="H12991" s="1"/>
  <c r="H12994"/>
  <c r="F12998"/>
  <c r="H12998" s="1"/>
  <c r="H13001"/>
  <c r="F13004"/>
  <c r="H13004" s="1"/>
  <c r="H13007"/>
  <c r="F13011"/>
  <c r="H13011" s="1"/>
  <c r="H13014"/>
  <c r="F13016"/>
  <c r="H13016" s="1"/>
  <c r="H13019"/>
  <c r="F13031"/>
  <c r="H13046"/>
  <c r="F13051"/>
  <c r="H8206"/>
  <c r="F8259"/>
  <c r="H8212"/>
  <c r="G8212"/>
  <c r="H8276"/>
  <c r="F8280"/>
  <c r="H8280" s="1"/>
  <c r="H8283"/>
  <c r="F8284"/>
  <c r="H8284" s="1"/>
  <c r="H8361"/>
  <c r="F8366"/>
  <c r="H8058"/>
  <c r="F8067"/>
  <c r="H8083"/>
  <c r="F8085"/>
  <c r="H8085" s="1"/>
  <c r="H8092"/>
  <c r="F8094"/>
  <c r="H8094" s="1"/>
  <c r="H8097"/>
  <c r="F8101"/>
  <c r="H8101" s="1"/>
  <c r="H8104"/>
  <c r="F8107"/>
  <c r="H8107" s="1"/>
  <c r="H8110"/>
  <c r="F8114"/>
  <c r="H8114" s="1"/>
  <c r="H8117"/>
  <c r="F8119"/>
  <c r="H8119" s="1"/>
  <c r="H8122"/>
  <c r="F8134"/>
  <c r="H8149"/>
  <c r="F8154"/>
  <c r="H8154" s="1"/>
  <c r="H7798"/>
  <c r="F7851"/>
  <c r="H7851" s="1"/>
  <c r="H7868"/>
  <c r="F7872"/>
  <c r="H7872" s="1"/>
  <c r="H7875"/>
  <c r="F7876"/>
  <c r="H7876" s="1"/>
  <c r="H7953"/>
  <c r="F7958"/>
  <c r="H7619"/>
  <c r="G7619"/>
  <c r="H7650"/>
  <c r="F7659"/>
  <c r="H7675"/>
  <c r="F7677"/>
  <c r="H7677" s="1"/>
  <c r="H7684"/>
  <c r="F7686"/>
  <c r="H7686" s="1"/>
  <c r="H7689"/>
  <c r="F7693"/>
  <c r="H7693" s="1"/>
  <c r="H7696"/>
  <c r="F7699"/>
  <c r="H7699" s="1"/>
  <c r="H7702"/>
  <c r="F7706"/>
  <c r="H7706" s="1"/>
  <c r="H7709"/>
  <c r="F7711"/>
  <c r="H7711" s="1"/>
  <c r="H7714"/>
  <c r="F7726"/>
  <c r="H7741"/>
  <c r="F7746"/>
  <c r="H7746" s="1"/>
  <c r="H7186"/>
  <c r="F7239"/>
  <c r="H7192"/>
  <c r="G7192"/>
  <c r="H7230"/>
  <c r="G7230"/>
  <c r="H7256"/>
  <c r="F7260"/>
  <c r="H7260" s="1"/>
  <c r="H7263"/>
  <c r="F7264"/>
  <c r="H7264" s="1"/>
  <c r="H7341"/>
  <c r="F7346"/>
  <c r="H7446"/>
  <c r="F7455"/>
  <c r="H7471"/>
  <c r="F7473"/>
  <c r="H7480"/>
  <c r="F7482"/>
  <c r="H7482" s="1"/>
  <c r="H7485"/>
  <c r="F7489"/>
  <c r="H7489" s="1"/>
  <c r="H7492"/>
  <c r="F7495"/>
  <c r="H7495" s="1"/>
  <c r="H7498"/>
  <c r="F7502"/>
  <c r="H7502" s="1"/>
  <c r="H7505"/>
  <c r="F7507"/>
  <c r="H7507" s="1"/>
  <c r="H7510"/>
  <c r="F7522"/>
  <c r="H7537"/>
  <c r="F7542"/>
  <c r="H7542" s="1"/>
  <c r="H6982"/>
  <c r="H6988"/>
  <c r="G6988"/>
  <c r="H7024"/>
  <c r="G7024"/>
  <c r="AV100" i="1"/>
  <c r="F7026" i="3"/>
  <c r="H7030"/>
  <c r="G7030"/>
  <c r="H7052"/>
  <c r="F7056"/>
  <c r="H7056" s="1"/>
  <c r="H7059"/>
  <c r="F7060"/>
  <c r="H7060" s="1"/>
  <c r="H7132"/>
  <c r="G7132"/>
  <c r="H7137"/>
  <c r="F7142"/>
  <c r="H6787"/>
  <c r="G6787"/>
  <c r="H6795"/>
  <c r="G6795"/>
  <c r="H6815"/>
  <c r="G6815"/>
  <c r="H6834"/>
  <c r="F6843"/>
  <c r="H6859"/>
  <c r="F6861"/>
  <c r="H6868"/>
  <c r="F6870"/>
  <c r="H6870" s="1"/>
  <c r="H6873"/>
  <c r="F6877"/>
  <c r="H6877" s="1"/>
  <c r="H6880"/>
  <c r="F6883"/>
  <c r="H6883" s="1"/>
  <c r="H6886"/>
  <c r="F6890"/>
  <c r="H6890" s="1"/>
  <c r="H6893"/>
  <c r="F6895"/>
  <c r="H6895" s="1"/>
  <c r="H6898"/>
  <c r="F6910"/>
  <c r="H6925"/>
  <c r="F6930"/>
  <c r="G3054"/>
  <c r="H3054"/>
  <c r="F2969"/>
  <c r="H2967"/>
  <c r="G521"/>
  <c r="H521"/>
  <c r="F590"/>
  <c r="H588"/>
  <c r="F386"/>
  <c r="H384"/>
  <c r="G616"/>
  <c r="H616"/>
  <c r="H2654"/>
  <c r="F2656"/>
  <c r="H2656" s="1"/>
  <c r="H2547"/>
  <c r="G2547"/>
  <c r="H2850"/>
  <c r="G2850"/>
  <c r="G2955"/>
  <c r="H2955"/>
  <c r="H16652"/>
  <c r="F16654"/>
  <c r="H16654" s="1"/>
  <c r="H16661"/>
  <c r="F16663"/>
  <c r="H16663" s="1"/>
  <c r="H16666"/>
  <c r="F16670"/>
  <c r="H16670" s="1"/>
  <c r="H16673"/>
  <c r="F16676"/>
  <c r="H16676" s="1"/>
  <c r="H16679"/>
  <c r="F16683"/>
  <c r="H16683" s="1"/>
  <c r="H16686"/>
  <c r="F16688"/>
  <c r="H16688" s="1"/>
  <c r="H16691"/>
  <c r="F16703"/>
  <c r="H16718"/>
  <c r="F16723"/>
  <c r="H16367"/>
  <c r="F16420"/>
  <c r="H16399"/>
  <c r="G16399"/>
  <c r="H16405"/>
  <c r="G16405"/>
  <c r="H16409"/>
  <c r="G16409"/>
  <c r="H16411"/>
  <c r="G16411"/>
  <c r="H16424"/>
  <c r="G16424"/>
  <c r="H16437"/>
  <c r="F16441"/>
  <c r="H16441" s="1"/>
  <c r="H16444"/>
  <c r="F16445"/>
  <c r="H16445" s="1"/>
  <c r="H16469"/>
  <c r="F16472"/>
  <c r="H16472" s="1"/>
  <c r="H16475"/>
  <c r="F16479"/>
  <c r="H16479" s="1"/>
  <c r="H16482"/>
  <c r="F16484"/>
  <c r="H16484" s="1"/>
  <c r="H16487"/>
  <c r="F16499"/>
  <c r="H16514"/>
  <c r="F16519"/>
  <c r="H16519" s="1"/>
  <c r="H16163"/>
  <c r="F16216"/>
  <c r="H16169"/>
  <c r="G16169"/>
  <c r="H16201"/>
  <c r="G16201"/>
  <c r="H16205"/>
  <c r="G16205"/>
  <c r="H16207"/>
  <c r="G16207"/>
  <c r="H16233"/>
  <c r="F16237"/>
  <c r="H16240"/>
  <c r="F16241"/>
  <c r="H16241" s="1"/>
  <c r="H16313"/>
  <c r="G16313"/>
  <c r="H16318"/>
  <c r="F16323"/>
  <c r="H15976"/>
  <c r="G15976"/>
  <c r="H15996"/>
  <c r="G15996"/>
  <c r="H15998"/>
  <c r="G15998"/>
  <c r="H16004"/>
  <c r="G16004"/>
  <c r="H16015"/>
  <c r="F16024"/>
  <c r="H16040"/>
  <c r="F16042"/>
  <c r="H16042" s="1"/>
  <c r="H16049"/>
  <c r="F16051"/>
  <c r="H16051" s="1"/>
  <c r="H16054"/>
  <c r="F16058"/>
  <c r="H16058" s="1"/>
  <c r="H16061"/>
  <c r="F16064"/>
  <c r="H16064" s="1"/>
  <c r="H16067"/>
  <c r="F16071"/>
  <c r="H16071" s="1"/>
  <c r="H16074"/>
  <c r="F16076"/>
  <c r="H16076" s="1"/>
  <c r="H16079"/>
  <c r="F16091"/>
  <c r="H16106"/>
  <c r="G16106"/>
  <c r="F16111"/>
  <c r="H15755"/>
  <c r="F15808"/>
  <c r="H15765"/>
  <c r="G15765"/>
  <c r="H15793"/>
  <c r="G15793"/>
  <c r="H15797"/>
  <c r="G15797"/>
  <c r="H15825"/>
  <c r="F15829"/>
  <c r="H15829" s="1"/>
  <c r="H15832"/>
  <c r="F15833"/>
  <c r="H15833" s="1"/>
  <c r="H15910"/>
  <c r="F15915"/>
  <c r="H15568"/>
  <c r="G15568"/>
  <c r="H15588"/>
  <c r="G15588"/>
  <c r="H15607"/>
  <c r="F15616"/>
  <c r="H15632"/>
  <c r="F15634"/>
  <c r="H15634" s="1"/>
  <c r="H15641"/>
  <c r="F15643"/>
  <c r="H15643" s="1"/>
  <c r="H15646"/>
  <c r="F15650"/>
  <c r="H15650" s="1"/>
  <c r="H15653"/>
  <c r="F15656"/>
  <c r="H15656" s="1"/>
  <c r="H15659"/>
  <c r="F15663"/>
  <c r="H15663" s="1"/>
  <c r="H15666"/>
  <c r="F15668"/>
  <c r="H15668" s="1"/>
  <c r="H15671"/>
  <c r="F15683"/>
  <c r="H15698"/>
  <c r="G15698"/>
  <c r="F15703"/>
  <c r="H15347"/>
  <c r="F15400"/>
  <c r="H15353"/>
  <c r="G15353"/>
  <c r="H15389"/>
  <c r="G15389"/>
  <c r="H15391"/>
  <c r="G15391"/>
  <c r="H15417"/>
  <c r="F15421"/>
  <c r="H15421" s="1"/>
  <c r="H15424"/>
  <c r="F15425"/>
  <c r="H15425" s="1"/>
  <c r="H15495"/>
  <c r="G15495"/>
  <c r="H15502"/>
  <c r="F15507"/>
  <c r="H15194"/>
  <c r="G15194"/>
  <c r="H15199"/>
  <c r="F15208"/>
  <c r="H15224"/>
  <c r="F15226"/>
  <c r="H15233"/>
  <c r="F15235"/>
  <c r="H15235" s="1"/>
  <c r="H15238"/>
  <c r="F15242"/>
  <c r="H15242" s="1"/>
  <c r="H15245"/>
  <c r="F15248"/>
  <c r="H15248" s="1"/>
  <c r="H15251"/>
  <c r="F15255"/>
  <c r="H15255" s="1"/>
  <c r="H15258"/>
  <c r="F15260"/>
  <c r="H15260" s="1"/>
  <c r="H15263"/>
  <c r="F15275"/>
  <c r="H15290"/>
  <c r="F15295"/>
  <c r="H15295" s="1"/>
  <c r="H14939"/>
  <c r="F14992"/>
  <c r="H14945"/>
  <c r="G14945"/>
  <c r="H15009"/>
  <c r="F15013"/>
  <c r="H15013" s="1"/>
  <c r="H15016"/>
  <c r="F15017"/>
  <c r="H15017" s="1"/>
  <c r="H15094"/>
  <c r="F15099"/>
  <c r="H14752"/>
  <c r="G14752"/>
  <c r="H14770"/>
  <c r="G14770"/>
  <c r="H14772"/>
  <c r="G14772"/>
  <c r="H14791"/>
  <c r="F14800"/>
  <c r="H14816"/>
  <c r="F14818"/>
  <c r="H14825"/>
  <c r="F14827"/>
  <c r="H14827" s="1"/>
  <c r="H14830"/>
  <c r="F14834"/>
  <c r="H14834" s="1"/>
  <c r="H14837"/>
  <c r="F14840"/>
  <c r="H14840" s="1"/>
  <c r="H14843"/>
  <c r="F14847"/>
  <c r="H14847" s="1"/>
  <c r="H14850"/>
  <c r="F14852"/>
  <c r="H14852" s="1"/>
  <c r="H14855"/>
  <c r="F14867"/>
  <c r="H14882"/>
  <c r="F14887"/>
  <c r="H14887" s="1"/>
  <c r="H14327"/>
  <c r="F14380"/>
  <c r="H14345"/>
  <c r="G14345"/>
  <c r="H14369"/>
  <c r="G14369"/>
  <c r="H14371"/>
  <c r="G14371"/>
  <c r="H14397"/>
  <c r="F14401"/>
  <c r="H14401" s="1"/>
  <c r="H14404"/>
  <c r="F14405"/>
  <c r="H14405" s="1"/>
  <c r="H14482"/>
  <c r="F14487"/>
  <c r="H14140"/>
  <c r="G14140"/>
  <c r="H14160"/>
  <c r="G14160"/>
  <c r="H14179"/>
  <c r="F14188"/>
  <c r="H14204"/>
  <c r="F14206"/>
  <c r="H14213"/>
  <c r="F14215"/>
  <c r="H14215" s="1"/>
  <c r="H14218"/>
  <c r="H13919"/>
  <c r="F13972"/>
  <c r="H13929"/>
  <c r="G13929"/>
  <c r="H13961"/>
  <c r="G13961"/>
  <c r="H13963"/>
  <c r="G13963"/>
  <c r="H13989"/>
  <c r="F13993"/>
  <c r="H13993" s="1"/>
  <c r="H13996"/>
  <c r="F13997"/>
  <c r="H13997" s="1"/>
  <c r="H14074"/>
  <c r="F14079"/>
  <c r="H13732"/>
  <c r="G13732"/>
  <c r="H13752"/>
  <c r="G13752"/>
  <c r="H13760"/>
  <c r="G13760"/>
  <c r="H13771"/>
  <c r="F13780"/>
  <c r="H13796"/>
  <c r="F13798"/>
  <c r="H13805"/>
  <c r="F13807"/>
  <c r="H13807" s="1"/>
  <c r="H13810"/>
  <c r="F13814"/>
  <c r="H13814" s="1"/>
  <c r="H13817"/>
  <c r="F13820"/>
  <c r="H13820" s="1"/>
  <c r="H13823"/>
  <c r="F13827"/>
  <c r="H13827" s="1"/>
  <c r="H13830"/>
  <c r="F13832"/>
  <c r="H13832" s="1"/>
  <c r="H13835"/>
  <c r="F13847"/>
  <c r="H13862"/>
  <c r="F13867"/>
  <c r="H13867" s="1"/>
  <c r="H13511"/>
  <c r="F13564"/>
  <c r="H13539"/>
  <c r="G13539"/>
  <c r="H13553"/>
  <c r="G13553"/>
  <c r="H13555"/>
  <c r="G13555"/>
  <c r="H13581"/>
  <c r="F13585"/>
  <c r="H13585" s="1"/>
  <c r="H13588"/>
  <c r="F13589"/>
  <c r="H13589" s="1"/>
  <c r="H13659"/>
  <c r="G13659"/>
  <c r="H13666"/>
  <c r="F13671"/>
  <c r="H13120"/>
  <c r="G13120"/>
  <c r="H13159"/>
  <c r="F13168"/>
  <c r="H13184"/>
  <c r="F13186"/>
  <c r="H13193"/>
  <c r="F13195"/>
  <c r="H13195" s="1"/>
  <c r="H13198"/>
  <c r="F13202"/>
  <c r="H13202" s="1"/>
  <c r="H13205"/>
  <c r="F13208"/>
  <c r="H13208" s="1"/>
  <c r="H13211"/>
  <c r="F13215"/>
  <c r="H13215" s="1"/>
  <c r="H13218"/>
  <c r="F13220"/>
  <c r="H13220" s="1"/>
  <c r="H13223"/>
  <c r="F13235"/>
  <c r="H13250"/>
  <c r="F13255"/>
  <c r="H13255" s="1"/>
  <c r="H12899"/>
  <c r="F12952"/>
  <c r="H12927"/>
  <c r="G12927"/>
  <c r="H12941"/>
  <c r="G12941"/>
  <c r="H12943"/>
  <c r="G12943"/>
  <c r="H12969"/>
  <c r="F12973"/>
  <c r="H12973" s="1"/>
  <c r="H12976"/>
  <c r="F12977"/>
  <c r="H12977" s="1"/>
  <c r="H13047"/>
  <c r="G13047"/>
  <c r="H13054"/>
  <c r="F13059"/>
  <c r="H8262"/>
  <c r="F8271"/>
  <c r="H8287"/>
  <c r="F8289"/>
  <c r="H8296"/>
  <c r="F8298"/>
  <c r="H8298" s="1"/>
  <c r="H8301"/>
  <c r="F8305"/>
  <c r="H8305" s="1"/>
  <c r="H8308"/>
  <c r="F8311"/>
  <c r="H8311" s="1"/>
  <c r="H8314"/>
  <c r="F8318"/>
  <c r="H8318" s="1"/>
  <c r="H8321"/>
  <c r="F8323"/>
  <c r="H8323" s="1"/>
  <c r="H8326"/>
  <c r="F8338"/>
  <c r="H8353"/>
  <c r="F8358"/>
  <c r="H8358" s="1"/>
  <c r="H8002"/>
  <c r="F8055"/>
  <c r="H8008"/>
  <c r="G8008"/>
  <c r="H8072"/>
  <c r="F8076"/>
  <c r="H8076" s="1"/>
  <c r="H8079"/>
  <c r="F8080"/>
  <c r="H8080" s="1"/>
  <c r="H8157"/>
  <c r="F8162"/>
  <c r="H7854"/>
  <c r="F7863"/>
  <c r="H7879"/>
  <c r="F7881"/>
  <c r="H7888"/>
  <c r="F7890"/>
  <c r="H7890" s="1"/>
  <c r="H7893"/>
  <c r="F7897"/>
  <c r="H7897" s="1"/>
  <c r="H7900"/>
  <c r="F7903"/>
  <c r="H7903" s="1"/>
  <c r="H7906"/>
  <c r="F7910"/>
  <c r="H7910" s="1"/>
  <c r="H7913"/>
  <c r="F7915"/>
  <c r="H7915" s="1"/>
  <c r="H7918"/>
  <c r="F7930"/>
  <c r="H7945"/>
  <c r="F7950"/>
  <c r="H7950" s="1"/>
  <c r="H7594"/>
  <c r="F7647"/>
  <c r="H7600"/>
  <c r="G7600"/>
  <c r="H7664"/>
  <c r="F7668"/>
  <c r="H7668" s="1"/>
  <c r="H7671"/>
  <c r="F7672"/>
  <c r="H7672" s="1"/>
  <c r="H7749"/>
  <c r="F7754"/>
  <c r="H7223"/>
  <c r="G7223"/>
  <c r="H7233"/>
  <c r="G7233"/>
  <c r="H7242"/>
  <c r="F7251"/>
  <c r="H7267"/>
  <c r="F7269"/>
  <c r="H7276"/>
  <c r="F7278"/>
  <c r="H7278" s="1"/>
  <c r="H7281"/>
  <c r="F7285"/>
  <c r="H7285" s="1"/>
  <c r="H7288"/>
  <c r="F7291"/>
  <c r="H7291" s="1"/>
  <c r="H7294"/>
  <c r="F7298"/>
  <c r="H7298" s="1"/>
  <c r="H7301"/>
  <c r="F7303"/>
  <c r="H7303" s="1"/>
  <c r="H7306"/>
  <c r="F7318"/>
  <c r="H7333"/>
  <c r="F7338"/>
  <c r="H7338" s="1"/>
  <c r="H7390"/>
  <c r="F7443"/>
  <c r="H7443" s="1"/>
  <c r="H7460"/>
  <c r="F7464"/>
  <c r="H7464" s="1"/>
  <c r="H7467"/>
  <c r="F7468"/>
  <c r="H7468" s="1"/>
  <c r="H7545"/>
  <c r="F7550"/>
  <c r="H6991"/>
  <c r="G6991"/>
  <c r="H6999"/>
  <c r="G6999"/>
  <c r="H7019"/>
  <c r="G7019"/>
  <c r="H7038"/>
  <c r="F7047"/>
  <c r="H7063"/>
  <c r="F7065"/>
  <c r="H7072"/>
  <c r="F7074"/>
  <c r="H7074" s="1"/>
  <c r="H7077"/>
  <c r="F7081"/>
  <c r="H7081" s="1"/>
  <c r="H7084"/>
  <c r="F7087"/>
  <c r="H7087" s="1"/>
  <c r="H7090"/>
  <c r="F7094"/>
  <c r="H7094" s="1"/>
  <c r="H7097"/>
  <c r="F7099"/>
  <c r="H7099" s="1"/>
  <c r="H7102"/>
  <c r="F7114"/>
  <c r="H7129"/>
  <c r="F7134"/>
  <c r="H6778"/>
  <c r="F6831"/>
  <c r="H6820"/>
  <c r="H6822"/>
  <c r="G6822"/>
  <c r="H6848"/>
  <c r="F6852"/>
  <c r="H6852" s="1"/>
  <c r="H6855"/>
  <c r="F6856"/>
  <c r="H6856" s="1"/>
  <c r="H6926"/>
  <c r="H6933"/>
  <c r="F6938"/>
  <c r="F8548"/>
  <c r="H8548" s="1"/>
  <c r="H8546"/>
  <c r="H2830"/>
  <c r="F2832"/>
  <c r="H2781"/>
  <c r="H2763"/>
  <c r="F2765"/>
  <c r="H5094"/>
  <c r="G5094"/>
  <c r="H5074"/>
  <c r="F5076"/>
  <c r="H5025"/>
  <c r="H5007"/>
  <c r="F5009"/>
  <c r="H4995"/>
  <c r="G4995"/>
  <c r="H2626"/>
  <c r="F2628"/>
  <c r="H2577"/>
  <c r="H2559"/>
  <c r="F2561"/>
  <c r="H2858"/>
  <c r="F2860"/>
  <c r="H2751"/>
  <c r="G2751"/>
  <c r="H5102"/>
  <c r="F5104"/>
  <c r="H4601"/>
  <c r="G4601"/>
  <c r="F4670"/>
  <c r="H4668"/>
  <c r="H4408"/>
  <c r="G4408"/>
  <c r="H4490"/>
  <c r="F4492"/>
  <c r="G4383"/>
  <c r="H4383"/>
  <c r="H4482"/>
  <c r="G4482"/>
  <c r="H4462"/>
  <c r="F4464"/>
  <c r="G4395"/>
  <c r="H4395"/>
  <c r="F4397"/>
  <c r="H4278"/>
  <c r="G4278"/>
  <c r="H4258"/>
  <c r="F4260"/>
  <c r="H4191"/>
  <c r="F4193"/>
  <c r="H4286"/>
  <c r="F4288"/>
  <c r="H4179"/>
  <c r="G4179"/>
  <c r="F3036"/>
  <c r="F3064"/>
  <c r="AB209" i="1"/>
  <c r="AI209"/>
  <c r="AL209"/>
  <c r="AL114"/>
  <c r="AL181"/>
  <c r="AL183" s="1"/>
  <c r="AL185" s="1"/>
  <c r="AL189" s="1"/>
  <c r="F5084" i="3" s="1"/>
  <c r="H5084" s="1"/>
  <c r="CO209" i="1"/>
  <c r="O42"/>
  <c r="Q42"/>
  <c r="S42"/>
  <c r="U42"/>
  <c r="W42"/>
  <c r="Y42"/>
  <c r="AA42"/>
  <c r="AC42"/>
  <c r="AE42"/>
  <c r="AG42"/>
  <c r="AI42"/>
  <c r="AK42"/>
  <c r="AM42"/>
  <c r="AO42"/>
  <c r="AQ42"/>
  <c r="AS42"/>
  <c r="AU42"/>
  <c r="AW42"/>
  <c r="AY42"/>
  <c r="BA42"/>
  <c r="BC42"/>
  <c r="BE42"/>
  <c r="BG42"/>
  <c r="BI42"/>
  <c r="BK42"/>
  <c r="BM42"/>
  <c r="BO42"/>
  <c r="BQ42"/>
  <c r="BS42"/>
  <c r="BU42"/>
  <c r="BW42"/>
  <c r="BY42"/>
  <c r="CA42"/>
  <c r="CC42"/>
  <c r="CE42"/>
  <c r="CG42"/>
  <c r="P42"/>
  <c r="R42"/>
  <c r="T42"/>
  <c r="V42"/>
  <c r="X42"/>
  <c r="Z42"/>
  <c r="AB42"/>
  <c r="AD42"/>
  <c r="AF42"/>
  <c r="AH42"/>
  <c r="AJ42"/>
  <c r="AL42"/>
  <c r="AN42"/>
  <c r="AP42"/>
  <c r="AR42"/>
  <c r="AT42"/>
  <c r="AV42"/>
  <c r="AX42"/>
  <c r="AZ42"/>
  <c r="BB42"/>
  <c r="BD42"/>
  <c r="BF42"/>
  <c r="BH42"/>
  <c r="BJ42"/>
  <c r="BL42"/>
  <c r="BN42"/>
  <c r="BP42"/>
  <c r="BR42"/>
  <c r="BT42"/>
  <c r="BV42"/>
  <c r="BX42"/>
  <c r="BZ42"/>
  <c r="CB42"/>
  <c r="CD42"/>
  <c r="CF42"/>
  <c r="CH42"/>
  <c r="CJ42"/>
  <c r="CL42"/>
  <c r="CN42"/>
  <c r="CP42"/>
  <c r="CR42"/>
  <c r="CI42"/>
  <c r="CK42"/>
  <c r="CM42"/>
  <c r="CO42"/>
  <c r="CQ42"/>
  <c r="CS42"/>
  <c r="P114"/>
  <c r="T114"/>
  <c r="Z114"/>
  <c r="Z132" s="1"/>
  <c r="Z188" s="1"/>
  <c r="AB114"/>
  <c r="AD114"/>
  <c r="AD132" s="1"/>
  <c r="AD188" s="1"/>
  <c r="AH114"/>
  <c r="AH132" s="1"/>
  <c r="AH188" s="1"/>
  <c r="AJ114"/>
  <c r="AN114"/>
  <c r="AN132" s="1"/>
  <c r="AN188" s="1"/>
  <c r="AR114"/>
  <c r="AV114"/>
  <c r="AV132" s="1"/>
  <c r="AV188" s="1"/>
  <c r="F7123" i="3" s="1"/>
  <c r="AX114" i="1"/>
  <c r="AZ114"/>
  <c r="AZ132" s="1"/>
  <c r="AZ188" s="1"/>
  <c r="F7939" i="3" s="1"/>
  <c r="H7939" s="1"/>
  <c r="BB114" i="1"/>
  <c r="BB132" s="1"/>
  <c r="BB188" s="1"/>
  <c r="F8347" i="3" s="1"/>
  <c r="BD114" i="1"/>
  <c r="BD132" s="1"/>
  <c r="BD188" s="1"/>
  <c r="BH114"/>
  <c r="BL114"/>
  <c r="BP114"/>
  <c r="BT114"/>
  <c r="BX114"/>
  <c r="BZ114"/>
  <c r="CB114"/>
  <c r="CD114"/>
  <c r="CD132" s="1"/>
  <c r="CD188" s="1"/>
  <c r="CF114"/>
  <c r="CH114"/>
  <c r="CJ114"/>
  <c r="CL114"/>
  <c r="CN114"/>
  <c r="CP114"/>
  <c r="CR114"/>
  <c r="AX132"/>
  <c r="AX188" s="1"/>
  <c r="F7531" i="3" s="1"/>
  <c r="H7531" s="1"/>
  <c r="BZ132" i="1"/>
  <c r="BZ188" s="1"/>
  <c r="CB132"/>
  <c r="CB188" s="1"/>
  <c r="CH132"/>
  <c r="CH188" s="1"/>
  <c r="CL132"/>
  <c r="CL188" s="1"/>
  <c r="CP132"/>
  <c r="CP188" s="1"/>
  <c r="F16508" i="3" s="1"/>
  <c r="W114" i="1"/>
  <c r="AA114"/>
  <c r="AE114"/>
  <c r="AI114"/>
  <c r="AM114"/>
  <c r="AQ114"/>
  <c r="AU114"/>
  <c r="AW114"/>
  <c r="AY114"/>
  <c r="BA114"/>
  <c r="BC114"/>
  <c r="BG114"/>
  <c r="BK114"/>
  <c r="BO114"/>
  <c r="BS114"/>
  <c r="BY114"/>
  <c r="CA114"/>
  <c r="CC114"/>
  <c r="CE114"/>
  <c r="CG114"/>
  <c r="CI114"/>
  <c r="CK114"/>
  <c r="CM114"/>
  <c r="CO114"/>
  <c r="CQ114"/>
  <c r="CQ132" s="1"/>
  <c r="CQ188" s="1"/>
  <c r="CS114"/>
  <c r="W132"/>
  <c r="W188" s="1"/>
  <c r="AA132"/>
  <c r="AA188" s="1"/>
  <c r="AE132"/>
  <c r="AE188" s="1"/>
  <c r="AI132"/>
  <c r="AI188" s="1"/>
  <c r="AM132"/>
  <c r="AM188" s="1"/>
  <c r="AQ132"/>
  <c r="AQ188" s="1"/>
  <c r="AU132"/>
  <c r="AU188" s="1"/>
  <c r="F6919" i="3" s="1"/>
  <c r="AW132" i="1"/>
  <c r="AW188" s="1"/>
  <c r="F7327" i="3" s="1"/>
  <c r="AY132" i="1"/>
  <c r="AY188" s="1"/>
  <c r="F7735" i="3" s="1"/>
  <c r="BA132" i="1"/>
  <c r="BA188" s="1"/>
  <c r="F8143" i="3" s="1"/>
  <c r="BC132" i="1"/>
  <c r="BC188" s="1"/>
  <c r="F8551" i="3" s="1"/>
  <c r="BG132" i="1"/>
  <c r="BG188" s="1"/>
  <c r="BK132"/>
  <c r="BK188" s="1"/>
  <c r="BO132"/>
  <c r="BO188" s="1"/>
  <c r="BS132"/>
  <c r="BS188" s="1"/>
  <c r="BY132"/>
  <c r="BY188" s="1"/>
  <c r="CA132"/>
  <c r="CA188" s="1"/>
  <c r="CC132"/>
  <c r="CC188" s="1"/>
  <c r="CE132"/>
  <c r="CE188" s="1"/>
  <c r="CG132"/>
  <c r="CG188" s="1"/>
  <c r="CI132"/>
  <c r="CI188" s="1"/>
  <c r="CK132"/>
  <c r="CK188" s="1"/>
  <c r="CM132"/>
  <c r="CM188" s="1"/>
  <c r="CO132"/>
  <c r="CO188" s="1"/>
  <c r="P181"/>
  <c r="P183" s="1"/>
  <c r="P185" s="1"/>
  <c r="P189" s="1"/>
  <c r="F596" i="3" s="1"/>
  <c r="H596" s="1"/>
  <c r="R181" i="1"/>
  <c r="R183" s="1"/>
  <c r="R185" s="1"/>
  <c r="R189" s="1"/>
  <c r="F1004" i="3" s="1"/>
  <c r="H1004" s="1"/>
  <c r="V181" i="1"/>
  <c r="V183" s="1"/>
  <c r="V185" s="1"/>
  <c r="V189" s="1"/>
  <c r="F1820" i="3" s="1"/>
  <c r="H1820" s="1"/>
  <c r="Z181" i="1"/>
  <c r="Z183" s="1"/>
  <c r="Z185" s="1"/>
  <c r="Z189" s="1"/>
  <c r="F2636" i="3" s="1"/>
  <c r="H2636" s="1"/>
  <c r="AB181" i="1"/>
  <c r="AB183" s="1"/>
  <c r="AB185" s="1"/>
  <c r="AB189" s="1"/>
  <c r="F3044" i="3" s="1"/>
  <c r="H3044" s="1"/>
  <c r="AF181" i="1"/>
  <c r="AF183" s="1"/>
  <c r="AF185" s="1"/>
  <c r="AF189" s="1"/>
  <c r="F3860" i="3" s="1"/>
  <c r="H3860" s="1"/>
  <c r="AH181" i="1"/>
  <c r="AH183" s="1"/>
  <c r="AH185" s="1"/>
  <c r="AH189" s="1"/>
  <c r="F4268" i="3" s="1"/>
  <c r="H4268" s="1"/>
  <c r="AJ181" i="1"/>
  <c r="AJ183" s="1"/>
  <c r="AJ185" s="1"/>
  <c r="AJ189" s="1"/>
  <c r="F4676" i="3" s="1"/>
  <c r="H4676" s="1"/>
  <c r="AR181" i="1"/>
  <c r="AR183" s="1"/>
  <c r="AR185" s="1"/>
  <c r="AR189" s="1"/>
  <c r="F6308" i="3" s="1"/>
  <c r="H6308" s="1"/>
  <c r="AV181" i="1"/>
  <c r="AV183" s="1"/>
  <c r="AV185" s="1"/>
  <c r="AV189" s="1"/>
  <c r="F7124" i="3" s="1"/>
  <c r="H7124" s="1"/>
  <c r="AX181" i="1"/>
  <c r="AX183" s="1"/>
  <c r="AX185" s="1"/>
  <c r="AX189" s="1"/>
  <c r="F7532" i="3" s="1"/>
  <c r="H7532" s="1"/>
  <c r="AZ181" i="1"/>
  <c r="AZ183" s="1"/>
  <c r="AZ185" s="1"/>
  <c r="AZ189" s="1"/>
  <c r="F7940" i="3" s="1"/>
  <c r="H7940" s="1"/>
  <c r="BB181" i="1"/>
  <c r="BB183" s="1"/>
  <c r="BB185" s="1"/>
  <c r="BB189" s="1"/>
  <c r="F8348" i="3" s="1"/>
  <c r="H8348" s="1"/>
  <c r="BD181" i="1"/>
  <c r="BD183" s="1"/>
  <c r="BD185" s="1"/>
  <c r="BD189" s="1"/>
  <c r="F8756" i="3" s="1"/>
  <c r="H8756" s="1"/>
  <c r="BH181" i="1"/>
  <c r="BH183" s="1"/>
  <c r="BH185" s="1"/>
  <c r="BH189" s="1"/>
  <c r="F9572" i="3" s="1"/>
  <c r="H9572" s="1"/>
  <c r="BL181" i="1"/>
  <c r="BL183" s="1"/>
  <c r="BL185" s="1"/>
  <c r="BL189" s="1"/>
  <c r="BP181"/>
  <c r="BP183" s="1"/>
  <c r="BP185" s="1"/>
  <c r="BP189" s="1"/>
  <c r="F11205" i="3" s="1"/>
  <c r="H11205" s="1"/>
  <c r="BT181" i="1"/>
  <c r="BT183" s="1"/>
  <c r="BT185" s="1"/>
  <c r="BT189" s="1"/>
  <c r="F12021" i="3" s="1"/>
  <c r="H12021" s="1"/>
  <c r="BX181" i="1"/>
  <c r="BX183" s="1"/>
  <c r="BX185" s="1"/>
  <c r="BX189" s="1"/>
  <c r="F12837" i="3" s="1"/>
  <c r="H12837" s="1"/>
  <c r="BZ181" i="1"/>
  <c r="BZ183" s="1"/>
  <c r="BZ185" s="1"/>
  <c r="BZ189" s="1"/>
  <c r="F13245" i="3" s="1"/>
  <c r="H13245" s="1"/>
  <c r="CB181" i="1"/>
  <c r="CB183" s="1"/>
  <c r="CB185" s="1"/>
  <c r="CB189" s="1"/>
  <c r="F13653" i="3" s="1"/>
  <c r="H13653" s="1"/>
  <c r="CD181" i="1"/>
  <c r="CD183" s="1"/>
  <c r="CD185" s="1"/>
  <c r="CD189" s="1"/>
  <c r="F14061" i="3" s="1"/>
  <c r="H14061" s="1"/>
  <c r="CF181" i="1"/>
  <c r="CF183" s="1"/>
  <c r="CF185" s="1"/>
  <c r="CF189" s="1"/>
  <c r="F14469" i="3" s="1"/>
  <c r="H14469" s="1"/>
  <c r="CH181" i="1"/>
  <c r="CH183" s="1"/>
  <c r="CH185" s="1"/>
  <c r="CH189" s="1"/>
  <c r="F14877" i="3" s="1"/>
  <c r="H14877" s="1"/>
  <c r="CJ181" i="1"/>
  <c r="CJ183" s="1"/>
  <c r="CJ185" s="1"/>
  <c r="CJ189" s="1"/>
  <c r="F15285" i="3" s="1"/>
  <c r="H15285" s="1"/>
  <c r="CL181" i="1"/>
  <c r="CL183" s="1"/>
  <c r="CL185" s="1"/>
  <c r="CL189" s="1"/>
  <c r="F15693" i="3" s="1"/>
  <c r="H15693" s="1"/>
  <c r="CN181" i="1"/>
  <c r="CN183" s="1"/>
  <c r="CN185" s="1"/>
  <c r="CN189" s="1"/>
  <c r="F16101" i="3" s="1"/>
  <c r="H16101" s="1"/>
  <c r="CR181" i="1"/>
  <c r="CR183" s="1"/>
  <c r="CR185" s="1"/>
  <c r="CR189" s="1"/>
  <c r="F16917" i="3" s="1"/>
  <c r="H16917" s="1"/>
  <c r="Q181" i="1"/>
  <c r="Q183" s="1"/>
  <c r="Q185" s="1"/>
  <c r="Q189" s="1"/>
  <c r="F800" i="3" s="1"/>
  <c r="H800" s="1"/>
  <c r="U181" i="1"/>
  <c r="U183" s="1"/>
  <c r="U185" s="1"/>
  <c r="U189" s="1"/>
  <c r="F1616" i="3" s="1"/>
  <c r="H1616" s="1"/>
  <c r="Y181" i="1"/>
  <c r="Y183" s="1"/>
  <c r="Y185" s="1"/>
  <c r="Y189" s="1"/>
  <c r="F2432" i="3" s="1"/>
  <c r="H2432" s="1"/>
  <c r="AA181" i="1"/>
  <c r="AA183" s="1"/>
  <c r="AA185" s="1"/>
  <c r="AA189" s="1"/>
  <c r="F2840" i="3" s="1"/>
  <c r="H2840" s="1"/>
  <c r="AC181" i="1"/>
  <c r="AC183" s="1"/>
  <c r="AC185" s="1"/>
  <c r="AC189" s="1"/>
  <c r="F3248" i="3" s="1"/>
  <c r="H3248" s="1"/>
  <c r="AG181" i="1"/>
  <c r="AG183" s="1"/>
  <c r="AG185" s="1"/>
  <c r="AG189" s="1"/>
  <c r="F4064" i="3" s="1"/>
  <c r="H4064" s="1"/>
  <c r="AI181" i="1"/>
  <c r="AI183" s="1"/>
  <c r="AI185" s="1"/>
  <c r="AI189" s="1"/>
  <c r="F4472" i="3" s="1"/>
  <c r="H4472" s="1"/>
  <c r="AK181" i="1"/>
  <c r="AK183" s="1"/>
  <c r="AK185" s="1"/>
  <c r="AK189" s="1"/>
  <c r="F4880" i="3" s="1"/>
  <c r="H4880" s="1"/>
  <c r="AO181" i="1"/>
  <c r="AO183" s="1"/>
  <c r="AO185" s="1"/>
  <c r="AO189" s="1"/>
  <c r="F5696" i="3" s="1"/>
  <c r="H5696" s="1"/>
  <c r="AS181" i="1"/>
  <c r="AS183" s="1"/>
  <c r="AS185" s="1"/>
  <c r="AS189" s="1"/>
  <c r="F6512" i="3" s="1"/>
  <c r="H6512" s="1"/>
  <c r="AU181" i="1"/>
  <c r="AU183" s="1"/>
  <c r="AU185" s="1"/>
  <c r="AU189" s="1"/>
  <c r="F6920" i="3" s="1"/>
  <c r="H6920" s="1"/>
  <c r="AW181" i="1"/>
  <c r="AW183" s="1"/>
  <c r="AW185" s="1"/>
  <c r="AW189" s="1"/>
  <c r="F7328" i="3" s="1"/>
  <c r="H7328" s="1"/>
  <c r="AY181" i="1"/>
  <c r="AY183" s="1"/>
  <c r="AY185" s="1"/>
  <c r="AY189" s="1"/>
  <c r="F7736" i="3" s="1"/>
  <c r="H7736" s="1"/>
  <c r="BA181" i="1"/>
  <c r="BA183" s="1"/>
  <c r="BA185" s="1"/>
  <c r="BA189" s="1"/>
  <c r="F8144" i="3" s="1"/>
  <c r="H8144" s="1"/>
  <c r="BC181" i="1"/>
  <c r="BC183" s="1"/>
  <c r="BC185" s="1"/>
  <c r="BC189" s="1"/>
  <c r="F8552" i="3" s="1"/>
  <c r="H8552" s="1"/>
  <c r="BE181" i="1"/>
  <c r="BE183" s="1"/>
  <c r="BE185" s="1"/>
  <c r="BE189" s="1"/>
  <c r="F8960" i="3" s="1"/>
  <c r="H8960" s="1"/>
  <c r="BI181" i="1"/>
  <c r="BI183" s="1"/>
  <c r="BI185" s="1"/>
  <c r="BI189" s="1"/>
  <c r="F9776" i="3" s="1"/>
  <c r="H9776" s="1"/>
  <c r="BM181" i="1"/>
  <c r="BM183" s="1"/>
  <c r="BM185" s="1"/>
  <c r="BM189" s="1"/>
  <c r="F10593" i="3" s="1"/>
  <c r="H10593" s="1"/>
  <c r="BQ181" i="1"/>
  <c r="BQ183" s="1"/>
  <c r="BQ185" s="1"/>
  <c r="BQ189" s="1"/>
  <c r="F11409" i="3" s="1"/>
  <c r="H11409" s="1"/>
  <c r="BU181" i="1"/>
  <c r="BU183" s="1"/>
  <c r="BU185" s="1"/>
  <c r="BU189" s="1"/>
  <c r="F12225" i="3" s="1"/>
  <c r="H12225" s="1"/>
  <c r="BW181" i="1"/>
  <c r="BW183" s="1"/>
  <c r="BW185" s="1"/>
  <c r="BW189" s="1"/>
  <c r="F12633" i="3" s="1"/>
  <c r="H12633" s="1"/>
  <c r="BY181" i="1"/>
  <c r="BY183" s="1"/>
  <c r="BY185" s="1"/>
  <c r="BY189" s="1"/>
  <c r="F13041" i="3" s="1"/>
  <c r="H13041" s="1"/>
  <c r="CA181" i="1"/>
  <c r="CA183" s="1"/>
  <c r="CA185" s="1"/>
  <c r="CA189" s="1"/>
  <c r="F13449" i="3" s="1"/>
  <c r="H13449" s="1"/>
  <c r="CC181" i="1"/>
  <c r="CC183" s="1"/>
  <c r="CC185" s="1"/>
  <c r="CC189" s="1"/>
  <c r="F13857" i="3" s="1"/>
  <c r="H13857" s="1"/>
  <c r="CG181" i="1"/>
  <c r="CG183" s="1"/>
  <c r="CG185" s="1"/>
  <c r="CG189" s="1"/>
  <c r="F14673" i="3" s="1"/>
  <c r="H14673" s="1"/>
  <c r="CI181" i="1"/>
  <c r="CI183" s="1"/>
  <c r="CI185" s="1"/>
  <c r="CI189" s="1"/>
  <c r="F15081" i="3" s="1"/>
  <c r="H15081" s="1"/>
  <c r="CK181" i="1"/>
  <c r="CK183" s="1"/>
  <c r="CK185" s="1"/>
  <c r="CK189" s="1"/>
  <c r="F15489" i="3" s="1"/>
  <c r="H15489" s="1"/>
  <c r="CM181" i="1"/>
  <c r="CM183" s="1"/>
  <c r="CM185" s="1"/>
  <c r="CM189" s="1"/>
  <c r="F15897" i="3" s="1"/>
  <c r="H15897" s="1"/>
  <c r="CO181" i="1"/>
  <c r="CO183" s="1"/>
  <c r="CO185" s="1"/>
  <c r="CO189" s="1"/>
  <c r="F16305" i="3" s="1"/>
  <c r="H16305" s="1"/>
  <c r="CQ181" i="1"/>
  <c r="CQ183" s="1"/>
  <c r="CQ185" s="1"/>
  <c r="CQ189" s="1"/>
  <c r="F16713" i="3" s="1"/>
  <c r="H16713" s="1"/>
  <c r="CS181" i="1"/>
  <c r="CS183" s="1"/>
  <c r="CS185" s="1"/>
  <c r="CS189" s="1"/>
  <c r="F17121" i="3" s="1"/>
  <c r="H17121" s="1"/>
  <c r="J151" i="1"/>
  <c r="G151"/>
  <c r="G150" i="8" s="1"/>
  <c r="M151" i="1"/>
  <c r="L151"/>
  <c r="K151"/>
  <c r="I151"/>
  <c r="H151"/>
  <c r="E151"/>
  <c r="D189"/>
  <c r="AS114" l="1"/>
  <c r="AS132" s="1"/>
  <c r="AS188" s="1"/>
  <c r="BF181"/>
  <c r="BF183" s="1"/>
  <c r="BF185" s="1"/>
  <c r="BF189" s="1"/>
  <c r="F9164" i="3" s="1"/>
  <c r="H9164" s="1"/>
  <c r="CS132" i="1"/>
  <c r="CS188" s="1"/>
  <c r="CR132"/>
  <c r="CR188" s="1"/>
  <c r="CN132"/>
  <c r="CN188" s="1"/>
  <c r="CN191" s="1"/>
  <c r="F16103" i="3" s="1"/>
  <c r="CJ132" i="1"/>
  <c r="CJ188" s="1"/>
  <c r="CF132"/>
  <c r="CF188" s="1"/>
  <c r="CF191" s="1"/>
  <c r="F14471" i="3" s="1"/>
  <c r="AR132" i="1"/>
  <c r="AR188" s="1"/>
  <c r="F6307" i="3" s="1"/>
  <c r="BU132" i="1"/>
  <c r="BU188" s="1"/>
  <c r="BQ132"/>
  <c r="BQ188" s="1"/>
  <c r="BM132"/>
  <c r="BM188" s="1"/>
  <c r="BI132"/>
  <c r="BI188" s="1"/>
  <c r="BE132"/>
  <c r="BE188" s="1"/>
  <c r="BX132"/>
  <c r="BX188" s="1"/>
  <c r="BT132"/>
  <c r="BT188" s="1"/>
  <c r="BP132"/>
  <c r="BP188" s="1"/>
  <c r="BL132"/>
  <c r="BL188" s="1"/>
  <c r="BH132"/>
  <c r="BH188" s="1"/>
  <c r="AP132"/>
  <c r="AP188" s="1"/>
  <c r="AK132"/>
  <c r="AK188" s="1"/>
  <c r="AG132"/>
  <c r="AG188" s="1"/>
  <c r="BV132"/>
  <c r="BV188" s="1"/>
  <c r="F12428" i="3" s="1"/>
  <c r="BR132" i="1"/>
  <c r="BR188" s="1"/>
  <c r="BN132"/>
  <c r="BN188" s="1"/>
  <c r="F10796" i="3" s="1"/>
  <c r="BF132" i="1"/>
  <c r="BF188" s="1"/>
  <c r="BF191" s="1"/>
  <c r="F9166" i="3" s="1"/>
  <c r="AT132" i="1"/>
  <c r="AT188" s="1"/>
  <c r="R132"/>
  <c r="R188" s="1"/>
  <c r="AP181"/>
  <c r="AP183" s="1"/>
  <c r="AP185" s="1"/>
  <c r="AP189" s="1"/>
  <c r="F5900" i="3" s="1"/>
  <c r="H5900" s="1"/>
  <c r="AO114" i="1"/>
  <c r="AO132" s="1"/>
  <c r="AO188" s="1"/>
  <c r="BJ181"/>
  <c r="BJ183" s="1"/>
  <c r="BJ185" s="1"/>
  <c r="BJ189" s="1"/>
  <c r="F9980" i="3" s="1"/>
  <c r="H9980" s="1"/>
  <c r="BJ132" i="1"/>
  <c r="BJ188" s="1"/>
  <c r="BJ191" s="1"/>
  <c r="F9982" i="3" s="1"/>
  <c r="AE181" i="1"/>
  <c r="AE183" s="1"/>
  <c r="AE185" s="1"/>
  <c r="AE189" s="1"/>
  <c r="F3656" i="3" s="1"/>
  <c r="H3656" s="1"/>
  <c r="AD181" i="1"/>
  <c r="AD183" s="1"/>
  <c r="AD185" s="1"/>
  <c r="AD189" s="1"/>
  <c r="F3452" i="3" s="1"/>
  <c r="H3452" s="1"/>
  <c r="AC132" i="1"/>
  <c r="AC188" s="1"/>
  <c r="Y132"/>
  <c r="Y188" s="1"/>
  <c r="Y191" s="1"/>
  <c r="F2434" i="3" s="1"/>
  <c r="S132" i="1"/>
  <c r="S188" s="1"/>
  <c r="V114"/>
  <c r="X181"/>
  <c r="X183" s="1"/>
  <c r="X185" s="1"/>
  <c r="X189" s="1"/>
  <c r="F2228" i="3" s="1"/>
  <c r="H2228" s="1"/>
  <c r="E150" i="8"/>
  <c r="F150" s="1"/>
  <c r="X150"/>
  <c r="AE150" s="1"/>
  <c r="V132" i="1"/>
  <c r="V188" s="1"/>
  <c r="V191" s="1"/>
  <c r="F1822" i="3" s="1"/>
  <c r="U114" i="1"/>
  <c r="U132" s="1"/>
  <c r="U188" s="1"/>
  <c r="Q114"/>
  <c r="Q132" s="1"/>
  <c r="Q188" s="1"/>
  <c r="Q191" s="1"/>
  <c r="F802" i="3" s="1"/>
  <c r="AN181" i="1"/>
  <c r="AN183" s="1"/>
  <c r="AN185" s="1"/>
  <c r="AN189" s="1"/>
  <c r="F5492" i="3" s="1"/>
  <c r="H5492" s="1"/>
  <c r="AJ132" i="1"/>
  <c r="AJ188" s="1"/>
  <c r="F4675" i="3" s="1"/>
  <c r="H4675" s="1"/>
  <c r="AF132" i="1"/>
  <c r="AF188" s="1"/>
  <c r="AB132"/>
  <c r="AB188" s="1"/>
  <c r="AB191" s="1"/>
  <c r="F3046" i="3" s="1"/>
  <c r="X132" i="1"/>
  <c r="X188" s="1"/>
  <c r="T132"/>
  <c r="T188" s="1"/>
  <c r="F1411" i="3" s="1"/>
  <c r="P132" i="1"/>
  <c r="P188" s="1"/>
  <c r="F16100" i="3"/>
  <c r="CR191" i="1"/>
  <c r="F16919" i="3" s="1"/>
  <c r="F16916"/>
  <c r="CJ191" i="1"/>
  <c r="F15287" i="3" s="1"/>
  <c r="F15284"/>
  <c r="F14468"/>
  <c r="H7123"/>
  <c r="G7123"/>
  <c r="AR191" i="1"/>
  <c r="F6310" i="3" s="1"/>
  <c r="F5491"/>
  <c r="CO191" i="1"/>
  <c r="F16307" i="3" s="1"/>
  <c r="F16304"/>
  <c r="CK191" i="1"/>
  <c r="F15491" i="3" s="1"/>
  <c r="F15488"/>
  <c r="CG191" i="1"/>
  <c r="F14675" i="3" s="1"/>
  <c r="F14672"/>
  <c r="CC191" i="1"/>
  <c r="F13859" i="3" s="1"/>
  <c r="F13856"/>
  <c r="BY191" i="1"/>
  <c r="F13043" i="3" s="1"/>
  <c r="F13040"/>
  <c r="BS191" i="1"/>
  <c r="F11819" i="3" s="1"/>
  <c r="F11816"/>
  <c r="BO191" i="1"/>
  <c r="F11003" i="3" s="1"/>
  <c r="F11000"/>
  <c r="BK191" i="1"/>
  <c r="F10186" i="3" s="1"/>
  <c r="H10186" s="1"/>
  <c r="F10183"/>
  <c r="H10183" s="1"/>
  <c r="BG191" i="1"/>
  <c r="F9370" i="3" s="1"/>
  <c r="F9367"/>
  <c r="H8551"/>
  <c r="G8551"/>
  <c r="H7735"/>
  <c r="G7735"/>
  <c r="H6919"/>
  <c r="G6919"/>
  <c r="AQ191" i="1"/>
  <c r="F6106" i="3" s="1"/>
  <c r="F6103"/>
  <c r="AM191" i="1"/>
  <c r="F5290" i="3" s="1"/>
  <c r="F5287"/>
  <c r="AE191" i="1"/>
  <c r="F3658" i="3" s="1"/>
  <c r="F3655"/>
  <c r="AA191" i="1"/>
  <c r="F2842" i="3" s="1"/>
  <c r="F2839"/>
  <c r="BZ191" i="1"/>
  <c r="F13247" i="3" s="1"/>
  <c r="F13244"/>
  <c r="BV191" i="1"/>
  <c r="F12431" i="3" s="1"/>
  <c r="BR191" i="1"/>
  <c r="F11615" i="3" s="1"/>
  <c r="F11612"/>
  <c r="BN191" i="1"/>
  <c r="F10799" i="3" s="1"/>
  <c r="F9979"/>
  <c r="F9163"/>
  <c r="CD191" i="1"/>
  <c r="F14063" i="3" s="1"/>
  <c r="F14060"/>
  <c r="H8347"/>
  <c r="G8347"/>
  <c r="G3064"/>
  <c r="H3064"/>
  <c r="F3038"/>
  <c r="H3036"/>
  <c r="H15683"/>
  <c r="F15685"/>
  <c r="H15616"/>
  <c r="F15618"/>
  <c r="H15915"/>
  <c r="F15917"/>
  <c r="H15808"/>
  <c r="G15808"/>
  <c r="H16111"/>
  <c r="G16111"/>
  <c r="F592"/>
  <c r="H592" s="1"/>
  <c r="H590"/>
  <c r="G2969"/>
  <c r="H2969"/>
  <c r="H15071"/>
  <c r="F15073"/>
  <c r="H15004"/>
  <c r="F15006"/>
  <c r="H15303"/>
  <c r="F15305"/>
  <c r="H15305" s="1"/>
  <c r="H15196"/>
  <c r="G15196"/>
  <c r="H15499"/>
  <c r="G15499"/>
  <c r="H15479"/>
  <c r="F15481"/>
  <c r="H15412"/>
  <c r="F15414"/>
  <c r="H15711"/>
  <c r="F15713"/>
  <c r="H15604"/>
  <c r="G15604"/>
  <c r="H15907"/>
  <c r="G15907"/>
  <c r="H16283"/>
  <c r="F16295"/>
  <c r="H16271"/>
  <c r="F16275"/>
  <c r="H16275" s="1"/>
  <c r="H16253"/>
  <c r="F16255"/>
  <c r="H16255" s="1"/>
  <c r="H16219"/>
  <c r="F16228"/>
  <c r="H16527"/>
  <c r="F16529"/>
  <c r="H16529" s="1"/>
  <c r="H16450"/>
  <c r="H16432"/>
  <c r="G16432"/>
  <c r="F16434"/>
  <c r="H16731"/>
  <c r="F16733"/>
  <c r="H16636"/>
  <c r="F16638"/>
  <c r="H16935"/>
  <c r="F16937"/>
  <c r="H16828"/>
  <c r="G16828"/>
  <c r="H17131"/>
  <c r="G17131"/>
  <c r="H9993"/>
  <c r="F9998"/>
  <c r="H9585"/>
  <c r="F9590"/>
  <c r="H9177"/>
  <c r="F9182"/>
  <c r="H8769"/>
  <c r="F8774"/>
  <c r="H6729"/>
  <c r="F6734"/>
  <c r="H6321"/>
  <c r="F6326"/>
  <c r="H5913"/>
  <c r="F5918"/>
  <c r="H5505"/>
  <c r="F5510"/>
  <c r="H4893"/>
  <c r="F4898"/>
  <c r="H4077"/>
  <c r="F4082"/>
  <c r="H3669"/>
  <c r="F3674"/>
  <c r="H3261"/>
  <c r="F3266"/>
  <c r="H2445"/>
  <c r="F2450"/>
  <c r="H2037"/>
  <c r="F2042"/>
  <c r="H1629"/>
  <c r="F1634"/>
  <c r="H1221"/>
  <c r="F1226"/>
  <c r="H813"/>
  <c r="F818"/>
  <c r="H14678"/>
  <c r="F14683"/>
  <c r="H14683" s="1"/>
  <c r="H12842"/>
  <c r="F12847"/>
  <c r="H12847" s="1"/>
  <c r="H12434"/>
  <c r="F12439"/>
  <c r="H12026"/>
  <c r="F12031"/>
  <c r="H12031" s="1"/>
  <c r="H11618"/>
  <c r="F11623"/>
  <c r="H11210"/>
  <c r="F11215"/>
  <c r="H10802"/>
  <c r="F10807"/>
  <c r="H10807" s="1"/>
  <c r="F10399"/>
  <c r="H10399" s="1"/>
  <c r="H10394"/>
  <c r="H9946"/>
  <c r="F9950"/>
  <c r="H9950" s="1"/>
  <c r="H9538"/>
  <c r="F9542"/>
  <c r="H9542" s="1"/>
  <c r="H9130"/>
  <c r="F9134"/>
  <c r="H9134" s="1"/>
  <c r="H8722"/>
  <c r="F8726"/>
  <c r="H8726" s="1"/>
  <c r="H6682"/>
  <c r="F6686"/>
  <c r="H6686" s="1"/>
  <c r="H6274"/>
  <c r="F6278"/>
  <c r="H6278" s="1"/>
  <c r="H5866"/>
  <c r="F5870"/>
  <c r="H5870" s="1"/>
  <c r="H5458"/>
  <c r="F5462"/>
  <c r="H5462" s="1"/>
  <c r="H4846"/>
  <c r="F4850"/>
  <c r="H4850" s="1"/>
  <c r="H4030"/>
  <c r="F4034"/>
  <c r="H4034" s="1"/>
  <c r="H3622"/>
  <c r="F3626"/>
  <c r="H3626" s="1"/>
  <c r="H3214"/>
  <c r="F3218"/>
  <c r="H3218" s="1"/>
  <c r="H2398"/>
  <c r="F2402"/>
  <c r="H2402" s="1"/>
  <c r="H1990"/>
  <c r="F1994"/>
  <c r="H1994" s="1"/>
  <c r="H1582"/>
  <c r="F1586"/>
  <c r="H1586" s="1"/>
  <c r="H1174"/>
  <c r="F1178"/>
  <c r="H1178" s="1"/>
  <c r="H766"/>
  <c r="F770"/>
  <c r="H770" s="1"/>
  <c r="H12797"/>
  <c r="F12800"/>
  <c r="H12800" s="1"/>
  <c r="H12389"/>
  <c r="F12392"/>
  <c r="H12392" s="1"/>
  <c r="H11981"/>
  <c r="F11984"/>
  <c r="H11984" s="1"/>
  <c r="H11573"/>
  <c r="F11576"/>
  <c r="H11576" s="1"/>
  <c r="H11165"/>
  <c r="F11168"/>
  <c r="H11168" s="1"/>
  <c r="H10757"/>
  <c r="F10760"/>
  <c r="H10760" s="1"/>
  <c r="F10352"/>
  <c r="H10352" s="1"/>
  <c r="H10349"/>
  <c r="H9933"/>
  <c r="F9937"/>
  <c r="H9937" s="1"/>
  <c r="H9525"/>
  <c r="F9529"/>
  <c r="H9529" s="1"/>
  <c r="H9117"/>
  <c r="F9121"/>
  <c r="H9121" s="1"/>
  <c r="H8709"/>
  <c r="F8713"/>
  <c r="H8713" s="1"/>
  <c r="H6669"/>
  <c r="F6673"/>
  <c r="H6673" s="1"/>
  <c r="H6261"/>
  <c r="F6265"/>
  <c r="H6265" s="1"/>
  <c r="H5853"/>
  <c r="F5857"/>
  <c r="H5857" s="1"/>
  <c r="H5445"/>
  <c r="F5449"/>
  <c r="H5449" s="1"/>
  <c r="H4833"/>
  <c r="F4837"/>
  <c r="H4837" s="1"/>
  <c r="H4017"/>
  <c r="F4021"/>
  <c r="H4021" s="1"/>
  <c r="H3609"/>
  <c r="F3613"/>
  <c r="H3613" s="1"/>
  <c r="H3201"/>
  <c r="F3205"/>
  <c r="H3205" s="1"/>
  <c r="H2385"/>
  <c r="F2389"/>
  <c r="H2389" s="1"/>
  <c r="H1977"/>
  <c r="F1981"/>
  <c r="H1981" s="1"/>
  <c r="H1569"/>
  <c r="F1573"/>
  <c r="H1573" s="1"/>
  <c r="H1161"/>
  <c r="F1165"/>
  <c r="H1165" s="1"/>
  <c r="H753"/>
  <c r="F757"/>
  <c r="H757" s="1"/>
  <c r="H14621"/>
  <c r="F14623"/>
  <c r="H14623" s="1"/>
  <c r="H13397"/>
  <c r="F13399"/>
  <c r="H13399" s="1"/>
  <c r="H12173"/>
  <c r="F12175"/>
  <c r="H12175" s="1"/>
  <c r="H11765"/>
  <c r="F11767"/>
  <c r="H11767" s="1"/>
  <c r="H11357"/>
  <c r="F11359"/>
  <c r="H11359" s="1"/>
  <c r="H10949"/>
  <c r="F10951"/>
  <c r="H10951" s="1"/>
  <c r="H10541"/>
  <c r="F10543"/>
  <c r="H10543" s="1"/>
  <c r="H10132"/>
  <c r="F10134"/>
  <c r="H10134" s="1"/>
  <c r="H9724"/>
  <c r="F9726"/>
  <c r="H9726" s="1"/>
  <c r="H9316"/>
  <c r="F9318"/>
  <c r="H9318" s="1"/>
  <c r="H8908"/>
  <c r="F8910"/>
  <c r="H8910" s="1"/>
  <c r="H6460"/>
  <c r="F6462"/>
  <c r="H6462" s="1"/>
  <c r="H6052"/>
  <c r="F6054"/>
  <c r="H6054" s="1"/>
  <c r="H5644"/>
  <c r="F5646"/>
  <c r="H5646" s="1"/>
  <c r="H5236"/>
  <c r="F5238"/>
  <c r="H5238" s="1"/>
  <c r="H3808"/>
  <c r="F3810"/>
  <c r="H3810" s="1"/>
  <c r="H3400"/>
  <c r="F3402"/>
  <c r="H3402" s="1"/>
  <c r="H2176"/>
  <c r="F2178"/>
  <c r="H2178" s="1"/>
  <c r="H1768"/>
  <c r="F1770"/>
  <c r="H1770" s="1"/>
  <c r="H1360"/>
  <c r="F1362"/>
  <c r="H1362" s="1"/>
  <c r="H952"/>
  <c r="F954"/>
  <c r="H954" s="1"/>
  <c r="H14612"/>
  <c r="F14614"/>
  <c r="H14614" s="1"/>
  <c r="H13388"/>
  <c r="F13390"/>
  <c r="H13390" s="1"/>
  <c r="H12164"/>
  <c r="F12166"/>
  <c r="H12166" s="1"/>
  <c r="H11756"/>
  <c r="F11758"/>
  <c r="H11348"/>
  <c r="F11350"/>
  <c r="H11350" s="1"/>
  <c r="BL209" i="1"/>
  <c r="BJ209"/>
  <c r="BH209"/>
  <c r="BF209"/>
  <c r="BD209"/>
  <c r="AT209"/>
  <c r="AR209"/>
  <c r="AP209"/>
  <c r="AN209"/>
  <c r="AK209"/>
  <c r="AG209"/>
  <c r="AE209"/>
  <c r="AC209"/>
  <c r="Y209"/>
  <c r="W209"/>
  <c r="U209"/>
  <c r="S209"/>
  <c r="Q209"/>
  <c r="F10389" i="3"/>
  <c r="H10389" s="1"/>
  <c r="CS191" i="1"/>
  <c r="F17123" i="3" s="1"/>
  <c r="F17120"/>
  <c r="CM191" i="1"/>
  <c r="F15899" i="3" s="1"/>
  <c r="F15896"/>
  <c r="CI191" i="1"/>
  <c r="F15083" i="3" s="1"/>
  <c r="F15080"/>
  <c r="F14264"/>
  <c r="CA191" i="1"/>
  <c r="F13451" i="3" s="1"/>
  <c r="F13448"/>
  <c r="BU191" i="1"/>
  <c r="F12227" i="3" s="1"/>
  <c r="F12224"/>
  <c r="BQ191" i="1"/>
  <c r="F11411" i="3" s="1"/>
  <c r="H11411" s="1"/>
  <c r="F11408"/>
  <c r="BM191" i="1"/>
  <c r="F10595" i="3" s="1"/>
  <c r="F10592"/>
  <c r="BI191" i="1"/>
  <c r="F9778" i="3" s="1"/>
  <c r="F9775"/>
  <c r="BE191" i="1"/>
  <c r="F8962" i="3" s="1"/>
  <c r="H8962" s="1"/>
  <c r="F8959"/>
  <c r="H8959" s="1"/>
  <c r="H8143"/>
  <c r="G8143"/>
  <c r="H7327"/>
  <c r="G7327"/>
  <c r="AK191" i="1"/>
  <c r="F4882" i="3" s="1"/>
  <c r="F4879"/>
  <c r="AG191" i="1"/>
  <c r="F4066" i="3" s="1"/>
  <c r="F4063"/>
  <c r="AC191" i="1"/>
  <c r="F3250" i="3" s="1"/>
  <c r="F3247"/>
  <c r="CQ191" i="1"/>
  <c r="F16715" i="3" s="1"/>
  <c r="F16712"/>
  <c r="H16508"/>
  <c r="G16508"/>
  <c r="CL191" i="1"/>
  <c r="F15695" i="3" s="1"/>
  <c r="F15692"/>
  <c r="CH191" i="1"/>
  <c r="F14879" i="3" s="1"/>
  <c r="F14876"/>
  <c r="CB191" i="1"/>
  <c r="F13655" i="3" s="1"/>
  <c r="F13652"/>
  <c r="BX191" i="1"/>
  <c r="F12839" i="3" s="1"/>
  <c r="F12836"/>
  <c r="BT191" i="1"/>
  <c r="F12023" i="3" s="1"/>
  <c r="F12020"/>
  <c r="BP191" i="1"/>
  <c r="F11207" i="3" s="1"/>
  <c r="F11204"/>
  <c r="BL191" i="1"/>
  <c r="F10388" i="3"/>
  <c r="BH191" i="1"/>
  <c r="F9574" i="3" s="1"/>
  <c r="F9571"/>
  <c r="BD191" i="1"/>
  <c r="F8758" i="3" s="1"/>
  <c r="H8758" s="1"/>
  <c r="F8755"/>
  <c r="AT191" i="1"/>
  <c r="F6718" i="3" s="1"/>
  <c r="F6715"/>
  <c r="AP191" i="1"/>
  <c r="F5902" i="3" s="1"/>
  <c r="F5899"/>
  <c r="AD191" i="1"/>
  <c r="F3454" i="3" s="1"/>
  <c r="F3451"/>
  <c r="AF191" i="1"/>
  <c r="F3862" i="3" s="1"/>
  <c r="F3859"/>
  <c r="H5104"/>
  <c r="G5104"/>
  <c r="H2860"/>
  <c r="G2860"/>
  <c r="H2561"/>
  <c r="G2561"/>
  <c r="F2630"/>
  <c r="H2628"/>
  <c r="H5009"/>
  <c r="G5009"/>
  <c r="F5078"/>
  <c r="H5076"/>
  <c r="H2765"/>
  <c r="G2765"/>
  <c r="F2834"/>
  <c r="H2832"/>
  <c r="H6938"/>
  <c r="F6940"/>
  <c r="H6831"/>
  <c r="G6831"/>
  <c r="H7134"/>
  <c r="G7134"/>
  <c r="H7114"/>
  <c r="F7116"/>
  <c r="H7065"/>
  <c r="H7047"/>
  <c r="H7550"/>
  <c r="F7552"/>
  <c r="H7552" s="1"/>
  <c r="H7318"/>
  <c r="F7320"/>
  <c r="H7269"/>
  <c r="H7251"/>
  <c r="F7253"/>
  <c r="H7754"/>
  <c r="F7756"/>
  <c r="H7756" s="1"/>
  <c r="H7647"/>
  <c r="G7647"/>
  <c r="H7930"/>
  <c r="F7932"/>
  <c r="H7881"/>
  <c r="H7863"/>
  <c r="F7865"/>
  <c r="H7865" s="1"/>
  <c r="H8162"/>
  <c r="F8164"/>
  <c r="H8164" s="1"/>
  <c r="H8055"/>
  <c r="G8055"/>
  <c r="H8338"/>
  <c r="F8340"/>
  <c r="H8289"/>
  <c r="H8271"/>
  <c r="F8273"/>
  <c r="H13059"/>
  <c r="F13061"/>
  <c r="H12952"/>
  <c r="G12952"/>
  <c r="H13235"/>
  <c r="F13237"/>
  <c r="H13186"/>
  <c r="H13168"/>
  <c r="F13170"/>
  <c r="H13671"/>
  <c r="F13673"/>
  <c r="H13564"/>
  <c r="G13564"/>
  <c r="H13847"/>
  <c r="F13849"/>
  <c r="H13798"/>
  <c r="H13780"/>
  <c r="F13782"/>
  <c r="H14079"/>
  <c r="F14081"/>
  <c r="H14081" s="1"/>
  <c r="H13972"/>
  <c r="G13972"/>
  <c r="H14206"/>
  <c r="H14188"/>
  <c r="F14190"/>
  <c r="H14487"/>
  <c r="F14489"/>
  <c r="H14489" s="1"/>
  <c r="H14380"/>
  <c r="G14380"/>
  <c r="H14867"/>
  <c r="F14869"/>
  <c r="H14818"/>
  <c r="H14800"/>
  <c r="F14802"/>
  <c r="H15099"/>
  <c r="F15101"/>
  <c r="H14992"/>
  <c r="G14992"/>
  <c r="H15275"/>
  <c r="F15277"/>
  <c r="H15226"/>
  <c r="H15208"/>
  <c r="F15210"/>
  <c r="H15507"/>
  <c r="F15509"/>
  <c r="H15400"/>
  <c r="G15400"/>
  <c r="H15703"/>
  <c r="G15703"/>
  <c r="H16091"/>
  <c r="F16093"/>
  <c r="H16024"/>
  <c r="F16026"/>
  <c r="H16323"/>
  <c r="F16325"/>
  <c r="H16237"/>
  <c r="G16237"/>
  <c r="H16216"/>
  <c r="G16216"/>
  <c r="H16499"/>
  <c r="H16420"/>
  <c r="G16420"/>
  <c r="H16723"/>
  <c r="G16723"/>
  <c r="H16703"/>
  <c r="F16705"/>
  <c r="F388"/>
  <c r="H388" s="1"/>
  <c r="H386"/>
  <c r="H6930"/>
  <c r="G6930"/>
  <c r="H6910"/>
  <c r="F6912"/>
  <c r="H6861"/>
  <c r="H6843"/>
  <c r="F6845"/>
  <c r="H7142"/>
  <c r="F7144"/>
  <c r="H7026"/>
  <c r="G7026"/>
  <c r="H7522"/>
  <c r="F7524"/>
  <c r="H7473"/>
  <c r="H7455"/>
  <c r="F7457"/>
  <c r="H7457" s="1"/>
  <c r="H7346"/>
  <c r="F7348"/>
  <c r="H7348" s="1"/>
  <c r="H7239"/>
  <c r="G7239"/>
  <c r="H7726"/>
  <c r="F7728"/>
  <c r="H7659"/>
  <c r="F7661"/>
  <c r="H7958"/>
  <c r="F7960"/>
  <c r="H7960" s="1"/>
  <c r="H8134"/>
  <c r="F8136"/>
  <c r="H8067"/>
  <c r="F8069"/>
  <c r="H8366"/>
  <c r="F8368"/>
  <c r="H8368" s="1"/>
  <c r="H8259"/>
  <c r="G8259"/>
  <c r="H13051"/>
  <c r="G13051"/>
  <c r="H13031"/>
  <c r="F13033"/>
  <c r="H12982"/>
  <c r="H12964"/>
  <c r="F12966"/>
  <c r="H13263"/>
  <c r="F13265"/>
  <c r="H13265" s="1"/>
  <c r="H13156"/>
  <c r="G13156"/>
  <c r="H13663"/>
  <c r="G13663"/>
  <c r="H13643"/>
  <c r="F13645"/>
  <c r="H13594"/>
  <c r="H13576"/>
  <c r="F13578"/>
  <c r="H13875"/>
  <c r="F13877"/>
  <c r="H13877" s="1"/>
  <c r="H13768"/>
  <c r="G13768"/>
  <c r="H14051"/>
  <c r="F14053"/>
  <c r="H14002"/>
  <c r="H13984"/>
  <c r="F13986"/>
  <c r="H14283"/>
  <c r="H14255"/>
  <c r="H14176"/>
  <c r="G14176"/>
  <c r="H14459"/>
  <c r="F14461"/>
  <c r="H14392"/>
  <c r="F14394"/>
  <c r="H14895"/>
  <c r="F14897"/>
  <c r="H14897" s="1"/>
  <c r="H14788"/>
  <c r="G14788"/>
  <c r="H15091"/>
  <c r="G15091"/>
  <c r="H15887"/>
  <c r="F15889"/>
  <c r="H15820"/>
  <c r="F15822"/>
  <c r="H16119"/>
  <c r="F16121"/>
  <c r="H16012"/>
  <c r="G16012"/>
  <c r="H16315"/>
  <c r="G16315"/>
  <c r="H17111"/>
  <c r="F17113"/>
  <c r="H17044"/>
  <c r="F17046"/>
  <c r="H12850"/>
  <c r="F12855"/>
  <c r="H12442"/>
  <c r="F12447"/>
  <c r="H12034"/>
  <c r="F12039"/>
  <c r="H11626"/>
  <c r="F11631"/>
  <c r="H11218"/>
  <c r="F11223"/>
  <c r="H10810"/>
  <c r="F10815"/>
  <c r="F10407"/>
  <c r="H10402"/>
  <c r="H9985"/>
  <c r="F9990"/>
  <c r="H9990" s="1"/>
  <c r="H9577"/>
  <c r="F9582"/>
  <c r="H9582" s="1"/>
  <c r="H9169"/>
  <c r="G9169"/>
  <c r="F9174"/>
  <c r="H8761"/>
  <c r="F8766"/>
  <c r="H8766" s="1"/>
  <c r="H6721"/>
  <c r="F6726"/>
  <c r="H6726" s="1"/>
  <c r="H6313"/>
  <c r="F6318"/>
  <c r="H5905"/>
  <c r="F5910"/>
  <c r="H5910" s="1"/>
  <c r="H5497"/>
  <c r="F5502"/>
  <c r="H5502" s="1"/>
  <c r="H4885"/>
  <c r="G4885"/>
  <c r="F4890"/>
  <c r="H4069"/>
  <c r="F4074"/>
  <c r="H4074" s="1"/>
  <c r="H3661"/>
  <c r="F3666"/>
  <c r="H3666" s="1"/>
  <c r="H3253"/>
  <c r="F3258"/>
  <c r="H3258" s="1"/>
  <c r="H2437"/>
  <c r="F2442"/>
  <c r="H2442" s="1"/>
  <c r="H2029"/>
  <c r="F2034"/>
  <c r="H2034" s="1"/>
  <c r="H1621"/>
  <c r="F1626"/>
  <c r="H1626" s="1"/>
  <c r="H1213"/>
  <c r="F1218"/>
  <c r="H1218" s="1"/>
  <c r="H805"/>
  <c r="F810"/>
  <c r="H810" s="1"/>
  <c r="H14651"/>
  <c r="F14663"/>
  <c r="H13427"/>
  <c r="F13439"/>
  <c r="H12203"/>
  <c r="F12215"/>
  <c r="H11795"/>
  <c r="F11807"/>
  <c r="H11387"/>
  <c r="F11399"/>
  <c r="H10979"/>
  <c r="F10991"/>
  <c r="H10571"/>
  <c r="F10583"/>
  <c r="H10162"/>
  <c r="F10174"/>
  <c r="H9754"/>
  <c r="F9766"/>
  <c r="H9346"/>
  <c r="F9358"/>
  <c r="H8938"/>
  <c r="F8950"/>
  <c r="H6490"/>
  <c r="F6502"/>
  <c r="H6082"/>
  <c r="F6094"/>
  <c r="H5674"/>
  <c r="F5686"/>
  <c r="H5266"/>
  <c r="F5278"/>
  <c r="H3838"/>
  <c r="F3850"/>
  <c r="H3430"/>
  <c r="F3442"/>
  <c r="H2206"/>
  <c r="F2218"/>
  <c r="H1798"/>
  <c r="F1810"/>
  <c r="H1390"/>
  <c r="F1402"/>
  <c r="H982"/>
  <c r="F994"/>
  <c r="H14646"/>
  <c r="F14648"/>
  <c r="H14648" s="1"/>
  <c r="H13422"/>
  <c r="F13424"/>
  <c r="H13424" s="1"/>
  <c r="H12198"/>
  <c r="F12200"/>
  <c r="H12200" s="1"/>
  <c r="H11790"/>
  <c r="F11792"/>
  <c r="H11792" s="1"/>
  <c r="H11382"/>
  <c r="F11384"/>
  <c r="H11384" s="1"/>
  <c r="H10974"/>
  <c r="F10976"/>
  <c r="H10976" s="1"/>
  <c r="H10566"/>
  <c r="F10568"/>
  <c r="H10568" s="1"/>
  <c r="H10157"/>
  <c r="F10159"/>
  <c r="H10159" s="1"/>
  <c r="H9749"/>
  <c r="F9751"/>
  <c r="H9751" s="1"/>
  <c r="H9341"/>
  <c r="F9343"/>
  <c r="H9343" s="1"/>
  <c r="H8933"/>
  <c r="F8935"/>
  <c r="H8935" s="1"/>
  <c r="H6485"/>
  <c r="F6487"/>
  <c r="H6487" s="1"/>
  <c r="H6077"/>
  <c r="F6079"/>
  <c r="H6079" s="1"/>
  <c r="H5669"/>
  <c r="F5671"/>
  <c r="H5671" s="1"/>
  <c r="H5261"/>
  <c r="F5263"/>
  <c r="H5263" s="1"/>
  <c r="H3833"/>
  <c r="F3835"/>
  <c r="H3835" s="1"/>
  <c r="H3425"/>
  <c r="F3427"/>
  <c r="H3427" s="1"/>
  <c r="H2201"/>
  <c r="F2203"/>
  <c r="H2203" s="1"/>
  <c r="H1793"/>
  <c r="F1795"/>
  <c r="H1795" s="1"/>
  <c r="H1385"/>
  <c r="F1387"/>
  <c r="H1387" s="1"/>
  <c r="H977"/>
  <c r="F979"/>
  <c r="H979" s="1"/>
  <c r="H12803"/>
  <c r="F12807"/>
  <c r="H12807" s="1"/>
  <c r="H12395"/>
  <c r="F12399"/>
  <c r="H12399" s="1"/>
  <c r="H11987"/>
  <c r="F11991"/>
  <c r="H11991" s="1"/>
  <c r="H11579"/>
  <c r="F11583"/>
  <c r="H11583" s="1"/>
  <c r="H11171"/>
  <c r="F11175"/>
  <c r="H11175" s="1"/>
  <c r="H10763"/>
  <c r="F10767"/>
  <c r="H10767" s="1"/>
  <c r="F10359"/>
  <c r="H10359" s="1"/>
  <c r="H10355"/>
  <c r="H9940"/>
  <c r="F9943"/>
  <c r="H9943" s="1"/>
  <c r="H9532"/>
  <c r="F9535"/>
  <c r="H9535" s="1"/>
  <c r="H9124"/>
  <c r="F9127"/>
  <c r="H9127" s="1"/>
  <c r="H8716"/>
  <c r="F8719"/>
  <c r="H8719" s="1"/>
  <c r="H6676"/>
  <c r="F6679"/>
  <c r="H6679" s="1"/>
  <c r="H6268"/>
  <c r="F6271"/>
  <c r="H6271" s="1"/>
  <c r="H5860"/>
  <c r="F5863"/>
  <c r="H5863" s="1"/>
  <c r="H5452"/>
  <c r="F5455"/>
  <c r="H5455" s="1"/>
  <c r="H4840"/>
  <c r="F4843"/>
  <c r="H4843" s="1"/>
  <c r="H4024"/>
  <c r="F4027"/>
  <c r="H4027" s="1"/>
  <c r="H3616"/>
  <c r="F3619"/>
  <c r="H3619" s="1"/>
  <c r="H3208"/>
  <c r="F3211"/>
  <c r="H3211" s="1"/>
  <c r="H2392"/>
  <c r="F2395"/>
  <c r="H2395" s="1"/>
  <c r="H1984"/>
  <c r="F1987"/>
  <c r="H1987" s="1"/>
  <c r="H1576"/>
  <c r="F1579"/>
  <c r="H1579" s="1"/>
  <c r="H1168"/>
  <c r="F1171"/>
  <c r="H1171" s="1"/>
  <c r="H760"/>
  <c r="F763"/>
  <c r="H763" s="1"/>
  <c r="H14626"/>
  <c r="F14630"/>
  <c r="H14630" s="1"/>
  <c r="H12790"/>
  <c r="F12794"/>
  <c r="H12794" s="1"/>
  <c r="H12382"/>
  <c r="F12386"/>
  <c r="H12386" s="1"/>
  <c r="H11974"/>
  <c r="F11978"/>
  <c r="H11978" s="1"/>
  <c r="H11566"/>
  <c r="F11570"/>
  <c r="H11570" s="1"/>
  <c r="H11158"/>
  <c r="F11162"/>
  <c r="H11162" s="1"/>
  <c r="H10750"/>
  <c r="F10754"/>
  <c r="H10754" s="1"/>
  <c r="F10346"/>
  <c r="H10346" s="1"/>
  <c r="H10342"/>
  <c r="F7035"/>
  <c r="BX209" i="1"/>
  <c r="BV209"/>
  <c r="BT209"/>
  <c r="BR209"/>
  <c r="BP209"/>
  <c r="BN209"/>
  <c r="H10940" i="3"/>
  <c r="F10942"/>
  <c r="H10532"/>
  <c r="F10534"/>
  <c r="H10123"/>
  <c r="F10125"/>
  <c r="H10125" s="1"/>
  <c r="H9715"/>
  <c r="F9717"/>
  <c r="H9717" s="1"/>
  <c r="H9307"/>
  <c r="F9309"/>
  <c r="H8899"/>
  <c r="F8901"/>
  <c r="H8901" s="1"/>
  <c r="H6451"/>
  <c r="F6453"/>
  <c r="H6453" s="1"/>
  <c r="H6043"/>
  <c r="F6045"/>
  <c r="H5635"/>
  <c r="F5637"/>
  <c r="H5637" s="1"/>
  <c r="H5227"/>
  <c r="F5229"/>
  <c r="H3799"/>
  <c r="F3801"/>
  <c r="H3391"/>
  <c r="F3393"/>
  <c r="H2167"/>
  <c r="F2169"/>
  <c r="H2169" s="1"/>
  <c r="H1759"/>
  <c r="F1761"/>
  <c r="H1351"/>
  <c r="F1353"/>
  <c r="H1353" s="1"/>
  <c r="H943"/>
  <c r="F945"/>
  <c r="H945" s="1"/>
  <c r="H12772"/>
  <c r="F12773"/>
  <c r="H12773" s="1"/>
  <c r="H12364"/>
  <c r="F12365"/>
  <c r="H12365" s="1"/>
  <c r="H11956"/>
  <c r="F11957"/>
  <c r="H11957" s="1"/>
  <c r="H11548"/>
  <c r="F11549"/>
  <c r="H11549" s="1"/>
  <c r="H11140"/>
  <c r="F11141"/>
  <c r="H11141" s="1"/>
  <c r="H10732"/>
  <c r="F10733"/>
  <c r="H10733" s="1"/>
  <c r="H16624"/>
  <c r="G16624"/>
  <c r="H16927"/>
  <c r="G16927"/>
  <c r="H16907"/>
  <c r="F16909"/>
  <c r="H16858"/>
  <c r="H16840"/>
  <c r="F16842"/>
  <c r="H17139"/>
  <c r="F17141"/>
  <c r="H17053"/>
  <c r="G17053"/>
  <c r="H17032"/>
  <c r="G17032"/>
  <c r="H14686"/>
  <c r="F14691"/>
  <c r="H13462"/>
  <c r="F13467"/>
  <c r="H12238"/>
  <c r="F12243"/>
  <c r="H11830"/>
  <c r="F11835"/>
  <c r="H11422"/>
  <c r="F11427"/>
  <c r="H11014"/>
  <c r="F11019"/>
  <c r="H10606"/>
  <c r="F10611"/>
  <c r="H10197"/>
  <c r="F10202"/>
  <c r="H9789"/>
  <c r="F9794"/>
  <c r="H9381"/>
  <c r="F9386"/>
  <c r="H8973"/>
  <c r="F8978"/>
  <c r="H6525"/>
  <c r="F6530"/>
  <c r="H6117"/>
  <c r="F6122"/>
  <c r="H5709"/>
  <c r="F5714"/>
  <c r="H5301"/>
  <c r="F5306"/>
  <c r="H3873"/>
  <c r="F3878"/>
  <c r="H3465"/>
  <c r="F3470"/>
  <c r="H2241"/>
  <c r="F2246"/>
  <c r="H1833"/>
  <c r="F1838"/>
  <c r="H1425"/>
  <c r="F1430"/>
  <c r="H1017"/>
  <c r="F1022"/>
  <c r="H13454"/>
  <c r="F13459"/>
  <c r="H13459" s="1"/>
  <c r="H12230"/>
  <c r="F12235"/>
  <c r="H12235" s="1"/>
  <c r="H11822"/>
  <c r="G11822"/>
  <c r="F11827"/>
  <c r="H11414"/>
  <c r="F11419"/>
  <c r="H11419" s="1"/>
  <c r="H11006"/>
  <c r="F11011"/>
  <c r="H11011" s="1"/>
  <c r="H10598"/>
  <c r="F10603"/>
  <c r="H10189"/>
  <c r="F10194"/>
  <c r="H10194" s="1"/>
  <c r="H9781"/>
  <c r="F9786"/>
  <c r="H9786" s="1"/>
  <c r="H9373"/>
  <c r="F9378"/>
  <c r="H9378" s="1"/>
  <c r="H8965"/>
  <c r="F8970"/>
  <c r="H8970" s="1"/>
  <c r="H6517"/>
  <c r="G6517"/>
  <c r="F6522"/>
  <c r="H6109"/>
  <c r="F6114"/>
  <c r="H6114" s="1"/>
  <c r="H5701"/>
  <c r="F5706"/>
  <c r="H5706" s="1"/>
  <c r="H5293"/>
  <c r="F5298"/>
  <c r="H5298" s="1"/>
  <c r="H3865"/>
  <c r="F3870"/>
  <c r="H3870" s="1"/>
  <c r="H3457"/>
  <c r="F3462"/>
  <c r="H2233"/>
  <c r="F2238"/>
  <c r="H2238" s="1"/>
  <c r="H1825"/>
  <c r="F1830"/>
  <c r="H1830" s="1"/>
  <c r="H1417"/>
  <c r="F1422"/>
  <c r="H1422" s="1"/>
  <c r="H1009"/>
  <c r="F1014"/>
  <c r="H1014" s="1"/>
  <c r="H12815"/>
  <c r="F12827"/>
  <c r="H12407"/>
  <c r="F12419"/>
  <c r="H11999"/>
  <c r="F12011"/>
  <c r="H11591"/>
  <c r="F11603"/>
  <c r="H11183"/>
  <c r="F11195"/>
  <c r="H10775"/>
  <c r="F10787"/>
  <c r="F10379"/>
  <c r="H10367"/>
  <c r="H9953"/>
  <c r="F9955"/>
  <c r="H9955" s="1"/>
  <c r="H9545"/>
  <c r="F9547"/>
  <c r="H9547" s="1"/>
  <c r="H9137"/>
  <c r="F9139"/>
  <c r="H9139" s="1"/>
  <c r="H8729"/>
  <c r="F8731"/>
  <c r="H8731" s="1"/>
  <c r="H6689"/>
  <c r="F6691"/>
  <c r="H6691" s="1"/>
  <c r="H6281"/>
  <c r="F6283"/>
  <c r="H6283" s="1"/>
  <c r="H5873"/>
  <c r="F5875"/>
  <c r="H5875" s="1"/>
  <c r="H5465"/>
  <c r="F5467"/>
  <c r="H5467" s="1"/>
  <c r="H4853"/>
  <c r="F4855"/>
  <c r="H4855" s="1"/>
  <c r="H4037"/>
  <c r="F4039"/>
  <c r="H4039" s="1"/>
  <c r="H3629"/>
  <c r="F3631"/>
  <c r="H3631" s="1"/>
  <c r="H3221"/>
  <c r="F3223"/>
  <c r="H3223" s="1"/>
  <c r="H2405"/>
  <c r="F2407"/>
  <c r="H2407" s="1"/>
  <c r="H1997"/>
  <c r="F1999"/>
  <c r="H1999" s="1"/>
  <c r="H1589"/>
  <c r="F1591"/>
  <c r="H1591" s="1"/>
  <c r="H1181"/>
  <c r="F1183"/>
  <c r="H1183" s="1"/>
  <c r="H773"/>
  <c r="F775"/>
  <c r="H775" s="1"/>
  <c r="H14639"/>
  <c r="F14643"/>
  <c r="H14643" s="1"/>
  <c r="H13415"/>
  <c r="F13419"/>
  <c r="H13419" s="1"/>
  <c r="H12191"/>
  <c r="F12195"/>
  <c r="H12195" s="1"/>
  <c r="H11783"/>
  <c r="F11787"/>
  <c r="H11787" s="1"/>
  <c r="H11375"/>
  <c r="F11379"/>
  <c r="H11379" s="1"/>
  <c r="H10967"/>
  <c r="F10971"/>
  <c r="H10971" s="1"/>
  <c r="H10559"/>
  <c r="F10563"/>
  <c r="H10563" s="1"/>
  <c r="H10150"/>
  <c r="F10154"/>
  <c r="H10154" s="1"/>
  <c r="H9742"/>
  <c r="F9746"/>
  <c r="H9746" s="1"/>
  <c r="H9334"/>
  <c r="F9338"/>
  <c r="H9338" s="1"/>
  <c r="H8926"/>
  <c r="F8930"/>
  <c r="H8930" s="1"/>
  <c r="H6478"/>
  <c r="F6482"/>
  <c r="H6482" s="1"/>
  <c r="H6070"/>
  <c r="F6074"/>
  <c r="H6074" s="1"/>
  <c r="H5662"/>
  <c r="F5666"/>
  <c r="H5666" s="1"/>
  <c r="H5254"/>
  <c r="F5258"/>
  <c r="H5258" s="1"/>
  <c r="H3826"/>
  <c r="F3830"/>
  <c r="H3830" s="1"/>
  <c r="H3418"/>
  <c r="F3422"/>
  <c r="H3422" s="1"/>
  <c r="H2194"/>
  <c r="F2198"/>
  <c r="H2198" s="1"/>
  <c r="H1786"/>
  <c r="F1790"/>
  <c r="H1790" s="1"/>
  <c r="H1378"/>
  <c r="F1382"/>
  <c r="H1382" s="1"/>
  <c r="H970"/>
  <c r="F974"/>
  <c r="H974" s="1"/>
  <c r="H14633"/>
  <c r="F14636"/>
  <c r="H14636" s="1"/>
  <c r="H13409"/>
  <c r="F13412"/>
  <c r="H13412" s="1"/>
  <c r="H12185"/>
  <c r="F12188"/>
  <c r="H12188" s="1"/>
  <c r="H11777"/>
  <c r="F11780"/>
  <c r="H11780" s="1"/>
  <c r="H11369"/>
  <c r="F11372"/>
  <c r="H11372" s="1"/>
  <c r="H10961"/>
  <c r="F10964"/>
  <c r="H10964" s="1"/>
  <c r="H10553"/>
  <c r="F10556"/>
  <c r="H10556" s="1"/>
  <c r="H10144"/>
  <c r="F10147"/>
  <c r="H10147" s="1"/>
  <c r="H9736"/>
  <c r="F9739"/>
  <c r="H9739" s="1"/>
  <c r="H9328"/>
  <c r="F9331"/>
  <c r="H9331" s="1"/>
  <c r="H8920"/>
  <c r="F8923"/>
  <c r="H8923" s="1"/>
  <c r="H6472"/>
  <c r="F6475"/>
  <c r="H6475" s="1"/>
  <c r="H6064"/>
  <c r="F6067"/>
  <c r="H6067" s="1"/>
  <c r="H5656"/>
  <c r="F5659"/>
  <c r="H5659" s="1"/>
  <c r="H5248"/>
  <c r="F5251"/>
  <c r="H5251" s="1"/>
  <c r="H3820"/>
  <c r="F3823"/>
  <c r="H3823" s="1"/>
  <c r="H3412"/>
  <c r="F3415"/>
  <c r="H3415" s="1"/>
  <c r="H2188"/>
  <c r="F2191"/>
  <c r="H2191" s="1"/>
  <c r="H1780"/>
  <c r="F1783"/>
  <c r="H1783" s="1"/>
  <c r="H1372"/>
  <c r="F1375"/>
  <c r="H1375" s="1"/>
  <c r="H964"/>
  <c r="F967"/>
  <c r="H967" s="1"/>
  <c r="H13402"/>
  <c r="F13406"/>
  <c r="H13406" s="1"/>
  <c r="H12178"/>
  <c r="F12182"/>
  <c r="H12182" s="1"/>
  <c r="H11770"/>
  <c r="F11774"/>
  <c r="H11774" s="1"/>
  <c r="H11362"/>
  <c r="F11366"/>
  <c r="H11366" s="1"/>
  <c r="H10954"/>
  <c r="F10958"/>
  <c r="H10958" s="1"/>
  <c r="H10546"/>
  <c r="F10550"/>
  <c r="H10550" s="1"/>
  <c r="H10137"/>
  <c r="F10141"/>
  <c r="H10141" s="1"/>
  <c r="H9729"/>
  <c r="F9733"/>
  <c r="H9733" s="1"/>
  <c r="H9321"/>
  <c r="F9325"/>
  <c r="H9325" s="1"/>
  <c r="H8913"/>
  <c r="F8917"/>
  <c r="H8917" s="1"/>
  <c r="H6465"/>
  <c r="F6469"/>
  <c r="H6469" s="1"/>
  <c r="H6057"/>
  <c r="F6061"/>
  <c r="H6061" s="1"/>
  <c r="H5649"/>
  <c r="F5653"/>
  <c r="H5653" s="1"/>
  <c r="H5241"/>
  <c r="F5245"/>
  <c r="H5245" s="1"/>
  <c r="H3813"/>
  <c r="F3817"/>
  <c r="H3817" s="1"/>
  <c r="H3405"/>
  <c r="F3409"/>
  <c r="H3409" s="1"/>
  <c r="H2181"/>
  <c r="F2185"/>
  <c r="H2185" s="1"/>
  <c r="H1773"/>
  <c r="F1777"/>
  <c r="H1777" s="1"/>
  <c r="H1365"/>
  <c r="F1369"/>
  <c r="H1369" s="1"/>
  <c r="H957"/>
  <c r="F961"/>
  <c r="H961" s="1"/>
  <c r="H12785"/>
  <c r="F12787"/>
  <c r="H12787" s="1"/>
  <c r="H12377"/>
  <c r="F12379"/>
  <c r="H12379" s="1"/>
  <c r="H11969"/>
  <c r="F11971"/>
  <c r="H11971" s="1"/>
  <c r="H11561"/>
  <c r="F11563"/>
  <c r="H11563" s="1"/>
  <c r="H11153"/>
  <c r="F11155"/>
  <c r="H11155" s="1"/>
  <c r="H10745"/>
  <c r="F10747"/>
  <c r="H10747" s="1"/>
  <c r="F10339"/>
  <c r="H10339" s="1"/>
  <c r="H10337"/>
  <c r="H9919"/>
  <c r="F9921"/>
  <c r="H9921" s="1"/>
  <c r="H9511"/>
  <c r="F9513"/>
  <c r="H9513" s="1"/>
  <c r="H9103"/>
  <c r="F9105"/>
  <c r="H8695"/>
  <c r="F8697"/>
  <c r="H6655"/>
  <c r="F6657"/>
  <c r="H6247"/>
  <c r="F6249"/>
  <c r="H5839"/>
  <c r="F5841"/>
  <c r="H5431"/>
  <c r="F5433"/>
  <c r="H4819"/>
  <c r="F4821"/>
  <c r="H4821" s="1"/>
  <c r="H4003"/>
  <c r="F4005"/>
  <c r="F10325"/>
  <c r="H10325" s="1"/>
  <c r="H10324"/>
  <c r="H9908"/>
  <c r="F9912"/>
  <c r="H9912" s="1"/>
  <c r="H9500"/>
  <c r="F9504"/>
  <c r="H9504" s="1"/>
  <c r="H9092"/>
  <c r="F9096"/>
  <c r="H8684"/>
  <c r="F8688"/>
  <c r="H8688" s="1"/>
  <c r="H6644"/>
  <c r="F6648"/>
  <c r="H6648" s="1"/>
  <c r="H6236"/>
  <c r="F6240"/>
  <c r="H5828"/>
  <c r="F5832"/>
  <c r="H5420"/>
  <c r="F5424"/>
  <c r="H5424" s="1"/>
  <c r="H4808"/>
  <c r="F4812"/>
  <c r="H4812" s="1"/>
  <c r="H3992"/>
  <c r="F3996"/>
  <c r="H3996" s="1"/>
  <c r="H3584"/>
  <c r="F3588"/>
  <c r="H3588" s="1"/>
  <c r="H3176"/>
  <c r="F3180"/>
  <c r="H3180" s="1"/>
  <c r="H2360"/>
  <c r="F2364"/>
  <c r="H2364" s="1"/>
  <c r="H1952"/>
  <c r="F1956"/>
  <c r="H1956" s="1"/>
  <c r="H1544"/>
  <c r="F1548"/>
  <c r="H1548" s="1"/>
  <c r="H1136"/>
  <c r="F1140"/>
  <c r="H1140" s="1"/>
  <c r="H728"/>
  <c r="F732"/>
  <c r="H732" s="1"/>
  <c r="H12751"/>
  <c r="F12760"/>
  <c r="H12343"/>
  <c r="F12352"/>
  <c r="H11935"/>
  <c r="F11944"/>
  <c r="H11527"/>
  <c r="F11536"/>
  <c r="H11119"/>
  <c r="F11128"/>
  <c r="H10711"/>
  <c r="F10720"/>
  <c r="H10286"/>
  <c r="G10286"/>
  <c r="H10284"/>
  <c r="G10284"/>
  <c r="H10278"/>
  <c r="G10278"/>
  <c r="H10276"/>
  <c r="G10276"/>
  <c r="H10264"/>
  <c r="G10264"/>
  <c r="F10300"/>
  <c r="H10247"/>
  <c r="H9838"/>
  <c r="F9891"/>
  <c r="H9430"/>
  <c r="F9483"/>
  <c r="H9022"/>
  <c r="F9075"/>
  <c r="H8614"/>
  <c r="F8667"/>
  <c r="H6370"/>
  <c r="F6423"/>
  <c r="H5962"/>
  <c r="F6015"/>
  <c r="H5554"/>
  <c r="F5607"/>
  <c r="H5146"/>
  <c r="F5199"/>
  <c r="H3310"/>
  <c r="F3363"/>
  <c r="H2086"/>
  <c r="F2139"/>
  <c r="H1678"/>
  <c r="F1731"/>
  <c r="H1270"/>
  <c r="F1323"/>
  <c r="H862"/>
  <c r="F915"/>
  <c r="H16964"/>
  <c r="F16972"/>
  <c r="H16556"/>
  <c r="F16564"/>
  <c r="H16148"/>
  <c r="F16156"/>
  <c r="H15740"/>
  <c r="F15748"/>
  <c r="H15332"/>
  <c r="F15340"/>
  <c r="H14924"/>
  <c r="F14932"/>
  <c r="H14516"/>
  <c r="F14524"/>
  <c r="H14108"/>
  <c r="F14116"/>
  <c r="H13700"/>
  <c r="F13708"/>
  <c r="H13292"/>
  <c r="F13300"/>
  <c r="H12884"/>
  <c r="F12892"/>
  <c r="H12476"/>
  <c r="F12484"/>
  <c r="H12068"/>
  <c r="F12076"/>
  <c r="H11660"/>
  <c r="F11668"/>
  <c r="H11252"/>
  <c r="F11260"/>
  <c r="H10844"/>
  <c r="F10852"/>
  <c r="H10436"/>
  <c r="F10444"/>
  <c r="H10027"/>
  <c r="F10035"/>
  <c r="H9619"/>
  <c r="F9627"/>
  <c r="H9211"/>
  <c r="F9219"/>
  <c r="H8803"/>
  <c r="F8811"/>
  <c r="H8395"/>
  <c r="F8403"/>
  <c r="H7987"/>
  <c r="F7995"/>
  <c r="H7579"/>
  <c r="F7587"/>
  <c r="H7171"/>
  <c r="F7179"/>
  <c r="H6763"/>
  <c r="F6771"/>
  <c r="H6355"/>
  <c r="F6363"/>
  <c r="H5947"/>
  <c r="F5955"/>
  <c r="H5539"/>
  <c r="F5547"/>
  <c r="H5131"/>
  <c r="F5139"/>
  <c r="H4723"/>
  <c r="F4731"/>
  <c r="H4315"/>
  <c r="F4323"/>
  <c r="H3907"/>
  <c r="F3915"/>
  <c r="H3499"/>
  <c r="F3507"/>
  <c r="H3091"/>
  <c r="F3099"/>
  <c r="H2683"/>
  <c r="F2691"/>
  <c r="H2275"/>
  <c r="G2275"/>
  <c r="F2283"/>
  <c r="H1867"/>
  <c r="G1867"/>
  <c r="F1875"/>
  <c r="H1459"/>
  <c r="G1459"/>
  <c r="F1467"/>
  <c r="H1051"/>
  <c r="G1051"/>
  <c r="F1059"/>
  <c r="H643"/>
  <c r="G643"/>
  <c r="F651"/>
  <c r="H235"/>
  <c r="G235"/>
  <c r="F243"/>
  <c r="H16957"/>
  <c r="F16961"/>
  <c r="G16957"/>
  <c r="H16549"/>
  <c r="F16553"/>
  <c r="G16549"/>
  <c r="H16141"/>
  <c r="F16145"/>
  <c r="G16141"/>
  <c r="H15733"/>
  <c r="F15737"/>
  <c r="H15325"/>
  <c r="G15325"/>
  <c r="F15329"/>
  <c r="H14917"/>
  <c r="F14921"/>
  <c r="H14921" s="1"/>
  <c r="H14509"/>
  <c r="G14509"/>
  <c r="F14513"/>
  <c r="H14101"/>
  <c r="G14101"/>
  <c r="F14105"/>
  <c r="H13693"/>
  <c r="G13693"/>
  <c r="F13697"/>
  <c r="H13285"/>
  <c r="G13285"/>
  <c r="F13289"/>
  <c r="H12877"/>
  <c r="G12877"/>
  <c r="F12881"/>
  <c r="H12469"/>
  <c r="G12469"/>
  <c r="F12473"/>
  <c r="H12061"/>
  <c r="G12061"/>
  <c r="F12065"/>
  <c r="H11653"/>
  <c r="G11653"/>
  <c r="F11657"/>
  <c r="H11245"/>
  <c r="G11245"/>
  <c r="F11249"/>
  <c r="H10837"/>
  <c r="G10837"/>
  <c r="F10841"/>
  <c r="H10429"/>
  <c r="G10429"/>
  <c r="F10433"/>
  <c r="H10020"/>
  <c r="F10024"/>
  <c r="H10024" s="1"/>
  <c r="H9612"/>
  <c r="G9612"/>
  <c r="F9616"/>
  <c r="H9204"/>
  <c r="G9204"/>
  <c r="F9208"/>
  <c r="H8796"/>
  <c r="F8800"/>
  <c r="H8800" s="1"/>
  <c r="H8388"/>
  <c r="G8388"/>
  <c r="F8392"/>
  <c r="H7980"/>
  <c r="F7984"/>
  <c r="H7984" s="1"/>
  <c r="H7572"/>
  <c r="F7576"/>
  <c r="H7576" s="1"/>
  <c r="H7164"/>
  <c r="G7164"/>
  <c r="F7168"/>
  <c r="H6756"/>
  <c r="G6756"/>
  <c r="F6760"/>
  <c r="H6348"/>
  <c r="F6352"/>
  <c r="H6352" s="1"/>
  <c r="H5940"/>
  <c r="G5940"/>
  <c r="F5944"/>
  <c r="H5532"/>
  <c r="G5532"/>
  <c r="F5536"/>
  <c r="H5124"/>
  <c r="G5124"/>
  <c r="F5128"/>
  <c r="H4716"/>
  <c r="G4716"/>
  <c r="F4720"/>
  <c r="H4308"/>
  <c r="G4308"/>
  <c r="F4312"/>
  <c r="H3900"/>
  <c r="G3900"/>
  <c r="F3904"/>
  <c r="H3492"/>
  <c r="G3492"/>
  <c r="F3496"/>
  <c r="H3084"/>
  <c r="F3088"/>
  <c r="H3088" s="1"/>
  <c r="H2676"/>
  <c r="F2680"/>
  <c r="H2680" s="1"/>
  <c r="H2268"/>
  <c r="F2272"/>
  <c r="H1860"/>
  <c r="F1864"/>
  <c r="H1864" s="1"/>
  <c r="H1452"/>
  <c r="F1456"/>
  <c r="H1044"/>
  <c r="F1048"/>
  <c r="H636"/>
  <c r="F640"/>
  <c r="G228"/>
  <c r="H228"/>
  <c r="F232"/>
  <c r="H3595"/>
  <c r="F3597"/>
  <c r="H3597" s="1"/>
  <c r="H3187"/>
  <c r="F3189"/>
  <c r="H3189" s="1"/>
  <c r="H2371"/>
  <c r="F2373"/>
  <c r="H1963"/>
  <c r="F1965"/>
  <c r="H1555"/>
  <c r="F1557"/>
  <c r="H1557" s="1"/>
  <c r="H1147"/>
  <c r="F1149"/>
  <c r="H1149" s="1"/>
  <c r="H739"/>
  <c r="F741"/>
  <c r="H14608"/>
  <c r="F14609"/>
  <c r="H14609" s="1"/>
  <c r="H13384"/>
  <c r="F13385"/>
  <c r="H13385" s="1"/>
  <c r="H12160"/>
  <c r="F12161"/>
  <c r="H12161" s="1"/>
  <c r="H11752"/>
  <c r="F11753"/>
  <c r="H11753" s="1"/>
  <c r="H11344"/>
  <c r="F11345"/>
  <c r="H11345" s="1"/>
  <c r="H10936"/>
  <c r="F10937"/>
  <c r="H10937" s="1"/>
  <c r="H10528"/>
  <c r="F10529"/>
  <c r="H10529" s="1"/>
  <c r="H10119"/>
  <c r="F10120"/>
  <c r="H10120" s="1"/>
  <c r="H9711"/>
  <c r="F9712"/>
  <c r="H9712" s="1"/>
  <c r="H9303"/>
  <c r="F9304"/>
  <c r="H9304" s="1"/>
  <c r="H8895"/>
  <c r="F8896"/>
  <c r="H8896" s="1"/>
  <c r="H6447"/>
  <c r="F6448"/>
  <c r="H6448" s="1"/>
  <c r="H6039"/>
  <c r="F6040"/>
  <c r="H6040" s="1"/>
  <c r="H5631"/>
  <c r="F5632"/>
  <c r="H5632" s="1"/>
  <c r="H5223"/>
  <c r="F5224"/>
  <c r="H5224" s="1"/>
  <c r="H3795"/>
  <c r="F3796"/>
  <c r="H3796" s="1"/>
  <c r="H3387"/>
  <c r="F3388"/>
  <c r="H3388" s="1"/>
  <c r="H2163"/>
  <c r="F2164"/>
  <c r="H2164" s="1"/>
  <c r="H1755"/>
  <c r="F1756"/>
  <c r="H1756" s="1"/>
  <c r="H1347"/>
  <c r="F1348"/>
  <c r="H1348" s="1"/>
  <c r="H939"/>
  <c r="F940"/>
  <c r="H940" s="1"/>
  <c r="H14601"/>
  <c r="F14605"/>
  <c r="H14605" s="1"/>
  <c r="H13377"/>
  <c r="F13381"/>
  <c r="H13381" s="1"/>
  <c r="H12153"/>
  <c r="F12157"/>
  <c r="H12157" s="1"/>
  <c r="H11745"/>
  <c r="F11749"/>
  <c r="H11749" s="1"/>
  <c r="H11337"/>
  <c r="F11341"/>
  <c r="H11341" s="1"/>
  <c r="H10929"/>
  <c r="F10933"/>
  <c r="H10933" s="1"/>
  <c r="H10521"/>
  <c r="F10525"/>
  <c r="H10525" s="1"/>
  <c r="H10112"/>
  <c r="F10116"/>
  <c r="H10116" s="1"/>
  <c r="H9704"/>
  <c r="F9708"/>
  <c r="H9708" s="1"/>
  <c r="H9296"/>
  <c r="F9300"/>
  <c r="H9300" s="1"/>
  <c r="H8888"/>
  <c r="F8892"/>
  <c r="H8892" s="1"/>
  <c r="H6440"/>
  <c r="G6440"/>
  <c r="F6444"/>
  <c r="H6032"/>
  <c r="F6036"/>
  <c r="H6036" s="1"/>
  <c r="H5624"/>
  <c r="F5628"/>
  <c r="H5628" s="1"/>
  <c r="H5216"/>
  <c r="F5220"/>
  <c r="H5220" s="1"/>
  <c r="H3788"/>
  <c r="F3792"/>
  <c r="H3792" s="1"/>
  <c r="H3380"/>
  <c r="F3384"/>
  <c r="H3384" s="1"/>
  <c r="H2156"/>
  <c r="F2160"/>
  <c r="H2160" s="1"/>
  <c r="H1748"/>
  <c r="F1752"/>
  <c r="H1752" s="1"/>
  <c r="H1340"/>
  <c r="F1344"/>
  <c r="H1344" s="1"/>
  <c r="H932"/>
  <c r="F936"/>
  <c r="H936" s="1"/>
  <c r="H14587"/>
  <c r="F14596"/>
  <c r="H13363"/>
  <c r="F13372"/>
  <c r="H12139"/>
  <c r="F12148"/>
  <c r="H11731"/>
  <c r="F11740"/>
  <c r="H11323"/>
  <c r="F11332"/>
  <c r="H10915"/>
  <c r="F10924"/>
  <c r="H10507"/>
  <c r="F10516"/>
  <c r="H10098"/>
  <c r="F10107"/>
  <c r="H9690"/>
  <c r="F9699"/>
  <c r="H9282"/>
  <c r="F9291"/>
  <c r="H8874"/>
  <c r="F8883"/>
  <c r="H6426"/>
  <c r="F6435"/>
  <c r="H6018"/>
  <c r="F6027"/>
  <c r="H5610"/>
  <c r="F5619"/>
  <c r="H5202"/>
  <c r="F5211"/>
  <c r="H3774"/>
  <c r="F3783"/>
  <c r="H3366"/>
  <c r="F3375"/>
  <c r="H2142"/>
  <c r="F2151"/>
  <c r="H1734"/>
  <c r="F1743"/>
  <c r="H1326"/>
  <c r="F1335"/>
  <c r="H918"/>
  <c r="F927"/>
  <c r="H3771"/>
  <c r="G3771"/>
  <c r="H12695"/>
  <c r="F12748"/>
  <c r="H12083"/>
  <c r="F12136"/>
  <c r="H11675"/>
  <c r="F11728"/>
  <c r="H11267"/>
  <c r="F11320"/>
  <c r="H10859"/>
  <c r="F10912"/>
  <c r="H10451"/>
  <c r="F10504"/>
  <c r="H10042"/>
  <c r="F10095"/>
  <c r="H10095" s="1"/>
  <c r="H9634"/>
  <c r="F9687"/>
  <c r="H9687" s="1"/>
  <c r="H9226"/>
  <c r="F9279"/>
  <c r="H8818"/>
  <c r="F8871"/>
  <c r="H8871" s="1"/>
  <c r="H6574"/>
  <c r="F6627"/>
  <c r="H6166"/>
  <c r="F6219"/>
  <c r="H5758"/>
  <c r="F5811"/>
  <c r="H5350"/>
  <c r="F5403"/>
  <c r="H4738"/>
  <c r="F4791"/>
  <c r="H3514"/>
  <c r="G3514"/>
  <c r="F3567"/>
  <c r="H3106"/>
  <c r="F3159"/>
  <c r="H2290"/>
  <c r="F2343"/>
  <c r="H1882"/>
  <c r="F1935"/>
  <c r="H1474"/>
  <c r="F1527"/>
  <c r="H1066"/>
  <c r="F1119"/>
  <c r="H658"/>
  <c r="F711"/>
  <c r="H16760"/>
  <c r="F16768"/>
  <c r="H16352"/>
  <c r="F16360"/>
  <c r="H15944"/>
  <c r="G15944"/>
  <c r="F15952"/>
  <c r="H15536"/>
  <c r="F15544"/>
  <c r="H15128"/>
  <c r="F15136"/>
  <c r="H14720"/>
  <c r="F14728"/>
  <c r="H14312"/>
  <c r="F14320"/>
  <c r="H13904"/>
  <c r="F13912"/>
  <c r="H13496"/>
  <c r="F13504"/>
  <c r="H13088"/>
  <c r="F13096"/>
  <c r="H12680"/>
  <c r="F12688"/>
  <c r="H12272"/>
  <c r="F12280"/>
  <c r="H11864"/>
  <c r="F11872"/>
  <c r="H11456"/>
  <c r="F11464"/>
  <c r="H11048"/>
  <c r="F11056"/>
  <c r="H10640"/>
  <c r="F10648"/>
  <c r="H10227"/>
  <c r="G10227"/>
  <c r="F10229"/>
  <c r="H10225"/>
  <c r="G10225"/>
  <c r="H9816"/>
  <c r="G9816"/>
  <c r="F9820"/>
  <c r="H9408"/>
  <c r="G9408"/>
  <c r="F9412"/>
  <c r="H9000"/>
  <c r="G9000"/>
  <c r="F9004"/>
  <c r="H8592"/>
  <c r="G8592"/>
  <c r="F8596"/>
  <c r="H8184"/>
  <c r="F8188"/>
  <c r="H8188" s="1"/>
  <c r="H7776"/>
  <c r="F7780"/>
  <c r="H7780" s="1"/>
  <c r="H7368"/>
  <c r="F7372"/>
  <c r="H7372" s="1"/>
  <c r="H6960"/>
  <c r="G6960"/>
  <c r="F6964"/>
  <c r="H6552"/>
  <c r="G6552"/>
  <c r="F6556"/>
  <c r="H6144"/>
  <c r="F6148"/>
  <c r="H6148" s="1"/>
  <c r="H5736"/>
  <c r="G5736"/>
  <c r="F5740"/>
  <c r="H5328"/>
  <c r="G5328"/>
  <c r="F5332"/>
  <c r="H4920"/>
  <c r="G4920"/>
  <c r="F4924"/>
  <c r="H4512"/>
  <c r="G4512"/>
  <c r="F4516"/>
  <c r="H4104"/>
  <c r="G4104"/>
  <c r="F4108"/>
  <c r="H3696"/>
  <c r="G3696"/>
  <c r="F3700"/>
  <c r="H3288"/>
  <c r="G3288"/>
  <c r="F3292"/>
  <c r="H2880"/>
  <c r="G2880"/>
  <c r="F2884"/>
  <c r="H2472"/>
  <c r="G2472"/>
  <c r="F2476"/>
  <c r="H2064"/>
  <c r="F2068"/>
  <c r="H2068" s="1"/>
  <c r="H1656"/>
  <c r="F1660"/>
  <c r="H1248"/>
  <c r="F1252"/>
  <c r="H1252" s="1"/>
  <c r="H840"/>
  <c r="F844"/>
  <c r="H844" s="1"/>
  <c r="H432"/>
  <c r="F436"/>
  <c r="H436" s="1"/>
  <c r="H16942"/>
  <c r="F16954"/>
  <c r="H16534"/>
  <c r="F16546"/>
  <c r="H16126"/>
  <c r="F16138"/>
  <c r="H15718"/>
  <c r="F15730"/>
  <c r="H15310"/>
  <c r="F15322"/>
  <c r="H14902"/>
  <c r="F14914"/>
  <c r="H14914" s="1"/>
  <c r="H14494"/>
  <c r="F14506"/>
  <c r="H14086"/>
  <c r="F14098"/>
  <c r="H13678"/>
  <c r="F13690"/>
  <c r="H13270"/>
  <c r="F13282"/>
  <c r="H12862"/>
  <c r="F12874"/>
  <c r="H12454"/>
  <c r="F12466"/>
  <c r="H12046"/>
  <c r="F12058"/>
  <c r="H11638"/>
  <c r="F11650"/>
  <c r="H11230"/>
  <c r="F11242"/>
  <c r="H10822"/>
  <c r="F10834"/>
  <c r="H10414"/>
  <c r="F10426"/>
  <c r="H10005"/>
  <c r="F10017"/>
  <c r="H10017" s="1"/>
  <c r="H9597"/>
  <c r="F9609"/>
  <c r="H9189"/>
  <c r="F9201"/>
  <c r="H8781"/>
  <c r="F8793"/>
  <c r="H8793" s="1"/>
  <c r="H8373"/>
  <c r="F8385"/>
  <c r="H7965"/>
  <c r="F7977"/>
  <c r="H7977" s="1"/>
  <c r="H7557"/>
  <c r="F7569"/>
  <c r="H7569" s="1"/>
  <c r="H7149"/>
  <c r="F7161"/>
  <c r="H6741"/>
  <c r="F6753"/>
  <c r="H6333"/>
  <c r="F6345"/>
  <c r="H6345" s="1"/>
  <c r="H5925"/>
  <c r="F5937"/>
  <c r="H5517"/>
  <c r="F5529"/>
  <c r="H5109"/>
  <c r="F5121"/>
  <c r="H4701"/>
  <c r="F4713"/>
  <c r="H4293"/>
  <c r="F4305"/>
  <c r="H3885"/>
  <c r="F3897"/>
  <c r="H3477"/>
  <c r="F3489"/>
  <c r="H3069"/>
  <c r="F3081"/>
  <c r="H2661"/>
  <c r="F2673"/>
  <c r="H2673" s="1"/>
  <c r="H2253"/>
  <c r="F2265"/>
  <c r="H1845"/>
  <c r="F1857"/>
  <c r="H1437"/>
  <c r="F1449"/>
  <c r="H1029"/>
  <c r="F1041"/>
  <c r="H621"/>
  <c r="F633"/>
  <c r="H213"/>
  <c r="F225"/>
  <c r="H16738"/>
  <c r="F16750"/>
  <c r="H16330"/>
  <c r="F16342"/>
  <c r="H15922"/>
  <c r="F15934"/>
  <c r="H15514"/>
  <c r="F15526"/>
  <c r="H15106"/>
  <c r="F15118"/>
  <c r="H14698"/>
  <c r="F14710"/>
  <c r="H14290"/>
  <c r="F14302"/>
  <c r="H13882"/>
  <c r="F13894"/>
  <c r="H13474"/>
  <c r="F13486"/>
  <c r="H13066"/>
  <c r="F13078"/>
  <c r="H12658"/>
  <c r="F12670"/>
  <c r="H12250"/>
  <c r="F12262"/>
  <c r="H11842"/>
  <c r="F11854"/>
  <c r="H11434"/>
  <c r="F11446"/>
  <c r="H11026"/>
  <c r="F11038"/>
  <c r="H10618"/>
  <c r="F10630"/>
  <c r="H206"/>
  <c r="F208"/>
  <c r="H129"/>
  <c r="H111"/>
  <c r="F113"/>
  <c r="H28"/>
  <c r="G28"/>
  <c r="H9958"/>
  <c r="F9970"/>
  <c r="H9550"/>
  <c r="F9562"/>
  <c r="H9142"/>
  <c r="F9154"/>
  <c r="H8734"/>
  <c r="F8746"/>
  <c r="H6694"/>
  <c r="F6706"/>
  <c r="H6286"/>
  <c r="F6298"/>
  <c r="H5878"/>
  <c r="F5890"/>
  <c r="H5470"/>
  <c r="F5482"/>
  <c r="H4858"/>
  <c r="F4870"/>
  <c r="H4042"/>
  <c r="F4054"/>
  <c r="H3634"/>
  <c r="F3646"/>
  <c r="H3226"/>
  <c r="F3238"/>
  <c r="H2410"/>
  <c r="F2422"/>
  <c r="H2002"/>
  <c r="F2014"/>
  <c r="H1594"/>
  <c r="F1606"/>
  <c r="H1186"/>
  <c r="F1198"/>
  <c r="H778"/>
  <c r="F790"/>
  <c r="H12810"/>
  <c r="F12812"/>
  <c r="H12812" s="1"/>
  <c r="H12402"/>
  <c r="F12404"/>
  <c r="H12404" s="1"/>
  <c r="H11994"/>
  <c r="F11996"/>
  <c r="H11996" s="1"/>
  <c r="H11586"/>
  <c r="F11588"/>
  <c r="H11588" s="1"/>
  <c r="H11178"/>
  <c r="F11180"/>
  <c r="H11180" s="1"/>
  <c r="H10770"/>
  <c r="F10772"/>
  <c r="H10772" s="1"/>
  <c r="F10364"/>
  <c r="H10364" s="1"/>
  <c r="H10362"/>
  <c r="H9928"/>
  <c r="F9930"/>
  <c r="H9930" s="1"/>
  <c r="H9520"/>
  <c r="F9522"/>
  <c r="H9522" s="1"/>
  <c r="H9112"/>
  <c r="F9114"/>
  <c r="H9114" s="1"/>
  <c r="H8704"/>
  <c r="F8706"/>
  <c r="H8706" s="1"/>
  <c r="H6664"/>
  <c r="F6666"/>
  <c r="H6666" s="1"/>
  <c r="H6256"/>
  <c r="F6258"/>
  <c r="H6258" s="1"/>
  <c r="H5848"/>
  <c r="F5850"/>
  <c r="H5850" s="1"/>
  <c r="H5440"/>
  <c r="F5442"/>
  <c r="H5442" s="1"/>
  <c r="H4828"/>
  <c r="F4830"/>
  <c r="H4830" s="1"/>
  <c r="H4012"/>
  <c r="F4014"/>
  <c r="H4014" s="1"/>
  <c r="H3604"/>
  <c r="F3606"/>
  <c r="H3606" s="1"/>
  <c r="H3196"/>
  <c r="F3198"/>
  <c r="H3198" s="1"/>
  <c r="H2380"/>
  <c r="F2382"/>
  <c r="H2382" s="1"/>
  <c r="H1972"/>
  <c r="F1974"/>
  <c r="H1974" s="1"/>
  <c r="H1564"/>
  <c r="F1566"/>
  <c r="H1566" s="1"/>
  <c r="H1156"/>
  <c r="F1158"/>
  <c r="H1158" s="1"/>
  <c r="H748"/>
  <c r="F750"/>
  <c r="H750" s="1"/>
  <c r="H12776"/>
  <c r="F12778"/>
  <c r="H12368"/>
  <c r="F12370"/>
  <c r="H11960"/>
  <c r="F11962"/>
  <c r="H11962" s="1"/>
  <c r="H11552"/>
  <c r="F11554"/>
  <c r="H11144"/>
  <c r="F11146"/>
  <c r="H11146" s="1"/>
  <c r="H10736"/>
  <c r="F10738"/>
  <c r="H10738" s="1"/>
  <c r="F10330"/>
  <c r="H10330" s="1"/>
  <c r="H10328"/>
  <c r="H9915"/>
  <c r="F9916"/>
  <c r="H9916" s="1"/>
  <c r="H9507"/>
  <c r="F9508"/>
  <c r="H9508" s="1"/>
  <c r="H9099"/>
  <c r="F9100"/>
  <c r="H9100" s="1"/>
  <c r="H8691"/>
  <c r="F8692"/>
  <c r="H8692" s="1"/>
  <c r="H6651"/>
  <c r="F6652"/>
  <c r="H6652" s="1"/>
  <c r="H6243"/>
  <c r="F6244"/>
  <c r="H6244" s="1"/>
  <c r="H5835"/>
  <c r="F5836"/>
  <c r="H5836" s="1"/>
  <c r="H5427"/>
  <c r="F5428"/>
  <c r="H5428" s="1"/>
  <c r="H4815"/>
  <c r="F4816"/>
  <c r="H4816" s="1"/>
  <c r="H3999"/>
  <c r="F4000"/>
  <c r="H4000" s="1"/>
  <c r="H3591"/>
  <c r="F3592"/>
  <c r="H3592" s="1"/>
  <c r="H3183"/>
  <c r="F3184"/>
  <c r="H3184" s="1"/>
  <c r="H2367"/>
  <c r="F2368"/>
  <c r="H2368" s="1"/>
  <c r="H1959"/>
  <c r="F1960"/>
  <c r="H1960" s="1"/>
  <c r="H1551"/>
  <c r="F1552"/>
  <c r="H1552" s="1"/>
  <c r="H1143"/>
  <c r="F1144"/>
  <c r="H1144" s="1"/>
  <c r="H735"/>
  <c r="F736"/>
  <c r="H736" s="1"/>
  <c r="H12765"/>
  <c r="F12769"/>
  <c r="H12769" s="1"/>
  <c r="H12357"/>
  <c r="F12361"/>
  <c r="H12361" s="1"/>
  <c r="H11949"/>
  <c r="F11953"/>
  <c r="H11541"/>
  <c r="F11545"/>
  <c r="H11545" s="1"/>
  <c r="H11133"/>
  <c r="F11137"/>
  <c r="H11137" s="1"/>
  <c r="H10725"/>
  <c r="F10729"/>
  <c r="H10729" s="1"/>
  <c r="F10321"/>
  <c r="H10321" s="1"/>
  <c r="H10317"/>
  <c r="F10312"/>
  <c r="H10303"/>
  <c r="H9894"/>
  <c r="F9903"/>
  <c r="H9486"/>
  <c r="F9495"/>
  <c r="H9078"/>
  <c r="F9087"/>
  <c r="H8670"/>
  <c r="F8679"/>
  <c r="H6630"/>
  <c r="F6639"/>
  <c r="H6222"/>
  <c r="F6231"/>
  <c r="H5814"/>
  <c r="F5823"/>
  <c r="H5406"/>
  <c r="F5415"/>
  <c r="H4794"/>
  <c r="F4803"/>
  <c r="H3978"/>
  <c r="F3987"/>
  <c r="H3570"/>
  <c r="F3579"/>
  <c r="H3162"/>
  <c r="F3171"/>
  <c r="H2346"/>
  <c r="F2355"/>
  <c r="H1938"/>
  <c r="F1947"/>
  <c r="H1530"/>
  <c r="F1539"/>
  <c r="H1122"/>
  <c r="F1131"/>
  <c r="H714"/>
  <c r="F723"/>
  <c r="H3975"/>
  <c r="G3975"/>
  <c r="H14531"/>
  <c r="F14584"/>
  <c r="H13307"/>
  <c r="F13360"/>
  <c r="H12287"/>
  <c r="F12340"/>
  <c r="H11879"/>
  <c r="F11932"/>
  <c r="H11471"/>
  <c r="F11524"/>
  <c r="H11063"/>
  <c r="F11116"/>
  <c r="H10655"/>
  <c r="F10708"/>
  <c r="H10226"/>
  <c r="G10226"/>
  <c r="H10219"/>
  <c r="G10219"/>
  <c r="H10213"/>
  <c r="G10213"/>
  <c r="H10291"/>
  <c r="G10291"/>
  <c r="H10289"/>
  <c r="G10289"/>
  <c r="H10265"/>
  <c r="G10265"/>
  <c r="F10240"/>
  <c r="H10232"/>
  <c r="H9823"/>
  <c r="F9831"/>
  <c r="H9415"/>
  <c r="F9423"/>
  <c r="H9007"/>
  <c r="F9015"/>
  <c r="H8599"/>
  <c r="F8607"/>
  <c r="H8191"/>
  <c r="F8199"/>
  <c r="H7783"/>
  <c r="F7791"/>
  <c r="H7375"/>
  <c r="F7383"/>
  <c r="H6967"/>
  <c r="F6975"/>
  <c r="H6559"/>
  <c r="F6567"/>
  <c r="H6151"/>
  <c r="F6159"/>
  <c r="H5743"/>
  <c r="F5751"/>
  <c r="H5335"/>
  <c r="F5343"/>
  <c r="H4927"/>
  <c r="F4935"/>
  <c r="H4519"/>
  <c r="F4527"/>
  <c r="H4111"/>
  <c r="F4119"/>
  <c r="H3703"/>
  <c r="F3711"/>
  <c r="H3295"/>
  <c r="F3303"/>
  <c r="H2887"/>
  <c r="F2895"/>
  <c r="H2479"/>
  <c r="G2479"/>
  <c r="F2487"/>
  <c r="H2071"/>
  <c r="G2071"/>
  <c r="F2079"/>
  <c r="H1663"/>
  <c r="G1663"/>
  <c r="F1671"/>
  <c r="H1255"/>
  <c r="G1255"/>
  <c r="F1263"/>
  <c r="H847"/>
  <c r="G847"/>
  <c r="F855"/>
  <c r="H439"/>
  <c r="F447"/>
  <c r="H16753"/>
  <c r="G16753"/>
  <c r="F16757"/>
  <c r="H16345"/>
  <c r="G16345"/>
  <c r="F16349"/>
  <c r="H15937"/>
  <c r="G15937"/>
  <c r="F15941"/>
  <c r="H15529"/>
  <c r="G15529"/>
  <c r="F15533"/>
  <c r="H15121"/>
  <c r="G15121"/>
  <c r="F15125"/>
  <c r="H14713"/>
  <c r="G14713"/>
  <c r="F14717"/>
  <c r="H14305"/>
  <c r="G14305"/>
  <c r="F14309"/>
  <c r="H13897"/>
  <c r="G13897"/>
  <c r="F13901"/>
  <c r="H13489"/>
  <c r="G13489"/>
  <c r="F13493"/>
  <c r="H13081"/>
  <c r="G13081"/>
  <c r="F13085"/>
  <c r="H12673"/>
  <c r="G12673"/>
  <c r="F12677"/>
  <c r="H12265"/>
  <c r="G12265"/>
  <c r="F12269"/>
  <c r="H11857"/>
  <c r="G11857"/>
  <c r="F11861"/>
  <c r="H11449"/>
  <c r="G11449"/>
  <c r="F11453"/>
  <c r="H11041"/>
  <c r="G11041"/>
  <c r="F11045"/>
  <c r="H10633"/>
  <c r="G10633"/>
  <c r="F10637"/>
  <c r="H10220"/>
  <c r="G10220"/>
  <c r="H10211"/>
  <c r="G10211"/>
  <c r="G198"/>
  <c r="H198"/>
  <c r="H178"/>
  <c r="F180"/>
  <c r="G99"/>
  <c r="H99"/>
  <c r="G21"/>
  <c r="H21"/>
  <c r="F10222"/>
  <c r="H10210"/>
  <c r="H9801"/>
  <c r="F9813"/>
  <c r="H9393"/>
  <c r="F9405"/>
  <c r="H8985"/>
  <c r="F8997"/>
  <c r="H8577"/>
  <c r="F8589"/>
  <c r="H8169"/>
  <c r="F8181"/>
  <c r="H8181" s="1"/>
  <c r="H7761"/>
  <c r="F7773"/>
  <c r="H7773" s="1"/>
  <c r="H7353"/>
  <c r="F7365"/>
  <c r="H7365" s="1"/>
  <c r="H6945"/>
  <c r="F6957"/>
  <c r="H6537"/>
  <c r="F6549"/>
  <c r="H6129"/>
  <c r="F6141"/>
  <c r="H6141" s="1"/>
  <c r="H5721"/>
  <c r="F5733"/>
  <c r="H5313"/>
  <c r="F5325"/>
  <c r="H4905"/>
  <c r="F4917"/>
  <c r="H4497"/>
  <c r="F4509"/>
  <c r="H4089"/>
  <c r="F4101"/>
  <c r="H3681"/>
  <c r="F3693"/>
  <c r="H3273"/>
  <c r="F3285"/>
  <c r="H2865"/>
  <c r="F2877"/>
  <c r="H2457"/>
  <c r="F2469"/>
  <c r="H2049"/>
  <c r="F2061"/>
  <c r="H1641"/>
  <c r="F1653"/>
  <c r="H1233"/>
  <c r="F1245"/>
  <c r="H825"/>
  <c r="F837"/>
  <c r="H417"/>
  <c r="F429"/>
  <c r="H429" s="1"/>
  <c r="G39"/>
  <c r="H39"/>
  <c r="F41"/>
  <c r="CA209" i="1"/>
  <c r="BU209"/>
  <c r="BS209"/>
  <c r="BQ209"/>
  <c r="BO209"/>
  <c r="BM209"/>
  <c r="BK209"/>
  <c r="BI209"/>
  <c r="BG209"/>
  <c r="BE209"/>
  <c r="AS209"/>
  <c r="AQ209"/>
  <c r="AO209"/>
  <c r="AM209"/>
  <c r="AF209"/>
  <c r="AD209"/>
  <c r="X209"/>
  <c r="V209"/>
  <c r="T209"/>
  <c r="R209"/>
  <c r="G4675" i="3"/>
  <c r="F4672"/>
  <c r="H4672" s="1"/>
  <c r="H4670"/>
  <c r="G4397"/>
  <c r="H4397"/>
  <c r="AI191" i="1"/>
  <c r="F4474" i="3" s="1"/>
  <c r="H4474" s="1"/>
  <c r="F4471"/>
  <c r="F4466"/>
  <c r="H4464"/>
  <c r="H4492"/>
  <c r="G4492"/>
  <c r="AH191" i="1"/>
  <c r="F4270" i="3" s="1"/>
  <c r="F4267"/>
  <c r="H4288"/>
  <c r="G4288"/>
  <c r="H4193"/>
  <c r="G4193"/>
  <c r="F4262"/>
  <c r="H4260"/>
  <c r="F2431"/>
  <c r="U191" i="1"/>
  <c r="F1618" i="3" s="1"/>
  <c r="F1615"/>
  <c r="F799"/>
  <c r="Z191" i="1"/>
  <c r="F2638" i="3" s="1"/>
  <c r="F2635"/>
  <c r="R191" i="1"/>
  <c r="F1006" i="3" s="1"/>
  <c r="F1003"/>
  <c r="W191" i="1"/>
  <c r="F2026" i="3" s="1"/>
  <c r="F2023"/>
  <c r="S191" i="1"/>
  <c r="F1210" i="3" s="1"/>
  <c r="F1207"/>
  <c r="F1819"/>
  <c r="X191" i="1"/>
  <c r="F2230" i="3" s="1"/>
  <c r="F2227"/>
  <c r="P191" i="1"/>
  <c r="F598" i="3" s="1"/>
  <c r="F595"/>
  <c r="F3043"/>
  <c r="AU191" i="1"/>
  <c r="F6922" i="3" s="1"/>
  <c r="AX191" i="1"/>
  <c r="F7534" i="3" s="1"/>
  <c r="H7534" s="1"/>
  <c r="AW191" i="1"/>
  <c r="F7330" i="3" s="1"/>
  <c r="AY191" i="1"/>
  <c r="F7738" i="3" s="1"/>
  <c r="BB191" i="1"/>
  <c r="F8350" i="3" s="1"/>
  <c r="BA191" i="1"/>
  <c r="F8146" i="3" s="1"/>
  <c r="AZ191" i="1"/>
  <c r="F7942" i="3" s="1"/>
  <c r="H7942" s="1"/>
  <c r="AV191" i="1"/>
  <c r="F7126" i="3" s="1"/>
  <c r="H7126" s="1"/>
  <c r="BC191" i="1"/>
  <c r="F8554" i="3" s="1"/>
  <c r="AL132" i="1"/>
  <c r="AL188" s="1"/>
  <c r="CE197"/>
  <c r="CE145"/>
  <c r="CP142"/>
  <c r="D100"/>
  <c r="D207"/>
  <c r="D199"/>
  <c r="D179"/>
  <c r="D164"/>
  <c r="D159"/>
  <c r="D152"/>
  <c r="D146"/>
  <c r="D139"/>
  <c r="D130"/>
  <c r="D125"/>
  <c r="D121"/>
  <c r="D112"/>
  <c r="D40"/>
  <c r="D29"/>
  <c r="D22"/>
  <c r="M218"/>
  <c r="L218"/>
  <c r="K218"/>
  <c r="J218"/>
  <c r="I218"/>
  <c r="H218"/>
  <c r="G218"/>
  <c r="M215"/>
  <c r="L215"/>
  <c r="K215"/>
  <c r="J215"/>
  <c r="I215"/>
  <c r="H215"/>
  <c r="G215"/>
  <c r="M190"/>
  <c r="L190"/>
  <c r="K190"/>
  <c r="J190"/>
  <c r="I190"/>
  <c r="H190"/>
  <c r="G190"/>
  <c r="L78"/>
  <c r="L77" i="8" s="1"/>
  <c r="L65" i="1"/>
  <c r="L64" i="8" s="1"/>
  <c r="F6511" i="3" l="1"/>
  <c r="AS191" i="1"/>
  <c r="F6514" i="3" s="1"/>
  <c r="AO191" i="1"/>
  <c r="F5698" i="3" s="1"/>
  <c r="H5698" s="1"/>
  <c r="F5695"/>
  <c r="AJ191" i="1"/>
  <c r="F4678" i="3" s="1"/>
  <c r="AN191" i="1"/>
  <c r="F5494" i="3" s="1"/>
  <c r="AC64" i="8"/>
  <c r="AC77"/>
  <c r="T191" i="1"/>
  <c r="F1414" i="3" s="1"/>
  <c r="CP146" i="1"/>
  <c r="CP181" s="1"/>
  <c r="CP183" s="1"/>
  <c r="CP185" s="1"/>
  <c r="CP189" s="1"/>
  <c r="F16462" i="3"/>
  <c r="CE199" i="1"/>
  <c r="CE209" s="1"/>
  <c r="F14273" i="3"/>
  <c r="AL191" i="1"/>
  <c r="F5086" i="3" s="1"/>
  <c r="F5083"/>
  <c r="H8146"/>
  <c r="G8146"/>
  <c r="H7738"/>
  <c r="G7738"/>
  <c r="G3043"/>
  <c r="H3043"/>
  <c r="G41"/>
  <c r="H41"/>
  <c r="H10222"/>
  <c r="G10222"/>
  <c r="H10637"/>
  <c r="G10637"/>
  <c r="H11453"/>
  <c r="G11453"/>
  <c r="H12269"/>
  <c r="G12269"/>
  <c r="H13085"/>
  <c r="G13085"/>
  <c r="H13901"/>
  <c r="G13901"/>
  <c r="H14717"/>
  <c r="G14717"/>
  <c r="H15533"/>
  <c r="G15533"/>
  <c r="H16349"/>
  <c r="G16349"/>
  <c r="H447"/>
  <c r="F449"/>
  <c r="H855"/>
  <c r="G855"/>
  <c r="F857"/>
  <c r="H1671"/>
  <c r="F1673"/>
  <c r="G1671"/>
  <c r="H2487"/>
  <c r="G2487"/>
  <c r="F2489"/>
  <c r="H10240"/>
  <c r="F10242"/>
  <c r="H10312"/>
  <c r="F10314"/>
  <c r="H2884"/>
  <c r="G2884"/>
  <c r="H3700"/>
  <c r="G3700"/>
  <c r="H4516"/>
  <c r="G4516"/>
  <c r="H5332"/>
  <c r="G5332"/>
  <c r="H6556"/>
  <c r="G6556"/>
  <c r="H8596"/>
  <c r="G8596"/>
  <c r="H9412"/>
  <c r="G9412"/>
  <c r="H10229"/>
  <c r="G10229"/>
  <c r="H16360"/>
  <c r="F16362"/>
  <c r="H16768"/>
  <c r="F16770"/>
  <c r="F16860" s="1"/>
  <c r="H711"/>
  <c r="G711"/>
  <c r="H1119"/>
  <c r="G1119"/>
  <c r="H1527"/>
  <c r="G1527"/>
  <c r="H1935"/>
  <c r="G1935"/>
  <c r="H2343"/>
  <c r="G2343"/>
  <c r="H3159"/>
  <c r="G3159"/>
  <c r="H3567"/>
  <c r="G3567"/>
  <c r="H741"/>
  <c r="H1965"/>
  <c r="H2373"/>
  <c r="G232"/>
  <c r="H232"/>
  <c r="H3904"/>
  <c r="G3904"/>
  <c r="H4720"/>
  <c r="G4720"/>
  <c r="H5536"/>
  <c r="G5536"/>
  <c r="H6760"/>
  <c r="G6760"/>
  <c r="H8392"/>
  <c r="G8392"/>
  <c r="H9616"/>
  <c r="G9616"/>
  <c r="H10841"/>
  <c r="G10841"/>
  <c r="H11657"/>
  <c r="G11657"/>
  <c r="H12473"/>
  <c r="G12473"/>
  <c r="H13289"/>
  <c r="G13289"/>
  <c r="H14105"/>
  <c r="G14105"/>
  <c r="H15329"/>
  <c r="G15329"/>
  <c r="H16145"/>
  <c r="G16145"/>
  <c r="H16961"/>
  <c r="G16961"/>
  <c r="H243"/>
  <c r="G243"/>
  <c r="F245"/>
  <c r="H1059"/>
  <c r="G1059"/>
  <c r="F1061"/>
  <c r="H1875"/>
  <c r="G1875"/>
  <c r="F1877"/>
  <c r="H2691"/>
  <c r="F2693"/>
  <c r="H3099"/>
  <c r="F3101"/>
  <c r="H3507"/>
  <c r="F3509"/>
  <c r="H3915"/>
  <c r="F3917"/>
  <c r="H4323"/>
  <c r="F4325"/>
  <c r="H4731"/>
  <c r="F4733"/>
  <c r="H5139"/>
  <c r="F5141"/>
  <c r="H5547"/>
  <c r="F5549"/>
  <c r="H5955"/>
  <c r="F5957"/>
  <c r="H6363"/>
  <c r="F6365"/>
  <c r="H6365" s="1"/>
  <c r="H6771"/>
  <c r="F6773"/>
  <c r="F6863" s="1"/>
  <c r="H7179"/>
  <c r="F7181"/>
  <c r="H7587"/>
  <c r="F7589"/>
  <c r="H7589" s="1"/>
  <c r="H7995"/>
  <c r="F7997"/>
  <c r="H7997" s="1"/>
  <c r="H8403"/>
  <c r="F8405"/>
  <c r="H8811"/>
  <c r="F8813"/>
  <c r="H8813" s="1"/>
  <c r="H9219"/>
  <c r="F9221"/>
  <c r="H9627"/>
  <c r="F9629"/>
  <c r="H10035"/>
  <c r="F10037"/>
  <c r="H10037" s="1"/>
  <c r="H10444"/>
  <c r="F10446"/>
  <c r="H10852"/>
  <c r="F10854"/>
  <c r="H11260"/>
  <c r="F11262"/>
  <c r="H11668"/>
  <c r="F11670"/>
  <c r="H12076"/>
  <c r="F12078"/>
  <c r="H12484"/>
  <c r="F12486"/>
  <c r="H12892"/>
  <c r="F12894"/>
  <c r="H13300"/>
  <c r="F13302"/>
  <c r="H13708"/>
  <c r="F13710"/>
  <c r="F13800" s="1"/>
  <c r="H14116"/>
  <c r="F14118"/>
  <c r="H14524"/>
  <c r="F14526"/>
  <c r="H14932"/>
  <c r="F14934"/>
  <c r="H14934" s="1"/>
  <c r="H15340"/>
  <c r="F15342"/>
  <c r="H15748"/>
  <c r="F15750"/>
  <c r="F15840" s="1"/>
  <c r="H16156"/>
  <c r="F16158"/>
  <c r="H16564"/>
  <c r="F16566"/>
  <c r="H16972"/>
  <c r="F16974"/>
  <c r="G915"/>
  <c r="H915"/>
  <c r="G1323"/>
  <c r="H1323"/>
  <c r="G1731"/>
  <c r="H1731"/>
  <c r="G2139"/>
  <c r="H2139"/>
  <c r="H3363"/>
  <c r="G3363"/>
  <c r="H5199"/>
  <c r="G5199"/>
  <c r="H5607"/>
  <c r="G5607"/>
  <c r="H6015"/>
  <c r="G6015"/>
  <c r="H6423"/>
  <c r="G6423"/>
  <c r="H8667"/>
  <c r="G8667"/>
  <c r="H9075"/>
  <c r="G9075"/>
  <c r="H9483"/>
  <c r="G9483"/>
  <c r="H9891"/>
  <c r="G9891"/>
  <c r="H10720"/>
  <c r="F10722"/>
  <c r="H11128"/>
  <c r="F11130"/>
  <c r="H11536"/>
  <c r="F11538"/>
  <c r="H11944"/>
  <c r="F11946"/>
  <c r="H12352"/>
  <c r="F12354"/>
  <c r="H12760"/>
  <c r="F12762"/>
  <c r="H5832"/>
  <c r="G5832"/>
  <c r="H6240"/>
  <c r="G6240"/>
  <c r="H9096"/>
  <c r="G9096"/>
  <c r="H4005"/>
  <c r="H5433"/>
  <c r="H5841"/>
  <c r="H6249"/>
  <c r="H6657"/>
  <c r="H8697"/>
  <c r="H9105"/>
  <c r="H10787"/>
  <c r="F10789"/>
  <c r="H11195"/>
  <c r="F11197"/>
  <c r="H11603"/>
  <c r="F11605"/>
  <c r="H12011"/>
  <c r="F12013"/>
  <c r="H12419"/>
  <c r="F12421"/>
  <c r="H12827"/>
  <c r="F12829"/>
  <c r="H3462"/>
  <c r="G3462"/>
  <c r="H6522"/>
  <c r="G6522"/>
  <c r="H1022"/>
  <c r="F1024"/>
  <c r="H1024" s="1"/>
  <c r="H1430"/>
  <c r="F1432"/>
  <c r="H1432" s="1"/>
  <c r="H1838"/>
  <c r="F1840"/>
  <c r="H1840" s="1"/>
  <c r="H2246"/>
  <c r="F2248"/>
  <c r="H2248" s="1"/>
  <c r="H3470"/>
  <c r="F3472"/>
  <c r="H3878"/>
  <c r="F3880"/>
  <c r="H3880" s="1"/>
  <c r="H5306"/>
  <c r="F5308"/>
  <c r="H5308" s="1"/>
  <c r="H5714"/>
  <c r="F5716"/>
  <c r="H5716" s="1"/>
  <c r="H6122"/>
  <c r="F6124"/>
  <c r="H6124" s="1"/>
  <c r="H6530"/>
  <c r="F6532"/>
  <c r="H8978"/>
  <c r="F8980"/>
  <c r="H8980" s="1"/>
  <c r="H9386"/>
  <c r="F9388"/>
  <c r="H9388" s="1"/>
  <c r="H9794"/>
  <c r="F9796"/>
  <c r="H9796" s="1"/>
  <c r="H10202"/>
  <c r="F10204"/>
  <c r="H10204" s="1"/>
  <c r="H10611"/>
  <c r="F10613"/>
  <c r="H11019"/>
  <c r="F11021"/>
  <c r="H11021" s="1"/>
  <c r="H11427"/>
  <c r="F11429"/>
  <c r="H11429" s="1"/>
  <c r="H11835"/>
  <c r="F11837"/>
  <c r="H12243"/>
  <c r="F12245"/>
  <c r="H12245" s="1"/>
  <c r="H13467"/>
  <c r="F13469"/>
  <c r="H13469" s="1"/>
  <c r="H14691"/>
  <c r="F14693"/>
  <c r="H14693" s="1"/>
  <c r="H17141"/>
  <c r="G17141"/>
  <c r="H16842"/>
  <c r="G16842"/>
  <c r="F16911"/>
  <c r="H16909"/>
  <c r="H1761"/>
  <c r="H3393"/>
  <c r="H3801"/>
  <c r="H5229"/>
  <c r="H6045"/>
  <c r="H9309"/>
  <c r="H10534"/>
  <c r="H10942"/>
  <c r="H7035"/>
  <c r="G7035"/>
  <c r="H994"/>
  <c r="F996"/>
  <c r="H1402"/>
  <c r="F1404"/>
  <c r="H1810"/>
  <c r="F1812"/>
  <c r="H2218"/>
  <c r="F2220"/>
  <c r="H3442"/>
  <c r="F3444"/>
  <c r="H3850"/>
  <c r="F3852"/>
  <c r="H5278"/>
  <c r="F5280"/>
  <c r="H5686"/>
  <c r="F5688"/>
  <c r="H6094"/>
  <c r="F6096"/>
  <c r="H6502"/>
  <c r="F6504"/>
  <c r="H8950"/>
  <c r="F8952"/>
  <c r="H9358"/>
  <c r="F9360"/>
  <c r="H9766"/>
  <c r="F9768"/>
  <c r="H10174"/>
  <c r="F10176"/>
  <c r="H10583"/>
  <c r="F10585"/>
  <c r="H10991"/>
  <c r="F10993"/>
  <c r="H11399"/>
  <c r="F11401"/>
  <c r="H11807"/>
  <c r="F11809"/>
  <c r="H12215"/>
  <c r="F12217"/>
  <c r="H13439"/>
  <c r="F13441"/>
  <c r="H14663"/>
  <c r="F14665"/>
  <c r="H4890"/>
  <c r="G4890"/>
  <c r="H10815"/>
  <c r="F10817"/>
  <c r="H10817" s="1"/>
  <c r="H11223"/>
  <c r="F11225"/>
  <c r="H11631"/>
  <c r="F11633"/>
  <c r="H12039"/>
  <c r="F12041"/>
  <c r="H12041" s="1"/>
  <c r="H12447"/>
  <c r="F12449"/>
  <c r="H12855"/>
  <c r="F12857"/>
  <c r="H12857" s="1"/>
  <c r="F17064"/>
  <c r="H17046"/>
  <c r="G17046"/>
  <c r="F17115"/>
  <c r="H17113"/>
  <c r="H16121"/>
  <c r="G16121"/>
  <c r="H15822"/>
  <c r="G15822"/>
  <c r="F15891"/>
  <c r="H15889"/>
  <c r="H14394"/>
  <c r="G14394"/>
  <c r="F14463"/>
  <c r="H14461"/>
  <c r="H13986"/>
  <c r="G13986"/>
  <c r="F14055"/>
  <c r="H14053"/>
  <c r="H13578"/>
  <c r="G13578"/>
  <c r="F13647"/>
  <c r="H13645"/>
  <c r="H12966"/>
  <c r="G12966"/>
  <c r="F13035"/>
  <c r="H13033"/>
  <c r="F8087"/>
  <c r="H8069"/>
  <c r="G8069"/>
  <c r="F8138"/>
  <c r="H8136"/>
  <c r="H7661"/>
  <c r="G7661"/>
  <c r="F7730"/>
  <c r="H7728"/>
  <c r="F7526"/>
  <c r="H7524"/>
  <c r="H7144"/>
  <c r="G7144"/>
  <c r="H6845"/>
  <c r="G6845"/>
  <c r="F6914"/>
  <c r="H6912"/>
  <c r="F16707"/>
  <c r="H16705"/>
  <c r="H16325"/>
  <c r="G16325"/>
  <c r="H16026"/>
  <c r="G16026"/>
  <c r="F16095"/>
  <c r="H16093"/>
  <c r="H15509"/>
  <c r="G15509"/>
  <c r="H15210"/>
  <c r="G15210"/>
  <c r="F15279"/>
  <c r="H15277"/>
  <c r="H15101"/>
  <c r="G15101"/>
  <c r="H14802"/>
  <c r="G14802"/>
  <c r="F14871"/>
  <c r="H14869"/>
  <c r="H14190"/>
  <c r="G14190"/>
  <c r="H13782"/>
  <c r="G13782"/>
  <c r="F13851"/>
  <c r="H13849"/>
  <c r="H13673"/>
  <c r="G13673"/>
  <c r="H13170"/>
  <c r="G13170"/>
  <c r="F13239"/>
  <c r="H13237"/>
  <c r="H13061"/>
  <c r="G13061"/>
  <c r="H8273"/>
  <c r="G8273"/>
  <c r="F8342"/>
  <c r="H8340"/>
  <c r="F7934"/>
  <c r="H7932"/>
  <c r="H7253"/>
  <c r="G7253"/>
  <c r="F7322"/>
  <c r="H7320"/>
  <c r="F7118"/>
  <c r="H7116"/>
  <c r="H6940"/>
  <c r="G6940"/>
  <c r="H3859"/>
  <c r="G3859"/>
  <c r="H3451"/>
  <c r="G3451"/>
  <c r="H5899"/>
  <c r="G5899"/>
  <c r="H6715"/>
  <c r="G6715"/>
  <c r="H8755"/>
  <c r="G8755"/>
  <c r="H9571"/>
  <c r="G9571"/>
  <c r="F10391"/>
  <c r="H11207"/>
  <c r="G11207"/>
  <c r="H12023"/>
  <c r="H12839"/>
  <c r="G12839"/>
  <c r="H13655"/>
  <c r="G13655"/>
  <c r="H14879"/>
  <c r="G14879"/>
  <c r="H15695"/>
  <c r="G15695"/>
  <c r="H16715"/>
  <c r="G16715"/>
  <c r="H3250"/>
  <c r="G3250"/>
  <c r="H4066"/>
  <c r="G4066"/>
  <c r="H4882"/>
  <c r="G4882"/>
  <c r="G5698"/>
  <c r="H6514"/>
  <c r="G6514"/>
  <c r="H9778"/>
  <c r="G9778"/>
  <c r="H10595"/>
  <c r="G10595"/>
  <c r="H12227"/>
  <c r="G12227"/>
  <c r="H13451"/>
  <c r="G13451"/>
  <c r="H15083"/>
  <c r="G15083"/>
  <c r="H15899"/>
  <c r="G15899"/>
  <c r="H17123"/>
  <c r="G17123"/>
  <c r="H12439"/>
  <c r="G12439"/>
  <c r="H818"/>
  <c r="F820"/>
  <c r="H820" s="1"/>
  <c r="H1226"/>
  <c r="F1228"/>
  <c r="H1228" s="1"/>
  <c r="H1634"/>
  <c r="F1636"/>
  <c r="H1636" s="1"/>
  <c r="H2042"/>
  <c r="F2044"/>
  <c r="H2044" s="1"/>
  <c r="H2450"/>
  <c r="F2452"/>
  <c r="H2452" s="1"/>
  <c r="H3266"/>
  <c r="F3268"/>
  <c r="H3268" s="1"/>
  <c r="H3674"/>
  <c r="F3676"/>
  <c r="H3676" s="1"/>
  <c r="H4082"/>
  <c r="F4084"/>
  <c r="H4084" s="1"/>
  <c r="H4898"/>
  <c r="F4900"/>
  <c r="H5510"/>
  <c r="F5512"/>
  <c r="H5512" s="1"/>
  <c r="H5918"/>
  <c r="F5920"/>
  <c r="H5920" s="1"/>
  <c r="H6326"/>
  <c r="F6328"/>
  <c r="H6734"/>
  <c r="F6736"/>
  <c r="H6736" s="1"/>
  <c r="H8774"/>
  <c r="F8776"/>
  <c r="H8776" s="1"/>
  <c r="H9182"/>
  <c r="F9184"/>
  <c r="H9590"/>
  <c r="F9592"/>
  <c r="H9592" s="1"/>
  <c r="H9998"/>
  <c r="F10000"/>
  <c r="H10000" s="1"/>
  <c r="H16937"/>
  <c r="G16937"/>
  <c r="F16656"/>
  <c r="H16638"/>
  <c r="G16638"/>
  <c r="H16733"/>
  <c r="G16733"/>
  <c r="H16434"/>
  <c r="G16434"/>
  <c r="F3040"/>
  <c r="H3040" s="1"/>
  <c r="H3038"/>
  <c r="H14063"/>
  <c r="G14063"/>
  <c r="H9166"/>
  <c r="G9166"/>
  <c r="H9982"/>
  <c r="G9982"/>
  <c r="H10799"/>
  <c r="G10799"/>
  <c r="H11615"/>
  <c r="G11615"/>
  <c r="H12431"/>
  <c r="G12431"/>
  <c r="H13247"/>
  <c r="G13247"/>
  <c r="H2842"/>
  <c r="G2842"/>
  <c r="H3658"/>
  <c r="G3658"/>
  <c r="H5290"/>
  <c r="G5290"/>
  <c r="H6106"/>
  <c r="G6106"/>
  <c r="H9370"/>
  <c r="H11003"/>
  <c r="G11003"/>
  <c r="H11819"/>
  <c r="H13043"/>
  <c r="G13043"/>
  <c r="H13859"/>
  <c r="G13859"/>
  <c r="H14675"/>
  <c r="H15491"/>
  <c r="G15491"/>
  <c r="H16307"/>
  <c r="G16307"/>
  <c r="H5494"/>
  <c r="G5494"/>
  <c r="H6310"/>
  <c r="G6310"/>
  <c r="H14471"/>
  <c r="G14471"/>
  <c r="H15287"/>
  <c r="G15287"/>
  <c r="H16919"/>
  <c r="G16919"/>
  <c r="H16103"/>
  <c r="G16103"/>
  <c r="F12984"/>
  <c r="F14208"/>
  <c r="F7271"/>
  <c r="F7049"/>
  <c r="CE146" i="1"/>
  <c r="CE181" s="1"/>
  <c r="CE183" s="1"/>
  <c r="CE185" s="1"/>
  <c r="CE189" s="1"/>
  <c r="F14221" i="3"/>
  <c r="H8554"/>
  <c r="G8554"/>
  <c r="H8350"/>
  <c r="G8350"/>
  <c r="H7330"/>
  <c r="G7330"/>
  <c r="H6922"/>
  <c r="G6922"/>
  <c r="G3046"/>
  <c r="H3046"/>
  <c r="H837"/>
  <c r="G837"/>
  <c r="H1245"/>
  <c r="G1245"/>
  <c r="H1653"/>
  <c r="G1653"/>
  <c r="H2061"/>
  <c r="G2061"/>
  <c r="H2469"/>
  <c r="G2469"/>
  <c r="H2877"/>
  <c r="G2877"/>
  <c r="H3285"/>
  <c r="G3285"/>
  <c r="H3693"/>
  <c r="G3693"/>
  <c r="H4101"/>
  <c r="G4101"/>
  <c r="H4509"/>
  <c r="G4509"/>
  <c r="H4917"/>
  <c r="G4917"/>
  <c r="H5325"/>
  <c r="G5325"/>
  <c r="H5733"/>
  <c r="G5733"/>
  <c r="H6549"/>
  <c r="G6549"/>
  <c r="H6957"/>
  <c r="G6957"/>
  <c r="H8589"/>
  <c r="G8589"/>
  <c r="H8997"/>
  <c r="G8997"/>
  <c r="H9405"/>
  <c r="G9405"/>
  <c r="H9813"/>
  <c r="G9813"/>
  <c r="F182"/>
  <c r="H180"/>
  <c r="H11045"/>
  <c r="G11045"/>
  <c r="H11861"/>
  <c r="G11861"/>
  <c r="H12677"/>
  <c r="G12677"/>
  <c r="H13493"/>
  <c r="G13493"/>
  <c r="H14309"/>
  <c r="G14309"/>
  <c r="H15125"/>
  <c r="G15125"/>
  <c r="H15941"/>
  <c r="G15941"/>
  <c r="H16757"/>
  <c r="G16757"/>
  <c r="H1263"/>
  <c r="F1265"/>
  <c r="G1263"/>
  <c r="H2079"/>
  <c r="F2081"/>
  <c r="G2079"/>
  <c r="H2895"/>
  <c r="G2895"/>
  <c r="F2897"/>
  <c r="H3303"/>
  <c r="F3305"/>
  <c r="H3711"/>
  <c r="F3713"/>
  <c r="H4119"/>
  <c r="F4121"/>
  <c r="H4527"/>
  <c r="F4529"/>
  <c r="H4935"/>
  <c r="F4937"/>
  <c r="H5343"/>
  <c r="F5345"/>
  <c r="H5751"/>
  <c r="F5753"/>
  <c r="H6159"/>
  <c r="F6161"/>
  <c r="H6161" s="1"/>
  <c r="H6567"/>
  <c r="F6569"/>
  <c r="H6975"/>
  <c r="F6977"/>
  <c r="H7383"/>
  <c r="F7385"/>
  <c r="H7385" s="1"/>
  <c r="H7791"/>
  <c r="F7793"/>
  <c r="H7793" s="1"/>
  <c r="H8199"/>
  <c r="F8201"/>
  <c r="H8201" s="1"/>
  <c r="H8607"/>
  <c r="F8609"/>
  <c r="H9015"/>
  <c r="F9017"/>
  <c r="H9423"/>
  <c r="F9425"/>
  <c r="H9831"/>
  <c r="F9833"/>
  <c r="H10708"/>
  <c r="G10708"/>
  <c r="H11116"/>
  <c r="G11116"/>
  <c r="H11524"/>
  <c r="G11524"/>
  <c r="H11932"/>
  <c r="G11932"/>
  <c r="H12340"/>
  <c r="G12340"/>
  <c r="H13360"/>
  <c r="G13360"/>
  <c r="H14584"/>
  <c r="G14584"/>
  <c r="H723"/>
  <c r="F725"/>
  <c r="H1131"/>
  <c r="F1133"/>
  <c r="H1539"/>
  <c r="F1541"/>
  <c r="H1947"/>
  <c r="F1949"/>
  <c r="H2355"/>
  <c r="F2357"/>
  <c r="H3171"/>
  <c r="F3173"/>
  <c r="H3579"/>
  <c r="F3581"/>
  <c r="H3987"/>
  <c r="F3989"/>
  <c r="H4803"/>
  <c r="F4805"/>
  <c r="H5415"/>
  <c r="F5417"/>
  <c r="H5823"/>
  <c r="F5825"/>
  <c r="H6231"/>
  <c r="F6233"/>
  <c r="H6639"/>
  <c r="F6641"/>
  <c r="H8679"/>
  <c r="F8681"/>
  <c r="H9087"/>
  <c r="F9089"/>
  <c r="H9495"/>
  <c r="F9497"/>
  <c r="H9903"/>
  <c r="F9905"/>
  <c r="H11953"/>
  <c r="G11953"/>
  <c r="H11554"/>
  <c r="H12370"/>
  <c r="H12778"/>
  <c r="H790"/>
  <c r="F792"/>
  <c r="H1198"/>
  <c r="F1200"/>
  <c r="H1606"/>
  <c r="F1608"/>
  <c r="H2014"/>
  <c r="F2016"/>
  <c r="H2422"/>
  <c r="F2424"/>
  <c r="H3238"/>
  <c r="F3240"/>
  <c r="H3646"/>
  <c r="F3648"/>
  <c r="H4054"/>
  <c r="F4056"/>
  <c r="H4870"/>
  <c r="F4872"/>
  <c r="H5482"/>
  <c r="F5484"/>
  <c r="H5890"/>
  <c r="F5892"/>
  <c r="H6298"/>
  <c r="F6300"/>
  <c r="H6706"/>
  <c r="F6708"/>
  <c r="H8746"/>
  <c r="F8748"/>
  <c r="H9154"/>
  <c r="F9156"/>
  <c r="H9562"/>
  <c r="F9564"/>
  <c r="H9970"/>
  <c r="F9972"/>
  <c r="G113"/>
  <c r="H113"/>
  <c r="G208"/>
  <c r="H208"/>
  <c r="H10630"/>
  <c r="G10630"/>
  <c r="H11038"/>
  <c r="G11038"/>
  <c r="H11446"/>
  <c r="G11446"/>
  <c r="H11854"/>
  <c r="G11854"/>
  <c r="H12262"/>
  <c r="G12262"/>
  <c r="H12670"/>
  <c r="G12670"/>
  <c r="H13078"/>
  <c r="G13078"/>
  <c r="H13486"/>
  <c r="G13486"/>
  <c r="H13894"/>
  <c r="G13894"/>
  <c r="H14302"/>
  <c r="G14302"/>
  <c r="H14710"/>
  <c r="G14710"/>
  <c r="H15118"/>
  <c r="G15118"/>
  <c r="H15526"/>
  <c r="G15526"/>
  <c r="H15934"/>
  <c r="G15934"/>
  <c r="H16342"/>
  <c r="G16342"/>
  <c r="H16750"/>
  <c r="G16750"/>
  <c r="H225"/>
  <c r="G225"/>
  <c r="H633"/>
  <c r="G633"/>
  <c r="H1041"/>
  <c r="G1041"/>
  <c r="H1449"/>
  <c r="G1449"/>
  <c r="H1857"/>
  <c r="G1857"/>
  <c r="H2265"/>
  <c r="G2265"/>
  <c r="H3081"/>
  <c r="G3081"/>
  <c r="H3489"/>
  <c r="G3489"/>
  <c r="H3897"/>
  <c r="G3897"/>
  <c r="H4305"/>
  <c r="G4305"/>
  <c r="H4713"/>
  <c r="G4713"/>
  <c r="H5121"/>
  <c r="G5121"/>
  <c r="H5529"/>
  <c r="G5529"/>
  <c r="H5937"/>
  <c r="G5937"/>
  <c r="H6753"/>
  <c r="G6753"/>
  <c r="H7161"/>
  <c r="G7161"/>
  <c r="H8385"/>
  <c r="G8385"/>
  <c r="H9201"/>
  <c r="G9201"/>
  <c r="H9609"/>
  <c r="G9609"/>
  <c r="H10426"/>
  <c r="G10426"/>
  <c r="H10834"/>
  <c r="G10834"/>
  <c r="H11242"/>
  <c r="G11242"/>
  <c r="H11650"/>
  <c r="G11650"/>
  <c r="H12058"/>
  <c r="G12058"/>
  <c r="H12466"/>
  <c r="G12466"/>
  <c r="H12874"/>
  <c r="G12874"/>
  <c r="H13282"/>
  <c r="G13282"/>
  <c r="H13690"/>
  <c r="G13690"/>
  <c r="H14098"/>
  <c r="G14098"/>
  <c r="H14506"/>
  <c r="G14506"/>
  <c r="H15322"/>
  <c r="G15322"/>
  <c r="H15730"/>
  <c r="G15730"/>
  <c r="H16138"/>
  <c r="G16138"/>
  <c r="H16546"/>
  <c r="G16546"/>
  <c r="H16954"/>
  <c r="G16954"/>
  <c r="H1660"/>
  <c r="G1660"/>
  <c r="H2476"/>
  <c r="G2476"/>
  <c r="H3292"/>
  <c r="G3292"/>
  <c r="H4108"/>
  <c r="G4108"/>
  <c r="H4924"/>
  <c r="G4924"/>
  <c r="H5740"/>
  <c r="G5740"/>
  <c r="H6964"/>
  <c r="G6964"/>
  <c r="H9004"/>
  <c r="G9004"/>
  <c r="H9820"/>
  <c r="G9820"/>
  <c r="H10648"/>
  <c r="F10650"/>
  <c r="H11056"/>
  <c r="F11058"/>
  <c r="H11464"/>
  <c r="F11466"/>
  <c r="H11872"/>
  <c r="F11874"/>
  <c r="H12280"/>
  <c r="F12282"/>
  <c r="H12688"/>
  <c r="F12690"/>
  <c r="H13096"/>
  <c r="F13098"/>
  <c r="H13504"/>
  <c r="F13506"/>
  <c r="H13912"/>
  <c r="F13914"/>
  <c r="H14320"/>
  <c r="F14322"/>
  <c r="H14728"/>
  <c r="F14730"/>
  <c r="H15136"/>
  <c r="F15138"/>
  <c r="H15544"/>
  <c r="F15546"/>
  <c r="H15952"/>
  <c r="G15952"/>
  <c r="F15954"/>
  <c r="H4791"/>
  <c r="G4791"/>
  <c r="H5403"/>
  <c r="G5403"/>
  <c r="H5811"/>
  <c r="G5811"/>
  <c r="H6219"/>
  <c r="G6219"/>
  <c r="H6627"/>
  <c r="G6627"/>
  <c r="H9279"/>
  <c r="G9279"/>
  <c r="H10504"/>
  <c r="G10504"/>
  <c r="H10912"/>
  <c r="G10912"/>
  <c r="H11320"/>
  <c r="G11320"/>
  <c r="H11728"/>
  <c r="G11728"/>
  <c r="H12136"/>
  <c r="G12136"/>
  <c r="H12748"/>
  <c r="G12748"/>
  <c r="H927"/>
  <c r="F929"/>
  <c r="H1335"/>
  <c r="F1337"/>
  <c r="H1743"/>
  <c r="F1745"/>
  <c r="H2151"/>
  <c r="F2153"/>
  <c r="H3375"/>
  <c r="F3377"/>
  <c r="H3783"/>
  <c r="F3785"/>
  <c r="H5211"/>
  <c r="F5213"/>
  <c r="H5619"/>
  <c r="F5621"/>
  <c r="H6027"/>
  <c r="F6029"/>
  <c r="H6435"/>
  <c r="F6437"/>
  <c r="H8883"/>
  <c r="F8885"/>
  <c r="H9291"/>
  <c r="F9293"/>
  <c r="H9699"/>
  <c r="F9701"/>
  <c r="H10107"/>
  <c r="F10109"/>
  <c r="H10516"/>
  <c r="F10518"/>
  <c r="H10924"/>
  <c r="F10926"/>
  <c r="H11332"/>
  <c r="F11334"/>
  <c r="H11740"/>
  <c r="F11742"/>
  <c r="F11760" s="1"/>
  <c r="H12148"/>
  <c r="F12150"/>
  <c r="H13372"/>
  <c r="F13374"/>
  <c r="H14596"/>
  <c r="F14598"/>
  <c r="H6444"/>
  <c r="G6444"/>
  <c r="G640"/>
  <c r="H640"/>
  <c r="G1048"/>
  <c r="H1048"/>
  <c r="G1456"/>
  <c r="H1456"/>
  <c r="G2272"/>
  <c r="H2272"/>
  <c r="H3496"/>
  <c r="G3496"/>
  <c r="H4312"/>
  <c r="G4312"/>
  <c r="H5128"/>
  <c r="G5128"/>
  <c r="H5944"/>
  <c r="G5944"/>
  <c r="H7168"/>
  <c r="G7168"/>
  <c r="H9208"/>
  <c r="G9208"/>
  <c r="H10433"/>
  <c r="G10433"/>
  <c r="H11249"/>
  <c r="G11249"/>
  <c r="H12065"/>
  <c r="G12065"/>
  <c r="H12881"/>
  <c r="G12881"/>
  <c r="H13697"/>
  <c r="G13697"/>
  <c r="H14513"/>
  <c r="G14513"/>
  <c r="H15737"/>
  <c r="G15737"/>
  <c r="H16553"/>
  <c r="G16553"/>
  <c r="H651"/>
  <c r="G651"/>
  <c r="F653"/>
  <c r="H1467"/>
  <c r="G1467"/>
  <c r="F1469"/>
  <c r="H2283"/>
  <c r="G2283"/>
  <c r="F2285"/>
  <c r="H10300"/>
  <c r="G10300"/>
  <c r="H10379"/>
  <c r="F10381"/>
  <c r="H10603"/>
  <c r="G10603"/>
  <c r="H11827"/>
  <c r="G11827"/>
  <c r="H6318"/>
  <c r="G6318"/>
  <c r="H9174"/>
  <c r="G9174"/>
  <c r="H10407"/>
  <c r="F10409"/>
  <c r="H10409" s="1"/>
  <c r="F2836"/>
  <c r="H2836" s="1"/>
  <c r="H2834"/>
  <c r="F5080"/>
  <c r="H5080" s="1"/>
  <c r="H5078"/>
  <c r="F2632"/>
  <c r="H2632" s="1"/>
  <c r="H2630"/>
  <c r="H3862"/>
  <c r="G3862"/>
  <c r="H3454"/>
  <c r="G3454"/>
  <c r="H5902"/>
  <c r="G5902"/>
  <c r="H6718"/>
  <c r="G6718"/>
  <c r="H9574"/>
  <c r="G9574"/>
  <c r="H10388"/>
  <c r="G10388"/>
  <c r="H11204"/>
  <c r="G11204"/>
  <c r="H12020"/>
  <c r="G12020"/>
  <c r="H12836"/>
  <c r="G12836"/>
  <c r="H13652"/>
  <c r="G13652"/>
  <c r="H14876"/>
  <c r="G14876"/>
  <c r="H15692"/>
  <c r="G15692"/>
  <c r="H16712"/>
  <c r="G16712"/>
  <c r="H3247"/>
  <c r="G3247"/>
  <c r="H4063"/>
  <c r="G4063"/>
  <c r="H4879"/>
  <c r="G4879"/>
  <c r="H5695"/>
  <c r="G5695"/>
  <c r="H6511"/>
  <c r="G6511"/>
  <c r="H9775"/>
  <c r="G9775"/>
  <c r="H10592"/>
  <c r="G10592"/>
  <c r="H11408"/>
  <c r="G11408"/>
  <c r="H12224"/>
  <c r="G12224"/>
  <c r="H13448"/>
  <c r="G13448"/>
  <c r="H14264"/>
  <c r="G14264"/>
  <c r="H15080"/>
  <c r="G15080"/>
  <c r="H15896"/>
  <c r="G15896"/>
  <c r="H17120"/>
  <c r="G17120"/>
  <c r="H11758"/>
  <c r="H11215"/>
  <c r="G11215"/>
  <c r="H11623"/>
  <c r="G11623"/>
  <c r="H16228"/>
  <c r="F16230"/>
  <c r="H16295"/>
  <c r="F16297"/>
  <c r="H15713"/>
  <c r="G15713"/>
  <c r="F15432"/>
  <c r="H15414"/>
  <c r="G15414"/>
  <c r="F15483"/>
  <c r="H15481"/>
  <c r="F15024"/>
  <c r="H15006"/>
  <c r="G15006"/>
  <c r="F15075"/>
  <c r="H15073"/>
  <c r="H15917"/>
  <c r="G15917"/>
  <c r="F15636"/>
  <c r="H15618"/>
  <c r="G15618"/>
  <c r="F15687"/>
  <c r="H15685"/>
  <c r="H14060"/>
  <c r="G14060"/>
  <c r="H9163"/>
  <c r="G9163"/>
  <c r="H9979"/>
  <c r="G9979"/>
  <c r="H10796"/>
  <c r="G10796"/>
  <c r="H11612"/>
  <c r="G11612"/>
  <c r="H12428"/>
  <c r="G12428"/>
  <c r="H13244"/>
  <c r="G13244"/>
  <c r="H2839"/>
  <c r="G2839"/>
  <c r="H3655"/>
  <c r="G3655"/>
  <c r="H5287"/>
  <c r="G5287"/>
  <c r="H6103"/>
  <c r="G6103"/>
  <c r="H9367"/>
  <c r="G9367"/>
  <c r="H11000"/>
  <c r="G11000"/>
  <c r="H11816"/>
  <c r="G11816"/>
  <c r="H13040"/>
  <c r="G13040"/>
  <c r="H13856"/>
  <c r="G13856"/>
  <c r="H14672"/>
  <c r="G14672"/>
  <c r="H15488"/>
  <c r="G15488"/>
  <c r="H16304"/>
  <c r="G16304"/>
  <c r="H5491"/>
  <c r="G5491"/>
  <c r="H6307"/>
  <c r="G6307"/>
  <c r="H14468"/>
  <c r="G14468"/>
  <c r="H15284"/>
  <c r="G15284"/>
  <c r="H16916"/>
  <c r="G16916"/>
  <c r="H16100"/>
  <c r="G16100"/>
  <c r="F131"/>
  <c r="F16452"/>
  <c r="H4678"/>
  <c r="G4678"/>
  <c r="G4471"/>
  <c r="H4471"/>
  <c r="F4468"/>
  <c r="H4468" s="1"/>
  <c r="H4466"/>
  <c r="F4264"/>
  <c r="H4264" s="1"/>
  <c r="H4262"/>
  <c r="H4267"/>
  <c r="G4267"/>
  <c r="H4270"/>
  <c r="G4270"/>
  <c r="H595"/>
  <c r="G595"/>
  <c r="H2227"/>
  <c r="G2227"/>
  <c r="H1207"/>
  <c r="G1207"/>
  <c r="H1003"/>
  <c r="G1003"/>
  <c r="H598"/>
  <c r="G598"/>
  <c r="H1414"/>
  <c r="G1414"/>
  <c r="H2230"/>
  <c r="G2230"/>
  <c r="H1822"/>
  <c r="G1822"/>
  <c r="H1210"/>
  <c r="G1210"/>
  <c r="H2026"/>
  <c r="G2026"/>
  <c r="H1006"/>
  <c r="G1006"/>
  <c r="H2638"/>
  <c r="G2638"/>
  <c r="H802"/>
  <c r="G802"/>
  <c r="H1618"/>
  <c r="G1618"/>
  <c r="H2434"/>
  <c r="G2434"/>
  <c r="H1411"/>
  <c r="G1411"/>
  <c r="H1819"/>
  <c r="G1819"/>
  <c r="H2023"/>
  <c r="G2023"/>
  <c r="H2635"/>
  <c r="G2635"/>
  <c r="H799"/>
  <c r="G799"/>
  <c r="H1615"/>
  <c r="G1615"/>
  <c r="H2431"/>
  <c r="G2431"/>
  <c r="D209" i="1"/>
  <c r="D181"/>
  <c r="D183" s="1"/>
  <c r="D114"/>
  <c r="D42"/>
  <c r="H220"/>
  <c r="J220"/>
  <c r="L220"/>
  <c r="G220"/>
  <c r="I220"/>
  <c r="K220"/>
  <c r="M220"/>
  <c r="F7679" i="3" l="1"/>
  <c r="G131"/>
  <c r="H131"/>
  <c r="F15689"/>
  <c r="H15689" s="1"/>
  <c r="H15687"/>
  <c r="H15024"/>
  <c r="G15024"/>
  <c r="F15485"/>
  <c r="H15485" s="1"/>
  <c r="H15483"/>
  <c r="F16299"/>
  <c r="H16297"/>
  <c r="F16248"/>
  <c r="H16230"/>
  <c r="G16230"/>
  <c r="H11760"/>
  <c r="G11760"/>
  <c r="F10383"/>
  <c r="H10381"/>
  <c r="G2285"/>
  <c r="H2285"/>
  <c r="G653"/>
  <c r="H653"/>
  <c r="H15546"/>
  <c r="G15546"/>
  <c r="H15138"/>
  <c r="G15138"/>
  <c r="H14730"/>
  <c r="G14730"/>
  <c r="H14322"/>
  <c r="G14322"/>
  <c r="H13914"/>
  <c r="G13914"/>
  <c r="H13506"/>
  <c r="G13506"/>
  <c r="H13098"/>
  <c r="G13098"/>
  <c r="H12690"/>
  <c r="G12690"/>
  <c r="H12282"/>
  <c r="G12282"/>
  <c r="H11874"/>
  <c r="G11874"/>
  <c r="H11466"/>
  <c r="G11466"/>
  <c r="H11058"/>
  <c r="G11058"/>
  <c r="H10650"/>
  <c r="G10650"/>
  <c r="F9974"/>
  <c r="H9972"/>
  <c r="F9566"/>
  <c r="H9564"/>
  <c r="F9158"/>
  <c r="H9156"/>
  <c r="F8750"/>
  <c r="H8748"/>
  <c r="F6710"/>
  <c r="H6708"/>
  <c r="F6302"/>
  <c r="H6300"/>
  <c r="F5894"/>
  <c r="H5892"/>
  <c r="F5486"/>
  <c r="H5484"/>
  <c r="F4874"/>
  <c r="H4872"/>
  <c r="F4058"/>
  <c r="H4056"/>
  <c r="F3650"/>
  <c r="H3648"/>
  <c r="F3242"/>
  <c r="H3240"/>
  <c r="F2426"/>
  <c r="H2424"/>
  <c r="F2018"/>
  <c r="H2016"/>
  <c r="F1610"/>
  <c r="H1608"/>
  <c r="F1202"/>
  <c r="H1200"/>
  <c r="F794"/>
  <c r="H792"/>
  <c r="F9923"/>
  <c r="H9905"/>
  <c r="G9905"/>
  <c r="F9515"/>
  <c r="H9497"/>
  <c r="G9497"/>
  <c r="H9089"/>
  <c r="G9089"/>
  <c r="H8681"/>
  <c r="G8681"/>
  <c r="H6641"/>
  <c r="G6641"/>
  <c r="H6233"/>
  <c r="G6233"/>
  <c r="H5825"/>
  <c r="G5825"/>
  <c r="H5417"/>
  <c r="G5417"/>
  <c r="F4823"/>
  <c r="H4805"/>
  <c r="G4805"/>
  <c r="H3989"/>
  <c r="G3989"/>
  <c r="F3599"/>
  <c r="H3581"/>
  <c r="G3581"/>
  <c r="F3191"/>
  <c r="H3173"/>
  <c r="G3173"/>
  <c r="H2357"/>
  <c r="G2357"/>
  <c r="H1949"/>
  <c r="G1949"/>
  <c r="F1559"/>
  <c r="H1541"/>
  <c r="G1541"/>
  <c r="F1151"/>
  <c r="H1133"/>
  <c r="G1133"/>
  <c r="H725"/>
  <c r="G725"/>
  <c r="H9833"/>
  <c r="G9833"/>
  <c r="H9425"/>
  <c r="G9425"/>
  <c r="H9017"/>
  <c r="G9017"/>
  <c r="H8609"/>
  <c r="G8609"/>
  <c r="H6977"/>
  <c r="G6977"/>
  <c r="H6569"/>
  <c r="G6569"/>
  <c r="H5753"/>
  <c r="G5753"/>
  <c r="H5345"/>
  <c r="G5345"/>
  <c r="H4937"/>
  <c r="G4937"/>
  <c r="F5027"/>
  <c r="H4529"/>
  <c r="G4529"/>
  <c r="F4619"/>
  <c r="H4121"/>
  <c r="G4121"/>
  <c r="F4211"/>
  <c r="H3713"/>
  <c r="G3713"/>
  <c r="H3305"/>
  <c r="G3305"/>
  <c r="H2897"/>
  <c r="G2897"/>
  <c r="F2987"/>
  <c r="G2081"/>
  <c r="H2081"/>
  <c r="F184"/>
  <c r="H184" s="1"/>
  <c r="H182"/>
  <c r="F14265"/>
  <c r="H14265" s="1"/>
  <c r="CE191" i="1"/>
  <c r="F14267" i="3" s="1"/>
  <c r="H7271"/>
  <c r="G7271"/>
  <c r="H13800"/>
  <c r="G13800"/>
  <c r="H6863"/>
  <c r="G6863"/>
  <c r="H12984"/>
  <c r="G12984"/>
  <c r="H16656"/>
  <c r="G16656"/>
  <c r="H10391"/>
  <c r="G10391"/>
  <c r="F7120"/>
  <c r="H7120" s="1"/>
  <c r="H7118"/>
  <c r="F7324"/>
  <c r="H7324" s="1"/>
  <c r="H7322"/>
  <c r="F7936"/>
  <c r="H7936" s="1"/>
  <c r="H7934"/>
  <c r="F8344"/>
  <c r="H8344" s="1"/>
  <c r="H8342"/>
  <c r="F13241"/>
  <c r="H13241" s="1"/>
  <c r="H13239"/>
  <c r="F13853"/>
  <c r="H13853" s="1"/>
  <c r="H13851"/>
  <c r="F14873"/>
  <c r="H14873" s="1"/>
  <c r="H14871"/>
  <c r="F15281"/>
  <c r="H15281" s="1"/>
  <c r="H15279"/>
  <c r="F16097"/>
  <c r="H16097" s="1"/>
  <c r="H16095"/>
  <c r="H7679"/>
  <c r="G7679"/>
  <c r="F8140"/>
  <c r="H8140" s="1"/>
  <c r="H8138"/>
  <c r="F15893"/>
  <c r="H15893" s="1"/>
  <c r="H15891"/>
  <c r="H17064"/>
  <c r="G17064"/>
  <c r="F16913"/>
  <c r="H16913" s="1"/>
  <c r="H16911"/>
  <c r="G1061"/>
  <c r="H1061"/>
  <c r="H16770"/>
  <c r="G16770"/>
  <c r="H16362"/>
  <c r="G16362"/>
  <c r="F10332"/>
  <c r="H10314"/>
  <c r="G10314"/>
  <c r="H10242"/>
  <c r="G10242"/>
  <c r="H2489"/>
  <c r="G2489"/>
  <c r="F2579"/>
  <c r="H1673"/>
  <c r="G1673"/>
  <c r="F947"/>
  <c r="G857"/>
  <c r="H857"/>
  <c r="H5086"/>
  <c r="G5086"/>
  <c r="CP191" i="1"/>
  <c r="F16511" i="3" s="1"/>
  <c r="F16509"/>
  <c r="H16509" s="1"/>
  <c r="F12780"/>
  <c r="F12372"/>
  <c r="F11556"/>
  <c r="F8291"/>
  <c r="F14820"/>
  <c r="F14004"/>
  <c r="F14412"/>
  <c r="F2375"/>
  <c r="F1967"/>
  <c r="F743"/>
  <c r="H16452"/>
  <c r="G16452"/>
  <c r="H15636"/>
  <c r="G15636"/>
  <c r="F15077"/>
  <c r="H15077" s="1"/>
  <c r="H15075"/>
  <c r="H15432"/>
  <c r="G15432"/>
  <c r="H1469"/>
  <c r="G1469"/>
  <c r="H14598"/>
  <c r="G14598"/>
  <c r="F13392"/>
  <c r="H13374"/>
  <c r="G13374"/>
  <c r="F12168"/>
  <c r="H12150"/>
  <c r="G12150"/>
  <c r="H11742"/>
  <c r="G11742"/>
  <c r="F11352"/>
  <c r="H11334"/>
  <c r="G11334"/>
  <c r="H10926"/>
  <c r="G10926"/>
  <c r="H10518"/>
  <c r="G10518"/>
  <c r="F10127"/>
  <c r="H10127" s="1"/>
  <c r="H10109"/>
  <c r="F9719"/>
  <c r="H9701"/>
  <c r="H9293"/>
  <c r="G9293"/>
  <c r="F8903"/>
  <c r="H8903" s="1"/>
  <c r="H8885"/>
  <c r="F6455"/>
  <c r="H6437"/>
  <c r="G6437"/>
  <c r="H6029"/>
  <c r="G6029"/>
  <c r="F5639"/>
  <c r="H5621"/>
  <c r="G5621"/>
  <c r="H5213"/>
  <c r="G5213"/>
  <c r="H3785"/>
  <c r="G3785"/>
  <c r="H3377"/>
  <c r="G3377"/>
  <c r="F2171"/>
  <c r="G2153"/>
  <c r="H2153"/>
  <c r="G1745"/>
  <c r="H1745"/>
  <c r="F1355"/>
  <c r="G1337"/>
  <c r="H1337"/>
  <c r="G929"/>
  <c r="H929"/>
  <c r="H15954"/>
  <c r="G15954"/>
  <c r="H1265"/>
  <c r="G1265"/>
  <c r="H14221"/>
  <c r="F14222"/>
  <c r="H7049"/>
  <c r="G7049"/>
  <c r="F7067"/>
  <c r="H14208"/>
  <c r="G14208"/>
  <c r="H16860"/>
  <c r="G16860"/>
  <c r="H9184"/>
  <c r="G9184"/>
  <c r="H6328"/>
  <c r="G6328"/>
  <c r="H4900"/>
  <c r="G4900"/>
  <c r="F16709"/>
  <c r="H16709" s="1"/>
  <c r="H16707"/>
  <c r="F6916"/>
  <c r="H6916" s="1"/>
  <c r="H6914"/>
  <c r="F7528"/>
  <c r="H7528" s="1"/>
  <c r="H7526"/>
  <c r="F7732"/>
  <c r="H7732" s="1"/>
  <c r="H7730"/>
  <c r="H8087"/>
  <c r="G8087"/>
  <c r="F13037"/>
  <c r="H13037" s="1"/>
  <c r="H13035"/>
  <c r="F13649"/>
  <c r="H13649" s="1"/>
  <c r="H13647"/>
  <c r="F14057"/>
  <c r="H14057" s="1"/>
  <c r="H14055"/>
  <c r="F14465"/>
  <c r="H14465" s="1"/>
  <c r="H14463"/>
  <c r="H15840"/>
  <c r="G15840"/>
  <c r="F17117"/>
  <c r="H17117" s="1"/>
  <c r="H17115"/>
  <c r="H12449"/>
  <c r="G12449"/>
  <c r="H11633"/>
  <c r="G11633"/>
  <c r="H11225"/>
  <c r="G11225"/>
  <c r="F14667"/>
  <c r="H14665"/>
  <c r="F13443"/>
  <c r="H13441"/>
  <c r="F12219"/>
  <c r="H12217"/>
  <c r="F11811"/>
  <c r="H11809"/>
  <c r="F11403"/>
  <c r="H11401"/>
  <c r="F10995"/>
  <c r="H10993"/>
  <c r="F10587"/>
  <c r="H10585"/>
  <c r="F10178"/>
  <c r="H10176"/>
  <c r="F9770"/>
  <c r="H9768"/>
  <c r="F9362"/>
  <c r="H9360"/>
  <c r="F8954"/>
  <c r="H8952"/>
  <c r="F6506"/>
  <c r="H6504"/>
  <c r="F6098"/>
  <c r="H6096"/>
  <c r="F5690"/>
  <c r="H5688"/>
  <c r="F5282"/>
  <c r="H5280"/>
  <c r="F3854"/>
  <c r="H3852"/>
  <c r="F3446"/>
  <c r="H3444"/>
  <c r="F2222"/>
  <c r="H2220"/>
  <c r="F1814"/>
  <c r="H1812"/>
  <c r="F1406"/>
  <c r="H1404"/>
  <c r="F998"/>
  <c r="H996"/>
  <c r="H11837"/>
  <c r="G11837"/>
  <c r="H10613"/>
  <c r="G10613"/>
  <c r="H6532"/>
  <c r="G6532"/>
  <c r="H3472"/>
  <c r="G3472"/>
  <c r="F12831"/>
  <c r="H12829"/>
  <c r="F12423"/>
  <c r="H12421"/>
  <c r="F12015"/>
  <c r="H12013"/>
  <c r="F11607"/>
  <c r="H11605"/>
  <c r="F11199"/>
  <c r="H11197"/>
  <c r="F10791"/>
  <c r="H10789"/>
  <c r="H12762"/>
  <c r="G12762"/>
  <c r="H12354"/>
  <c r="G12354"/>
  <c r="F11964"/>
  <c r="H11946"/>
  <c r="G11946"/>
  <c r="H11538"/>
  <c r="G11538"/>
  <c r="F11148"/>
  <c r="H11130"/>
  <c r="G11130"/>
  <c r="F10740"/>
  <c r="H10722"/>
  <c r="G10722"/>
  <c r="H16974"/>
  <c r="G16974"/>
  <c r="H16566"/>
  <c r="G16566"/>
  <c r="H16158"/>
  <c r="G16158"/>
  <c r="H15750"/>
  <c r="G15750"/>
  <c r="H15342"/>
  <c r="G15342"/>
  <c r="F14616"/>
  <c r="H14526"/>
  <c r="G14526"/>
  <c r="H14118"/>
  <c r="G14118"/>
  <c r="H13710"/>
  <c r="G13710"/>
  <c r="H13302"/>
  <c r="G13302"/>
  <c r="H12894"/>
  <c r="G12894"/>
  <c r="H12486"/>
  <c r="G12486"/>
  <c r="H12078"/>
  <c r="G12078"/>
  <c r="H11670"/>
  <c r="G11670"/>
  <c r="H11262"/>
  <c r="G11262"/>
  <c r="H10854"/>
  <c r="G10854"/>
  <c r="H10446"/>
  <c r="G10446"/>
  <c r="H9629"/>
  <c r="G9629"/>
  <c r="H9221"/>
  <c r="G9221"/>
  <c r="H8405"/>
  <c r="G8405"/>
  <c r="F8495"/>
  <c r="H7181"/>
  <c r="G7181"/>
  <c r="H6773"/>
  <c r="G6773"/>
  <c r="H5957"/>
  <c r="G5957"/>
  <c r="H5549"/>
  <c r="G5549"/>
  <c r="H5141"/>
  <c r="G5141"/>
  <c r="H4733"/>
  <c r="G4733"/>
  <c r="H4325"/>
  <c r="G4325"/>
  <c r="F4415"/>
  <c r="H3917"/>
  <c r="G3917"/>
  <c r="H3509"/>
  <c r="G3509"/>
  <c r="H3101"/>
  <c r="G3101"/>
  <c r="H2693"/>
  <c r="F2783"/>
  <c r="H1877"/>
  <c r="G1877"/>
  <c r="G245"/>
  <c r="H245"/>
  <c r="H449"/>
  <c r="F539"/>
  <c r="H5083"/>
  <c r="G5083"/>
  <c r="H14273"/>
  <c r="F14275"/>
  <c r="H16462"/>
  <c r="F16466"/>
  <c r="F7883"/>
  <c r="H7883" s="1"/>
  <c r="F13188"/>
  <c r="F15228"/>
  <c r="F7475"/>
  <c r="H7475" s="1"/>
  <c r="F13596"/>
  <c r="F16044"/>
  <c r="F10944"/>
  <c r="F10536"/>
  <c r="F9311"/>
  <c r="F6047"/>
  <c r="F5231"/>
  <c r="F3803"/>
  <c r="F3395"/>
  <c r="F1763"/>
  <c r="F9107"/>
  <c r="F8699"/>
  <c r="F6659"/>
  <c r="F6251"/>
  <c r="F5843"/>
  <c r="F5435"/>
  <c r="F4007"/>
  <c r="D132" i="1"/>
  <c r="D188" s="1"/>
  <c r="D191" s="1"/>
  <c r="D211" s="1"/>
  <c r="E190"/>
  <c r="H5435" i="3" l="1"/>
  <c r="G5435"/>
  <c r="H8699"/>
  <c r="G8699"/>
  <c r="H6047"/>
  <c r="G6047"/>
  <c r="H16466"/>
  <c r="F16501"/>
  <c r="H11148"/>
  <c r="G11148"/>
  <c r="H7067"/>
  <c r="G7067"/>
  <c r="G2171"/>
  <c r="H2171"/>
  <c r="H6455"/>
  <c r="G6455"/>
  <c r="H9719"/>
  <c r="G9719"/>
  <c r="H12168"/>
  <c r="G12168"/>
  <c r="G743"/>
  <c r="H743"/>
  <c r="H2375"/>
  <c r="G2375"/>
  <c r="H14004"/>
  <c r="G14004"/>
  <c r="H8291"/>
  <c r="G8291"/>
  <c r="H12372"/>
  <c r="G12372"/>
  <c r="H947"/>
  <c r="G947"/>
  <c r="H10332"/>
  <c r="G10332"/>
  <c r="G4211"/>
  <c r="H4211"/>
  <c r="H5027"/>
  <c r="G5027"/>
  <c r="G1559"/>
  <c r="H1559"/>
  <c r="H3599"/>
  <c r="G3599"/>
  <c r="H9515"/>
  <c r="G9515"/>
  <c r="H16248"/>
  <c r="G16248"/>
  <c r="F16301"/>
  <c r="H16301" s="1"/>
  <c r="H16299"/>
  <c r="H6251"/>
  <c r="G6251"/>
  <c r="H1763"/>
  <c r="G1763"/>
  <c r="H3803"/>
  <c r="G3803"/>
  <c r="H10536"/>
  <c r="G10536"/>
  <c r="H16044"/>
  <c r="G16044"/>
  <c r="H13188"/>
  <c r="G13188"/>
  <c r="H14275"/>
  <c r="F14285"/>
  <c r="H14285" s="1"/>
  <c r="H539"/>
  <c r="G539"/>
  <c r="H8495"/>
  <c r="G8495"/>
  <c r="H4007"/>
  <c r="G4007"/>
  <c r="H5843"/>
  <c r="G5843"/>
  <c r="H6659"/>
  <c r="G6659"/>
  <c r="H9107"/>
  <c r="G9107"/>
  <c r="H3395"/>
  <c r="G3395"/>
  <c r="H5231"/>
  <c r="G5231"/>
  <c r="H9311"/>
  <c r="G9311"/>
  <c r="H10944"/>
  <c r="G10944"/>
  <c r="H13596"/>
  <c r="G13596"/>
  <c r="H15228"/>
  <c r="G15228"/>
  <c r="H2783"/>
  <c r="G2783"/>
  <c r="H4415"/>
  <c r="G4415"/>
  <c r="H14616"/>
  <c r="G14616"/>
  <c r="H10740"/>
  <c r="G10740"/>
  <c r="H11964"/>
  <c r="G11964"/>
  <c r="F10793"/>
  <c r="H10793" s="1"/>
  <c r="H10791"/>
  <c r="F11201"/>
  <c r="H11201" s="1"/>
  <c r="H11199"/>
  <c r="F11609"/>
  <c r="H11609" s="1"/>
  <c r="H11607"/>
  <c r="F12017"/>
  <c r="H12017" s="1"/>
  <c r="H12015"/>
  <c r="F12425"/>
  <c r="H12425" s="1"/>
  <c r="H12423"/>
  <c r="F12833"/>
  <c r="H12833" s="1"/>
  <c r="H12831"/>
  <c r="F1000"/>
  <c r="H1000" s="1"/>
  <c r="H998"/>
  <c r="F1408"/>
  <c r="H1408" s="1"/>
  <c r="H1406"/>
  <c r="F1816"/>
  <c r="H1816" s="1"/>
  <c r="H1814"/>
  <c r="F2224"/>
  <c r="H2224" s="1"/>
  <c r="H2222"/>
  <c r="F3448"/>
  <c r="H3448" s="1"/>
  <c r="H3446"/>
  <c r="F3856"/>
  <c r="H3856" s="1"/>
  <c r="H3854"/>
  <c r="F5284"/>
  <c r="H5284" s="1"/>
  <c r="H5282"/>
  <c r="F5692"/>
  <c r="H5692" s="1"/>
  <c r="H5690"/>
  <c r="F6100"/>
  <c r="H6100" s="1"/>
  <c r="H6098"/>
  <c r="F6508"/>
  <c r="H6508" s="1"/>
  <c r="H6506"/>
  <c r="F8956"/>
  <c r="H8956" s="1"/>
  <c r="H8954"/>
  <c r="F9364"/>
  <c r="H9364" s="1"/>
  <c r="H9362"/>
  <c r="F9772"/>
  <c r="H9772" s="1"/>
  <c r="H9770"/>
  <c r="F10180"/>
  <c r="H10180" s="1"/>
  <c r="H10178"/>
  <c r="F10589"/>
  <c r="H10589" s="1"/>
  <c r="H10587"/>
  <c r="F10997"/>
  <c r="H10997" s="1"/>
  <c r="H10995"/>
  <c r="F11405"/>
  <c r="H11405" s="1"/>
  <c r="H11403"/>
  <c r="F11813"/>
  <c r="H11813" s="1"/>
  <c r="H11811"/>
  <c r="F12221"/>
  <c r="H12221" s="1"/>
  <c r="H12219"/>
  <c r="F13445"/>
  <c r="H13445" s="1"/>
  <c r="H13443"/>
  <c r="F14669"/>
  <c r="H14669" s="1"/>
  <c r="H14667"/>
  <c r="H14222"/>
  <c r="F14257"/>
  <c r="G1355"/>
  <c r="H1355"/>
  <c r="H5639"/>
  <c r="G5639"/>
  <c r="H11352"/>
  <c r="G11352"/>
  <c r="H13392"/>
  <c r="G13392"/>
  <c r="H1967"/>
  <c r="G1967"/>
  <c r="H14412"/>
  <c r="G14412"/>
  <c r="H14820"/>
  <c r="G14820"/>
  <c r="H11556"/>
  <c r="G11556"/>
  <c r="H12780"/>
  <c r="G12780"/>
  <c r="H16511"/>
  <c r="G2579"/>
  <c r="H2579"/>
  <c r="H14267"/>
  <c r="G14267"/>
  <c r="G2987"/>
  <c r="H2987"/>
  <c r="H4619"/>
  <c r="G4619"/>
  <c r="H1151"/>
  <c r="G1151"/>
  <c r="H3191"/>
  <c r="G3191"/>
  <c r="H4823"/>
  <c r="G4823"/>
  <c r="H9923"/>
  <c r="G9923"/>
  <c r="F796"/>
  <c r="H796" s="1"/>
  <c r="H794"/>
  <c r="F1204"/>
  <c r="H1204" s="1"/>
  <c r="H1202"/>
  <c r="F1612"/>
  <c r="H1612" s="1"/>
  <c r="H1610"/>
  <c r="F2020"/>
  <c r="H2020" s="1"/>
  <c r="H2018"/>
  <c r="F2428"/>
  <c r="H2428" s="1"/>
  <c r="H2426"/>
  <c r="F3244"/>
  <c r="H3244" s="1"/>
  <c r="H3242"/>
  <c r="F3652"/>
  <c r="H3652" s="1"/>
  <c r="H3650"/>
  <c r="F4060"/>
  <c r="H4060" s="1"/>
  <c r="H4058"/>
  <c r="F4876"/>
  <c r="H4876" s="1"/>
  <c r="H4874"/>
  <c r="F5488"/>
  <c r="H5488" s="1"/>
  <c r="H5486"/>
  <c r="F5896"/>
  <c r="H5896" s="1"/>
  <c r="H5894"/>
  <c r="F6304"/>
  <c r="H6304" s="1"/>
  <c r="H6302"/>
  <c r="F6712"/>
  <c r="H6712" s="1"/>
  <c r="H6710"/>
  <c r="F8752"/>
  <c r="H8752" s="1"/>
  <c r="H8750"/>
  <c r="F9160"/>
  <c r="H9160" s="1"/>
  <c r="H9158"/>
  <c r="F9568"/>
  <c r="H9568" s="1"/>
  <c r="H9566"/>
  <c r="F9976"/>
  <c r="H9976" s="1"/>
  <c r="H9974"/>
  <c r="F10385"/>
  <c r="H10385" s="1"/>
  <c r="H10383"/>
  <c r="C207" i="1"/>
  <c r="C198"/>
  <c r="C197"/>
  <c r="C196"/>
  <c r="C195"/>
  <c r="C194"/>
  <c r="C199" s="1"/>
  <c r="C209" s="1"/>
  <c r="C178"/>
  <c r="C177"/>
  <c r="C176"/>
  <c r="C175"/>
  <c r="C174"/>
  <c r="C173"/>
  <c r="C172"/>
  <c r="C171"/>
  <c r="C170"/>
  <c r="C169"/>
  <c r="C168"/>
  <c r="C167"/>
  <c r="C163"/>
  <c r="C162"/>
  <c r="C158"/>
  <c r="C157"/>
  <c r="C156"/>
  <c r="C155"/>
  <c r="C150"/>
  <c r="C149"/>
  <c r="C145"/>
  <c r="C144"/>
  <c r="C143"/>
  <c r="C142"/>
  <c r="C138"/>
  <c r="C137"/>
  <c r="C129"/>
  <c r="C128"/>
  <c r="C124"/>
  <c r="C125" s="1"/>
  <c r="C120"/>
  <c r="C119"/>
  <c r="C118"/>
  <c r="C117"/>
  <c r="C111"/>
  <c r="C110"/>
  <c r="C109"/>
  <c r="C108"/>
  <c r="C107"/>
  <c r="C106"/>
  <c r="C105"/>
  <c r="C104"/>
  <c r="C103"/>
  <c r="C99"/>
  <c r="C98"/>
  <c r="C97"/>
  <c r="C96"/>
  <c r="C95"/>
  <c r="C94"/>
  <c r="C93"/>
  <c r="C92"/>
  <c r="C91"/>
  <c r="C90"/>
  <c r="C89"/>
  <c r="C88"/>
  <c r="C87"/>
  <c r="C86"/>
  <c r="C85"/>
  <c r="C84"/>
  <c r="C83"/>
  <c r="C82"/>
  <c r="C81"/>
  <c r="C80"/>
  <c r="C79"/>
  <c r="C78"/>
  <c r="C77"/>
  <c r="C76"/>
  <c r="C75"/>
  <c r="C74"/>
  <c r="C73"/>
  <c r="C72"/>
  <c r="C71"/>
  <c r="C70"/>
  <c r="C69"/>
  <c r="C68"/>
  <c r="C67"/>
  <c r="C65"/>
  <c r="C64"/>
  <c r="C63"/>
  <c r="C62"/>
  <c r="C61"/>
  <c r="C60"/>
  <c r="C59"/>
  <c r="C58"/>
  <c r="C57"/>
  <c r="C56"/>
  <c r="C55"/>
  <c r="C54"/>
  <c r="C53"/>
  <c r="C52"/>
  <c r="C51"/>
  <c r="C50"/>
  <c r="C49"/>
  <c r="C48"/>
  <c r="C47"/>
  <c r="C39"/>
  <c r="C38"/>
  <c r="C37"/>
  <c r="C36"/>
  <c r="C35"/>
  <c r="C34"/>
  <c r="C33"/>
  <c r="C32"/>
  <c r="C28"/>
  <c r="C27"/>
  <c r="C26"/>
  <c r="C25"/>
  <c r="C21"/>
  <c r="C20"/>
  <c r="C19"/>
  <c r="C18"/>
  <c r="C17"/>
  <c r="C16"/>
  <c r="C15"/>
  <c r="C14"/>
  <c r="C13"/>
  <c r="C12"/>
  <c r="C11"/>
  <c r="C10"/>
  <c r="F14259" i="3" l="1"/>
  <c r="H14257"/>
  <c r="F16503"/>
  <c r="H16501"/>
  <c r="C121" i="1"/>
  <c r="C22"/>
  <c r="C29"/>
  <c r="C40"/>
  <c r="C100"/>
  <c r="C112"/>
  <c r="C130"/>
  <c r="C139"/>
  <c r="C146"/>
  <c r="C152"/>
  <c r="C159"/>
  <c r="C164"/>
  <c r="C179"/>
  <c r="J39"/>
  <c r="J38" i="8" s="1"/>
  <c r="AA38" s="1"/>
  <c r="H39" i="1"/>
  <c r="H38" i="8" s="1"/>
  <c r="Y38" s="1"/>
  <c r="J38" i="1"/>
  <c r="J37" i="8" s="1"/>
  <c r="AA37" s="1"/>
  <c r="J37" i="1"/>
  <c r="J36" i="8" s="1"/>
  <c r="AA36" s="1"/>
  <c r="J36" i="1"/>
  <c r="J35" i="8" s="1"/>
  <c r="AA35" s="1"/>
  <c r="J32" i="1"/>
  <c r="J31" i="8" s="1"/>
  <c r="J28" i="1"/>
  <c r="J27" i="8" s="1"/>
  <c r="AA27" s="1"/>
  <c r="J19" i="1"/>
  <c r="J18" i="8" s="1"/>
  <c r="AA18" s="1"/>
  <c r="J18" i="1"/>
  <c r="J17" i="8" s="1"/>
  <c r="AA17" s="1"/>
  <c r="J17" i="1"/>
  <c r="J16" i="8" s="1"/>
  <c r="AA16" s="1"/>
  <c r="J16" i="1"/>
  <c r="J15" i="8" s="1"/>
  <c r="AA15" s="1"/>
  <c r="G16" i="1"/>
  <c r="G15" i="8" s="1"/>
  <c r="I15" i="1"/>
  <c r="I14" i="8" s="1"/>
  <c r="Z14" s="1"/>
  <c r="H15" i="1"/>
  <c r="H14" i="8" s="1"/>
  <c r="Y14" s="1"/>
  <c r="G15" i="1"/>
  <c r="G14" i="8" s="1"/>
  <c r="M14" i="1"/>
  <c r="M13" i="8" s="1"/>
  <c r="AD13" s="1"/>
  <c r="L14" i="1"/>
  <c r="L13" i="8" s="1"/>
  <c r="AC13" s="1"/>
  <c r="K14" i="1"/>
  <c r="K13" i="8" s="1"/>
  <c r="AB13" s="1"/>
  <c r="I14" i="1"/>
  <c r="I13" i="8" s="1"/>
  <c r="Z13" s="1"/>
  <c r="H14" i="1"/>
  <c r="H13" i="8" s="1"/>
  <c r="Y13" s="1"/>
  <c r="G14" i="1"/>
  <c r="G13" i="8" s="1"/>
  <c r="M13" i="1"/>
  <c r="M12" i="8" s="1"/>
  <c r="AD12" s="1"/>
  <c r="L13" i="1"/>
  <c r="L12" i="8" s="1"/>
  <c r="AC12" s="1"/>
  <c r="K13" i="1"/>
  <c r="K12" i="8" s="1"/>
  <c r="AB12" s="1"/>
  <c r="I13" i="1"/>
  <c r="I12" i="8" s="1"/>
  <c r="Z12" s="1"/>
  <c r="H13" i="1"/>
  <c r="H12" i="8" s="1"/>
  <c r="Y12" s="1"/>
  <c r="M12" i="1"/>
  <c r="M11" i="8" s="1"/>
  <c r="AD11" s="1"/>
  <c r="L12" i="1"/>
  <c r="L11" i="8" s="1"/>
  <c r="AC11" s="1"/>
  <c r="K12" i="1"/>
  <c r="K11" i="8" s="1"/>
  <c r="AB11" s="1"/>
  <c r="I12" i="1"/>
  <c r="I11" i="8" s="1"/>
  <c r="Z11" s="1"/>
  <c r="G12" i="1"/>
  <c r="G11" i="8" s="1"/>
  <c r="M11" i="1"/>
  <c r="M10" i="8" s="1"/>
  <c r="L11" i="1"/>
  <c r="L10" i="8" s="1"/>
  <c r="AC10" s="1"/>
  <c r="K11" i="1"/>
  <c r="K10" i="8" s="1"/>
  <c r="AB10" s="1"/>
  <c r="I11" i="1"/>
  <c r="I10" i="8" s="1"/>
  <c r="H11" i="1"/>
  <c r="H10" i="8" s="1"/>
  <c r="Y10" s="1"/>
  <c r="J10" i="1"/>
  <c r="J9" i="8" s="1"/>
  <c r="G11" i="1"/>
  <c r="G10" i="8" s="1"/>
  <c r="X10" l="1"/>
  <c r="AD10"/>
  <c r="X15"/>
  <c r="AA31"/>
  <c r="AA9"/>
  <c r="Z10"/>
  <c r="X11"/>
  <c r="X13"/>
  <c r="X14"/>
  <c r="F16505" i="3"/>
  <c r="H16505" s="1"/>
  <c r="H16503"/>
  <c r="F14261"/>
  <c r="H14261" s="1"/>
  <c r="H14259"/>
  <c r="C181" i="1"/>
  <c r="C183" s="1"/>
  <c r="C185" s="1"/>
  <c r="C189" s="1"/>
  <c r="C114"/>
  <c r="H12"/>
  <c r="H11" i="8" s="1"/>
  <c r="Y11" s="1"/>
  <c r="G13" i="1"/>
  <c r="G12" i="8" s="1"/>
  <c r="J20" i="1"/>
  <c r="J19" i="8" s="1"/>
  <c r="AA19" s="1"/>
  <c r="J21" i="1"/>
  <c r="J20" i="8" s="1"/>
  <c r="AA20" s="1"/>
  <c r="J25" i="1"/>
  <c r="J24" i="8" s="1"/>
  <c r="J34" i="1"/>
  <c r="J33" i="8" s="1"/>
  <c r="AA33" s="1"/>
  <c r="C42" i="1"/>
  <c r="C132" s="1"/>
  <c r="C188" s="1"/>
  <c r="J26"/>
  <c r="J25" i="8" s="1"/>
  <c r="AA25" s="1"/>
  <c r="J33" i="1"/>
  <c r="J32" i="8" s="1"/>
  <c r="AA32" s="1"/>
  <c r="J27" i="1"/>
  <c r="J26" i="8" s="1"/>
  <c r="AA26" s="1"/>
  <c r="J35" i="1"/>
  <c r="J34" i="8" s="1"/>
  <c r="AA34" s="1"/>
  <c r="G33" i="1"/>
  <c r="G32" i="8" s="1"/>
  <c r="H26" i="1"/>
  <c r="H25" i="8" s="1"/>
  <c r="Y25" s="1"/>
  <c r="H33" i="1"/>
  <c r="H32" i="8" s="1"/>
  <c r="Y32" s="1"/>
  <c r="I26" i="1"/>
  <c r="I25" i="8" s="1"/>
  <c r="Z25" s="1"/>
  <c r="I33" i="1"/>
  <c r="I32" i="8" s="1"/>
  <c r="K26" i="1"/>
  <c r="K25" i="8" s="1"/>
  <c r="K33" i="1"/>
  <c r="K32" i="8" s="1"/>
  <c r="AB32" s="1"/>
  <c r="L26" i="1"/>
  <c r="L25" i="8" s="1"/>
  <c r="AC25" s="1"/>
  <c r="L33" i="1"/>
  <c r="L32" i="8" s="1"/>
  <c r="AC32" s="1"/>
  <c r="M26" i="1"/>
  <c r="M25" i="8" s="1"/>
  <c r="AD25" s="1"/>
  <c r="M33" i="1"/>
  <c r="M32" i="8" s="1"/>
  <c r="G27" i="1"/>
  <c r="G26" i="8" s="1"/>
  <c r="G35" i="1"/>
  <c r="G34" i="8" s="1"/>
  <c r="H27" i="1"/>
  <c r="H26" i="8" s="1"/>
  <c r="Y26" s="1"/>
  <c r="H35" i="1"/>
  <c r="H34" i="8" s="1"/>
  <c r="Y34" s="1"/>
  <c r="I27" i="1"/>
  <c r="I26" i="8" s="1"/>
  <c r="Z26" s="1"/>
  <c r="I35" i="1"/>
  <c r="I34" i="8" s="1"/>
  <c r="Z34" s="1"/>
  <c r="K27" i="1"/>
  <c r="K26" i="8" s="1"/>
  <c r="AB26" s="1"/>
  <c r="K35" i="1"/>
  <c r="K34" i="8" s="1"/>
  <c r="AB34" s="1"/>
  <c r="L27" i="1"/>
  <c r="L26" i="8" s="1"/>
  <c r="AC26" s="1"/>
  <c r="L35" i="1"/>
  <c r="L34" i="8" s="1"/>
  <c r="AC34" s="1"/>
  <c r="M27" i="1"/>
  <c r="M26" i="8" s="1"/>
  <c r="AD26" s="1"/>
  <c r="M35" i="1"/>
  <c r="M34" i="8" s="1"/>
  <c r="AD34" s="1"/>
  <c r="G10" i="1"/>
  <c r="G9" i="8" s="1"/>
  <c r="H10" i="1"/>
  <c r="H9" i="8" s="1"/>
  <c r="I10" i="1"/>
  <c r="I9" i="8" s="1"/>
  <c r="Z9" s="1"/>
  <c r="K10" i="1"/>
  <c r="K9" i="8" s="1"/>
  <c r="L10" i="1"/>
  <c r="L9" i="8" s="1"/>
  <c r="M10" i="1"/>
  <c r="M9" i="8" s="1"/>
  <c r="AD9" s="1"/>
  <c r="J11" i="1"/>
  <c r="J10" i="8" s="1"/>
  <c r="AA10" s="1"/>
  <c r="J12" i="1"/>
  <c r="J11" i="8" s="1"/>
  <c r="AA11" s="1"/>
  <c r="J13" i="1"/>
  <c r="J12" i="8" s="1"/>
  <c r="AA12" s="1"/>
  <c r="J14" i="1"/>
  <c r="J13" i="8" s="1"/>
  <c r="AA13" s="1"/>
  <c r="J15" i="1"/>
  <c r="J14" i="8" s="1"/>
  <c r="AA14" s="1"/>
  <c r="K15" i="1"/>
  <c r="K14" i="8" s="1"/>
  <c r="AB14" s="1"/>
  <c r="L15" i="1"/>
  <c r="L14" i="8" s="1"/>
  <c r="AC14" s="1"/>
  <c r="M15" i="1"/>
  <c r="M14" i="8" s="1"/>
  <c r="AD14" s="1"/>
  <c r="H16" i="1"/>
  <c r="H15" i="8" s="1"/>
  <c r="Y15" s="1"/>
  <c r="I16" i="1"/>
  <c r="I15" i="8" s="1"/>
  <c r="Z15" s="1"/>
  <c r="K16" i="1"/>
  <c r="K15" i="8" s="1"/>
  <c r="AB15" s="1"/>
  <c r="L16" i="1"/>
  <c r="L15" i="8" s="1"/>
  <c r="AC15" s="1"/>
  <c r="M16" i="1"/>
  <c r="M15" i="8" s="1"/>
  <c r="AD15" s="1"/>
  <c r="G17" i="1"/>
  <c r="G16" i="8" s="1"/>
  <c r="H17" i="1"/>
  <c r="H16" i="8" s="1"/>
  <c r="Y16" s="1"/>
  <c r="I17" i="1"/>
  <c r="I16" i="8" s="1"/>
  <c r="Z16" s="1"/>
  <c r="K17" i="1"/>
  <c r="K16" i="8" s="1"/>
  <c r="AB16" s="1"/>
  <c r="L17" i="1"/>
  <c r="L16" i="8" s="1"/>
  <c r="AC16" s="1"/>
  <c r="M17" i="1"/>
  <c r="M16" i="8" s="1"/>
  <c r="AD16" s="1"/>
  <c r="G18" i="1"/>
  <c r="G17" i="8" s="1"/>
  <c r="H18" i="1"/>
  <c r="H17" i="8" s="1"/>
  <c r="Y17" s="1"/>
  <c r="I18" i="1"/>
  <c r="I17" i="8" s="1"/>
  <c r="Z17" s="1"/>
  <c r="K18" i="1"/>
  <c r="K17" i="8" s="1"/>
  <c r="AB17" s="1"/>
  <c r="L18" i="1"/>
  <c r="L17" i="8" s="1"/>
  <c r="AC17" s="1"/>
  <c r="M18" i="1"/>
  <c r="M17" i="8" s="1"/>
  <c r="AD17" s="1"/>
  <c r="G19" i="1"/>
  <c r="G18" i="8" s="1"/>
  <c r="H19" i="1"/>
  <c r="H18" i="8" s="1"/>
  <c r="Y18" s="1"/>
  <c r="I19" i="1"/>
  <c r="I18" i="8" s="1"/>
  <c r="Z18" s="1"/>
  <c r="K19" i="1"/>
  <c r="K18" i="8" s="1"/>
  <c r="AB18" s="1"/>
  <c r="L19" i="1"/>
  <c r="L18" i="8" s="1"/>
  <c r="AC18" s="1"/>
  <c r="M19" i="1"/>
  <c r="M18" i="8" s="1"/>
  <c r="AD18" s="1"/>
  <c r="G20" i="1"/>
  <c r="G19" i="8" s="1"/>
  <c r="H20" i="1"/>
  <c r="H19" i="8" s="1"/>
  <c r="Y19" s="1"/>
  <c r="I20" i="1"/>
  <c r="I19" i="8" s="1"/>
  <c r="Z19" s="1"/>
  <c r="K20" i="1"/>
  <c r="K19" i="8" s="1"/>
  <c r="AB19" s="1"/>
  <c r="L20" i="1"/>
  <c r="L19" i="8" s="1"/>
  <c r="AC19" s="1"/>
  <c r="M20" i="1"/>
  <c r="M19" i="8" s="1"/>
  <c r="AD19" s="1"/>
  <c r="G21" i="1"/>
  <c r="G20" i="8" s="1"/>
  <c r="H21" i="1"/>
  <c r="H20" i="8" s="1"/>
  <c r="Y20" s="1"/>
  <c r="I21" i="1"/>
  <c r="I20" i="8" s="1"/>
  <c r="Z20" s="1"/>
  <c r="K21" i="1"/>
  <c r="K20" i="8" s="1"/>
  <c r="AB20" s="1"/>
  <c r="L21" i="1"/>
  <c r="L20" i="8" s="1"/>
  <c r="AC20" s="1"/>
  <c r="M21" i="1"/>
  <c r="M20" i="8" s="1"/>
  <c r="AD20" s="1"/>
  <c r="G25" i="1"/>
  <c r="G24" i="8" s="1"/>
  <c r="H25" i="1"/>
  <c r="H24" i="8" s="1"/>
  <c r="I25" i="1"/>
  <c r="I24" i="8" s="1"/>
  <c r="K25" i="1"/>
  <c r="K24" i="8" s="1"/>
  <c r="AB24" s="1"/>
  <c r="L25" i="1"/>
  <c r="L24" i="8" s="1"/>
  <c r="M25" i="1"/>
  <c r="M24" i="8" s="1"/>
  <c r="G28" i="1"/>
  <c r="G27" i="8" s="1"/>
  <c r="H28" i="1"/>
  <c r="H27" i="8" s="1"/>
  <c r="Y27" s="1"/>
  <c r="I28" i="1"/>
  <c r="I27" i="8" s="1"/>
  <c r="Z27" s="1"/>
  <c r="K28" i="1"/>
  <c r="K27" i="8" s="1"/>
  <c r="AB27" s="1"/>
  <c r="L28" i="1"/>
  <c r="L27" i="8" s="1"/>
  <c r="AC27" s="1"/>
  <c r="M28" i="1"/>
  <c r="M27" i="8" s="1"/>
  <c r="AD27" s="1"/>
  <c r="G32" i="1"/>
  <c r="G31" i="8" s="1"/>
  <c r="H32" i="1"/>
  <c r="H31" i="8" s="1"/>
  <c r="I32" i="1"/>
  <c r="I31" i="8" s="1"/>
  <c r="Z31" s="1"/>
  <c r="K32" i="1"/>
  <c r="K31" i="8" s="1"/>
  <c r="L32" i="1"/>
  <c r="L31" i="8" s="1"/>
  <c r="M32" i="1"/>
  <c r="M31" i="8" s="1"/>
  <c r="AD31" s="1"/>
  <c r="G34" i="1"/>
  <c r="G33" i="8" s="1"/>
  <c r="H34" i="1"/>
  <c r="H33" i="8" s="1"/>
  <c r="Y33" s="1"/>
  <c r="I34" i="1"/>
  <c r="I33" i="8" s="1"/>
  <c r="Z33" s="1"/>
  <c r="K34" i="1"/>
  <c r="K33" i="8" s="1"/>
  <c r="AB33" s="1"/>
  <c r="L34" i="1"/>
  <c r="L33" i="8" s="1"/>
  <c r="AC33" s="1"/>
  <c r="M34" i="1"/>
  <c r="M33" i="8" s="1"/>
  <c r="AD33" s="1"/>
  <c r="G36" i="1"/>
  <c r="G35" i="8" s="1"/>
  <c r="H36" i="1"/>
  <c r="H35" i="8" s="1"/>
  <c r="Y35" s="1"/>
  <c r="I36" i="1"/>
  <c r="I35" i="8" s="1"/>
  <c r="Z35" s="1"/>
  <c r="K36" i="1"/>
  <c r="K35" i="8" s="1"/>
  <c r="AB35" s="1"/>
  <c r="L36" i="1"/>
  <c r="L35" i="8" s="1"/>
  <c r="AC35" s="1"/>
  <c r="M36" i="1"/>
  <c r="M35" i="8" s="1"/>
  <c r="AD35" s="1"/>
  <c r="G37" i="1"/>
  <c r="G36" i="8" s="1"/>
  <c r="H37" i="1"/>
  <c r="H36" i="8" s="1"/>
  <c r="Y36" s="1"/>
  <c r="I37" i="1"/>
  <c r="I36" i="8" s="1"/>
  <c r="Z36" s="1"/>
  <c r="K37" i="1"/>
  <c r="K36" i="8" s="1"/>
  <c r="AB36" s="1"/>
  <c r="L37" i="1"/>
  <c r="L36" i="8" s="1"/>
  <c r="AC36" s="1"/>
  <c r="M37" i="1"/>
  <c r="M36" i="8" s="1"/>
  <c r="AD36" s="1"/>
  <c r="G38" i="1"/>
  <c r="G37" i="8" s="1"/>
  <c r="H38" i="1"/>
  <c r="H37" i="8" s="1"/>
  <c r="Y37" s="1"/>
  <c r="I38" i="1"/>
  <c r="I37" i="8" s="1"/>
  <c r="Z37" s="1"/>
  <c r="K38" i="1"/>
  <c r="K37" i="8" s="1"/>
  <c r="AB37" s="1"/>
  <c r="L38" i="1"/>
  <c r="L37" i="8" s="1"/>
  <c r="AC37" s="1"/>
  <c r="M38" i="1"/>
  <c r="M37" i="8" s="1"/>
  <c r="AD37" s="1"/>
  <c r="G39" i="1"/>
  <c r="G38" i="8" s="1"/>
  <c r="I39" i="1"/>
  <c r="I38" i="8" s="1"/>
  <c r="Z38" s="1"/>
  <c r="K39" i="1"/>
  <c r="K38" i="8" s="1"/>
  <c r="AB38" s="1"/>
  <c r="L39" i="1"/>
  <c r="L38" i="8" s="1"/>
  <c r="AC38" s="1"/>
  <c r="M39" i="1"/>
  <c r="M38" i="8" s="1"/>
  <c r="AD38" s="1"/>
  <c r="G26" i="1"/>
  <c r="G25" i="8" s="1"/>
  <c r="C191" i="1"/>
  <c r="C211" s="1"/>
  <c r="E25" i="8" l="1"/>
  <c r="F25" s="1"/>
  <c r="X25"/>
  <c r="AB31"/>
  <c r="AB39" s="1"/>
  <c r="K39"/>
  <c r="H39"/>
  <c r="Y31"/>
  <c r="Y39" s="1"/>
  <c r="AD24"/>
  <c r="AD28" s="1"/>
  <c r="M28"/>
  <c r="H28"/>
  <c r="Y24"/>
  <c r="Y28" s="1"/>
  <c r="L21"/>
  <c r="AC9"/>
  <c r="AC21" s="1"/>
  <c r="X9"/>
  <c r="G21"/>
  <c r="E9"/>
  <c r="X26"/>
  <c r="AE26" s="1"/>
  <c r="E26"/>
  <c r="F26" s="1"/>
  <c r="K28"/>
  <c r="AB25"/>
  <c r="AB28" s="1"/>
  <c r="J28"/>
  <c r="AA24"/>
  <c r="AA28" s="1"/>
  <c r="E14"/>
  <c r="F14" s="1"/>
  <c r="AE13"/>
  <c r="AE11"/>
  <c r="I21"/>
  <c r="J21"/>
  <c r="J39"/>
  <c r="AE15"/>
  <c r="M21"/>
  <c r="E10"/>
  <c r="F10" s="1"/>
  <c r="E38"/>
  <c r="F38" s="1"/>
  <c r="X38"/>
  <c r="AE38" s="1"/>
  <c r="X37"/>
  <c r="AE37" s="1"/>
  <c r="E37"/>
  <c r="F37" s="1"/>
  <c r="E36"/>
  <c r="F36" s="1"/>
  <c r="X36"/>
  <c r="AE36" s="1"/>
  <c r="X35"/>
  <c r="AE35" s="1"/>
  <c r="E35"/>
  <c r="F35" s="1"/>
  <c r="X33"/>
  <c r="AE33" s="1"/>
  <c r="E33"/>
  <c r="F33" s="1"/>
  <c r="L39"/>
  <c r="AC31"/>
  <c r="AC39" s="1"/>
  <c r="X31"/>
  <c r="G39"/>
  <c r="E31"/>
  <c r="E27"/>
  <c r="F27" s="1"/>
  <c r="X27"/>
  <c r="AE27" s="1"/>
  <c r="L28"/>
  <c r="AC24"/>
  <c r="AC28" s="1"/>
  <c r="Z24"/>
  <c r="Z28" s="1"/>
  <c r="I28"/>
  <c r="X24"/>
  <c r="E24"/>
  <c r="G28"/>
  <c r="E20"/>
  <c r="F20" s="1"/>
  <c r="X20"/>
  <c r="AE20" s="1"/>
  <c r="X19"/>
  <c r="AE19" s="1"/>
  <c r="E19"/>
  <c r="F19" s="1"/>
  <c r="E18"/>
  <c r="F18" s="1"/>
  <c r="X18"/>
  <c r="AE18" s="1"/>
  <c r="X17"/>
  <c r="AE17" s="1"/>
  <c r="E17"/>
  <c r="F17" s="1"/>
  <c r="E16"/>
  <c r="F16" s="1"/>
  <c r="X16"/>
  <c r="AE16" s="1"/>
  <c r="K21"/>
  <c r="AB9"/>
  <c r="AB21" s="1"/>
  <c r="H21"/>
  <c r="Y9"/>
  <c r="Y21" s="1"/>
  <c r="E34"/>
  <c r="F34" s="1"/>
  <c r="X34"/>
  <c r="AE34" s="1"/>
  <c r="M39"/>
  <c r="AD32"/>
  <c r="AD39" s="1"/>
  <c r="I39"/>
  <c r="I41" s="1"/>
  <c r="Z32"/>
  <c r="Z39" s="1"/>
  <c r="E32"/>
  <c r="F32" s="1"/>
  <c r="X32"/>
  <c r="AE32" s="1"/>
  <c r="E12"/>
  <c r="F12" s="1"/>
  <c r="X12"/>
  <c r="AE12" s="1"/>
  <c r="AE14"/>
  <c r="E13"/>
  <c r="F13" s="1"/>
  <c r="E11"/>
  <c r="F11" s="1"/>
  <c r="Z21"/>
  <c r="AA21"/>
  <c r="AA39"/>
  <c r="E15"/>
  <c r="F15" s="1"/>
  <c r="AD21"/>
  <c r="AE10"/>
  <c r="J40" i="1"/>
  <c r="I22"/>
  <c r="G22"/>
  <c r="J22"/>
  <c r="J29"/>
  <c r="K48"/>
  <c r="K47" i="8" s="1"/>
  <c r="AB47" s="1"/>
  <c r="K50" i="1"/>
  <c r="K49" i="8" s="1"/>
  <c r="AB49" s="1"/>
  <c r="K52" i="1"/>
  <c r="K51" i="8" s="1"/>
  <c r="AB51" s="1"/>
  <c r="K54" i="1"/>
  <c r="K53" i="8" s="1"/>
  <c r="AB53" s="1"/>
  <c r="K56" i="1"/>
  <c r="K55" i="8" s="1"/>
  <c r="AB55" s="1"/>
  <c r="K58" i="1"/>
  <c r="K57" i="8" s="1"/>
  <c r="AB57" s="1"/>
  <c r="K60" i="1"/>
  <c r="K59" i="8" s="1"/>
  <c r="AB59" s="1"/>
  <c r="K62" i="1"/>
  <c r="K61" i="8" s="1"/>
  <c r="AB61" s="1"/>
  <c r="K64" i="1"/>
  <c r="K63" i="8" s="1"/>
  <c r="AB63" s="1"/>
  <c r="K66" i="1"/>
  <c r="K65" i="8" s="1"/>
  <c r="AB65" s="1"/>
  <c r="K68" i="1"/>
  <c r="K67" i="8" s="1"/>
  <c r="AB67" s="1"/>
  <c r="K70" i="1"/>
  <c r="K69" i="8" s="1"/>
  <c r="AB69" s="1"/>
  <c r="K72" i="1"/>
  <c r="K71" i="8" s="1"/>
  <c r="AB71" s="1"/>
  <c r="K74" i="1"/>
  <c r="K73" i="8" s="1"/>
  <c r="AB73" s="1"/>
  <c r="K76" i="1"/>
  <c r="K75" i="8" s="1"/>
  <c r="AB75" s="1"/>
  <c r="K78" i="1"/>
  <c r="K77" i="8" s="1"/>
  <c r="AB77" s="1"/>
  <c r="K80" i="1"/>
  <c r="K79" i="8" s="1"/>
  <c r="AB79" s="1"/>
  <c r="K82" i="1"/>
  <c r="K81" i="8" s="1"/>
  <c r="AB81" s="1"/>
  <c r="K84" i="1"/>
  <c r="K83" i="8" s="1"/>
  <c r="AB83" s="1"/>
  <c r="K86" i="1"/>
  <c r="K85" i="8" s="1"/>
  <c r="AB85" s="1"/>
  <c r="K88" i="1"/>
  <c r="K87" i="8" s="1"/>
  <c r="AB87" s="1"/>
  <c r="K90" i="1"/>
  <c r="K89" i="8" s="1"/>
  <c r="AB89" s="1"/>
  <c r="K92" i="1"/>
  <c r="K91" i="8" s="1"/>
  <c r="AB91" s="1"/>
  <c r="K94" i="1"/>
  <c r="K93" i="8" s="1"/>
  <c r="AB93" s="1"/>
  <c r="K96" i="1"/>
  <c r="K95" i="8" s="1"/>
  <c r="AB95" s="1"/>
  <c r="K98" i="1"/>
  <c r="K97" i="8" s="1"/>
  <c r="AB97" s="1"/>
  <c r="K103" i="1"/>
  <c r="K102" i="8" s="1"/>
  <c r="K105" i="1"/>
  <c r="K104" i="8" s="1"/>
  <c r="AB104" s="1"/>
  <c r="K107" i="1"/>
  <c r="K106" i="8" s="1"/>
  <c r="AB106" s="1"/>
  <c r="K109" i="1"/>
  <c r="K108" i="8" s="1"/>
  <c r="AB108" s="1"/>
  <c r="K111" i="1"/>
  <c r="K110" i="8" s="1"/>
  <c r="AB110" s="1"/>
  <c r="K118" i="1"/>
  <c r="K117" i="8" s="1"/>
  <c r="AB117" s="1"/>
  <c r="K120" i="1"/>
  <c r="K119" i="8" s="1"/>
  <c r="AB119" s="1"/>
  <c r="K128" i="1"/>
  <c r="K127" i="8" s="1"/>
  <c r="K137" i="1"/>
  <c r="K136" i="8" s="1"/>
  <c r="K142" i="1"/>
  <c r="K141" i="8" s="1"/>
  <c r="K144" i="1"/>
  <c r="K143" i="8" s="1"/>
  <c r="AB143" s="1"/>
  <c r="K149" i="1"/>
  <c r="K148" i="8" s="1"/>
  <c r="K150" i="1"/>
  <c r="K149" i="8" s="1"/>
  <c r="AB149" s="1"/>
  <c r="K155" i="1"/>
  <c r="K154" i="8" s="1"/>
  <c r="K157" i="1"/>
  <c r="K156" i="8" s="1"/>
  <c r="AB156" s="1"/>
  <c r="K162" i="1"/>
  <c r="K161" i="8" s="1"/>
  <c r="K167" i="1"/>
  <c r="K166" i="8" s="1"/>
  <c r="K169" i="1"/>
  <c r="K168" i="8" s="1"/>
  <c r="AB168" s="1"/>
  <c r="K171" i="1"/>
  <c r="K170" i="8" s="1"/>
  <c r="AB170" s="1"/>
  <c r="K174" i="1"/>
  <c r="K173" i="8" s="1"/>
  <c r="AB173" s="1"/>
  <c r="K176" i="1"/>
  <c r="K175" i="8" s="1"/>
  <c r="AB175" s="1"/>
  <c r="K178" i="1"/>
  <c r="K177" i="8" s="1"/>
  <c r="AB177" s="1"/>
  <c r="K195" i="1"/>
  <c r="K197"/>
  <c r="K202"/>
  <c r="K204"/>
  <c r="K206"/>
  <c r="L48"/>
  <c r="L47" i="8" s="1"/>
  <c r="L50" i="1"/>
  <c r="L49" i="8" s="1"/>
  <c r="L52" i="1"/>
  <c r="L51" i="8" s="1"/>
  <c r="L54" i="1"/>
  <c r="L53" i="8" s="1"/>
  <c r="L56" i="1"/>
  <c r="L55" i="8" s="1"/>
  <c r="L60" i="1"/>
  <c r="L59" i="8" s="1"/>
  <c r="L62" i="1"/>
  <c r="L61" i="8" s="1"/>
  <c r="L64" i="1"/>
  <c r="L63" i="8" s="1"/>
  <c r="L66" i="1"/>
  <c r="L65" i="8" s="1"/>
  <c r="L68" i="1"/>
  <c r="L67" i="8" s="1"/>
  <c r="L70" i="1"/>
  <c r="L69" i="8" s="1"/>
  <c r="L72" i="1"/>
  <c r="L71" i="8" s="1"/>
  <c r="L74" i="1"/>
  <c r="L73" i="8" s="1"/>
  <c r="L76" i="1"/>
  <c r="L75" i="8" s="1"/>
  <c r="L80" i="1"/>
  <c r="L79" i="8" s="1"/>
  <c r="L82" i="1"/>
  <c r="L81" i="8" s="1"/>
  <c r="L84" i="1"/>
  <c r="L83" i="8" s="1"/>
  <c r="L86" i="1"/>
  <c r="L85" i="8" s="1"/>
  <c r="L88" i="1"/>
  <c r="L87" i="8" s="1"/>
  <c r="L92" i="1"/>
  <c r="L91" i="8" s="1"/>
  <c r="L94" i="1"/>
  <c r="L93" i="8" s="1"/>
  <c r="L96" i="1"/>
  <c r="L95" i="8" s="1"/>
  <c r="L98" i="1"/>
  <c r="L97" i="8" s="1"/>
  <c r="L103" i="1"/>
  <c r="L102" i="8" s="1"/>
  <c r="L105" i="1"/>
  <c r="L104" i="8" s="1"/>
  <c r="L107" i="1"/>
  <c r="L106" i="8" s="1"/>
  <c r="L109" i="1"/>
  <c r="L108" i="8" s="1"/>
  <c r="L111" i="1"/>
  <c r="L110" i="8" s="1"/>
  <c r="L118" i="1"/>
  <c r="L117" i="8" s="1"/>
  <c r="L120" i="1"/>
  <c r="L119" i="8" s="1"/>
  <c r="L128" i="1"/>
  <c r="L127" i="8" s="1"/>
  <c r="L137" i="1"/>
  <c r="L136" i="8" s="1"/>
  <c r="L142" i="1"/>
  <c r="L141" i="8" s="1"/>
  <c r="L144" i="1"/>
  <c r="L143" i="8" s="1"/>
  <c r="L149" i="1"/>
  <c r="L148" i="8" s="1"/>
  <c r="L150" i="1"/>
  <c r="L149" i="8" s="1"/>
  <c r="L155" i="1"/>
  <c r="L154" i="8" s="1"/>
  <c r="L157" i="1"/>
  <c r="L156" i="8" s="1"/>
  <c r="L162" i="1"/>
  <c r="L161" i="8" s="1"/>
  <c r="L167" i="1"/>
  <c r="L166" i="8" s="1"/>
  <c r="L169" i="1"/>
  <c r="L168" i="8" s="1"/>
  <c r="L171" i="1"/>
  <c r="L170" i="8" s="1"/>
  <c r="L174" i="1"/>
  <c r="L173" i="8" s="1"/>
  <c r="L176" i="1"/>
  <c r="L175" i="8" s="1"/>
  <c r="L178" i="1"/>
  <c r="L177" i="8" s="1"/>
  <c r="L195" i="1"/>
  <c r="L197"/>
  <c r="L202"/>
  <c r="L204"/>
  <c r="L206"/>
  <c r="M48"/>
  <c r="M47" i="8" s="1"/>
  <c r="M50" i="1"/>
  <c r="M49" i="8" s="1"/>
  <c r="AD49" s="1"/>
  <c r="M52" i="1"/>
  <c r="M51" i="8" s="1"/>
  <c r="AD51" s="1"/>
  <c r="M54" i="1"/>
  <c r="M53" i="8" s="1"/>
  <c r="AD53" s="1"/>
  <c r="M56" i="1"/>
  <c r="M55" i="8" s="1"/>
  <c r="AD55" s="1"/>
  <c r="M58" i="1"/>
  <c r="M57" i="8" s="1"/>
  <c r="AD57" s="1"/>
  <c r="M60" i="1"/>
  <c r="M59" i="8" s="1"/>
  <c r="AD59" s="1"/>
  <c r="M62" i="1"/>
  <c r="M61" i="8" s="1"/>
  <c r="AD61" s="1"/>
  <c r="M64" i="1"/>
  <c r="M63" i="8" s="1"/>
  <c r="AD63" s="1"/>
  <c r="M66" i="1"/>
  <c r="M65" i="8" s="1"/>
  <c r="AD65" s="1"/>
  <c r="M68" i="1"/>
  <c r="M67" i="8" s="1"/>
  <c r="AD67" s="1"/>
  <c r="M70" i="1"/>
  <c r="M69" i="8" s="1"/>
  <c r="AD69" s="1"/>
  <c r="M72" i="1"/>
  <c r="M71" i="8" s="1"/>
  <c r="AD71" s="1"/>
  <c r="M74" i="1"/>
  <c r="M73" i="8" s="1"/>
  <c r="AD73" s="1"/>
  <c r="M76" i="1"/>
  <c r="M75" i="8" s="1"/>
  <c r="AD75" s="1"/>
  <c r="M78" i="1"/>
  <c r="M77" i="8" s="1"/>
  <c r="AD77" s="1"/>
  <c r="M80" i="1"/>
  <c r="M79" i="8" s="1"/>
  <c r="AD79" s="1"/>
  <c r="M82" i="1"/>
  <c r="M81" i="8" s="1"/>
  <c r="AD81" s="1"/>
  <c r="M84" i="1"/>
  <c r="M83" i="8" s="1"/>
  <c r="AD83" s="1"/>
  <c r="M86" i="1"/>
  <c r="M85" i="8" s="1"/>
  <c r="AD85" s="1"/>
  <c r="M88" i="1"/>
  <c r="M87" i="8" s="1"/>
  <c r="AD87" s="1"/>
  <c r="M90" i="1"/>
  <c r="M89" i="8" s="1"/>
  <c r="AD89" s="1"/>
  <c r="M92" i="1"/>
  <c r="M91" i="8" s="1"/>
  <c r="AD91" s="1"/>
  <c r="M94" i="1"/>
  <c r="M93" i="8" s="1"/>
  <c r="AD93" s="1"/>
  <c r="M96" i="1"/>
  <c r="M95" i="8" s="1"/>
  <c r="AD95" s="1"/>
  <c r="M98" i="1"/>
  <c r="M97" i="8" s="1"/>
  <c r="AD97" s="1"/>
  <c r="M103" i="1"/>
  <c r="M102" i="8" s="1"/>
  <c r="M105" i="1"/>
  <c r="M104" i="8" s="1"/>
  <c r="AD104" s="1"/>
  <c r="M107" i="1"/>
  <c r="M106" i="8" s="1"/>
  <c r="AD106" s="1"/>
  <c r="M109" i="1"/>
  <c r="M108" i="8" s="1"/>
  <c r="AD108" s="1"/>
  <c r="M111" i="1"/>
  <c r="M110" i="8" s="1"/>
  <c r="AD110" s="1"/>
  <c r="M118" i="1"/>
  <c r="M117" i="8" s="1"/>
  <c r="AD117" s="1"/>
  <c r="M120" i="1"/>
  <c r="M119" i="8" s="1"/>
  <c r="AD119" s="1"/>
  <c r="M128" i="1"/>
  <c r="M127" i="8" s="1"/>
  <c r="M137" i="1"/>
  <c r="M136" i="8" s="1"/>
  <c r="M144" i="1"/>
  <c r="M143" i="8" s="1"/>
  <c r="AD143" s="1"/>
  <c r="M149" i="1"/>
  <c r="M148" i="8" s="1"/>
  <c r="M150" i="1"/>
  <c r="M149" i="8" s="1"/>
  <c r="AD149" s="1"/>
  <c r="M155" i="1"/>
  <c r="M154" i="8" s="1"/>
  <c r="M157" i="1"/>
  <c r="M156" i="8" s="1"/>
  <c r="AD156" s="1"/>
  <c r="M162" i="1"/>
  <c r="M161" i="8" s="1"/>
  <c r="M167" i="1"/>
  <c r="M166" i="8" s="1"/>
  <c r="M169" i="1"/>
  <c r="M168" i="8" s="1"/>
  <c r="AD168" s="1"/>
  <c r="M171" i="1"/>
  <c r="M170" i="8" s="1"/>
  <c r="AD170" s="1"/>
  <c r="M174" i="1"/>
  <c r="M173" i="8" s="1"/>
  <c r="AD173" s="1"/>
  <c r="M176" i="1"/>
  <c r="M175" i="8" s="1"/>
  <c r="AD175" s="1"/>
  <c r="M178" i="1"/>
  <c r="M177" i="8" s="1"/>
  <c r="AD177" s="1"/>
  <c r="M195" i="1"/>
  <c r="M197"/>
  <c r="M202"/>
  <c r="M204"/>
  <c r="M206"/>
  <c r="H65"/>
  <c r="H64" i="8" s="1"/>
  <c r="Y64" s="1"/>
  <c r="M40" i="1"/>
  <c r="K40"/>
  <c r="H40"/>
  <c r="M29"/>
  <c r="K29"/>
  <c r="H29"/>
  <c r="L22"/>
  <c r="J78"/>
  <c r="J77" i="8" s="1"/>
  <c r="AA77" s="1"/>
  <c r="K47" i="1"/>
  <c r="K46" i="8" s="1"/>
  <c r="K49" i="1"/>
  <c r="K48" i="8" s="1"/>
  <c r="AB48" s="1"/>
  <c r="K51" i="1"/>
  <c r="K50" i="8" s="1"/>
  <c r="AB50" s="1"/>
  <c r="K53" i="1"/>
  <c r="K52" i="8" s="1"/>
  <c r="AB52" s="1"/>
  <c r="K55" i="1"/>
  <c r="K54" i="8" s="1"/>
  <c r="AB54" s="1"/>
  <c r="K57" i="1"/>
  <c r="K56" i="8" s="1"/>
  <c r="AB56" s="1"/>
  <c r="K59" i="1"/>
  <c r="K58" i="8" s="1"/>
  <c r="AB58" s="1"/>
  <c r="K61" i="1"/>
  <c r="K60" i="8" s="1"/>
  <c r="AB60" s="1"/>
  <c r="K63" i="1"/>
  <c r="K62" i="8" s="1"/>
  <c r="AB62" s="1"/>
  <c r="K67" i="1"/>
  <c r="K66" i="8" s="1"/>
  <c r="AB66" s="1"/>
  <c r="K69" i="1"/>
  <c r="K68" i="8" s="1"/>
  <c r="AB68" s="1"/>
  <c r="K71" i="1"/>
  <c r="K70" i="8" s="1"/>
  <c r="AB70" s="1"/>
  <c r="K73" i="1"/>
  <c r="K72" i="8" s="1"/>
  <c r="AB72" s="1"/>
  <c r="K75" i="1"/>
  <c r="K74" i="8" s="1"/>
  <c r="AB74" s="1"/>
  <c r="K77" i="1"/>
  <c r="K76" i="8" s="1"/>
  <c r="AB76" s="1"/>
  <c r="K79" i="1"/>
  <c r="K78" i="8" s="1"/>
  <c r="AB78" s="1"/>
  <c r="K81" i="1"/>
  <c r="K80" i="8" s="1"/>
  <c r="AB80" s="1"/>
  <c r="K83" i="1"/>
  <c r="K82" i="8" s="1"/>
  <c r="AB82" s="1"/>
  <c r="K85" i="1"/>
  <c r="K84" i="8" s="1"/>
  <c r="AB84" s="1"/>
  <c r="K87" i="1"/>
  <c r="K86" i="8" s="1"/>
  <c r="AB86" s="1"/>
  <c r="K89" i="1"/>
  <c r="K88" i="8" s="1"/>
  <c r="AB88" s="1"/>
  <c r="K91" i="1"/>
  <c r="K90" i="8" s="1"/>
  <c r="AB90" s="1"/>
  <c r="K93" i="1"/>
  <c r="K92" i="8" s="1"/>
  <c r="AB92" s="1"/>
  <c r="K95" i="1"/>
  <c r="K94" i="8" s="1"/>
  <c r="AB94" s="1"/>
  <c r="K97" i="1"/>
  <c r="K96" i="8" s="1"/>
  <c r="AB96" s="1"/>
  <c r="K99" i="1"/>
  <c r="K98" i="8" s="1"/>
  <c r="AB98" s="1"/>
  <c r="K104" i="1"/>
  <c r="K103" i="8" s="1"/>
  <c r="AB103" s="1"/>
  <c r="K106" i="1"/>
  <c r="K105" i="8" s="1"/>
  <c r="AB105" s="1"/>
  <c r="K108" i="1"/>
  <c r="K107" i="8" s="1"/>
  <c r="AB107" s="1"/>
  <c r="K110" i="1"/>
  <c r="K109" i="8" s="1"/>
  <c r="AB109" s="1"/>
  <c r="K117" i="1"/>
  <c r="K116" i="8" s="1"/>
  <c r="K119" i="1"/>
  <c r="K118" i="8" s="1"/>
  <c r="AB118" s="1"/>
  <c r="K124" i="1"/>
  <c r="K129"/>
  <c r="K128" i="8" s="1"/>
  <c r="AB128" s="1"/>
  <c r="K138" i="1"/>
  <c r="K137" i="8" s="1"/>
  <c r="AB137" s="1"/>
  <c r="K143" i="1"/>
  <c r="K142" i="8" s="1"/>
  <c r="AB142" s="1"/>
  <c r="K145" i="1"/>
  <c r="K156"/>
  <c r="K155" i="8" s="1"/>
  <c r="AB155" s="1"/>
  <c r="K158" i="1"/>
  <c r="K157" i="8" s="1"/>
  <c r="AB157" s="1"/>
  <c r="K163" i="1"/>
  <c r="K162" i="8" s="1"/>
  <c r="AB162" s="1"/>
  <c r="K168" i="1"/>
  <c r="K167" i="8" s="1"/>
  <c r="AB167" s="1"/>
  <c r="K170" i="1"/>
  <c r="K169" i="8" s="1"/>
  <c r="AB169" s="1"/>
  <c r="K172" i="1"/>
  <c r="K171" i="8" s="1"/>
  <c r="AB171" s="1"/>
  <c r="K173" i="1"/>
  <c r="K172" i="8" s="1"/>
  <c r="AB172" s="1"/>
  <c r="K175" i="1"/>
  <c r="K174" i="8" s="1"/>
  <c r="AB174" s="1"/>
  <c r="K177" i="1"/>
  <c r="K176" i="8" s="1"/>
  <c r="AB176" s="1"/>
  <c r="K194" i="1"/>
  <c r="K193" i="8" s="1"/>
  <c r="K196" i="1"/>
  <c r="K195" i="8" s="1"/>
  <c r="AB195" s="1"/>
  <c r="K198" i="1"/>
  <c r="K197" i="8" s="1"/>
  <c r="AB197" s="1"/>
  <c r="K203" i="1"/>
  <c r="K205"/>
  <c r="K65"/>
  <c r="K64" i="8" s="1"/>
  <c r="AB64" s="1"/>
  <c r="L47" i="1"/>
  <c r="L46" i="8" s="1"/>
  <c r="L49" i="1"/>
  <c r="L48" i="8" s="1"/>
  <c r="L51" i="1"/>
  <c r="L50" i="8" s="1"/>
  <c r="L53" i="1"/>
  <c r="L52" i="8" s="1"/>
  <c r="L55" i="1"/>
  <c r="L54" i="8" s="1"/>
  <c r="L57" i="1"/>
  <c r="L56" i="8" s="1"/>
  <c r="L59" i="1"/>
  <c r="L58" i="8" s="1"/>
  <c r="L61" i="1"/>
  <c r="L60" i="8" s="1"/>
  <c r="L67" i="1"/>
  <c r="L66" i="8" s="1"/>
  <c r="L69" i="1"/>
  <c r="L68" i="8" s="1"/>
  <c r="L71" i="1"/>
  <c r="L70" i="8" s="1"/>
  <c r="L73" i="1"/>
  <c r="L72" i="8" s="1"/>
  <c r="L75" i="1"/>
  <c r="L74" i="8" s="1"/>
  <c r="L77" i="1"/>
  <c r="L76" i="8" s="1"/>
  <c r="L79" i="1"/>
  <c r="L78" i="8" s="1"/>
  <c r="L81" i="1"/>
  <c r="L80" i="8" s="1"/>
  <c r="L83" i="1"/>
  <c r="L82" i="8" s="1"/>
  <c r="L85" i="1"/>
  <c r="L84" i="8" s="1"/>
  <c r="L87" i="1"/>
  <c r="L86" i="8" s="1"/>
  <c r="L89" i="1"/>
  <c r="L88" i="8" s="1"/>
  <c r="L93" i="1"/>
  <c r="L92" i="8" s="1"/>
  <c r="L95" i="1"/>
  <c r="L94" i="8" s="1"/>
  <c r="L97" i="1"/>
  <c r="L96" i="8" s="1"/>
  <c r="L99" i="1"/>
  <c r="L98" i="8" s="1"/>
  <c r="L104" i="1"/>
  <c r="L103" i="8" s="1"/>
  <c r="L106" i="1"/>
  <c r="L105" i="8" s="1"/>
  <c r="L108" i="1"/>
  <c r="L107" i="8" s="1"/>
  <c r="L110" i="1"/>
  <c r="L109" i="8" s="1"/>
  <c r="L117" i="1"/>
  <c r="L116" i="8" s="1"/>
  <c r="L119" i="1"/>
  <c r="L118" i="8" s="1"/>
  <c r="L124" i="1"/>
  <c r="L129"/>
  <c r="L128" i="8" s="1"/>
  <c r="L138" i="1"/>
  <c r="L137" i="8" s="1"/>
  <c r="L143" i="1"/>
  <c r="L142" i="8" s="1"/>
  <c r="L156" i="1"/>
  <c r="L155" i="8" s="1"/>
  <c r="L158" i="1"/>
  <c r="L157" i="8" s="1"/>
  <c r="L163" i="1"/>
  <c r="L162" i="8" s="1"/>
  <c r="L168" i="1"/>
  <c r="L167" i="8" s="1"/>
  <c r="L170" i="1"/>
  <c r="L169" i="8" s="1"/>
  <c r="L172" i="1"/>
  <c r="L171" i="8" s="1"/>
  <c r="L173" i="1"/>
  <c r="L172" i="8" s="1"/>
  <c r="L175" i="1"/>
  <c r="L174" i="8" s="1"/>
  <c r="L177" i="1"/>
  <c r="L176" i="8" s="1"/>
  <c r="L194" i="1"/>
  <c r="L193" i="8" s="1"/>
  <c r="L196" i="1"/>
  <c r="L195" i="8" s="1"/>
  <c r="L198" i="1"/>
  <c r="L197" i="8" s="1"/>
  <c r="L203" i="1"/>
  <c r="L205"/>
  <c r="L63"/>
  <c r="L62" i="8" s="1"/>
  <c r="M47" i="1"/>
  <c r="M46" i="8" s="1"/>
  <c r="AD46" s="1"/>
  <c r="M49" i="1"/>
  <c r="M48" i="8" s="1"/>
  <c r="AD48" s="1"/>
  <c r="M51" i="1"/>
  <c r="M50" i="8" s="1"/>
  <c r="AD50" s="1"/>
  <c r="M53" i="1"/>
  <c r="M52" i="8" s="1"/>
  <c r="AD52" s="1"/>
  <c r="M55" i="1"/>
  <c r="M54" i="8" s="1"/>
  <c r="AD54" s="1"/>
  <c r="M57" i="1"/>
  <c r="M56" i="8" s="1"/>
  <c r="AD56" s="1"/>
  <c r="M59" i="1"/>
  <c r="M58" i="8" s="1"/>
  <c r="AD58" s="1"/>
  <c r="M61" i="1"/>
  <c r="M60" i="8" s="1"/>
  <c r="AD60" s="1"/>
  <c r="M65" i="1"/>
  <c r="M64" i="8" s="1"/>
  <c r="AD64" s="1"/>
  <c r="M67" i="1"/>
  <c r="M66" i="8" s="1"/>
  <c r="AD66" s="1"/>
  <c r="M69" i="1"/>
  <c r="M68" i="8" s="1"/>
  <c r="AD68" s="1"/>
  <c r="M71" i="1"/>
  <c r="M70" i="8" s="1"/>
  <c r="AD70" s="1"/>
  <c r="M73" i="1"/>
  <c r="M72" i="8" s="1"/>
  <c r="AD72" s="1"/>
  <c r="M75" i="1"/>
  <c r="M74" i="8" s="1"/>
  <c r="AD74" s="1"/>
  <c r="M77" i="1"/>
  <c r="M76" i="8" s="1"/>
  <c r="AD76" s="1"/>
  <c r="M79" i="1"/>
  <c r="M78" i="8" s="1"/>
  <c r="AD78" s="1"/>
  <c r="M81" i="1"/>
  <c r="M80" i="8" s="1"/>
  <c r="AD80" s="1"/>
  <c r="M83" i="1"/>
  <c r="M82" i="8" s="1"/>
  <c r="AD82" s="1"/>
  <c r="M85" i="1"/>
  <c r="M84" i="8" s="1"/>
  <c r="AD84" s="1"/>
  <c r="M87" i="1"/>
  <c r="M86" i="8" s="1"/>
  <c r="AD86" s="1"/>
  <c r="M89" i="1"/>
  <c r="M88" i="8" s="1"/>
  <c r="AD88" s="1"/>
  <c r="M91" i="1"/>
  <c r="M90" i="8" s="1"/>
  <c r="AD90" s="1"/>
  <c r="M93" i="1"/>
  <c r="M92" i="8" s="1"/>
  <c r="AD92" s="1"/>
  <c r="M95" i="1"/>
  <c r="M94" i="8" s="1"/>
  <c r="AD94" s="1"/>
  <c r="M97" i="1"/>
  <c r="M96" i="8" s="1"/>
  <c r="AD96" s="1"/>
  <c r="M99" i="1"/>
  <c r="M98" i="8" s="1"/>
  <c r="AD98" s="1"/>
  <c r="M104" i="1"/>
  <c r="M103" i="8" s="1"/>
  <c r="AD103" s="1"/>
  <c r="M106" i="1"/>
  <c r="M105" i="8" s="1"/>
  <c r="AD105" s="1"/>
  <c r="M108" i="1"/>
  <c r="M107" i="8" s="1"/>
  <c r="AD107" s="1"/>
  <c r="M110" i="1"/>
  <c r="M109" i="8" s="1"/>
  <c r="AD109" s="1"/>
  <c r="M117" i="1"/>
  <c r="M116" i="8" s="1"/>
  <c r="M119" i="1"/>
  <c r="M118" i="8" s="1"/>
  <c r="AD118" s="1"/>
  <c r="M124" i="1"/>
  <c r="M129"/>
  <c r="M128" i="8" s="1"/>
  <c r="AD128" s="1"/>
  <c r="M138" i="1"/>
  <c r="M137" i="8" s="1"/>
  <c r="AD137" s="1"/>
  <c r="M143" i="1"/>
  <c r="M142" i="8" s="1"/>
  <c r="AD142" s="1"/>
  <c r="M145" i="1"/>
  <c r="M156"/>
  <c r="M155" i="8" s="1"/>
  <c r="AD155" s="1"/>
  <c r="M158" i="1"/>
  <c r="M157" i="8" s="1"/>
  <c r="AD157" s="1"/>
  <c r="M163" i="1"/>
  <c r="M162" i="8" s="1"/>
  <c r="AD162" s="1"/>
  <c r="M168" i="1"/>
  <c r="M167" i="8" s="1"/>
  <c r="AD167" s="1"/>
  <c r="M170" i="1"/>
  <c r="M169" i="8" s="1"/>
  <c r="AD169" s="1"/>
  <c r="M172" i="1"/>
  <c r="M171" i="8" s="1"/>
  <c r="AD171" s="1"/>
  <c r="M173" i="1"/>
  <c r="M172" i="8" s="1"/>
  <c r="AD172" s="1"/>
  <c r="M175" i="1"/>
  <c r="M174" i="8" s="1"/>
  <c r="AD174" s="1"/>
  <c r="M177" i="1"/>
  <c r="M176" i="8" s="1"/>
  <c r="AD176" s="1"/>
  <c r="M194" i="1"/>
  <c r="M193" i="8" s="1"/>
  <c r="M196" i="1"/>
  <c r="M195" i="8" s="1"/>
  <c r="AD195" s="1"/>
  <c r="M198" i="1"/>
  <c r="M197" i="8" s="1"/>
  <c r="AD197" s="1"/>
  <c r="M203" i="1"/>
  <c r="M205"/>
  <c r="M63"/>
  <c r="M62" i="8" s="1"/>
  <c r="AD62" s="1"/>
  <c r="L40" i="1"/>
  <c r="I40"/>
  <c r="G40"/>
  <c r="L29"/>
  <c r="I29"/>
  <c r="G29"/>
  <c r="M22"/>
  <c r="K22"/>
  <c r="H22"/>
  <c r="AD166" i="8" l="1"/>
  <c r="AD178" s="1"/>
  <c r="M178"/>
  <c r="AD127"/>
  <c r="AD129" s="1"/>
  <c r="M129"/>
  <c r="M194"/>
  <c r="AD194" s="1"/>
  <c r="AD193"/>
  <c r="M221" i="1"/>
  <c r="M144" i="8"/>
  <c r="AD144" s="1"/>
  <c r="M125" i="1"/>
  <c r="M123" i="8"/>
  <c r="AD116"/>
  <c r="AD120" s="1"/>
  <c r="M120"/>
  <c r="AD161"/>
  <c r="AD163" s="1"/>
  <c r="M163"/>
  <c r="AD154"/>
  <c r="AD158" s="1"/>
  <c r="M158"/>
  <c r="AD148"/>
  <c r="AD151" s="1"/>
  <c r="M151"/>
  <c r="AD136"/>
  <c r="AD138" s="1"/>
  <c r="M138"/>
  <c r="AD102"/>
  <c r="AD111" s="1"/>
  <c r="M111"/>
  <c r="M99"/>
  <c r="AD47"/>
  <c r="AD99" s="1"/>
  <c r="M196"/>
  <c r="AD196" s="1"/>
  <c r="J42" i="1"/>
  <c r="J216" s="1"/>
  <c r="AC41" i="8"/>
  <c r="M41"/>
  <c r="E28"/>
  <c r="F24"/>
  <c r="F28" s="1"/>
  <c r="E39"/>
  <c r="F31"/>
  <c r="F39" s="1"/>
  <c r="X39"/>
  <c r="AE31"/>
  <c r="AE39" s="1"/>
  <c r="F9"/>
  <c r="F21" s="1"/>
  <c r="E21"/>
  <c r="AE9"/>
  <c r="AE21" s="1"/>
  <c r="X21"/>
  <c r="L41"/>
  <c r="J41"/>
  <c r="AB41"/>
  <c r="H41"/>
  <c r="AE24"/>
  <c r="X28"/>
  <c r="AA41"/>
  <c r="Z41"/>
  <c r="AD41"/>
  <c r="G41"/>
  <c r="Y41"/>
  <c r="K41"/>
  <c r="AE25"/>
  <c r="AB193"/>
  <c r="K221" i="1"/>
  <c r="K144" i="8"/>
  <c r="AB144" s="1"/>
  <c r="K125" i="1"/>
  <c r="K123" i="8"/>
  <c r="AB116"/>
  <c r="AB120" s="1"/>
  <c r="K120"/>
  <c r="AB46"/>
  <c r="AB99" s="1"/>
  <c r="K99"/>
  <c r="AB161"/>
  <c r="AB163" s="1"/>
  <c r="K163"/>
  <c r="AB154"/>
  <c r="AB158" s="1"/>
  <c r="K158"/>
  <c r="AB148"/>
  <c r="AB151" s="1"/>
  <c r="K151"/>
  <c r="AB141"/>
  <c r="K145"/>
  <c r="AB127"/>
  <c r="AB129" s="1"/>
  <c r="K129"/>
  <c r="K196"/>
  <c r="AB196" s="1"/>
  <c r="AB166"/>
  <c r="AB178" s="1"/>
  <c r="K178"/>
  <c r="AB136"/>
  <c r="AB138" s="1"/>
  <c r="K138"/>
  <c r="AB102"/>
  <c r="AB111" s="1"/>
  <c r="K111"/>
  <c r="K194"/>
  <c r="AB194" s="1"/>
  <c r="AC197"/>
  <c r="AC174"/>
  <c r="AC167"/>
  <c r="AC142"/>
  <c r="AC62"/>
  <c r="AC195"/>
  <c r="AC176"/>
  <c r="AC172"/>
  <c r="AC169"/>
  <c r="AC162"/>
  <c r="AC155"/>
  <c r="AC137"/>
  <c r="L125" i="1"/>
  <c r="L123" i="8"/>
  <c r="AC116"/>
  <c r="L120"/>
  <c r="AC107"/>
  <c r="AC103"/>
  <c r="AC96"/>
  <c r="AC92"/>
  <c r="AC86"/>
  <c r="AC82"/>
  <c r="AC78"/>
  <c r="AC74"/>
  <c r="AC70"/>
  <c r="AC66"/>
  <c r="AC58"/>
  <c r="AC54"/>
  <c r="AC50"/>
  <c r="AC46"/>
  <c r="AC177"/>
  <c r="AC173"/>
  <c r="AC168"/>
  <c r="L163"/>
  <c r="AC161"/>
  <c r="L158"/>
  <c r="AC154"/>
  <c r="AC148"/>
  <c r="L151"/>
  <c r="AC141"/>
  <c r="AC127"/>
  <c r="L129"/>
  <c r="AC117"/>
  <c r="AC108"/>
  <c r="AC104"/>
  <c r="AC97"/>
  <c r="AC93"/>
  <c r="AC87"/>
  <c r="AC83"/>
  <c r="AC79"/>
  <c r="AC73"/>
  <c r="AC69"/>
  <c r="AC65"/>
  <c r="AC61"/>
  <c r="AC55"/>
  <c r="AC51"/>
  <c r="AC47"/>
  <c r="L196"/>
  <c r="AC193"/>
  <c r="AC171"/>
  <c r="AC157"/>
  <c r="AC128"/>
  <c r="AC118"/>
  <c r="AC109"/>
  <c r="AC105"/>
  <c r="AC98"/>
  <c r="AC94"/>
  <c r="AC88"/>
  <c r="AC84"/>
  <c r="AC80"/>
  <c r="AC76"/>
  <c r="AC72"/>
  <c r="AC68"/>
  <c r="AC60"/>
  <c r="AC56"/>
  <c r="AC52"/>
  <c r="AC48"/>
  <c r="AC175"/>
  <c r="AC170"/>
  <c r="L178"/>
  <c r="AC166"/>
  <c r="AC156"/>
  <c r="AC149"/>
  <c r="AC143"/>
  <c r="AC136"/>
  <c r="L138"/>
  <c r="AC119"/>
  <c r="AC110"/>
  <c r="AC106"/>
  <c r="AC102"/>
  <c r="L111"/>
  <c r="AC95"/>
  <c r="AC91"/>
  <c r="AC85"/>
  <c r="AC81"/>
  <c r="AC75"/>
  <c r="AC71"/>
  <c r="AC67"/>
  <c r="AC63"/>
  <c r="AC59"/>
  <c r="AC53"/>
  <c r="AC49"/>
  <c r="L194"/>
  <c r="M199" i="1"/>
  <c r="K121"/>
  <c r="K100"/>
  <c r="M207"/>
  <c r="M164"/>
  <c r="M159"/>
  <c r="M152"/>
  <c r="L179"/>
  <c r="K179"/>
  <c r="M121"/>
  <c r="M100"/>
  <c r="L199"/>
  <c r="L121"/>
  <c r="K199"/>
  <c r="M179"/>
  <c r="M139"/>
  <c r="M130"/>
  <c r="M112"/>
  <c r="L207"/>
  <c r="L164"/>
  <c r="L159"/>
  <c r="L152"/>
  <c r="L139"/>
  <c r="L130"/>
  <c r="L112"/>
  <c r="K207"/>
  <c r="K209" s="1"/>
  <c r="K164"/>
  <c r="K159"/>
  <c r="K152"/>
  <c r="K146"/>
  <c r="K139"/>
  <c r="K130"/>
  <c r="K112"/>
  <c r="G42"/>
  <c r="G216" s="1"/>
  <c r="L42"/>
  <c r="L216" s="1"/>
  <c r="K42"/>
  <c r="K216" s="1"/>
  <c r="I42"/>
  <c r="I216" s="1"/>
  <c r="H42"/>
  <c r="H216" s="1"/>
  <c r="M42"/>
  <c r="M216" s="1"/>
  <c r="L145"/>
  <c r="M142"/>
  <c r="J63"/>
  <c r="J62" i="8" s="1"/>
  <c r="AA62" s="1"/>
  <c r="M146" i="1" l="1"/>
  <c r="M181" s="1"/>
  <c r="M183" s="1"/>
  <c r="M185" s="1"/>
  <c r="M189" s="1"/>
  <c r="M141" i="8"/>
  <c r="AD123"/>
  <c r="AD124" s="1"/>
  <c r="AD131" s="1"/>
  <c r="AD187" s="1"/>
  <c r="M124"/>
  <c r="AD113"/>
  <c r="M113"/>
  <c r="M131" s="1"/>
  <c r="M187" s="1"/>
  <c r="M198"/>
  <c r="AD198"/>
  <c r="F41"/>
  <c r="AE28"/>
  <c r="AE41" s="1"/>
  <c r="X41"/>
  <c r="E41"/>
  <c r="AB198"/>
  <c r="AB113"/>
  <c r="K113"/>
  <c r="K180"/>
  <c r="K182" s="1"/>
  <c r="K184" s="1"/>
  <c r="K188" s="1"/>
  <c r="AB145"/>
  <c r="AB180" s="1"/>
  <c r="AB182" s="1"/>
  <c r="AB184" s="1"/>
  <c r="AB188" s="1"/>
  <c r="AB123"/>
  <c r="AB124" s="1"/>
  <c r="AB131" s="1"/>
  <c r="AB187" s="1"/>
  <c r="K124"/>
  <c r="K198"/>
  <c r="L221" i="1"/>
  <c r="L144" i="8"/>
  <c r="AC194"/>
  <c r="AC129"/>
  <c r="AC158"/>
  <c r="AC120"/>
  <c r="AC138"/>
  <c r="AC111"/>
  <c r="AC151"/>
  <c r="AC178"/>
  <c r="AC196"/>
  <c r="AC163"/>
  <c r="L124"/>
  <c r="AC123"/>
  <c r="L198"/>
  <c r="K114" i="1"/>
  <c r="M114"/>
  <c r="L146"/>
  <c r="L209"/>
  <c r="L181"/>
  <c r="L183" s="1"/>
  <c r="L185" s="1"/>
  <c r="L189" s="1"/>
  <c r="M209"/>
  <c r="K181"/>
  <c r="K183" s="1"/>
  <c r="K185" s="1"/>
  <c r="K189" s="1"/>
  <c r="K132"/>
  <c r="K222" s="1"/>
  <c r="M132"/>
  <c r="M188" s="1"/>
  <c r="C119" i="4" s="1"/>
  <c r="D119" s="1"/>
  <c r="AD141" i="8" l="1"/>
  <c r="AD145" s="1"/>
  <c r="AD180" s="1"/>
  <c r="AD182" s="1"/>
  <c r="AD184" s="1"/>
  <c r="AD188" s="1"/>
  <c r="M145"/>
  <c r="M180" s="1"/>
  <c r="M182" s="1"/>
  <c r="M184" s="1"/>
  <c r="M188" s="1"/>
  <c r="M190" s="1"/>
  <c r="AD190"/>
  <c r="AB190"/>
  <c r="K131"/>
  <c r="K187" s="1"/>
  <c r="K190" s="1"/>
  <c r="AC124"/>
  <c r="AC198"/>
  <c r="AC144"/>
  <c r="L145"/>
  <c r="L180" s="1"/>
  <c r="L182" s="1"/>
  <c r="L184" s="1"/>
  <c r="L188" s="1"/>
  <c r="K214" i="1"/>
  <c r="K219" s="1"/>
  <c r="M191"/>
  <c r="M211" s="1"/>
  <c r="K188"/>
  <c r="M222"/>
  <c r="M214"/>
  <c r="M219" s="1"/>
  <c r="J144"/>
  <c r="J143" i="8" s="1"/>
  <c r="AA143" s="1"/>
  <c r="K191" i="1" l="1"/>
  <c r="K211" s="1"/>
  <c r="C117" i="4"/>
  <c r="D117" s="1"/>
  <c r="AC145" i="8"/>
  <c r="AC180" s="1"/>
  <c r="AC182" s="1"/>
  <c r="AC184" s="1"/>
  <c r="AC188" s="1"/>
  <c r="G86" i="1"/>
  <c r="G85" i="8" s="1"/>
  <c r="G92" i="1"/>
  <c r="G91" i="8" s="1"/>
  <c r="H47" i="1"/>
  <c r="H46" i="8" s="1"/>
  <c r="H48" i="1"/>
  <c r="H47" i="8" s="1"/>
  <c r="Y47" s="1"/>
  <c r="H49" i="1"/>
  <c r="H48" i="8" s="1"/>
  <c r="Y48" s="1"/>
  <c r="H50" i="1"/>
  <c r="H49" i="8" s="1"/>
  <c r="Y49" s="1"/>
  <c r="H51" i="1"/>
  <c r="H50" i="8" s="1"/>
  <c r="Y50" s="1"/>
  <c r="H52" i="1"/>
  <c r="H51" i="8" s="1"/>
  <c r="Y51" s="1"/>
  <c r="H53" i="1"/>
  <c r="H52" i="8" s="1"/>
  <c r="Y52" s="1"/>
  <c r="H54" i="1"/>
  <c r="H53" i="8" s="1"/>
  <c r="Y53" s="1"/>
  <c r="H55" i="1"/>
  <c r="H54" i="8" s="1"/>
  <c r="Y54" s="1"/>
  <c r="H56" i="1"/>
  <c r="H55" i="8" s="1"/>
  <c r="Y55" s="1"/>
  <c r="H57" i="1"/>
  <c r="H56" i="8" s="1"/>
  <c r="Y56" s="1"/>
  <c r="H58" i="1"/>
  <c r="H57" i="8" s="1"/>
  <c r="Y57" s="1"/>
  <c r="H59" i="1"/>
  <c r="H58" i="8" s="1"/>
  <c r="Y58" s="1"/>
  <c r="H60" i="1"/>
  <c r="H59" i="8" s="1"/>
  <c r="Y59" s="1"/>
  <c r="H61" i="1"/>
  <c r="H60" i="8" s="1"/>
  <c r="Y60" s="1"/>
  <c r="H62" i="1"/>
  <c r="H61" i="8" s="1"/>
  <c r="Y61" s="1"/>
  <c r="H63" i="1"/>
  <c r="H62" i="8" s="1"/>
  <c r="Y62" s="1"/>
  <c r="H64" i="1"/>
  <c r="H63" i="8" s="1"/>
  <c r="Y63" s="1"/>
  <c r="H66" i="1"/>
  <c r="H65" i="8" s="1"/>
  <c r="Y65" s="1"/>
  <c r="H67" i="1"/>
  <c r="H66" i="8" s="1"/>
  <c r="Y66" s="1"/>
  <c r="H68" i="1"/>
  <c r="H67" i="8" s="1"/>
  <c r="Y67" s="1"/>
  <c r="H69" i="1"/>
  <c r="H68" i="8" s="1"/>
  <c r="Y68" s="1"/>
  <c r="H70" i="1"/>
  <c r="H69" i="8" s="1"/>
  <c r="Y69" s="1"/>
  <c r="H71" i="1"/>
  <c r="H70" i="8" s="1"/>
  <c r="Y70" s="1"/>
  <c r="H72" i="1"/>
  <c r="H71" i="8" s="1"/>
  <c r="Y71" s="1"/>
  <c r="H73" i="1"/>
  <c r="H72" i="8" s="1"/>
  <c r="Y72" s="1"/>
  <c r="H74" i="1"/>
  <c r="H73" i="8" s="1"/>
  <c r="Y73" s="1"/>
  <c r="H75" i="1"/>
  <c r="H74" i="8" s="1"/>
  <c r="Y74" s="1"/>
  <c r="H76" i="1"/>
  <c r="H75" i="8" s="1"/>
  <c r="Y75" s="1"/>
  <c r="H77" i="1"/>
  <c r="H76" i="8" s="1"/>
  <c r="Y76" s="1"/>
  <c r="H78" i="1"/>
  <c r="H77" i="8" s="1"/>
  <c r="Y77" s="1"/>
  <c r="H79" i="1"/>
  <c r="H78" i="8" s="1"/>
  <c r="Y78" s="1"/>
  <c r="H80" i="1"/>
  <c r="H79" i="8" s="1"/>
  <c r="Y79" s="1"/>
  <c r="H81" i="1"/>
  <c r="H80" i="8" s="1"/>
  <c r="Y80" s="1"/>
  <c r="H82" i="1"/>
  <c r="H81" i="8" s="1"/>
  <c r="Y81" s="1"/>
  <c r="H83" i="1"/>
  <c r="H82" i="8" s="1"/>
  <c r="Y82" s="1"/>
  <c r="H84" i="1"/>
  <c r="H83" i="8" s="1"/>
  <c r="Y83" s="1"/>
  <c r="H85" i="1"/>
  <c r="H84" i="8" s="1"/>
  <c r="Y84" s="1"/>
  <c r="H86" i="1"/>
  <c r="H85" i="8" s="1"/>
  <c r="Y85" s="1"/>
  <c r="H87" i="1"/>
  <c r="H86" i="8" s="1"/>
  <c r="Y86" s="1"/>
  <c r="H88" i="1"/>
  <c r="H87" i="8" s="1"/>
  <c r="Y87" s="1"/>
  <c r="H89" i="1"/>
  <c r="H88" i="8" s="1"/>
  <c r="Y88" s="1"/>
  <c r="H90" i="1"/>
  <c r="H89" i="8" s="1"/>
  <c r="Y89" s="1"/>
  <c r="H91" i="1"/>
  <c r="H90" i="8" s="1"/>
  <c r="Y90" s="1"/>
  <c r="H92" i="1"/>
  <c r="H91" i="8" s="1"/>
  <c r="Y91" s="1"/>
  <c r="H93" i="1"/>
  <c r="H92" i="8" s="1"/>
  <c r="Y92" s="1"/>
  <c r="H94" i="1"/>
  <c r="H93" i="8" s="1"/>
  <c r="Y93" s="1"/>
  <c r="H95" i="1"/>
  <c r="H94" i="8" s="1"/>
  <c r="Y94" s="1"/>
  <c r="H96" i="1"/>
  <c r="H95" i="8" s="1"/>
  <c r="Y95" s="1"/>
  <c r="H97" i="1"/>
  <c r="H96" i="8" s="1"/>
  <c r="Y96" s="1"/>
  <c r="H98" i="1"/>
  <c r="H97" i="8" s="1"/>
  <c r="Y97" s="1"/>
  <c r="H99" i="1"/>
  <c r="H98" i="8" s="1"/>
  <c r="Y98" s="1"/>
  <c r="H103" i="1"/>
  <c r="H102" i="8" s="1"/>
  <c r="H104" i="1"/>
  <c r="H103" i="8" s="1"/>
  <c r="Y103" s="1"/>
  <c r="H105" i="1"/>
  <c r="H104" i="8" s="1"/>
  <c r="Y104" s="1"/>
  <c r="H106" i="1"/>
  <c r="H105" i="8" s="1"/>
  <c r="Y105" s="1"/>
  <c r="H107" i="1"/>
  <c r="H106" i="8" s="1"/>
  <c r="Y106" s="1"/>
  <c r="H108" i="1"/>
  <c r="H107" i="8" s="1"/>
  <c r="Y107" s="1"/>
  <c r="H109" i="1"/>
  <c r="H108" i="8" s="1"/>
  <c r="Y108" s="1"/>
  <c r="H110" i="1"/>
  <c r="H109" i="8" s="1"/>
  <c r="Y109" s="1"/>
  <c r="H111" i="1"/>
  <c r="H110" i="8" s="1"/>
  <c r="Y110" s="1"/>
  <c r="H117" i="1"/>
  <c r="H116" i="8" s="1"/>
  <c r="H118" i="1"/>
  <c r="H117" i="8" s="1"/>
  <c r="Y117" s="1"/>
  <c r="H119" i="1"/>
  <c r="H118" i="8" s="1"/>
  <c r="Y118" s="1"/>
  <c r="H120" i="1"/>
  <c r="H119" i="8" s="1"/>
  <c r="Y119" s="1"/>
  <c r="H124" i="1"/>
  <c r="H128"/>
  <c r="H127" i="8" s="1"/>
  <c r="H129" i="1"/>
  <c r="H128" i="8" s="1"/>
  <c r="Y128" s="1"/>
  <c r="H137" i="1"/>
  <c r="H136" i="8" s="1"/>
  <c r="H138" i="1"/>
  <c r="H137" i="8" s="1"/>
  <c r="Y137" s="1"/>
  <c r="H142" i="1"/>
  <c r="H141" i="8" s="1"/>
  <c r="H143" i="1"/>
  <c r="H142" i="8" s="1"/>
  <c r="Y142" s="1"/>
  <c r="H144" i="1"/>
  <c r="H143" i="8" s="1"/>
  <c r="Y143" s="1"/>
  <c r="H145" i="1"/>
  <c r="H149"/>
  <c r="H148" i="8" s="1"/>
  <c r="H150" i="1"/>
  <c r="H149" i="8" s="1"/>
  <c r="Y149" s="1"/>
  <c r="H155" i="1"/>
  <c r="H154" i="8" s="1"/>
  <c r="H156" i="1"/>
  <c r="H155" i="8" s="1"/>
  <c r="Y155" s="1"/>
  <c r="H157" i="1"/>
  <c r="H156" i="8" s="1"/>
  <c r="Y156" s="1"/>
  <c r="H158" i="1"/>
  <c r="H157" i="8" s="1"/>
  <c r="Y157" s="1"/>
  <c r="H162" i="1"/>
  <c r="H161" i="8" s="1"/>
  <c r="H163" i="1"/>
  <c r="H162" i="8" s="1"/>
  <c r="Y162" s="1"/>
  <c r="H167" i="1"/>
  <c r="H166" i="8" s="1"/>
  <c r="H168" i="1"/>
  <c r="H167" i="8" s="1"/>
  <c r="Y167" s="1"/>
  <c r="H169" i="1"/>
  <c r="H168" i="8" s="1"/>
  <c r="Y168" s="1"/>
  <c r="H170" i="1"/>
  <c r="H169" i="8" s="1"/>
  <c r="Y169" s="1"/>
  <c r="H171" i="1"/>
  <c r="H170" i="8" s="1"/>
  <c r="Y170" s="1"/>
  <c r="H172" i="1"/>
  <c r="H171" i="8" s="1"/>
  <c r="Y171" s="1"/>
  <c r="H173" i="1"/>
  <c r="H172" i="8" s="1"/>
  <c r="Y172" s="1"/>
  <c r="H174" i="1"/>
  <c r="H173" i="8" s="1"/>
  <c r="Y173" s="1"/>
  <c r="H175" i="1"/>
  <c r="H174" i="8" s="1"/>
  <c r="Y174" s="1"/>
  <c r="H176" i="1"/>
  <c r="H175" i="8" s="1"/>
  <c r="Y175" s="1"/>
  <c r="H177" i="1"/>
  <c r="H176" i="8" s="1"/>
  <c r="Y176" s="1"/>
  <c r="H178" i="1"/>
  <c r="H177" i="8" s="1"/>
  <c r="Y177" s="1"/>
  <c r="H194" i="1"/>
  <c r="H195"/>
  <c r="H196"/>
  <c r="H197"/>
  <c r="H198"/>
  <c r="H202"/>
  <c r="H203"/>
  <c r="H204"/>
  <c r="H205"/>
  <c r="H206"/>
  <c r="I47"/>
  <c r="I46" i="8" s="1"/>
  <c r="Z46" s="1"/>
  <c r="I48" i="1"/>
  <c r="I47" i="8" s="1"/>
  <c r="I49" i="1"/>
  <c r="I48" i="8" s="1"/>
  <c r="Z48" s="1"/>
  <c r="I50" i="1"/>
  <c r="I49" i="8" s="1"/>
  <c r="Z49" s="1"/>
  <c r="I51" i="1"/>
  <c r="I50" i="8" s="1"/>
  <c r="Z50" s="1"/>
  <c r="I52" i="1"/>
  <c r="I51" i="8" s="1"/>
  <c r="Z51" s="1"/>
  <c r="I53" i="1"/>
  <c r="I52" i="8" s="1"/>
  <c r="Z52" s="1"/>
  <c r="I54" i="1"/>
  <c r="I53" i="8" s="1"/>
  <c r="Z53" s="1"/>
  <c r="I55" i="1"/>
  <c r="I54" i="8" s="1"/>
  <c r="Z54" s="1"/>
  <c r="I56" i="1"/>
  <c r="I55" i="8" s="1"/>
  <c r="Z55" s="1"/>
  <c r="I57" i="1"/>
  <c r="I56" i="8" s="1"/>
  <c r="Z56" s="1"/>
  <c r="I58" i="1"/>
  <c r="I57" i="8" s="1"/>
  <c r="Z57" s="1"/>
  <c r="I59" i="1"/>
  <c r="I58" i="8" s="1"/>
  <c r="Z58" s="1"/>
  <c r="I60" i="1"/>
  <c r="I59" i="8" s="1"/>
  <c r="Z59" s="1"/>
  <c r="I61" i="1"/>
  <c r="I60" i="8" s="1"/>
  <c r="Z60" s="1"/>
  <c r="I62" i="1"/>
  <c r="I61" i="8" s="1"/>
  <c r="Z61" s="1"/>
  <c r="I63" i="1"/>
  <c r="I62" i="8" s="1"/>
  <c r="Z62" s="1"/>
  <c r="I64" i="1"/>
  <c r="I63" i="8" s="1"/>
  <c r="Z63" s="1"/>
  <c r="I65" i="1"/>
  <c r="I64" i="8" s="1"/>
  <c r="Z64" s="1"/>
  <c r="I66" i="1"/>
  <c r="I65" i="8" s="1"/>
  <c r="Z65" s="1"/>
  <c r="I67" i="1"/>
  <c r="I66" i="8" s="1"/>
  <c r="Z66" s="1"/>
  <c r="I68" i="1"/>
  <c r="I67" i="8" s="1"/>
  <c r="Z67" s="1"/>
  <c r="I69" i="1"/>
  <c r="I68" i="8" s="1"/>
  <c r="Z68" s="1"/>
  <c r="I70" i="1"/>
  <c r="I69" i="8" s="1"/>
  <c r="Z69" s="1"/>
  <c r="I71" i="1"/>
  <c r="I70" i="8" s="1"/>
  <c r="Z70" s="1"/>
  <c r="I72" i="1"/>
  <c r="I71" i="8" s="1"/>
  <c r="Z71" s="1"/>
  <c r="I73" i="1"/>
  <c r="I72" i="8" s="1"/>
  <c r="Z72" s="1"/>
  <c r="I74" i="1"/>
  <c r="I73" i="8" s="1"/>
  <c r="Z73" s="1"/>
  <c r="I75" i="1"/>
  <c r="I74" i="8" s="1"/>
  <c r="Z74" s="1"/>
  <c r="I76" i="1"/>
  <c r="I75" i="8" s="1"/>
  <c r="Z75" s="1"/>
  <c r="I77" i="1"/>
  <c r="I76" i="8" s="1"/>
  <c r="Z76" s="1"/>
  <c r="I78" i="1"/>
  <c r="I77" i="8" s="1"/>
  <c r="Z77" s="1"/>
  <c r="I79" i="1"/>
  <c r="I78" i="8" s="1"/>
  <c r="Z78" s="1"/>
  <c r="I80" i="1"/>
  <c r="I79" i="8" s="1"/>
  <c r="Z79" s="1"/>
  <c r="I81" i="1"/>
  <c r="I80" i="8" s="1"/>
  <c r="Z80" s="1"/>
  <c r="I82" i="1"/>
  <c r="I81" i="8" s="1"/>
  <c r="Z81" s="1"/>
  <c r="I83" i="1"/>
  <c r="I82" i="8" s="1"/>
  <c r="Z82" s="1"/>
  <c r="I84" i="1"/>
  <c r="I83" i="8" s="1"/>
  <c r="Z83" s="1"/>
  <c r="I85" i="1"/>
  <c r="I84" i="8" s="1"/>
  <c r="Z84" s="1"/>
  <c r="I86" i="1"/>
  <c r="I85" i="8" s="1"/>
  <c r="Z85" s="1"/>
  <c r="I87" i="1"/>
  <c r="I86" i="8" s="1"/>
  <c r="Z86" s="1"/>
  <c r="I88" i="1"/>
  <c r="I87" i="8" s="1"/>
  <c r="Z87" s="1"/>
  <c r="I89" i="1"/>
  <c r="I88" i="8" s="1"/>
  <c r="Z88" s="1"/>
  <c r="I90" i="1"/>
  <c r="I89" i="8" s="1"/>
  <c r="Z89" s="1"/>
  <c r="I92" i="1"/>
  <c r="I91" i="8" s="1"/>
  <c r="Z91" s="1"/>
  <c r="I93" i="1"/>
  <c r="I92" i="8" s="1"/>
  <c r="Z92" s="1"/>
  <c r="I94" i="1"/>
  <c r="I93" i="8" s="1"/>
  <c r="Z93" s="1"/>
  <c r="I95" i="1"/>
  <c r="I94" i="8" s="1"/>
  <c r="Z94" s="1"/>
  <c r="I96" i="1"/>
  <c r="I95" i="8" s="1"/>
  <c r="Z95" s="1"/>
  <c r="I97" i="1"/>
  <c r="I96" i="8" s="1"/>
  <c r="Z96" s="1"/>
  <c r="I98" i="1"/>
  <c r="I97" i="8" s="1"/>
  <c r="Z97" s="1"/>
  <c r="I99" i="1"/>
  <c r="I98" i="8" s="1"/>
  <c r="Z98" s="1"/>
  <c r="I103" i="1"/>
  <c r="I102" i="8" s="1"/>
  <c r="I104" i="1"/>
  <c r="I103" i="8" s="1"/>
  <c r="Z103" s="1"/>
  <c r="I105" i="1"/>
  <c r="I104" i="8" s="1"/>
  <c r="Z104" s="1"/>
  <c r="I106" i="1"/>
  <c r="I105" i="8" s="1"/>
  <c r="Z105" s="1"/>
  <c r="I107" i="1"/>
  <c r="I106" i="8" s="1"/>
  <c r="Z106" s="1"/>
  <c r="I108" i="1"/>
  <c r="I107" i="8" s="1"/>
  <c r="Z107" s="1"/>
  <c r="I109" i="1"/>
  <c r="I108" i="8" s="1"/>
  <c r="Z108" s="1"/>
  <c r="I110" i="1"/>
  <c r="I109" i="8" s="1"/>
  <c r="Z109" s="1"/>
  <c r="I111" i="1"/>
  <c r="I110" i="8" s="1"/>
  <c r="Z110" s="1"/>
  <c r="I117" i="1"/>
  <c r="I116" i="8" s="1"/>
  <c r="I118" i="1"/>
  <c r="I117" i="8" s="1"/>
  <c r="Z117" s="1"/>
  <c r="I119" i="1"/>
  <c r="I118" i="8" s="1"/>
  <c r="Z118" s="1"/>
  <c r="I120" i="1"/>
  <c r="I119" i="8" s="1"/>
  <c r="Z119" s="1"/>
  <c r="I124" i="1"/>
  <c r="I128"/>
  <c r="I127" i="8" s="1"/>
  <c r="I129" i="1"/>
  <c r="I128" i="8" s="1"/>
  <c r="Z128" s="1"/>
  <c r="I137" i="1"/>
  <c r="I136" i="8" s="1"/>
  <c r="I138" i="1"/>
  <c r="I137" i="8" s="1"/>
  <c r="Z137" s="1"/>
  <c r="I142" i="1"/>
  <c r="I141" i="8" s="1"/>
  <c r="I143" i="1"/>
  <c r="I142" i="8" s="1"/>
  <c r="Z142" s="1"/>
  <c r="I144" i="1"/>
  <c r="I143" i="8" s="1"/>
  <c r="Z143" s="1"/>
  <c r="I145" i="1"/>
  <c r="I149"/>
  <c r="I148" i="8" s="1"/>
  <c r="I150" i="1"/>
  <c r="I149" i="8" s="1"/>
  <c r="Z149" s="1"/>
  <c r="I155" i="1"/>
  <c r="I154" i="8" s="1"/>
  <c r="I156" i="1"/>
  <c r="I155" i="8" s="1"/>
  <c r="Z155" s="1"/>
  <c r="I157" i="1"/>
  <c r="I156" i="8" s="1"/>
  <c r="Z156" s="1"/>
  <c r="I158" i="1"/>
  <c r="I157" i="8" s="1"/>
  <c r="Z157" s="1"/>
  <c r="I162" i="1"/>
  <c r="I161" i="8" s="1"/>
  <c r="I163" i="1"/>
  <c r="I162" i="8" s="1"/>
  <c r="Z162" s="1"/>
  <c r="I167" i="1"/>
  <c r="I166" i="8" s="1"/>
  <c r="I168" i="1"/>
  <c r="I167" i="8" s="1"/>
  <c r="Z167" s="1"/>
  <c r="I169" i="1"/>
  <c r="I168" i="8" s="1"/>
  <c r="Z168" s="1"/>
  <c r="I170" i="1"/>
  <c r="I169" i="8" s="1"/>
  <c r="Z169" s="1"/>
  <c r="I171" i="1"/>
  <c r="I170" i="8" s="1"/>
  <c r="Z170" s="1"/>
  <c r="I172" i="1"/>
  <c r="I171" i="8" s="1"/>
  <c r="Z171" s="1"/>
  <c r="I173" i="1"/>
  <c r="I172" i="8" s="1"/>
  <c r="Z172" s="1"/>
  <c r="I174" i="1"/>
  <c r="I173" i="8" s="1"/>
  <c r="Z173" s="1"/>
  <c r="I175" i="1"/>
  <c r="I174" i="8" s="1"/>
  <c r="Z174" s="1"/>
  <c r="I176" i="1"/>
  <c r="I175" i="8" s="1"/>
  <c r="Z175" s="1"/>
  <c r="I177" i="1"/>
  <c r="I176" i="8" s="1"/>
  <c r="Z176" s="1"/>
  <c r="I178" i="1"/>
  <c r="I177" i="8" s="1"/>
  <c r="Z177" s="1"/>
  <c r="I194" i="1"/>
  <c r="I195"/>
  <c r="I196"/>
  <c r="I197"/>
  <c r="I198"/>
  <c r="I202"/>
  <c r="I203"/>
  <c r="I204"/>
  <c r="I205"/>
  <c r="I206"/>
  <c r="J47"/>
  <c r="J46" i="8" s="1"/>
  <c r="J48" i="1"/>
  <c r="J47" i="8" s="1"/>
  <c r="AA47" s="1"/>
  <c r="J49" i="1"/>
  <c r="J48" i="8" s="1"/>
  <c r="AA48" s="1"/>
  <c r="J50" i="1"/>
  <c r="J49" i="8" s="1"/>
  <c r="AA49" s="1"/>
  <c r="J51" i="1"/>
  <c r="J50" i="8" s="1"/>
  <c r="AA50" s="1"/>
  <c r="J52" i="1"/>
  <c r="J51" i="8" s="1"/>
  <c r="AA51" s="1"/>
  <c r="J53" i="1"/>
  <c r="J52" i="8" s="1"/>
  <c r="AA52" s="1"/>
  <c r="J54" i="1"/>
  <c r="J53" i="8" s="1"/>
  <c r="AA53" s="1"/>
  <c r="J55" i="1"/>
  <c r="J54" i="8" s="1"/>
  <c r="AA54" s="1"/>
  <c r="J56" i="1"/>
  <c r="J55" i="8" s="1"/>
  <c r="AA55" s="1"/>
  <c r="J57" i="1"/>
  <c r="J56" i="8" s="1"/>
  <c r="AA56" s="1"/>
  <c r="J58" i="1"/>
  <c r="J57" i="8" s="1"/>
  <c r="AA57" s="1"/>
  <c r="J59" i="1"/>
  <c r="J58" i="8" s="1"/>
  <c r="AA58" s="1"/>
  <c r="J60" i="1"/>
  <c r="J59" i="8" s="1"/>
  <c r="AA59" s="1"/>
  <c r="J61" i="1"/>
  <c r="J60" i="8" s="1"/>
  <c r="AA60" s="1"/>
  <c r="J62" i="1"/>
  <c r="J61" i="8" s="1"/>
  <c r="AA61" s="1"/>
  <c r="J64" i="1"/>
  <c r="J63" i="8" s="1"/>
  <c r="AA63" s="1"/>
  <c r="J65" i="1"/>
  <c r="J64" i="8" s="1"/>
  <c r="AA64" s="1"/>
  <c r="J66" i="1"/>
  <c r="J65" i="8" s="1"/>
  <c r="AA65" s="1"/>
  <c r="J67" i="1"/>
  <c r="J66" i="8" s="1"/>
  <c r="AA66" s="1"/>
  <c r="J68" i="1"/>
  <c r="J67" i="8" s="1"/>
  <c r="AA67" s="1"/>
  <c r="J69" i="1"/>
  <c r="J68" i="8" s="1"/>
  <c r="AA68" s="1"/>
  <c r="J70" i="1"/>
  <c r="J69" i="8" s="1"/>
  <c r="AA69" s="1"/>
  <c r="J71" i="1"/>
  <c r="J70" i="8" s="1"/>
  <c r="AA70" s="1"/>
  <c r="J72" i="1"/>
  <c r="J71" i="8" s="1"/>
  <c r="AA71" s="1"/>
  <c r="J73" i="1"/>
  <c r="J72" i="8" s="1"/>
  <c r="AA72" s="1"/>
  <c r="J74" i="1"/>
  <c r="J73" i="8" s="1"/>
  <c r="AA73" s="1"/>
  <c r="J75" i="1"/>
  <c r="J74" i="8" s="1"/>
  <c r="AA74" s="1"/>
  <c r="J76" i="1"/>
  <c r="J75" i="8" s="1"/>
  <c r="AA75" s="1"/>
  <c r="J77" i="1"/>
  <c r="J76" i="8" s="1"/>
  <c r="AA76" s="1"/>
  <c r="J79" i="1"/>
  <c r="J78" i="8" s="1"/>
  <c r="AA78" s="1"/>
  <c r="J80" i="1"/>
  <c r="J79" i="8" s="1"/>
  <c r="AA79" s="1"/>
  <c r="J81" i="1"/>
  <c r="J80" i="8" s="1"/>
  <c r="AA80" s="1"/>
  <c r="J82" i="1"/>
  <c r="J81" i="8" s="1"/>
  <c r="AA81" s="1"/>
  <c r="J83" i="1"/>
  <c r="J82" i="8" s="1"/>
  <c r="AA82" s="1"/>
  <c r="J84" i="1"/>
  <c r="J83" i="8" s="1"/>
  <c r="AA83" s="1"/>
  <c r="J85" i="1"/>
  <c r="J84" i="8" s="1"/>
  <c r="AA84" s="1"/>
  <c r="J86" i="1"/>
  <c r="J85" i="8" s="1"/>
  <c r="AA85" s="1"/>
  <c r="J87" i="1"/>
  <c r="J86" i="8" s="1"/>
  <c r="AA86" s="1"/>
  <c r="J88" i="1"/>
  <c r="J87" i="8" s="1"/>
  <c r="AA87" s="1"/>
  <c r="J89" i="1"/>
  <c r="J88" i="8" s="1"/>
  <c r="AA88" s="1"/>
  <c r="J90" i="1"/>
  <c r="J89" i="8" s="1"/>
  <c r="AA89" s="1"/>
  <c r="J91" i="1"/>
  <c r="J90" i="8" s="1"/>
  <c r="AA90" s="1"/>
  <c r="J92" i="1"/>
  <c r="J91" i="8" s="1"/>
  <c r="AA91" s="1"/>
  <c r="J93" i="1"/>
  <c r="J92" i="8" s="1"/>
  <c r="AA92" s="1"/>
  <c r="J94" i="1"/>
  <c r="J93" i="8" s="1"/>
  <c r="AA93" s="1"/>
  <c r="J95" i="1"/>
  <c r="J94" i="8" s="1"/>
  <c r="AA94" s="1"/>
  <c r="J96" i="1"/>
  <c r="J95" i="8" s="1"/>
  <c r="AA95" s="1"/>
  <c r="J97" i="1"/>
  <c r="J96" i="8" s="1"/>
  <c r="AA96" s="1"/>
  <c r="J98" i="1"/>
  <c r="J97" i="8" s="1"/>
  <c r="AA97" s="1"/>
  <c r="J99" i="1"/>
  <c r="J98" i="8" s="1"/>
  <c r="AA98" s="1"/>
  <c r="J103" i="1"/>
  <c r="J102" i="8" s="1"/>
  <c r="J104" i="1"/>
  <c r="J103" i="8" s="1"/>
  <c r="AA103" s="1"/>
  <c r="J105" i="1"/>
  <c r="J104" i="8" s="1"/>
  <c r="AA104" s="1"/>
  <c r="J106" i="1"/>
  <c r="J105" i="8" s="1"/>
  <c r="AA105" s="1"/>
  <c r="J107" i="1"/>
  <c r="J106" i="8" s="1"/>
  <c r="AA106" s="1"/>
  <c r="J108" i="1"/>
  <c r="J107" i="8" s="1"/>
  <c r="AA107" s="1"/>
  <c r="J109" i="1"/>
  <c r="J108" i="8" s="1"/>
  <c r="AA108" s="1"/>
  <c r="J110" i="1"/>
  <c r="J109" i="8" s="1"/>
  <c r="AA109" s="1"/>
  <c r="J111" i="1"/>
  <c r="J110" i="8" s="1"/>
  <c r="AA110" s="1"/>
  <c r="J117" i="1"/>
  <c r="J116" i="8" s="1"/>
  <c r="J118" i="1"/>
  <c r="J117" i="8" s="1"/>
  <c r="AA117" s="1"/>
  <c r="J119" i="1"/>
  <c r="J118" i="8" s="1"/>
  <c r="AA118" s="1"/>
  <c r="J120" i="1"/>
  <c r="J119" i="8" s="1"/>
  <c r="AA119" s="1"/>
  <c r="J124" i="1"/>
  <c r="J128"/>
  <c r="J127" i="8" s="1"/>
  <c r="J129" i="1"/>
  <c r="J128" i="8" s="1"/>
  <c r="AA128" s="1"/>
  <c r="J137" i="1"/>
  <c r="J136" i="8" s="1"/>
  <c r="J138" i="1"/>
  <c r="J137" i="8" s="1"/>
  <c r="AA137" s="1"/>
  <c r="J142" i="1"/>
  <c r="J141" i="8" s="1"/>
  <c r="J143" i="1"/>
  <c r="J142" i="8" s="1"/>
  <c r="AA142" s="1"/>
  <c r="J145" i="1"/>
  <c r="J149"/>
  <c r="J148" i="8" s="1"/>
  <c r="J150" i="1"/>
  <c r="J149" i="8" s="1"/>
  <c r="AA149" s="1"/>
  <c r="J155" i="1"/>
  <c r="J154" i="8" s="1"/>
  <c r="J156" i="1"/>
  <c r="J155" i="8" s="1"/>
  <c r="AA155" s="1"/>
  <c r="J157" i="1"/>
  <c r="J156" i="8" s="1"/>
  <c r="AA156" s="1"/>
  <c r="J158" i="1"/>
  <c r="J157" i="8" s="1"/>
  <c r="AA157" s="1"/>
  <c r="J162" i="1"/>
  <c r="J161" i="8" s="1"/>
  <c r="J163" i="1"/>
  <c r="J162" i="8" s="1"/>
  <c r="AA162" s="1"/>
  <c r="J167" i="1"/>
  <c r="J166" i="8" s="1"/>
  <c r="J168" i="1"/>
  <c r="J167" i="8" s="1"/>
  <c r="AA167" s="1"/>
  <c r="J169" i="1"/>
  <c r="J168" i="8" s="1"/>
  <c r="AA168" s="1"/>
  <c r="J170" i="1"/>
  <c r="J169" i="8" s="1"/>
  <c r="AA169" s="1"/>
  <c r="J171" i="1"/>
  <c r="J170" i="8" s="1"/>
  <c r="AA170" s="1"/>
  <c r="J172" i="1"/>
  <c r="J171" i="8" s="1"/>
  <c r="AA171" s="1"/>
  <c r="J173" i="1"/>
  <c r="J172" i="8" s="1"/>
  <c r="AA172" s="1"/>
  <c r="J174" i="1"/>
  <c r="J173" i="8" s="1"/>
  <c r="AA173" s="1"/>
  <c r="J175" i="1"/>
  <c r="J174" i="8" s="1"/>
  <c r="AA174" s="1"/>
  <c r="J176" i="1"/>
  <c r="J175" i="8" s="1"/>
  <c r="AA175" s="1"/>
  <c r="J177" i="1"/>
  <c r="J176" i="8" s="1"/>
  <c r="AA176" s="1"/>
  <c r="J178" i="1"/>
  <c r="J177" i="8" s="1"/>
  <c r="AA177" s="1"/>
  <c r="J194" i="1"/>
  <c r="J195"/>
  <c r="J196"/>
  <c r="J197"/>
  <c r="J198"/>
  <c r="J202"/>
  <c r="J203"/>
  <c r="J204"/>
  <c r="J205"/>
  <c r="J206"/>
  <c r="E129"/>
  <c r="F129" s="1"/>
  <c r="G128"/>
  <c r="G127" i="8" s="1"/>
  <c r="G124" i="1"/>
  <c r="G111"/>
  <c r="G110" i="8" s="1"/>
  <c r="E110" i="1"/>
  <c r="F110" s="1"/>
  <c r="G107"/>
  <c r="G106" i="8" s="1"/>
  <c r="E106" i="1"/>
  <c r="F106" s="1"/>
  <c r="G103"/>
  <c r="G102" i="8" s="1"/>
  <c r="G119" i="1"/>
  <c r="G118" i="8" s="1"/>
  <c r="G138" i="1"/>
  <c r="G137" i="8" s="1"/>
  <c r="G137" i="1"/>
  <c r="G136" i="8" s="1"/>
  <c r="G143" i="1"/>
  <c r="G142" i="8" s="1"/>
  <c r="G145" i="1"/>
  <c r="G177"/>
  <c r="G176" i="8" s="1"/>
  <c r="G175" i="1"/>
  <c r="G174" i="8" s="1"/>
  <c r="G173" i="1"/>
  <c r="G172" i="8" s="1"/>
  <c r="G172" i="1"/>
  <c r="G171" i="8" s="1"/>
  <c r="G170" i="1"/>
  <c r="G169" i="8" s="1"/>
  <c r="G202" i="1"/>
  <c r="G168"/>
  <c r="G167" i="8" s="1"/>
  <c r="G167" i="1"/>
  <c r="G166" i="8" s="1"/>
  <c r="G163" i="1"/>
  <c r="G162" i="8" s="1"/>
  <c r="G158" i="1"/>
  <c r="G157" i="8" s="1"/>
  <c r="G156" i="1"/>
  <c r="G155" i="8" s="1"/>
  <c r="G194" i="1"/>
  <c r="G193" i="8" s="1"/>
  <c r="G98" i="1"/>
  <c r="G97" i="8" s="1"/>
  <c r="G96" i="1"/>
  <c r="G95" i="8" s="1"/>
  <c r="G95" i="1"/>
  <c r="G94" i="8" s="1"/>
  <c r="G94" i="1"/>
  <c r="G93" i="8" s="1"/>
  <c r="G93" i="1"/>
  <c r="G92" i="8" s="1"/>
  <c r="G91" i="1"/>
  <c r="G90" i="8" s="1"/>
  <c r="X90" s="1"/>
  <c r="G90" i="1"/>
  <c r="G89" i="8" s="1"/>
  <c r="X89" s="1"/>
  <c r="G83" i="1"/>
  <c r="G82" i="8" s="1"/>
  <c r="G81" i="1"/>
  <c r="G80" i="8" s="1"/>
  <c r="G79" i="1"/>
  <c r="G78" i="8" s="1"/>
  <c r="G77" i="1"/>
  <c r="G76" i="8" s="1"/>
  <c r="G75" i="1"/>
  <c r="G74" i="8" s="1"/>
  <c r="G74" i="1"/>
  <c r="G73" i="8" s="1"/>
  <c r="G73" i="1"/>
  <c r="G72" i="8" s="1"/>
  <c r="G72" i="1"/>
  <c r="G71" i="8" s="1"/>
  <c r="G71" i="1"/>
  <c r="G70" i="8" s="1"/>
  <c r="G70" i="1"/>
  <c r="G69" i="8" s="1"/>
  <c r="G69" i="1"/>
  <c r="G68" i="8" s="1"/>
  <c r="G68" i="1"/>
  <c r="G67" i="8" s="1"/>
  <c r="G67" i="1"/>
  <c r="G66" i="8" s="1"/>
  <c r="G66" i="1"/>
  <c r="G65" i="8" s="1"/>
  <c r="G64" i="1"/>
  <c r="G63" i="8" s="1"/>
  <c r="G62" i="1"/>
  <c r="G61" i="8" s="1"/>
  <c r="G60" i="1"/>
  <c r="G59" i="8" s="1"/>
  <c r="G54" i="1"/>
  <c r="G53" i="8" s="1"/>
  <c r="G52" i="1"/>
  <c r="G51" i="8" s="1"/>
  <c r="G50" i="1"/>
  <c r="G49" i="8" s="1"/>
  <c r="G48" i="1"/>
  <c r="G47" i="8" s="1"/>
  <c r="G57" i="1"/>
  <c r="G56" i="8" s="1"/>
  <c r="G97" i="1"/>
  <c r="G96" i="8" s="1"/>
  <c r="G88" i="1"/>
  <c r="G87" i="8" s="1"/>
  <c r="G99" i="1"/>
  <c r="G98" i="8" s="1"/>
  <c r="G49" i="1"/>
  <c r="G48" i="8" s="1"/>
  <c r="G53" i="1"/>
  <c r="G52" i="8" s="1"/>
  <c r="G55" i="1"/>
  <c r="G54" i="8" s="1"/>
  <c r="G59" i="1"/>
  <c r="G58" i="8" s="1"/>
  <c r="G61" i="1"/>
  <c r="G60" i="8" s="1"/>
  <c r="G63" i="1"/>
  <c r="G62" i="8" s="1"/>
  <c r="G65" i="1"/>
  <c r="G64" i="8" s="1"/>
  <c r="G78" i="1"/>
  <c r="G77" i="8" s="1"/>
  <c r="G80" i="1"/>
  <c r="G79" i="8" s="1"/>
  <c r="G82" i="1"/>
  <c r="G81" i="8" s="1"/>
  <c r="G85" i="1"/>
  <c r="G84" i="8" s="1"/>
  <c r="G87" i="1"/>
  <c r="G86" i="8" s="1"/>
  <c r="G89" i="1"/>
  <c r="G88" i="8" s="1"/>
  <c r="G51" i="1"/>
  <c r="G50" i="8" s="1"/>
  <c r="G84" i="1"/>
  <c r="G83" i="8" s="1"/>
  <c r="G58" i="1"/>
  <c r="G57" i="8" s="1"/>
  <c r="X57" s="1"/>
  <c r="E128" i="1"/>
  <c r="E109"/>
  <c r="F109" s="1"/>
  <c r="E105"/>
  <c r="F105" s="1"/>
  <c r="E124"/>
  <c r="E21" i="5" s="1"/>
  <c r="E108" i="1"/>
  <c r="E104"/>
  <c r="F104" s="1"/>
  <c r="E39"/>
  <c r="F39" s="1"/>
  <c r="E38"/>
  <c r="F38" s="1"/>
  <c r="E37"/>
  <c r="F37" s="1"/>
  <c r="E36"/>
  <c r="F36" s="1"/>
  <c r="E35"/>
  <c r="F35" s="1"/>
  <c r="E34"/>
  <c r="F34" s="1"/>
  <c r="E33"/>
  <c r="F33" s="1"/>
  <c r="E32"/>
  <c r="F32" s="1"/>
  <c r="E28"/>
  <c r="F28" s="1"/>
  <c r="E21"/>
  <c r="F21" s="1"/>
  <c r="E20"/>
  <c r="F20" s="1"/>
  <c r="E18"/>
  <c r="F18" s="1"/>
  <c r="E17"/>
  <c r="F17" s="1"/>
  <c r="E16"/>
  <c r="F16" s="1"/>
  <c r="E15"/>
  <c r="E14"/>
  <c r="E12"/>
  <c r="F40" l="1"/>
  <c r="C9" i="4"/>
  <c r="D9" s="1"/>
  <c r="F12" i="1"/>
  <c r="C11" i="4"/>
  <c r="D11" s="1"/>
  <c r="F15" i="1"/>
  <c r="C10" i="4"/>
  <c r="D10" s="1"/>
  <c r="F14" i="1"/>
  <c r="J197" i="8"/>
  <c r="AA197" s="1"/>
  <c r="J195"/>
  <c r="AA195" s="1"/>
  <c r="J193"/>
  <c r="AA193" s="1"/>
  <c r="J221" i="1"/>
  <c r="J144" i="8"/>
  <c r="AA144" s="1"/>
  <c r="AA141"/>
  <c r="J145"/>
  <c r="AA136"/>
  <c r="AA138" s="1"/>
  <c r="J138"/>
  <c r="AA127"/>
  <c r="J129"/>
  <c r="AA102"/>
  <c r="AA111" s="1"/>
  <c r="J111"/>
  <c r="J196"/>
  <c r="AA196" s="1"/>
  <c r="J194"/>
  <c r="AA194" s="1"/>
  <c r="AA166"/>
  <c r="AA178" s="1"/>
  <c r="J178"/>
  <c r="J163"/>
  <c r="AA161"/>
  <c r="AA163" s="1"/>
  <c r="J158"/>
  <c r="AA154"/>
  <c r="AA158" s="1"/>
  <c r="AA148"/>
  <c r="AA151" s="1"/>
  <c r="J151"/>
  <c r="J125" i="1"/>
  <c r="J123" i="8"/>
  <c r="J120"/>
  <c r="AA116"/>
  <c r="AA120" s="1"/>
  <c r="AA46"/>
  <c r="AA99" s="1"/>
  <c r="J99"/>
  <c r="AA129"/>
  <c r="H197"/>
  <c r="Y197" s="1"/>
  <c r="H195"/>
  <c r="Y195" s="1"/>
  <c r="H193"/>
  <c r="Y193" s="1"/>
  <c r="H221" i="1"/>
  <c r="H144" i="8"/>
  <c r="Y144" s="1"/>
  <c r="H125" i="1"/>
  <c r="H123" i="8"/>
  <c r="H120"/>
  <c r="Y116"/>
  <c r="Y120" s="1"/>
  <c r="H196"/>
  <c r="Y196" s="1"/>
  <c r="H194"/>
  <c r="Y194" s="1"/>
  <c r="H178"/>
  <c r="Y166"/>
  <c r="Y178" s="1"/>
  <c r="H163"/>
  <c r="Y161"/>
  <c r="Y163" s="1"/>
  <c r="H158"/>
  <c r="Y154"/>
  <c r="Y158" s="1"/>
  <c r="Y148"/>
  <c r="Y151" s="1"/>
  <c r="H151"/>
  <c r="Y141"/>
  <c r="Y145" s="1"/>
  <c r="Y136"/>
  <c r="Y138" s="1"/>
  <c r="H138"/>
  <c r="Y127"/>
  <c r="Y129" s="1"/>
  <c r="H129"/>
  <c r="Y102"/>
  <c r="Y111" s="1"/>
  <c r="H111"/>
  <c r="Y46"/>
  <c r="Y99" s="1"/>
  <c r="H99"/>
  <c r="I221" i="1"/>
  <c r="I144" i="8"/>
  <c r="Z144" s="1"/>
  <c r="I125" i="1"/>
  <c r="I123" i="8"/>
  <c r="Z116"/>
  <c r="Z120" s="1"/>
  <c r="I120"/>
  <c r="Z47"/>
  <c r="I196"/>
  <c r="Z196" s="1"/>
  <c r="I194"/>
  <c r="Z194" s="1"/>
  <c r="Z166"/>
  <c r="Z178" s="1"/>
  <c r="I178"/>
  <c r="Z161"/>
  <c r="Z163" s="1"/>
  <c r="I163"/>
  <c r="Z154"/>
  <c r="Z158" s="1"/>
  <c r="I158"/>
  <c r="I151"/>
  <c r="Z148"/>
  <c r="Z151" s="1"/>
  <c r="I145"/>
  <c r="Z141"/>
  <c r="I138"/>
  <c r="Z136"/>
  <c r="Z138" s="1"/>
  <c r="I129"/>
  <c r="Z127"/>
  <c r="Z129" s="1"/>
  <c r="Z102"/>
  <c r="Z111" s="1"/>
  <c r="I111"/>
  <c r="I197"/>
  <c r="Z197" s="1"/>
  <c r="I195"/>
  <c r="Z195" s="1"/>
  <c r="I193"/>
  <c r="X84"/>
  <c r="AE84" s="1"/>
  <c r="E84"/>
  <c r="F84" s="1"/>
  <c r="X64"/>
  <c r="AE64" s="1"/>
  <c r="E64"/>
  <c r="F64" s="1"/>
  <c r="X54"/>
  <c r="AE54" s="1"/>
  <c r="E54"/>
  <c r="F54" s="1"/>
  <c r="X87"/>
  <c r="AE87" s="1"/>
  <c r="E87"/>
  <c r="F87" s="1"/>
  <c r="X49"/>
  <c r="AE49" s="1"/>
  <c r="E49"/>
  <c r="F49" s="1"/>
  <c r="X61"/>
  <c r="AE61" s="1"/>
  <c r="E61"/>
  <c r="F61" s="1"/>
  <c r="X67"/>
  <c r="AE67" s="1"/>
  <c r="E67"/>
  <c r="F67" s="1"/>
  <c r="X83"/>
  <c r="AE83" s="1"/>
  <c r="E83"/>
  <c r="F83" s="1"/>
  <c r="X50"/>
  <c r="AE50" s="1"/>
  <c r="E50"/>
  <c r="F50" s="1"/>
  <c r="X86"/>
  <c r="AE86" s="1"/>
  <c r="E86"/>
  <c r="F86" s="1"/>
  <c r="X81"/>
  <c r="AE81" s="1"/>
  <c r="E81"/>
  <c r="F81" s="1"/>
  <c r="X77"/>
  <c r="AE77" s="1"/>
  <c r="E77"/>
  <c r="F77" s="1"/>
  <c r="X62"/>
  <c r="AE62" s="1"/>
  <c r="E62"/>
  <c r="F62" s="1"/>
  <c r="X58"/>
  <c r="AE58" s="1"/>
  <c r="E58"/>
  <c r="F58" s="1"/>
  <c r="X52"/>
  <c r="AE52" s="1"/>
  <c r="E52"/>
  <c r="F52" s="1"/>
  <c r="X98"/>
  <c r="AE98" s="1"/>
  <c r="E98"/>
  <c r="F98" s="1"/>
  <c r="X96"/>
  <c r="AE96" s="1"/>
  <c r="E96"/>
  <c r="F96" s="1"/>
  <c r="X47"/>
  <c r="AE47" s="1"/>
  <c r="E47"/>
  <c r="F47" s="1"/>
  <c r="X51"/>
  <c r="AE51" s="1"/>
  <c r="E51"/>
  <c r="F51" s="1"/>
  <c r="X59"/>
  <c r="AE59" s="1"/>
  <c r="E59"/>
  <c r="F59" s="1"/>
  <c r="X63"/>
  <c r="AE63" s="1"/>
  <c r="E63"/>
  <c r="F63" s="1"/>
  <c r="X66"/>
  <c r="AE66" s="1"/>
  <c r="E66"/>
  <c r="F66" s="1"/>
  <c r="X68"/>
  <c r="AE68" s="1"/>
  <c r="E68"/>
  <c r="F68" s="1"/>
  <c r="X70"/>
  <c r="AE70" s="1"/>
  <c r="E70"/>
  <c r="F70" s="1"/>
  <c r="X72"/>
  <c r="AE72" s="1"/>
  <c r="E72"/>
  <c r="F72" s="1"/>
  <c r="X74"/>
  <c r="AE74" s="1"/>
  <c r="E74"/>
  <c r="F74" s="1"/>
  <c r="X76"/>
  <c r="AE76" s="1"/>
  <c r="E76"/>
  <c r="F76" s="1"/>
  <c r="X80"/>
  <c r="AE80" s="1"/>
  <c r="E80"/>
  <c r="F80" s="1"/>
  <c r="X92"/>
  <c r="AE92" s="1"/>
  <c r="E92"/>
  <c r="F92" s="1"/>
  <c r="X94"/>
  <c r="AE94" s="1"/>
  <c r="E94"/>
  <c r="F94" s="1"/>
  <c r="X97"/>
  <c r="AE97" s="1"/>
  <c r="E97"/>
  <c r="F97" s="1"/>
  <c r="X155"/>
  <c r="AE155" s="1"/>
  <c r="E155"/>
  <c r="F155" s="1"/>
  <c r="X162"/>
  <c r="AE162" s="1"/>
  <c r="E162"/>
  <c r="F162" s="1"/>
  <c r="X167"/>
  <c r="AE167" s="1"/>
  <c r="E167"/>
  <c r="F167" s="1"/>
  <c r="X169"/>
  <c r="AE169" s="1"/>
  <c r="E169"/>
  <c r="F169" s="1"/>
  <c r="X172"/>
  <c r="AE172" s="1"/>
  <c r="E172"/>
  <c r="F172" s="1"/>
  <c r="X176"/>
  <c r="AE176" s="1"/>
  <c r="E176"/>
  <c r="F176" s="1"/>
  <c r="X142"/>
  <c r="AE142" s="1"/>
  <c r="E142"/>
  <c r="F142" s="1"/>
  <c r="X137"/>
  <c r="AE137" s="1"/>
  <c r="E137"/>
  <c r="F137" s="1"/>
  <c r="X102"/>
  <c r="E102"/>
  <c r="X106"/>
  <c r="AE106" s="1"/>
  <c r="E106"/>
  <c r="F106" s="1"/>
  <c r="X110"/>
  <c r="AE110" s="1"/>
  <c r="E110"/>
  <c r="F110" s="1"/>
  <c r="X127"/>
  <c r="E127"/>
  <c r="X91"/>
  <c r="AE91" s="1"/>
  <c r="E91"/>
  <c r="F91" s="1"/>
  <c r="X88"/>
  <c r="AE88" s="1"/>
  <c r="E88"/>
  <c r="F88" s="1"/>
  <c r="X79"/>
  <c r="AE79" s="1"/>
  <c r="E79"/>
  <c r="F79" s="1"/>
  <c r="X60"/>
  <c r="AE60" s="1"/>
  <c r="E60"/>
  <c r="F60" s="1"/>
  <c r="X48"/>
  <c r="AE48" s="1"/>
  <c r="E48"/>
  <c r="F48" s="1"/>
  <c r="X56"/>
  <c r="AE56" s="1"/>
  <c r="E56"/>
  <c r="F56" s="1"/>
  <c r="X53"/>
  <c r="AE53" s="1"/>
  <c r="E53"/>
  <c r="F53" s="1"/>
  <c r="X65"/>
  <c r="AE65" s="1"/>
  <c r="E65"/>
  <c r="F65" s="1"/>
  <c r="X69"/>
  <c r="AE69" s="1"/>
  <c r="E69"/>
  <c r="F69" s="1"/>
  <c r="X71"/>
  <c r="AE71" s="1"/>
  <c r="E71"/>
  <c r="F71" s="1"/>
  <c r="X73"/>
  <c r="AE73" s="1"/>
  <c r="E73"/>
  <c r="F73" s="1"/>
  <c r="X78"/>
  <c r="AE78" s="1"/>
  <c r="E78"/>
  <c r="F78" s="1"/>
  <c r="X82"/>
  <c r="AE82" s="1"/>
  <c r="E82"/>
  <c r="F82" s="1"/>
  <c r="X93"/>
  <c r="AE93" s="1"/>
  <c r="E93"/>
  <c r="F93" s="1"/>
  <c r="X95"/>
  <c r="AE95" s="1"/>
  <c r="E95"/>
  <c r="F95" s="1"/>
  <c r="X193"/>
  <c r="E193"/>
  <c r="X157"/>
  <c r="AE157" s="1"/>
  <c r="E157"/>
  <c r="F157" s="1"/>
  <c r="X166"/>
  <c r="E166"/>
  <c r="X171"/>
  <c r="AE171" s="1"/>
  <c r="E171"/>
  <c r="F171" s="1"/>
  <c r="X174"/>
  <c r="AE174" s="1"/>
  <c r="E174"/>
  <c r="F174" s="1"/>
  <c r="G221" i="1"/>
  <c r="G144" i="8"/>
  <c r="X136"/>
  <c r="G138"/>
  <c r="E136"/>
  <c r="X118"/>
  <c r="AE118" s="1"/>
  <c r="E118"/>
  <c r="F118" s="1"/>
  <c r="G125" i="1"/>
  <c r="G123" i="8"/>
  <c r="X85"/>
  <c r="AE85" s="1"/>
  <c r="E85"/>
  <c r="F85" s="1"/>
  <c r="F108" i="1"/>
  <c r="E25" i="5"/>
  <c r="F128" i="1"/>
  <c r="E20" i="5"/>
  <c r="E125" i="1"/>
  <c r="C42" i="4" s="1"/>
  <c r="D42" s="1"/>
  <c r="F124" i="1"/>
  <c r="F125" s="1"/>
  <c r="F130"/>
  <c r="G139"/>
  <c r="J207"/>
  <c r="J199"/>
  <c r="J179"/>
  <c r="J164"/>
  <c r="J159"/>
  <c r="J152"/>
  <c r="J146"/>
  <c r="J139"/>
  <c r="J130"/>
  <c r="J121"/>
  <c r="J112"/>
  <c r="J100"/>
  <c r="I207"/>
  <c r="I199"/>
  <c r="I179"/>
  <c r="I164"/>
  <c r="I159"/>
  <c r="I152"/>
  <c r="I146"/>
  <c r="I139"/>
  <c r="I130"/>
  <c r="I121"/>
  <c r="I112"/>
  <c r="H207"/>
  <c r="H199"/>
  <c r="H179"/>
  <c r="H164"/>
  <c r="H159"/>
  <c r="H152"/>
  <c r="H146"/>
  <c r="H139"/>
  <c r="H130"/>
  <c r="H121"/>
  <c r="H112"/>
  <c r="H100"/>
  <c r="G47"/>
  <c r="G195"/>
  <c r="G196"/>
  <c r="G197"/>
  <c r="G198"/>
  <c r="G149"/>
  <c r="G148" i="8" s="1"/>
  <c r="G150" i="1"/>
  <c r="G149" i="8" s="1"/>
  <c r="G155" i="1"/>
  <c r="G154" i="8" s="1"/>
  <c r="G157" i="1"/>
  <c r="G156" i="8" s="1"/>
  <c r="G162" i="1"/>
  <c r="G161" i="8" s="1"/>
  <c r="G203" i="1"/>
  <c r="G204"/>
  <c r="G205"/>
  <c r="G206"/>
  <c r="G169"/>
  <c r="G168" i="8" s="1"/>
  <c r="G171" i="1"/>
  <c r="G170" i="8" s="1"/>
  <c r="G174" i="1"/>
  <c r="G173" i="8" s="1"/>
  <c r="G176" i="1"/>
  <c r="G175" i="8" s="1"/>
  <c r="G178" i="1"/>
  <c r="G177" i="8" s="1"/>
  <c r="G144" i="1"/>
  <c r="G143" i="8" s="1"/>
  <c r="G142" i="1"/>
  <c r="G141" i="8" s="1"/>
  <c r="G120" i="1"/>
  <c r="G119" i="8" s="1"/>
  <c r="G117" i="1"/>
  <c r="G116" i="8" s="1"/>
  <c r="G118" i="1"/>
  <c r="G117" i="8" s="1"/>
  <c r="G104" i="1"/>
  <c r="G103" i="8" s="1"/>
  <c r="G105" i="1"/>
  <c r="G104" i="8" s="1"/>
  <c r="G106" i="1"/>
  <c r="G105" i="8" s="1"/>
  <c r="G108" i="1"/>
  <c r="G107" i="8" s="1"/>
  <c r="G109" i="1"/>
  <c r="G108" i="8" s="1"/>
  <c r="G110" i="1"/>
  <c r="G109" i="8" s="1"/>
  <c r="G129" i="1"/>
  <c r="E144"/>
  <c r="F144" s="1"/>
  <c r="E89"/>
  <c r="F89" s="1"/>
  <c r="E85"/>
  <c r="F85" s="1"/>
  <c r="E80"/>
  <c r="F80" s="1"/>
  <c r="E65"/>
  <c r="F65" s="1"/>
  <c r="E61"/>
  <c r="F61" s="1"/>
  <c r="E55"/>
  <c r="F55" s="1"/>
  <c r="E49"/>
  <c r="F49" s="1"/>
  <c r="E88"/>
  <c r="F88" s="1"/>
  <c r="E57"/>
  <c r="F57" s="1"/>
  <c r="E48"/>
  <c r="F48" s="1"/>
  <c r="E52"/>
  <c r="F52" s="1"/>
  <c r="E60"/>
  <c r="F60" s="1"/>
  <c r="E64"/>
  <c r="F64" s="1"/>
  <c r="E67"/>
  <c r="F67" s="1"/>
  <c r="E69"/>
  <c r="F69" s="1"/>
  <c r="E71"/>
  <c r="F71" s="1"/>
  <c r="E73"/>
  <c r="F73" s="1"/>
  <c r="E75"/>
  <c r="F75" s="1"/>
  <c r="E77"/>
  <c r="F77" s="1"/>
  <c r="E81"/>
  <c r="F81" s="1"/>
  <c r="E86"/>
  <c r="F86" s="1"/>
  <c r="E93"/>
  <c r="F93" s="1"/>
  <c r="E95"/>
  <c r="F95" s="1"/>
  <c r="E98"/>
  <c r="F98" s="1"/>
  <c r="E168"/>
  <c r="F168" s="1"/>
  <c r="E143"/>
  <c r="F143" s="1"/>
  <c r="E138"/>
  <c r="F138" s="1"/>
  <c r="N125"/>
  <c r="E84"/>
  <c r="F84" s="1"/>
  <c r="E51"/>
  <c r="F51" s="1"/>
  <c r="E87"/>
  <c r="F87" s="1"/>
  <c r="E82"/>
  <c r="F82" s="1"/>
  <c r="E78"/>
  <c r="F78" s="1"/>
  <c r="E63"/>
  <c r="F63" s="1"/>
  <c r="E59"/>
  <c r="F59" s="1"/>
  <c r="E53"/>
  <c r="E99"/>
  <c r="F99" s="1"/>
  <c r="E97"/>
  <c r="F97" s="1"/>
  <c r="E50"/>
  <c r="F50" s="1"/>
  <c r="E54"/>
  <c r="F54" s="1"/>
  <c r="E62"/>
  <c r="F62" s="1"/>
  <c r="E66"/>
  <c r="F66" s="1"/>
  <c r="E68"/>
  <c r="F68" s="1"/>
  <c r="E70"/>
  <c r="F70" s="1"/>
  <c r="E72"/>
  <c r="F72" s="1"/>
  <c r="E74"/>
  <c r="F74" s="1"/>
  <c r="E79"/>
  <c r="F79" s="1"/>
  <c r="E83"/>
  <c r="F83" s="1"/>
  <c r="E92"/>
  <c r="F92" s="1"/>
  <c r="E94"/>
  <c r="F94" s="1"/>
  <c r="E96"/>
  <c r="F96" s="1"/>
  <c r="N199"/>
  <c r="E156"/>
  <c r="F156" s="1"/>
  <c r="E158"/>
  <c r="F158" s="1"/>
  <c r="E163"/>
  <c r="F163" s="1"/>
  <c r="N179"/>
  <c r="N207"/>
  <c r="E170"/>
  <c r="F170" s="1"/>
  <c r="E172"/>
  <c r="F172" s="1"/>
  <c r="E173"/>
  <c r="F173" s="1"/>
  <c r="E175"/>
  <c r="F175" s="1"/>
  <c r="E177"/>
  <c r="F177" s="1"/>
  <c r="E145"/>
  <c r="F145" s="1"/>
  <c r="N139"/>
  <c r="E119"/>
  <c r="F119" s="1"/>
  <c r="E103"/>
  <c r="F103" s="1"/>
  <c r="E107"/>
  <c r="E111"/>
  <c r="F111" s="1"/>
  <c r="N130"/>
  <c r="E205"/>
  <c r="F205" s="1"/>
  <c r="E203"/>
  <c r="F203" s="1"/>
  <c r="E198"/>
  <c r="F198" s="1"/>
  <c r="E196"/>
  <c r="F196" s="1"/>
  <c r="E194"/>
  <c r="F194" s="1"/>
  <c r="E206"/>
  <c r="F206" s="1"/>
  <c r="E204"/>
  <c r="F204" s="1"/>
  <c r="E202"/>
  <c r="F202" s="1"/>
  <c r="E197"/>
  <c r="F197" s="1"/>
  <c r="E195"/>
  <c r="F195" s="1"/>
  <c r="E47"/>
  <c r="F47" s="1"/>
  <c r="N100"/>
  <c r="E117"/>
  <c r="F117" s="1"/>
  <c r="N121"/>
  <c r="N152"/>
  <c r="N159"/>
  <c r="N164"/>
  <c r="N112"/>
  <c r="E130"/>
  <c r="C43" i="4" s="1"/>
  <c r="D43" s="1"/>
  <c r="N146" i="1"/>
  <c r="E118"/>
  <c r="F118" s="1"/>
  <c r="E120"/>
  <c r="F120" s="1"/>
  <c r="E142"/>
  <c r="F142" s="1"/>
  <c r="E150"/>
  <c r="F150" s="1"/>
  <c r="E155"/>
  <c r="F155" s="1"/>
  <c r="E157"/>
  <c r="F157" s="1"/>
  <c r="E167"/>
  <c r="F167" s="1"/>
  <c r="E169"/>
  <c r="F169" s="1"/>
  <c r="E171"/>
  <c r="E174"/>
  <c r="F174" s="1"/>
  <c r="E176"/>
  <c r="F176" s="1"/>
  <c r="E178"/>
  <c r="F178" s="1"/>
  <c r="E137"/>
  <c r="F137" s="1"/>
  <c r="E149"/>
  <c r="F149" s="1"/>
  <c r="F152" s="1"/>
  <c r="E162"/>
  <c r="F162" s="1"/>
  <c r="E26"/>
  <c r="F26" s="1"/>
  <c r="E19"/>
  <c r="F19" s="1"/>
  <c r="E13"/>
  <c r="F13" s="1"/>
  <c r="E27"/>
  <c r="F27" s="1"/>
  <c r="E25"/>
  <c r="F25" s="1"/>
  <c r="E40"/>
  <c r="C12" i="4" s="1"/>
  <c r="D12" s="1"/>
  <c r="N29" i="1"/>
  <c r="E10"/>
  <c r="F10" s="1"/>
  <c r="N40"/>
  <c r="H145" i="8" l="1"/>
  <c r="F139" i="1"/>
  <c r="F29"/>
  <c r="J113" i="8"/>
  <c r="AA198"/>
  <c r="J124"/>
  <c r="AA123"/>
  <c r="AA124" s="1"/>
  <c r="AA113"/>
  <c r="J180"/>
  <c r="J182" s="1"/>
  <c r="J184" s="1"/>
  <c r="J188" s="1"/>
  <c r="J198"/>
  <c r="AA145"/>
  <c r="AA180" s="1"/>
  <c r="AA182" s="1"/>
  <c r="AA184" s="1"/>
  <c r="AA188" s="1"/>
  <c r="J131"/>
  <c r="J187" s="1"/>
  <c r="Y198"/>
  <c r="Y113"/>
  <c r="H180"/>
  <c r="H182" s="1"/>
  <c r="H184" s="1"/>
  <c r="H188" s="1"/>
  <c r="H198"/>
  <c r="Y123"/>
  <c r="Y124" s="1"/>
  <c r="H124"/>
  <c r="H113"/>
  <c r="Y180"/>
  <c r="Y182" s="1"/>
  <c r="Y184" s="1"/>
  <c r="Y188" s="1"/>
  <c r="Z145"/>
  <c r="Z180" s="1"/>
  <c r="Z182" s="1"/>
  <c r="Z184" s="1"/>
  <c r="Z188" s="1"/>
  <c r="I180"/>
  <c r="I182" s="1"/>
  <c r="I184" s="1"/>
  <c r="I188" s="1"/>
  <c r="Z193"/>
  <c r="Z198" s="1"/>
  <c r="I198"/>
  <c r="Z123"/>
  <c r="Z124" s="1"/>
  <c r="I124"/>
  <c r="G130" i="1"/>
  <c r="G128" i="8"/>
  <c r="X108"/>
  <c r="AE108" s="1"/>
  <c r="E108"/>
  <c r="F108" s="1"/>
  <c r="X105"/>
  <c r="AE105" s="1"/>
  <c r="E105"/>
  <c r="F105" s="1"/>
  <c r="X103"/>
  <c r="AE103" s="1"/>
  <c r="E103"/>
  <c r="F103" s="1"/>
  <c r="X116"/>
  <c r="G120"/>
  <c r="E116"/>
  <c r="G145"/>
  <c r="X141"/>
  <c r="E141"/>
  <c r="X177"/>
  <c r="AE177" s="1"/>
  <c r="E177"/>
  <c r="F177" s="1"/>
  <c r="X173"/>
  <c r="AE173" s="1"/>
  <c r="E173"/>
  <c r="F173" s="1"/>
  <c r="X168"/>
  <c r="AE168" s="1"/>
  <c r="E168"/>
  <c r="F168" s="1"/>
  <c r="X156"/>
  <c r="AE156" s="1"/>
  <c r="E156"/>
  <c r="F156" s="1"/>
  <c r="X149"/>
  <c r="AE149" s="1"/>
  <c r="E149"/>
  <c r="F149" s="1"/>
  <c r="G46"/>
  <c r="X123"/>
  <c r="G124"/>
  <c r="E123"/>
  <c r="E138"/>
  <c r="F136"/>
  <c r="F138" s="1"/>
  <c r="X138"/>
  <c r="AE136"/>
  <c r="AE138" s="1"/>
  <c r="F193"/>
  <c r="F102"/>
  <c r="AE102"/>
  <c r="G197"/>
  <c r="G195"/>
  <c r="G178"/>
  <c r="X109"/>
  <c r="AE109" s="1"/>
  <c r="E109"/>
  <c r="F109" s="1"/>
  <c r="X107"/>
  <c r="AE107" s="1"/>
  <c r="E107"/>
  <c r="F107" s="1"/>
  <c r="X104"/>
  <c r="AE104" s="1"/>
  <c r="E104"/>
  <c r="F104" s="1"/>
  <c r="X117"/>
  <c r="AE117" s="1"/>
  <c r="E117"/>
  <c r="F117" s="1"/>
  <c r="X119"/>
  <c r="AE119" s="1"/>
  <c r="E119"/>
  <c r="F119" s="1"/>
  <c r="X143"/>
  <c r="AE143" s="1"/>
  <c r="E143"/>
  <c r="F143" s="1"/>
  <c r="X175"/>
  <c r="AE175" s="1"/>
  <c r="E175"/>
  <c r="F175" s="1"/>
  <c r="X170"/>
  <c r="AE170" s="1"/>
  <c r="E170"/>
  <c r="F170" s="1"/>
  <c r="X161"/>
  <c r="G163"/>
  <c r="E161"/>
  <c r="X154"/>
  <c r="G158"/>
  <c r="E154"/>
  <c r="X148"/>
  <c r="G151"/>
  <c r="E148"/>
  <c r="X144"/>
  <c r="AE144" s="1"/>
  <c r="E144"/>
  <c r="F144" s="1"/>
  <c r="F166"/>
  <c r="X178"/>
  <c r="AE166"/>
  <c r="F127"/>
  <c r="AE127"/>
  <c r="G196"/>
  <c r="G194"/>
  <c r="G111"/>
  <c r="F171" i="1"/>
  <c r="E12" i="5"/>
  <c r="F107" i="1"/>
  <c r="E23" i="5"/>
  <c r="E49" s="1"/>
  <c r="F53" i="1"/>
  <c r="C40" i="4"/>
  <c r="E24" i="5"/>
  <c r="N114" i="1"/>
  <c r="N209"/>
  <c r="F164"/>
  <c r="F146"/>
  <c r="F207"/>
  <c r="F179"/>
  <c r="F159"/>
  <c r="F121"/>
  <c r="F199"/>
  <c r="F209" s="1"/>
  <c r="F112"/>
  <c r="G146"/>
  <c r="H114"/>
  <c r="H132" s="1"/>
  <c r="N181"/>
  <c r="N183" s="1"/>
  <c r="N185" s="1"/>
  <c r="N189" s="1"/>
  <c r="F188" i="3" s="1"/>
  <c r="H188" s="1"/>
  <c r="G112" i="1"/>
  <c r="G179"/>
  <c r="G207"/>
  <c r="G199"/>
  <c r="I209"/>
  <c r="J114"/>
  <c r="J132" s="1"/>
  <c r="G121"/>
  <c r="G164"/>
  <c r="G159"/>
  <c r="G152"/>
  <c r="H181"/>
  <c r="H183" s="1"/>
  <c r="H185" s="1"/>
  <c r="H189" s="1"/>
  <c r="H209"/>
  <c r="J181"/>
  <c r="J183" s="1"/>
  <c r="J185" s="1"/>
  <c r="J189" s="1"/>
  <c r="J209"/>
  <c r="I181"/>
  <c r="I183" s="1"/>
  <c r="I185" s="1"/>
  <c r="I189" s="1"/>
  <c r="E112"/>
  <c r="C39" i="4" s="1"/>
  <c r="D39" s="1"/>
  <c r="E121" i="1"/>
  <c r="E29"/>
  <c r="E11"/>
  <c r="Y131" i="8" l="1"/>
  <c r="Y187" s="1"/>
  <c r="E22" i="1"/>
  <c r="C13" i="4" s="1"/>
  <c r="D13" s="1"/>
  <c r="C8"/>
  <c r="F11" i="1"/>
  <c r="F22" s="1"/>
  <c r="F42" s="1"/>
  <c r="J190" i="8"/>
  <c r="AA131"/>
  <c r="AA187" s="1"/>
  <c r="AA190" s="1"/>
  <c r="AE193"/>
  <c r="Y190"/>
  <c r="H131"/>
  <c r="H187" s="1"/>
  <c r="H190" s="1"/>
  <c r="F178"/>
  <c r="AE178"/>
  <c r="E178"/>
  <c r="X196"/>
  <c r="AE196" s="1"/>
  <c r="E196"/>
  <c r="F196" s="1"/>
  <c r="F154"/>
  <c r="F158" s="1"/>
  <c r="E158"/>
  <c r="X158"/>
  <c r="AE154"/>
  <c r="AE158" s="1"/>
  <c r="X195"/>
  <c r="AE195" s="1"/>
  <c r="E195"/>
  <c r="F195" s="1"/>
  <c r="E124"/>
  <c r="F123"/>
  <c r="F124" s="1"/>
  <c r="X124"/>
  <c r="AE123"/>
  <c r="AE124" s="1"/>
  <c r="X145"/>
  <c r="AE141"/>
  <c r="AE145" s="1"/>
  <c r="F116"/>
  <c r="F120" s="1"/>
  <c r="E120"/>
  <c r="X120"/>
  <c r="AE116"/>
  <c r="AE120" s="1"/>
  <c r="AE111"/>
  <c r="E111"/>
  <c r="X194"/>
  <c r="E194"/>
  <c r="G198"/>
  <c r="F148"/>
  <c r="F151" s="1"/>
  <c r="E151"/>
  <c r="X151"/>
  <c r="AE148"/>
  <c r="AE151" s="1"/>
  <c r="F161"/>
  <c r="F163" s="1"/>
  <c r="E163"/>
  <c r="X163"/>
  <c r="X180" s="1"/>
  <c r="X182" s="1"/>
  <c r="X184" s="1"/>
  <c r="X188" s="1"/>
  <c r="AE161"/>
  <c r="AE163" s="1"/>
  <c r="X197"/>
  <c r="AE197" s="1"/>
  <c r="E197"/>
  <c r="F197" s="1"/>
  <c r="X46"/>
  <c r="E46"/>
  <c r="F46" s="1"/>
  <c r="F141"/>
  <c r="F145" s="1"/>
  <c r="E145"/>
  <c r="X128"/>
  <c r="E128"/>
  <c r="G129"/>
  <c r="G180"/>
  <c r="G182" s="1"/>
  <c r="G184" s="1"/>
  <c r="G188" s="1"/>
  <c r="E188" s="1"/>
  <c r="F188" s="1"/>
  <c r="X111"/>
  <c r="F111"/>
  <c r="C41" i="4"/>
  <c r="D41" s="1"/>
  <c r="E22" i="5"/>
  <c r="D40" i="4"/>
  <c r="F181" i="1"/>
  <c r="F183" s="1"/>
  <c r="F185" s="1"/>
  <c r="G209"/>
  <c r="G181"/>
  <c r="G183" s="1"/>
  <c r="G185" s="1"/>
  <c r="G189" s="1"/>
  <c r="J214"/>
  <c r="J219" s="1"/>
  <c r="J222"/>
  <c r="J188"/>
  <c r="H214"/>
  <c r="H219" s="1"/>
  <c r="H222"/>
  <c r="H188"/>
  <c r="E42"/>
  <c r="E19" i="5" s="1"/>
  <c r="N22" i="1"/>
  <c r="N42" s="1"/>
  <c r="N132" s="1"/>
  <c r="N188" s="1"/>
  <c r="D8" i="4" l="1"/>
  <c r="C14"/>
  <c r="J191" i="1"/>
  <c r="J211" s="1"/>
  <c r="C116" i="4"/>
  <c r="D116" s="1"/>
  <c r="H191" i="1"/>
  <c r="H211" s="1"/>
  <c r="C114" i="4"/>
  <c r="D114" s="1"/>
  <c r="F180" i="8"/>
  <c r="F182" s="1"/>
  <c r="F184" s="1"/>
  <c r="AE180"/>
  <c r="AE182" s="1"/>
  <c r="AE184" s="1"/>
  <c r="AE188" s="1"/>
  <c r="AE128"/>
  <c r="AE129" s="1"/>
  <c r="X129"/>
  <c r="AE194"/>
  <c r="AE198" s="1"/>
  <c r="X198"/>
  <c r="F128"/>
  <c r="F129" s="1"/>
  <c r="E129"/>
  <c r="AE46"/>
  <c r="F194"/>
  <c r="F198" s="1"/>
  <c r="E198"/>
  <c r="E180"/>
  <c r="E182" s="1"/>
  <c r="E184" s="1"/>
  <c r="N191" i="1"/>
  <c r="F190" i="3" s="1"/>
  <c r="F187"/>
  <c r="E139" i="1"/>
  <c r="E164"/>
  <c r="E159"/>
  <c r="E152"/>
  <c r="D14" i="4" l="1"/>
  <c r="C37"/>
  <c r="D37" s="1"/>
  <c r="E9" i="5"/>
  <c r="C72" i="4"/>
  <c r="E8" i="5"/>
  <c r="C75" i="4"/>
  <c r="D75" s="1"/>
  <c r="E10" i="5"/>
  <c r="E46" s="1"/>
  <c r="E11"/>
  <c r="C74" i="4"/>
  <c r="D74" s="1"/>
  <c r="H187" i="3"/>
  <c r="G187"/>
  <c r="H190"/>
  <c r="G190"/>
  <c r="E199" i="1"/>
  <c r="E179"/>
  <c r="E15" i="5" s="1"/>
  <c r="E207" i="1"/>
  <c r="E146"/>
  <c r="E43" i="5" l="1"/>
  <c r="C73" i="4"/>
  <c r="D73" s="1"/>
  <c r="E13" i="5"/>
  <c r="E44" s="1"/>
  <c r="D72" i="4"/>
  <c r="C76"/>
  <c r="D76" s="1"/>
  <c r="E209" i="1"/>
  <c r="E56" i="5" s="1"/>
  <c r="E57" s="1"/>
  <c r="E181" i="1"/>
  <c r="E183" s="1"/>
  <c r="E185" s="1"/>
  <c r="E189" s="1"/>
  <c r="F189" s="1"/>
  <c r="E16" i="5" l="1"/>
  <c r="D77" i="4"/>
  <c r="C77"/>
  <c r="I91" i="1"/>
  <c r="I100" l="1"/>
  <c r="I114" s="1"/>
  <c r="I132" s="1"/>
  <c r="I214" s="1"/>
  <c r="I219" s="1"/>
  <c r="I90" i="8"/>
  <c r="I188" i="1" l="1"/>
  <c r="C115" i="4" s="1"/>
  <c r="D115" s="1"/>
  <c r="I222" i="1"/>
  <c r="Z90" i="8"/>
  <c r="Z99" s="1"/>
  <c r="Z113" s="1"/>
  <c r="Z131" s="1"/>
  <c r="Z187" s="1"/>
  <c r="Z190" s="1"/>
  <c r="I99"/>
  <c r="I113" s="1"/>
  <c r="I131" s="1"/>
  <c r="I187" s="1"/>
  <c r="I190" s="1"/>
  <c r="I191" i="1"/>
  <c r="I211" s="1"/>
  <c r="BW91"/>
  <c r="F12535" i="3" s="1"/>
  <c r="BW90" i="1"/>
  <c r="F12534" i="3" s="1"/>
  <c r="H12534" s="1"/>
  <c r="H12535" l="1"/>
  <c r="G12535"/>
  <c r="L91" i="1"/>
  <c r="L90" i="8" s="1"/>
  <c r="E91" i="1"/>
  <c r="F91" s="1"/>
  <c r="L90"/>
  <c r="L89" i="8" s="1"/>
  <c r="E90" i="1"/>
  <c r="F90" s="1"/>
  <c r="BW58"/>
  <c r="F12502" i="3" s="1"/>
  <c r="AC89" i="8" l="1"/>
  <c r="AE89" s="1"/>
  <c r="E89"/>
  <c r="F89" s="1"/>
  <c r="AC90"/>
  <c r="AE90" s="1"/>
  <c r="E90"/>
  <c r="F90" s="1"/>
  <c r="F12544" i="3"/>
  <c r="H12502"/>
  <c r="BW100" i="1"/>
  <c r="BW114" s="1"/>
  <c r="BW132" s="1"/>
  <c r="BW188" s="1"/>
  <c r="L58"/>
  <c r="E58"/>
  <c r="L100" l="1"/>
  <c r="L114" s="1"/>
  <c r="L132" s="1"/>
  <c r="L222" s="1"/>
  <c r="L57" i="8"/>
  <c r="F58" i="1"/>
  <c r="F12558" i="3"/>
  <c r="H12544"/>
  <c r="G12544"/>
  <c r="BW191" i="1"/>
  <c r="F12635" i="3" s="1"/>
  <c r="F12632"/>
  <c r="L188" i="1" l="1"/>
  <c r="L191" s="1"/>
  <c r="L211" s="1"/>
  <c r="L214"/>
  <c r="L219" s="1"/>
  <c r="AC57" i="8"/>
  <c r="E57"/>
  <c r="L99"/>
  <c r="L113" s="1"/>
  <c r="L131" s="1"/>
  <c r="L187" s="1"/>
  <c r="H12632" i="3"/>
  <c r="G12632"/>
  <c r="F12576"/>
  <c r="H12558"/>
  <c r="G12558"/>
  <c r="H12635"/>
  <c r="G12635"/>
  <c r="C118" i="4" l="1"/>
  <c r="D118" s="1"/>
  <c r="L190" i="8"/>
  <c r="AE57"/>
  <c r="AC99"/>
  <c r="AC113" s="1"/>
  <c r="AC131" s="1"/>
  <c r="AC187" s="1"/>
  <c r="AC190" s="1"/>
  <c r="F57"/>
  <c r="H12576" i="3"/>
  <c r="G12576"/>
  <c r="O56" i="1" l="1"/>
  <c r="F259" i="3" l="1"/>
  <c r="G56" i="1"/>
  <c r="E56"/>
  <c r="O76"/>
  <c r="F279" i="3" l="1"/>
  <c r="H279" s="1"/>
  <c r="G76" i="1"/>
  <c r="G75" i="8" s="1"/>
  <c r="E76" i="1"/>
  <c r="F76" s="1"/>
  <c r="G55" i="8"/>
  <c r="F303" i="3"/>
  <c r="G259"/>
  <c r="H259"/>
  <c r="F56" i="1"/>
  <c r="E100"/>
  <c r="O100"/>
  <c r="O114" s="1"/>
  <c r="O132" s="1"/>
  <c r="O188" s="1"/>
  <c r="F100" l="1"/>
  <c r="F114" s="1"/>
  <c r="F132" s="1"/>
  <c r="F391" i="3"/>
  <c r="O191" i="1"/>
  <c r="F394" i="3" s="1"/>
  <c r="G100" i="1"/>
  <c r="G114" s="1"/>
  <c r="G132" s="1"/>
  <c r="E27" i="5"/>
  <c r="E28" s="1"/>
  <c r="E114" i="1"/>
  <c r="E132" s="1"/>
  <c r="E188" s="1"/>
  <c r="C38" i="4"/>
  <c r="F317" i="3"/>
  <c r="G303"/>
  <c r="H303"/>
  <c r="E55" i="8"/>
  <c r="X55"/>
  <c r="G99"/>
  <c r="G113" s="1"/>
  <c r="G131" s="1"/>
  <c r="G187" s="1"/>
  <c r="E75"/>
  <c r="F75" s="1"/>
  <c r="X75"/>
  <c r="AE75" s="1"/>
  <c r="G190" l="1"/>
  <c r="E187"/>
  <c r="F55"/>
  <c r="F99" s="1"/>
  <c r="F113" s="1"/>
  <c r="F131" s="1"/>
  <c r="E99"/>
  <c r="E113" s="1"/>
  <c r="E131" s="1"/>
  <c r="D38" i="4"/>
  <c r="D44" s="1"/>
  <c r="D78" s="1"/>
  <c r="C44"/>
  <c r="C78" s="1"/>
  <c r="AE55" i="8"/>
  <c r="AE99" s="1"/>
  <c r="AE113" s="1"/>
  <c r="AE131" s="1"/>
  <c r="AE187" s="1"/>
  <c r="AE190" s="1"/>
  <c r="X99"/>
  <c r="X113" s="1"/>
  <c r="X131" s="1"/>
  <c r="X187" s="1"/>
  <c r="X190" s="1"/>
  <c r="H317" i="3"/>
  <c r="G317"/>
  <c r="F335"/>
  <c r="E191" i="1"/>
  <c r="E211" s="1"/>
  <c r="F188"/>
  <c r="F191" s="1"/>
  <c r="F211" s="1"/>
  <c r="G222"/>
  <c r="G188"/>
  <c r="G214"/>
  <c r="G219" s="1"/>
  <c r="G391" i="3"/>
  <c r="H391"/>
  <c r="E30" i="5"/>
  <c r="E35" s="1"/>
  <c r="E48"/>
  <c r="E50" s="1"/>
  <c r="E66" s="1"/>
  <c r="E68" s="1"/>
  <c r="E78" s="1"/>
  <c r="E80" s="1"/>
  <c r="E73" s="1"/>
  <c r="E75" s="1"/>
  <c r="G394" i="3"/>
  <c r="H394"/>
  <c r="C113" i="4" l="1"/>
  <c r="G191" i="1"/>
  <c r="G211" s="1"/>
  <c r="G335" i="3"/>
  <c r="H335"/>
  <c r="E190" i="8"/>
  <c r="F187"/>
  <c r="F190" s="1"/>
  <c r="D113" i="4" l="1"/>
  <c r="D120" s="1"/>
  <c r="C120"/>
</calcChain>
</file>

<file path=xl/comments1.xml><?xml version="1.0" encoding="utf-8"?>
<comments xmlns="http://schemas.openxmlformats.org/spreadsheetml/2006/main">
  <authors>
    <author>Windows User</author>
  </authors>
  <commentList>
    <comment ref="BI4" authorId="0">
      <text>
        <r>
          <rPr>
            <b/>
            <sz val="9"/>
            <color indexed="81"/>
            <rFont val="Tahoma"/>
            <family val="2"/>
          </rPr>
          <t>Windows User:</t>
        </r>
        <r>
          <rPr>
            <sz val="9"/>
            <color indexed="81"/>
            <rFont val="Tahoma"/>
            <family val="2"/>
          </rPr>
          <t xml:space="preserve">
Infrastructure is a new name that replaces Technical Services Projects.</t>
        </r>
      </text>
    </comment>
    <comment ref="BQ4" authorId="0">
      <text>
        <r>
          <rPr>
            <b/>
            <sz val="9"/>
            <color indexed="81"/>
            <rFont val="Tahoma"/>
            <family val="2"/>
          </rPr>
          <t>Windows User:</t>
        </r>
        <r>
          <rPr>
            <sz val="9"/>
            <color indexed="81"/>
            <rFont val="Tahoma"/>
            <family val="2"/>
          </rPr>
          <t xml:space="preserve">
License Services Centre is a new name that replaces Licence &amp; Testing.</t>
        </r>
      </text>
    </comment>
    <comment ref="BR4" authorId="0">
      <text>
        <r>
          <rPr>
            <b/>
            <sz val="9"/>
            <color indexed="81"/>
            <rFont val="Tahoma"/>
            <family val="2"/>
          </rPr>
          <t>Windows User:</t>
        </r>
        <r>
          <rPr>
            <sz val="9"/>
            <color indexed="81"/>
            <rFont val="Tahoma"/>
            <family val="2"/>
          </rPr>
          <t xml:space="preserve">
License Services Centre is a new name that replaces Licence &amp; Testing.</t>
        </r>
      </text>
    </comment>
    <comment ref="BS4" authorId="0">
      <text>
        <r>
          <rPr>
            <b/>
            <sz val="9"/>
            <color indexed="81"/>
            <rFont val="Tahoma"/>
            <family val="2"/>
          </rPr>
          <t>Windows User:</t>
        </r>
        <r>
          <rPr>
            <sz val="9"/>
            <color indexed="81"/>
            <rFont val="Tahoma"/>
            <family val="2"/>
          </rPr>
          <t xml:space="preserve">
License Services Centre is a new name that replaces Licence &amp; Testing.</t>
        </r>
      </text>
    </comment>
    <comment ref="BT4" authorId="0">
      <text>
        <r>
          <rPr>
            <b/>
            <sz val="9"/>
            <color indexed="81"/>
            <rFont val="Tahoma"/>
            <family val="2"/>
          </rPr>
          <t>Windows User:</t>
        </r>
        <r>
          <rPr>
            <sz val="9"/>
            <color indexed="81"/>
            <rFont val="Tahoma"/>
            <family val="2"/>
          </rPr>
          <t xml:space="preserve">
License Services Centre is a new name that replaces Licence &amp; Testing.</t>
        </r>
      </text>
    </comment>
    <comment ref="BU4" authorId="0">
      <text>
        <r>
          <rPr>
            <b/>
            <sz val="9"/>
            <color indexed="81"/>
            <rFont val="Tahoma"/>
            <family val="2"/>
          </rPr>
          <t>Windows User:</t>
        </r>
        <r>
          <rPr>
            <sz val="9"/>
            <color indexed="81"/>
            <rFont val="Tahoma"/>
            <family val="2"/>
          </rPr>
          <t xml:space="preserve">
License Services Centre is a new name that replaces Licence &amp; Testing.</t>
        </r>
      </text>
    </comment>
  </commentList>
</comments>
</file>

<file path=xl/sharedStrings.xml><?xml version="1.0" encoding="utf-8"?>
<sst xmlns="http://schemas.openxmlformats.org/spreadsheetml/2006/main" count="15963" uniqueCount="671">
  <si>
    <t>EXPENDITURE</t>
  </si>
  <si>
    <t>EMPLOYEE/COUNCILORS RELATED COST</t>
  </si>
  <si>
    <t>EMPLOYEE SALARIES AND ALLOWANCES</t>
  </si>
  <si>
    <t>ACTING ALLOWANCE</t>
  </si>
  <si>
    <t>BASIC SALARIES</t>
  </si>
  <si>
    <t>HOUSING SUBSIDY</t>
  </si>
  <si>
    <t>INDUSTRIAL COUNCIL LEVY</t>
  </si>
  <si>
    <t>LEAVE BONUS</t>
  </si>
  <si>
    <t>OVERTIME</t>
  </si>
  <si>
    <t>REDEMPTION OF LEAVE</t>
  </si>
  <si>
    <t>STANDBY ALLOWANCE</t>
  </si>
  <si>
    <t>TELEPHONE ALLOWANCE</t>
  </si>
  <si>
    <t>TRANSPORT ALLOWANCE</t>
  </si>
  <si>
    <t>U.I.F</t>
  </si>
  <si>
    <t>PROVISION SALARY VACANCIES</t>
  </si>
  <si>
    <t>SUB-TOTAL EMPLOYEE SALARIES &amp; ALLOWANCES</t>
  </si>
  <si>
    <t>EMPLOYEE SOCIAL CONTRIBUTIONS</t>
  </si>
  <si>
    <t>GROUP INSURANCE</t>
  </si>
  <si>
    <t>MEDICAL FUND</t>
  </si>
  <si>
    <t>PENSION FUND</t>
  </si>
  <si>
    <t>MEDICAL FUND PENSIONERS</t>
  </si>
  <si>
    <t>SUB-TOTAL EMPLOYEE SOCIAL CONTRIBUTIONS</t>
  </si>
  <si>
    <t>REMUNERATION OF COUNCILORS</t>
  </si>
  <si>
    <t>ALLOWANCE COUNCILORS</t>
  </si>
  <si>
    <t>MEDICAL FUND COUNCILORS</t>
  </si>
  <si>
    <t>OFFICE ALLOWANCE COUNCILORS</t>
  </si>
  <si>
    <t>PENSION FUND COUNCILORS</t>
  </si>
  <si>
    <t>TELEPHONE ALLOWANCE COUNCILORS</t>
  </si>
  <si>
    <t>TRANSPORT ALLOWANCE COUNCILORS</t>
  </si>
  <si>
    <t>HOUSING ALLOWANCE COUNCILORS</t>
  </si>
  <si>
    <t>SITTING ALLOWANCE</t>
  </si>
  <si>
    <t>SUB-TOTAL REMUNERATION OF COUNCILORS</t>
  </si>
  <si>
    <t>TOTAL EMPLOYEE/COUNCILORS RELATED COST</t>
  </si>
  <si>
    <t>GENERAL EXPENDITURE</t>
  </si>
  <si>
    <t>GENERAL EXPEND - DEPARTMENTS</t>
  </si>
  <si>
    <t>AUDIT FEES</t>
  </si>
  <si>
    <t>ADVERTISEMENTS</t>
  </si>
  <si>
    <t>BAD DEBTS</t>
  </si>
  <si>
    <t>BANK CHARGES</t>
  </si>
  <si>
    <t>COLLECTION COST</t>
  </si>
  <si>
    <t>COMPUTER SYSTEMS</t>
  </si>
  <si>
    <t>CONTRACTED SERVICES</t>
  </si>
  <si>
    <t>LOCAL MUNICIPALITIES AGENCY SERVICES</t>
  </si>
  <si>
    <t>COMPUTER REQUIREMENTS</t>
  </si>
  <si>
    <t>CONGRESSES / ATT. MEETINGS</t>
  </si>
  <si>
    <t>CONSULTATION FEES</t>
  </si>
  <si>
    <t>WORKSHOPS</t>
  </si>
  <si>
    <t>DONATIONS/GRANTS COUNCIL</t>
  </si>
  <si>
    <t>DISASTER RECOVERY</t>
  </si>
  <si>
    <t>DATA ACCOUNT</t>
  </si>
  <si>
    <t>ELECTRICITY</t>
  </si>
  <si>
    <t>ENTERTAINMENT - EXTERNAL</t>
  </si>
  <si>
    <t>OFFICE REFRESHMENTS</t>
  </si>
  <si>
    <t>CATERING</t>
  </si>
  <si>
    <t>INTERNAL BURSARIES</t>
  </si>
  <si>
    <t>EXTERNAL BURSARIES</t>
  </si>
  <si>
    <t>GENERAL EXPENSES FROM GRANTS</t>
  </si>
  <si>
    <t>IDP EXPENSES</t>
  </si>
  <si>
    <t>INTERGOVERNMENTAL RELATIONS</t>
  </si>
  <si>
    <t>LEGAL CHARGES</t>
  </si>
  <si>
    <t>LICENSE FEES</t>
  </si>
  <si>
    <t>LOSS ON THE SALE OF ASSETS</t>
  </si>
  <si>
    <t>LAUNDRY CHARGES</t>
  </si>
  <si>
    <t>MARKETING/PROMOTION/ADVERTISEMENTS</t>
  </si>
  <si>
    <t>MEMBERSHIP FEES</t>
  </si>
  <si>
    <t>MAYORAL ALLOWANCES  GENERAL</t>
  </si>
  <si>
    <t>PERIODICALS/REFERENCE BOOK/MAGAZINES</t>
  </si>
  <si>
    <t>POSTAGE</t>
  </si>
  <si>
    <t>PUBLICITY</t>
  </si>
  <si>
    <t>PUBLIC PARTICIPATION</t>
  </si>
  <si>
    <t>RENTAL</t>
  </si>
  <si>
    <t>REFUSE REMOVAL</t>
  </si>
  <si>
    <t>STATIONERY</t>
  </si>
  <si>
    <t>PRINTING AND BINDING</t>
  </si>
  <si>
    <t>STOCK AND MATERIALS</t>
  </si>
  <si>
    <t>SPECIAL PROJECTS</t>
  </si>
  <si>
    <t>SEWERAGE BASIC</t>
  </si>
  <si>
    <t>SUBSISTENCE &amp; TRAVEL</t>
  </si>
  <si>
    <t>TELEPHONE - OFFICE</t>
  </si>
  <si>
    <t>TELEPHONE - CELL PHONES</t>
  </si>
  <si>
    <t>TRAINING</t>
  </si>
  <si>
    <t>TRANSPORT - FUEL AND OIL</t>
  </si>
  <si>
    <t>AVIATION FUEL</t>
  </si>
  <si>
    <t>UNIFORMS</t>
  </si>
  <si>
    <t>CAMPAIGNS</t>
  </si>
  <si>
    <t>OR TAMBO GAMES</t>
  </si>
  <si>
    <t>2010 PROJECT</t>
  </si>
  <si>
    <t>WATER</t>
  </si>
  <si>
    <t>SUB-TOTAL GENERAL EXPENDITURE-DEPARTMENT</t>
  </si>
  <si>
    <t>GENERAL EXPEND - FIN SERVICES</t>
  </si>
  <si>
    <t>CASUALTY CONTRIBUTION</t>
  </si>
  <si>
    <t>INSURANCE - PREMIUM</t>
  </si>
  <si>
    <t>INSURANCE - EXCESS PAYMENTS</t>
  </si>
  <si>
    <t>INSURANCE - PORTION OF SELF INSURANCE</t>
  </si>
  <si>
    <t>INTEREST EXTERNAL BORROWINGS</t>
  </si>
  <si>
    <t>GRANTS &amp; SUBSIDIES PAID</t>
  </si>
  <si>
    <t>REDEMPTION - EXTERNAL BORROWINGS</t>
  </si>
  <si>
    <t>SKILLS DEVELOPMENT LEVY</t>
  </si>
  <si>
    <t>SUB-TOTAL GENERAL EXPENDITURE - FIN SERV</t>
  </si>
  <si>
    <t>TOTAL GENERAL EXPENDITURE</t>
  </si>
  <si>
    <t>REPAIR AND MAINTENANCE</t>
  </si>
  <si>
    <t>MAINT - BUILDINGS FENCES &amp; SITES</t>
  </si>
  <si>
    <t>MAINT - NETWORK / INFRASTRUCTURE</t>
  </si>
  <si>
    <t>MAINT - PLANT EQUIPMENT &amp; FURNITURE</t>
  </si>
  <si>
    <t>MAINT - VEHICLES</t>
  </si>
  <si>
    <t>TOTAL REPAIR AND MAINTENANCE</t>
  </si>
  <si>
    <t>DEPRECIATION</t>
  </si>
  <si>
    <t>TOTAL DEPRECIATION</t>
  </si>
  <si>
    <t>CONTRIBUTIONS TO PROVISIONS</t>
  </si>
  <si>
    <t>CONTR - PROVISION FOR BAD DEBTS</t>
  </si>
  <si>
    <t>CONTR - PROVISION FOR LEAVE</t>
  </si>
  <si>
    <t>SUB-TOTAL CONTRIBUTIONS TO PROVISIONS</t>
  </si>
  <si>
    <t>TOTAL EXPENDITURE</t>
  </si>
  <si>
    <t>OPERATING INCOME GENERATED</t>
  </si>
  <si>
    <t>TARIFF CHARGES OTHER</t>
  </si>
  <si>
    <t>MARKET INCOME</t>
  </si>
  <si>
    <t>TECHNORAMA SHOW SALES</t>
  </si>
  <si>
    <t>SUB-TOTAL TARIFF CHARGES LEVIED</t>
  </si>
  <si>
    <t>GOVERNMENT GRANTS AND SUBSIDIES</t>
  </si>
  <si>
    <t>AMBULANCE SUBSIDIES</t>
  </si>
  <si>
    <t>HEALTH SUBSIDIES</t>
  </si>
  <si>
    <t>EQUITABLE SHARE</t>
  </si>
  <si>
    <t>SUPPORT GRANTS RECEIVED</t>
  </si>
  <si>
    <t>SUB-TOTAL GOVERN GRANTS &amp; SUBSIDIES</t>
  </si>
  <si>
    <t>INTEREST</t>
  </si>
  <si>
    <t>INTEREST ON ARREARS - OTHER</t>
  </si>
  <si>
    <t>INTEREST ON INVESTMENTS</t>
  </si>
  <si>
    <t>INTEREST ON RSC LEVIES</t>
  </si>
  <si>
    <t>SUB-TOTAL INTEREST</t>
  </si>
  <si>
    <t>RENT FACILITIES AND EQUIPMENT</t>
  </si>
  <si>
    <t>RENTAL MUNICIPAL PROPERTIES</t>
  </si>
  <si>
    <t>RENTAL CUTLERY</t>
  </si>
  <si>
    <t>RENTAL SOUND EQUIPMENT</t>
  </si>
  <si>
    <t>RENTAL CITY HALL CAR PARKING</t>
  </si>
  <si>
    <t>SUB-TOTAL RENT FACILITIES &amp; EQUIP</t>
  </si>
  <si>
    <t>LICENSES AND PERMITS</t>
  </si>
  <si>
    <t>LICENSES &amp; PERMIT INCOME</t>
  </si>
  <si>
    <t>RD CHEQUES / REDEPOSITS</t>
  </si>
  <si>
    <t>SUB-TOTAL LICENSES AND PERMITS</t>
  </si>
  <si>
    <t>OTHER INCOME</t>
  </si>
  <si>
    <t>AMBULANCE FEES</t>
  </si>
  <si>
    <t>AIRFIELD FUEL</t>
  </si>
  <si>
    <t>AIRFIELD LANDING FEES</t>
  </si>
  <si>
    <t>COMMISSION ON SALARY DEDUCTIONS</t>
  </si>
  <si>
    <t>IT CHARGES MIDVAAL</t>
  </si>
  <si>
    <t>IT CHARGES EMFULENI</t>
  </si>
  <si>
    <t>INTERNAL TRANSFERS</t>
  </si>
  <si>
    <t>PROFIT SALE OF ASSETS</t>
  </si>
  <si>
    <t>SUNDRIES / UNALLOCATED INCOME</t>
  </si>
  <si>
    <t>SKILLS LEVY INCOME</t>
  </si>
  <si>
    <t>TELEPHONE INCOME</t>
  </si>
  <si>
    <t>TENDER INCOME</t>
  </si>
  <si>
    <t>SUB-TOTAL OTHER INCOME</t>
  </si>
  <si>
    <t>SUB-TOTAL OPERATING INC GENERATED</t>
  </si>
  <si>
    <t>TOTAL DIRECT OPERATING INC GENERATED</t>
  </si>
  <si>
    <t>TOTAL OPERATING INCOME</t>
  </si>
  <si>
    <t>OPERATING SURPLUS / DEFICIT</t>
  </si>
  <si>
    <t>NEW CAPITAL</t>
  </si>
  <si>
    <t>FURNITURE AND EQUIPMENT</t>
  </si>
  <si>
    <t>COMPUTERS AND PRINTERS</t>
  </si>
  <si>
    <t>VEHICLES</t>
  </si>
  <si>
    <t>CAPITAL PROJECTS</t>
  </si>
  <si>
    <t>NETWORKS</t>
  </si>
  <si>
    <t>TOTAL NEW CAPITAL</t>
  </si>
  <si>
    <t>RENEWAL OF EXISTING CAPITAL</t>
  </si>
  <si>
    <t>TOTAL RENEWAL OF EXISTING CAPITAL</t>
  </si>
  <si>
    <t>TOTAL CAPITAL</t>
  </si>
  <si>
    <t>410101</t>
  </si>
  <si>
    <t>410201</t>
  </si>
  <si>
    <t>410202</t>
  </si>
  <si>
    <t>410301</t>
  </si>
  <si>
    <t>410302</t>
  </si>
  <si>
    <t>410303</t>
  </si>
  <si>
    <t>410304</t>
  </si>
  <si>
    <t>410305</t>
  </si>
  <si>
    <t>410306</t>
  </si>
  <si>
    <t>410307</t>
  </si>
  <si>
    <t>410308</t>
  </si>
  <si>
    <t>410402</t>
  </si>
  <si>
    <t>410501</t>
  </si>
  <si>
    <t>410502</t>
  </si>
  <si>
    <t>420101</t>
  </si>
  <si>
    <t>420201</t>
  </si>
  <si>
    <t>420301</t>
  </si>
  <si>
    <t>420401</t>
  </si>
  <si>
    <t>420501</t>
  </si>
  <si>
    <t>420601</t>
  </si>
  <si>
    <t>430101</t>
  </si>
  <si>
    <t>430201</t>
  </si>
  <si>
    <t>430301</t>
  </si>
  <si>
    <t>440101</t>
  </si>
  <si>
    <t>440201</t>
  </si>
  <si>
    <t>440203</t>
  </si>
  <si>
    <t>440301</t>
  </si>
  <si>
    <t>440302</t>
  </si>
  <si>
    <t>440303</t>
  </si>
  <si>
    <t>440401</t>
  </si>
  <si>
    <t>440402</t>
  </si>
  <si>
    <t>440403</t>
  </si>
  <si>
    <t>440404</t>
  </si>
  <si>
    <t>440501</t>
  </si>
  <si>
    <t>440502</t>
  </si>
  <si>
    <t>440511</t>
  </si>
  <si>
    <t>440512</t>
  </si>
  <si>
    <t>440513</t>
  </si>
  <si>
    <t>440521</t>
  </si>
  <si>
    <t>440522</t>
  </si>
  <si>
    <t>440523</t>
  </si>
  <si>
    <t>441101</t>
  </si>
  <si>
    <t>441102</t>
  </si>
  <si>
    <t>442101</t>
  </si>
  <si>
    <t>442102</t>
  </si>
  <si>
    <t>450101</t>
  </si>
  <si>
    <t>450102</t>
  </si>
  <si>
    <t>450103</t>
  </si>
  <si>
    <t>450201</t>
  </si>
  <si>
    <t>450301</t>
  </si>
  <si>
    <t>450302</t>
  </si>
  <si>
    <t>450303</t>
  </si>
  <si>
    <t>450304</t>
  </si>
  <si>
    <t>450401</t>
  </si>
  <si>
    <t>450402</t>
  </si>
  <si>
    <t>450403</t>
  </si>
  <si>
    <t>450404</t>
  </si>
  <si>
    <t>450405</t>
  </si>
  <si>
    <t>470101</t>
  </si>
  <si>
    <t>470102</t>
  </si>
  <si>
    <t>470103</t>
  </si>
  <si>
    <t>470104</t>
  </si>
  <si>
    <t>470105</t>
  </si>
  <si>
    <t>470106</t>
  </si>
  <si>
    <t>470107</t>
  </si>
  <si>
    <t>470108</t>
  </si>
  <si>
    <t>470109</t>
  </si>
  <si>
    <t>480101</t>
  </si>
  <si>
    <t>480201</t>
  </si>
  <si>
    <t>480301</t>
  </si>
  <si>
    <t>480302</t>
  </si>
  <si>
    <t>480303</t>
  </si>
  <si>
    <t>480304</t>
  </si>
  <si>
    <t>480401</t>
  </si>
  <si>
    <t>480402</t>
  </si>
  <si>
    <t>480403</t>
  </si>
  <si>
    <t>480404</t>
  </si>
  <si>
    <t>480501</t>
  </si>
  <si>
    <t>480502</t>
  </si>
  <si>
    <t>480503</t>
  </si>
  <si>
    <t>480504</t>
  </si>
  <si>
    <t>MAYOR ADMINISTRATION</t>
  </si>
  <si>
    <t>SPEAKER ADMINISTRATION</t>
  </si>
  <si>
    <t>SPEAKER PROJECTS</t>
  </si>
  <si>
    <t>MMC FOR FINANCE</t>
  </si>
  <si>
    <t xml:space="preserve">MMC FOR SRAC &amp; HERITAGE </t>
  </si>
  <si>
    <t xml:space="preserve">MMC FOR TRANSPORT &amp; INFRASTRUCTURE </t>
  </si>
  <si>
    <t>MMC FOR DEVELOPMENT PLANNING, HOUSING</t>
  </si>
  <si>
    <t xml:space="preserve">MMC FOR HEALTH, SOCIAL &amp; PUBLIC SAFETY </t>
  </si>
  <si>
    <t>MMC FOR CORPORATE SERVICES</t>
  </si>
  <si>
    <t>MMC FOR ENVIRONMENT</t>
  </si>
  <si>
    <t>MMC FOR STATEGIC PLANNING &amp;  ECONOMIC DEV</t>
  </si>
  <si>
    <t>OTHER COUNCILORS</t>
  </si>
  <si>
    <t>OFFICE OF THE CHIEF WHIP ADMINISTRATION</t>
  </si>
  <si>
    <t>CHIEF WHIP PROJECTS</t>
  </si>
  <si>
    <t>MUNICIPAL MANAGER ADMINISTRATION</t>
  </si>
  <si>
    <t>COO'S OFFICE</t>
  </si>
  <si>
    <t>IGR OFFICE</t>
  </si>
  <si>
    <t>AUDIT FUNCTION</t>
  </si>
  <si>
    <t>RISK FUNCTION</t>
  </si>
  <si>
    <t>PERFORMANCE FUNCTION</t>
  </si>
  <si>
    <t>TREASURY CLUSTER - ADMIN</t>
  </si>
  <si>
    <t>TREASURY CLUSTER - FINANCIAL MANAGEMENT</t>
  </si>
  <si>
    <t>TREASURY CLUSTER - SUPPLY CHAIN MANAGEMENT</t>
  </si>
  <si>
    <t>CORPORATE SERVICES ADMINISTRATION</t>
  </si>
  <si>
    <t>HUMAN RESOURCES ADMINISTRATION</t>
  </si>
  <si>
    <t>IR/LR/OHS</t>
  </si>
  <si>
    <t>CORPORATE AND LEGAL ADMINISTRATION</t>
  </si>
  <si>
    <t>LEGAL</t>
  </si>
  <si>
    <t>CORPORATE</t>
  </si>
  <si>
    <t>FACILITY MANAGEMENT ADMIN</t>
  </si>
  <si>
    <t>FLEET MANAGEMENT</t>
  </si>
  <si>
    <t>MAINTENANCE &amp; CLEANING</t>
  </si>
  <si>
    <t>TOWN HALL</t>
  </si>
  <si>
    <t>UTILITIES ADMIN</t>
  </si>
  <si>
    <t>FRESH PRODUCE MARKET</t>
  </si>
  <si>
    <t>VEREENIGING AIRPORT</t>
  </si>
  <si>
    <t>VANDERBIJL AIRPORT</t>
  </si>
  <si>
    <t>HEIDELBERG AIRPORT</t>
  </si>
  <si>
    <t>EMFULENI TAXI RANK</t>
  </si>
  <si>
    <t>MIDVAAL TAXI RANK</t>
  </si>
  <si>
    <t>LESEDI TAXI RANK</t>
  </si>
  <si>
    <t>IT EMFULENI</t>
  </si>
  <si>
    <t>IT LESEDI</t>
  </si>
  <si>
    <t>IT SEDIBENG</t>
  </si>
  <si>
    <t>IT MIDVAAL</t>
  </si>
  <si>
    <t>BASIC SERVICES</t>
  </si>
  <si>
    <t>INFRASTRUCTURE</t>
  </si>
  <si>
    <t>TRANSPORT PLANNING</t>
  </si>
  <si>
    <t>TRANSPORT,INFRASTRUCTURE &amp; ENVIRONMENT - ADMIN</t>
  </si>
  <si>
    <t>AIR QUALITY MANAGEMENT</t>
  </si>
  <si>
    <t>ENVIRONMENTAL PLANNING AND COORDINATION</t>
  </si>
  <si>
    <t>MUNICIPAL HEALTH SERVICES</t>
  </si>
  <si>
    <t>ENVIRONMENT - ADMIN SUPPORT</t>
  </si>
  <si>
    <t>LICENSE SERVICES CENTRE - SUPPORT</t>
  </si>
  <si>
    <t>LICENSE SERVICES CENTRE - VEREENIGING</t>
  </si>
  <si>
    <t>LICENSE SERVICES CENTRE - VANDERBIJL PARK</t>
  </si>
  <si>
    <t>LICENSE SERVICES CENTRE - MEYERTON</t>
  </si>
  <si>
    <t>LICENSE SERVICES CENTRE - HEIDELBERG</t>
  </si>
  <si>
    <t>SPED ADMIN</t>
  </si>
  <si>
    <t>DEVELOPMENT PLANNING - SPECIAL PROJECTS</t>
  </si>
  <si>
    <t>DEVELOPMENT PLANNING - LAND USE MANAGEMENT</t>
  </si>
  <si>
    <t>TOURISM</t>
  </si>
  <si>
    <t>HOUSING</t>
  </si>
  <si>
    <t>KNOWLEDGE MANAGEMENT</t>
  </si>
  <si>
    <t>EXTERNAL COMMUNICATION</t>
  </si>
  <si>
    <t xml:space="preserve">IDP UNIT </t>
  </si>
  <si>
    <t xml:space="preserve">LED &amp; SGDS </t>
  </si>
  <si>
    <t>COMMUNITY SERVICES ADMIN</t>
  </si>
  <si>
    <t>HIV &amp; AIDS</t>
  </si>
  <si>
    <t>VEREENIGING THEATRE</t>
  </si>
  <si>
    <t>MPHATLASHANE THEATRE</t>
  </si>
  <si>
    <t>SPORTS &amp; RECREATION</t>
  </si>
  <si>
    <t>HERITAGE</t>
  </si>
  <si>
    <t>PRIMARY HEALTH CARE SERVICES</t>
  </si>
  <si>
    <t>YOUTH CENTRE</t>
  </si>
  <si>
    <t xml:space="preserve">SOCIAL DEVELOPMENT </t>
  </si>
  <si>
    <t>COMMUNITY SAFETY</t>
  </si>
  <si>
    <t>EMS COORDINATION</t>
  </si>
  <si>
    <t>FIRE &amp; RESCUE SERVICES</t>
  </si>
  <si>
    <t>DISASTER MAN - OPERATION &amp; C0-ORD</t>
  </si>
  <si>
    <t>COMM - C0-ORDINATION CENTRE</t>
  </si>
  <si>
    <t>TOTAL</t>
  </si>
  <si>
    <t>GRAND TOTAL</t>
  </si>
  <si>
    <t>440601</t>
  </si>
  <si>
    <t>CORPORATE SPECIAL PROJECTS</t>
  </si>
  <si>
    <t>450104</t>
  </si>
  <si>
    <t>TRANSPORT PLANNING &amp; INFRASTRUCTURE ADMIN</t>
  </si>
  <si>
    <t>470110</t>
  </si>
  <si>
    <t>NDPG UNIT</t>
  </si>
  <si>
    <t>BUDGET 2009/10</t>
  </si>
  <si>
    <t>Less: Total Capital Grants</t>
  </si>
  <si>
    <t>TOTAL OPERATING (SURPLUS) / DEFICIT</t>
  </si>
  <si>
    <t>41</t>
  </si>
  <si>
    <t>42</t>
  </si>
  <si>
    <t>43</t>
  </si>
  <si>
    <t>44</t>
  </si>
  <si>
    <t>45</t>
  </si>
  <si>
    <t>47</t>
  </si>
  <si>
    <t>48</t>
  </si>
  <si>
    <t>Political office</t>
  </si>
  <si>
    <t>MM's Office</t>
  </si>
  <si>
    <t>Treasury Cluster</t>
  </si>
  <si>
    <t>Corporate Cluster</t>
  </si>
  <si>
    <t>TIE Cluster</t>
  </si>
  <si>
    <t>SPED</t>
  </si>
  <si>
    <t>Community Services Cluster</t>
  </si>
  <si>
    <t>ORIGINAL BUDGET 2010/11</t>
  </si>
  <si>
    <t>ADJUSTMENT BUDGET 2011/11</t>
  </si>
  <si>
    <t>YTD SPENDING TILL DEC 2010</t>
  </si>
  <si>
    <t>SEDIBENG DISTRICT COUNCIL</t>
  </si>
  <si>
    <t>ADJUSTMENT BUDGET 2010/11</t>
  </si>
  <si>
    <t>VARIANCE</t>
  </si>
  <si>
    <t>?</t>
  </si>
  <si>
    <t>&gt;</t>
  </si>
  <si>
    <t>&lt;20000</t>
  </si>
  <si>
    <t>&lt;</t>
  </si>
  <si>
    <t>nil</t>
  </si>
  <si>
    <t xml:space="preserve">move to ed - </t>
  </si>
  <si>
    <t>split with 7.2% increase on original budget</t>
  </si>
  <si>
    <t>cut</t>
  </si>
  <si>
    <t>move</t>
  </si>
  <si>
    <t>last inv.</t>
  </si>
  <si>
    <t>???</t>
  </si>
  <si>
    <t>SEDIBENG DISTRICT MUNICIPALITY</t>
  </si>
  <si>
    <t>GRAPHICAL ILLUSTRATIONS</t>
  </si>
  <si>
    <t xml:space="preserve"> </t>
  </si>
  <si>
    <t>Table 1</t>
  </si>
  <si>
    <t>Staff Cost details</t>
  </si>
  <si>
    <t>Description</t>
  </si>
  <si>
    <t>Budget</t>
  </si>
  <si>
    <t>Decr/- Incr</t>
  </si>
  <si>
    <t>2010/2011</t>
  </si>
  <si>
    <t>Basic Salaries &amp; Provision for Vacancies</t>
  </si>
  <si>
    <t>Housing Subsidy</t>
  </si>
  <si>
    <t>Leave Bonus</t>
  </si>
  <si>
    <t>Overtime</t>
  </si>
  <si>
    <t>Councilor's Salaries</t>
  </si>
  <si>
    <t>Other Benefits</t>
  </si>
  <si>
    <t>Total</t>
  </si>
  <si>
    <t>Table 2</t>
  </si>
  <si>
    <t>Expenditure</t>
  </si>
  <si>
    <t>Employee/Councillors Related Costs</t>
  </si>
  <si>
    <t>General Expenditure</t>
  </si>
  <si>
    <t>Expenditure - Financial Services</t>
  </si>
  <si>
    <t>Contracted Services</t>
  </si>
  <si>
    <t>Repairs and Maintenance</t>
  </si>
  <si>
    <t>Depreciation</t>
  </si>
  <si>
    <t>Contributions to Provisions</t>
  </si>
  <si>
    <t>Total: Expenditure</t>
  </si>
  <si>
    <t>Table 3</t>
  </si>
  <si>
    <t>Income</t>
  </si>
  <si>
    <t xml:space="preserve">Tariff Charges </t>
  </si>
  <si>
    <t>Government Grants and Subsidies</t>
  </si>
  <si>
    <t>License Income</t>
  </si>
  <si>
    <t>Interest on Investments</t>
  </si>
  <si>
    <t>Other Income</t>
  </si>
  <si>
    <t>Total: Operating Income Generated</t>
  </si>
  <si>
    <t>Closing Unappropriated Surplus/ (Deficit)</t>
  </si>
  <si>
    <t>Table 4</t>
  </si>
  <si>
    <t>Expenditure per Cluster</t>
  </si>
  <si>
    <t>Department</t>
  </si>
  <si>
    <t>Political Offices</t>
  </si>
  <si>
    <t>Municipal Manager's office</t>
  </si>
  <si>
    <t>Corporate Services</t>
  </si>
  <si>
    <t>TIE</t>
  </si>
  <si>
    <t>Community Services</t>
  </si>
  <si>
    <t>Total expenditure</t>
  </si>
  <si>
    <t>BUDGET FUNDING RECONCILIATION</t>
  </si>
  <si>
    <t>Part 1 - Budgeting for Financial Performance</t>
  </si>
  <si>
    <t>DESCRIPTION</t>
  </si>
  <si>
    <t>REF</t>
  </si>
  <si>
    <t>BUDGET  AMOUNT 10/11</t>
  </si>
  <si>
    <t>OPERATING REVENUE</t>
  </si>
  <si>
    <t>Service Charges</t>
  </si>
  <si>
    <t>A</t>
  </si>
  <si>
    <t>Rental of facilities and equipment</t>
  </si>
  <si>
    <t>Interest earned - external investments</t>
  </si>
  <si>
    <t>D</t>
  </si>
  <si>
    <t>Licences and permits</t>
  </si>
  <si>
    <t>B</t>
  </si>
  <si>
    <t>Revenue from agency services</t>
  </si>
  <si>
    <t>Government grants and subsidies - Operating</t>
  </si>
  <si>
    <t>E</t>
  </si>
  <si>
    <t>Government grants and subsidies - Capital</t>
  </si>
  <si>
    <t>F</t>
  </si>
  <si>
    <t>Other revenue</t>
  </si>
  <si>
    <t>Total operating Revenue</t>
  </si>
  <si>
    <t>OPERATING EXPENDITURE</t>
  </si>
  <si>
    <t>Bad or doubtful debts</t>
  </si>
  <si>
    <t>Repair and maintenance</t>
  </si>
  <si>
    <t>Finance charges</t>
  </si>
  <si>
    <t>Contracted services</t>
  </si>
  <si>
    <t>Grants and subsidies</t>
  </si>
  <si>
    <t>Special projects</t>
  </si>
  <si>
    <t>General expenses</t>
  </si>
  <si>
    <t>Total operating Expenditure</t>
  </si>
  <si>
    <t>Operating Surplus / (Deficit)</t>
  </si>
  <si>
    <t>Special projects funded from reserves</t>
  </si>
  <si>
    <t>Government grants and subsidies - Capital expenditure</t>
  </si>
  <si>
    <t>NETT Operating Surplus / (Deficit)</t>
  </si>
  <si>
    <t>Part 2 - Budgeting for Cash Flow</t>
  </si>
  <si>
    <t>CASH FLOW FROM OPERATING ACTIVITIES</t>
  </si>
  <si>
    <t>Receipts</t>
  </si>
  <si>
    <t>Cash received from operating revenue</t>
  </si>
  <si>
    <t>A,B</t>
  </si>
  <si>
    <t>Cash received from Government grants- Operating</t>
  </si>
  <si>
    <t>Cash received from Government grants- Capital</t>
  </si>
  <si>
    <t>Interset received</t>
  </si>
  <si>
    <t>Payments</t>
  </si>
  <si>
    <t>Cash Paid to Suppliers and Employees</t>
  </si>
  <si>
    <t>Finance charges paid</t>
  </si>
  <si>
    <t>NET CASH FROM/USED OPERATING ACTIVITIES</t>
  </si>
  <si>
    <t>CASH FLOW FROM INVESTING ACTIVITIES</t>
  </si>
  <si>
    <t>Decrease in current/non-current debtors</t>
  </si>
  <si>
    <t>Purchase of property,plant and equipment</t>
  </si>
  <si>
    <t>C</t>
  </si>
  <si>
    <t>NET CASH FROM/USED INVESTING ACTIVITIES</t>
  </si>
  <si>
    <t>CASH FLOW FROM FINANCING ACTIVITIES</t>
  </si>
  <si>
    <t>Borrowing long term / refinancing</t>
  </si>
  <si>
    <t>Repayment of borrowings</t>
  </si>
  <si>
    <t>H</t>
  </si>
  <si>
    <t>NET CASH FROM/USED FINANCING ACTIVITIES</t>
  </si>
  <si>
    <t>NET INCREASE / (DECREASE) IN CASH HELD</t>
  </si>
  <si>
    <t>Cash / cash equivelants at the begin:</t>
  </si>
  <si>
    <t>Cash / cash equivelants at the end:</t>
  </si>
  <si>
    <t>Part 3 - Reconciliation of reserves and commitments backed by cash/investments</t>
  </si>
  <si>
    <t>Reserves to be backed by cash</t>
  </si>
  <si>
    <t>Capital budget creditors unpaid at year end</t>
  </si>
  <si>
    <t>G</t>
  </si>
  <si>
    <t>Total commitments:</t>
  </si>
  <si>
    <t>Total cash and investments available</t>
  </si>
  <si>
    <t>cash / cash equivalent at the year end</t>
  </si>
  <si>
    <t>Long term Investments held</t>
  </si>
  <si>
    <t>cash and investments available</t>
  </si>
  <si>
    <t>Explanation notes/references</t>
  </si>
  <si>
    <t>(A) Represents the Fresh Produce Market income, Ambulance debtors as well as the rental of the facilities namely the Town Hall and Theatres</t>
  </si>
  <si>
    <t>(B) Represents license and permit income, income receivable from the Local Municipalities regarding Information Technology services rendered on their behalf and other sundry income eg. Tender income, commission on salary deductions and skill levy income</t>
  </si>
  <si>
    <t>(C) Represents envisage expenditure on assets, taken into consideration the carry over projects from the previous years.</t>
  </si>
  <si>
    <t>(D) Represents interest earned on cash available invested with a financial institution</t>
  </si>
  <si>
    <t>(E) Represents money receiable from both Provincial and National Government regarding subsidies and the equitable share.</t>
  </si>
  <si>
    <t>(F) Represents Grant money receivable for Capital projects to be done for the District as well as on behalf of the Locals</t>
  </si>
  <si>
    <t>(G) Represents Carry over projects to the following financial year.</t>
  </si>
  <si>
    <t>(H) Represents the settlement of theFinancial leases on vehicles.</t>
  </si>
  <si>
    <t>Remuneration of Individual Executive Directors</t>
  </si>
  <si>
    <t>ANNEXURE "G"</t>
  </si>
  <si>
    <t>Municipal</t>
  </si>
  <si>
    <t>Executive Dir.</t>
  </si>
  <si>
    <t>Manager</t>
  </si>
  <si>
    <t>Treasury (CFO)</t>
  </si>
  <si>
    <t xml:space="preserve">Community </t>
  </si>
  <si>
    <t>Corporate</t>
  </si>
  <si>
    <t xml:space="preserve">Technical </t>
  </si>
  <si>
    <t>R</t>
  </si>
  <si>
    <t>Annual Remuneration</t>
  </si>
  <si>
    <t>YEAR ENDED JUNE 2010</t>
  </si>
  <si>
    <t>ANNEXURE "H"</t>
  </si>
  <si>
    <t>REMUNERATION OF COUNCILLORS</t>
  </si>
  <si>
    <t>Allowance applicable for the year ended 30 June 2010</t>
  </si>
  <si>
    <t>TITLE</t>
  </si>
  <si>
    <t>SALARY PACKAGE 2008/2009</t>
  </si>
  <si>
    <t>SALARY PACKAGE 2009/2010</t>
  </si>
  <si>
    <t>EXECUTIVE MAYOR</t>
  </si>
  <si>
    <t>SPEAKER</t>
  </si>
  <si>
    <t>CHIEF WHIP</t>
  </si>
  <si>
    <t>MMC  X 8</t>
  </si>
  <si>
    <t>PR CLRS X 8</t>
  </si>
  <si>
    <t>PR-CLR MIDVAAL ,DIFF.BETWEEN MIDVAAL &amp; SEDIBENG</t>
  </si>
  <si>
    <t xml:space="preserve"> 23 CLRS RECEIVING SITTING ALLOWANCE ESTIMATED AT 18 SITTINGS PA.PER CLRS</t>
  </si>
  <si>
    <t>TOTAL S</t>
  </si>
  <si>
    <t>Employee/Councillor related cost</t>
  </si>
  <si>
    <t>AUDITED  AMOUNT 09/10</t>
  </si>
  <si>
    <t>ADJUSTMENT BUDGET  AMOUNT 10/11</t>
  </si>
  <si>
    <t>Adjustment Budget</t>
  </si>
  <si>
    <t>20102011</t>
  </si>
  <si>
    <t>410000</t>
  </si>
  <si>
    <t>420000</t>
  </si>
  <si>
    <t>430000</t>
  </si>
  <si>
    <t>440000</t>
  </si>
  <si>
    <t>450000</t>
  </si>
  <si>
    <t>470000</t>
  </si>
  <si>
    <t>480000</t>
  </si>
  <si>
    <t>ADJUSTMENT BUDGET</t>
  </si>
  <si>
    <t>VARIANCE ORIGINAL VERSUS ADJUSTMENT</t>
  </si>
  <si>
    <t>ANNEXURE "B"</t>
  </si>
  <si>
    <t>ANNEXURE "E"</t>
  </si>
  <si>
    <t>ANNEXURE "C"</t>
  </si>
  <si>
    <t>ANNEXURE "D"</t>
  </si>
  <si>
    <t>CAPITAL INVESTMENT - PROJECTS FOR 2010/11</t>
  </si>
  <si>
    <t>SOURCE OF FUNDING</t>
  </si>
  <si>
    <t>LOCAL MUNICIPALITY</t>
  </si>
  <si>
    <t>PROJECTED OUTER YEARS BUDGET</t>
  </si>
  <si>
    <t>CLUSTER</t>
  </si>
  <si>
    <t>DESCRIPTION OF CAPITAL PROJECT</t>
  </si>
  <si>
    <t>REQUESTED AMOUNT 2009/2010</t>
  </si>
  <si>
    <t>REQUESTED AMOUNT 2010/2011</t>
  </si>
  <si>
    <t>ADJUSTED  BUDGET 2009/10</t>
  </si>
  <si>
    <t xml:space="preserve"> ORIGINAL BUDGET 2010/11</t>
  </si>
  <si>
    <t xml:space="preserve"> ADJUSTMENT BUDGET 2010/11</t>
  </si>
  <si>
    <t>OWN REVENUE</t>
  </si>
  <si>
    <t>GRANT - PROVINCE /NATIONAL</t>
  </si>
  <si>
    <r>
      <t xml:space="preserve">L </t>
    </r>
    <r>
      <rPr>
        <sz val="11"/>
        <color theme="1"/>
        <rFont val="Calibri"/>
        <family val="2"/>
        <scheme val="minor"/>
      </rPr>
      <t>= LOCAL MUNICIPALITY</t>
    </r>
  </si>
  <si>
    <t>OWN CAPITAL</t>
  </si>
  <si>
    <t>INCOME</t>
  </si>
  <si>
    <t>Comments</t>
  </si>
  <si>
    <t>2011/2012</t>
  </si>
  <si>
    <t>2012/2013</t>
  </si>
  <si>
    <t>SPEAKER'S OFFICE</t>
  </si>
  <si>
    <t>Petition Management System – Electronic log-in system for service delivery complaints/requests</t>
  </si>
  <si>
    <t>SPEAKER'S OFFICE TOTAL</t>
  </si>
  <si>
    <t>TRANSPORT INFRASTRUCTURE &amp; ENVIRONMENT</t>
  </si>
  <si>
    <t xml:space="preserve">Road Signage construction project </t>
  </si>
  <si>
    <t>Prioritisation of 2010 Fifa worldcup supporting signage - Balance in outer years</t>
  </si>
  <si>
    <t>SANRAL Road: Partnership project - SDM  contribution</t>
  </si>
  <si>
    <t>Partnership not being honoured - Part of project to be completed and political intervention required</t>
  </si>
  <si>
    <t>Upgrading of Taxido Public Transport Hub project</t>
  </si>
  <si>
    <t>Phased approached</t>
  </si>
  <si>
    <t>Construction of Madiba Road with Stormwater drainage at Lesedi Local Municipality project</t>
  </si>
  <si>
    <t>Accepted</t>
  </si>
  <si>
    <t>Evaton Sidewalks Paving</t>
  </si>
  <si>
    <t>Ring Road upgrade</t>
  </si>
  <si>
    <t>Bhengu road (retention)</t>
  </si>
  <si>
    <t>Construction of Bonatla Road at Emfuleni Local Municipality project</t>
  </si>
  <si>
    <t>TRANSPORT INFRASTRUCTURE &amp; ENVIRONMENT TOTAL</t>
  </si>
  <si>
    <t>TREASURY</t>
  </si>
  <si>
    <t>Upgrading of E - Financial database and E - Procurement system project</t>
  </si>
  <si>
    <t>Reduced 750 000 moved in order to support Lesedi on implementation of Intenda</t>
  </si>
  <si>
    <t>TREASURY CLUSTER TOTAL</t>
  </si>
  <si>
    <t>CORPORATE SERVICES</t>
  </si>
  <si>
    <t>Relocation of Wide area network at Meyerton Water Tower project</t>
  </si>
  <si>
    <t>Upgrading of sewer and water networks inclusive of renovations at various Taxi rank bays project</t>
  </si>
  <si>
    <t>Included in TIE budget</t>
  </si>
  <si>
    <t>Upgrading of plant, equipment  for the development of Bophelong Taxi rank project</t>
  </si>
  <si>
    <t>For planning only - Transferred R400 000 to Consulting fees and linked to feasiblity study in Precinct projects</t>
  </si>
  <si>
    <t>Upgrading of sewer and water networks inclusive of renovations for Vanderbijlpark Taxi Rank project</t>
  </si>
  <si>
    <t>Province are doing upgrade</t>
  </si>
  <si>
    <t>Upgrading of Taxi Rank Shalima ridge project</t>
  </si>
  <si>
    <t>Upgrading of the Vereeniging Airport - Pavement of parking area project</t>
  </si>
  <si>
    <t>Upgrading of the Vereeniging Airport - Palasade fencing</t>
  </si>
  <si>
    <t>Upgrading of the Vereeniging Airport - Foyer</t>
  </si>
  <si>
    <t>Upgrading of the Vereeniging Airport - Building refurbishment</t>
  </si>
  <si>
    <t>Upgrading of the Vereeniging Airport - 2010 readiness</t>
  </si>
  <si>
    <t>Renovation of Theatre and Town Hall project</t>
  </si>
  <si>
    <t>Reprioritisation required - Floor, toilets and kitchen high priority</t>
  </si>
  <si>
    <t>erect a canopy,  with writing counters and application depositories,  to affix recruitment advertisements, et al, in the square behind the main building (HR)</t>
  </si>
  <si>
    <t>IT File servers</t>
  </si>
  <si>
    <t>2X16X10m cold rooms (FPM)</t>
  </si>
  <si>
    <t>Upgrading and relocation of public toilets (FPM)</t>
  </si>
  <si>
    <t>2x8x10m ripening rooms (FPM)</t>
  </si>
  <si>
    <t>Fencing of waste disposable area (FPM)</t>
  </si>
  <si>
    <t>Frontendloader  (FPM)</t>
  </si>
  <si>
    <t>Cashier hall revamp (FPM)</t>
  </si>
  <si>
    <t>Arch files storage room (FPM)</t>
  </si>
  <si>
    <t>Entrance control room(main gate)</t>
  </si>
  <si>
    <t>Resealing of run-way (Vereeniging Airport)</t>
  </si>
  <si>
    <t>Installation of the second fuel tank</t>
  </si>
  <si>
    <t>Second phase of pallisade fencing south western side</t>
  </si>
  <si>
    <t>Renovations of Airport Tower</t>
  </si>
  <si>
    <t>Tarring of Taxi way  Heidelberg airport</t>
  </si>
  <si>
    <t>Upgrading of Lighting heidelberg airport</t>
  </si>
  <si>
    <t>Uprgading of the main run-way Heidelberg airport</t>
  </si>
  <si>
    <t>SHARPEVILLE:</t>
  </si>
  <si>
    <t>Construction of taxi rank wash bays</t>
  </si>
  <si>
    <t xml:space="preserve">Sharpeville taxi rank: Roof </t>
  </si>
  <si>
    <t>SEBOKENG TAXI RANK:</t>
  </si>
  <si>
    <t>Upgrading of the main sewer line system</t>
  </si>
  <si>
    <t>Ugrading  of the portable water system</t>
  </si>
  <si>
    <t>The refurbishment of taxi rank buildings</t>
  </si>
  <si>
    <t>METER TAXT RANK:</t>
  </si>
  <si>
    <t xml:space="preserve">CONSTRUCTION OF RAPMS AT TAXI RANKS:for people with special needs </t>
  </si>
  <si>
    <t>SHALIMAR RIDGE TAXI RANK-developmnet of hawkers stand and the washbay</t>
  </si>
  <si>
    <t>CORPORATE SERVICES TOTAL</t>
  </si>
  <si>
    <t>COMMUNITY SERVICES</t>
  </si>
  <si>
    <t>Expansion &amp; Integration of CCTV Project</t>
  </si>
  <si>
    <t>CCTV's at Licensing operating centres</t>
  </si>
  <si>
    <t>Clarification required</t>
  </si>
  <si>
    <t>Installation of CCTV Cameras at Licensing Service Centres - Heidelberg &amp; Meyerton</t>
  </si>
  <si>
    <t>CCTV Project - Heidelberg, Meyerton, Ratanda, Vereeniging</t>
  </si>
  <si>
    <t>Migration of the Optic Fibre network from aerial to underground</t>
  </si>
  <si>
    <t>to repair the roof, lights, stage mats and stage curtains at Vereeniging Theatre</t>
  </si>
  <si>
    <t>to repair the roof and the ceiling at MPHATLASHANE THEATRE</t>
  </si>
  <si>
    <t>Installation of new museum exhibitions - Heidelberg Museum</t>
  </si>
  <si>
    <t>Maitainance needs as per turn around strategy at 1 000 000.00 per facility.</t>
  </si>
  <si>
    <t>Restoration and Preservation of Heritage Sites e.g. Redan Petroglyphs, Peace Monument, Henley Bus Disaster, Black Concentration Camp and Cemetery, Evaton Heritage Site</t>
  </si>
  <si>
    <t>Fire fighting trailers for veld fires</t>
  </si>
  <si>
    <t>Procurement of remote camera system for Communication centre &amp; ip radio system</t>
  </si>
  <si>
    <t>COMMUNITY SERVICES TOTAL</t>
  </si>
  <si>
    <t>STRATEGIC PLANNING AND DEVELOPMENT</t>
  </si>
  <si>
    <t>Sharpeville Community Hall</t>
  </si>
  <si>
    <t>Precinct development -  Exhibition centre, Cemetry, Constitutional walk</t>
  </si>
  <si>
    <t>SPED TOTAL</t>
  </si>
  <si>
    <t>INVESTMENT RECON DECEMBER 2010</t>
  </si>
  <si>
    <t>OPEN BALANCE</t>
  </si>
  <si>
    <t>INVEST MADE</t>
  </si>
  <si>
    <t>INVEST WITH-      DRAWN</t>
  </si>
  <si>
    <t xml:space="preserve">INTEREST </t>
  </si>
  <si>
    <t>INVESTMENT DATE</t>
  </si>
  <si>
    <t>CLOSING DATE</t>
  </si>
  <si>
    <t>CLOSING BALANCE</t>
  </si>
  <si>
    <t>ACRUED INTEREST</t>
  </si>
  <si>
    <t>SEDIBENG CALL ABSA 9085796427</t>
  </si>
  <si>
    <t>STANDARD BANK 228499054 SERIAL 003</t>
  </si>
  <si>
    <t>STANDARD BANK 228499054 SERIAL 001</t>
  </si>
  <si>
    <t>SEDIBENG DISTR MUN ABSA 2068326856</t>
  </si>
  <si>
    <t>NEDBANK 1729477682</t>
  </si>
  <si>
    <t>SEDIBENG DISTR MUN ABSA 2070506236</t>
  </si>
  <si>
    <t>STANDARD BANK 228499054 SERIAL 005</t>
  </si>
  <si>
    <t>NEDBANK 7881070137</t>
  </si>
  <si>
    <t>FNB 74272420867</t>
  </si>
  <si>
    <t>ANNEXURE "F"</t>
  </si>
  <si>
    <t>Chief Operating Officer</t>
  </si>
  <si>
    <t>YEAR ENDED JUNE 2011</t>
  </si>
  <si>
    <t>STATEMENT OF FINANCIAL PERFORMANCE</t>
  </si>
  <si>
    <t>ADJUSTMENT BUDGET PER SECTION 2010/2011</t>
  </si>
  <si>
    <t>TOTAL REVENUE</t>
  </si>
  <si>
    <t>DEFICIT</t>
  </si>
  <si>
    <t>Emergency Medical Services unfunded mandate</t>
  </si>
  <si>
    <t>Under recovery of Licence fees - based on tariffs not reviewed for years - Estimated additional revenue</t>
  </si>
  <si>
    <t>Potential Surplus</t>
  </si>
  <si>
    <t xml:space="preserve">Under allocation of  Equitable Share </t>
  </si>
  <si>
    <t xml:space="preserve">2.5%  SALBG arbatary  award not budget - </t>
  </si>
  <si>
    <t>Expanded Public Works Program (EPWP) - Taxi Ranks</t>
  </si>
  <si>
    <t>Contribution towards deficit scenario:</t>
  </si>
  <si>
    <t>RECONCILIATION SUMMARY ON A BALANCED BUDGET</t>
  </si>
</sst>
</file>

<file path=xl/styles.xml><?xml version="1.0" encoding="utf-8"?>
<styleSheet xmlns="http://schemas.openxmlformats.org/spreadsheetml/2006/main">
  <numFmts count="4">
    <numFmt numFmtId="43" formatCode="_(* #,##0.00_);_(* \(#,##0.00\);_(* &quot;-&quot;??_);_(@_)"/>
    <numFmt numFmtId="164" formatCode="_ * #,##0.00_ ;_ * \-#,##0.00_ ;_ * &quot;-&quot;??_ ;_ @_ "/>
    <numFmt numFmtId="165" formatCode="[$-1C09]dd\ mmmm\ yyyy;@"/>
    <numFmt numFmtId="166" formatCode="[$-F800]dddd\,\ mmmm\ dd\,\ yyyy"/>
  </numFmts>
  <fonts count="28">
    <font>
      <sz val="11"/>
      <color theme="1"/>
      <name val="Calibri"/>
      <family val="2"/>
      <scheme val="minor"/>
    </font>
    <font>
      <b/>
      <sz val="11"/>
      <color theme="1"/>
      <name val="Calibri"/>
      <family val="2"/>
      <scheme val="minor"/>
    </font>
    <font>
      <sz val="10"/>
      <name val="Arial"/>
      <family val="2"/>
    </font>
    <font>
      <b/>
      <sz val="9"/>
      <color indexed="81"/>
      <name val="Tahoma"/>
      <family val="2"/>
    </font>
    <font>
      <sz val="9"/>
      <color indexed="81"/>
      <name val="Tahoma"/>
      <family val="2"/>
    </font>
    <font>
      <sz val="11"/>
      <name val="Calibri"/>
      <family val="2"/>
      <scheme val="minor"/>
    </font>
    <font>
      <b/>
      <sz val="18"/>
      <color theme="1"/>
      <name val="Calibri"/>
      <family val="2"/>
      <scheme val="minor"/>
    </font>
    <font>
      <sz val="11"/>
      <color theme="1"/>
      <name val="Calibri"/>
      <family val="2"/>
      <scheme val="minor"/>
    </font>
    <font>
      <b/>
      <sz val="14"/>
      <name val="Arial"/>
      <family val="2"/>
    </font>
    <font>
      <b/>
      <sz val="10"/>
      <name val="Arial"/>
      <family val="2"/>
    </font>
    <font>
      <b/>
      <u/>
      <sz val="16"/>
      <name val="Arial"/>
      <family val="2"/>
    </font>
    <font>
      <b/>
      <u/>
      <sz val="14"/>
      <name val="Arial"/>
      <family val="2"/>
    </font>
    <font>
      <b/>
      <sz val="11"/>
      <name val="Arial"/>
      <family val="2"/>
    </font>
    <font>
      <b/>
      <u/>
      <sz val="12"/>
      <name val="Arial"/>
      <family val="2"/>
    </font>
    <font>
      <b/>
      <u/>
      <sz val="10"/>
      <name val="Arial"/>
      <family val="2"/>
    </font>
    <font>
      <b/>
      <sz val="12"/>
      <name val="Arial"/>
      <family val="2"/>
    </font>
    <font>
      <b/>
      <sz val="18"/>
      <name val="Arial"/>
      <family val="2"/>
    </font>
    <font>
      <b/>
      <i/>
      <sz val="12"/>
      <name val="Arial"/>
      <family val="2"/>
    </font>
    <font>
      <sz val="12"/>
      <name val="Arial"/>
      <family val="2"/>
    </font>
    <font>
      <sz val="10"/>
      <color rgb="FF000000"/>
      <name val="Arial"/>
      <family val="2"/>
    </font>
    <font>
      <sz val="11"/>
      <color rgb="FF000000"/>
      <name val="Calibri"/>
      <family val="2"/>
    </font>
    <font>
      <b/>
      <sz val="16"/>
      <name val="Arial"/>
      <family val="2"/>
    </font>
    <font>
      <b/>
      <sz val="11"/>
      <color indexed="8"/>
      <name val="Calibri"/>
      <family val="2"/>
    </font>
    <font>
      <sz val="11"/>
      <color indexed="8"/>
      <name val="Arial"/>
      <family val="2"/>
    </font>
    <font>
      <sz val="11"/>
      <name val="Arial"/>
      <family val="2"/>
    </font>
    <font>
      <sz val="12"/>
      <color indexed="8"/>
      <name val="Arial"/>
      <family val="2"/>
    </font>
    <font>
      <sz val="12"/>
      <color theme="1"/>
      <name val="Arial"/>
      <family val="2"/>
    </font>
    <font>
      <b/>
      <sz val="16"/>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indexed="43"/>
        <bgColor indexed="64"/>
      </patternFill>
    </fill>
  </fills>
  <borders count="59">
    <border>
      <left/>
      <right/>
      <top/>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double">
        <color indexed="64"/>
      </bottom>
      <diagonal/>
    </border>
    <border>
      <left style="thin">
        <color auto="1"/>
      </left>
      <right style="thin">
        <color auto="1"/>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ck">
        <color indexed="64"/>
      </left>
      <right/>
      <top style="thick">
        <color indexed="64"/>
      </top>
      <bottom/>
      <diagonal/>
    </border>
    <border>
      <left style="thin">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top/>
      <bottom style="thick">
        <color indexed="64"/>
      </bottom>
      <diagonal/>
    </border>
    <border>
      <left style="thin">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ck">
        <color indexed="64"/>
      </right>
      <top style="thin">
        <color indexed="64"/>
      </top>
      <bottom style="double">
        <color indexed="64"/>
      </bottom>
      <diagonal/>
    </border>
    <border>
      <left/>
      <right/>
      <top/>
      <bottom style="thick">
        <color indexed="64"/>
      </bottom>
      <diagonal/>
    </border>
    <border>
      <left/>
      <right style="thick">
        <color indexed="64"/>
      </right>
      <top/>
      <bottom style="thick">
        <color indexed="64"/>
      </bottom>
      <diagonal/>
    </border>
    <border>
      <left/>
      <right/>
      <top style="thick">
        <color indexed="64"/>
      </top>
      <bottom/>
      <diagonal/>
    </border>
    <border>
      <left style="medium">
        <color indexed="64"/>
      </left>
      <right style="thin">
        <color indexed="64"/>
      </right>
      <top style="thick">
        <color indexed="64"/>
      </top>
      <bottom/>
      <diagonal/>
    </border>
    <border>
      <left style="medium">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medium">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right style="thin">
        <color indexed="64"/>
      </right>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medium">
        <color auto="1"/>
      </bottom>
      <diagonal/>
    </border>
  </borders>
  <cellStyleXfs count="2">
    <xf numFmtId="0" fontId="0" fillId="0" borderId="0"/>
    <xf numFmtId="164" fontId="7" fillId="0" borderId="0" applyFont="0" applyFill="0" applyBorder="0" applyAlignment="0" applyProtection="0"/>
  </cellStyleXfs>
  <cellXfs count="290">
    <xf numFmtId="0" fontId="0" fillId="0" borderId="0" xfId="0"/>
    <xf numFmtId="0" fontId="1" fillId="0" borderId="0" xfId="0" applyFont="1" applyFill="1"/>
    <xf numFmtId="0" fontId="0" fillId="0" borderId="0" xfId="0" applyFill="1"/>
    <xf numFmtId="0" fontId="1" fillId="0" borderId="1" xfId="0" applyFont="1" applyFill="1" applyBorder="1"/>
    <xf numFmtId="0" fontId="1" fillId="0" borderId="2" xfId="0" applyFont="1" applyFill="1" applyBorder="1"/>
    <xf numFmtId="0" fontId="1" fillId="0" borderId="3" xfId="0" applyFont="1" applyFill="1" applyBorder="1"/>
    <xf numFmtId="0" fontId="0" fillId="0" borderId="0" xfId="0" applyAlignment="1">
      <alignment wrapText="1"/>
    </xf>
    <xf numFmtId="4" fontId="2" fillId="0" borderId="0" xfId="0" applyNumberFormat="1" applyFont="1"/>
    <xf numFmtId="4" fontId="0" fillId="0" borderId="0" xfId="0" applyNumberFormat="1" applyAlignment="1">
      <alignment wrapText="1"/>
    </xf>
    <xf numFmtId="4" fontId="0" fillId="0" borderId="0" xfId="0" applyNumberFormat="1"/>
    <xf numFmtId="4" fontId="0" fillId="0" borderId="2" xfId="0" applyNumberFormat="1" applyBorder="1"/>
    <xf numFmtId="4" fontId="0" fillId="0" borderId="1" xfId="0" applyNumberFormat="1" applyBorder="1"/>
    <xf numFmtId="4" fontId="0" fillId="0" borderId="3" xfId="0" applyNumberFormat="1" applyBorder="1"/>
    <xf numFmtId="3" fontId="0" fillId="0" borderId="0" xfId="0" applyNumberFormat="1"/>
    <xf numFmtId="3" fontId="0" fillId="0" borderId="0" xfId="0" applyNumberFormat="1" applyAlignment="1">
      <alignment wrapText="1"/>
    </xf>
    <xf numFmtId="3" fontId="1" fillId="0" borderId="0" xfId="0" applyNumberFormat="1" applyFont="1" applyFill="1"/>
    <xf numFmtId="3" fontId="0" fillId="0" borderId="0" xfId="0" applyNumberFormat="1" applyFill="1"/>
    <xf numFmtId="3" fontId="0" fillId="0" borderId="1" xfId="0" applyNumberFormat="1" applyBorder="1"/>
    <xf numFmtId="3" fontId="0" fillId="0" borderId="2" xfId="0" applyNumberFormat="1" applyBorder="1"/>
    <xf numFmtId="3" fontId="0" fillId="0" borderId="3" xfId="0" applyNumberFormat="1" applyBorder="1"/>
    <xf numFmtId="4" fontId="0" fillId="0" borderId="4" xfId="0" applyNumberFormat="1" applyBorder="1"/>
    <xf numFmtId="4" fontId="2" fillId="0" borderId="4" xfId="0" quotePrefix="1" applyNumberFormat="1" applyFont="1" applyBorder="1"/>
    <xf numFmtId="4" fontId="0" fillId="0" borderId="4" xfId="0" applyNumberFormat="1" applyBorder="1" applyAlignment="1">
      <alignment wrapText="1"/>
    </xf>
    <xf numFmtId="3" fontId="0" fillId="0" borderId="5" xfId="0" applyNumberFormat="1" applyBorder="1"/>
    <xf numFmtId="3" fontId="0" fillId="0" borderId="4" xfId="0" applyNumberFormat="1" applyBorder="1"/>
    <xf numFmtId="3" fontId="0" fillId="0" borderId="6" xfId="0" applyNumberFormat="1" applyBorder="1"/>
    <xf numFmtId="3" fontId="0" fillId="0" borderId="7" xfId="0" applyNumberFormat="1" applyBorder="1"/>
    <xf numFmtId="3" fontId="0" fillId="0" borderId="5" xfId="0" applyNumberFormat="1" applyFill="1" applyBorder="1"/>
    <xf numFmtId="38" fontId="5" fillId="2" borderId="5" xfId="0" applyNumberFormat="1" applyFont="1" applyFill="1" applyBorder="1"/>
    <xf numFmtId="3" fontId="5" fillId="0" borderId="0" xfId="0" applyNumberFormat="1" applyFont="1" applyFill="1"/>
    <xf numFmtId="4" fontId="0" fillId="0" borderId="0" xfId="0" applyNumberFormat="1" applyAlignment="1">
      <alignment horizontal="center" wrapText="1"/>
    </xf>
    <xf numFmtId="4" fontId="1" fillId="0" borderId="0" xfId="0" applyNumberFormat="1" applyFont="1" applyFill="1"/>
    <xf numFmtId="4" fontId="0" fillId="0" borderId="0" xfId="0" applyNumberFormat="1" applyFill="1"/>
    <xf numFmtId="4" fontId="0" fillId="0" borderId="5" xfId="0" applyNumberFormat="1" applyBorder="1"/>
    <xf numFmtId="4" fontId="0" fillId="0" borderId="6" xfId="0" applyNumberFormat="1" applyBorder="1"/>
    <xf numFmtId="4" fontId="1" fillId="0" borderId="1" xfId="0" applyNumberFormat="1" applyFont="1" applyFill="1" applyBorder="1"/>
    <xf numFmtId="4" fontId="1" fillId="0" borderId="2" xfId="0" applyNumberFormat="1" applyFont="1" applyFill="1" applyBorder="1"/>
    <xf numFmtId="4" fontId="1" fillId="0" borderId="3" xfId="0" applyNumberFormat="1" applyFont="1" applyFill="1" applyBorder="1"/>
    <xf numFmtId="4" fontId="0" fillId="0" borderId="4" xfId="0" applyNumberFormat="1" applyFill="1" applyBorder="1"/>
    <xf numFmtId="4" fontId="1" fillId="0" borderId="4" xfId="0" applyNumberFormat="1" applyFont="1" applyFill="1" applyBorder="1"/>
    <xf numFmtId="4" fontId="1" fillId="0" borderId="6" xfId="0" applyNumberFormat="1" applyFont="1" applyFill="1" applyBorder="1"/>
    <xf numFmtId="4" fontId="1" fillId="0" borderId="7" xfId="0" applyNumberFormat="1" applyFont="1" applyFill="1" applyBorder="1"/>
    <xf numFmtId="4" fontId="1" fillId="0" borderId="8" xfId="0" applyNumberFormat="1" applyFont="1" applyFill="1" applyBorder="1"/>
    <xf numFmtId="4" fontId="1" fillId="0" borderId="9" xfId="0" applyNumberFormat="1" applyFont="1" applyFill="1" applyBorder="1"/>
    <xf numFmtId="4" fontId="0" fillId="0" borderId="4" xfId="0" applyNumberFormat="1" applyBorder="1" applyAlignment="1">
      <alignment horizontal="center" wrapText="1"/>
    </xf>
    <xf numFmtId="0" fontId="0" fillId="0" borderId="0" xfId="0" applyNumberFormat="1" applyAlignment="1">
      <alignment horizontal="center" wrapText="1"/>
    </xf>
    <xf numFmtId="0" fontId="0" fillId="0" borderId="0" xfId="0" applyNumberFormat="1"/>
    <xf numFmtId="0" fontId="0" fillId="0" borderId="0" xfId="0" applyNumberFormat="1" applyFont="1" applyFill="1" applyBorder="1" applyAlignment="1" applyProtection="1"/>
    <xf numFmtId="4" fontId="0" fillId="0" borderId="0" xfId="0" applyNumberFormat="1" applyFont="1" applyFill="1" applyBorder="1" applyAlignment="1" applyProtection="1"/>
    <xf numFmtId="0" fontId="6" fillId="0" borderId="0" xfId="0" applyNumberFormat="1" applyFont="1" applyAlignment="1">
      <alignment horizontal="centerContinuous"/>
    </xf>
    <xf numFmtId="0" fontId="6" fillId="0" borderId="0" xfId="0" applyFont="1" applyAlignment="1">
      <alignment horizontal="centerContinuous"/>
    </xf>
    <xf numFmtId="4" fontId="6" fillId="0" borderId="0" xfId="0" applyNumberFormat="1" applyFont="1" applyAlignment="1">
      <alignment horizontal="centerContinuous"/>
    </xf>
    <xf numFmtId="10" fontId="0" fillId="0" borderId="0" xfId="0" applyNumberFormat="1"/>
    <xf numFmtId="10" fontId="0" fillId="0" borderId="0" xfId="0" applyNumberFormat="1" applyAlignment="1">
      <alignment horizontal="center" wrapText="1"/>
    </xf>
    <xf numFmtId="0" fontId="8" fillId="0" borderId="0" xfId="0" applyFont="1" applyAlignment="1">
      <alignment horizontal="centerContinuous"/>
    </xf>
    <xf numFmtId="0" fontId="9" fillId="0" borderId="0" xfId="0" applyFont="1" applyAlignment="1">
      <alignment horizontal="centerContinuous"/>
    </xf>
    <xf numFmtId="0" fontId="10" fillId="0" borderId="0" xfId="0" applyFont="1"/>
    <xf numFmtId="0" fontId="11" fillId="0" borderId="0" xfId="0" applyFont="1"/>
    <xf numFmtId="0" fontId="9" fillId="0" borderId="0" xfId="0" applyFont="1"/>
    <xf numFmtId="0" fontId="9" fillId="0" borderId="10" xfId="0" applyFont="1" applyBorder="1"/>
    <xf numFmtId="0" fontId="9" fillId="0" borderId="11" xfId="0" applyFont="1" applyBorder="1" applyAlignment="1">
      <alignment horizontal="center"/>
    </xf>
    <xf numFmtId="0" fontId="9" fillId="0" borderId="12" xfId="0" applyFont="1" applyBorder="1" applyAlignment="1">
      <alignment horizontal="center"/>
    </xf>
    <xf numFmtId="0" fontId="0" fillId="0" borderId="13" xfId="0" applyBorder="1"/>
    <xf numFmtId="0" fontId="9" fillId="0" borderId="14" xfId="0" applyFont="1" applyBorder="1" applyAlignment="1">
      <alignment horizontal="center"/>
    </xf>
    <xf numFmtId="0" fontId="9" fillId="0" borderId="14" xfId="0" quotePrefix="1" applyFont="1" applyBorder="1" applyAlignment="1">
      <alignment horizontal="center"/>
    </xf>
    <xf numFmtId="0" fontId="9" fillId="0" borderId="15" xfId="0" applyFont="1" applyBorder="1" applyAlignment="1">
      <alignment horizontal="center"/>
    </xf>
    <xf numFmtId="0" fontId="9" fillId="0" borderId="16" xfId="0" applyFont="1" applyBorder="1" applyAlignment="1">
      <alignment horizontal="left"/>
    </xf>
    <xf numFmtId="3" fontId="0" fillId="0" borderId="17" xfId="0" applyNumberFormat="1" applyBorder="1"/>
    <xf numFmtId="3" fontId="0" fillId="0" borderId="18" xfId="0" applyNumberFormat="1" applyBorder="1"/>
    <xf numFmtId="3" fontId="0" fillId="0" borderId="19" xfId="0" applyNumberFormat="1" applyBorder="1"/>
    <xf numFmtId="0" fontId="9" fillId="0" borderId="13" xfId="0" applyFont="1" applyFill="1" applyBorder="1" applyAlignment="1">
      <alignment horizontal="left"/>
    </xf>
    <xf numFmtId="3" fontId="9" fillId="0" borderId="20" xfId="0" applyNumberFormat="1" applyFont="1" applyBorder="1"/>
    <xf numFmtId="3" fontId="9" fillId="0" borderId="21" xfId="0" applyNumberFormat="1" applyFont="1" applyBorder="1"/>
    <xf numFmtId="0" fontId="0" fillId="0" borderId="0" xfId="0" applyBorder="1"/>
    <xf numFmtId="0" fontId="9" fillId="0" borderId="0" xfId="0" applyFont="1" applyBorder="1" applyAlignment="1">
      <alignment horizontal="center"/>
    </xf>
    <xf numFmtId="0" fontId="9" fillId="0" borderId="13" xfId="0" applyFont="1" applyBorder="1"/>
    <xf numFmtId="49" fontId="9" fillId="0" borderId="16" xfId="0" applyNumberFormat="1" applyFont="1" applyBorder="1" applyAlignment="1">
      <alignment horizontal="left"/>
    </xf>
    <xf numFmtId="3" fontId="0" fillId="0" borderId="22" xfId="0" applyNumberFormat="1" applyBorder="1"/>
    <xf numFmtId="3" fontId="2" fillId="0" borderId="23" xfId="0" applyNumberFormat="1" applyFont="1" applyBorder="1"/>
    <xf numFmtId="3" fontId="0" fillId="0" borderId="23" xfId="0" applyNumberFormat="1" applyBorder="1"/>
    <xf numFmtId="0" fontId="12" fillId="0" borderId="16" xfId="0" applyFont="1" applyBorder="1" applyAlignment="1">
      <alignment horizontal="left"/>
    </xf>
    <xf numFmtId="3" fontId="9" fillId="0" borderId="24" xfId="0" applyNumberFormat="1" applyFont="1" applyBorder="1"/>
    <xf numFmtId="3" fontId="9" fillId="0" borderId="25" xfId="0" applyNumberFormat="1" applyFont="1" applyBorder="1"/>
    <xf numFmtId="3" fontId="9" fillId="0" borderId="26" xfId="0" applyNumberFormat="1" applyFont="1" applyBorder="1"/>
    <xf numFmtId="3" fontId="0" fillId="0" borderId="27" xfId="0" applyNumberFormat="1" applyBorder="1"/>
    <xf numFmtId="0" fontId="0" fillId="0" borderId="28" xfId="0" applyBorder="1"/>
    <xf numFmtId="0" fontId="0" fillId="0" borderId="29" xfId="0" applyBorder="1"/>
    <xf numFmtId="0" fontId="13" fillId="0" borderId="0" xfId="0" applyFont="1" applyBorder="1" applyAlignment="1">
      <alignment horizontal="left"/>
    </xf>
    <xf numFmtId="0" fontId="13" fillId="0" borderId="0" xfId="0" applyFont="1" applyAlignment="1">
      <alignment horizontal="left"/>
    </xf>
    <xf numFmtId="0" fontId="9" fillId="0" borderId="10" xfId="0" applyFont="1" applyBorder="1" applyAlignment="1"/>
    <xf numFmtId="3" fontId="0" fillId="0" borderId="30" xfId="0" applyNumberFormat="1" applyBorder="1"/>
    <xf numFmtId="3" fontId="0" fillId="0" borderId="12" xfId="0" applyNumberFormat="1" applyBorder="1"/>
    <xf numFmtId="0" fontId="9" fillId="0" borderId="16" xfId="0" applyFont="1" applyBorder="1" applyAlignment="1"/>
    <xf numFmtId="0" fontId="14" fillId="0" borderId="13" xfId="0" applyFont="1" applyBorder="1" applyAlignment="1">
      <alignment horizontal="left"/>
    </xf>
    <xf numFmtId="3" fontId="9" fillId="0" borderId="31" xfId="0" applyNumberFormat="1" applyFont="1" applyBorder="1"/>
    <xf numFmtId="0" fontId="9" fillId="0" borderId="32" xfId="0" applyFont="1" applyBorder="1"/>
    <xf numFmtId="0" fontId="9" fillId="0" borderId="16" xfId="0" applyFont="1" applyBorder="1"/>
    <xf numFmtId="0" fontId="0" fillId="0" borderId="0" xfId="0" applyAlignment="1">
      <alignment horizontal="center"/>
    </xf>
    <xf numFmtId="3" fontId="15" fillId="0" borderId="0" xfId="0" applyNumberFormat="1" applyFont="1" applyAlignment="1">
      <alignment horizontal="right"/>
    </xf>
    <xf numFmtId="164" fontId="9" fillId="3" borderId="34" xfId="1" applyFont="1" applyFill="1" applyBorder="1" applyAlignment="1">
      <alignment horizontal="center" wrapText="1"/>
    </xf>
    <xf numFmtId="3" fontId="9" fillId="3" borderId="34" xfId="1" applyNumberFormat="1" applyFont="1" applyFill="1" applyBorder="1" applyAlignment="1">
      <alignment horizontal="center" wrapText="1"/>
    </xf>
    <xf numFmtId="0" fontId="14" fillId="0" borderId="0" xfId="0" applyFont="1"/>
    <xf numFmtId="0" fontId="0" fillId="0" borderId="4" xfId="0" applyBorder="1"/>
    <xf numFmtId="0" fontId="0" fillId="0" borderId="4" xfId="0" applyBorder="1" applyAlignment="1">
      <alignment horizontal="center"/>
    </xf>
    <xf numFmtId="0" fontId="9" fillId="0" borderId="4" xfId="0" applyFont="1" applyBorder="1"/>
    <xf numFmtId="0" fontId="9" fillId="0" borderId="4" xfId="0" applyFont="1" applyBorder="1" applyAlignment="1">
      <alignment horizontal="center"/>
    </xf>
    <xf numFmtId="3" fontId="9" fillId="0" borderId="4" xfId="0" applyNumberFormat="1" applyFont="1" applyBorder="1"/>
    <xf numFmtId="0" fontId="9" fillId="0" borderId="35" xfId="0" applyFont="1" applyBorder="1"/>
    <xf numFmtId="0" fontId="9" fillId="0" borderId="35" xfId="0" applyFont="1" applyBorder="1" applyAlignment="1">
      <alignment horizontal="center"/>
    </xf>
    <xf numFmtId="3" fontId="9" fillId="0" borderId="35" xfId="0" applyNumberFormat="1" applyFont="1" applyBorder="1"/>
    <xf numFmtId="0" fontId="9" fillId="0" borderId="0" xfId="0" applyFont="1" applyBorder="1"/>
    <xf numFmtId="3" fontId="9" fillId="0" borderId="0" xfId="0" applyNumberFormat="1" applyFont="1" applyBorder="1"/>
    <xf numFmtId="0" fontId="2" fillId="0" borderId="4" xfId="0" applyFont="1" applyBorder="1"/>
    <xf numFmtId="0" fontId="2" fillId="0" borderId="4" xfId="0" applyFont="1" applyBorder="1" applyAlignment="1">
      <alignment horizontal="center"/>
    </xf>
    <xf numFmtId="3" fontId="2" fillId="0" borderId="4" xfId="0" applyNumberFormat="1" applyFont="1" applyBorder="1"/>
    <xf numFmtId="164" fontId="9" fillId="0" borderId="0" xfId="1" applyFont="1" applyFill="1" applyBorder="1" applyAlignment="1">
      <alignment horizontal="left" wrapText="1"/>
    </xf>
    <xf numFmtId="164" fontId="9" fillId="0" borderId="0" xfId="1" applyFont="1" applyFill="1" applyBorder="1" applyAlignment="1">
      <alignment horizontal="center" wrapText="1"/>
    </xf>
    <xf numFmtId="3" fontId="9" fillId="0" borderId="0" xfId="1" applyNumberFormat="1" applyFont="1" applyFill="1" applyBorder="1" applyAlignment="1">
      <alignment horizontal="center" wrapText="1"/>
    </xf>
    <xf numFmtId="3" fontId="9" fillId="0" borderId="6" xfId="0" applyNumberFormat="1" applyFont="1" applyBorder="1"/>
    <xf numFmtId="0" fontId="14" fillId="0" borderId="0" xfId="0" applyFont="1" applyFill="1" applyBorder="1"/>
    <xf numFmtId="0" fontId="2" fillId="0" borderId="4" xfId="0" applyFont="1" applyFill="1" applyBorder="1"/>
    <xf numFmtId="0" fontId="2" fillId="0" borderId="0" xfId="0" applyFont="1"/>
    <xf numFmtId="0" fontId="2" fillId="0" borderId="0" xfId="0" applyFont="1" applyAlignment="1">
      <alignment horizontal="center"/>
    </xf>
    <xf numFmtId="3" fontId="2" fillId="0" borderId="0" xfId="0" applyNumberFormat="1" applyFont="1"/>
    <xf numFmtId="0" fontId="0" fillId="0" borderId="36" xfId="0" applyBorder="1"/>
    <xf numFmtId="0" fontId="0" fillId="0" borderId="36" xfId="0" applyBorder="1" applyAlignment="1">
      <alignment horizontal="center"/>
    </xf>
    <xf numFmtId="3" fontId="0" fillId="0" borderId="36" xfId="0" applyNumberFormat="1" applyBorder="1"/>
    <xf numFmtId="0" fontId="17" fillId="0" borderId="0" xfId="0" applyFont="1" applyAlignment="1"/>
    <xf numFmtId="0" fontId="15" fillId="0" borderId="0" xfId="0" applyFont="1" applyAlignment="1">
      <alignment horizontal="right"/>
    </xf>
    <xf numFmtId="3" fontId="15" fillId="0" borderId="0" xfId="0" applyNumberFormat="1" applyFont="1" applyBorder="1" applyAlignment="1">
      <alignment horizontal="right"/>
    </xf>
    <xf numFmtId="49" fontId="15" fillId="0" borderId="0" xfId="0" applyNumberFormat="1" applyFont="1" applyAlignment="1"/>
    <xf numFmtId="0" fontId="15" fillId="0" borderId="37" xfId="0" applyFont="1" applyBorder="1" applyAlignment="1">
      <alignment horizontal="center"/>
    </xf>
    <xf numFmtId="3" fontId="15" fillId="0" borderId="37" xfId="0" applyNumberFormat="1" applyFont="1" applyBorder="1" applyAlignment="1">
      <alignment horizontal="center"/>
    </xf>
    <xf numFmtId="0" fontId="15" fillId="0" borderId="0" xfId="0" applyFont="1" applyAlignment="1"/>
    <xf numFmtId="0" fontId="15" fillId="0" borderId="5" xfId="0" applyFont="1" applyBorder="1" applyAlignment="1">
      <alignment horizontal="center"/>
    </xf>
    <xf numFmtId="3" fontId="15" fillId="0" borderId="5" xfId="0" applyNumberFormat="1" applyFont="1" applyBorder="1" applyAlignment="1">
      <alignment horizontal="center"/>
    </xf>
    <xf numFmtId="3" fontId="15" fillId="0" borderId="38" xfId="0" applyNumberFormat="1" applyFont="1" applyBorder="1" applyAlignment="1">
      <alignment horizontal="right"/>
    </xf>
    <xf numFmtId="0" fontId="18" fillId="0" borderId="4" xfId="0" applyFont="1" applyBorder="1" applyAlignment="1"/>
    <xf numFmtId="3" fontId="18" fillId="0" borderId="4" xfId="0" applyNumberFormat="1" applyFont="1" applyBorder="1" applyAlignment="1">
      <alignment horizontal="right"/>
    </xf>
    <xf numFmtId="0" fontId="15" fillId="0" borderId="6" xfId="0" applyFont="1" applyBorder="1" applyAlignment="1"/>
    <xf numFmtId="3" fontId="18" fillId="0" borderId="6" xfId="0" applyNumberFormat="1" applyFont="1" applyBorder="1" applyAlignment="1">
      <alignment horizontal="right"/>
    </xf>
    <xf numFmtId="0" fontId="15" fillId="0" borderId="0" xfId="0" quotePrefix="1" applyFont="1" applyAlignment="1">
      <alignment horizontal="right"/>
    </xf>
    <xf numFmtId="0" fontId="9" fillId="0" borderId="39" xfId="0" applyFont="1" applyBorder="1" applyAlignment="1">
      <alignment wrapText="1"/>
    </xf>
    <xf numFmtId="0" fontId="9" fillId="0" borderId="39" xfId="0" applyFont="1" applyBorder="1" applyAlignment="1">
      <alignment horizontal="center" wrapText="1"/>
    </xf>
    <xf numFmtId="43" fontId="0" fillId="0" borderId="0" xfId="0" applyNumberFormat="1"/>
    <xf numFmtId="43" fontId="0" fillId="0" borderId="4" xfId="0" applyNumberFormat="1" applyBorder="1"/>
    <xf numFmtId="0" fontId="0" fillId="0" borderId="4" xfId="0" applyBorder="1" applyAlignment="1">
      <alignment wrapText="1"/>
    </xf>
    <xf numFmtId="43" fontId="0" fillId="0" borderId="4" xfId="0" applyNumberFormat="1" applyBorder="1" applyAlignment="1">
      <alignment wrapText="1"/>
    </xf>
    <xf numFmtId="0" fontId="0" fillId="0" borderId="39" xfId="0" applyBorder="1"/>
    <xf numFmtId="43" fontId="0" fillId="0" borderId="39" xfId="0" applyNumberFormat="1" applyBorder="1"/>
    <xf numFmtId="4" fontId="6" fillId="0" borderId="0" xfId="0" applyNumberFormat="1" applyFont="1" applyFill="1" applyAlignment="1">
      <alignment horizontal="centerContinuous"/>
    </xf>
    <xf numFmtId="4" fontId="0" fillId="0" borderId="4" xfId="0" applyNumberFormat="1" applyFill="1" applyBorder="1" applyAlignment="1">
      <alignment horizontal="center" wrapText="1"/>
    </xf>
    <xf numFmtId="3" fontId="19" fillId="0" borderId="0" xfId="0" applyNumberFormat="1" applyFont="1"/>
    <xf numFmtId="3" fontId="20" fillId="0" borderId="0" xfId="0" applyNumberFormat="1" applyFont="1"/>
    <xf numFmtId="3" fontId="9" fillId="0" borderId="28" xfId="0" applyNumberFormat="1" applyFont="1" applyBorder="1"/>
    <xf numFmtId="3" fontId="0" fillId="0" borderId="4" xfId="0" applyNumberFormat="1" applyFont="1" applyBorder="1"/>
    <xf numFmtId="3" fontId="2" fillId="0" borderId="38" xfId="0" applyNumberFormat="1" applyFont="1" applyBorder="1"/>
    <xf numFmtId="3" fontId="0" fillId="0" borderId="38" xfId="0" applyNumberFormat="1" applyBorder="1"/>
    <xf numFmtId="0" fontId="9" fillId="0" borderId="40" xfId="0" applyFont="1" applyBorder="1" applyAlignment="1">
      <alignment horizontal="center"/>
    </xf>
    <xf numFmtId="0" fontId="9" fillId="0" borderId="41" xfId="0" applyFont="1" applyBorder="1" applyAlignment="1">
      <alignment horizontal="center"/>
    </xf>
    <xf numFmtId="0" fontId="9" fillId="0" borderId="42" xfId="0" applyFont="1" applyBorder="1"/>
    <xf numFmtId="0" fontId="9" fillId="0" borderId="43" xfId="0" applyFont="1" applyBorder="1"/>
    <xf numFmtId="3" fontId="0" fillId="0" borderId="38" xfId="0" applyNumberFormat="1" applyFont="1" applyBorder="1"/>
    <xf numFmtId="3" fontId="0" fillId="0" borderId="0" xfId="0" applyNumberFormat="1" applyBorder="1"/>
    <xf numFmtId="4" fontId="0" fillId="0" borderId="0" xfId="0" applyNumberFormat="1" applyBorder="1"/>
    <xf numFmtId="3" fontId="0" fillId="0" borderId="44" xfId="0" applyNumberFormat="1" applyBorder="1"/>
    <xf numFmtId="4" fontId="0" fillId="0" borderId="37" xfId="0" applyNumberFormat="1" applyFill="1" applyBorder="1"/>
    <xf numFmtId="4" fontId="0" fillId="0" borderId="5" xfId="0" applyNumberFormat="1" applyFill="1" applyBorder="1"/>
    <xf numFmtId="4" fontId="0" fillId="0" borderId="38" xfId="0" applyNumberFormat="1" applyFill="1" applyBorder="1"/>
    <xf numFmtId="0" fontId="1" fillId="0" borderId="0" xfId="0" applyFont="1"/>
    <xf numFmtId="0" fontId="0" fillId="0" borderId="4" xfId="0" applyFill="1" applyBorder="1"/>
    <xf numFmtId="3" fontId="0" fillId="0" borderId="4" xfId="0" applyNumberFormat="1" applyFill="1" applyBorder="1"/>
    <xf numFmtId="0" fontId="0" fillId="0" borderId="45" xfId="0" applyFill="1" applyBorder="1"/>
    <xf numFmtId="0" fontId="0" fillId="0" borderId="38" xfId="0" applyFill="1" applyBorder="1"/>
    <xf numFmtId="4" fontId="0" fillId="0" borderId="38" xfId="0" applyNumberFormat="1" applyBorder="1"/>
    <xf numFmtId="4" fontId="0" fillId="0" borderId="46" xfId="0" applyNumberFormat="1" applyBorder="1"/>
    <xf numFmtId="0" fontId="0" fillId="0" borderId="47" xfId="0" applyFill="1" applyBorder="1"/>
    <xf numFmtId="0" fontId="0" fillId="0" borderId="37" xfId="0" applyFill="1" applyBorder="1"/>
    <xf numFmtId="4" fontId="0" fillId="0" borderId="37" xfId="0" applyNumberFormat="1" applyBorder="1"/>
    <xf numFmtId="3" fontId="0" fillId="0" borderId="37" xfId="0" applyNumberFormat="1" applyBorder="1"/>
    <xf numFmtId="4" fontId="0" fillId="0" borderId="48" xfId="0" applyNumberFormat="1" applyBorder="1"/>
    <xf numFmtId="4" fontId="2" fillId="0" borderId="37" xfId="0" quotePrefix="1" applyNumberFormat="1" applyFont="1" applyBorder="1"/>
    <xf numFmtId="3" fontId="0" fillId="0" borderId="4" xfId="0" applyNumberFormat="1" applyBorder="1" applyAlignment="1">
      <alignment wrapText="1"/>
    </xf>
    <xf numFmtId="3" fontId="0" fillId="0" borderId="4" xfId="0" applyNumberFormat="1" applyBorder="1" applyAlignment="1">
      <alignment horizontal="center" wrapText="1"/>
    </xf>
    <xf numFmtId="4" fontId="2" fillId="0" borderId="4" xfId="0" applyNumberFormat="1" applyFont="1" applyBorder="1" applyAlignment="1">
      <alignment wrapText="1"/>
    </xf>
    <xf numFmtId="3" fontId="0" fillId="0" borderId="49" xfId="0" applyNumberFormat="1" applyBorder="1"/>
    <xf numFmtId="3" fontId="2" fillId="0" borderId="1" xfId="0" applyNumberFormat="1" applyFont="1" applyBorder="1"/>
    <xf numFmtId="3" fontId="2" fillId="0" borderId="50" xfId="0" applyNumberFormat="1" applyFont="1" applyBorder="1"/>
    <xf numFmtId="4" fontId="2" fillId="0" borderId="4" xfId="0" applyNumberFormat="1" applyFont="1" applyBorder="1"/>
    <xf numFmtId="3" fontId="15" fillId="0" borderId="0" xfId="0" applyNumberFormat="1" applyFont="1" applyAlignment="1">
      <alignment horizontal="centerContinuous"/>
    </xf>
    <xf numFmtId="0" fontId="21" fillId="0" borderId="0" xfId="0" applyFont="1" applyAlignment="1">
      <alignment horizontal="centerContinuous"/>
    </xf>
    <xf numFmtId="3" fontId="21" fillId="0" borderId="0" xfId="0" applyNumberFormat="1" applyFont="1" applyAlignment="1">
      <alignment horizontal="centerContinuous"/>
    </xf>
    <xf numFmtId="0" fontId="21" fillId="0" borderId="0" xfId="0" applyFont="1"/>
    <xf numFmtId="3" fontId="21" fillId="0" borderId="0" xfId="0" applyNumberFormat="1" applyFont="1"/>
    <xf numFmtId="0" fontId="15" fillId="0" borderId="0" xfId="0" applyFont="1"/>
    <xf numFmtId="0" fontId="0" fillId="0" borderId="0" xfId="0" applyBorder="1" applyAlignment="1">
      <alignment horizontal="center"/>
    </xf>
    <xf numFmtId="0" fontId="9" fillId="0" borderId="4" xfId="0" applyFont="1" applyBorder="1" applyAlignment="1">
      <alignment horizontal="center" wrapText="1"/>
    </xf>
    <xf numFmtId="0" fontId="9" fillId="0" borderId="37" xfId="0" applyFont="1" applyBorder="1" applyAlignment="1">
      <alignment horizontal="center" wrapText="1"/>
    </xf>
    <xf numFmtId="3" fontId="9" fillId="0" borderId="37" xfId="0" applyNumberFormat="1" applyFont="1" applyBorder="1" applyAlignment="1">
      <alignment horizontal="center" wrapText="1"/>
    </xf>
    <xf numFmtId="4" fontId="9" fillId="0" borderId="37" xfId="0" applyNumberFormat="1" applyFont="1" applyBorder="1" applyAlignment="1">
      <alignment horizontal="center" wrapText="1"/>
    </xf>
    <xf numFmtId="0" fontId="0" fillId="4" borderId="0" xfId="0" applyFill="1" applyAlignment="1">
      <alignment horizontal="center" wrapText="1"/>
    </xf>
    <xf numFmtId="0" fontId="8" fillId="4" borderId="0" xfId="0" applyFont="1" applyFill="1" applyAlignment="1">
      <alignment horizontal="center" wrapText="1"/>
    </xf>
    <xf numFmtId="4" fontId="9" fillId="4" borderId="0" xfId="0" applyNumberFormat="1" applyFont="1" applyFill="1" applyBorder="1" applyAlignment="1">
      <alignment horizontal="center" wrapText="1"/>
    </xf>
    <xf numFmtId="0" fontId="9" fillId="4" borderId="0" xfId="0" applyFont="1" applyFill="1" applyAlignment="1">
      <alignment horizontal="center" wrapText="1"/>
    </xf>
    <xf numFmtId="3" fontId="22" fillId="4" borderId="51" xfId="0" applyNumberFormat="1" applyFont="1" applyFill="1" applyBorder="1" applyAlignment="1">
      <alignment horizontal="center" wrapText="1"/>
    </xf>
    <xf numFmtId="3" fontId="22" fillId="4" borderId="52" xfId="0" applyNumberFormat="1" applyFont="1" applyFill="1" applyBorder="1" applyAlignment="1">
      <alignment horizontal="center" wrapText="1"/>
    </xf>
    <xf numFmtId="0" fontId="0" fillId="4" borderId="53" xfId="0" applyFill="1" applyBorder="1" applyAlignment="1">
      <alignment wrapText="1"/>
    </xf>
    <xf numFmtId="0" fontId="0" fillId="4" borderId="5" xfId="0" applyFill="1" applyBorder="1" applyAlignment="1">
      <alignment wrapText="1"/>
    </xf>
    <xf numFmtId="0" fontId="0" fillId="4" borderId="4" xfId="0" applyFill="1" applyBorder="1" applyAlignment="1">
      <alignment wrapText="1"/>
    </xf>
    <xf numFmtId="17" fontId="9" fillId="0" borderId="4" xfId="0" quotePrefix="1" applyNumberFormat="1" applyFont="1" applyBorder="1" applyAlignment="1">
      <alignment horizontal="center" wrapText="1"/>
    </xf>
    <xf numFmtId="0" fontId="9" fillId="0" borderId="4" xfId="0" quotePrefix="1" applyFont="1" applyBorder="1" applyAlignment="1">
      <alignment horizontal="center" wrapText="1"/>
    </xf>
    <xf numFmtId="0" fontId="9" fillId="0" borderId="0" xfId="0" applyFont="1" applyAlignment="1">
      <alignment horizontal="center" wrapText="1"/>
    </xf>
    <xf numFmtId="4" fontId="9" fillId="0" borderId="47" xfId="0" applyNumberFormat="1" applyFont="1" applyBorder="1" applyAlignment="1">
      <alignment horizontal="center" wrapText="1"/>
    </xf>
    <xf numFmtId="3" fontId="22" fillId="4" borderId="5" xfId="0" applyNumberFormat="1" applyFont="1" applyFill="1" applyBorder="1" applyAlignment="1">
      <alignment horizontal="center" wrapText="1"/>
    </xf>
    <xf numFmtId="3" fontId="22" fillId="4" borderId="4" xfId="0" applyNumberFormat="1" applyFont="1" applyFill="1" applyBorder="1" applyAlignment="1">
      <alignment horizontal="center" wrapText="1"/>
    </xf>
    <xf numFmtId="0" fontId="2" fillId="0" borderId="4" xfId="0" applyFont="1" applyBorder="1" applyAlignment="1">
      <alignment vertical="top" wrapText="1"/>
    </xf>
    <xf numFmtId="0" fontId="23" fillId="0" borderId="0" xfId="0" applyFont="1" applyAlignment="1">
      <alignment wrapText="1"/>
    </xf>
    <xf numFmtId="3" fontId="18" fillId="0" borderId="4" xfId="0" applyNumberFormat="1" applyFont="1" applyBorder="1" applyAlignment="1">
      <alignment wrapText="1"/>
    </xf>
    <xf numFmtId="4" fontId="24" fillId="0" borderId="4" xfId="0" applyNumberFormat="1" applyFont="1" applyBorder="1" applyProtection="1">
      <protection locked="0"/>
    </xf>
    <xf numFmtId="0" fontId="25" fillId="4" borderId="50" xfId="0" applyFont="1" applyFill="1" applyBorder="1" applyAlignment="1"/>
    <xf numFmtId="4" fontId="25" fillId="0" borderId="4" xfId="0" applyNumberFormat="1" applyFont="1" applyBorder="1" applyAlignment="1" applyProtection="1">
      <protection locked="0"/>
    </xf>
    <xf numFmtId="3" fontId="25" fillId="0" borderId="4" xfId="0" applyNumberFormat="1" applyFont="1" applyBorder="1" applyAlignment="1" applyProtection="1">
      <protection locked="0"/>
    </xf>
    <xf numFmtId="4" fontId="0" fillId="0" borderId="4" xfId="0" applyNumberFormat="1" applyBorder="1" applyProtection="1">
      <protection locked="0"/>
    </xf>
    <xf numFmtId="4" fontId="0" fillId="0" borderId="4" xfId="0" applyNumberFormat="1" applyBorder="1" applyAlignment="1" applyProtection="1">
      <alignment wrapText="1"/>
      <protection locked="0"/>
    </xf>
    <xf numFmtId="0" fontId="2" fillId="0" borderId="4" xfId="0" applyFont="1" applyBorder="1" applyAlignment="1">
      <alignment wrapText="1"/>
    </xf>
    <xf numFmtId="0" fontId="18" fillId="0" borderId="4" xfId="0" applyFont="1" applyBorder="1" applyAlignment="1">
      <alignment horizontal="justify" vertical="top" wrapText="1"/>
    </xf>
    <xf numFmtId="3" fontId="26" fillId="0" borderId="4" xfId="0" applyNumberFormat="1" applyFont="1" applyBorder="1"/>
    <xf numFmtId="0" fontId="9" fillId="0" borderId="4" xfId="0" applyFont="1" applyBorder="1" applyAlignment="1">
      <alignment wrapText="1"/>
    </xf>
    <xf numFmtId="0" fontId="15" fillId="0" borderId="38" xfId="0" applyFont="1" applyBorder="1" applyProtection="1">
      <protection locked="0"/>
    </xf>
    <xf numFmtId="3" fontId="15" fillId="0" borderId="38" xfId="0" applyNumberFormat="1" applyFont="1" applyBorder="1" applyAlignment="1" applyProtection="1">
      <protection locked="0"/>
    </xf>
    <xf numFmtId="0" fontId="15" fillId="4" borderId="4" xfId="0" applyFont="1" applyFill="1" applyBorder="1" applyAlignment="1"/>
    <xf numFmtId="4" fontId="15" fillId="0" borderId="4" xfId="0" applyNumberFormat="1" applyFont="1" applyBorder="1" applyAlignment="1" applyProtection="1">
      <protection locked="0"/>
    </xf>
    <xf numFmtId="3" fontId="15" fillId="0" borderId="4" xfId="0" applyNumberFormat="1" applyFont="1" applyBorder="1" applyAlignment="1" applyProtection="1">
      <protection locked="0"/>
    </xf>
    <xf numFmtId="4" fontId="9" fillId="0" borderId="4" xfId="0" applyNumberFormat="1" applyFont="1" applyBorder="1" applyProtection="1">
      <protection locked="0"/>
    </xf>
    <xf numFmtId="4" fontId="9" fillId="0" borderId="4" xfId="0" applyNumberFormat="1" applyFont="1" applyBorder="1" applyAlignment="1" applyProtection="1">
      <alignment wrapText="1"/>
      <protection locked="0"/>
    </xf>
    <xf numFmtId="3" fontId="18" fillId="0" borderId="50" xfId="0" applyNumberFormat="1" applyFont="1" applyBorder="1" applyAlignment="1">
      <alignment wrapText="1"/>
    </xf>
    <xf numFmtId="0" fontId="18" fillId="0" borderId="38" xfId="0" applyFont="1" applyBorder="1" applyAlignment="1">
      <alignment horizontal="justify" vertical="top" wrapText="1"/>
    </xf>
    <xf numFmtId="3" fontId="15" fillId="0" borderId="4" xfId="0" applyNumberFormat="1" applyFont="1" applyBorder="1"/>
    <xf numFmtId="0" fontId="15" fillId="4" borderId="50" xfId="0" applyFont="1" applyFill="1" applyBorder="1" applyAlignment="1"/>
    <xf numFmtId="0" fontId="25" fillId="0" borderId="4" xfId="0" applyFont="1" applyBorder="1" applyAlignment="1" applyProtection="1">
      <alignment wrapText="1"/>
      <protection locked="0"/>
    </xf>
    <xf numFmtId="0" fontId="15" fillId="0" borderId="4" xfId="0" applyFont="1" applyBorder="1" applyProtection="1">
      <protection locked="0"/>
    </xf>
    <xf numFmtId="0" fontId="18" fillId="0" borderId="4" xfId="0" applyFont="1" applyBorder="1" applyAlignment="1" applyProtection="1">
      <alignment wrapText="1"/>
      <protection locked="0"/>
    </xf>
    <xf numFmtId="0" fontId="0" fillId="0" borderId="4" xfId="0" applyBorder="1" applyAlignment="1" applyProtection="1">
      <alignment wrapText="1"/>
      <protection locked="0"/>
    </xf>
    <xf numFmtId="0" fontId="15" fillId="0" borderId="4" xfId="0" applyFont="1" applyBorder="1" applyAlignment="1" applyProtection="1">
      <alignment wrapText="1"/>
      <protection locked="0"/>
    </xf>
    <xf numFmtId="0" fontId="18" fillId="0" borderId="4" xfId="0" applyFont="1" applyBorder="1" applyProtection="1">
      <protection locked="0"/>
    </xf>
    <xf numFmtId="0" fontId="0" fillId="0" borderId="5" xfId="0" applyBorder="1" applyAlignment="1" applyProtection="1">
      <alignment wrapText="1"/>
      <protection locked="0"/>
    </xf>
    <xf numFmtId="3" fontId="25" fillId="0" borderId="4" xfId="0" applyNumberFormat="1" applyFont="1" applyFill="1" applyBorder="1" applyAlignment="1" applyProtection="1">
      <protection locked="0"/>
    </xf>
    <xf numFmtId="0" fontId="0" fillId="4" borderId="4" xfId="0" applyFill="1" applyBorder="1" applyAlignment="1">
      <alignment horizontal="center" wrapText="1"/>
    </xf>
    <xf numFmtId="0" fontId="9" fillId="0" borderId="0" xfId="0" applyFont="1" applyAlignment="1">
      <alignment wrapText="1"/>
    </xf>
    <xf numFmtId="3" fontId="9" fillId="0" borderId="0" xfId="0" applyNumberFormat="1" applyFont="1"/>
    <xf numFmtId="4" fontId="9" fillId="0" borderId="0" xfId="0" applyNumberFormat="1" applyFont="1"/>
    <xf numFmtId="0" fontId="15" fillId="0" borderId="4" xfId="0" applyFont="1" applyBorder="1" applyAlignment="1">
      <alignment wrapText="1"/>
    </xf>
    <xf numFmtId="4" fontId="12" fillId="0" borderId="4" xfId="0" applyNumberFormat="1" applyFont="1" applyBorder="1" applyAlignment="1">
      <alignment horizontal="center" wrapText="1"/>
    </xf>
    <xf numFmtId="4" fontId="12" fillId="0" borderId="4" xfId="0" applyNumberFormat="1" applyFont="1" applyBorder="1" applyAlignment="1">
      <alignment horizontal="center" wrapText="1" shrinkToFit="1"/>
    </xf>
    <xf numFmtId="4" fontId="12" fillId="0" borderId="4" xfId="0" applyNumberFormat="1" applyFont="1" applyBorder="1" applyAlignment="1">
      <alignment horizontal="center"/>
    </xf>
    <xf numFmtId="4" fontId="12" fillId="0" borderId="50" xfId="0" applyNumberFormat="1" applyFont="1" applyBorder="1" applyAlignment="1">
      <alignment horizontal="center" wrapText="1"/>
    </xf>
    <xf numFmtId="165" fontId="0" fillId="0" borderId="4" xfId="0" applyNumberFormat="1" applyBorder="1"/>
    <xf numFmtId="4" fontId="0" fillId="0" borderId="50" xfId="0" applyNumberFormat="1" applyBorder="1"/>
    <xf numFmtId="166" fontId="0" fillId="0" borderId="4" xfId="0" applyNumberFormat="1" applyBorder="1"/>
    <xf numFmtId="0" fontId="15" fillId="0" borderId="4" xfId="0" applyFont="1" applyBorder="1" applyAlignment="1">
      <alignment horizontal="center"/>
    </xf>
    <xf numFmtId="4" fontId="9" fillId="0" borderId="4" xfId="0" applyNumberFormat="1" applyFont="1" applyBorder="1"/>
    <xf numFmtId="0" fontId="27" fillId="0" borderId="0" xfId="0" applyFont="1"/>
    <xf numFmtId="4" fontId="1" fillId="0" borderId="0" xfId="0" applyNumberFormat="1" applyFont="1"/>
    <xf numFmtId="0" fontId="0" fillId="0" borderId="49" xfId="0" applyBorder="1"/>
    <xf numFmtId="0" fontId="1" fillId="0" borderId="49" xfId="0" applyFont="1" applyBorder="1"/>
    <xf numFmtId="0" fontId="0" fillId="0" borderId="49" xfId="0" applyBorder="1" applyAlignment="1">
      <alignment wrapText="1"/>
    </xf>
    <xf numFmtId="0" fontId="1" fillId="0" borderId="49" xfId="0" applyFont="1" applyBorder="1" applyAlignment="1">
      <alignment wrapText="1"/>
    </xf>
    <xf numFmtId="3" fontId="0" fillId="0" borderId="56" xfId="0" applyNumberFormat="1" applyBorder="1"/>
    <xf numFmtId="3" fontId="0" fillId="0" borderId="57" xfId="0" applyNumberFormat="1" applyBorder="1"/>
    <xf numFmtId="3" fontId="1" fillId="0" borderId="56" xfId="0" applyNumberFormat="1" applyFont="1" applyBorder="1"/>
    <xf numFmtId="3" fontId="1" fillId="0" borderId="58" xfId="0" applyNumberFormat="1" applyFont="1" applyBorder="1"/>
    <xf numFmtId="3" fontId="1" fillId="0" borderId="55" xfId="0" applyNumberFormat="1" applyFont="1" applyFill="1" applyBorder="1" applyAlignment="1">
      <alignment horizontal="center" wrapText="1"/>
    </xf>
    <xf numFmtId="0" fontId="0" fillId="0" borderId="0" xfId="0" applyAlignment="1">
      <alignment horizontal="left" wrapText="1"/>
    </xf>
    <xf numFmtId="0" fontId="16" fillId="0" borderId="0" xfId="0" applyFont="1" applyAlignment="1">
      <alignment horizontal="center"/>
    </xf>
    <xf numFmtId="0" fontId="8" fillId="0" borderId="0" xfId="0" applyFont="1" applyAlignment="1">
      <alignment horizontal="center"/>
    </xf>
    <xf numFmtId="0" fontId="15" fillId="3" borderId="33" xfId="0" applyFont="1" applyFill="1" applyBorder="1" applyAlignment="1">
      <alignment horizontal="center"/>
    </xf>
    <xf numFmtId="0" fontId="15" fillId="0" borderId="0" xfId="0" applyFont="1" applyAlignment="1">
      <alignment horizontal="right"/>
    </xf>
    <xf numFmtId="3" fontId="9" fillId="0" borderId="39" xfId="0" applyNumberFormat="1" applyFont="1" applyBorder="1" applyAlignment="1">
      <alignment horizontal="center"/>
    </xf>
    <xf numFmtId="3" fontId="0" fillId="0" borderId="39" xfId="0" applyNumberFormat="1" applyBorder="1" applyAlignment="1">
      <alignment horizontal="center"/>
    </xf>
    <xf numFmtId="0" fontId="9" fillId="0" borderId="39" xfId="0" applyFont="1" applyBorder="1" applyAlignment="1">
      <alignment horizontal="center"/>
    </xf>
    <xf numFmtId="0" fontId="0" fillId="0" borderId="39" xfId="0" applyBorder="1" applyAlignment="1">
      <alignment horizontal="center"/>
    </xf>
    <xf numFmtId="0" fontId="1" fillId="0" borderId="49" xfId="0" applyFont="1" applyBorder="1" applyAlignment="1">
      <alignment horizontal="center"/>
    </xf>
    <xf numFmtId="0" fontId="1" fillId="0" borderId="50" xfId="0" applyFont="1" applyBorder="1" applyAlignment="1">
      <alignment horizontal="center"/>
    </xf>
    <xf numFmtId="0" fontId="1" fillId="0" borderId="54" xfId="0" applyFont="1" applyBorder="1" applyAlignment="1">
      <alignment horizontal="right"/>
    </xf>
    <xf numFmtId="3" fontId="15" fillId="0" borderId="0" xfId="0" applyNumberFormat="1" applyFont="1" applyBorder="1" applyAlignment="1">
      <alignment horizontal="right"/>
    </xf>
    <xf numFmtId="0" fontId="15" fillId="0" borderId="37" xfId="0" applyFont="1" applyBorder="1" applyAlignment="1">
      <alignment horizontal="center" wrapText="1"/>
    </xf>
    <xf numFmtId="0" fontId="0" fillId="0" borderId="5" xfId="0" applyBorder="1" applyAlignment="1">
      <alignment horizontal="center" wrapText="1"/>
    </xf>
    <xf numFmtId="0" fontId="0" fillId="0" borderId="38" xfId="0" applyBorder="1" applyAlignment="1">
      <alignment horizontal="center" wrapText="1"/>
    </xf>
    <xf numFmtId="4" fontId="1" fillId="0" borderId="0" xfId="0" applyNumberFormat="1" applyFont="1" applyAlignment="1">
      <alignment horizontal="right"/>
    </xf>
    <xf numFmtId="0" fontId="1" fillId="0" borderId="0" xfId="0" applyFont="1" applyAlignment="1">
      <alignment horizontal="right"/>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87" Type="http://schemas.openxmlformats.org/officeDocument/2006/relationships/externalLink" Target="externalLinks/externalLink7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103"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chart>
    <c:view3D>
      <c:rotY val="250"/>
      <c:perspective val="0"/>
    </c:view3D>
    <c:plotArea>
      <c:layout/>
      <c:pie3DChart>
        <c:dLbls>
          <c:showPercent val="1"/>
        </c:dLbls>
      </c:pie3DChart>
      <c:spPr>
        <a:noFill/>
        <a:ln w="25400">
          <a:noFill/>
        </a:ln>
      </c:spPr>
    </c:plotArea>
    <c:legend>
      <c:legendPos val="r"/>
      <c:spPr>
        <a:solidFill>
          <a:srgbClr val="FFFFFF"/>
        </a:solidFill>
        <a:ln w="3175">
          <a:solidFill>
            <a:srgbClr val="000000"/>
          </a:solidFill>
          <a:prstDash val="solid"/>
        </a:ln>
      </c:spPr>
      <c:txPr>
        <a:bodyPr/>
        <a:lstStyle/>
        <a:p>
          <a:pPr>
            <a:defRPr sz="1055" b="1"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400" b="1" i="0" u="none" strike="noStrike" baseline="0">
                <a:solidFill>
                  <a:srgbClr val="000000"/>
                </a:solidFill>
                <a:latin typeface="Arial"/>
                <a:ea typeface="Arial"/>
                <a:cs typeface="Arial"/>
              </a:defRPr>
            </a:pPr>
            <a:r>
              <a:rPr lang="en-US"/>
              <a:t>Total expenditure</a:t>
            </a:r>
          </a:p>
        </c:rich>
      </c:tx>
      <c:spPr>
        <a:noFill/>
        <a:ln w="25400">
          <a:noFill/>
        </a:ln>
      </c:spPr>
    </c:title>
    <c:view3D>
      <c:rotY val="37"/>
      <c:perspective val="0"/>
    </c:view3D>
    <c:plotArea>
      <c:layout/>
      <c:pie3DChart>
        <c:varyColors val="1"/>
        <c:ser>
          <c:idx val="0"/>
          <c:order val="0"/>
          <c:spPr>
            <a:solidFill>
              <a:srgbClr val="9999FF"/>
            </a:solidFill>
            <a:ln w="12700">
              <a:solidFill>
                <a:srgbClr val="000000"/>
              </a:solidFill>
              <a:prstDash val="solid"/>
            </a:ln>
          </c:spPr>
          <c:explosion val="19"/>
          <c:dPt>
            <c:idx val="1"/>
            <c:spPr>
              <a:solidFill>
                <a:srgbClr val="FF0000"/>
              </a:solidFill>
              <a:ln w="12700">
                <a:solidFill>
                  <a:srgbClr val="000000"/>
                </a:solidFill>
                <a:prstDash val="solid"/>
              </a:ln>
            </c:spPr>
          </c:dPt>
          <c:dPt>
            <c:idx val="2"/>
            <c:spPr>
              <a:solidFill>
                <a:srgbClr val="FF6600"/>
              </a:solidFill>
              <a:ln w="12700">
                <a:solidFill>
                  <a:srgbClr val="000000"/>
                </a:solidFill>
                <a:prstDash val="solid"/>
              </a:ln>
            </c:spPr>
          </c:dPt>
          <c:dPt>
            <c:idx val="3"/>
            <c:spPr>
              <a:solidFill>
                <a:srgbClr val="00FF00"/>
              </a:solidFill>
              <a:ln w="12700">
                <a:solidFill>
                  <a:srgbClr val="000000"/>
                </a:solidFill>
                <a:prstDash val="solid"/>
              </a:ln>
            </c:spPr>
          </c:dPt>
          <c:dPt>
            <c:idx val="4"/>
            <c:spPr>
              <a:solidFill>
                <a:srgbClr val="660066"/>
              </a:solidFill>
              <a:ln w="12700">
                <a:solidFill>
                  <a:srgbClr val="000000"/>
                </a:solidFill>
                <a:prstDash val="solid"/>
              </a:ln>
            </c:spPr>
          </c:dPt>
          <c:dPt>
            <c:idx val="5"/>
            <c:explosion val="16"/>
            <c:spPr>
              <a:solidFill>
                <a:srgbClr val="00CCFF"/>
              </a:solidFill>
              <a:ln w="12700">
                <a:solidFill>
                  <a:srgbClr val="000000"/>
                </a:solidFill>
                <a:prstDash val="solid"/>
              </a:ln>
            </c:spPr>
          </c:dPt>
          <c:dPt>
            <c:idx val="6"/>
            <c:spPr>
              <a:solidFill>
                <a:srgbClr val="0066CC"/>
              </a:solidFill>
              <a:ln w="12700">
                <a:solidFill>
                  <a:srgbClr val="000000"/>
                </a:solidFill>
                <a:prstDash val="solid"/>
              </a:ln>
            </c:spPr>
          </c:dPt>
          <c:dPt>
            <c:idx val="7"/>
            <c:explosion val="12"/>
            <c:spPr>
              <a:solidFill>
                <a:srgbClr val="FFFF00"/>
              </a:solidFill>
              <a:ln w="12700">
                <a:solidFill>
                  <a:srgbClr val="000000"/>
                </a:solidFill>
                <a:prstDash val="solid"/>
              </a:ln>
            </c:spPr>
          </c:dPt>
          <c:dLbls>
            <c:numFmt formatCode="0%" sourceLinked="0"/>
            <c:spPr>
              <a:noFill/>
              <a:ln w="25400">
                <a:noFill/>
              </a:ln>
            </c:spPr>
            <c:txPr>
              <a:bodyPr/>
              <a:lstStyle/>
              <a:p>
                <a:pPr>
                  <a:defRPr sz="125" b="1" i="0" u="none" strike="noStrike" baseline="0">
                    <a:solidFill>
                      <a:srgbClr val="000000"/>
                    </a:solidFill>
                    <a:latin typeface="Arial"/>
                    <a:ea typeface="Arial"/>
                    <a:cs typeface="Arial"/>
                  </a:defRPr>
                </a:pPr>
                <a:endParaRPr lang="en-US"/>
              </a:p>
            </c:txPr>
            <c:showPercent val="1"/>
            <c:showLeaderLines val="1"/>
          </c:dLbls>
          <c:cat>
            <c:strLit>
              <c:ptCount val="9"/>
            </c:strLit>
          </c:cat>
          <c:val>
            <c:numLit>
              <c:formatCode>General</c:formatCode>
              <c:ptCount val="8"/>
              <c:pt idx="0">
                <c:v>0</c:v>
              </c:pt>
              <c:pt idx="1">
                <c:v>0</c:v>
              </c:pt>
              <c:pt idx="2">
                <c:v>0</c:v>
              </c:pt>
              <c:pt idx="3">
                <c:v>0</c:v>
              </c:pt>
              <c:pt idx="4">
                <c:v>0</c:v>
              </c:pt>
              <c:pt idx="5">
                <c:v>0</c:v>
              </c:pt>
              <c:pt idx="6">
                <c:v>0</c:v>
              </c:pt>
              <c:pt idx="7">
                <c:v>0</c:v>
              </c:pt>
            </c:numLit>
          </c:val>
        </c:ser>
        <c:ser>
          <c:idx val="1"/>
          <c:order val="1"/>
          <c:spPr>
            <a:solidFill>
              <a:srgbClr val="993366"/>
            </a:solidFill>
            <a:ln w="12700">
              <a:solidFill>
                <a:srgbClr val="000000"/>
              </a:solidFill>
              <a:prstDash val="solid"/>
            </a:ln>
          </c:spPr>
          <c:explosion val="19"/>
          <c:dPt>
            <c:idx val="0"/>
            <c:spPr>
              <a:solidFill>
                <a:srgbClr val="9999FF"/>
              </a:solid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66CC"/>
              </a:solidFill>
              <a:ln w="12700">
                <a:solidFill>
                  <a:srgbClr val="000000"/>
                </a:solidFill>
                <a:prstDash val="solid"/>
              </a:ln>
            </c:spPr>
          </c:dPt>
          <c:dPt>
            <c:idx val="7"/>
            <c:spPr>
              <a:solidFill>
                <a:srgbClr val="CCCCFF"/>
              </a:solidFill>
              <a:ln w="12700">
                <a:solidFill>
                  <a:srgbClr val="000000"/>
                </a:solidFill>
                <a:prstDash val="solid"/>
              </a:ln>
            </c:spPr>
          </c:dPt>
          <c:cat>
            <c:strLit>
              <c:ptCount val="9"/>
            </c:strLit>
          </c:cat>
          <c:val>
            <c:numLit>
              <c:formatCode>General</c:formatCode>
              <c:ptCount val="9"/>
              <c:pt idx="0">
                <c:v>0</c:v>
              </c:pt>
              <c:pt idx="1">
                <c:v>0</c:v>
              </c:pt>
              <c:pt idx="2">
                <c:v>0</c:v>
              </c:pt>
              <c:pt idx="3">
                <c:v>0</c:v>
              </c:pt>
              <c:pt idx="4">
                <c:v>0</c:v>
              </c:pt>
              <c:pt idx="5">
                <c:v>0</c:v>
              </c:pt>
              <c:pt idx="6">
                <c:v>0</c:v>
              </c:pt>
              <c:pt idx="7">
                <c:v>0</c:v>
              </c:pt>
              <c:pt idx="8">
                <c:v>0</c:v>
              </c:pt>
            </c:numLit>
          </c:val>
        </c:ser>
        <c:ser>
          <c:idx val="2"/>
          <c:order val="2"/>
          <c:spPr>
            <a:solidFill>
              <a:srgbClr val="FFFFCC"/>
            </a:solidFill>
            <a:ln w="12700">
              <a:solidFill>
                <a:srgbClr val="000000"/>
              </a:solidFill>
              <a:prstDash val="solid"/>
            </a:ln>
          </c:spPr>
          <c:explosion val="19"/>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66CC"/>
              </a:solidFill>
              <a:ln w="12700">
                <a:solidFill>
                  <a:srgbClr val="000000"/>
                </a:solidFill>
                <a:prstDash val="solid"/>
              </a:ln>
            </c:spPr>
          </c:dPt>
          <c:dPt>
            <c:idx val="7"/>
            <c:spPr>
              <a:solidFill>
                <a:srgbClr val="CCCCFF"/>
              </a:solidFill>
              <a:ln w="12700">
                <a:solidFill>
                  <a:srgbClr val="000000"/>
                </a:solidFill>
                <a:prstDash val="solid"/>
              </a:ln>
            </c:spPr>
          </c:dPt>
          <c:cat>
            <c:strLit>
              <c:ptCount val="9"/>
            </c:strLit>
          </c:cat>
          <c:val>
            <c:numLit>
              <c:formatCode>General</c:formatCode>
              <c:ptCount val="9"/>
              <c:pt idx="0">
                <c:v>0</c:v>
              </c:pt>
              <c:pt idx="1">
                <c:v>0</c:v>
              </c:pt>
              <c:pt idx="2">
                <c:v>0</c:v>
              </c:pt>
              <c:pt idx="3">
                <c:v>0</c:v>
              </c:pt>
              <c:pt idx="4">
                <c:v>0</c:v>
              </c:pt>
              <c:pt idx="5">
                <c:v>0</c:v>
              </c:pt>
              <c:pt idx="6">
                <c:v>0</c:v>
              </c:pt>
              <c:pt idx="7">
                <c:v>0</c:v>
              </c:pt>
              <c:pt idx="8">
                <c:v>0</c:v>
              </c:pt>
            </c:numLit>
          </c:val>
        </c:ser>
        <c:ser>
          <c:idx val="3"/>
          <c:order val="3"/>
          <c:spPr>
            <a:solidFill>
              <a:srgbClr val="CCFFFF"/>
            </a:solidFill>
            <a:ln w="12700">
              <a:solidFill>
                <a:srgbClr val="000000"/>
              </a:solidFill>
              <a:prstDash val="solid"/>
            </a:ln>
          </c:spPr>
          <c:explosion val="19"/>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Pt>
            <c:idx val="4"/>
            <c:spPr>
              <a:solidFill>
                <a:srgbClr val="660066"/>
              </a:solid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66CC"/>
              </a:solidFill>
              <a:ln w="12700">
                <a:solidFill>
                  <a:srgbClr val="000000"/>
                </a:solidFill>
                <a:prstDash val="solid"/>
              </a:ln>
            </c:spPr>
          </c:dPt>
          <c:dPt>
            <c:idx val="7"/>
            <c:spPr>
              <a:solidFill>
                <a:srgbClr val="CCCCFF"/>
              </a:solidFill>
              <a:ln w="12700">
                <a:solidFill>
                  <a:srgbClr val="000000"/>
                </a:solidFill>
                <a:prstDash val="solid"/>
              </a:ln>
            </c:spPr>
          </c:dPt>
          <c:cat>
            <c:strLit>
              <c:ptCount val="9"/>
            </c:strLit>
          </c:cat>
          <c:val>
            <c:numLit>
              <c:formatCode>General</c:formatCode>
              <c:ptCount val="9"/>
              <c:pt idx="0">
                <c:v>0</c:v>
              </c:pt>
              <c:pt idx="1">
                <c:v>0</c:v>
              </c:pt>
              <c:pt idx="2">
                <c:v>0</c:v>
              </c:pt>
              <c:pt idx="3">
                <c:v>0</c:v>
              </c:pt>
              <c:pt idx="4">
                <c:v>0</c:v>
              </c:pt>
              <c:pt idx="5">
                <c:v>0</c:v>
              </c:pt>
              <c:pt idx="6">
                <c:v>0</c:v>
              </c:pt>
              <c:pt idx="7">
                <c:v>0</c:v>
              </c:pt>
              <c:pt idx="8">
                <c:v>0</c:v>
              </c:pt>
            </c:numLit>
          </c:val>
        </c:ser>
      </c:pie3DChart>
      <c:spPr>
        <a:noFill/>
        <a:ln w="25400">
          <a:noFill/>
        </a:ln>
      </c:spPr>
    </c:plotArea>
    <c:legend>
      <c:legendPos val="r"/>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view3D>
      <c:rotY val="120"/>
      <c:perspective val="0"/>
    </c:view3D>
    <c:plotArea>
      <c:layout/>
      <c:pie3DChart>
        <c:varyColors val="1"/>
        <c:ser>
          <c:idx val="0"/>
          <c:order val="0"/>
          <c:spPr>
            <a:solidFill>
              <a:srgbClr val="00FF00"/>
            </a:solidFill>
            <a:ln w="12700">
              <a:solidFill>
                <a:srgbClr val="000000"/>
              </a:solidFill>
              <a:prstDash val="solid"/>
            </a:ln>
          </c:spPr>
          <c:explosion val="31"/>
          <c:dPt>
            <c:idx val="0"/>
            <c:spPr>
              <a:solidFill>
                <a:srgbClr val="FF0000"/>
              </a:solidFill>
              <a:ln w="12700">
                <a:solidFill>
                  <a:srgbClr val="000000"/>
                </a:solidFill>
                <a:prstDash val="solid"/>
              </a:ln>
            </c:spPr>
          </c:dPt>
          <c:dPt>
            <c:idx val="1"/>
            <c:explosion val="27"/>
            <c:spPr>
              <a:solidFill>
                <a:srgbClr val="00CCFF"/>
              </a:solidFill>
              <a:ln w="12700">
                <a:solidFill>
                  <a:srgbClr val="000000"/>
                </a:solidFill>
                <a:prstDash val="solid"/>
              </a:ln>
            </c:spPr>
          </c:dPt>
          <c:dPt>
            <c:idx val="3"/>
            <c:spPr>
              <a:solidFill>
                <a:srgbClr val="3366FF"/>
              </a:solidFill>
              <a:ln w="12700">
                <a:solidFill>
                  <a:srgbClr val="000000"/>
                </a:solidFill>
                <a:prstDash val="solid"/>
              </a:ln>
            </c:spPr>
          </c:dPt>
          <c:dLbls>
            <c:dLbl>
              <c:idx val="1"/>
              <c:dLblPos val="bestFit"/>
              <c:showPercent val="1"/>
            </c:dLbl>
            <c:dLbl>
              <c:idx val="3"/>
              <c:dLblPos val="bestFit"/>
              <c:showPercent val="1"/>
            </c:dLbl>
            <c:numFmt formatCode="0%" sourceLinked="0"/>
            <c:spPr>
              <a:noFill/>
              <a:ln w="25400">
                <a:noFill/>
              </a:ln>
            </c:spPr>
            <c:txPr>
              <a:bodyPr/>
              <a:lstStyle/>
              <a:p>
                <a:pPr>
                  <a:defRPr sz="350" b="0" i="0" u="none" strike="noStrike" baseline="0">
                    <a:solidFill>
                      <a:srgbClr val="000000"/>
                    </a:solidFill>
                    <a:latin typeface="Arial"/>
                    <a:ea typeface="Arial"/>
                    <a:cs typeface="Arial"/>
                  </a:defRPr>
                </a:pPr>
                <a:endParaRPr lang="en-US"/>
              </a:p>
            </c:txPr>
            <c:showPercent val="1"/>
            <c:showLeaderLines val="1"/>
          </c:dLbls>
          <c:val>
            <c:numRef>
              <c:f>[89]Graph!$E$6:$E$10</c:f>
              <c:numCache>
                <c:formatCode>General</c:formatCode>
                <c:ptCount val="5"/>
                <c:pt idx="0">
                  <c:v>39913493</c:v>
                </c:pt>
                <c:pt idx="1">
                  <c:v>1105628</c:v>
                </c:pt>
                <c:pt idx="2">
                  <c:v>4261387</c:v>
                </c:pt>
                <c:pt idx="3">
                  <c:v>2639020</c:v>
                </c:pt>
                <c:pt idx="4">
                  <c:v>18618709</c:v>
                </c:pt>
              </c:numCache>
            </c:numRef>
          </c:val>
        </c:ser>
        <c:dLbls>
          <c:showPercent val="1"/>
        </c:dLbls>
      </c:pie3DChart>
      <c:spPr>
        <a:noFill/>
        <a:ln w="25400">
          <a:noFill/>
        </a:ln>
      </c:spPr>
    </c:plotArea>
    <c:legend>
      <c:legendPos val="r"/>
      <c:spPr>
        <a:solidFill>
          <a:srgbClr val="FFFFFF"/>
        </a:solidFill>
        <a:ln w="3175">
          <a:solidFill>
            <a:srgbClr val="000000"/>
          </a:solidFill>
          <a:prstDash val="solid"/>
        </a:ln>
      </c:spPr>
      <c:txPr>
        <a:bodyPr/>
        <a:lstStyle/>
        <a:p>
          <a:pPr rtl="0">
            <a:defRPr sz="290"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400" b="1" i="0" u="none" strike="noStrike" baseline="0">
                <a:solidFill>
                  <a:srgbClr val="000000"/>
                </a:solidFill>
                <a:latin typeface="Arial"/>
                <a:ea typeface="Arial"/>
                <a:cs typeface="Arial"/>
              </a:defRPr>
            </a:pPr>
            <a:r>
              <a:rPr lang="en-US"/>
              <a:t>Staff Cost</a:t>
            </a:r>
          </a:p>
        </c:rich>
      </c:tx>
      <c:spPr>
        <a:noFill/>
        <a:ln w="25400">
          <a:noFill/>
        </a:ln>
      </c:spPr>
    </c:title>
    <c:view3D>
      <c:perspective val="0"/>
    </c:view3D>
    <c:plotArea>
      <c:layout/>
      <c:pie3DChart>
        <c:varyColors val="1"/>
        <c:ser>
          <c:idx val="0"/>
          <c:order val="0"/>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Lbls>
            <c:numFmt formatCode="0%" sourceLinked="0"/>
            <c:spPr>
              <a:noFill/>
              <a:ln w="25400">
                <a:noFill/>
              </a:ln>
            </c:spPr>
            <c:txPr>
              <a:bodyPr/>
              <a:lstStyle/>
              <a:p>
                <a:pPr>
                  <a:defRPr sz="350" b="0" i="0" u="none" strike="noStrike" baseline="0">
                    <a:solidFill>
                      <a:srgbClr val="000000"/>
                    </a:solidFill>
                    <a:latin typeface="Arial"/>
                    <a:ea typeface="Arial"/>
                    <a:cs typeface="Arial"/>
                  </a:defRPr>
                </a:pPr>
                <a:endParaRPr lang="en-US"/>
              </a:p>
            </c:txPr>
            <c:showPercent val="1"/>
            <c:showLeaderLines val="1"/>
          </c:dLbls>
          <c:val>
            <c:numRef>
              <c:f>[89]Graph!$E$6:$E$10</c:f>
              <c:numCache>
                <c:formatCode>General</c:formatCode>
                <c:ptCount val="5"/>
                <c:pt idx="0">
                  <c:v>39913493</c:v>
                </c:pt>
                <c:pt idx="1">
                  <c:v>1105628</c:v>
                </c:pt>
                <c:pt idx="2">
                  <c:v>4261387</c:v>
                </c:pt>
                <c:pt idx="3">
                  <c:v>2639020</c:v>
                </c:pt>
                <c:pt idx="4">
                  <c:v>18618709</c:v>
                </c:pt>
              </c:numCache>
            </c:numRef>
          </c:val>
        </c:ser>
        <c:dLbls>
          <c:showPercent val="1"/>
        </c:dLbls>
      </c:pie3DChart>
      <c:spPr>
        <a:noFill/>
        <a:ln w="25400">
          <a:noFill/>
        </a:ln>
      </c:spPr>
    </c:plotArea>
    <c:legend>
      <c:legendPos val="r"/>
      <c:spPr>
        <a:solidFill>
          <a:srgbClr val="FFFFFF"/>
        </a:solidFill>
        <a:ln w="3175">
          <a:solidFill>
            <a:srgbClr val="000000"/>
          </a:solidFill>
          <a:prstDash val="solid"/>
        </a:ln>
      </c:spPr>
      <c:txPr>
        <a:bodyPr/>
        <a:lstStyle/>
        <a:p>
          <a:pPr rtl="0">
            <a:defRPr sz="290"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50" b="1" i="0" u="sng" strike="noStrike" baseline="0">
                <a:solidFill>
                  <a:srgbClr val="000000"/>
                </a:solidFill>
                <a:latin typeface="Arial"/>
                <a:ea typeface="Arial"/>
                <a:cs typeface="Arial"/>
              </a:defRPr>
            </a:pPr>
            <a:r>
              <a:rPr lang="en-US"/>
              <a:t>Cost per Section</a:t>
            </a:r>
          </a:p>
        </c:rich>
      </c:tx>
      <c:spPr>
        <a:noFill/>
        <a:ln w="25400">
          <a:noFill/>
        </a:ln>
      </c:spPr>
    </c:title>
    <c:view3D>
      <c:rotX val="40"/>
      <c:hPercent val="110"/>
      <c:rotY val="147"/>
      <c:perspective val="0"/>
    </c:view3D>
    <c:plotArea>
      <c:layout/>
      <c:pie3DChart>
        <c:varyColors val="1"/>
        <c:ser>
          <c:idx val="0"/>
          <c:order val="0"/>
          <c:spPr>
            <a:solidFill>
              <a:srgbClr val="9999FF"/>
            </a:solidFill>
            <a:ln w="12700">
              <a:solidFill>
                <a:srgbClr val="000000"/>
              </a:solidFill>
              <a:prstDash val="solid"/>
            </a:ln>
          </c:spPr>
          <c:explosion val="25"/>
          <c:dPt>
            <c:idx val="0"/>
            <c:spPr>
              <a:solidFill>
                <a:srgbClr val="9999FF"/>
              </a:solidFill>
              <a:ln w="12700">
                <a:solidFill>
                  <a:srgbClr val="000000"/>
                </a:solidFill>
                <a:prstDash val="solid"/>
              </a:ln>
            </c:spPr>
          </c:dPt>
          <c:dLbls>
            <c:dLbl>
              <c:idx val="26"/>
              <c:dLblPos val="bestFit"/>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showPercent val="1"/>
            <c:showLeaderLines val="1"/>
          </c:dLbls>
          <c:cat>
            <c:numRef>
              <c:f>Sheet3!#REF!</c:f>
              <c:numCache>
                <c:formatCode>General</c:formatCode>
                <c:ptCount val="1"/>
                <c:pt idx="0">
                  <c:v>0</c:v>
                </c:pt>
              </c:numCache>
            </c:numRef>
          </c:cat>
          <c:val>
            <c:numRef>
              <c:f>Sheet3!#REF!</c:f>
              <c:numCache>
                <c:formatCode>General</c:formatCode>
                <c:ptCount val="1"/>
                <c:pt idx="0">
                  <c:v>0</c:v>
                </c:pt>
              </c:numCache>
            </c:numRef>
          </c:val>
        </c:ser>
        <c:dLbls>
          <c:showPercent val="1"/>
        </c:dLbls>
      </c:pie3DChart>
      <c:spPr>
        <a:noFill/>
        <a:ln w="25400">
          <a:noFill/>
        </a:ln>
      </c:spPr>
    </c:plotArea>
    <c:legend>
      <c:legendPos val="r"/>
      <c:layout>
        <c:manualLayout>
          <c:xMode val="edge"/>
          <c:yMode val="edge"/>
          <c:x val="0"/>
          <c:y val="0"/>
          <c:w val="0"/>
          <c:h val="0"/>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950" b="1" i="0" u="none" strike="noStrike" baseline="0">
                <a:solidFill>
                  <a:srgbClr val="000000"/>
                </a:solidFill>
                <a:latin typeface="Arial"/>
                <a:ea typeface="Arial"/>
                <a:cs typeface="Arial"/>
              </a:defRPr>
            </a:pPr>
            <a:r>
              <a:rPr lang="en-US"/>
              <a:t>Expenditure 2010/11
</a:t>
            </a:r>
          </a:p>
        </c:rich>
      </c:tx>
      <c:layout>
        <c:manualLayout>
          <c:xMode val="edge"/>
          <c:yMode val="edge"/>
          <c:x val="0.25368248772504237"/>
          <c:y val="1.643835616438356E-2"/>
        </c:manualLayout>
      </c:layout>
      <c:spPr>
        <a:noFill/>
        <a:ln w="25400">
          <a:noFill/>
        </a:ln>
      </c:spPr>
    </c:title>
    <c:plotArea>
      <c:layout>
        <c:manualLayout>
          <c:layoutTarget val="inner"/>
          <c:xMode val="edge"/>
          <c:yMode val="edge"/>
          <c:x val="0.37350375873015151"/>
          <c:y val="0.21917818918961141"/>
          <c:w val="0.58457826608949071"/>
          <c:h val="0.48493150684931507"/>
        </c:manualLayout>
      </c:layout>
      <c:barChart>
        <c:barDir val="col"/>
        <c:grouping val="clustered"/>
        <c:ser>
          <c:idx val="0"/>
          <c:order val="0"/>
          <c:tx>
            <c:strRef>
              <c:f>'ANNEXURE E'!$B$35:$B$36</c:f>
              <c:strCache>
                <c:ptCount val="1"/>
                <c:pt idx="0">
                  <c:v>Budget 2010/2011</c:v>
                </c:pt>
              </c:strCache>
            </c:strRef>
          </c:tx>
          <c:cat>
            <c:strRef>
              <c:f>'ANNEXURE E'!$A$37:$A$43</c:f>
              <c:strCache>
                <c:ptCount val="7"/>
                <c:pt idx="0">
                  <c:v>Employee/Councillors Related Costs</c:v>
                </c:pt>
                <c:pt idx="1">
                  <c:v>General Expenditure</c:v>
                </c:pt>
                <c:pt idx="2">
                  <c:v>Expenditure - Financial Services</c:v>
                </c:pt>
                <c:pt idx="3">
                  <c:v>Contracted Services</c:v>
                </c:pt>
                <c:pt idx="4">
                  <c:v>Repairs and Maintenance</c:v>
                </c:pt>
                <c:pt idx="5">
                  <c:v>Depreciation</c:v>
                </c:pt>
                <c:pt idx="6">
                  <c:v>Contributions to Provisions</c:v>
                </c:pt>
              </c:strCache>
            </c:strRef>
          </c:cat>
          <c:val>
            <c:numRef>
              <c:f>'ANNEXURE E'!$B$37:$B$43</c:f>
              <c:numCache>
                <c:formatCode>#,##0</c:formatCode>
                <c:ptCount val="7"/>
                <c:pt idx="0">
                  <c:v>211151452</c:v>
                </c:pt>
                <c:pt idx="1">
                  <c:v>73574364</c:v>
                </c:pt>
                <c:pt idx="2">
                  <c:v>5099562</c:v>
                </c:pt>
                <c:pt idx="3">
                  <c:v>19706698</c:v>
                </c:pt>
                <c:pt idx="4">
                  <c:v>6062130</c:v>
                </c:pt>
                <c:pt idx="5">
                  <c:v>7069032</c:v>
                </c:pt>
                <c:pt idx="6">
                  <c:v>2600000</c:v>
                </c:pt>
              </c:numCache>
            </c:numRef>
          </c:val>
        </c:ser>
        <c:ser>
          <c:idx val="1"/>
          <c:order val="1"/>
          <c:tx>
            <c:strRef>
              <c:f>'ANNEXURE E'!$C$35:$C$36</c:f>
              <c:strCache>
                <c:ptCount val="1"/>
                <c:pt idx="0">
                  <c:v>Adjustment Budget 20102011</c:v>
                </c:pt>
              </c:strCache>
            </c:strRef>
          </c:tx>
          <c:cat>
            <c:strRef>
              <c:f>'ANNEXURE E'!$A$37:$A$43</c:f>
              <c:strCache>
                <c:ptCount val="7"/>
                <c:pt idx="0">
                  <c:v>Employee/Councillors Related Costs</c:v>
                </c:pt>
                <c:pt idx="1">
                  <c:v>General Expenditure</c:v>
                </c:pt>
                <c:pt idx="2">
                  <c:v>Expenditure - Financial Services</c:v>
                </c:pt>
                <c:pt idx="3">
                  <c:v>Contracted Services</c:v>
                </c:pt>
                <c:pt idx="4">
                  <c:v>Repairs and Maintenance</c:v>
                </c:pt>
                <c:pt idx="5">
                  <c:v>Depreciation</c:v>
                </c:pt>
                <c:pt idx="6">
                  <c:v>Contributions to Provisions</c:v>
                </c:pt>
              </c:strCache>
            </c:strRef>
          </c:cat>
          <c:val>
            <c:numRef>
              <c:f>'ANNEXURE E'!$C$37:$C$43</c:f>
              <c:numCache>
                <c:formatCode>#,##0</c:formatCode>
                <c:ptCount val="7"/>
                <c:pt idx="0">
                  <c:v>231793555</c:v>
                </c:pt>
                <c:pt idx="1">
                  <c:v>80994246</c:v>
                </c:pt>
                <c:pt idx="2">
                  <c:v>5206308</c:v>
                </c:pt>
                <c:pt idx="3">
                  <c:v>25847651</c:v>
                </c:pt>
                <c:pt idx="4">
                  <c:v>7755886</c:v>
                </c:pt>
                <c:pt idx="5">
                  <c:v>7069032</c:v>
                </c:pt>
                <c:pt idx="6">
                  <c:v>2600000</c:v>
                </c:pt>
              </c:numCache>
            </c:numRef>
          </c:val>
        </c:ser>
        <c:gapWidth val="100"/>
        <c:axId val="147163392"/>
        <c:axId val="147173376"/>
      </c:barChart>
      <c:catAx>
        <c:axId val="147163392"/>
        <c:scaling>
          <c:orientation val="minMax"/>
        </c:scaling>
        <c:axPos val="b"/>
        <c:tickLblPos val="nextTo"/>
        <c:txPr>
          <a:bodyPr/>
          <a:lstStyle/>
          <a:p>
            <a:pPr>
              <a:defRPr sz="800" baseline="0"/>
            </a:pPr>
            <a:endParaRPr lang="en-US"/>
          </a:p>
        </c:txPr>
        <c:crossAx val="147173376"/>
        <c:crosses val="autoZero"/>
        <c:auto val="1"/>
        <c:lblAlgn val="ctr"/>
        <c:lblOffset val="100"/>
      </c:catAx>
      <c:valAx>
        <c:axId val="147173376"/>
        <c:scaling>
          <c:orientation val="minMax"/>
        </c:scaling>
        <c:axPos val="l"/>
        <c:majorGridlines/>
        <c:numFmt formatCode="#,##0" sourceLinked="1"/>
        <c:tickLblPos val="nextTo"/>
        <c:crossAx val="147163392"/>
        <c:crosses val="autoZero"/>
        <c:crossBetween val="between"/>
      </c:valAx>
      <c:spPr>
        <a:noFill/>
        <a:ln w="25400">
          <a:noFill/>
        </a:ln>
      </c:spPr>
    </c:plotArea>
    <c:legend>
      <c:legendPos val="b"/>
      <c:layout>
        <c:manualLayout>
          <c:xMode val="edge"/>
          <c:yMode val="edge"/>
          <c:x val="8.517328677632402E-2"/>
          <c:y val="0.93005552130016511"/>
          <c:w val="0.75105113635621246"/>
          <c:h val="6.9944400480482033E-2"/>
        </c:manualLayout>
      </c:layout>
    </c:legend>
    <c:plotVisOnly val="1"/>
    <c:dispBlanksAs val="zero"/>
  </c:chart>
  <c:spPr>
    <a:gradFill rotWithShape="0">
      <a:gsLst>
        <a:gs pos="0">
          <a:srgbClr val="FFFFFF"/>
        </a:gs>
        <a:gs pos="100000">
          <a:srgbClr val="FFFF99"/>
        </a:gs>
      </a:gsLst>
      <a:lin ang="5400000" scaled="1"/>
    </a:gra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925" b="1" i="0" u="none" strike="noStrike" baseline="0">
                <a:solidFill>
                  <a:srgbClr val="000000"/>
                </a:solidFill>
                <a:latin typeface="Arial"/>
                <a:ea typeface="Arial"/>
                <a:cs typeface="Arial"/>
              </a:defRPr>
            </a:pPr>
            <a:r>
              <a:rPr lang="en-US"/>
              <a:t>Income 2010/11</a:t>
            </a:r>
          </a:p>
        </c:rich>
      </c:tx>
      <c:layout>
        <c:manualLayout>
          <c:xMode val="edge"/>
          <c:yMode val="edge"/>
          <c:x val="0.31103696486099874"/>
          <c:y val="1.9723865877712125E-2"/>
        </c:manualLayout>
      </c:layout>
      <c:spPr>
        <a:noFill/>
        <a:ln w="25400">
          <a:noFill/>
        </a:ln>
      </c:spPr>
    </c:title>
    <c:plotArea>
      <c:layout>
        <c:manualLayout>
          <c:layoutTarget val="inner"/>
          <c:xMode val="edge"/>
          <c:yMode val="edge"/>
          <c:x val="0.32441498061162727"/>
          <c:y val="0.20512882635232726"/>
          <c:w val="0.45699865328852385"/>
          <c:h val="0.51159421640342329"/>
        </c:manualLayout>
      </c:layout>
      <c:barChart>
        <c:barDir val="col"/>
        <c:grouping val="clustered"/>
        <c:ser>
          <c:idx val="0"/>
          <c:order val="0"/>
          <c:tx>
            <c:strRef>
              <c:f>'ANNEXURE E'!$B$70:$B$71</c:f>
              <c:strCache>
                <c:ptCount val="1"/>
                <c:pt idx="0">
                  <c:v>Budget 2010/2011</c:v>
                </c:pt>
              </c:strCache>
            </c:strRef>
          </c:tx>
          <c:cat>
            <c:strRef>
              <c:f>'ANNEXURE E'!$A$72:$A$76</c:f>
              <c:strCache>
                <c:ptCount val="5"/>
                <c:pt idx="0">
                  <c:v>Tariff Charges </c:v>
                </c:pt>
                <c:pt idx="1">
                  <c:v>Government Grants and Subsidies</c:v>
                </c:pt>
                <c:pt idx="2">
                  <c:v>License Income</c:v>
                </c:pt>
                <c:pt idx="3">
                  <c:v>Interest on Investments</c:v>
                </c:pt>
                <c:pt idx="4">
                  <c:v>Other Income</c:v>
                </c:pt>
              </c:strCache>
            </c:strRef>
          </c:cat>
          <c:val>
            <c:numRef>
              <c:f>'ANNEXURE E'!$B$72:$B$76</c:f>
              <c:numCache>
                <c:formatCode>#,##0</c:formatCode>
                <c:ptCount val="5"/>
                <c:pt idx="0">
                  <c:v>9181680</c:v>
                </c:pt>
                <c:pt idx="1">
                  <c:v>298941000</c:v>
                </c:pt>
                <c:pt idx="2">
                  <c:v>41999996</c:v>
                </c:pt>
                <c:pt idx="3">
                  <c:v>13020000</c:v>
                </c:pt>
                <c:pt idx="4">
                  <c:v>10074182</c:v>
                </c:pt>
              </c:numCache>
            </c:numRef>
          </c:val>
        </c:ser>
        <c:ser>
          <c:idx val="1"/>
          <c:order val="1"/>
          <c:tx>
            <c:strRef>
              <c:f>'ANNEXURE E'!$C$70:$C$71</c:f>
              <c:strCache>
                <c:ptCount val="1"/>
                <c:pt idx="0">
                  <c:v>Adjustment Budget 20102011</c:v>
                </c:pt>
              </c:strCache>
            </c:strRef>
          </c:tx>
          <c:cat>
            <c:strRef>
              <c:f>'ANNEXURE E'!$A$72:$A$76</c:f>
              <c:strCache>
                <c:ptCount val="5"/>
                <c:pt idx="0">
                  <c:v>Tariff Charges </c:v>
                </c:pt>
                <c:pt idx="1">
                  <c:v>Government Grants and Subsidies</c:v>
                </c:pt>
                <c:pt idx="2">
                  <c:v>License Income</c:v>
                </c:pt>
                <c:pt idx="3">
                  <c:v>Interest on Investments</c:v>
                </c:pt>
                <c:pt idx="4">
                  <c:v>Other Income</c:v>
                </c:pt>
              </c:strCache>
            </c:strRef>
          </c:cat>
          <c:val>
            <c:numRef>
              <c:f>'ANNEXURE E'!$C$72:$C$76</c:f>
              <c:numCache>
                <c:formatCode>#,##0</c:formatCode>
                <c:ptCount val="5"/>
                <c:pt idx="0">
                  <c:v>9168212</c:v>
                </c:pt>
                <c:pt idx="1">
                  <c:v>287757487</c:v>
                </c:pt>
                <c:pt idx="2">
                  <c:v>41999996</c:v>
                </c:pt>
                <c:pt idx="3">
                  <c:v>9945702</c:v>
                </c:pt>
                <c:pt idx="4">
                  <c:v>30735872</c:v>
                </c:pt>
              </c:numCache>
            </c:numRef>
          </c:val>
        </c:ser>
        <c:gapWidth val="100"/>
        <c:axId val="147206528"/>
        <c:axId val="147208064"/>
      </c:barChart>
      <c:catAx>
        <c:axId val="147206528"/>
        <c:scaling>
          <c:orientation val="minMax"/>
        </c:scaling>
        <c:axPos val="b"/>
        <c:tickLblPos val="nextTo"/>
        <c:txPr>
          <a:bodyPr/>
          <a:lstStyle/>
          <a:p>
            <a:pPr>
              <a:defRPr sz="800" baseline="0"/>
            </a:pPr>
            <a:endParaRPr lang="en-US"/>
          </a:p>
        </c:txPr>
        <c:crossAx val="147208064"/>
        <c:crosses val="autoZero"/>
        <c:auto val="1"/>
        <c:lblAlgn val="ctr"/>
        <c:lblOffset val="100"/>
      </c:catAx>
      <c:valAx>
        <c:axId val="147208064"/>
        <c:scaling>
          <c:orientation val="minMax"/>
        </c:scaling>
        <c:axPos val="l"/>
        <c:majorGridlines/>
        <c:numFmt formatCode="#,##0" sourceLinked="1"/>
        <c:tickLblPos val="nextTo"/>
        <c:crossAx val="147206528"/>
        <c:crosses val="autoZero"/>
        <c:crossBetween val="between"/>
      </c:valAx>
      <c:spPr>
        <a:noFill/>
        <a:ln w="25400">
          <a:noFill/>
        </a:ln>
      </c:spPr>
    </c:plotArea>
    <c:legend>
      <c:legendPos val="r"/>
      <c:layout>
        <c:manualLayout>
          <c:xMode val="edge"/>
          <c:yMode val="edge"/>
          <c:x val="0.6768515260707979"/>
          <c:y val="0.10861296184130832"/>
          <c:w val="0.27795637052419114"/>
          <c:h val="9.3255066720343963E-2"/>
        </c:manualLayout>
      </c:layout>
      <c:txPr>
        <a:bodyPr/>
        <a:lstStyle/>
        <a:p>
          <a:pPr>
            <a:defRPr sz="1000" baseline="0"/>
          </a:pPr>
          <a:endParaRPr lang="en-US"/>
        </a:p>
      </c:txPr>
    </c:legend>
    <c:plotVisOnly val="1"/>
    <c:dispBlanksAs val="zero"/>
  </c:chart>
  <c:spPr>
    <a:gradFill rotWithShape="0">
      <a:gsLst>
        <a:gs pos="0">
          <a:srgbClr val="FFFFFF"/>
        </a:gs>
        <a:gs pos="100000">
          <a:srgbClr val="CCFFFF"/>
        </a:gs>
      </a:gsLst>
      <a:lin ang="5400000" scaled="1"/>
    </a:gra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Expenditure per Cluster 2010/11</a:t>
            </a:r>
          </a:p>
        </c:rich>
      </c:tx>
      <c:layout>
        <c:manualLayout>
          <c:xMode val="edge"/>
          <c:yMode val="edge"/>
          <c:x val="0.18716400140704104"/>
          <c:y val="2.6595744680851128E-3"/>
        </c:manualLayout>
      </c:layout>
      <c:spPr>
        <a:noFill/>
        <a:ln w="25400">
          <a:noFill/>
        </a:ln>
      </c:spPr>
    </c:title>
    <c:plotArea>
      <c:layout>
        <c:manualLayout>
          <c:layoutTarget val="inner"/>
          <c:xMode val="edge"/>
          <c:yMode val="edge"/>
          <c:x val="0.28720626631853785"/>
          <c:y val="0.19836530997005652"/>
          <c:w val="0.57992265039717772"/>
          <c:h val="0.4718482372801992"/>
        </c:manualLayout>
      </c:layout>
      <c:barChart>
        <c:barDir val="col"/>
        <c:grouping val="clustered"/>
        <c:ser>
          <c:idx val="0"/>
          <c:order val="0"/>
          <c:tx>
            <c:strRef>
              <c:f>'ANNEXURE E'!$B$111:$B$112</c:f>
              <c:strCache>
                <c:ptCount val="1"/>
                <c:pt idx="0">
                  <c:v>Budget 2010/2011</c:v>
                </c:pt>
              </c:strCache>
            </c:strRef>
          </c:tx>
          <c:cat>
            <c:strRef>
              <c:f>'ANNEXURE E'!$A$113:$A$119</c:f>
              <c:strCache>
                <c:ptCount val="7"/>
                <c:pt idx="0">
                  <c:v>Political Offices</c:v>
                </c:pt>
                <c:pt idx="1">
                  <c:v>Municipal Manager's office</c:v>
                </c:pt>
                <c:pt idx="2">
                  <c:v>Treasury Cluster</c:v>
                </c:pt>
                <c:pt idx="3">
                  <c:v>Corporate Services</c:v>
                </c:pt>
                <c:pt idx="4">
                  <c:v>TIE</c:v>
                </c:pt>
                <c:pt idx="5">
                  <c:v>SPED</c:v>
                </c:pt>
                <c:pt idx="6">
                  <c:v>Community Services</c:v>
                </c:pt>
              </c:strCache>
            </c:strRef>
          </c:cat>
          <c:val>
            <c:numRef>
              <c:f>'ANNEXURE E'!$B$113:$B$119</c:f>
              <c:numCache>
                <c:formatCode>#,##0</c:formatCode>
                <c:ptCount val="7"/>
                <c:pt idx="0">
                  <c:v>22935190</c:v>
                </c:pt>
                <c:pt idx="1">
                  <c:v>9971947</c:v>
                </c:pt>
                <c:pt idx="2">
                  <c:v>27431794</c:v>
                </c:pt>
                <c:pt idx="3">
                  <c:v>97810636</c:v>
                </c:pt>
                <c:pt idx="4">
                  <c:v>54813237</c:v>
                </c:pt>
                <c:pt idx="5">
                  <c:v>21928857</c:v>
                </c:pt>
                <c:pt idx="6">
                  <c:v>90371577</c:v>
                </c:pt>
              </c:numCache>
            </c:numRef>
          </c:val>
        </c:ser>
        <c:ser>
          <c:idx val="1"/>
          <c:order val="1"/>
          <c:tx>
            <c:strRef>
              <c:f>'ANNEXURE E'!$C$111:$C$112</c:f>
              <c:strCache>
                <c:ptCount val="1"/>
                <c:pt idx="0">
                  <c:v>Adjustment Budget 20102011</c:v>
                </c:pt>
              </c:strCache>
            </c:strRef>
          </c:tx>
          <c:cat>
            <c:strRef>
              <c:f>'ANNEXURE E'!$A$113:$A$119</c:f>
              <c:strCache>
                <c:ptCount val="7"/>
                <c:pt idx="0">
                  <c:v>Political Offices</c:v>
                </c:pt>
                <c:pt idx="1">
                  <c:v>Municipal Manager's office</c:v>
                </c:pt>
                <c:pt idx="2">
                  <c:v>Treasury Cluster</c:v>
                </c:pt>
                <c:pt idx="3">
                  <c:v>Corporate Services</c:v>
                </c:pt>
                <c:pt idx="4">
                  <c:v>TIE</c:v>
                </c:pt>
                <c:pt idx="5">
                  <c:v>SPED</c:v>
                </c:pt>
                <c:pt idx="6">
                  <c:v>Community Services</c:v>
                </c:pt>
              </c:strCache>
            </c:strRef>
          </c:cat>
          <c:val>
            <c:numRef>
              <c:f>'ANNEXURE E'!$C$113:$C$119</c:f>
              <c:numCache>
                <c:formatCode>#,##0</c:formatCode>
                <c:ptCount val="7"/>
                <c:pt idx="0">
                  <c:v>27617717</c:v>
                </c:pt>
                <c:pt idx="1">
                  <c:v>15553067</c:v>
                </c:pt>
                <c:pt idx="2">
                  <c:v>31507346</c:v>
                </c:pt>
                <c:pt idx="3">
                  <c:v>113030795</c:v>
                </c:pt>
                <c:pt idx="4">
                  <c:v>57142879</c:v>
                </c:pt>
                <c:pt idx="5">
                  <c:v>23297273</c:v>
                </c:pt>
                <c:pt idx="6">
                  <c:v>93117601</c:v>
                </c:pt>
              </c:numCache>
            </c:numRef>
          </c:val>
        </c:ser>
        <c:gapWidth val="100"/>
        <c:axId val="147233024"/>
        <c:axId val="147267584"/>
      </c:barChart>
      <c:catAx>
        <c:axId val="147233024"/>
        <c:scaling>
          <c:orientation val="minMax"/>
        </c:scaling>
        <c:axPos val="b"/>
        <c:tickLblPos val="nextTo"/>
        <c:txPr>
          <a:bodyPr/>
          <a:lstStyle/>
          <a:p>
            <a:pPr>
              <a:defRPr sz="800" baseline="0"/>
            </a:pPr>
            <a:endParaRPr lang="en-US"/>
          </a:p>
        </c:txPr>
        <c:crossAx val="147267584"/>
        <c:crosses val="autoZero"/>
        <c:auto val="1"/>
        <c:lblAlgn val="ctr"/>
        <c:lblOffset val="100"/>
      </c:catAx>
      <c:valAx>
        <c:axId val="147267584"/>
        <c:scaling>
          <c:orientation val="minMax"/>
        </c:scaling>
        <c:axPos val="l"/>
        <c:majorGridlines/>
        <c:numFmt formatCode="#,##0" sourceLinked="1"/>
        <c:tickLblPos val="nextTo"/>
        <c:crossAx val="147233024"/>
        <c:crosses val="autoZero"/>
        <c:crossBetween val="between"/>
      </c:valAx>
      <c:spPr>
        <a:noFill/>
        <a:ln w="25400">
          <a:noFill/>
        </a:ln>
      </c:spPr>
    </c:plotArea>
    <c:legend>
      <c:legendPos val="b"/>
    </c:legend>
    <c:plotVisOnly val="1"/>
    <c:dispBlanksAs val="zero"/>
  </c:chart>
  <c:spPr>
    <a:gradFill rotWithShape="0">
      <a:gsLst>
        <a:gs pos="0">
          <a:srgbClr val="FFFFFF"/>
        </a:gs>
        <a:gs pos="100000">
          <a:srgbClr val="FF8080"/>
        </a:gs>
      </a:gsLst>
      <a:lin ang="5400000" scaled="1"/>
    </a:gra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view3D>
      <c:rAngAx val="1"/>
    </c:view3D>
    <c:plotArea>
      <c:layout>
        <c:manualLayout>
          <c:layoutTarget val="inner"/>
          <c:xMode val="edge"/>
          <c:yMode val="edge"/>
          <c:x val="0.14741795698356505"/>
          <c:y val="6.7304157513226243E-2"/>
          <c:w val="0.66599482111715935"/>
          <c:h val="0.48715720879717622"/>
        </c:manualLayout>
      </c:layout>
      <c:bar3DChart>
        <c:barDir val="col"/>
        <c:grouping val="clustered"/>
        <c:ser>
          <c:idx val="0"/>
          <c:order val="0"/>
          <c:tx>
            <c:strRef>
              <c:f>'ANNEXURE E'!$B$7</c:f>
              <c:strCache>
                <c:ptCount val="1"/>
                <c:pt idx="0">
                  <c:v>2010/2011</c:v>
                </c:pt>
              </c:strCache>
            </c:strRef>
          </c:tx>
          <c:cat>
            <c:strRef>
              <c:f>'ANNEXURE E'!$A$8:$A$13</c:f>
              <c:strCache>
                <c:ptCount val="6"/>
                <c:pt idx="0">
                  <c:v>Basic Salaries &amp; Provision for Vacancies</c:v>
                </c:pt>
                <c:pt idx="1">
                  <c:v>Housing Subsidy</c:v>
                </c:pt>
                <c:pt idx="2">
                  <c:v>Leave Bonus</c:v>
                </c:pt>
                <c:pt idx="3">
                  <c:v>Overtime</c:v>
                </c:pt>
                <c:pt idx="4">
                  <c:v>Councilor's Salaries</c:v>
                </c:pt>
                <c:pt idx="5">
                  <c:v>Other Benefits</c:v>
                </c:pt>
              </c:strCache>
            </c:strRef>
          </c:cat>
          <c:val>
            <c:numRef>
              <c:f>'ANNEXURE E'!$B$8:$B$13</c:f>
              <c:numCache>
                <c:formatCode>#,##0</c:formatCode>
                <c:ptCount val="6"/>
                <c:pt idx="0">
                  <c:v>135381896</c:v>
                </c:pt>
                <c:pt idx="1">
                  <c:v>1522146</c:v>
                </c:pt>
                <c:pt idx="2">
                  <c:v>9757441</c:v>
                </c:pt>
                <c:pt idx="3">
                  <c:v>3635056</c:v>
                </c:pt>
                <c:pt idx="4">
                  <c:v>8738906</c:v>
                </c:pt>
                <c:pt idx="5">
                  <c:v>52116007</c:v>
                </c:pt>
              </c:numCache>
            </c:numRef>
          </c:val>
        </c:ser>
        <c:ser>
          <c:idx val="1"/>
          <c:order val="1"/>
          <c:tx>
            <c:strRef>
              <c:f>'ANNEXURE E'!$C$7</c:f>
              <c:strCache>
                <c:ptCount val="1"/>
                <c:pt idx="0">
                  <c:v>20102011</c:v>
                </c:pt>
              </c:strCache>
            </c:strRef>
          </c:tx>
          <c:cat>
            <c:strRef>
              <c:f>'ANNEXURE E'!$A$8:$A$13</c:f>
              <c:strCache>
                <c:ptCount val="6"/>
                <c:pt idx="0">
                  <c:v>Basic Salaries &amp; Provision for Vacancies</c:v>
                </c:pt>
                <c:pt idx="1">
                  <c:v>Housing Subsidy</c:v>
                </c:pt>
                <c:pt idx="2">
                  <c:v>Leave Bonus</c:v>
                </c:pt>
                <c:pt idx="3">
                  <c:v>Overtime</c:v>
                </c:pt>
                <c:pt idx="4">
                  <c:v>Councilor's Salaries</c:v>
                </c:pt>
                <c:pt idx="5">
                  <c:v>Other Benefits</c:v>
                </c:pt>
              </c:strCache>
            </c:strRef>
          </c:cat>
          <c:val>
            <c:numRef>
              <c:f>'ANNEXURE E'!$C$8:$C$13</c:f>
              <c:numCache>
                <c:formatCode>#,##0</c:formatCode>
                <c:ptCount val="6"/>
                <c:pt idx="0">
                  <c:v>143621118</c:v>
                </c:pt>
                <c:pt idx="1">
                  <c:v>1187255</c:v>
                </c:pt>
                <c:pt idx="2">
                  <c:v>15002778</c:v>
                </c:pt>
                <c:pt idx="3">
                  <c:v>8856134</c:v>
                </c:pt>
                <c:pt idx="4">
                  <c:v>8422460</c:v>
                </c:pt>
                <c:pt idx="5">
                  <c:v>54703810</c:v>
                </c:pt>
              </c:numCache>
            </c:numRef>
          </c:val>
        </c:ser>
        <c:shape val="box"/>
        <c:axId val="147283328"/>
        <c:axId val="147289216"/>
        <c:axId val="0"/>
      </c:bar3DChart>
      <c:catAx>
        <c:axId val="147283328"/>
        <c:scaling>
          <c:orientation val="minMax"/>
        </c:scaling>
        <c:axPos val="b"/>
        <c:tickLblPos val="nextTo"/>
        <c:crossAx val="147289216"/>
        <c:crosses val="autoZero"/>
        <c:auto val="1"/>
        <c:lblAlgn val="ctr"/>
        <c:lblOffset val="100"/>
      </c:catAx>
      <c:valAx>
        <c:axId val="147289216"/>
        <c:scaling>
          <c:orientation val="minMax"/>
        </c:scaling>
        <c:axPos val="l"/>
        <c:majorGridlines/>
        <c:numFmt formatCode="#,##0" sourceLinked="1"/>
        <c:tickLblPos val="nextTo"/>
        <c:crossAx val="147283328"/>
        <c:crosses val="autoZero"/>
        <c:crossBetween val="between"/>
      </c:valAx>
    </c:plotArea>
    <c:legend>
      <c:legendPos val="r"/>
    </c:legend>
    <c:plotVisOnly val="1"/>
  </c:chart>
  <c:spPr>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c:sp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0</xdr:rowOff>
    </xdr:from>
    <xdr:to>
      <xdr:col>3</xdr:col>
      <xdr:colOff>0</xdr:colOff>
      <xdr:row>14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46</xdr:row>
      <xdr:rowOff>0</xdr:rowOff>
    </xdr:from>
    <xdr:to>
      <xdr:col>1</xdr:col>
      <xdr:colOff>0</xdr:colOff>
      <xdr:row>46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14</xdr:row>
      <xdr:rowOff>0</xdr:rowOff>
    </xdr:from>
    <xdr:to>
      <xdr:col>3</xdr:col>
      <xdr:colOff>0</xdr:colOff>
      <xdr:row>14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14</xdr:row>
      <xdr:rowOff>0</xdr:rowOff>
    </xdr:from>
    <xdr:to>
      <xdr:col>3</xdr:col>
      <xdr:colOff>0</xdr:colOff>
      <xdr:row>14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147</xdr:row>
      <xdr:rowOff>0</xdr:rowOff>
    </xdr:from>
    <xdr:to>
      <xdr:col>3</xdr:col>
      <xdr:colOff>0</xdr:colOff>
      <xdr:row>147</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46</xdr:row>
      <xdr:rowOff>114301</xdr:rowOff>
    </xdr:from>
    <xdr:to>
      <xdr:col>6</xdr:col>
      <xdr:colOff>66674</xdr:colOff>
      <xdr:row>67</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80</xdr:row>
      <xdr:rowOff>9525</xdr:rowOff>
    </xdr:from>
    <xdr:to>
      <xdr:col>4</xdr:col>
      <xdr:colOff>447675</xdr:colOff>
      <xdr:row>105</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238125</xdr:colOff>
      <xdr:row>122</xdr:row>
      <xdr:rowOff>38100</xdr:rowOff>
    </xdr:from>
    <xdr:to>
      <xdr:col>4</xdr:col>
      <xdr:colOff>257175</xdr:colOff>
      <xdr:row>143</xdr:row>
      <xdr:rowOff>95250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142875</xdr:colOff>
      <xdr:row>14</xdr:row>
      <xdr:rowOff>66674</xdr:rowOff>
    </xdr:from>
    <xdr:to>
      <xdr:col>4</xdr:col>
      <xdr:colOff>85725</xdr:colOff>
      <xdr:row>30</xdr:row>
      <xdr:rowOff>47624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SHFLOW%20091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4103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4103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4103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4103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4103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4104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4105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4105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4201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42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Charles%20Steyn/Budget%20201011/Budget%20201011/OLDBUDGET09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4203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4204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4205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4206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4301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430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4303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4401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440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440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jsalbud20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4403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4403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4403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4404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4404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4404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4404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4405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440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4405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101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4405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4405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44052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44052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44052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4406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4411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4411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4421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4421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10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4501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4501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450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4501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4502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4503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4503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4503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4503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4504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10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4504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4504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4504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4504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4701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4701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4701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4701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4701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4701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103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4701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4701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47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4701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4801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480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4803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4803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4803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4803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103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4804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4804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4804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4804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4805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4805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4805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4805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ocuments%20and%20Settings/CharlesS/My%20Documents/Budget%20201011/ind%20all%20per%20section.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Budget%2005-06\MIDVAAL%20OPERATING%20BUDGET%202005-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103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ow r="4">
          <cell r="D4">
            <v>305674</v>
          </cell>
        </row>
        <row r="5">
          <cell r="D5">
            <v>8428823</v>
          </cell>
        </row>
        <row r="6">
          <cell r="D6">
            <v>141</v>
          </cell>
        </row>
        <row r="7">
          <cell r="D7">
            <v>5664190</v>
          </cell>
        </row>
        <row r="8">
          <cell r="D8">
            <v>42223033</v>
          </cell>
        </row>
        <row r="9">
          <cell r="D9">
            <v>252453877</v>
          </cell>
        </row>
        <row r="10">
          <cell r="D10">
            <v>1865007</v>
          </cell>
        </row>
        <row r="11">
          <cell r="D11">
            <v>13813333</v>
          </cell>
        </row>
        <row r="14">
          <cell r="D14">
            <v>-83247398</v>
          </cell>
        </row>
        <row r="15">
          <cell r="D15">
            <v>-198381839</v>
          </cell>
        </row>
        <row r="16">
          <cell r="D16">
            <v>-7672806</v>
          </cell>
        </row>
        <row r="17">
          <cell r="D17" t="str">
            <v xml:space="preserve">- </v>
          </cell>
        </row>
        <row r="18">
          <cell r="D18">
            <v>-8962556</v>
          </cell>
        </row>
        <row r="19">
          <cell r="D19">
            <v>-317</v>
          </cell>
        </row>
        <row r="20">
          <cell r="D20">
            <v>-218918</v>
          </cell>
        </row>
        <row r="21">
          <cell r="D21">
            <v>-7864470</v>
          </cell>
        </row>
        <row r="22">
          <cell r="D22">
            <v>-33919718</v>
          </cell>
        </row>
        <row r="23">
          <cell r="D23">
            <v>-20151737</v>
          </cell>
        </row>
      </sheetData>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40000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10500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39500</v>
          </cell>
        </row>
        <row r="96">
          <cell r="G96">
            <v>0</v>
          </cell>
        </row>
        <row r="97">
          <cell r="G97">
            <v>5280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40000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-143</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40000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20000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40500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9966</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10600</v>
          </cell>
        </row>
        <row r="63">
          <cell r="G63">
            <v>0</v>
          </cell>
        </row>
        <row r="64">
          <cell r="G64">
            <v>22000</v>
          </cell>
        </row>
        <row r="65">
          <cell r="G65">
            <v>0</v>
          </cell>
        </row>
        <row r="66">
          <cell r="G66">
            <v>0</v>
          </cell>
        </row>
        <row r="67">
          <cell r="G67">
            <v>0</v>
          </cell>
        </row>
        <row r="68">
          <cell r="G68">
            <v>0</v>
          </cell>
        </row>
        <row r="69">
          <cell r="G69">
            <v>8706</v>
          </cell>
        </row>
        <row r="70">
          <cell r="G70">
            <v>9600</v>
          </cell>
        </row>
        <row r="71">
          <cell r="G71">
            <v>34083</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17986</v>
          </cell>
        </row>
        <row r="85">
          <cell r="G85">
            <v>0</v>
          </cell>
        </row>
        <row r="86">
          <cell r="G86">
            <v>0</v>
          </cell>
        </row>
        <row r="87">
          <cell r="G87">
            <v>0</v>
          </cell>
        </row>
        <row r="88">
          <cell r="G88">
            <v>54051</v>
          </cell>
        </row>
        <row r="89">
          <cell r="G89">
            <v>0</v>
          </cell>
        </row>
        <row r="90">
          <cell r="G90">
            <v>5000</v>
          </cell>
        </row>
        <row r="91">
          <cell r="G91">
            <v>0</v>
          </cell>
        </row>
        <row r="92">
          <cell r="G92">
            <v>3020</v>
          </cell>
        </row>
        <row r="93">
          <cell r="G93">
            <v>0</v>
          </cell>
        </row>
        <row r="94">
          <cell r="G94">
            <v>0</v>
          </cell>
        </row>
        <row r="95">
          <cell r="G95">
            <v>71361</v>
          </cell>
        </row>
        <row r="96">
          <cell r="G96">
            <v>0</v>
          </cell>
        </row>
        <row r="97">
          <cell r="G97">
            <v>34515</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-361</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711978</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55443</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98200</v>
          </cell>
        </row>
        <row r="199">
          <cell r="G199">
            <v>97766</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400000</v>
          </cell>
        </row>
        <row r="60">
          <cell r="G60">
            <v>0</v>
          </cell>
        </row>
        <row r="61">
          <cell r="G61">
            <v>0</v>
          </cell>
        </row>
        <row r="62">
          <cell r="G62">
            <v>43927</v>
          </cell>
        </row>
        <row r="63">
          <cell r="G63">
            <v>157418</v>
          </cell>
        </row>
        <row r="64">
          <cell r="G64">
            <v>62130</v>
          </cell>
        </row>
        <row r="65">
          <cell r="G65">
            <v>855000</v>
          </cell>
        </row>
        <row r="66">
          <cell r="G66">
            <v>0</v>
          </cell>
        </row>
        <row r="67">
          <cell r="G67">
            <v>0</v>
          </cell>
        </row>
        <row r="68">
          <cell r="G68">
            <v>0</v>
          </cell>
        </row>
        <row r="69">
          <cell r="G69">
            <v>15000</v>
          </cell>
        </row>
        <row r="70">
          <cell r="G70">
            <v>11142</v>
          </cell>
        </row>
        <row r="71">
          <cell r="G71">
            <v>9062</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7616</v>
          </cell>
        </row>
        <row r="85">
          <cell r="G85">
            <v>0</v>
          </cell>
        </row>
        <row r="86">
          <cell r="G86">
            <v>0</v>
          </cell>
        </row>
        <row r="87">
          <cell r="G87">
            <v>0</v>
          </cell>
        </row>
        <row r="88">
          <cell r="G88">
            <v>0</v>
          </cell>
        </row>
        <row r="89">
          <cell r="G89">
            <v>0</v>
          </cell>
        </row>
        <row r="90">
          <cell r="G90">
            <v>7994</v>
          </cell>
        </row>
        <row r="91">
          <cell r="G91">
            <v>2813</v>
          </cell>
        </row>
        <row r="92">
          <cell r="G92">
            <v>11501</v>
          </cell>
        </row>
        <row r="93">
          <cell r="G93">
            <v>0</v>
          </cell>
        </row>
        <row r="94">
          <cell r="G94">
            <v>0</v>
          </cell>
        </row>
        <row r="95">
          <cell r="G95">
            <v>29541</v>
          </cell>
        </row>
        <row r="96">
          <cell r="G96">
            <v>0</v>
          </cell>
        </row>
        <row r="97">
          <cell r="G97">
            <v>58212</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-1360</v>
          </cell>
        </row>
        <row r="183">
          <cell r="G183">
            <v>0</v>
          </cell>
        </row>
        <row r="198">
          <cell r="G198">
            <v>0</v>
          </cell>
        </row>
        <row r="199">
          <cell r="G199">
            <v>15691</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6935</v>
          </cell>
        </row>
        <row r="63">
          <cell r="G63">
            <v>0</v>
          </cell>
        </row>
        <row r="64">
          <cell r="G64">
            <v>0</v>
          </cell>
        </row>
        <row r="65">
          <cell r="G65">
            <v>0</v>
          </cell>
        </row>
        <row r="66">
          <cell r="G66">
            <v>0</v>
          </cell>
        </row>
        <row r="67">
          <cell r="G67">
            <v>0</v>
          </cell>
        </row>
        <row r="68">
          <cell r="G68">
            <v>0</v>
          </cell>
        </row>
        <row r="69">
          <cell r="G69">
            <v>3000</v>
          </cell>
        </row>
        <row r="70">
          <cell r="G70">
            <v>8511</v>
          </cell>
        </row>
        <row r="71">
          <cell r="G71">
            <v>4500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3951</v>
          </cell>
        </row>
        <row r="85">
          <cell r="G85">
            <v>0</v>
          </cell>
        </row>
        <row r="86">
          <cell r="G86">
            <v>0</v>
          </cell>
        </row>
        <row r="87">
          <cell r="G87">
            <v>0</v>
          </cell>
        </row>
        <row r="88">
          <cell r="G88">
            <v>0</v>
          </cell>
        </row>
        <row r="89">
          <cell r="G89">
            <v>0</v>
          </cell>
        </row>
        <row r="90">
          <cell r="G90">
            <v>2378</v>
          </cell>
        </row>
        <row r="91">
          <cell r="G91">
            <v>48000</v>
          </cell>
        </row>
        <row r="92">
          <cell r="G92">
            <v>6974</v>
          </cell>
        </row>
        <row r="93">
          <cell r="G93">
            <v>0</v>
          </cell>
        </row>
        <row r="94">
          <cell r="G94">
            <v>0</v>
          </cell>
        </row>
        <row r="95">
          <cell r="G95">
            <v>29000</v>
          </cell>
        </row>
        <row r="96">
          <cell r="G96">
            <v>0</v>
          </cell>
        </row>
        <row r="97">
          <cell r="G97">
            <v>26640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50000</v>
          </cell>
        </row>
        <row r="199">
          <cell r="G199">
            <v>0</v>
          </cell>
        </row>
        <row r="200">
          <cell r="G200">
            <v>0</v>
          </cell>
        </row>
        <row r="201">
          <cell r="G201">
            <v>0</v>
          </cell>
        </row>
        <row r="202">
          <cell r="G202">
            <v>0</v>
          </cell>
        </row>
        <row r="206">
          <cell r="G206">
            <v>0</v>
          </cell>
        </row>
        <row r="207">
          <cell r="G207">
            <v>30000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201011"/>
      <sheetName val="OLDBUDGET0910"/>
    </sheetNames>
    <definedNames>
      <definedName name="OLD" refersTo="='BUD201011'!$C$2:$E$155"/>
    </definedNames>
    <sheetDataSet>
      <sheetData sheetId="0" refreshError="1">
        <row r="2">
          <cell r="C2">
            <v>1020001</v>
          </cell>
          <cell r="D2" t="str">
            <v>ACTING ALLOWANCE</v>
          </cell>
          <cell r="E2">
            <v>0</v>
          </cell>
        </row>
        <row r="3">
          <cell r="C3">
            <v>1020002</v>
          </cell>
          <cell r="D3" t="str">
            <v>BASIC SALARIES</v>
          </cell>
          <cell r="E3">
            <v>120588088</v>
          </cell>
        </row>
        <row r="4">
          <cell r="C4">
            <v>1020004</v>
          </cell>
          <cell r="D4" t="str">
            <v>HOUSING SUBSIDY</v>
          </cell>
          <cell r="E4">
            <v>1504415</v>
          </cell>
        </row>
        <row r="5">
          <cell r="C5">
            <v>1020005</v>
          </cell>
          <cell r="D5" t="str">
            <v>INDUSTRIAL COUNCIL LEVY</v>
          </cell>
          <cell r="E5">
            <v>37534</v>
          </cell>
        </row>
        <row r="6">
          <cell r="C6">
            <v>1020006</v>
          </cell>
          <cell r="D6" t="str">
            <v>LEAVE BONUS</v>
          </cell>
          <cell r="E6">
            <v>8451259</v>
          </cell>
        </row>
        <row r="7">
          <cell r="C7">
            <v>1020007</v>
          </cell>
          <cell r="D7" t="str">
            <v>OVERTIME</v>
          </cell>
          <cell r="E7">
            <v>7691345</v>
          </cell>
        </row>
        <row r="8">
          <cell r="C8">
            <v>1020009</v>
          </cell>
          <cell r="D8" t="str">
            <v>REDEMPTION OF LEAVE</v>
          </cell>
          <cell r="E8">
            <v>0</v>
          </cell>
        </row>
        <row r="9">
          <cell r="C9">
            <v>1020010</v>
          </cell>
          <cell r="D9" t="str">
            <v>STANDBY ALLOWANCE</v>
          </cell>
          <cell r="E9">
            <v>1877921</v>
          </cell>
        </row>
        <row r="10">
          <cell r="C10">
            <v>1020011</v>
          </cell>
          <cell r="D10" t="str">
            <v>TELEPHONE ALLOWANCE</v>
          </cell>
          <cell r="E10">
            <v>317539</v>
          </cell>
        </row>
        <row r="11">
          <cell r="C11">
            <v>1020012</v>
          </cell>
          <cell r="D11" t="str">
            <v>TRANSPORT ALLOWANCE</v>
          </cell>
          <cell r="E11">
            <v>9365168</v>
          </cell>
        </row>
        <row r="12">
          <cell r="C12">
            <v>1020013</v>
          </cell>
          <cell r="D12" t="str">
            <v>U.I.F</v>
          </cell>
          <cell r="E12">
            <v>1055146</v>
          </cell>
        </row>
        <row r="13">
          <cell r="C13">
            <v>1020014</v>
          </cell>
          <cell r="D13" t="str">
            <v>PROVISION SALARY VACANCIES</v>
          </cell>
          <cell r="E13">
            <v>2000000</v>
          </cell>
        </row>
        <row r="14">
          <cell r="C14">
            <v>1030001</v>
          </cell>
          <cell r="D14" t="str">
            <v>GROUP INSURANCE</v>
          </cell>
          <cell r="E14">
            <v>2261928</v>
          </cell>
        </row>
        <row r="15">
          <cell r="C15">
            <v>1030002</v>
          </cell>
          <cell r="D15" t="str">
            <v>MEDICAL FUND</v>
          </cell>
          <cell r="E15">
            <v>8791062</v>
          </cell>
        </row>
        <row r="16">
          <cell r="C16">
            <v>1030003</v>
          </cell>
          <cell r="D16" t="str">
            <v>PENSION FUND</v>
          </cell>
          <cell r="E16">
            <v>22817524</v>
          </cell>
        </row>
        <row r="17">
          <cell r="C17">
            <v>1030004</v>
          </cell>
          <cell r="D17" t="str">
            <v>MEDICAL FUND PENSIONERS</v>
          </cell>
          <cell r="E17">
            <v>600000</v>
          </cell>
        </row>
        <row r="18">
          <cell r="C18">
            <v>1040001</v>
          </cell>
          <cell r="D18" t="str">
            <v>ALLOWANCE COUNCILORS</v>
          </cell>
          <cell r="E18">
            <v>5019485</v>
          </cell>
        </row>
        <row r="19">
          <cell r="C19">
            <v>1040002</v>
          </cell>
          <cell r="D19" t="str">
            <v>MEDICAL FUND COUNCILORS</v>
          </cell>
          <cell r="E19">
            <v>0</v>
          </cell>
        </row>
        <row r="20">
          <cell r="C20">
            <v>1040003</v>
          </cell>
          <cell r="D20" t="str">
            <v>OFFICE ALLOWANCE COUNCILORS</v>
          </cell>
          <cell r="E20">
            <v>0</v>
          </cell>
        </row>
        <row r="21">
          <cell r="C21">
            <v>1040004</v>
          </cell>
          <cell r="D21" t="str">
            <v>PENSION FUND COUNCILORS</v>
          </cell>
          <cell r="E21">
            <v>743625</v>
          </cell>
        </row>
        <row r="22">
          <cell r="C22">
            <v>1040005</v>
          </cell>
          <cell r="D22" t="str">
            <v>TELEPHONE ALLOWANCE COUNCILORS</v>
          </cell>
          <cell r="E22">
            <v>0</v>
          </cell>
        </row>
        <row r="23">
          <cell r="C23">
            <v>1040006</v>
          </cell>
          <cell r="D23" t="str">
            <v>TRANSPORT ALLOWANCE COUNCILORS</v>
          </cell>
          <cell r="E23">
            <v>1822054</v>
          </cell>
        </row>
        <row r="24">
          <cell r="C24">
            <v>1040007</v>
          </cell>
          <cell r="D24" t="str">
            <v>HOUSING ALLOWANCE COUNCILORS</v>
          </cell>
          <cell r="E24">
            <v>0</v>
          </cell>
        </row>
        <row r="25">
          <cell r="C25">
            <v>1040008</v>
          </cell>
          <cell r="D25" t="str">
            <v>SITTING ALLOWANCE</v>
          </cell>
          <cell r="E25">
            <v>7500</v>
          </cell>
        </row>
        <row r="26">
          <cell r="C26">
            <v>1060001</v>
          </cell>
          <cell r="D26" t="str">
            <v>AUDIT FEES</v>
          </cell>
          <cell r="E26">
            <v>2825000</v>
          </cell>
        </row>
        <row r="27">
          <cell r="C27">
            <v>1060002</v>
          </cell>
          <cell r="D27" t="str">
            <v>AGENTS VAT</v>
          </cell>
          <cell r="E27">
            <v>0</v>
          </cell>
        </row>
        <row r="28">
          <cell r="C28">
            <v>1060003</v>
          </cell>
          <cell r="D28" t="str">
            <v>ADVERTISEMENTS</v>
          </cell>
          <cell r="E28">
            <v>2075700</v>
          </cell>
        </row>
        <row r="29">
          <cell r="C29">
            <v>1060090</v>
          </cell>
          <cell r="D29" t="str">
            <v>BAD DEBTS</v>
          </cell>
          <cell r="E29">
            <v>0</v>
          </cell>
        </row>
        <row r="30">
          <cell r="C30">
            <v>1060100</v>
          </cell>
          <cell r="D30" t="str">
            <v>BANK CHARGES</v>
          </cell>
          <cell r="E30">
            <v>590410</v>
          </cell>
        </row>
        <row r="31">
          <cell r="C31">
            <v>1060200</v>
          </cell>
          <cell r="D31" t="str">
            <v>COLLECTION COST</v>
          </cell>
          <cell r="E31">
            <v>0</v>
          </cell>
        </row>
        <row r="32">
          <cell r="C32">
            <v>1060201</v>
          </cell>
          <cell r="D32" t="str">
            <v>COMPUTER SYSTEMS</v>
          </cell>
          <cell r="E32">
            <v>1955800</v>
          </cell>
        </row>
        <row r="33">
          <cell r="C33">
            <v>1060204</v>
          </cell>
          <cell r="D33" t="str">
            <v>CONTRACTED SERVICES</v>
          </cell>
          <cell r="E33">
            <v>22169736</v>
          </cell>
        </row>
        <row r="34">
          <cell r="C34">
            <v>1060205</v>
          </cell>
          <cell r="D34" t="str">
            <v>LOCAL MUNICIPALITIES AGENCY SERVICES</v>
          </cell>
          <cell r="E34">
            <v>11919441</v>
          </cell>
        </row>
        <row r="35">
          <cell r="C35">
            <v>1060207</v>
          </cell>
          <cell r="D35" t="str">
            <v>COMPUTER REQUIREMENTS</v>
          </cell>
          <cell r="E35">
            <v>1176200</v>
          </cell>
        </row>
        <row r="36">
          <cell r="C36">
            <v>1060208</v>
          </cell>
          <cell r="D36" t="str">
            <v>CONGRESSES / ATT. MEETINGS</v>
          </cell>
          <cell r="E36">
            <v>1231394</v>
          </cell>
        </row>
        <row r="37">
          <cell r="C37">
            <v>1060209</v>
          </cell>
          <cell r="D37" t="str">
            <v>CONSULTATION FEES</v>
          </cell>
          <cell r="E37">
            <v>4315435</v>
          </cell>
        </row>
        <row r="38">
          <cell r="C38">
            <v>1060210</v>
          </cell>
          <cell r="D38" t="str">
            <v>WORKSHOPS</v>
          </cell>
          <cell r="E38">
            <v>6517339</v>
          </cell>
        </row>
        <row r="39">
          <cell r="C39">
            <v>1060303</v>
          </cell>
          <cell r="D39" t="str">
            <v>DONATIONS/GRANTS COUNCIL</v>
          </cell>
          <cell r="E39">
            <v>600000</v>
          </cell>
        </row>
        <row r="40">
          <cell r="C40">
            <v>1060304</v>
          </cell>
          <cell r="D40" t="str">
            <v>DISASTER RECOVERY</v>
          </cell>
          <cell r="E40">
            <v>0</v>
          </cell>
        </row>
        <row r="41">
          <cell r="C41">
            <v>1060305</v>
          </cell>
          <cell r="D41" t="str">
            <v>DATA ACCOUNT</v>
          </cell>
          <cell r="E41">
            <v>370000</v>
          </cell>
        </row>
        <row r="42">
          <cell r="C42">
            <v>1060400</v>
          </cell>
          <cell r="D42" t="str">
            <v>ELECTRICITY</v>
          </cell>
          <cell r="E42">
            <v>3330000</v>
          </cell>
        </row>
        <row r="43">
          <cell r="C43">
            <v>1060401</v>
          </cell>
          <cell r="D43" t="str">
            <v>ENTERTAINMENT - EXTERNAL</v>
          </cell>
          <cell r="E43">
            <v>372371</v>
          </cell>
        </row>
        <row r="44">
          <cell r="C44">
            <v>1060402</v>
          </cell>
          <cell r="D44" t="str">
            <v>OFFICE REFRESHMENTS</v>
          </cell>
          <cell r="E44">
            <v>529316</v>
          </cell>
        </row>
        <row r="45">
          <cell r="C45">
            <v>1060403</v>
          </cell>
          <cell r="D45" t="str">
            <v>CATERING</v>
          </cell>
          <cell r="E45">
            <v>2701734</v>
          </cell>
        </row>
        <row r="46">
          <cell r="C46">
            <v>1060404</v>
          </cell>
          <cell r="D46" t="str">
            <v>INTERNAL BURSARIES</v>
          </cell>
          <cell r="E46">
            <v>0</v>
          </cell>
        </row>
        <row r="47">
          <cell r="C47">
            <v>1060405</v>
          </cell>
          <cell r="D47" t="str">
            <v>EXTERNAL BURSARIES</v>
          </cell>
          <cell r="E47">
            <v>1015000</v>
          </cell>
        </row>
        <row r="48">
          <cell r="C48">
            <v>1060601</v>
          </cell>
          <cell r="D48" t="str">
            <v>GENERAL EXPENSES FROM GRANTS</v>
          </cell>
          <cell r="E48">
            <v>1750000</v>
          </cell>
        </row>
        <row r="49">
          <cell r="C49">
            <v>1060701</v>
          </cell>
          <cell r="D49" t="str">
            <v>IDP EXPENSES</v>
          </cell>
          <cell r="E49">
            <v>0</v>
          </cell>
        </row>
        <row r="50">
          <cell r="C50">
            <v>1060702</v>
          </cell>
          <cell r="D50" t="str">
            <v>INTERGOVERNMENTAL RELATIONS</v>
          </cell>
          <cell r="E50">
            <v>0</v>
          </cell>
        </row>
        <row r="51">
          <cell r="C51">
            <v>1061101</v>
          </cell>
          <cell r="D51" t="str">
            <v>LEGAL CHARGES</v>
          </cell>
          <cell r="E51">
            <v>1780000</v>
          </cell>
        </row>
        <row r="52">
          <cell r="C52">
            <v>1061102</v>
          </cell>
          <cell r="D52" t="str">
            <v>LICENSE FEES</v>
          </cell>
          <cell r="E52">
            <v>4068358</v>
          </cell>
        </row>
        <row r="53">
          <cell r="C53">
            <v>1061104</v>
          </cell>
          <cell r="D53" t="str">
            <v>LOSS ON THE SALE OF ASSETS</v>
          </cell>
          <cell r="E53">
            <v>0</v>
          </cell>
        </row>
        <row r="54">
          <cell r="C54">
            <v>1061106</v>
          </cell>
          <cell r="D54" t="str">
            <v>LAUNDRY CHARGES</v>
          </cell>
          <cell r="E54">
            <v>0</v>
          </cell>
        </row>
        <row r="55">
          <cell r="C55">
            <v>1061201</v>
          </cell>
          <cell r="D55" t="str">
            <v>MARKETING/PROMOTION/ADVERTISEMENTS</v>
          </cell>
          <cell r="E55">
            <v>2375670</v>
          </cell>
        </row>
        <row r="56">
          <cell r="C56">
            <v>1061203</v>
          </cell>
          <cell r="D56" t="str">
            <v>MEMBERSHIP FEES</v>
          </cell>
          <cell r="E56">
            <v>1072876</v>
          </cell>
        </row>
        <row r="57">
          <cell r="C57">
            <v>1061204</v>
          </cell>
          <cell r="D57" t="str">
            <v>MAYORAL ALLOWANCES  GENERAL</v>
          </cell>
          <cell r="E57">
            <v>0</v>
          </cell>
        </row>
        <row r="58">
          <cell r="C58">
            <v>1061501</v>
          </cell>
          <cell r="D58" t="str">
            <v>PERIODICALS/REFERENCE BOOK/MAGAZINES</v>
          </cell>
          <cell r="E58">
            <v>355231</v>
          </cell>
        </row>
        <row r="59">
          <cell r="C59">
            <v>1061502</v>
          </cell>
          <cell r="D59" t="str">
            <v>POSTAGE</v>
          </cell>
          <cell r="E59">
            <v>38500</v>
          </cell>
        </row>
        <row r="60">
          <cell r="C60">
            <v>1061507</v>
          </cell>
          <cell r="D60" t="str">
            <v>PUBLICITY</v>
          </cell>
          <cell r="E60">
            <v>0</v>
          </cell>
        </row>
        <row r="61">
          <cell r="C61">
            <v>1061508</v>
          </cell>
          <cell r="D61" t="str">
            <v>PUBLIC PARTICIPATION</v>
          </cell>
          <cell r="E61">
            <v>270000</v>
          </cell>
        </row>
        <row r="62">
          <cell r="C62">
            <v>1061701</v>
          </cell>
          <cell r="D62" t="str">
            <v>RENTAL</v>
          </cell>
          <cell r="E62">
            <v>5645057</v>
          </cell>
        </row>
        <row r="63">
          <cell r="C63">
            <v>1061705</v>
          </cell>
          <cell r="D63" t="str">
            <v>REFUSE REMOVAL</v>
          </cell>
          <cell r="E63">
            <v>0</v>
          </cell>
        </row>
        <row r="64">
          <cell r="C64">
            <v>1061706</v>
          </cell>
          <cell r="D64" t="str">
            <v>REGIONAL COUNCIL</v>
          </cell>
          <cell r="E64">
            <v>0</v>
          </cell>
        </row>
        <row r="65">
          <cell r="C65">
            <v>1061799</v>
          </cell>
          <cell r="D65" t="str">
            <v>STATIONERY</v>
          </cell>
          <cell r="E65">
            <v>1600985</v>
          </cell>
        </row>
        <row r="66">
          <cell r="C66">
            <v>1061800</v>
          </cell>
          <cell r="D66" t="str">
            <v>PRINTING AND BINDING</v>
          </cell>
          <cell r="E66">
            <v>1542845</v>
          </cell>
        </row>
        <row r="67">
          <cell r="C67">
            <v>1061801</v>
          </cell>
          <cell r="D67" t="str">
            <v>STOCK AND MATERIALS</v>
          </cell>
          <cell r="E67">
            <v>1114891</v>
          </cell>
        </row>
        <row r="68">
          <cell r="C68">
            <v>1061802</v>
          </cell>
          <cell r="D68" t="str">
            <v>SPECIAL PROJECTS</v>
          </cell>
          <cell r="E68">
            <v>0</v>
          </cell>
        </row>
        <row r="69">
          <cell r="C69">
            <v>1061805</v>
          </cell>
          <cell r="D69" t="str">
            <v>SEWERAGE BASIC</v>
          </cell>
          <cell r="E69">
            <v>0</v>
          </cell>
        </row>
        <row r="70">
          <cell r="C70">
            <v>1061806</v>
          </cell>
          <cell r="D70" t="str">
            <v>SUBSISTENCE &amp; TRAVEL</v>
          </cell>
          <cell r="E70">
            <v>2776656</v>
          </cell>
        </row>
        <row r="71">
          <cell r="C71">
            <v>1061899</v>
          </cell>
          <cell r="D71" t="str">
            <v>TELEPHONE - OFFICE</v>
          </cell>
          <cell r="E71">
            <v>2149141</v>
          </cell>
        </row>
        <row r="72">
          <cell r="C72">
            <v>1061900</v>
          </cell>
          <cell r="D72" t="str">
            <v>TELEPHONE - CELL PHONES</v>
          </cell>
          <cell r="E72">
            <v>1911195</v>
          </cell>
        </row>
        <row r="73">
          <cell r="C73">
            <v>1061902</v>
          </cell>
          <cell r="D73" t="str">
            <v>TRAINING</v>
          </cell>
          <cell r="E73">
            <v>2969380</v>
          </cell>
        </row>
        <row r="74">
          <cell r="C74">
            <v>1061903</v>
          </cell>
          <cell r="D74" t="str">
            <v>TRANSPORT - FUEL AND OIL</v>
          </cell>
          <cell r="E74">
            <v>700000</v>
          </cell>
        </row>
        <row r="75">
          <cell r="C75">
            <v>1061904</v>
          </cell>
          <cell r="D75" t="str">
            <v>AVIATION FUEL</v>
          </cell>
          <cell r="E75">
            <v>450000</v>
          </cell>
        </row>
        <row r="76">
          <cell r="C76">
            <v>1062001</v>
          </cell>
          <cell r="D76" t="str">
            <v>UNIFORMS</v>
          </cell>
          <cell r="E76">
            <v>1029771</v>
          </cell>
        </row>
        <row r="77">
          <cell r="C77">
            <v>1062003</v>
          </cell>
          <cell r="D77" t="str">
            <v>CAMPAIGNS</v>
          </cell>
          <cell r="E77">
            <v>1108000</v>
          </cell>
        </row>
        <row r="78">
          <cell r="C78">
            <v>1062009</v>
          </cell>
          <cell r="D78" t="str">
            <v>OR TAMBO GAMES</v>
          </cell>
          <cell r="E78">
            <v>1270000</v>
          </cell>
        </row>
        <row r="79">
          <cell r="C79">
            <v>1062010</v>
          </cell>
          <cell r="D79" t="str">
            <v>2010 PROJECT</v>
          </cell>
          <cell r="E79">
            <v>12000000</v>
          </cell>
        </row>
        <row r="80">
          <cell r="C80">
            <v>1062201</v>
          </cell>
          <cell r="D80" t="str">
            <v>WATER</v>
          </cell>
          <cell r="E80">
            <v>0</v>
          </cell>
        </row>
        <row r="81">
          <cell r="C81">
            <v>1064000</v>
          </cell>
          <cell r="D81" t="str">
            <v>TRAINING CONSOLIDATION</v>
          </cell>
          <cell r="E81">
            <v>0</v>
          </cell>
        </row>
        <row r="82">
          <cell r="C82">
            <v>1088020</v>
          </cell>
          <cell r="D82" t="str">
            <v>CASUALTY CONTRIBUTION</v>
          </cell>
          <cell r="E82">
            <v>820123</v>
          </cell>
        </row>
        <row r="83">
          <cell r="C83">
            <v>1088080</v>
          </cell>
          <cell r="D83" t="str">
            <v>INSURANCE - PREMIUM</v>
          </cell>
          <cell r="E83">
            <v>2050000</v>
          </cell>
        </row>
        <row r="84">
          <cell r="C84">
            <v>1088081</v>
          </cell>
          <cell r="D84" t="str">
            <v>INSURANCE - EXCESS PAYMENTS</v>
          </cell>
          <cell r="E84">
            <v>751555</v>
          </cell>
        </row>
        <row r="85">
          <cell r="C85">
            <v>1088082</v>
          </cell>
          <cell r="D85" t="str">
            <v>INSURANCE - PORTION OF SELF INSURANCE</v>
          </cell>
          <cell r="E85">
            <v>0</v>
          </cell>
        </row>
        <row r="86">
          <cell r="C86">
            <v>1088083</v>
          </cell>
          <cell r="D86" t="str">
            <v>INTEREST EXTERNAL BORROWINGS</v>
          </cell>
          <cell r="E86">
            <v>1200</v>
          </cell>
        </row>
        <row r="87">
          <cell r="C87">
            <v>1088084</v>
          </cell>
          <cell r="D87" t="str">
            <v>GRANTS &amp; SUBSIDIES PAID</v>
          </cell>
          <cell r="E87">
            <v>1500000</v>
          </cell>
        </row>
        <row r="88">
          <cell r="C88">
            <v>1088085</v>
          </cell>
          <cell r="D88" t="str">
            <v>REDEMPTION - EXTERNAL BORROWINGS</v>
          </cell>
          <cell r="E88">
            <v>0</v>
          </cell>
        </row>
        <row r="89">
          <cell r="C89">
            <v>1088110</v>
          </cell>
          <cell r="D89" t="str">
            <v>LOSS ON THE SALE OF ASSETS</v>
          </cell>
          <cell r="E89">
            <v>0</v>
          </cell>
        </row>
        <row r="90">
          <cell r="C90">
            <v>1088180</v>
          </cell>
          <cell r="D90" t="str">
            <v>SKILLS DEVELOPMENT LEVY</v>
          </cell>
          <cell r="E90">
            <v>1486600</v>
          </cell>
        </row>
        <row r="91">
          <cell r="C91">
            <v>1101200</v>
          </cell>
          <cell r="D91" t="str">
            <v>MAINT - BUILDINGS FENCES &amp; SITES</v>
          </cell>
          <cell r="E91">
            <v>4600000</v>
          </cell>
        </row>
        <row r="92">
          <cell r="C92">
            <v>1101201</v>
          </cell>
          <cell r="D92" t="str">
            <v>MAINT - NETWORK / INFRASTRUCTURE</v>
          </cell>
          <cell r="E92">
            <v>1700000</v>
          </cell>
        </row>
        <row r="93">
          <cell r="C93">
            <v>1101203</v>
          </cell>
          <cell r="D93" t="str">
            <v>MAINT - PLANT EQUIPMENT &amp; FURNITURE</v>
          </cell>
          <cell r="E93">
            <v>1409600</v>
          </cell>
        </row>
        <row r="94">
          <cell r="C94">
            <v>1101204</v>
          </cell>
          <cell r="D94" t="str">
            <v>MAINT - VEHICLES</v>
          </cell>
          <cell r="E94">
            <v>300000</v>
          </cell>
        </row>
        <row r="95">
          <cell r="C95">
            <v>1120300</v>
          </cell>
          <cell r="D95" t="str">
            <v>DEPRECIATION</v>
          </cell>
          <cell r="E95">
            <v>6668898</v>
          </cell>
        </row>
        <row r="96">
          <cell r="C96">
            <v>1130200</v>
          </cell>
          <cell r="D96" t="str">
            <v>CONTR - PROVISION FOR BAD DEBTS</v>
          </cell>
          <cell r="E96">
            <v>450000</v>
          </cell>
        </row>
        <row r="97">
          <cell r="C97">
            <v>1130201</v>
          </cell>
          <cell r="D97" t="str">
            <v>CONTR - PROVISION FOR LEAVE</v>
          </cell>
          <cell r="E97">
            <v>2500000</v>
          </cell>
        </row>
        <row r="98">
          <cell r="C98">
            <v>1140200</v>
          </cell>
          <cell r="D98" t="str">
            <v>CONTR - PROVISION FOR BAD DEBTS</v>
          </cell>
          <cell r="E98">
            <v>0</v>
          </cell>
        </row>
        <row r="99">
          <cell r="C99">
            <v>1140201</v>
          </cell>
          <cell r="D99" t="str">
            <v>CONTR - PROVISION FOR LEAVE</v>
          </cell>
          <cell r="E99">
            <v>0</v>
          </cell>
        </row>
        <row r="100">
          <cell r="C100">
            <v>2210402</v>
          </cell>
          <cell r="D100" t="str">
            <v>ESTABLISHMENT LEVY</v>
          </cell>
          <cell r="E100">
            <v>0</v>
          </cell>
        </row>
        <row r="101">
          <cell r="C101">
            <v>2211802</v>
          </cell>
          <cell r="D101" t="str">
            <v>SERVICES LEVY</v>
          </cell>
          <cell r="E101">
            <v>0</v>
          </cell>
        </row>
        <row r="102">
          <cell r="C102">
            <v>2220300</v>
          </cell>
          <cell r="D102" t="str">
            <v>DISHONORED CHEQUES</v>
          </cell>
          <cell r="E102">
            <v>0</v>
          </cell>
        </row>
        <row r="103">
          <cell r="C103">
            <v>2231202</v>
          </cell>
          <cell r="D103" t="str">
            <v>MARKET INCOME</v>
          </cell>
          <cell r="E103">
            <v>-9150000</v>
          </cell>
        </row>
        <row r="104">
          <cell r="C104">
            <v>2231900</v>
          </cell>
          <cell r="D104" t="str">
            <v>TECHNORAMA SHOW SALES</v>
          </cell>
          <cell r="E104">
            <v>-25000</v>
          </cell>
        </row>
        <row r="105">
          <cell r="C105">
            <v>2240001</v>
          </cell>
          <cell r="D105" t="str">
            <v>AMBULANCE SUBSIDIES</v>
          </cell>
          <cell r="E105">
            <v>-31120000</v>
          </cell>
        </row>
        <row r="106">
          <cell r="C106">
            <v>2240002</v>
          </cell>
          <cell r="D106" t="str">
            <v>HEALTH SUBSIDIES</v>
          </cell>
          <cell r="E106">
            <v>0</v>
          </cell>
        </row>
        <row r="107">
          <cell r="C107">
            <v>2240400</v>
          </cell>
          <cell r="D107" t="str">
            <v>EQUITABLE SHARE</v>
          </cell>
          <cell r="E107">
            <v>-201583000</v>
          </cell>
        </row>
        <row r="108">
          <cell r="C108">
            <v>2240500</v>
          </cell>
          <cell r="D108" t="str">
            <v>SUPPORT GRANTS RECEIVED</v>
          </cell>
          <cell r="E108">
            <v>-40109725</v>
          </cell>
        </row>
        <row r="109">
          <cell r="C109">
            <v>2260806</v>
          </cell>
          <cell r="D109" t="str">
            <v>INTEREST ON ARREARS - OTHER</v>
          </cell>
          <cell r="E109">
            <v>0</v>
          </cell>
        </row>
        <row r="110">
          <cell r="C110">
            <v>2260807</v>
          </cell>
          <cell r="D110" t="str">
            <v>INTEREST ON MOTORCAR LOANS</v>
          </cell>
          <cell r="E110">
            <v>0</v>
          </cell>
        </row>
        <row r="111">
          <cell r="C111">
            <v>2260808</v>
          </cell>
          <cell r="D111" t="str">
            <v>INTEREST ON INVESTMENTS</v>
          </cell>
          <cell r="E111">
            <v>-13000000</v>
          </cell>
        </row>
        <row r="112">
          <cell r="C112">
            <v>2260810</v>
          </cell>
          <cell r="D112" t="str">
            <v>INTEREST ON RSC LEVIES</v>
          </cell>
          <cell r="E112">
            <v>-141</v>
          </cell>
        </row>
        <row r="113">
          <cell r="C113">
            <v>2271701</v>
          </cell>
          <cell r="D113" t="str">
            <v>RENTAL MUNICIPAL PROPERTIES</v>
          </cell>
          <cell r="E113">
            <v>-434500</v>
          </cell>
        </row>
        <row r="114">
          <cell r="C114">
            <v>2271702</v>
          </cell>
          <cell r="D114" t="str">
            <v>RENTAL CUTLERY</v>
          </cell>
          <cell r="E114">
            <v>-13000</v>
          </cell>
        </row>
        <row r="115">
          <cell r="C115">
            <v>2271703</v>
          </cell>
          <cell r="D115" t="str">
            <v>RENTAL SOUND EQUIPMENT</v>
          </cell>
          <cell r="E115">
            <v>-1000</v>
          </cell>
        </row>
        <row r="116">
          <cell r="C116">
            <v>2271704</v>
          </cell>
          <cell r="D116" t="str">
            <v>RENTAL CITY HALL CAR PARKING</v>
          </cell>
          <cell r="E116">
            <v>-110000</v>
          </cell>
        </row>
        <row r="117">
          <cell r="C117">
            <v>2280001</v>
          </cell>
          <cell r="D117" t="str">
            <v>LICENSES &amp; PERMIT INCOME</v>
          </cell>
          <cell r="E117">
            <v>-38000000</v>
          </cell>
        </row>
        <row r="118">
          <cell r="C118">
            <v>2280002</v>
          </cell>
          <cell r="D118" t="str">
            <v>RD CHEQUES / REDEPOSITS</v>
          </cell>
          <cell r="E118">
            <v>0</v>
          </cell>
        </row>
        <row r="119">
          <cell r="C119">
            <v>2280003</v>
          </cell>
          <cell r="D119" t="str">
            <v>SURPLUS CASH - LICENSING</v>
          </cell>
          <cell r="E119">
            <v>0</v>
          </cell>
        </row>
        <row r="120">
          <cell r="C120">
            <v>2280004</v>
          </cell>
          <cell r="D120" t="str">
            <v>OVER / UNDER BANKINGS</v>
          </cell>
          <cell r="E120">
            <v>0</v>
          </cell>
        </row>
        <row r="121">
          <cell r="C121">
            <v>2300001</v>
          </cell>
          <cell r="D121" t="str">
            <v>AMBULANCE FEES</v>
          </cell>
          <cell r="E121">
            <v>-600000</v>
          </cell>
        </row>
        <row r="122">
          <cell r="C122">
            <v>2300002</v>
          </cell>
          <cell r="D122" t="str">
            <v>AIRFIELD FUEL</v>
          </cell>
          <cell r="E122">
            <v>-469326</v>
          </cell>
        </row>
        <row r="123">
          <cell r="C123">
            <v>2300003</v>
          </cell>
          <cell r="D123" t="str">
            <v>AIRFIELD LANDING FEES</v>
          </cell>
          <cell r="E123">
            <v>0</v>
          </cell>
        </row>
        <row r="124">
          <cell r="C124">
            <v>2300204</v>
          </cell>
          <cell r="D124" t="str">
            <v>COMMISSION ON SALARY DEDUCTIONS</v>
          </cell>
          <cell r="E124">
            <v>-110000</v>
          </cell>
        </row>
        <row r="125">
          <cell r="C125">
            <v>2300800</v>
          </cell>
          <cell r="D125" t="str">
            <v>IT CHARGES MIDVAAL</v>
          </cell>
          <cell r="E125">
            <v>-1122577</v>
          </cell>
        </row>
        <row r="126">
          <cell r="C126">
            <v>2300801</v>
          </cell>
          <cell r="D126" t="str">
            <v>IT CHARGES EMFULENI</v>
          </cell>
          <cell r="E126">
            <v>-4320031</v>
          </cell>
        </row>
        <row r="127">
          <cell r="C127">
            <v>2300802</v>
          </cell>
          <cell r="D127" t="str">
            <v>INFLAMMABLE LIQUIDS</v>
          </cell>
          <cell r="E127">
            <v>0</v>
          </cell>
        </row>
        <row r="128">
          <cell r="C128">
            <v>2300803</v>
          </cell>
          <cell r="D128" t="str">
            <v>INTERNAL TRANSFERS</v>
          </cell>
          <cell r="E128">
            <v>0</v>
          </cell>
        </row>
        <row r="129">
          <cell r="C129">
            <v>2301503</v>
          </cell>
          <cell r="D129" t="str">
            <v>PROFIT SALE OF ASSETS</v>
          </cell>
          <cell r="E129">
            <v>-200000</v>
          </cell>
        </row>
        <row r="130">
          <cell r="C130">
            <v>2301802</v>
          </cell>
          <cell r="D130" t="str">
            <v>SUNDRIES / UNALLOCATED INCOME</v>
          </cell>
          <cell r="E130">
            <v>-150000</v>
          </cell>
        </row>
        <row r="131">
          <cell r="C131">
            <v>2301803</v>
          </cell>
          <cell r="D131" t="str">
            <v>SKILLS LEVY INCOME</v>
          </cell>
          <cell r="E131">
            <v>-1900000</v>
          </cell>
        </row>
        <row r="132">
          <cell r="C132">
            <v>2301900</v>
          </cell>
          <cell r="D132" t="str">
            <v>TELEPHONE INCOME</v>
          </cell>
          <cell r="E132">
            <v>-1000</v>
          </cell>
        </row>
        <row r="133">
          <cell r="C133">
            <v>2301901</v>
          </cell>
          <cell r="D133" t="str">
            <v>TENDER INCOME</v>
          </cell>
          <cell r="E133">
            <v>-150000</v>
          </cell>
        </row>
        <row r="134">
          <cell r="C134">
            <v>3020001</v>
          </cell>
          <cell r="D134" t="str">
            <v>COMPANY TAX PAID</v>
          </cell>
          <cell r="E134">
            <v>0</v>
          </cell>
        </row>
        <row r="135">
          <cell r="C135">
            <v>3030001</v>
          </cell>
          <cell r="D135" t="str">
            <v>DIVIDENDS</v>
          </cell>
          <cell r="E135">
            <v>0</v>
          </cell>
        </row>
        <row r="136">
          <cell r="C136">
            <v>3030002</v>
          </cell>
          <cell r="D136" t="str">
            <v>CROSS SUBSIDIES TO</v>
          </cell>
          <cell r="E136">
            <v>0</v>
          </cell>
        </row>
        <row r="137">
          <cell r="C137">
            <v>3030003</v>
          </cell>
          <cell r="D137" t="str">
            <v>CROSS SUBSIDIES FROM</v>
          </cell>
          <cell r="E137">
            <v>0</v>
          </cell>
        </row>
        <row r="138">
          <cell r="C138">
            <v>3051900</v>
          </cell>
          <cell r="D138" t="str">
            <v>TRANSFERS TO AFF</v>
          </cell>
          <cell r="E138">
            <v>0</v>
          </cell>
        </row>
        <row r="139">
          <cell r="C139">
            <v>3051901</v>
          </cell>
          <cell r="D139" t="str">
            <v>TRANSFERS TO BAD DEBTS</v>
          </cell>
          <cell r="E139">
            <v>0</v>
          </cell>
        </row>
        <row r="140">
          <cell r="C140">
            <v>3051902</v>
          </cell>
          <cell r="D140" t="str">
            <v>TRANSFERS TO INSURANCE FUND</v>
          </cell>
          <cell r="E140">
            <v>0</v>
          </cell>
        </row>
        <row r="141">
          <cell r="C141">
            <v>3051903</v>
          </cell>
          <cell r="D141" t="str">
            <v>TRANSFERS TO LEAVE RESERVE</v>
          </cell>
          <cell r="E141">
            <v>0</v>
          </cell>
        </row>
        <row r="142">
          <cell r="C142">
            <v>3061900</v>
          </cell>
          <cell r="D142" t="str">
            <v>TRANSFERS FROM AFF</v>
          </cell>
          <cell r="E142">
            <v>0</v>
          </cell>
        </row>
        <row r="143">
          <cell r="C143">
            <v>3061901</v>
          </cell>
          <cell r="D143" t="str">
            <v>TRANSFERS FROM INSURANCE FUND</v>
          </cell>
          <cell r="E143">
            <v>0</v>
          </cell>
        </row>
        <row r="144">
          <cell r="C144">
            <v>3061902</v>
          </cell>
          <cell r="D144" t="str">
            <v>TRANSFERS FROM LEAVE RESERVE</v>
          </cell>
          <cell r="E144">
            <v>0</v>
          </cell>
        </row>
        <row r="145">
          <cell r="C145">
            <v>3061903</v>
          </cell>
          <cell r="D145" t="str">
            <v>TRANSFERS FROM NDR TO OFFSET DEPRECIA</v>
          </cell>
          <cell r="E145">
            <v>0</v>
          </cell>
        </row>
        <row r="146">
          <cell r="C146">
            <v>3110001</v>
          </cell>
          <cell r="D146" t="str">
            <v>INTEREST RECEIVED</v>
          </cell>
          <cell r="E146">
            <v>0</v>
          </cell>
        </row>
        <row r="147">
          <cell r="C147">
            <v>3999999</v>
          </cell>
          <cell r="D147" t="str">
            <v>SURPLUS/DEFICIT C/F TO BALANCE SHEET</v>
          </cell>
          <cell r="E147">
            <v>0</v>
          </cell>
        </row>
        <row r="148">
          <cell r="C148">
            <v>4019991</v>
          </cell>
          <cell r="D148" t="str">
            <v>CAPEX ACCOUNT NEW CAP GRANTS &amp; SUBS</v>
          </cell>
          <cell r="E148">
            <v>0</v>
          </cell>
        </row>
        <row r="149">
          <cell r="C149">
            <v>4029991</v>
          </cell>
          <cell r="D149" t="str">
            <v>CAPEX ACCOUNT NEW CAP EFF</v>
          </cell>
          <cell r="E149">
            <v>0</v>
          </cell>
        </row>
        <row r="150">
          <cell r="C150">
            <v>4030001</v>
          </cell>
          <cell r="D150" t="str">
            <v>FURNITURE AND EQUIPMENT</v>
          </cell>
          <cell r="E150">
            <v>6352674</v>
          </cell>
        </row>
        <row r="151">
          <cell r="C151">
            <v>4030002</v>
          </cell>
          <cell r="D151" t="str">
            <v>COMPUTERS AND PRINTERS</v>
          </cell>
          <cell r="E151">
            <v>5167810</v>
          </cell>
        </row>
        <row r="152">
          <cell r="C152">
            <v>4030003</v>
          </cell>
          <cell r="D152" t="str">
            <v>VEHICLES</v>
          </cell>
          <cell r="E152">
            <v>1585000</v>
          </cell>
        </row>
        <row r="153">
          <cell r="C153">
            <v>4030004</v>
          </cell>
          <cell r="D153" t="str">
            <v>CAPITAL PROJECTS</v>
          </cell>
          <cell r="E153">
            <v>94548848</v>
          </cell>
        </row>
        <row r="154">
          <cell r="C154">
            <v>4030005</v>
          </cell>
          <cell r="D154" t="str">
            <v>NETWORKS</v>
          </cell>
          <cell r="E154">
            <v>1000000</v>
          </cell>
        </row>
        <row r="155">
          <cell r="C155">
            <v>4039991</v>
          </cell>
          <cell r="D155" t="str">
            <v>CAPEX ACCOUNT NEW CAP AFF</v>
          </cell>
          <cell r="E155">
            <v>0</v>
          </cell>
        </row>
      </sheetData>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7000</v>
          </cell>
        </row>
        <row r="63">
          <cell r="G63">
            <v>30000</v>
          </cell>
        </row>
        <row r="64">
          <cell r="G64">
            <v>340000</v>
          </cell>
        </row>
        <row r="65">
          <cell r="G65">
            <v>0</v>
          </cell>
        </row>
        <row r="66">
          <cell r="G66">
            <v>0</v>
          </cell>
        </row>
        <row r="67">
          <cell r="G67">
            <v>0</v>
          </cell>
        </row>
        <row r="68">
          <cell r="G68">
            <v>0</v>
          </cell>
        </row>
        <row r="69">
          <cell r="G69">
            <v>0</v>
          </cell>
        </row>
        <row r="70">
          <cell r="G70">
            <v>5220</v>
          </cell>
        </row>
        <row r="71">
          <cell r="G71">
            <v>36000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5000</v>
          </cell>
        </row>
        <row r="85">
          <cell r="G85">
            <v>0</v>
          </cell>
        </row>
        <row r="86">
          <cell r="G86">
            <v>0</v>
          </cell>
        </row>
        <row r="87">
          <cell r="G87">
            <v>0</v>
          </cell>
        </row>
        <row r="88">
          <cell r="G88">
            <v>0</v>
          </cell>
        </row>
        <row r="89">
          <cell r="G89">
            <v>0</v>
          </cell>
        </row>
        <row r="90">
          <cell r="G90">
            <v>3622</v>
          </cell>
        </row>
        <row r="91">
          <cell r="G91">
            <v>0</v>
          </cell>
        </row>
        <row r="92">
          <cell r="G92">
            <v>7852</v>
          </cell>
        </row>
        <row r="93">
          <cell r="G93">
            <v>0</v>
          </cell>
        </row>
        <row r="94">
          <cell r="G94">
            <v>0</v>
          </cell>
        </row>
        <row r="95">
          <cell r="G95">
            <v>20250</v>
          </cell>
        </row>
        <row r="96">
          <cell r="G96">
            <v>0</v>
          </cell>
        </row>
        <row r="97">
          <cell r="G97">
            <v>13989</v>
          </cell>
        </row>
        <row r="98">
          <cell r="G98">
            <v>10000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-32</v>
          </cell>
        </row>
        <row r="183">
          <cell r="G183">
            <v>0</v>
          </cell>
        </row>
        <row r="198">
          <cell r="G198">
            <v>0</v>
          </cell>
        </row>
        <row r="199">
          <cell r="G199">
            <v>32895</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2588461</v>
          </cell>
        </row>
        <row r="54">
          <cell r="G54">
            <v>0</v>
          </cell>
        </row>
        <row r="55">
          <cell r="G55">
            <v>0</v>
          </cell>
        </row>
        <row r="56">
          <cell r="G56">
            <v>0</v>
          </cell>
        </row>
        <row r="57">
          <cell r="G57">
            <v>0</v>
          </cell>
        </row>
        <row r="58">
          <cell r="G58">
            <v>0</v>
          </cell>
        </row>
        <row r="59">
          <cell r="G59">
            <v>0</v>
          </cell>
        </row>
        <row r="60">
          <cell r="G60">
            <v>0</v>
          </cell>
        </row>
        <row r="61">
          <cell r="G61">
            <v>0</v>
          </cell>
        </row>
        <row r="62">
          <cell r="G62">
            <v>7000</v>
          </cell>
        </row>
        <row r="63">
          <cell r="G63">
            <v>0</v>
          </cell>
        </row>
        <row r="64">
          <cell r="G64">
            <v>10000</v>
          </cell>
        </row>
        <row r="65">
          <cell r="G65">
            <v>0</v>
          </cell>
        </row>
        <row r="66">
          <cell r="G66">
            <v>0</v>
          </cell>
        </row>
        <row r="67">
          <cell r="G67">
            <v>0</v>
          </cell>
        </row>
        <row r="68">
          <cell r="G68">
            <v>0</v>
          </cell>
        </row>
        <row r="69">
          <cell r="G69">
            <v>0</v>
          </cell>
        </row>
        <row r="70">
          <cell r="G70">
            <v>0</v>
          </cell>
        </row>
        <row r="71">
          <cell r="G71">
            <v>11375</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1000</v>
          </cell>
        </row>
        <row r="83">
          <cell r="G83">
            <v>0</v>
          </cell>
        </row>
        <row r="84">
          <cell r="G84">
            <v>984</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10000</v>
          </cell>
        </row>
        <row r="96">
          <cell r="G96">
            <v>0</v>
          </cell>
        </row>
        <row r="97">
          <cell r="G97">
            <v>8640</v>
          </cell>
        </row>
        <row r="98">
          <cell r="G98">
            <v>6250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420000</v>
          </cell>
        </row>
        <row r="60">
          <cell r="G60">
            <v>0</v>
          </cell>
        </row>
        <row r="61">
          <cell r="G61">
            <v>0</v>
          </cell>
        </row>
        <row r="62">
          <cell r="G62">
            <v>7000</v>
          </cell>
        </row>
        <row r="63">
          <cell r="G63">
            <v>0</v>
          </cell>
        </row>
        <row r="64">
          <cell r="G64">
            <v>25000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500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10000</v>
          </cell>
        </row>
        <row r="96">
          <cell r="G96">
            <v>0</v>
          </cell>
        </row>
        <row r="97">
          <cell r="G97">
            <v>8640</v>
          </cell>
        </row>
        <row r="98">
          <cell r="G98">
            <v>6250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7000</v>
          </cell>
        </row>
        <row r="63">
          <cell r="G63">
            <v>30000</v>
          </cell>
        </row>
        <row r="64">
          <cell r="G64">
            <v>50000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500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13396</v>
          </cell>
        </row>
        <row r="96">
          <cell r="G96">
            <v>0</v>
          </cell>
        </row>
        <row r="97">
          <cell r="G97">
            <v>5760</v>
          </cell>
        </row>
        <row r="98">
          <cell r="G98">
            <v>6250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-129</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2000</v>
          </cell>
        </row>
        <row r="63">
          <cell r="G63">
            <v>0</v>
          </cell>
        </row>
        <row r="64">
          <cell r="G64">
            <v>50000</v>
          </cell>
        </row>
        <row r="65">
          <cell r="G65">
            <v>0</v>
          </cell>
        </row>
        <row r="66">
          <cell r="G66">
            <v>0</v>
          </cell>
        </row>
        <row r="67">
          <cell r="G67">
            <v>0</v>
          </cell>
        </row>
        <row r="68">
          <cell r="G68">
            <v>0</v>
          </cell>
        </row>
        <row r="69">
          <cell r="G69">
            <v>5000</v>
          </cell>
        </row>
        <row r="70">
          <cell r="G70">
            <v>20000</v>
          </cell>
        </row>
        <row r="71">
          <cell r="G71">
            <v>20954</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1266907</v>
          </cell>
        </row>
        <row r="83">
          <cell r="G83">
            <v>0</v>
          </cell>
        </row>
        <row r="84">
          <cell r="G84">
            <v>19516</v>
          </cell>
        </row>
        <row r="85">
          <cell r="G85">
            <v>0</v>
          </cell>
        </row>
        <row r="86">
          <cell r="G86">
            <v>0</v>
          </cell>
        </row>
        <row r="87">
          <cell r="G87">
            <v>0</v>
          </cell>
        </row>
        <row r="88">
          <cell r="G88">
            <v>0</v>
          </cell>
        </row>
        <row r="89">
          <cell r="G89">
            <v>0</v>
          </cell>
        </row>
        <row r="90">
          <cell r="G90">
            <v>1500</v>
          </cell>
        </row>
        <row r="91">
          <cell r="G91">
            <v>0</v>
          </cell>
        </row>
        <row r="92">
          <cell r="G92">
            <v>0</v>
          </cell>
        </row>
        <row r="93">
          <cell r="G93">
            <v>0</v>
          </cell>
        </row>
        <row r="94">
          <cell r="G94">
            <v>0</v>
          </cell>
        </row>
        <row r="95">
          <cell r="G95">
            <v>8252</v>
          </cell>
        </row>
        <row r="96">
          <cell r="G96">
            <v>0</v>
          </cell>
        </row>
        <row r="97">
          <cell r="G97">
            <v>27091</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-3332</v>
          </cell>
        </row>
        <row r="183">
          <cell r="G183">
            <v>0</v>
          </cell>
        </row>
        <row r="198">
          <cell r="G198">
            <v>6229</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110000</v>
          </cell>
        </row>
        <row r="57">
          <cell r="G57">
            <v>3400000</v>
          </cell>
        </row>
        <row r="58">
          <cell r="G58">
            <v>0</v>
          </cell>
        </row>
        <row r="59">
          <cell r="G59">
            <v>632921</v>
          </cell>
        </row>
        <row r="60">
          <cell r="G60">
            <v>0</v>
          </cell>
        </row>
        <row r="61">
          <cell r="G61">
            <v>0</v>
          </cell>
        </row>
        <row r="62">
          <cell r="G62">
            <v>3600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253540</v>
          </cell>
        </row>
        <row r="75">
          <cell r="G75">
            <v>0</v>
          </cell>
        </row>
        <row r="76">
          <cell r="G76">
            <v>0</v>
          </cell>
        </row>
        <row r="77">
          <cell r="G77">
            <v>8002</v>
          </cell>
        </row>
        <row r="78">
          <cell r="G78">
            <v>0</v>
          </cell>
        </row>
        <row r="79">
          <cell r="G79">
            <v>48405</v>
          </cell>
        </row>
        <row r="80">
          <cell r="G80">
            <v>0</v>
          </cell>
        </row>
        <row r="81">
          <cell r="G81">
            <v>0</v>
          </cell>
        </row>
        <row r="82">
          <cell r="G82">
            <v>0</v>
          </cell>
        </row>
        <row r="83">
          <cell r="G83">
            <v>0</v>
          </cell>
        </row>
        <row r="84">
          <cell r="G84">
            <v>0</v>
          </cell>
        </row>
        <row r="85">
          <cell r="G85">
            <v>0</v>
          </cell>
        </row>
        <row r="86">
          <cell r="G86">
            <v>0</v>
          </cell>
        </row>
        <row r="87">
          <cell r="G87">
            <v>0</v>
          </cell>
        </row>
        <row r="88">
          <cell r="G88">
            <v>9645</v>
          </cell>
        </row>
        <row r="89">
          <cell r="G89">
            <v>0</v>
          </cell>
        </row>
        <row r="90">
          <cell r="G90">
            <v>29834</v>
          </cell>
        </row>
        <row r="91">
          <cell r="G91">
            <v>42527</v>
          </cell>
        </row>
        <row r="92">
          <cell r="G92">
            <v>6000</v>
          </cell>
        </row>
        <row r="93">
          <cell r="G93">
            <v>0</v>
          </cell>
        </row>
        <row r="94">
          <cell r="G94">
            <v>0</v>
          </cell>
        </row>
        <row r="95">
          <cell r="G95">
            <v>74000</v>
          </cell>
        </row>
        <row r="96">
          <cell r="G96">
            <v>0</v>
          </cell>
        </row>
        <row r="97">
          <cell r="G97">
            <v>32001</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943142</v>
          </cell>
        </row>
        <row r="110">
          <cell r="G110">
            <v>1583330</v>
          </cell>
        </row>
        <row r="111">
          <cell r="G111">
            <v>130000</v>
          </cell>
        </row>
        <row r="112">
          <cell r="G112">
            <v>0</v>
          </cell>
        </row>
        <row r="113">
          <cell r="G113">
            <v>0</v>
          </cell>
        </row>
        <row r="114">
          <cell r="G114">
            <v>0</v>
          </cell>
        </row>
        <row r="115">
          <cell r="G115">
            <v>0</v>
          </cell>
        </row>
        <row r="116">
          <cell r="G116">
            <v>0</v>
          </cell>
        </row>
        <row r="117">
          <cell r="G117">
            <v>1779504</v>
          </cell>
        </row>
        <row r="123">
          <cell r="G123">
            <v>0</v>
          </cell>
        </row>
        <row r="124">
          <cell r="G124">
            <v>0</v>
          </cell>
        </row>
        <row r="125">
          <cell r="G125">
            <v>0</v>
          </cell>
        </row>
        <row r="126">
          <cell r="G126">
            <v>0</v>
          </cell>
        </row>
        <row r="130">
          <cell r="G130">
            <v>7069032</v>
          </cell>
        </row>
        <row r="134">
          <cell r="G134">
            <v>0</v>
          </cell>
        </row>
        <row r="135">
          <cell r="G135">
            <v>2600000</v>
          </cell>
        </row>
        <row r="143">
          <cell r="G143">
            <v>0</v>
          </cell>
        </row>
        <row r="144">
          <cell r="G144">
            <v>0</v>
          </cell>
        </row>
        <row r="148">
          <cell r="G148">
            <v>0</v>
          </cell>
        </row>
        <row r="149">
          <cell r="G149">
            <v>0</v>
          </cell>
        </row>
        <row r="150">
          <cell r="G150">
            <v>-213221000</v>
          </cell>
        </row>
        <row r="151">
          <cell r="G151">
            <v>-1750000</v>
          </cell>
        </row>
        <row r="155">
          <cell r="G155">
            <v>0</v>
          </cell>
        </row>
        <row r="157">
          <cell r="G157">
            <v>-9945702</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-142916</v>
          </cell>
        </row>
        <row r="176">
          <cell r="G176">
            <v>0</v>
          </cell>
        </row>
        <row r="177">
          <cell r="G177">
            <v>0</v>
          </cell>
        </row>
        <row r="178">
          <cell r="G178">
            <v>0</v>
          </cell>
        </row>
        <row r="179">
          <cell r="G179">
            <v>-160000</v>
          </cell>
        </row>
        <row r="180">
          <cell r="G180">
            <v>-21365418</v>
          </cell>
        </row>
        <row r="181">
          <cell r="G181">
            <v>0</v>
          </cell>
        </row>
        <row r="182">
          <cell r="G182">
            <v>-8979</v>
          </cell>
        </row>
        <row r="183">
          <cell r="G183">
            <v>-126522</v>
          </cell>
        </row>
        <row r="198">
          <cell r="G198">
            <v>0</v>
          </cell>
        </row>
        <row r="199">
          <cell r="G199">
            <v>2852</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771373</v>
          </cell>
        </row>
        <row r="55">
          <cell r="G55">
            <v>0</v>
          </cell>
        </row>
        <row r="56">
          <cell r="G56">
            <v>0</v>
          </cell>
        </row>
        <row r="57">
          <cell r="G57">
            <v>0</v>
          </cell>
        </row>
        <row r="58">
          <cell r="G58">
            <v>0</v>
          </cell>
        </row>
        <row r="59">
          <cell r="G59">
            <v>700577</v>
          </cell>
        </row>
        <row r="60">
          <cell r="G60">
            <v>0</v>
          </cell>
        </row>
        <row r="61">
          <cell r="G61">
            <v>0</v>
          </cell>
        </row>
        <row r="62">
          <cell r="G62">
            <v>33090</v>
          </cell>
        </row>
        <row r="63">
          <cell r="G63">
            <v>100000</v>
          </cell>
        </row>
        <row r="64">
          <cell r="G64">
            <v>10000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37499</v>
          </cell>
        </row>
        <row r="91">
          <cell r="G91">
            <v>21192</v>
          </cell>
        </row>
        <row r="92">
          <cell r="G92">
            <v>1900</v>
          </cell>
        </row>
        <row r="93">
          <cell r="G93">
            <v>0</v>
          </cell>
        </row>
        <row r="94">
          <cell r="G94">
            <v>0</v>
          </cell>
        </row>
        <row r="95">
          <cell r="G95">
            <v>13965</v>
          </cell>
        </row>
        <row r="96">
          <cell r="G96">
            <v>0</v>
          </cell>
        </row>
        <row r="97">
          <cell r="G97">
            <v>28559</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-2118</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12000</v>
          </cell>
        </row>
        <row r="63">
          <cell r="G63">
            <v>1124780</v>
          </cell>
        </row>
        <row r="64">
          <cell r="G64">
            <v>204040</v>
          </cell>
        </row>
        <row r="65">
          <cell r="G65">
            <v>0</v>
          </cell>
        </row>
        <row r="66">
          <cell r="G66">
            <v>0</v>
          </cell>
        </row>
        <row r="67">
          <cell r="G67">
            <v>0</v>
          </cell>
        </row>
        <row r="68">
          <cell r="G68">
            <v>0</v>
          </cell>
        </row>
        <row r="69">
          <cell r="G69">
            <v>0</v>
          </cell>
        </row>
        <row r="70">
          <cell r="G70">
            <v>4000</v>
          </cell>
        </row>
        <row r="71">
          <cell r="G71">
            <v>15500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70000</v>
          </cell>
        </row>
        <row r="85">
          <cell r="G85">
            <v>0</v>
          </cell>
        </row>
        <row r="86">
          <cell r="G86">
            <v>0</v>
          </cell>
        </row>
        <row r="87">
          <cell r="G87">
            <v>0</v>
          </cell>
        </row>
        <row r="88">
          <cell r="G88">
            <v>0</v>
          </cell>
        </row>
        <row r="89">
          <cell r="G89">
            <v>0</v>
          </cell>
        </row>
        <row r="90">
          <cell r="G90">
            <v>6000</v>
          </cell>
        </row>
        <row r="91">
          <cell r="G91">
            <v>0</v>
          </cell>
        </row>
        <row r="92">
          <cell r="G92">
            <v>2120</v>
          </cell>
        </row>
        <row r="93">
          <cell r="G93">
            <v>0</v>
          </cell>
        </row>
        <row r="94">
          <cell r="G94">
            <v>0</v>
          </cell>
        </row>
        <row r="95">
          <cell r="G95">
            <v>21200</v>
          </cell>
        </row>
        <row r="96">
          <cell r="G96">
            <v>0</v>
          </cell>
        </row>
        <row r="97">
          <cell r="G97">
            <v>33920</v>
          </cell>
        </row>
        <row r="98">
          <cell r="G98">
            <v>3000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-535</v>
          </cell>
        </row>
        <row r="183">
          <cell r="G183">
            <v>0</v>
          </cell>
        </row>
        <row r="198">
          <cell r="G198">
            <v>55089</v>
          </cell>
        </row>
        <row r="199">
          <cell r="G199">
            <v>22115</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115001</v>
          </cell>
        </row>
        <row r="55">
          <cell r="G55">
            <v>0</v>
          </cell>
        </row>
        <row r="56">
          <cell r="G56">
            <v>0</v>
          </cell>
        </row>
        <row r="57">
          <cell r="G57">
            <v>0</v>
          </cell>
        </row>
        <row r="58">
          <cell r="G58">
            <v>0</v>
          </cell>
        </row>
        <row r="59">
          <cell r="G59">
            <v>730000</v>
          </cell>
        </row>
        <row r="60">
          <cell r="G60">
            <v>0</v>
          </cell>
        </row>
        <row r="61">
          <cell r="G61">
            <v>0</v>
          </cell>
        </row>
        <row r="62">
          <cell r="G62">
            <v>40000</v>
          </cell>
        </row>
        <row r="63">
          <cell r="G63">
            <v>457850</v>
          </cell>
        </row>
        <row r="64">
          <cell r="G64">
            <v>5000</v>
          </cell>
        </row>
        <row r="65">
          <cell r="G65">
            <v>0</v>
          </cell>
        </row>
        <row r="66">
          <cell r="G66">
            <v>0</v>
          </cell>
        </row>
        <row r="67">
          <cell r="G67">
            <v>0</v>
          </cell>
        </row>
        <row r="68">
          <cell r="G68">
            <v>0</v>
          </cell>
        </row>
        <row r="69">
          <cell r="G69">
            <v>0</v>
          </cell>
        </row>
        <row r="70">
          <cell r="G70">
            <v>75000</v>
          </cell>
        </row>
        <row r="71">
          <cell r="G71">
            <v>100000</v>
          </cell>
        </row>
        <row r="72">
          <cell r="G72">
            <v>0</v>
          </cell>
        </row>
        <row r="73">
          <cell r="G73">
            <v>0</v>
          </cell>
        </row>
        <row r="74">
          <cell r="G74">
            <v>0</v>
          </cell>
        </row>
        <row r="75">
          <cell r="G75">
            <v>0</v>
          </cell>
        </row>
        <row r="76">
          <cell r="G76">
            <v>0</v>
          </cell>
        </row>
        <row r="77">
          <cell r="G77">
            <v>600000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108000</v>
          </cell>
        </row>
        <row r="89">
          <cell r="G89">
            <v>0</v>
          </cell>
        </row>
        <row r="90">
          <cell r="G90">
            <v>90000</v>
          </cell>
        </row>
        <row r="91">
          <cell r="G91">
            <v>50000</v>
          </cell>
        </row>
        <row r="92">
          <cell r="G92">
            <v>50000</v>
          </cell>
        </row>
        <row r="93">
          <cell r="G93">
            <v>0</v>
          </cell>
        </row>
        <row r="94">
          <cell r="G94">
            <v>0</v>
          </cell>
        </row>
        <row r="95">
          <cell r="G95">
            <v>60000</v>
          </cell>
        </row>
        <row r="96">
          <cell r="G96">
            <v>0</v>
          </cell>
        </row>
        <row r="97">
          <cell r="G97">
            <v>63000</v>
          </cell>
        </row>
        <row r="98">
          <cell r="G98">
            <v>500000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-1024046</v>
          </cell>
        </row>
        <row r="182">
          <cell r="G182">
            <v>-7577</v>
          </cell>
        </row>
        <row r="183">
          <cell r="G183">
            <v>0</v>
          </cell>
        </row>
        <row r="198">
          <cell r="G198">
            <v>0</v>
          </cell>
        </row>
        <row r="199">
          <cell r="G199">
            <v>137000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35769</v>
          </cell>
        </row>
        <row r="96">
          <cell r="G96">
            <v>0</v>
          </cell>
        </row>
        <row r="97">
          <cell r="G97">
            <v>12632</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-437</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djbud2011"/>
      <sheetName val="Sheet1"/>
      <sheetName val="adjsalbud2011"/>
    </sheetNames>
    <definedNames>
      <definedName name="ADJSAL" refersTo="='adjbud2011'!$M$2:$O$1478"/>
    </definedNames>
    <sheetDataSet>
      <sheetData sheetId="0">
        <row r="2">
          <cell r="M2" t="str">
            <v>4201011020001</v>
          </cell>
          <cell r="N2">
            <v>0</v>
          </cell>
          <cell r="O2">
            <v>0</v>
          </cell>
        </row>
        <row r="3">
          <cell r="M3" t="str">
            <v>4202011020001</v>
          </cell>
          <cell r="N3">
            <v>0</v>
          </cell>
          <cell r="O3">
            <v>0</v>
          </cell>
        </row>
        <row r="4">
          <cell r="M4" t="str">
            <v>4203011020001</v>
          </cell>
          <cell r="N4">
            <v>0</v>
          </cell>
          <cell r="O4">
            <v>0</v>
          </cell>
        </row>
        <row r="5">
          <cell r="M5" t="str">
            <v>4204011020001</v>
          </cell>
          <cell r="N5">
            <v>0</v>
          </cell>
          <cell r="O5">
            <v>0</v>
          </cell>
        </row>
        <row r="6">
          <cell r="M6" t="str">
            <v>4205011020001</v>
          </cell>
          <cell r="N6">
            <v>0</v>
          </cell>
          <cell r="O6">
            <v>0</v>
          </cell>
        </row>
        <row r="7">
          <cell r="M7" t="str">
            <v>4206011020001</v>
          </cell>
          <cell r="N7">
            <v>0</v>
          </cell>
          <cell r="O7">
            <v>0</v>
          </cell>
        </row>
        <row r="8">
          <cell r="M8" t="str">
            <v>4402011020001</v>
          </cell>
          <cell r="N8">
            <v>0</v>
          </cell>
          <cell r="O8">
            <v>0</v>
          </cell>
        </row>
        <row r="9">
          <cell r="M9" t="str">
            <v>4404011020001</v>
          </cell>
          <cell r="N9">
            <v>0</v>
          </cell>
          <cell r="O9">
            <v>0</v>
          </cell>
        </row>
        <row r="10">
          <cell r="M10" t="str">
            <v>4404021020001</v>
          </cell>
          <cell r="N10">
            <v>0</v>
          </cell>
          <cell r="O10">
            <v>0</v>
          </cell>
        </row>
        <row r="11">
          <cell r="M11" t="str">
            <v>4404031020001</v>
          </cell>
          <cell r="N11">
            <v>0</v>
          </cell>
          <cell r="O11">
            <v>0</v>
          </cell>
        </row>
        <row r="12">
          <cell r="M12" t="str">
            <v>4404041020001</v>
          </cell>
          <cell r="N12">
            <v>0</v>
          </cell>
          <cell r="O12">
            <v>0</v>
          </cell>
        </row>
        <row r="13">
          <cell r="M13" t="str">
            <v>4404051020001</v>
          </cell>
          <cell r="N13">
            <v>0</v>
          </cell>
          <cell r="O13">
            <v>0</v>
          </cell>
        </row>
        <row r="14">
          <cell r="M14" t="str">
            <v>4405011020001</v>
          </cell>
          <cell r="N14">
            <v>0</v>
          </cell>
          <cell r="O14">
            <v>0</v>
          </cell>
        </row>
        <row r="15">
          <cell r="M15" t="str">
            <v>4405021020001</v>
          </cell>
          <cell r="N15">
            <v>0</v>
          </cell>
          <cell r="O15">
            <v>0</v>
          </cell>
        </row>
        <row r="16">
          <cell r="M16" t="str">
            <v>4406011020001</v>
          </cell>
          <cell r="N16">
            <v>0</v>
          </cell>
          <cell r="O16">
            <v>0</v>
          </cell>
        </row>
        <row r="17">
          <cell r="M17" t="str">
            <v>4502011020001</v>
          </cell>
          <cell r="N17">
            <v>0</v>
          </cell>
          <cell r="O17">
            <v>0</v>
          </cell>
        </row>
        <row r="18">
          <cell r="M18" t="str">
            <v>4503011020001</v>
          </cell>
          <cell r="N18">
            <v>0</v>
          </cell>
          <cell r="O18">
            <v>0</v>
          </cell>
        </row>
        <row r="19">
          <cell r="M19" t="str">
            <v>4503021020001</v>
          </cell>
          <cell r="N19">
            <v>0</v>
          </cell>
          <cell r="O19">
            <v>0</v>
          </cell>
        </row>
        <row r="20">
          <cell r="M20" t="str">
            <v>4503031020001</v>
          </cell>
          <cell r="N20">
            <v>0</v>
          </cell>
          <cell r="O20">
            <v>0</v>
          </cell>
        </row>
        <row r="21">
          <cell r="M21" t="str">
            <v>4503041020001</v>
          </cell>
          <cell r="N21">
            <v>0</v>
          </cell>
          <cell r="O21">
            <v>0</v>
          </cell>
        </row>
        <row r="22">
          <cell r="M22" t="str">
            <v>4504011020001</v>
          </cell>
          <cell r="N22">
            <v>0</v>
          </cell>
          <cell r="O22">
            <v>0</v>
          </cell>
        </row>
        <row r="23">
          <cell r="M23" t="str">
            <v>4504021020001</v>
          </cell>
          <cell r="N23">
            <v>0</v>
          </cell>
          <cell r="O23">
            <v>0</v>
          </cell>
        </row>
        <row r="24">
          <cell r="M24" t="str">
            <v>4504031020001</v>
          </cell>
          <cell r="N24">
            <v>0</v>
          </cell>
          <cell r="O24">
            <v>0</v>
          </cell>
        </row>
        <row r="25">
          <cell r="M25" t="str">
            <v>4504041020001</v>
          </cell>
          <cell r="N25">
            <v>0</v>
          </cell>
          <cell r="O25">
            <v>0</v>
          </cell>
        </row>
        <row r="26">
          <cell r="M26" t="str">
            <v>4504051020001</v>
          </cell>
          <cell r="N26">
            <v>0</v>
          </cell>
          <cell r="O26">
            <v>0</v>
          </cell>
        </row>
        <row r="27">
          <cell r="M27" t="str">
            <v>4701061020001</v>
          </cell>
          <cell r="N27">
            <v>0</v>
          </cell>
          <cell r="O27">
            <v>0</v>
          </cell>
        </row>
        <row r="28">
          <cell r="M28" t="str">
            <v>4701071020001</v>
          </cell>
          <cell r="N28">
            <v>0</v>
          </cell>
          <cell r="O28">
            <v>0</v>
          </cell>
        </row>
        <row r="29">
          <cell r="M29" t="str">
            <v>4701081020001</v>
          </cell>
          <cell r="N29">
            <v>0</v>
          </cell>
          <cell r="O29">
            <v>0</v>
          </cell>
        </row>
        <row r="30">
          <cell r="M30" t="str">
            <v>4701091020001</v>
          </cell>
          <cell r="N30">
            <v>0</v>
          </cell>
          <cell r="O30">
            <v>0</v>
          </cell>
        </row>
        <row r="31">
          <cell r="M31" t="str">
            <v>4701101020001</v>
          </cell>
          <cell r="N31">
            <v>0</v>
          </cell>
          <cell r="O31">
            <v>0</v>
          </cell>
        </row>
        <row r="32">
          <cell r="M32" t="str">
            <v>4802011020001</v>
          </cell>
          <cell r="N32">
            <v>0</v>
          </cell>
          <cell r="O32">
            <v>0</v>
          </cell>
        </row>
        <row r="33">
          <cell r="M33" t="str">
            <v>4803011020001</v>
          </cell>
          <cell r="N33">
            <v>0</v>
          </cell>
          <cell r="O33">
            <v>0</v>
          </cell>
        </row>
        <row r="34">
          <cell r="M34" t="str">
            <v>4803021020001</v>
          </cell>
          <cell r="N34">
            <v>0</v>
          </cell>
          <cell r="O34">
            <v>0</v>
          </cell>
        </row>
        <row r="35">
          <cell r="M35" t="str">
            <v>4803031020001</v>
          </cell>
          <cell r="N35">
            <v>0</v>
          </cell>
          <cell r="O35">
            <v>0</v>
          </cell>
        </row>
        <row r="36">
          <cell r="M36" t="str">
            <v>4803041020001</v>
          </cell>
          <cell r="N36">
            <v>0</v>
          </cell>
          <cell r="O36">
            <v>0</v>
          </cell>
        </row>
        <row r="37">
          <cell r="M37" t="str">
            <v>4804011020001</v>
          </cell>
          <cell r="N37">
            <v>0</v>
          </cell>
          <cell r="O37">
            <v>0</v>
          </cell>
        </row>
        <row r="38">
          <cell r="M38" t="str">
            <v>4804021020001</v>
          </cell>
          <cell r="N38">
            <v>0</v>
          </cell>
          <cell r="O38">
            <v>0</v>
          </cell>
        </row>
        <row r="39">
          <cell r="M39" t="str">
            <v>4804031020001</v>
          </cell>
          <cell r="N39">
            <v>0</v>
          </cell>
          <cell r="O39">
            <v>0</v>
          </cell>
        </row>
        <row r="40">
          <cell r="M40" t="str">
            <v>4804041020001</v>
          </cell>
          <cell r="N40">
            <v>0</v>
          </cell>
          <cell r="O40">
            <v>0</v>
          </cell>
        </row>
        <row r="41">
          <cell r="M41" t="str">
            <v>4805011020001</v>
          </cell>
          <cell r="N41">
            <v>0</v>
          </cell>
          <cell r="O41">
            <v>0</v>
          </cell>
        </row>
        <row r="42">
          <cell r="M42" t="str">
            <v>4805021020001</v>
          </cell>
          <cell r="N42">
            <v>0</v>
          </cell>
          <cell r="O42">
            <v>0</v>
          </cell>
        </row>
        <row r="43">
          <cell r="M43" t="str">
            <v>4805031020001</v>
          </cell>
          <cell r="N43">
            <v>0</v>
          </cell>
          <cell r="O43">
            <v>0</v>
          </cell>
        </row>
        <row r="44">
          <cell r="M44" t="str">
            <v>4805041020001</v>
          </cell>
          <cell r="N44">
            <v>0</v>
          </cell>
          <cell r="O44">
            <v>0</v>
          </cell>
        </row>
        <row r="45">
          <cell r="M45" t="str">
            <v>4101011020002</v>
          </cell>
          <cell r="N45">
            <v>1495615</v>
          </cell>
          <cell r="O45">
            <v>3039269</v>
          </cell>
        </row>
        <row r="46">
          <cell r="M46" t="str">
            <v>4102011020002</v>
          </cell>
          <cell r="N46">
            <v>1184961</v>
          </cell>
          <cell r="O46">
            <v>2353231</v>
          </cell>
        </row>
        <row r="47">
          <cell r="M47" t="str">
            <v>4103011020002</v>
          </cell>
          <cell r="N47">
            <v>0</v>
          </cell>
          <cell r="O47">
            <v>0</v>
          </cell>
        </row>
        <row r="48">
          <cell r="M48" t="str">
            <v>4103021020002</v>
          </cell>
          <cell r="N48">
            <v>0</v>
          </cell>
          <cell r="O48">
            <v>0</v>
          </cell>
        </row>
        <row r="49">
          <cell r="M49" t="str">
            <v>4103031020002</v>
          </cell>
          <cell r="N49">
            <v>0</v>
          </cell>
          <cell r="O49">
            <v>0</v>
          </cell>
        </row>
        <row r="50">
          <cell r="M50" t="str">
            <v>4103041020002</v>
          </cell>
          <cell r="N50">
            <v>0</v>
          </cell>
          <cell r="O50">
            <v>0</v>
          </cell>
        </row>
        <row r="51">
          <cell r="M51" t="str">
            <v>4103051020002</v>
          </cell>
          <cell r="N51">
            <v>0</v>
          </cell>
          <cell r="O51">
            <v>0</v>
          </cell>
        </row>
        <row r="52">
          <cell r="M52" t="str">
            <v>4103061020002</v>
          </cell>
          <cell r="N52">
            <v>0</v>
          </cell>
          <cell r="O52">
            <v>0</v>
          </cell>
        </row>
        <row r="53">
          <cell r="M53" t="str">
            <v>4103071020002</v>
          </cell>
          <cell r="N53">
            <v>0</v>
          </cell>
          <cell r="O53">
            <v>0</v>
          </cell>
        </row>
        <row r="54">
          <cell r="M54" t="str">
            <v>4103081020002</v>
          </cell>
          <cell r="N54">
            <v>0</v>
          </cell>
          <cell r="O54">
            <v>0</v>
          </cell>
        </row>
        <row r="55">
          <cell r="M55" t="str">
            <v>4103091020002</v>
          </cell>
          <cell r="N55">
            <v>0</v>
          </cell>
          <cell r="O55">
            <v>0</v>
          </cell>
        </row>
        <row r="56">
          <cell r="M56" t="str">
            <v>4105011020002</v>
          </cell>
          <cell r="N56">
            <v>731426</v>
          </cell>
          <cell r="O56">
            <v>1473247</v>
          </cell>
        </row>
        <row r="57">
          <cell r="M57" t="str">
            <v>4105021020002</v>
          </cell>
          <cell r="N57">
            <v>0</v>
          </cell>
          <cell r="O57">
            <v>0</v>
          </cell>
        </row>
        <row r="58">
          <cell r="M58" t="str">
            <v>4201011020002</v>
          </cell>
          <cell r="N58">
            <v>635629</v>
          </cell>
          <cell r="O58">
            <v>1378255</v>
          </cell>
        </row>
        <row r="59">
          <cell r="M59" t="str">
            <v>4202011020002</v>
          </cell>
          <cell r="N59">
            <v>468852</v>
          </cell>
          <cell r="O59">
            <v>957337</v>
          </cell>
        </row>
        <row r="60">
          <cell r="M60" t="str">
            <v>4203011020002</v>
          </cell>
          <cell r="N60">
            <v>137028</v>
          </cell>
          <cell r="O60">
            <v>296629</v>
          </cell>
        </row>
        <row r="61">
          <cell r="M61" t="str">
            <v>4204011020002</v>
          </cell>
          <cell r="N61">
            <v>130386</v>
          </cell>
          <cell r="O61">
            <v>234000</v>
          </cell>
        </row>
        <row r="62">
          <cell r="M62" t="str">
            <v>4205011020002</v>
          </cell>
          <cell r="N62">
            <v>130386</v>
          </cell>
          <cell r="O62">
            <v>239041</v>
          </cell>
        </row>
        <row r="63">
          <cell r="M63" t="str">
            <v>4206011020002</v>
          </cell>
          <cell r="N63">
            <v>143940</v>
          </cell>
          <cell r="O63">
            <v>287880</v>
          </cell>
        </row>
        <row r="64">
          <cell r="M64" t="str">
            <v>4301011020002</v>
          </cell>
          <cell r="N64">
            <v>695587</v>
          </cell>
          <cell r="O64">
            <v>1380176</v>
          </cell>
        </row>
        <row r="65">
          <cell r="M65" t="str">
            <v>4302011020002</v>
          </cell>
          <cell r="N65">
            <v>1645626</v>
          </cell>
          <cell r="O65">
            <v>3312149</v>
          </cell>
        </row>
        <row r="66">
          <cell r="M66" t="str">
            <v>4303011020002</v>
          </cell>
          <cell r="N66">
            <v>914595</v>
          </cell>
          <cell r="O66">
            <v>1839387</v>
          </cell>
        </row>
        <row r="67">
          <cell r="M67" t="str">
            <v>4401011020002</v>
          </cell>
          <cell r="N67">
            <v>463776</v>
          </cell>
          <cell r="O67">
            <v>927932</v>
          </cell>
        </row>
        <row r="68">
          <cell r="M68" t="str">
            <v>4402011020002</v>
          </cell>
          <cell r="N68">
            <v>1726312</v>
          </cell>
          <cell r="O68">
            <v>3822537</v>
          </cell>
        </row>
        <row r="69">
          <cell r="M69" t="str">
            <v>4402031020002</v>
          </cell>
          <cell r="N69">
            <v>381600</v>
          </cell>
          <cell r="O69">
            <v>1051493</v>
          </cell>
        </row>
        <row r="70">
          <cell r="M70" t="str">
            <v>4402041020002</v>
          </cell>
          <cell r="N70">
            <v>0</v>
          </cell>
          <cell r="O70">
            <v>0</v>
          </cell>
        </row>
        <row r="71">
          <cell r="M71" t="str">
            <v>4403011020002</v>
          </cell>
          <cell r="N71">
            <v>275694</v>
          </cell>
          <cell r="O71">
            <v>550510</v>
          </cell>
        </row>
        <row r="72">
          <cell r="M72" t="str">
            <v>4403021020002</v>
          </cell>
          <cell r="N72">
            <v>277557</v>
          </cell>
          <cell r="O72">
            <v>545415</v>
          </cell>
        </row>
        <row r="73">
          <cell r="M73" t="str">
            <v>4403031020002</v>
          </cell>
          <cell r="N73">
            <v>1392416</v>
          </cell>
          <cell r="O73">
            <v>2783174</v>
          </cell>
        </row>
        <row r="74">
          <cell r="M74" t="str">
            <v>4403041020002</v>
          </cell>
          <cell r="N74">
            <v>0</v>
          </cell>
          <cell r="O74">
            <v>0</v>
          </cell>
        </row>
        <row r="75">
          <cell r="M75" t="str">
            <v>4404011020002</v>
          </cell>
          <cell r="N75">
            <v>6604579</v>
          </cell>
          <cell r="O75">
            <v>13255690</v>
          </cell>
        </row>
        <row r="76">
          <cell r="M76" t="str">
            <v>4404021020002</v>
          </cell>
          <cell r="N76">
            <v>0</v>
          </cell>
          <cell r="O76">
            <v>0</v>
          </cell>
        </row>
        <row r="77">
          <cell r="M77" t="str">
            <v>4404031020002</v>
          </cell>
          <cell r="N77">
            <v>0</v>
          </cell>
          <cell r="O77">
            <v>0</v>
          </cell>
        </row>
        <row r="78">
          <cell r="M78" t="str">
            <v>4404041020002</v>
          </cell>
          <cell r="N78">
            <v>1180602</v>
          </cell>
          <cell r="O78">
            <v>2371384</v>
          </cell>
        </row>
        <row r="79">
          <cell r="M79" t="str">
            <v>4404051020002</v>
          </cell>
          <cell r="N79">
            <v>0</v>
          </cell>
          <cell r="O79">
            <v>0</v>
          </cell>
        </row>
        <row r="80">
          <cell r="M80" t="str">
            <v>4405011020002</v>
          </cell>
          <cell r="N80">
            <v>754727</v>
          </cell>
          <cell r="O80">
            <v>1603492</v>
          </cell>
        </row>
        <row r="81">
          <cell r="M81" t="str">
            <v>4405021020002</v>
          </cell>
          <cell r="N81">
            <v>719574</v>
          </cell>
          <cell r="O81">
            <v>1445339</v>
          </cell>
        </row>
        <row r="82">
          <cell r="M82" t="str">
            <v>4405111020002</v>
          </cell>
          <cell r="N82">
            <v>223592</v>
          </cell>
          <cell r="O82">
            <v>336003</v>
          </cell>
        </row>
        <row r="83">
          <cell r="M83" t="str">
            <v>4406011020002</v>
          </cell>
          <cell r="N83">
            <v>376656</v>
          </cell>
          <cell r="O83">
            <v>754593</v>
          </cell>
        </row>
        <row r="84">
          <cell r="M84" t="str">
            <v>4411011020002</v>
          </cell>
          <cell r="N84">
            <v>1643664</v>
          </cell>
          <cell r="O84">
            <v>3277518</v>
          </cell>
        </row>
        <row r="85">
          <cell r="M85" t="str">
            <v>4421011020002</v>
          </cell>
          <cell r="N85">
            <v>1982602</v>
          </cell>
          <cell r="O85">
            <v>3834586</v>
          </cell>
        </row>
        <row r="86">
          <cell r="M86" t="str">
            <v>4421021020002</v>
          </cell>
          <cell r="N86">
            <v>489453</v>
          </cell>
          <cell r="O86">
            <v>983117</v>
          </cell>
        </row>
        <row r="87">
          <cell r="M87" t="str">
            <v>4501011020002</v>
          </cell>
          <cell r="N87">
            <v>155028</v>
          </cell>
          <cell r="O87">
            <v>312201</v>
          </cell>
        </row>
        <row r="88">
          <cell r="M88" t="str">
            <v>4501021020002</v>
          </cell>
          <cell r="N88">
            <v>452558</v>
          </cell>
          <cell r="O88">
            <v>818803</v>
          </cell>
        </row>
        <row r="89">
          <cell r="M89" t="str">
            <v>4501031020002</v>
          </cell>
          <cell r="N89">
            <v>541288</v>
          </cell>
          <cell r="O89">
            <v>1738618</v>
          </cell>
        </row>
        <row r="90">
          <cell r="M90" t="str">
            <v>4501041020002</v>
          </cell>
          <cell r="N90">
            <v>0</v>
          </cell>
          <cell r="O90">
            <v>0</v>
          </cell>
        </row>
        <row r="91">
          <cell r="M91" t="str">
            <v>4502011020002</v>
          </cell>
          <cell r="N91">
            <v>526714</v>
          </cell>
          <cell r="O91">
            <v>1053251</v>
          </cell>
        </row>
        <row r="92">
          <cell r="M92" t="str">
            <v>4502021020002</v>
          </cell>
          <cell r="N92">
            <v>0</v>
          </cell>
          <cell r="O92">
            <v>0</v>
          </cell>
        </row>
        <row r="93">
          <cell r="M93" t="str">
            <v>4502031020002</v>
          </cell>
          <cell r="N93">
            <v>0</v>
          </cell>
          <cell r="O93">
            <v>0</v>
          </cell>
        </row>
        <row r="94">
          <cell r="M94" t="str">
            <v>4502041020002</v>
          </cell>
          <cell r="N94">
            <v>0</v>
          </cell>
          <cell r="O94">
            <v>0</v>
          </cell>
        </row>
        <row r="95">
          <cell r="M95" t="str">
            <v>4503011020002</v>
          </cell>
          <cell r="N95">
            <v>155028</v>
          </cell>
          <cell r="O95">
            <v>310583</v>
          </cell>
        </row>
        <row r="96">
          <cell r="M96" t="str">
            <v>4503021020002</v>
          </cell>
          <cell r="N96">
            <v>437256</v>
          </cell>
          <cell r="O96">
            <v>903233</v>
          </cell>
        </row>
        <row r="97">
          <cell r="M97" t="str">
            <v>4503031020002</v>
          </cell>
          <cell r="N97">
            <v>155028</v>
          </cell>
          <cell r="O97">
            <v>310583</v>
          </cell>
        </row>
        <row r="98">
          <cell r="M98" t="str">
            <v>4503041020002</v>
          </cell>
          <cell r="N98">
            <v>497178</v>
          </cell>
          <cell r="O98">
            <v>990943</v>
          </cell>
        </row>
        <row r="99">
          <cell r="M99" t="str">
            <v>4504011020002</v>
          </cell>
          <cell r="N99">
            <v>802875</v>
          </cell>
          <cell r="O99">
            <v>1923997</v>
          </cell>
        </row>
        <row r="100">
          <cell r="M100" t="str">
            <v>4504021020002</v>
          </cell>
          <cell r="N100">
            <v>3265941</v>
          </cell>
          <cell r="O100">
            <v>6610324</v>
          </cell>
        </row>
        <row r="101">
          <cell r="M101" t="str">
            <v>4504031020002</v>
          </cell>
          <cell r="N101">
            <v>3256112</v>
          </cell>
          <cell r="O101">
            <v>6447137</v>
          </cell>
        </row>
        <row r="102">
          <cell r="M102" t="str">
            <v>4504041020002</v>
          </cell>
          <cell r="N102">
            <v>2122348</v>
          </cell>
          <cell r="O102">
            <v>4046048</v>
          </cell>
        </row>
        <row r="103">
          <cell r="M103" t="str">
            <v>4504051020002</v>
          </cell>
          <cell r="N103">
            <v>1630366</v>
          </cell>
          <cell r="O103">
            <v>3289076</v>
          </cell>
        </row>
        <row r="104">
          <cell r="M104" t="str">
            <v>4701011020002</v>
          </cell>
          <cell r="N104">
            <v>757233</v>
          </cell>
          <cell r="O104">
            <v>1114032</v>
          </cell>
        </row>
        <row r="105">
          <cell r="M105" t="str">
            <v>4701021020002</v>
          </cell>
          <cell r="N105">
            <v>462726</v>
          </cell>
          <cell r="O105">
            <v>928666</v>
          </cell>
        </row>
        <row r="106">
          <cell r="M106" t="str">
            <v>4701031020002</v>
          </cell>
          <cell r="N106">
            <v>131493</v>
          </cell>
          <cell r="O106">
            <v>261879</v>
          </cell>
        </row>
        <row r="107">
          <cell r="M107" t="str">
            <v>4701041020002</v>
          </cell>
          <cell r="N107">
            <v>658662</v>
          </cell>
          <cell r="O107">
            <v>1368443</v>
          </cell>
        </row>
        <row r="108">
          <cell r="M108" t="str">
            <v>4701051020002</v>
          </cell>
          <cell r="N108">
            <v>1057507</v>
          </cell>
          <cell r="O108">
            <v>2014360</v>
          </cell>
        </row>
        <row r="109">
          <cell r="M109" t="str">
            <v>4701061020002</v>
          </cell>
          <cell r="N109">
            <v>274500</v>
          </cell>
          <cell r="O109">
            <v>606610</v>
          </cell>
        </row>
        <row r="110">
          <cell r="M110" t="str">
            <v>4701071020002</v>
          </cell>
          <cell r="N110">
            <v>957627</v>
          </cell>
          <cell r="O110">
            <v>2287606</v>
          </cell>
        </row>
        <row r="111">
          <cell r="M111" t="str">
            <v>4701081020002</v>
          </cell>
          <cell r="N111">
            <v>531623</v>
          </cell>
          <cell r="O111">
            <v>995641</v>
          </cell>
        </row>
        <row r="112">
          <cell r="M112" t="str">
            <v>4701091020002</v>
          </cell>
          <cell r="N112">
            <v>682798</v>
          </cell>
          <cell r="O112">
            <v>1373092</v>
          </cell>
        </row>
        <row r="113">
          <cell r="M113" t="str">
            <v>4701101020002</v>
          </cell>
          <cell r="N113">
            <v>328434</v>
          </cell>
          <cell r="O113">
            <v>384289</v>
          </cell>
        </row>
        <row r="114">
          <cell r="M114" t="str">
            <v>4801011020002</v>
          </cell>
          <cell r="N114">
            <v>531889</v>
          </cell>
          <cell r="O114">
            <v>1230360</v>
          </cell>
        </row>
        <row r="115">
          <cell r="M115" t="str">
            <v>4802011020002</v>
          </cell>
          <cell r="N115">
            <v>524772</v>
          </cell>
          <cell r="O115">
            <v>1071880</v>
          </cell>
        </row>
        <row r="116">
          <cell r="M116" t="str">
            <v>4803011020002</v>
          </cell>
          <cell r="N116">
            <v>342558</v>
          </cell>
          <cell r="O116">
            <v>681639</v>
          </cell>
        </row>
        <row r="117">
          <cell r="M117" t="str">
            <v>4803021020002</v>
          </cell>
          <cell r="N117">
            <v>0</v>
          </cell>
          <cell r="O117">
            <v>0</v>
          </cell>
        </row>
        <row r="118">
          <cell r="M118" t="str">
            <v>4803031020002</v>
          </cell>
          <cell r="N118">
            <v>681807</v>
          </cell>
          <cell r="O118">
            <v>1289571</v>
          </cell>
        </row>
        <row r="119">
          <cell r="M119" t="str">
            <v>4803041020002</v>
          </cell>
          <cell r="N119">
            <v>1554194</v>
          </cell>
          <cell r="O119">
            <v>3248195</v>
          </cell>
        </row>
        <row r="120">
          <cell r="M120" t="str">
            <v>4804011020002</v>
          </cell>
          <cell r="N120">
            <v>374664</v>
          </cell>
          <cell r="O120">
            <v>751675</v>
          </cell>
        </row>
        <row r="121">
          <cell r="M121" t="str">
            <v>4804021020002</v>
          </cell>
          <cell r="N121">
            <v>586812</v>
          </cell>
          <cell r="O121">
            <v>1204290</v>
          </cell>
        </row>
        <row r="122">
          <cell r="M122" t="str">
            <v>4804031020002</v>
          </cell>
          <cell r="N122">
            <v>1229675</v>
          </cell>
          <cell r="O122">
            <v>2503791</v>
          </cell>
        </row>
        <row r="123">
          <cell r="M123" t="str">
            <v>4804041020002</v>
          </cell>
          <cell r="N123">
            <v>2476540</v>
          </cell>
          <cell r="O123">
            <v>4956758</v>
          </cell>
        </row>
        <row r="124">
          <cell r="M124" t="str">
            <v>4805011020002</v>
          </cell>
          <cell r="N124">
            <v>13837413</v>
          </cell>
          <cell r="O124">
            <v>27824081</v>
          </cell>
        </row>
        <row r="125">
          <cell r="M125" t="str">
            <v>4805021020002</v>
          </cell>
          <cell r="N125">
            <v>175422</v>
          </cell>
          <cell r="O125">
            <v>351371</v>
          </cell>
        </row>
        <row r="126">
          <cell r="M126" t="str">
            <v>4805031020002</v>
          </cell>
          <cell r="N126">
            <v>359952</v>
          </cell>
          <cell r="O126">
            <v>758389</v>
          </cell>
        </row>
        <row r="127">
          <cell r="M127" t="str">
            <v>4805041020002</v>
          </cell>
          <cell r="N127">
            <v>1647998</v>
          </cell>
          <cell r="O127">
            <v>3326319</v>
          </cell>
        </row>
        <row r="128">
          <cell r="M128" t="str">
            <v>4101011020004</v>
          </cell>
          <cell r="N128">
            <v>0</v>
          </cell>
          <cell r="O128">
            <v>0</v>
          </cell>
        </row>
        <row r="129">
          <cell r="M129" t="str">
            <v>4102011020004</v>
          </cell>
          <cell r="N129">
            <v>9188</v>
          </cell>
          <cell r="O129">
            <v>18376</v>
          </cell>
        </row>
        <row r="130">
          <cell r="M130" t="str">
            <v>4103011020004</v>
          </cell>
          <cell r="N130">
            <v>0</v>
          </cell>
          <cell r="O130">
            <v>0</v>
          </cell>
        </row>
        <row r="131">
          <cell r="M131" t="str">
            <v>4103021020004</v>
          </cell>
          <cell r="N131">
            <v>0</v>
          </cell>
          <cell r="O131">
            <v>0</v>
          </cell>
        </row>
        <row r="132">
          <cell r="M132" t="str">
            <v>4103031020004</v>
          </cell>
          <cell r="N132">
            <v>0</v>
          </cell>
          <cell r="O132">
            <v>0</v>
          </cell>
        </row>
        <row r="133">
          <cell r="M133" t="str">
            <v>4103041020004</v>
          </cell>
          <cell r="N133">
            <v>0</v>
          </cell>
          <cell r="O133">
            <v>0</v>
          </cell>
        </row>
        <row r="134">
          <cell r="M134" t="str">
            <v>4103051020004</v>
          </cell>
          <cell r="N134">
            <v>19123</v>
          </cell>
          <cell r="O134">
            <v>38246</v>
          </cell>
        </row>
        <row r="135">
          <cell r="M135" t="str">
            <v>4103061020004</v>
          </cell>
          <cell r="N135">
            <v>0</v>
          </cell>
          <cell r="O135">
            <v>0</v>
          </cell>
        </row>
        <row r="136">
          <cell r="M136" t="str">
            <v>4103071020004</v>
          </cell>
          <cell r="N136">
            <v>0</v>
          </cell>
          <cell r="O136">
            <v>0</v>
          </cell>
        </row>
        <row r="137">
          <cell r="M137" t="str">
            <v>4103081020004</v>
          </cell>
          <cell r="N137">
            <v>0</v>
          </cell>
          <cell r="O137">
            <v>0</v>
          </cell>
        </row>
        <row r="138">
          <cell r="M138" t="str">
            <v>4103091020004</v>
          </cell>
          <cell r="N138">
            <v>0</v>
          </cell>
          <cell r="O138">
            <v>0</v>
          </cell>
        </row>
        <row r="139">
          <cell r="M139" t="str">
            <v>4104021020004</v>
          </cell>
          <cell r="N139">
            <v>0</v>
          </cell>
          <cell r="O139">
            <v>0</v>
          </cell>
        </row>
        <row r="140">
          <cell r="M140" t="str">
            <v>4105011020004</v>
          </cell>
          <cell r="N140">
            <v>2838</v>
          </cell>
          <cell r="O140">
            <v>5676</v>
          </cell>
        </row>
        <row r="141">
          <cell r="M141" t="str">
            <v>4105021020004</v>
          </cell>
          <cell r="N141">
            <v>0</v>
          </cell>
          <cell r="O141">
            <v>0</v>
          </cell>
        </row>
        <row r="142">
          <cell r="M142" t="str">
            <v>4201011020004</v>
          </cell>
          <cell r="N142">
            <v>0</v>
          </cell>
          <cell r="O142">
            <v>0</v>
          </cell>
        </row>
        <row r="143">
          <cell r="M143" t="str">
            <v>4202011020004</v>
          </cell>
          <cell r="N143">
            <v>0</v>
          </cell>
          <cell r="O143">
            <v>0</v>
          </cell>
        </row>
        <row r="144">
          <cell r="M144" t="str">
            <v>4203011020004</v>
          </cell>
          <cell r="N144">
            <v>2742</v>
          </cell>
          <cell r="O144">
            <v>5484</v>
          </cell>
        </row>
        <row r="145">
          <cell r="M145" t="str">
            <v>4204011020004</v>
          </cell>
          <cell r="N145">
            <v>0</v>
          </cell>
          <cell r="O145">
            <v>0</v>
          </cell>
        </row>
        <row r="146">
          <cell r="M146" t="str">
            <v>4205011020004</v>
          </cell>
          <cell r="N146">
            <v>0</v>
          </cell>
          <cell r="O146">
            <v>0</v>
          </cell>
        </row>
        <row r="147">
          <cell r="M147" t="str">
            <v>4206011020004</v>
          </cell>
          <cell r="N147">
            <v>0</v>
          </cell>
          <cell r="O147">
            <v>0</v>
          </cell>
        </row>
        <row r="148">
          <cell r="M148" t="str">
            <v>4301011020004</v>
          </cell>
          <cell r="N148">
            <v>2400</v>
          </cell>
          <cell r="O148">
            <v>4800</v>
          </cell>
        </row>
        <row r="149">
          <cell r="M149" t="str">
            <v>4302011020004</v>
          </cell>
          <cell r="N149">
            <v>16572</v>
          </cell>
          <cell r="O149">
            <v>33144</v>
          </cell>
        </row>
        <row r="150">
          <cell r="M150" t="str">
            <v>4303011020004</v>
          </cell>
          <cell r="N150">
            <v>6024</v>
          </cell>
          <cell r="O150">
            <v>12550</v>
          </cell>
        </row>
        <row r="151">
          <cell r="M151" t="str">
            <v>4401011020004</v>
          </cell>
          <cell r="N151">
            <v>0</v>
          </cell>
          <cell r="O151">
            <v>0</v>
          </cell>
        </row>
        <row r="152">
          <cell r="M152" t="str">
            <v>4402011020004</v>
          </cell>
          <cell r="N152">
            <v>14202</v>
          </cell>
          <cell r="O152">
            <v>28404</v>
          </cell>
        </row>
        <row r="153">
          <cell r="M153" t="str">
            <v>4402031020004</v>
          </cell>
          <cell r="N153">
            <v>7548</v>
          </cell>
          <cell r="O153">
            <v>16602</v>
          </cell>
        </row>
        <row r="154">
          <cell r="M154" t="str">
            <v>4402041020004</v>
          </cell>
          <cell r="N154">
            <v>0</v>
          </cell>
          <cell r="O154">
            <v>0</v>
          </cell>
        </row>
        <row r="155">
          <cell r="M155" t="str">
            <v>4403011020004</v>
          </cell>
          <cell r="N155">
            <v>3012</v>
          </cell>
          <cell r="O155">
            <v>6024</v>
          </cell>
        </row>
        <row r="156">
          <cell r="M156" t="str">
            <v>4403021020004</v>
          </cell>
          <cell r="N156">
            <v>0</v>
          </cell>
          <cell r="O156">
            <v>0</v>
          </cell>
        </row>
        <row r="157">
          <cell r="M157" t="str">
            <v>4403031020004</v>
          </cell>
          <cell r="N157">
            <v>10218</v>
          </cell>
          <cell r="O157">
            <v>21942</v>
          </cell>
        </row>
        <row r="158">
          <cell r="M158" t="str">
            <v>4403041020004</v>
          </cell>
          <cell r="N158">
            <v>0</v>
          </cell>
          <cell r="O158">
            <v>0</v>
          </cell>
        </row>
        <row r="159">
          <cell r="M159" t="str">
            <v>4404011020004</v>
          </cell>
          <cell r="N159">
            <v>24258</v>
          </cell>
          <cell r="O159">
            <v>48014</v>
          </cell>
        </row>
        <row r="160">
          <cell r="M160" t="str">
            <v>4404021020004</v>
          </cell>
          <cell r="N160">
            <v>0</v>
          </cell>
          <cell r="O160">
            <v>0</v>
          </cell>
        </row>
        <row r="161">
          <cell r="M161" t="str">
            <v>4404031020004</v>
          </cell>
          <cell r="N161">
            <v>0</v>
          </cell>
          <cell r="O161">
            <v>0</v>
          </cell>
        </row>
        <row r="162">
          <cell r="M162" t="str">
            <v>4404041020004</v>
          </cell>
          <cell r="N162">
            <v>5262</v>
          </cell>
          <cell r="O162">
            <v>11164</v>
          </cell>
        </row>
        <row r="163">
          <cell r="M163" t="str">
            <v>4404051020004</v>
          </cell>
          <cell r="N163">
            <v>0</v>
          </cell>
          <cell r="O163">
            <v>0</v>
          </cell>
        </row>
        <row r="164">
          <cell r="M164" t="str">
            <v>4405011020004</v>
          </cell>
          <cell r="N164">
            <v>3012</v>
          </cell>
          <cell r="O164">
            <v>6024</v>
          </cell>
        </row>
        <row r="165">
          <cell r="M165" t="str">
            <v>4405021020004</v>
          </cell>
          <cell r="N165">
            <v>7260</v>
          </cell>
          <cell r="O165">
            <v>14520</v>
          </cell>
        </row>
        <row r="166">
          <cell r="M166" t="str">
            <v>4405111020004</v>
          </cell>
          <cell r="N166">
            <v>2742</v>
          </cell>
          <cell r="O166">
            <v>3199</v>
          </cell>
        </row>
        <row r="167">
          <cell r="M167" t="str">
            <v>4406011020004</v>
          </cell>
          <cell r="N167">
            <v>3012</v>
          </cell>
          <cell r="O167">
            <v>6024</v>
          </cell>
        </row>
        <row r="168">
          <cell r="M168" t="str">
            <v>4411011020004</v>
          </cell>
          <cell r="N168">
            <v>20598</v>
          </cell>
          <cell r="O168">
            <v>43461</v>
          </cell>
        </row>
        <row r="169">
          <cell r="M169" t="str">
            <v>4421011020004</v>
          </cell>
          <cell r="N169">
            <v>14076</v>
          </cell>
          <cell r="O169">
            <v>28152</v>
          </cell>
        </row>
        <row r="170">
          <cell r="M170" t="str">
            <v>4421021020004</v>
          </cell>
          <cell r="N170">
            <v>3012</v>
          </cell>
          <cell r="O170">
            <v>6024</v>
          </cell>
        </row>
        <row r="171">
          <cell r="M171" t="str">
            <v>4501011020004</v>
          </cell>
          <cell r="N171">
            <v>3012</v>
          </cell>
          <cell r="O171">
            <v>6024</v>
          </cell>
        </row>
        <row r="172">
          <cell r="M172" t="str">
            <v>4501021020004</v>
          </cell>
          <cell r="N172">
            <v>2742</v>
          </cell>
          <cell r="O172">
            <v>5027</v>
          </cell>
        </row>
        <row r="173">
          <cell r="M173" t="str">
            <v>4501031020004</v>
          </cell>
          <cell r="N173">
            <v>8454</v>
          </cell>
          <cell r="O173">
            <v>16908</v>
          </cell>
        </row>
        <row r="174">
          <cell r="M174" t="str">
            <v>4501041020004</v>
          </cell>
          <cell r="N174">
            <v>0</v>
          </cell>
          <cell r="O174">
            <v>0</v>
          </cell>
        </row>
        <row r="175">
          <cell r="M175" t="str">
            <v>4502011020004</v>
          </cell>
          <cell r="N175">
            <v>0</v>
          </cell>
          <cell r="O175">
            <v>0</v>
          </cell>
        </row>
        <row r="176">
          <cell r="M176" t="str">
            <v>4502021020004</v>
          </cell>
          <cell r="N176">
            <v>0</v>
          </cell>
          <cell r="O176">
            <v>0</v>
          </cell>
        </row>
        <row r="177">
          <cell r="M177" t="str">
            <v>4502031020004</v>
          </cell>
          <cell r="N177">
            <v>0</v>
          </cell>
          <cell r="O177">
            <v>0</v>
          </cell>
        </row>
        <row r="178">
          <cell r="M178" t="str">
            <v>4502041020004</v>
          </cell>
          <cell r="N178">
            <v>0</v>
          </cell>
          <cell r="O178">
            <v>0</v>
          </cell>
        </row>
        <row r="179">
          <cell r="M179" t="str">
            <v>4503011020004</v>
          </cell>
          <cell r="N179">
            <v>3012</v>
          </cell>
          <cell r="O179">
            <v>6024</v>
          </cell>
        </row>
        <row r="180">
          <cell r="M180" t="str">
            <v>4503021020004</v>
          </cell>
          <cell r="N180">
            <v>6024</v>
          </cell>
          <cell r="O180">
            <v>12048</v>
          </cell>
        </row>
        <row r="181">
          <cell r="M181" t="str">
            <v>4503031020004</v>
          </cell>
          <cell r="N181">
            <v>0</v>
          </cell>
          <cell r="O181">
            <v>0</v>
          </cell>
        </row>
        <row r="182">
          <cell r="M182" t="str">
            <v>4503041020004</v>
          </cell>
          <cell r="N182">
            <v>5754</v>
          </cell>
          <cell r="O182">
            <v>11508</v>
          </cell>
        </row>
        <row r="183">
          <cell r="M183" t="str">
            <v>4504011020004</v>
          </cell>
          <cell r="N183">
            <v>3012</v>
          </cell>
          <cell r="O183">
            <v>6024</v>
          </cell>
        </row>
        <row r="184">
          <cell r="M184" t="str">
            <v>4504021020004</v>
          </cell>
          <cell r="N184">
            <v>24108</v>
          </cell>
          <cell r="O184">
            <v>48216</v>
          </cell>
        </row>
        <row r="185">
          <cell r="M185" t="str">
            <v>4504031020004</v>
          </cell>
          <cell r="N185">
            <v>37902</v>
          </cell>
          <cell r="O185">
            <v>76306</v>
          </cell>
        </row>
        <row r="186">
          <cell r="M186" t="str">
            <v>4504041020004</v>
          </cell>
          <cell r="N186">
            <v>34230</v>
          </cell>
          <cell r="O186">
            <v>63440</v>
          </cell>
        </row>
        <row r="187">
          <cell r="M187" t="str">
            <v>4504051020004</v>
          </cell>
          <cell r="N187">
            <v>0</v>
          </cell>
          <cell r="O187">
            <v>0</v>
          </cell>
        </row>
        <row r="188">
          <cell r="M188" t="str">
            <v>4701011020004</v>
          </cell>
          <cell r="N188">
            <v>1440</v>
          </cell>
          <cell r="O188">
            <v>2880</v>
          </cell>
        </row>
        <row r="189">
          <cell r="M189" t="str">
            <v>4701021020004</v>
          </cell>
          <cell r="N189">
            <v>6024</v>
          </cell>
          <cell r="O189">
            <v>12048</v>
          </cell>
        </row>
        <row r="190">
          <cell r="M190" t="str">
            <v>4701031020004</v>
          </cell>
          <cell r="N190">
            <v>0</v>
          </cell>
          <cell r="O190">
            <v>0</v>
          </cell>
        </row>
        <row r="191">
          <cell r="M191" t="str">
            <v>4701041020004</v>
          </cell>
          <cell r="N191">
            <v>6024</v>
          </cell>
          <cell r="O191">
            <v>12048</v>
          </cell>
        </row>
        <row r="192">
          <cell r="M192" t="str">
            <v>4701051020004</v>
          </cell>
          <cell r="N192">
            <v>9036</v>
          </cell>
          <cell r="O192">
            <v>16566</v>
          </cell>
        </row>
        <row r="193">
          <cell r="M193" t="str">
            <v>4701061020004</v>
          </cell>
          <cell r="N193">
            <v>3012</v>
          </cell>
          <cell r="O193">
            <v>6024</v>
          </cell>
        </row>
        <row r="194">
          <cell r="M194" t="str">
            <v>4701071020004</v>
          </cell>
          <cell r="N194">
            <v>8490</v>
          </cell>
          <cell r="O194">
            <v>18687</v>
          </cell>
        </row>
        <row r="195">
          <cell r="M195" t="str">
            <v>4701081020004</v>
          </cell>
          <cell r="N195">
            <v>3012</v>
          </cell>
          <cell r="O195">
            <v>6024</v>
          </cell>
        </row>
        <row r="196">
          <cell r="M196" t="str">
            <v>4701091020004</v>
          </cell>
          <cell r="N196">
            <v>6024</v>
          </cell>
          <cell r="O196">
            <v>12048</v>
          </cell>
        </row>
        <row r="197">
          <cell r="M197" t="str">
            <v>4701101020004</v>
          </cell>
          <cell r="N197">
            <v>1932</v>
          </cell>
          <cell r="O197">
            <v>2254</v>
          </cell>
        </row>
        <row r="198">
          <cell r="M198" t="str">
            <v>4801011020004</v>
          </cell>
          <cell r="N198">
            <v>6024</v>
          </cell>
          <cell r="O198">
            <v>13658</v>
          </cell>
        </row>
        <row r="199">
          <cell r="M199" t="str">
            <v>4802011020004</v>
          </cell>
          <cell r="N199">
            <v>7944</v>
          </cell>
          <cell r="O199">
            <v>15888</v>
          </cell>
        </row>
        <row r="200">
          <cell r="M200" t="str">
            <v>4803011020004</v>
          </cell>
          <cell r="N200">
            <v>4932</v>
          </cell>
          <cell r="O200">
            <v>9864</v>
          </cell>
        </row>
        <row r="201">
          <cell r="M201" t="str">
            <v>4803021020004</v>
          </cell>
          <cell r="N201">
            <v>0</v>
          </cell>
          <cell r="O201">
            <v>0</v>
          </cell>
        </row>
        <row r="202">
          <cell r="M202" t="str">
            <v>4803031020004</v>
          </cell>
          <cell r="N202">
            <v>0</v>
          </cell>
          <cell r="O202">
            <v>0</v>
          </cell>
        </row>
        <row r="203">
          <cell r="M203" t="str">
            <v>4803041020004</v>
          </cell>
          <cell r="N203">
            <v>9984</v>
          </cell>
          <cell r="O203">
            <v>21968</v>
          </cell>
        </row>
        <row r="204">
          <cell r="M204" t="str">
            <v>4804011020004</v>
          </cell>
          <cell r="N204">
            <v>5508</v>
          </cell>
          <cell r="O204">
            <v>11016</v>
          </cell>
        </row>
        <row r="205">
          <cell r="M205" t="str">
            <v>4804021020004</v>
          </cell>
          <cell r="N205">
            <v>0</v>
          </cell>
          <cell r="O205">
            <v>0</v>
          </cell>
        </row>
        <row r="206">
          <cell r="M206" t="str">
            <v>4804031020004</v>
          </cell>
          <cell r="N206">
            <v>6024</v>
          </cell>
          <cell r="O206">
            <v>12048</v>
          </cell>
        </row>
        <row r="207">
          <cell r="M207" t="str">
            <v>4804041020004</v>
          </cell>
          <cell r="N207">
            <v>18072</v>
          </cell>
          <cell r="O207">
            <v>36144</v>
          </cell>
        </row>
        <row r="208">
          <cell r="M208" t="str">
            <v>4805011020004</v>
          </cell>
          <cell r="N208">
            <v>157644</v>
          </cell>
          <cell r="O208">
            <v>313019</v>
          </cell>
        </row>
        <row r="209">
          <cell r="M209" t="str">
            <v>4805021020004</v>
          </cell>
          <cell r="N209">
            <v>3012</v>
          </cell>
          <cell r="O209">
            <v>6024</v>
          </cell>
        </row>
        <row r="210">
          <cell r="M210" t="str">
            <v>4805031020004</v>
          </cell>
          <cell r="N210">
            <v>6024</v>
          </cell>
          <cell r="O210">
            <v>12048</v>
          </cell>
        </row>
        <row r="211">
          <cell r="M211" t="str">
            <v>4805041020004</v>
          </cell>
          <cell r="N211">
            <v>20328</v>
          </cell>
          <cell r="O211">
            <v>37644</v>
          </cell>
        </row>
        <row r="212">
          <cell r="M212" t="str">
            <v>4101011020005</v>
          </cell>
          <cell r="N212">
            <v>246</v>
          </cell>
          <cell r="O212">
            <v>492</v>
          </cell>
        </row>
        <row r="213">
          <cell r="M213" t="str">
            <v>4102011020005</v>
          </cell>
          <cell r="N213">
            <v>222</v>
          </cell>
          <cell r="O213">
            <v>444</v>
          </cell>
        </row>
        <row r="214">
          <cell r="M214" t="str">
            <v>4103011020005</v>
          </cell>
          <cell r="N214">
            <v>0</v>
          </cell>
          <cell r="O214">
            <v>0</v>
          </cell>
        </row>
        <row r="215">
          <cell r="M215" t="str">
            <v>4103021020005</v>
          </cell>
          <cell r="N215">
            <v>0</v>
          </cell>
          <cell r="O215">
            <v>0</v>
          </cell>
        </row>
        <row r="216">
          <cell r="M216" t="str">
            <v>4103031020005</v>
          </cell>
          <cell r="N216">
            <v>0</v>
          </cell>
          <cell r="O216">
            <v>0</v>
          </cell>
        </row>
        <row r="217">
          <cell r="M217" t="str">
            <v>4103041020005</v>
          </cell>
          <cell r="N217">
            <v>0</v>
          </cell>
          <cell r="O217">
            <v>0</v>
          </cell>
        </row>
        <row r="218">
          <cell r="M218" t="str">
            <v>4103051020005</v>
          </cell>
          <cell r="N218">
            <v>0</v>
          </cell>
          <cell r="O218">
            <v>0</v>
          </cell>
        </row>
        <row r="219">
          <cell r="M219" t="str">
            <v>4103061020005</v>
          </cell>
          <cell r="N219">
            <v>0</v>
          </cell>
          <cell r="O219">
            <v>0</v>
          </cell>
        </row>
        <row r="220">
          <cell r="M220" t="str">
            <v>4103071020005</v>
          </cell>
          <cell r="N220">
            <v>0</v>
          </cell>
          <cell r="O220">
            <v>0</v>
          </cell>
        </row>
        <row r="221">
          <cell r="M221" t="str">
            <v>4103081020005</v>
          </cell>
          <cell r="N221">
            <v>0</v>
          </cell>
          <cell r="O221">
            <v>0</v>
          </cell>
        </row>
        <row r="222">
          <cell r="M222" t="str">
            <v>4103091020005</v>
          </cell>
          <cell r="N222">
            <v>0</v>
          </cell>
          <cell r="O222">
            <v>0</v>
          </cell>
        </row>
        <row r="223">
          <cell r="M223" t="str">
            <v>4105011020005</v>
          </cell>
          <cell r="N223">
            <v>148</v>
          </cell>
          <cell r="O223">
            <v>296</v>
          </cell>
        </row>
        <row r="224">
          <cell r="M224" t="str">
            <v>4105021020005</v>
          </cell>
          <cell r="N224">
            <v>0</v>
          </cell>
          <cell r="O224">
            <v>0</v>
          </cell>
        </row>
        <row r="225">
          <cell r="M225" t="str">
            <v>4201011020005</v>
          </cell>
          <cell r="N225">
            <v>74</v>
          </cell>
          <cell r="O225">
            <v>169</v>
          </cell>
        </row>
        <row r="226">
          <cell r="M226" t="str">
            <v>4202011020005</v>
          </cell>
          <cell r="N226">
            <v>25</v>
          </cell>
          <cell r="O226">
            <v>50</v>
          </cell>
        </row>
        <row r="227">
          <cell r="M227" t="str">
            <v>4203011020005</v>
          </cell>
          <cell r="N227">
            <v>25</v>
          </cell>
          <cell r="O227">
            <v>54</v>
          </cell>
        </row>
        <row r="228">
          <cell r="M228" t="str">
            <v>4204011020005</v>
          </cell>
          <cell r="N228">
            <v>25</v>
          </cell>
          <cell r="O228">
            <v>46</v>
          </cell>
        </row>
        <row r="229">
          <cell r="M229" t="str">
            <v>4205011020005</v>
          </cell>
          <cell r="N229">
            <v>25</v>
          </cell>
          <cell r="O229">
            <v>46</v>
          </cell>
        </row>
        <row r="230">
          <cell r="M230" t="str">
            <v>4206011020005</v>
          </cell>
          <cell r="N230">
            <v>25</v>
          </cell>
          <cell r="O230">
            <v>50</v>
          </cell>
        </row>
        <row r="231">
          <cell r="M231" t="str">
            <v>4301011020005</v>
          </cell>
          <cell r="N231">
            <v>197</v>
          </cell>
          <cell r="O231">
            <v>398</v>
          </cell>
        </row>
        <row r="232">
          <cell r="M232" t="str">
            <v>4302011020005</v>
          </cell>
          <cell r="N232">
            <v>394</v>
          </cell>
          <cell r="O232">
            <v>788</v>
          </cell>
        </row>
        <row r="233">
          <cell r="M233" t="str">
            <v>4303011020005</v>
          </cell>
          <cell r="N233">
            <v>222</v>
          </cell>
          <cell r="O233">
            <v>444</v>
          </cell>
        </row>
        <row r="234">
          <cell r="M234" t="str">
            <v>4401011020005</v>
          </cell>
          <cell r="N234">
            <v>74</v>
          </cell>
          <cell r="O234">
            <v>148</v>
          </cell>
        </row>
        <row r="235">
          <cell r="M235" t="str">
            <v>4402011020005</v>
          </cell>
          <cell r="N235">
            <v>369</v>
          </cell>
          <cell r="O235">
            <v>726</v>
          </cell>
        </row>
        <row r="236">
          <cell r="M236" t="str">
            <v>4402031020005</v>
          </cell>
          <cell r="N236">
            <v>74</v>
          </cell>
          <cell r="O236">
            <v>161</v>
          </cell>
        </row>
        <row r="237">
          <cell r="M237" t="str">
            <v>4402041020005</v>
          </cell>
          <cell r="N237">
            <v>0</v>
          </cell>
          <cell r="O237">
            <v>0</v>
          </cell>
        </row>
        <row r="238">
          <cell r="M238" t="str">
            <v>4403011020005</v>
          </cell>
          <cell r="N238">
            <v>50</v>
          </cell>
          <cell r="O238">
            <v>100</v>
          </cell>
        </row>
        <row r="239">
          <cell r="M239" t="str">
            <v>4403021020005</v>
          </cell>
          <cell r="N239">
            <v>50</v>
          </cell>
          <cell r="O239">
            <v>100</v>
          </cell>
        </row>
        <row r="240">
          <cell r="M240" t="str">
            <v>4403031020005</v>
          </cell>
          <cell r="N240">
            <v>443</v>
          </cell>
          <cell r="O240">
            <v>886</v>
          </cell>
        </row>
        <row r="241">
          <cell r="M241" t="str">
            <v>4403041020005</v>
          </cell>
          <cell r="N241">
            <v>0</v>
          </cell>
          <cell r="O241">
            <v>0</v>
          </cell>
        </row>
        <row r="242">
          <cell r="M242" t="str">
            <v>4404011020005</v>
          </cell>
          <cell r="N242">
            <v>3321</v>
          </cell>
          <cell r="O242">
            <v>6655</v>
          </cell>
        </row>
        <row r="243">
          <cell r="M243" t="str">
            <v>4404021020005</v>
          </cell>
          <cell r="N243">
            <v>0</v>
          </cell>
          <cell r="O243">
            <v>0</v>
          </cell>
        </row>
        <row r="244">
          <cell r="M244" t="str">
            <v>4404031020005</v>
          </cell>
          <cell r="N244">
            <v>0</v>
          </cell>
          <cell r="O244">
            <v>0</v>
          </cell>
        </row>
        <row r="245">
          <cell r="M245" t="str">
            <v>4404041020005</v>
          </cell>
          <cell r="N245">
            <v>640</v>
          </cell>
          <cell r="O245">
            <v>1280</v>
          </cell>
        </row>
        <row r="246">
          <cell r="M246" t="str">
            <v>4404051020005</v>
          </cell>
          <cell r="N246">
            <v>0</v>
          </cell>
          <cell r="O246">
            <v>0</v>
          </cell>
        </row>
        <row r="247">
          <cell r="M247" t="str">
            <v>4405011020005</v>
          </cell>
          <cell r="N247">
            <v>148</v>
          </cell>
          <cell r="O247">
            <v>296</v>
          </cell>
        </row>
        <row r="248">
          <cell r="M248" t="str">
            <v>4405021020005</v>
          </cell>
          <cell r="N248">
            <v>197</v>
          </cell>
          <cell r="O248">
            <v>394</v>
          </cell>
        </row>
        <row r="249">
          <cell r="M249" t="str">
            <v>4405111020005</v>
          </cell>
          <cell r="N249">
            <v>50</v>
          </cell>
          <cell r="O249">
            <v>83</v>
          </cell>
        </row>
        <row r="250">
          <cell r="M250" t="str">
            <v>4406011020005</v>
          </cell>
          <cell r="N250">
            <v>50</v>
          </cell>
          <cell r="O250">
            <v>100</v>
          </cell>
        </row>
        <row r="251">
          <cell r="M251" t="str">
            <v>4411011020005</v>
          </cell>
          <cell r="N251">
            <v>419</v>
          </cell>
          <cell r="O251">
            <v>834</v>
          </cell>
        </row>
        <row r="252">
          <cell r="M252" t="str">
            <v>4421011020005</v>
          </cell>
          <cell r="N252">
            <v>492</v>
          </cell>
          <cell r="O252">
            <v>919</v>
          </cell>
        </row>
        <row r="253">
          <cell r="M253" t="str">
            <v>4421021020005</v>
          </cell>
          <cell r="N253">
            <v>173</v>
          </cell>
          <cell r="O253">
            <v>346</v>
          </cell>
        </row>
        <row r="254">
          <cell r="M254" t="str">
            <v>4501011020005</v>
          </cell>
          <cell r="N254">
            <v>25</v>
          </cell>
          <cell r="O254">
            <v>50</v>
          </cell>
        </row>
        <row r="255">
          <cell r="M255" t="str">
            <v>4501021020005</v>
          </cell>
          <cell r="N255">
            <v>99</v>
          </cell>
          <cell r="O255">
            <v>181</v>
          </cell>
        </row>
        <row r="256">
          <cell r="M256" t="str">
            <v>4501031020005</v>
          </cell>
          <cell r="N256">
            <v>123</v>
          </cell>
          <cell r="O256">
            <v>251</v>
          </cell>
        </row>
        <row r="257">
          <cell r="M257" t="str">
            <v>4501041020005</v>
          </cell>
          <cell r="N257">
            <v>0</v>
          </cell>
          <cell r="O257">
            <v>0</v>
          </cell>
        </row>
        <row r="258">
          <cell r="M258" t="str">
            <v>4502011020005</v>
          </cell>
          <cell r="N258">
            <v>74</v>
          </cell>
          <cell r="O258">
            <v>148</v>
          </cell>
        </row>
        <row r="259">
          <cell r="M259" t="str">
            <v>4502021020005</v>
          </cell>
          <cell r="N259">
            <v>0</v>
          </cell>
          <cell r="O259">
            <v>0</v>
          </cell>
        </row>
        <row r="260">
          <cell r="M260" t="str">
            <v>4502031020005</v>
          </cell>
          <cell r="N260">
            <v>0</v>
          </cell>
          <cell r="O260">
            <v>0</v>
          </cell>
        </row>
        <row r="261">
          <cell r="M261" t="str">
            <v>4502041020005</v>
          </cell>
          <cell r="N261">
            <v>0</v>
          </cell>
          <cell r="O261">
            <v>0</v>
          </cell>
        </row>
        <row r="262">
          <cell r="M262" t="str">
            <v>4503011020005</v>
          </cell>
          <cell r="N262">
            <v>25</v>
          </cell>
          <cell r="O262">
            <v>50</v>
          </cell>
        </row>
        <row r="263">
          <cell r="M263" t="str">
            <v>4503021020005</v>
          </cell>
          <cell r="N263">
            <v>74</v>
          </cell>
          <cell r="O263">
            <v>148</v>
          </cell>
        </row>
        <row r="264">
          <cell r="M264" t="str">
            <v>4503031020005</v>
          </cell>
          <cell r="N264">
            <v>25</v>
          </cell>
          <cell r="O264">
            <v>50</v>
          </cell>
        </row>
        <row r="265">
          <cell r="M265" t="str">
            <v>4503041020005</v>
          </cell>
          <cell r="N265">
            <v>123</v>
          </cell>
          <cell r="O265">
            <v>246</v>
          </cell>
        </row>
        <row r="266">
          <cell r="M266" t="str">
            <v>4504011020005</v>
          </cell>
          <cell r="N266">
            <v>222</v>
          </cell>
          <cell r="O266">
            <v>612</v>
          </cell>
        </row>
        <row r="267">
          <cell r="M267" t="str">
            <v>4504021020005</v>
          </cell>
          <cell r="N267">
            <v>1181</v>
          </cell>
          <cell r="O267">
            <v>2346</v>
          </cell>
        </row>
        <row r="268">
          <cell r="M268" t="str">
            <v>4504031020005</v>
          </cell>
          <cell r="N268">
            <v>1132</v>
          </cell>
          <cell r="O268">
            <v>2223</v>
          </cell>
        </row>
        <row r="269">
          <cell r="M269" t="str">
            <v>4504041020005</v>
          </cell>
          <cell r="N269">
            <v>689</v>
          </cell>
          <cell r="O269">
            <v>1317</v>
          </cell>
        </row>
        <row r="270">
          <cell r="M270" t="str">
            <v>4504051020005</v>
          </cell>
          <cell r="N270">
            <v>615</v>
          </cell>
          <cell r="O270">
            <v>1189</v>
          </cell>
        </row>
        <row r="271">
          <cell r="M271" t="str">
            <v>4701011020005</v>
          </cell>
          <cell r="N271">
            <v>74</v>
          </cell>
          <cell r="O271">
            <v>148</v>
          </cell>
        </row>
        <row r="272">
          <cell r="M272" t="str">
            <v>4701021020005</v>
          </cell>
          <cell r="N272">
            <v>99</v>
          </cell>
          <cell r="O272">
            <v>198</v>
          </cell>
        </row>
        <row r="273">
          <cell r="M273" t="str">
            <v>4701031020005</v>
          </cell>
          <cell r="N273">
            <v>25</v>
          </cell>
          <cell r="O273">
            <v>50</v>
          </cell>
        </row>
        <row r="274">
          <cell r="M274" t="str">
            <v>4701041020005</v>
          </cell>
          <cell r="N274">
            <v>123</v>
          </cell>
          <cell r="O274">
            <v>259</v>
          </cell>
        </row>
        <row r="275">
          <cell r="M275" t="str">
            <v>4701051020005</v>
          </cell>
          <cell r="N275">
            <v>222</v>
          </cell>
          <cell r="O275">
            <v>432</v>
          </cell>
        </row>
        <row r="276">
          <cell r="M276" t="str">
            <v>4701061020005</v>
          </cell>
          <cell r="N276">
            <v>50</v>
          </cell>
          <cell r="O276">
            <v>100</v>
          </cell>
        </row>
        <row r="277">
          <cell r="M277" t="str">
            <v>4701071020005</v>
          </cell>
          <cell r="N277">
            <v>222</v>
          </cell>
          <cell r="O277">
            <v>456</v>
          </cell>
        </row>
        <row r="278">
          <cell r="M278" t="str">
            <v>4701081020005</v>
          </cell>
          <cell r="N278">
            <v>123</v>
          </cell>
          <cell r="O278">
            <v>230</v>
          </cell>
        </row>
        <row r="279">
          <cell r="M279" t="str">
            <v>4701091020005</v>
          </cell>
          <cell r="N279">
            <v>99</v>
          </cell>
          <cell r="O279">
            <v>198</v>
          </cell>
        </row>
        <row r="280">
          <cell r="M280" t="str">
            <v>4701101020005</v>
          </cell>
          <cell r="N280">
            <v>50</v>
          </cell>
          <cell r="O280">
            <v>59</v>
          </cell>
        </row>
        <row r="281">
          <cell r="M281" t="str">
            <v>4801011020005</v>
          </cell>
          <cell r="N281">
            <v>99</v>
          </cell>
          <cell r="O281">
            <v>218</v>
          </cell>
        </row>
        <row r="282">
          <cell r="M282" t="str">
            <v>4802011020005</v>
          </cell>
          <cell r="N282">
            <v>99</v>
          </cell>
          <cell r="O282">
            <v>198</v>
          </cell>
        </row>
        <row r="283">
          <cell r="M283" t="str">
            <v>4803011020005</v>
          </cell>
          <cell r="N283">
            <v>74</v>
          </cell>
          <cell r="O283">
            <v>148</v>
          </cell>
        </row>
        <row r="284">
          <cell r="M284" t="str">
            <v>4803021020005</v>
          </cell>
          <cell r="N284">
            <v>0</v>
          </cell>
          <cell r="O284">
            <v>0</v>
          </cell>
        </row>
        <row r="285">
          <cell r="M285" t="str">
            <v>4803031020005</v>
          </cell>
          <cell r="N285">
            <v>123</v>
          </cell>
          <cell r="O285">
            <v>230</v>
          </cell>
        </row>
        <row r="286">
          <cell r="M286" t="str">
            <v>4803041020005</v>
          </cell>
          <cell r="N286">
            <v>468</v>
          </cell>
          <cell r="O286">
            <v>960</v>
          </cell>
        </row>
        <row r="287">
          <cell r="M287" t="str">
            <v>4804011020005</v>
          </cell>
          <cell r="N287">
            <v>74</v>
          </cell>
          <cell r="O287">
            <v>148</v>
          </cell>
        </row>
        <row r="288">
          <cell r="M288" t="str">
            <v>4804021020005</v>
          </cell>
          <cell r="N288">
            <v>197</v>
          </cell>
          <cell r="O288">
            <v>333</v>
          </cell>
        </row>
        <row r="289">
          <cell r="M289" t="str">
            <v>4804031020005</v>
          </cell>
          <cell r="N289">
            <v>394</v>
          </cell>
          <cell r="O289">
            <v>809</v>
          </cell>
        </row>
        <row r="290">
          <cell r="M290" t="str">
            <v>4804041020005</v>
          </cell>
          <cell r="N290">
            <v>615</v>
          </cell>
          <cell r="O290">
            <v>1230</v>
          </cell>
        </row>
        <row r="291">
          <cell r="M291" t="str">
            <v>4805011020005</v>
          </cell>
          <cell r="N291">
            <v>4797</v>
          </cell>
          <cell r="O291">
            <v>9672</v>
          </cell>
        </row>
        <row r="292">
          <cell r="M292" t="str">
            <v>4805021020005</v>
          </cell>
          <cell r="N292">
            <v>25</v>
          </cell>
          <cell r="O292">
            <v>50</v>
          </cell>
        </row>
        <row r="293">
          <cell r="M293" t="str">
            <v>4805031020005</v>
          </cell>
          <cell r="N293">
            <v>74</v>
          </cell>
          <cell r="O293">
            <v>165</v>
          </cell>
        </row>
        <row r="294">
          <cell r="M294" t="str">
            <v>4805041020005</v>
          </cell>
          <cell r="N294">
            <v>591</v>
          </cell>
          <cell r="O294">
            <v>1174</v>
          </cell>
        </row>
        <row r="295">
          <cell r="M295" t="str">
            <v>4101011020006</v>
          </cell>
          <cell r="N295">
            <v>17828</v>
          </cell>
          <cell r="O295">
            <v>103251</v>
          </cell>
        </row>
        <row r="296">
          <cell r="M296" t="str">
            <v>4102011020006</v>
          </cell>
          <cell r="N296">
            <v>63308</v>
          </cell>
          <cell r="O296">
            <v>117024</v>
          </cell>
        </row>
        <row r="297">
          <cell r="M297" t="str">
            <v>4103011020006</v>
          </cell>
          <cell r="N297">
            <v>0</v>
          </cell>
          <cell r="O297">
            <v>0</v>
          </cell>
        </row>
        <row r="298">
          <cell r="M298" t="str">
            <v>4103021020006</v>
          </cell>
          <cell r="N298">
            <v>0</v>
          </cell>
          <cell r="O298">
            <v>0</v>
          </cell>
        </row>
        <row r="299">
          <cell r="M299" t="str">
            <v>4103031020006</v>
          </cell>
          <cell r="N299">
            <v>0</v>
          </cell>
          <cell r="O299">
            <v>0</v>
          </cell>
        </row>
        <row r="300">
          <cell r="M300" t="str">
            <v>4103041020006</v>
          </cell>
          <cell r="N300">
            <v>0</v>
          </cell>
          <cell r="O300">
            <v>0</v>
          </cell>
        </row>
        <row r="301">
          <cell r="M301" t="str">
            <v>4103051020006</v>
          </cell>
          <cell r="N301">
            <v>0</v>
          </cell>
          <cell r="O301">
            <v>0</v>
          </cell>
        </row>
        <row r="302">
          <cell r="M302" t="str">
            <v>4103061020006</v>
          </cell>
          <cell r="N302">
            <v>0</v>
          </cell>
          <cell r="O302">
            <v>0</v>
          </cell>
        </row>
        <row r="303">
          <cell r="M303" t="str">
            <v>4103071020006</v>
          </cell>
          <cell r="N303">
            <v>0</v>
          </cell>
          <cell r="O303">
            <v>0</v>
          </cell>
        </row>
        <row r="304">
          <cell r="M304" t="str">
            <v>4103081020006</v>
          </cell>
          <cell r="N304">
            <v>0</v>
          </cell>
          <cell r="O304">
            <v>0</v>
          </cell>
        </row>
        <row r="305">
          <cell r="M305" t="str">
            <v>4103091020006</v>
          </cell>
          <cell r="N305">
            <v>0</v>
          </cell>
          <cell r="O305">
            <v>0</v>
          </cell>
        </row>
        <row r="306">
          <cell r="M306" t="str">
            <v>4105011020006</v>
          </cell>
          <cell r="N306">
            <v>15851</v>
          </cell>
          <cell r="O306">
            <v>45492</v>
          </cell>
        </row>
        <row r="307">
          <cell r="M307" t="str">
            <v>4105021020006</v>
          </cell>
          <cell r="N307">
            <v>0</v>
          </cell>
          <cell r="O307">
            <v>0</v>
          </cell>
        </row>
        <row r="308">
          <cell r="M308" t="str">
            <v>4201011020006</v>
          </cell>
          <cell r="N308">
            <v>5011250</v>
          </cell>
          <cell r="O308">
            <v>5011250</v>
          </cell>
        </row>
        <row r="309">
          <cell r="M309" t="str">
            <v>4202011020006</v>
          </cell>
          <cell r="N309">
            <v>0</v>
          </cell>
          <cell r="O309">
            <v>0</v>
          </cell>
        </row>
        <row r="310">
          <cell r="M310" t="str">
            <v>4203011020006</v>
          </cell>
          <cell r="N310">
            <v>22838</v>
          </cell>
          <cell r="O310">
            <v>22838</v>
          </cell>
        </row>
        <row r="311">
          <cell r="M311" t="str">
            <v>4204011020006</v>
          </cell>
          <cell r="N311">
            <v>0</v>
          </cell>
          <cell r="O311">
            <v>0</v>
          </cell>
        </row>
        <row r="312">
          <cell r="M312" t="str">
            <v>4205011020006</v>
          </cell>
          <cell r="N312">
            <v>0</v>
          </cell>
          <cell r="O312">
            <v>0</v>
          </cell>
        </row>
        <row r="313">
          <cell r="M313" t="str">
            <v>4206011020006</v>
          </cell>
          <cell r="N313">
            <v>23990</v>
          </cell>
          <cell r="O313">
            <v>23990</v>
          </cell>
        </row>
        <row r="314">
          <cell r="M314" t="str">
            <v>4301011020006</v>
          </cell>
          <cell r="N314">
            <v>0</v>
          </cell>
          <cell r="O314">
            <v>11250</v>
          </cell>
        </row>
        <row r="315">
          <cell r="M315" t="str">
            <v>4302011020006</v>
          </cell>
          <cell r="N315">
            <v>149744</v>
          </cell>
          <cell r="O315">
            <v>273090</v>
          </cell>
        </row>
        <row r="316">
          <cell r="M316" t="str">
            <v>4303011020006</v>
          </cell>
          <cell r="N316">
            <v>82938</v>
          </cell>
          <cell r="O316">
            <v>122809</v>
          </cell>
        </row>
        <row r="317">
          <cell r="M317" t="str">
            <v>4401011020006</v>
          </cell>
          <cell r="N317">
            <v>32457</v>
          </cell>
          <cell r="O317">
            <v>32457</v>
          </cell>
        </row>
        <row r="318">
          <cell r="M318" t="str">
            <v>4402011020006</v>
          </cell>
          <cell r="N318">
            <v>103326</v>
          </cell>
          <cell r="O318">
            <v>213849</v>
          </cell>
        </row>
        <row r="319">
          <cell r="M319" t="str">
            <v>4402031020006</v>
          </cell>
          <cell r="N319">
            <v>21200</v>
          </cell>
          <cell r="O319">
            <v>63600</v>
          </cell>
        </row>
        <row r="320">
          <cell r="M320" t="str">
            <v>4402041020006</v>
          </cell>
          <cell r="N320">
            <v>0</v>
          </cell>
          <cell r="O320">
            <v>0</v>
          </cell>
        </row>
        <row r="321">
          <cell r="M321" t="str">
            <v>4403011020006</v>
          </cell>
          <cell r="N321">
            <v>33539</v>
          </cell>
          <cell r="O321">
            <v>45352</v>
          </cell>
        </row>
        <row r="322">
          <cell r="M322" t="str">
            <v>4403021020006</v>
          </cell>
          <cell r="N322">
            <v>44569</v>
          </cell>
          <cell r="O322">
            <v>44569</v>
          </cell>
        </row>
        <row r="323">
          <cell r="M323" t="str">
            <v>4403031020006</v>
          </cell>
          <cell r="N323">
            <v>122064</v>
          </cell>
          <cell r="O323">
            <v>229095</v>
          </cell>
        </row>
        <row r="324">
          <cell r="M324" t="str">
            <v>4403041020006</v>
          </cell>
          <cell r="N324">
            <v>0</v>
          </cell>
          <cell r="O324">
            <v>0</v>
          </cell>
        </row>
        <row r="325">
          <cell r="M325" t="str">
            <v>4404011020006</v>
          </cell>
          <cell r="N325">
            <v>381991</v>
          </cell>
          <cell r="O325">
            <v>957875</v>
          </cell>
        </row>
        <row r="326">
          <cell r="M326" t="str">
            <v>4404021020006</v>
          </cell>
          <cell r="N326">
            <v>0</v>
          </cell>
          <cell r="O326">
            <v>0</v>
          </cell>
        </row>
        <row r="327">
          <cell r="M327" t="str">
            <v>4404031020006</v>
          </cell>
          <cell r="N327">
            <v>0</v>
          </cell>
          <cell r="O327">
            <v>0</v>
          </cell>
        </row>
        <row r="328">
          <cell r="M328" t="str">
            <v>4404041020006</v>
          </cell>
          <cell r="N328">
            <v>53612</v>
          </cell>
          <cell r="O328">
            <v>201784</v>
          </cell>
        </row>
        <row r="329">
          <cell r="M329" t="str">
            <v>4404051020006</v>
          </cell>
          <cell r="N329">
            <v>0</v>
          </cell>
          <cell r="O329">
            <v>0</v>
          </cell>
        </row>
        <row r="330">
          <cell r="M330" t="str">
            <v>4405011020006</v>
          </cell>
          <cell r="N330">
            <v>0</v>
          </cell>
          <cell r="O330">
            <v>59875</v>
          </cell>
        </row>
        <row r="331">
          <cell r="M331" t="str">
            <v>4405021020006</v>
          </cell>
          <cell r="N331">
            <v>36118</v>
          </cell>
          <cell r="O331">
            <v>119929</v>
          </cell>
        </row>
        <row r="332">
          <cell r="M332" t="str">
            <v>4405111020006</v>
          </cell>
          <cell r="N332">
            <v>0</v>
          </cell>
          <cell r="O332">
            <v>0</v>
          </cell>
        </row>
        <row r="333">
          <cell r="M333" t="str">
            <v>4406011020006</v>
          </cell>
          <cell r="N333">
            <v>0</v>
          </cell>
          <cell r="O333">
            <v>62776</v>
          </cell>
        </row>
        <row r="334">
          <cell r="M334" t="str">
            <v>4411011020006</v>
          </cell>
          <cell r="N334">
            <v>191846</v>
          </cell>
          <cell r="O334">
            <v>258012</v>
          </cell>
        </row>
        <row r="335">
          <cell r="M335" t="str">
            <v>4421011020006</v>
          </cell>
          <cell r="N335">
            <v>84440</v>
          </cell>
          <cell r="O335">
            <v>251452</v>
          </cell>
        </row>
        <row r="336">
          <cell r="M336" t="str">
            <v>4421021020006</v>
          </cell>
          <cell r="N336">
            <v>14759</v>
          </cell>
          <cell r="O336">
            <v>48246</v>
          </cell>
        </row>
        <row r="337">
          <cell r="M337" t="str">
            <v>4501011020006</v>
          </cell>
          <cell r="N337">
            <v>0</v>
          </cell>
          <cell r="O337">
            <v>25838</v>
          </cell>
        </row>
        <row r="338">
          <cell r="M338" t="str">
            <v>4501021020006</v>
          </cell>
          <cell r="N338">
            <v>21731</v>
          </cell>
          <cell r="O338">
            <v>64003</v>
          </cell>
        </row>
        <row r="339">
          <cell r="M339" t="str">
            <v>4501031020006</v>
          </cell>
          <cell r="N339">
            <v>43013</v>
          </cell>
          <cell r="O339">
            <v>85959</v>
          </cell>
        </row>
        <row r="340">
          <cell r="M340" t="str">
            <v>4501041020006</v>
          </cell>
          <cell r="N340">
            <v>0</v>
          </cell>
          <cell r="O340">
            <v>0</v>
          </cell>
        </row>
        <row r="341">
          <cell r="M341" t="str">
            <v>4502011020006</v>
          </cell>
          <cell r="N341">
            <v>25096</v>
          </cell>
          <cell r="O341">
            <v>25096</v>
          </cell>
        </row>
        <row r="342">
          <cell r="M342" t="str">
            <v>4502021020006</v>
          </cell>
          <cell r="N342">
            <v>0</v>
          </cell>
          <cell r="O342">
            <v>0</v>
          </cell>
        </row>
        <row r="343">
          <cell r="M343" t="str">
            <v>4502031020006</v>
          </cell>
          <cell r="N343">
            <v>0</v>
          </cell>
          <cell r="O343">
            <v>0</v>
          </cell>
        </row>
        <row r="344">
          <cell r="M344" t="str">
            <v>4502041020006</v>
          </cell>
          <cell r="N344">
            <v>0</v>
          </cell>
          <cell r="O344">
            <v>0</v>
          </cell>
        </row>
        <row r="345">
          <cell r="M345" t="str">
            <v>4503011020006</v>
          </cell>
          <cell r="N345">
            <v>25838</v>
          </cell>
          <cell r="O345">
            <v>25838</v>
          </cell>
        </row>
        <row r="346">
          <cell r="M346" t="str">
            <v>4503021020006</v>
          </cell>
          <cell r="N346">
            <v>0</v>
          </cell>
          <cell r="O346">
            <v>72876</v>
          </cell>
        </row>
        <row r="347">
          <cell r="M347" t="str">
            <v>4503031020006</v>
          </cell>
          <cell r="N347">
            <v>25838</v>
          </cell>
          <cell r="O347">
            <v>25838</v>
          </cell>
        </row>
        <row r="348">
          <cell r="M348" t="str">
            <v>4503041020006</v>
          </cell>
          <cell r="N348">
            <v>40487</v>
          </cell>
          <cell r="O348">
            <v>64772</v>
          </cell>
        </row>
        <row r="349">
          <cell r="M349" t="str">
            <v>4504011020006</v>
          </cell>
          <cell r="N349">
            <v>0</v>
          </cell>
          <cell r="O349">
            <v>103821</v>
          </cell>
        </row>
        <row r="350">
          <cell r="M350" t="str">
            <v>4504021020006</v>
          </cell>
          <cell r="N350">
            <v>0</v>
          </cell>
          <cell r="O350">
            <v>552364</v>
          </cell>
        </row>
        <row r="351">
          <cell r="M351" t="str">
            <v>4504031020006</v>
          </cell>
          <cell r="N351">
            <v>65635</v>
          </cell>
          <cell r="O351">
            <v>525790</v>
          </cell>
        </row>
        <row r="352">
          <cell r="M352" t="str">
            <v>4504041020006</v>
          </cell>
          <cell r="N352">
            <v>26886</v>
          </cell>
          <cell r="O352">
            <v>300957</v>
          </cell>
        </row>
        <row r="353">
          <cell r="M353" t="str">
            <v>4504051020006</v>
          </cell>
          <cell r="N353">
            <v>22718</v>
          </cell>
          <cell r="O353">
            <v>251410</v>
          </cell>
        </row>
        <row r="354">
          <cell r="M354" t="str">
            <v>4701011020006</v>
          </cell>
          <cell r="N354">
            <v>16606</v>
          </cell>
          <cell r="O354">
            <v>56123</v>
          </cell>
        </row>
        <row r="355">
          <cell r="M355" t="str">
            <v>4701021020006</v>
          </cell>
          <cell r="N355">
            <v>38873</v>
          </cell>
          <cell r="O355">
            <v>76524</v>
          </cell>
        </row>
        <row r="356">
          <cell r="M356" t="str">
            <v>4701031020006</v>
          </cell>
          <cell r="N356">
            <v>21731</v>
          </cell>
          <cell r="O356">
            <v>21731</v>
          </cell>
        </row>
        <row r="357">
          <cell r="M357" t="str">
            <v>4701041020006</v>
          </cell>
          <cell r="N357">
            <v>25838</v>
          </cell>
          <cell r="O357">
            <v>108749</v>
          </cell>
        </row>
        <row r="358">
          <cell r="M358" t="str">
            <v>4701051020006</v>
          </cell>
          <cell r="N358">
            <v>116902</v>
          </cell>
          <cell r="O358">
            <v>116902</v>
          </cell>
        </row>
        <row r="359">
          <cell r="M359" t="str">
            <v>4701061020006</v>
          </cell>
          <cell r="N359">
            <v>11813</v>
          </cell>
          <cell r="O359">
            <v>45352</v>
          </cell>
        </row>
        <row r="360">
          <cell r="M360" t="str">
            <v>4701071020006</v>
          </cell>
          <cell r="N360">
            <v>50929</v>
          </cell>
          <cell r="O360">
            <v>149794</v>
          </cell>
        </row>
        <row r="361">
          <cell r="M361" t="str">
            <v>4701081020006</v>
          </cell>
          <cell r="N361">
            <v>31616</v>
          </cell>
          <cell r="O361">
            <v>31616</v>
          </cell>
        </row>
        <row r="362">
          <cell r="M362" t="str">
            <v>4701091020006</v>
          </cell>
          <cell r="N362">
            <v>47980</v>
          </cell>
          <cell r="O362">
            <v>73818</v>
          </cell>
        </row>
        <row r="363">
          <cell r="M363" t="str">
            <v>4701101020006</v>
          </cell>
          <cell r="N363">
            <v>54739</v>
          </cell>
          <cell r="O363">
            <v>54739</v>
          </cell>
        </row>
        <row r="364">
          <cell r="M364" t="str">
            <v>4801011020006</v>
          </cell>
          <cell r="N364">
            <v>16606</v>
          </cell>
          <cell r="O364">
            <v>40891</v>
          </cell>
        </row>
        <row r="365">
          <cell r="M365" t="str">
            <v>4802011020006</v>
          </cell>
          <cell r="N365">
            <v>23990</v>
          </cell>
          <cell r="O365">
            <v>86434</v>
          </cell>
        </row>
        <row r="366">
          <cell r="M366" t="str">
            <v>4803011020006</v>
          </cell>
          <cell r="N366">
            <v>42718</v>
          </cell>
          <cell r="O366">
            <v>57477</v>
          </cell>
        </row>
        <row r="367">
          <cell r="M367" t="str">
            <v>4803021020006</v>
          </cell>
          <cell r="N367">
            <v>0</v>
          </cell>
          <cell r="O367">
            <v>0</v>
          </cell>
        </row>
        <row r="368">
          <cell r="M368" t="str">
            <v>4803031020006</v>
          </cell>
          <cell r="N368">
            <v>50929</v>
          </cell>
          <cell r="O368">
            <v>50929</v>
          </cell>
        </row>
        <row r="369">
          <cell r="M369" t="str">
            <v>4803041020006</v>
          </cell>
          <cell r="N369">
            <v>99566</v>
          </cell>
          <cell r="O369">
            <v>259053</v>
          </cell>
        </row>
        <row r="370">
          <cell r="M370" t="str">
            <v>4804011020006</v>
          </cell>
          <cell r="N370">
            <v>62444</v>
          </cell>
          <cell r="O370">
            <v>62444</v>
          </cell>
        </row>
        <row r="371">
          <cell r="M371" t="str">
            <v>4804021020006</v>
          </cell>
          <cell r="N371">
            <v>0</v>
          </cell>
          <cell r="O371">
            <v>0</v>
          </cell>
        </row>
        <row r="372">
          <cell r="M372" t="str">
            <v>4804031020006</v>
          </cell>
          <cell r="N372">
            <v>128872</v>
          </cell>
          <cell r="O372">
            <v>179500</v>
          </cell>
        </row>
        <row r="373">
          <cell r="M373" t="str">
            <v>4804041020006</v>
          </cell>
          <cell r="N373">
            <v>242672</v>
          </cell>
          <cell r="O373">
            <v>407290</v>
          </cell>
        </row>
        <row r="374">
          <cell r="M374" t="str">
            <v>4805011020006</v>
          </cell>
          <cell r="N374">
            <v>1138570</v>
          </cell>
          <cell r="O374">
            <v>2303941</v>
          </cell>
        </row>
        <row r="375">
          <cell r="M375" t="str">
            <v>4805021020006</v>
          </cell>
          <cell r="N375">
            <v>0</v>
          </cell>
          <cell r="O375">
            <v>29237</v>
          </cell>
        </row>
        <row r="376">
          <cell r="M376" t="str">
            <v>4805031020006</v>
          </cell>
          <cell r="N376">
            <v>11813</v>
          </cell>
          <cell r="O376">
            <v>59793</v>
          </cell>
        </row>
        <row r="377">
          <cell r="M377" t="str">
            <v>4805041020006</v>
          </cell>
          <cell r="N377">
            <v>178282</v>
          </cell>
          <cell r="O377">
            <v>286014</v>
          </cell>
        </row>
        <row r="378">
          <cell r="M378" t="str">
            <v>4101011020007</v>
          </cell>
          <cell r="N378">
            <v>0</v>
          </cell>
          <cell r="O378">
            <v>6392</v>
          </cell>
        </row>
        <row r="379">
          <cell r="M379" t="str">
            <v>4102011020007</v>
          </cell>
          <cell r="N379">
            <v>0</v>
          </cell>
          <cell r="O379">
            <v>252</v>
          </cell>
        </row>
        <row r="380">
          <cell r="M380" t="str">
            <v>4105011020007</v>
          </cell>
          <cell r="N380">
            <v>0</v>
          </cell>
          <cell r="O380">
            <v>1387</v>
          </cell>
        </row>
        <row r="381">
          <cell r="M381" t="str">
            <v>4201011020007</v>
          </cell>
          <cell r="N381">
            <v>0</v>
          </cell>
          <cell r="O381">
            <v>0</v>
          </cell>
        </row>
        <row r="382">
          <cell r="M382" t="str">
            <v>4301011020007</v>
          </cell>
          <cell r="N382">
            <v>0</v>
          </cell>
          <cell r="O382">
            <v>0</v>
          </cell>
        </row>
        <row r="383">
          <cell r="M383" t="str">
            <v>4302011020007</v>
          </cell>
          <cell r="N383">
            <v>0</v>
          </cell>
          <cell r="O383">
            <v>0</v>
          </cell>
        </row>
        <row r="384">
          <cell r="M384" t="str">
            <v>4303011020007</v>
          </cell>
          <cell r="N384">
            <v>0</v>
          </cell>
          <cell r="O384">
            <v>0</v>
          </cell>
        </row>
        <row r="385">
          <cell r="M385" t="str">
            <v>4402011020007</v>
          </cell>
          <cell r="N385">
            <v>0</v>
          </cell>
          <cell r="O385">
            <v>144</v>
          </cell>
        </row>
        <row r="386">
          <cell r="M386" t="str">
            <v>4403011020007</v>
          </cell>
          <cell r="N386">
            <v>0</v>
          </cell>
          <cell r="O386">
            <v>423</v>
          </cell>
        </row>
        <row r="387">
          <cell r="M387" t="str">
            <v>4403031020007</v>
          </cell>
          <cell r="N387">
            <v>15000</v>
          </cell>
          <cell r="O387">
            <v>52563</v>
          </cell>
        </row>
        <row r="388">
          <cell r="M388" t="str">
            <v>4403041020007</v>
          </cell>
          <cell r="N388">
            <v>0</v>
          </cell>
          <cell r="O388">
            <v>0</v>
          </cell>
        </row>
        <row r="389">
          <cell r="M389" t="str">
            <v>4404011020007</v>
          </cell>
          <cell r="N389">
            <v>300000</v>
          </cell>
          <cell r="O389">
            <v>806337</v>
          </cell>
        </row>
        <row r="390">
          <cell r="M390" t="str">
            <v>4404021020007</v>
          </cell>
          <cell r="N390">
            <v>0</v>
          </cell>
          <cell r="O390">
            <v>0</v>
          </cell>
        </row>
        <row r="391">
          <cell r="M391" t="str">
            <v>4404031020007</v>
          </cell>
          <cell r="N391">
            <v>0</v>
          </cell>
          <cell r="O391">
            <v>0</v>
          </cell>
        </row>
        <row r="392">
          <cell r="M392" t="str">
            <v>4404041020007</v>
          </cell>
          <cell r="N392">
            <v>120000</v>
          </cell>
          <cell r="O392">
            <v>302466</v>
          </cell>
        </row>
        <row r="393">
          <cell r="M393" t="str">
            <v>4404051020007</v>
          </cell>
          <cell r="N393">
            <v>0</v>
          </cell>
          <cell r="O393">
            <v>0</v>
          </cell>
        </row>
        <row r="394">
          <cell r="M394" t="str">
            <v>4405011020007</v>
          </cell>
          <cell r="N394">
            <v>0</v>
          </cell>
          <cell r="O394">
            <v>0</v>
          </cell>
        </row>
        <row r="395">
          <cell r="M395" t="str">
            <v>4405021020007</v>
          </cell>
          <cell r="N395">
            <v>20000</v>
          </cell>
          <cell r="O395">
            <v>75799</v>
          </cell>
        </row>
        <row r="396">
          <cell r="M396" t="str">
            <v>4406011020007</v>
          </cell>
          <cell r="N396">
            <v>0</v>
          </cell>
          <cell r="O396">
            <v>0</v>
          </cell>
        </row>
        <row r="397">
          <cell r="M397" t="str">
            <v>4411011020007</v>
          </cell>
          <cell r="N397">
            <v>0</v>
          </cell>
          <cell r="O397">
            <v>20509</v>
          </cell>
        </row>
        <row r="398">
          <cell r="M398" t="str">
            <v>4421011020007</v>
          </cell>
          <cell r="N398">
            <v>0</v>
          </cell>
          <cell r="O398">
            <v>50087</v>
          </cell>
        </row>
        <row r="399">
          <cell r="M399" t="str">
            <v>4421021020007</v>
          </cell>
          <cell r="N399">
            <v>0</v>
          </cell>
          <cell r="O399">
            <v>10000</v>
          </cell>
        </row>
        <row r="400">
          <cell r="M400" t="str">
            <v>4501011020007</v>
          </cell>
          <cell r="N400">
            <v>0</v>
          </cell>
          <cell r="O400">
            <v>0</v>
          </cell>
        </row>
        <row r="401">
          <cell r="M401" t="str">
            <v>4501021020007</v>
          </cell>
          <cell r="N401">
            <v>0</v>
          </cell>
          <cell r="O401">
            <v>0</v>
          </cell>
        </row>
        <row r="402">
          <cell r="M402" t="str">
            <v>4501031020007</v>
          </cell>
          <cell r="N402">
            <v>0</v>
          </cell>
          <cell r="O402">
            <v>0</v>
          </cell>
        </row>
        <row r="403">
          <cell r="M403" t="str">
            <v>4501041020007</v>
          </cell>
          <cell r="N403">
            <v>0</v>
          </cell>
          <cell r="O403">
            <v>0</v>
          </cell>
        </row>
        <row r="404">
          <cell r="M404" t="str">
            <v>4502011020007</v>
          </cell>
          <cell r="N404">
            <v>0</v>
          </cell>
          <cell r="O404">
            <v>0</v>
          </cell>
        </row>
        <row r="405">
          <cell r="M405" t="str">
            <v>4502021020007</v>
          </cell>
          <cell r="N405">
            <v>0</v>
          </cell>
          <cell r="O405">
            <v>0</v>
          </cell>
        </row>
        <row r="406">
          <cell r="M406" t="str">
            <v>4503011020007</v>
          </cell>
          <cell r="N406">
            <v>0</v>
          </cell>
          <cell r="O406">
            <v>0</v>
          </cell>
        </row>
        <row r="407">
          <cell r="M407" t="str">
            <v>4503021020007</v>
          </cell>
          <cell r="N407">
            <v>0</v>
          </cell>
          <cell r="O407">
            <v>0</v>
          </cell>
        </row>
        <row r="408">
          <cell r="M408" t="str">
            <v>4503031020007</v>
          </cell>
          <cell r="N408">
            <v>0</v>
          </cell>
          <cell r="O408">
            <v>0</v>
          </cell>
        </row>
        <row r="409">
          <cell r="M409" t="str">
            <v>4503041020007</v>
          </cell>
          <cell r="N409">
            <v>0</v>
          </cell>
          <cell r="O409">
            <v>0</v>
          </cell>
        </row>
        <row r="410">
          <cell r="M410" t="str">
            <v>4504011020007</v>
          </cell>
          <cell r="N410">
            <v>0</v>
          </cell>
          <cell r="O410">
            <v>0</v>
          </cell>
        </row>
        <row r="411">
          <cell r="M411" t="str">
            <v>4504021020007</v>
          </cell>
          <cell r="N411">
            <v>0</v>
          </cell>
          <cell r="O411">
            <v>50</v>
          </cell>
        </row>
        <row r="412">
          <cell r="M412" t="str">
            <v>4504031020007</v>
          </cell>
          <cell r="N412">
            <v>0</v>
          </cell>
          <cell r="O412">
            <v>69</v>
          </cell>
        </row>
        <row r="413">
          <cell r="M413" t="str">
            <v>4504041020007</v>
          </cell>
          <cell r="N413">
            <v>0</v>
          </cell>
          <cell r="O413">
            <v>124</v>
          </cell>
        </row>
        <row r="414">
          <cell r="M414" t="str">
            <v>4504051020007</v>
          </cell>
          <cell r="N414">
            <v>0</v>
          </cell>
          <cell r="O414">
            <v>0</v>
          </cell>
        </row>
        <row r="415">
          <cell r="M415" t="str">
            <v>4701011020007</v>
          </cell>
          <cell r="N415">
            <v>0</v>
          </cell>
          <cell r="O415">
            <v>0</v>
          </cell>
        </row>
        <row r="416">
          <cell r="M416" t="str">
            <v>4701021020007</v>
          </cell>
          <cell r="N416">
            <v>0</v>
          </cell>
          <cell r="O416">
            <v>190</v>
          </cell>
        </row>
        <row r="417">
          <cell r="M417" t="str">
            <v>4701031020007</v>
          </cell>
          <cell r="N417">
            <v>0</v>
          </cell>
          <cell r="O417">
            <v>0</v>
          </cell>
        </row>
        <row r="418">
          <cell r="M418" t="str">
            <v>4701041020007</v>
          </cell>
          <cell r="N418">
            <v>0</v>
          </cell>
          <cell r="O418">
            <v>114</v>
          </cell>
        </row>
        <row r="419">
          <cell r="M419" t="str">
            <v>4701051020007</v>
          </cell>
          <cell r="N419">
            <v>0</v>
          </cell>
          <cell r="O419">
            <v>29</v>
          </cell>
        </row>
        <row r="420">
          <cell r="M420" t="str">
            <v>4701061020007</v>
          </cell>
          <cell r="N420">
            <v>0</v>
          </cell>
          <cell r="O420">
            <v>0</v>
          </cell>
        </row>
        <row r="421">
          <cell r="M421" t="str">
            <v>4701071020007</v>
          </cell>
          <cell r="N421">
            <v>0</v>
          </cell>
          <cell r="O421">
            <v>101</v>
          </cell>
        </row>
        <row r="422">
          <cell r="M422" t="str">
            <v>4701081020007</v>
          </cell>
          <cell r="N422">
            <v>0</v>
          </cell>
          <cell r="O422">
            <v>0</v>
          </cell>
        </row>
        <row r="423">
          <cell r="M423" t="str">
            <v>4701091020007</v>
          </cell>
          <cell r="N423">
            <v>0</v>
          </cell>
          <cell r="O423">
            <v>0</v>
          </cell>
        </row>
        <row r="424">
          <cell r="M424" t="str">
            <v>4701101020007</v>
          </cell>
          <cell r="N424">
            <v>0</v>
          </cell>
          <cell r="O424">
            <v>0</v>
          </cell>
        </row>
        <row r="425">
          <cell r="M425" t="str">
            <v>4801011020007</v>
          </cell>
          <cell r="N425">
            <v>0</v>
          </cell>
          <cell r="O425">
            <v>0</v>
          </cell>
        </row>
        <row r="426">
          <cell r="M426" t="str">
            <v>4802011020007</v>
          </cell>
          <cell r="N426">
            <v>0</v>
          </cell>
          <cell r="O426">
            <v>93</v>
          </cell>
        </row>
        <row r="427">
          <cell r="M427" t="str">
            <v>4803011020007</v>
          </cell>
          <cell r="N427">
            <v>0</v>
          </cell>
          <cell r="O427">
            <v>70</v>
          </cell>
        </row>
        <row r="428">
          <cell r="M428" t="str">
            <v>4803021020007</v>
          </cell>
          <cell r="N428">
            <v>0</v>
          </cell>
          <cell r="O428">
            <v>0</v>
          </cell>
        </row>
        <row r="429">
          <cell r="M429" t="str">
            <v>4803031020007</v>
          </cell>
          <cell r="N429">
            <v>0</v>
          </cell>
          <cell r="O429">
            <v>200</v>
          </cell>
        </row>
        <row r="430">
          <cell r="M430" t="str">
            <v>4803041020007</v>
          </cell>
          <cell r="N430">
            <v>30000</v>
          </cell>
          <cell r="O430">
            <v>104484</v>
          </cell>
        </row>
        <row r="431">
          <cell r="M431" t="str">
            <v>4804011020007</v>
          </cell>
          <cell r="N431">
            <v>0</v>
          </cell>
          <cell r="O431">
            <v>0</v>
          </cell>
        </row>
        <row r="432">
          <cell r="M432" t="str">
            <v>4804021020007</v>
          </cell>
          <cell r="N432">
            <v>0</v>
          </cell>
          <cell r="O432">
            <v>0</v>
          </cell>
        </row>
        <row r="433">
          <cell r="M433" t="str">
            <v>4804031020007</v>
          </cell>
          <cell r="N433">
            <v>0</v>
          </cell>
          <cell r="O433">
            <v>0</v>
          </cell>
        </row>
        <row r="434">
          <cell r="M434" t="str">
            <v>4804041020007</v>
          </cell>
          <cell r="N434">
            <v>600000</v>
          </cell>
          <cell r="O434">
            <v>1508636</v>
          </cell>
        </row>
        <row r="435">
          <cell r="M435" t="str">
            <v>4805011020007</v>
          </cell>
          <cell r="N435">
            <v>1952389</v>
          </cell>
          <cell r="O435">
            <v>5000000</v>
          </cell>
        </row>
        <row r="436">
          <cell r="M436" t="str">
            <v>4805021020007</v>
          </cell>
          <cell r="N436">
            <v>0</v>
          </cell>
          <cell r="O436">
            <v>0</v>
          </cell>
        </row>
        <row r="437">
          <cell r="M437" t="str">
            <v>4805031020007</v>
          </cell>
          <cell r="N437">
            <v>16000</v>
          </cell>
          <cell r="O437">
            <v>33982</v>
          </cell>
        </row>
        <row r="438">
          <cell r="M438" t="str">
            <v>4805041020007</v>
          </cell>
          <cell r="N438">
            <v>340000</v>
          </cell>
          <cell r="O438">
            <v>881633</v>
          </cell>
        </row>
        <row r="439">
          <cell r="M439" t="str">
            <v>4101011020009</v>
          </cell>
          <cell r="N439">
            <v>0</v>
          </cell>
          <cell r="O439">
            <v>0</v>
          </cell>
        </row>
        <row r="440">
          <cell r="M440" t="str">
            <v>4102011020009</v>
          </cell>
          <cell r="N440">
            <v>0</v>
          </cell>
          <cell r="O440">
            <v>0</v>
          </cell>
        </row>
        <row r="441">
          <cell r="M441" t="str">
            <v>4103011020009</v>
          </cell>
          <cell r="N441">
            <v>0</v>
          </cell>
          <cell r="O441">
            <v>0</v>
          </cell>
        </row>
        <row r="442">
          <cell r="M442" t="str">
            <v>4103021020009</v>
          </cell>
          <cell r="N442">
            <v>0</v>
          </cell>
          <cell r="O442">
            <v>0</v>
          </cell>
        </row>
        <row r="443">
          <cell r="M443" t="str">
            <v>4103031020009</v>
          </cell>
          <cell r="N443">
            <v>0</v>
          </cell>
          <cell r="O443">
            <v>0</v>
          </cell>
        </row>
        <row r="444">
          <cell r="M444" t="str">
            <v>4103041020009</v>
          </cell>
          <cell r="N444">
            <v>0</v>
          </cell>
          <cell r="O444">
            <v>0</v>
          </cell>
        </row>
        <row r="445">
          <cell r="M445" t="str">
            <v>4103051020009</v>
          </cell>
          <cell r="N445">
            <v>0</v>
          </cell>
          <cell r="O445">
            <v>0</v>
          </cell>
        </row>
        <row r="446">
          <cell r="M446" t="str">
            <v>4103061020009</v>
          </cell>
          <cell r="N446">
            <v>0</v>
          </cell>
          <cell r="O446">
            <v>0</v>
          </cell>
        </row>
        <row r="447">
          <cell r="M447" t="str">
            <v>4103071020009</v>
          </cell>
          <cell r="N447">
            <v>0</v>
          </cell>
          <cell r="O447">
            <v>0</v>
          </cell>
        </row>
        <row r="448">
          <cell r="M448" t="str">
            <v>4103081020009</v>
          </cell>
          <cell r="N448">
            <v>0</v>
          </cell>
          <cell r="O448">
            <v>0</v>
          </cell>
        </row>
        <row r="449">
          <cell r="M449" t="str">
            <v>4103091020009</v>
          </cell>
          <cell r="N449">
            <v>0</v>
          </cell>
          <cell r="O449">
            <v>0</v>
          </cell>
        </row>
        <row r="450">
          <cell r="M450" t="str">
            <v>4105011020009</v>
          </cell>
          <cell r="N450">
            <v>0</v>
          </cell>
          <cell r="O450">
            <v>0</v>
          </cell>
        </row>
        <row r="451">
          <cell r="M451" t="str">
            <v>4105021020009</v>
          </cell>
          <cell r="N451">
            <v>0</v>
          </cell>
          <cell r="O451">
            <v>0</v>
          </cell>
        </row>
        <row r="452">
          <cell r="M452" t="str">
            <v>4201011020009</v>
          </cell>
          <cell r="N452">
            <v>0</v>
          </cell>
          <cell r="O452">
            <v>0</v>
          </cell>
        </row>
        <row r="453">
          <cell r="M453" t="str">
            <v>4202011020009</v>
          </cell>
          <cell r="N453">
            <v>0</v>
          </cell>
          <cell r="O453">
            <v>0</v>
          </cell>
        </row>
        <row r="454">
          <cell r="M454" t="str">
            <v>4203011020009</v>
          </cell>
          <cell r="N454">
            <v>0</v>
          </cell>
          <cell r="O454">
            <v>0</v>
          </cell>
        </row>
        <row r="455">
          <cell r="M455" t="str">
            <v>4204011020009</v>
          </cell>
          <cell r="N455">
            <v>0</v>
          </cell>
          <cell r="O455">
            <v>0</v>
          </cell>
        </row>
        <row r="456">
          <cell r="M456" t="str">
            <v>4205011020009</v>
          </cell>
          <cell r="N456">
            <v>0</v>
          </cell>
          <cell r="O456">
            <v>0</v>
          </cell>
        </row>
        <row r="457">
          <cell r="M457" t="str">
            <v>4206011020009</v>
          </cell>
          <cell r="N457">
            <v>0</v>
          </cell>
          <cell r="O457">
            <v>0</v>
          </cell>
        </row>
        <row r="458">
          <cell r="M458" t="str">
            <v>4301011020009</v>
          </cell>
          <cell r="N458">
            <v>0</v>
          </cell>
          <cell r="O458">
            <v>0</v>
          </cell>
        </row>
        <row r="459">
          <cell r="M459" t="str">
            <v>4302011020009</v>
          </cell>
          <cell r="N459">
            <v>0</v>
          </cell>
          <cell r="O459">
            <v>0</v>
          </cell>
        </row>
        <row r="460">
          <cell r="M460" t="str">
            <v>4303011020009</v>
          </cell>
          <cell r="N460">
            <v>0</v>
          </cell>
          <cell r="O460">
            <v>0</v>
          </cell>
        </row>
        <row r="461">
          <cell r="M461" t="str">
            <v>4401011020009</v>
          </cell>
          <cell r="N461">
            <v>0</v>
          </cell>
          <cell r="O461">
            <v>0</v>
          </cell>
        </row>
        <row r="462">
          <cell r="M462" t="str">
            <v>4402011020009</v>
          </cell>
          <cell r="N462">
            <v>0</v>
          </cell>
          <cell r="O462">
            <v>0</v>
          </cell>
        </row>
        <row r="463">
          <cell r="M463" t="str">
            <v>4402031020009</v>
          </cell>
          <cell r="N463">
            <v>0</v>
          </cell>
          <cell r="O463">
            <v>0</v>
          </cell>
        </row>
        <row r="464">
          <cell r="M464" t="str">
            <v>4402041020009</v>
          </cell>
          <cell r="N464">
            <v>0</v>
          </cell>
          <cell r="O464">
            <v>0</v>
          </cell>
        </row>
        <row r="465">
          <cell r="M465" t="str">
            <v>4403011020009</v>
          </cell>
          <cell r="N465">
            <v>0</v>
          </cell>
          <cell r="O465">
            <v>0</v>
          </cell>
        </row>
        <row r="466">
          <cell r="M466" t="str">
            <v>4403021020009</v>
          </cell>
          <cell r="N466">
            <v>0</v>
          </cell>
          <cell r="O466">
            <v>0</v>
          </cell>
        </row>
        <row r="467">
          <cell r="M467" t="str">
            <v>4403031020009</v>
          </cell>
          <cell r="N467">
            <v>0</v>
          </cell>
          <cell r="O467">
            <v>0</v>
          </cell>
        </row>
        <row r="468">
          <cell r="M468" t="str">
            <v>4403041020009</v>
          </cell>
          <cell r="N468">
            <v>0</v>
          </cell>
          <cell r="O468">
            <v>0</v>
          </cell>
        </row>
        <row r="469">
          <cell r="M469" t="str">
            <v>4404011020009</v>
          </cell>
          <cell r="N469">
            <v>0</v>
          </cell>
          <cell r="O469">
            <v>0</v>
          </cell>
        </row>
        <row r="470">
          <cell r="M470" t="str">
            <v>4404021020009</v>
          </cell>
          <cell r="N470">
            <v>0</v>
          </cell>
          <cell r="O470">
            <v>0</v>
          </cell>
        </row>
        <row r="471">
          <cell r="M471" t="str">
            <v>4404031020009</v>
          </cell>
          <cell r="N471">
            <v>0</v>
          </cell>
          <cell r="O471">
            <v>0</v>
          </cell>
        </row>
        <row r="472">
          <cell r="M472" t="str">
            <v>4404041020009</v>
          </cell>
          <cell r="N472">
            <v>0</v>
          </cell>
          <cell r="O472">
            <v>0</v>
          </cell>
        </row>
        <row r="473">
          <cell r="M473" t="str">
            <v>4404051020009</v>
          </cell>
          <cell r="N473">
            <v>0</v>
          </cell>
          <cell r="O473">
            <v>0</v>
          </cell>
        </row>
        <row r="474">
          <cell r="M474" t="str">
            <v>4405011020009</v>
          </cell>
          <cell r="N474">
            <v>0</v>
          </cell>
          <cell r="O474">
            <v>0</v>
          </cell>
        </row>
        <row r="475">
          <cell r="M475" t="str">
            <v>4405021020009</v>
          </cell>
          <cell r="N475">
            <v>0</v>
          </cell>
          <cell r="O475">
            <v>0</v>
          </cell>
        </row>
        <row r="476">
          <cell r="M476" t="str">
            <v>4406011020009</v>
          </cell>
          <cell r="N476">
            <v>0</v>
          </cell>
          <cell r="O476">
            <v>0</v>
          </cell>
        </row>
        <row r="477">
          <cell r="M477" t="str">
            <v>4411011020009</v>
          </cell>
          <cell r="N477">
            <v>0</v>
          </cell>
          <cell r="O477">
            <v>0</v>
          </cell>
        </row>
        <row r="478">
          <cell r="M478" t="str">
            <v>4421011020009</v>
          </cell>
          <cell r="N478">
            <v>0</v>
          </cell>
          <cell r="O478">
            <v>0</v>
          </cell>
        </row>
        <row r="479">
          <cell r="M479" t="str">
            <v>4421021020009</v>
          </cell>
          <cell r="N479">
            <v>0</v>
          </cell>
          <cell r="O479">
            <v>0</v>
          </cell>
        </row>
        <row r="480">
          <cell r="M480" t="str">
            <v>4501011020009</v>
          </cell>
          <cell r="N480">
            <v>0</v>
          </cell>
          <cell r="O480">
            <v>0</v>
          </cell>
        </row>
        <row r="481">
          <cell r="M481" t="str">
            <v>4501021020009</v>
          </cell>
          <cell r="N481">
            <v>0</v>
          </cell>
          <cell r="O481">
            <v>0</v>
          </cell>
        </row>
        <row r="482">
          <cell r="M482" t="str">
            <v>4501031020009</v>
          </cell>
          <cell r="N482">
            <v>0</v>
          </cell>
          <cell r="O482">
            <v>0</v>
          </cell>
        </row>
        <row r="483">
          <cell r="M483" t="str">
            <v>4501041020009</v>
          </cell>
          <cell r="N483">
            <v>0</v>
          </cell>
          <cell r="O483">
            <v>0</v>
          </cell>
        </row>
        <row r="484">
          <cell r="M484" t="str">
            <v>4502011020009</v>
          </cell>
          <cell r="N484">
            <v>0</v>
          </cell>
          <cell r="O484">
            <v>0</v>
          </cell>
        </row>
        <row r="485">
          <cell r="M485" t="str">
            <v>4502021020009</v>
          </cell>
          <cell r="N485">
            <v>0</v>
          </cell>
          <cell r="O485">
            <v>0</v>
          </cell>
        </row>
        <row r="486">
          <cell r="M486" t="str">
            <v>4502031020009</v>
          </cell>
          <cell r="N486">
            <v>0</v>
          </cell>
          <cell r="O486">
            <v>0</v>
          </cell>
        </row>
        <row r="487">
          <cell r="M487" t="str">
            <v>4502041020009</v>
          </cell>
          <cell r="N487">
            <v>0</v>
          </cell>
          <cell r="O487">
            <v>0</v>
          </cell>
        </row>
        <row r="488">
          <cell r="M488" t="str">
            <v>4503011020009</v>
          </cell>
          <cell r="N488">
            <v>0</v>
          </cell>
          <cell r="O488">
            <v>0</v>
          </cell>
        </row>
        <row r="489">
          <cell r="M489" t="str">
            <v>4503021020009</v>
          </cell>
          <cell r="N489">
            <v>0</v>
          </cell>
          <cell r="O489">
            <v>0</v>
          </cell>
        </row>
        <row r="490">
          <cell r="M490" t="str">
            <v>4503031020009</v>
          </cell>
          <cell r="N490">
            <v>0</v>
          </cell>
          <cell r="O490">
            <v>0</v>
          </cell>
        </row>
        <row r="491">
          <cell r="M491" t="str">
            <v>4503041020009</v>
          </cell>
          <cell r="N491">
            <v>0</v>
          </cell>
          <cell r="O491">
            <v>0</v>
          </cell>
        </row>
        <row r="492">
          <cell r="M492" t="str">
            <v>4504011020009</v>
          </cell>
          <cell r="N492">
            <v>0</v>
          </cell>
          <cell r="O492">
            <v>0</v>
          </cell>
        </row>
        <row r="493">
          <cell r="M493" t="str">
            <v>4504021020009</v>
          </cell>
          <cell r="N493">
            <v>0</v>
          </cell>
          <cell r="O493">
            <v>0</v>
          </cell>
        </row>
        <row r="494">
          <cell r="M494" t="str">
            <v>4504031020009</v>
          </cell>
          <cell r="N494">
            <v>0</v>
          </cell>
          <cell r="O494">
            <v>0</v>
          </cell>
        </row>
        <row r="495">
          <cell r="M495" t="str">
            <v>4504041020009</v>
          </cell>
          <cell r="N495">
            <v>0</v>
          </cell>
          <cell r="O495">
            <v>0</v>
          </cell>
        </row>
        <row r="496">
          <cell r="M496" t="str">
            <v>4504051020009</v>
          </cell>
          <cell r="N496">
            <v>0</v>
          </cell>
          <cell r="O496">
            <v>0</v>
          </cell>
        </row>
        <row r="497">
          <cell r="M497" t="str">
            <v>4701011020009</v>
          </cell>
          <cell r="N497">
            <v>0</v>
          </cell>
          <cell r="O497">
            <v>0</v>
          </cell>
        </row>
        <row r="498">
          <cell r="M498" t="str">
            <v>4701021020009</v>
          </cell>
          <cell r="N498">
            <v>0</v>
          </cell>
          <cell r="O498">
            <v>0</v>
          </cell>
        </row>
        <row r="499">
          <cell r="M499" t="str">
            <v>4701031020009</v>
          </cell>
          <cell r="N499">
            <v>0</v>
          </cell>
          <cell r="O499">
            <v>0</v>
          </cell>
        </row>
        <row r="500">
          <cell r="M500" t="str">
            <v>4701041020009</v>
          </cell>
          <cell r="N500">
            <v>0</v>
          </cell>
          <cell r="O500">
            <v>0</v>
          </cell>
        </row>
        <row r="501">
          <cell r="M501" t="str">
            <v>4701051020009</v>
          </cell>
          <cell r="N501">
            <v>0</v>
          </cell>
          <cell r="O501">
            <v>0</v>
          </cell>
        </row>
        <row r="502">
          <cell r="M502" t="str">
            <v>4701061020009</v>
          </cell>
          <cell r="N502">
            <v>0</v>
          </cell>
          <cell r="O502">
            <v>0</v>
          </cell>
        </row>
        <row r="503">
          <cell r="M503" t="str">
            <v>4701071020009</v>
          </cell>
          <cell r="N503">
            <v>0</v>
          </cell>
          <cell r="O503">
            <v>0</v>
          </cell>
        </row>
        <row r="504">
          <cell r="M504" t="str">
            <v>4701081020009</v>
          </cell>
          <cell r="N504">
            <v>0</v>
          </cell>
          <cell r="O504">
            <v>0</v>
          </cell>
        </row>
        <row r="505">
          <cell r="M505" t="str">
            <v>4701091020009</v>
          </cell>
          <cell r="N505">
            <v>0</v>
          </cell>
          <cell r="O505">
            <v>0</v>
          </cell>
        </row>
        <row r="506">
          <cell r="M506" t="str">
            <v>4701101020009</v>
          </cell>
          <cell r="N506">
            <v>0</v>
          </cell>
          <cell r="O506">
            <v>0</v>
          </cell>
        </row>
        <row r="507">
          <cell r="M507" t="str">
            <v>4801011020009</v>
          </cell>
          <cell r="N507">
            <v>0</v>
          </cell>
          <cell r="O507">
            <v>0</v>
          </cell>
        </row>
        <row r="508">
          <cell r="M508" t="str">
            <v>4802011020009</v>
          </cell>
          <cell r="N508">
            <v>0</v>
          </cell>
          <cell r="O508">
            <v>0</v>
          </cell>
        </row>
        <row r="509">
          <cell r="M509" t="str">
            <v>4803011020009</v>
          </cell>
          <cell r="N509">
            <v>0</v>
          </cell>
          <cell r="O509">
            <v>0</v>
          </cell>
        </row>
        <row r="510">
          <cell r="M510" t="str">
            <v>4803021020009</v>
          </cell>
          <cell r="N510">
            <v>0</v>
          </cell>
          <cell r="O510">
            <v>0</v>
          </cell>
        </row>
        <row r="511">
          <cell r="M511" t="str">
            <v>4803031020009</v>
          </cell>
          <cell r="N511">
            <v>0</v>
          </cell>
          <cell r="O511">
            <v>0</v>
          </cell>
        </row>
        <row r="512">
          <cell r="M512" t="str">
            <v>4803041020009</v>
          </cell>
          <cell r="N512">
            <v>0</v>
          </cell>
          <cell r="O512">
            <v>0</v>
          </cell>
        </row>
        <row r="513">
          <cell r="M513" t="str">
            <v>4804011020009</v>
          </cell>
          <cell r="N513">
            <v>0</v>
          </cell>
          <cell r="O513">
            <v>0</v>
          </cell>
        </row>
        <row r="514">
          <cell r="M514" t="str">
            <v>4804021020009</v>
          </cell>
          <cell r="N514">
            <v>0</v>
          </cell>
          <cell r="O514">
            <v>0</v>
          </cell>
        </row>
        <row r="515">
          <cell r="M515" t="str">
            <v>4804031020009</v>
          </cell>
          <cell r="N515">
            <v>0</v>
          </cell>
          <cell r="O515">
            <v>0</v>
          </cell>
        </row>
        <row r="516">
          <cell r="M516" t="str">
            <v>4804041020009</v>
          </cell>
          <cell r="N516">
            <v>0</v>
          </cell>
          <cell r="O516">
            <v>0</v>
          </cell>
        </row>
        <row r="517">
          <cell r="M517" t="str">
            <v>4805011020009</v>
          </cell>
          <cell r="N517">
            <v>0</v>
          </cell>
          <cell r="O517">
            <v>0</v>
          </cell>
        </row>
        <row r="518">
          <cell r="M518" t="str">
            <v>4805021020009</v>
          </cell>
          <cell r="N518">
            <v>0</v>
          </cell>
          <cell r="O518">
            <v>0</v>
          </cell>
        </row>
        <row r="519">
          <cell r="M519" t="str">
            <v>4805031020009</v>
          </cell>
          <cell r="N519">
            <v>0</v>
          </cell>
          <cell r="O519">
            <v>0</v>
          </cell>
        </row>
        <row r="520">
          <cell r="M520" t="str">
            <v>4805041020009</v>
          </cell>
          <cell r="N520">
            <v>0</v>
          </cell>
          <cell r="O520">
            <v>0</v>
          </cell>
        </row>
        <row r="521">
          <cell r="M521" t="str">
            <v>4402031020010</v>
          </cell>
          <cell r="N521">
            <v>16590</v>
          </cell>
          <cell r="O521">
            <v>33179</v>
          </cell>
        </row>
        <row r="522">
          <cell r="M522" t="str">
            <v>4403021020010</v>
          </cell>
          <cell r="N522">
            <v>0</v>
          </cell>
          <cell r="O522">
            <v>0</v>
          </cell>
        </row>
        <row r="523">
          <cell r="M523" t="str">
            <v>4404011020010</v>
          </cell>
          <cell r="N523">
            <v>0</v>
          </cell>
          <cell r="O523">
            <v>0</v>
          </cell>
        </row>
        <row r="524">
          <cell r="M524" t="str">
            <v>4404021020010</v>
          </cell>
          <cell r="N524">
            <v>0</v>
          </cell>
          <cell r="O524">
            <v>0</v>
          </cell>
        </row>
        <row r="525">
          <cell r="M525" t="str">
            <v>4404031020010</v>
          </cell>
          <cell r="N525">
            <v>0</v>
          </cell>
          <cell r="O525">
            <v>0</v>
          </cell>
        </row>
        <row r="526">
          <cell r="M526" t="str">
            <v>4404041020010</v>
          </cell>
          <cell r="N526">
            <v>0</v>
          </cell>
          <cell r="O526">
            <v>0</v>
          </cell>
        </row>
        <row r="527">
          <cell r="M527" t="str">
            <v>4404051020010</v>
          </cell>
          <cell r="N527">
            <v>0</v>
          </cell>
          <cell r="O527">
            <v>0</v>
          </cell>
        </row>
        <row r="528">
          <cell r="M528" t="str">
            <v>4405011020010</v>
          </cell>
          <cell r="N528">
            <v>0</v>
          </cell>
          <cell r="O528">
            <v>0</v>
          </cell>
        </row>
        <row r="529">
          <cell r="M529" t="str">
            <v>4405021020010</v>
          </cell>
          <cell r="N529">
            <v>0</v>
          </cell>
          <cell r="O529">
            <v>0</v>
          </cell>
        </row>
        <row r="530">
          <cell r="M530" t="str">
            <v>4406011020010</v>
          </cell>
          <cell r="N530">
            <v>0</v>
          </cell>
          <cell r="O530">
            <v>0</v>
          </cell>
        </row>
        <row r="531">
          <cell r="M531" t="str">
            <v>4411011020010</v>
          </cell>
          <cell r="N531">
            <v>16400</v>
          </cell>
          <cell r="O531">
            <v>32823</v>
          </cell>
        </row>
        <row r="532">
          <cell r="M532" t="str">
            <v>4421011020010</v>
          </cell>
          <cell r="N532">
            <v>33400</v>
          </cell>
          <cell r="O532">
            <v>71799</v>
          </cell>
        </row>
        <row r="533">
          <cell r="M533" t="str">
            <v>4502021020010</v>
          </cell>
          <cell r="N533">
            <v>0</v>
          </cell>
          <cell r="O533">
            <v>0</v>
          </cell>
        </row>
        <row r="534">
          <cell r="M534" t="str">
            <v>4503011020010</v>
          </cell>
          <cell r="N534">
            <v>0</v>
          </cell>
          <cell r="O534">
            <v>0</v>
          </cell>
        </row>
        <row r="535">
          <cell r="M535" t="str">
            <v>4503021020010</v>
          </cell>
          <cell r="N535">
            <v>0</v>
          </cell>
          <cell r="O535">
            <v>0</v>
          </cell>
        </row>
        <row r="536">
          <cell r="M536" t="str">
            <v>4503031020010</v>
          </cell>
          <cell r="N536">
            <v>0</v>
          </cell>
          <cell r="O536">
            <v>0</v>
          </cell>
        </row>
        <row r="537">
          <cell r="M537" t="str">
            <v>4503041020010</v>
          </cell>
          <cell r="N537">
            <v>0</v>
          </cell>
          <cell r="O537">
            <v>0</v>
          </cell>
        </row>
        <row r="538">
          <cell r="M538" t="str">
            <v>4504011020010</v>
          </cell>
          <cell r="N538">
            <v>0</v>
          </cell>
          <cell r="O538">
            <v>0</v>
          </cell>
        </row>
        <row r="539">
          <cell r="M539" t="str">
            <v>4504021020010</v>
          </cell>
          <cell r="N539">
            <v>0</v>
          </cell>
          <cell r="O539">
            <v>0</v>
          </cell>
        </row>
        <row r="540">
          <cell r="M540" t="str">
            <v>4504031020010</v>
          </cell>
          <cell r="N540">
            <v>0</v>
          </cell>
          <cell r="O540">
            <v>0</v>
          </cell>
        </row>
        <row r="541">
          <cell r="M541" t="str">
            <v>4504041020010</v>
          </cell>
          <cell r="N541">
            <v>0</v>
          </cell>
          <cell r="O541">
            <v>0</v>
          </cell>
        </row>
        <row r="542">
          <cell r="M542" t="str">
            <v>4504051020010</v>
          </cell>
          <cell r="N542">
            <v>0</v>
          </cell>
          <cell r="O542">
            <v>0</v>
          </cell>
        </row>
        <row r="543">
          <cell r="M543" t="str">
            <v>4701061020010</v>
          </cell>
          <cell r="N543">
            <v>0</v>
          </cell>
          <cell r="O543">
            <v>0</v>
          </cell>
        </row>
        <row r="544">
          <cell r="M544" t="str">
            <v>4701071020010</v>
          </cell>
          <cell r="N544">
            <v>0</v>
          </cell>
          <cell r="O544">
            <v>0</v>
          </cell>
        </row>
        <row r="545">
          <cell r="M545" t="str">
            <v>4701081020010</v>
          </cell>
          <cell r="N545">
            <v>0</v>
          </cell>
          <cell r="O545">
            <v>0</v>
          </cell>
        </row>
        <row r="546">
          <cell r="M546" t="str">
            <v>4701091020010</v>
          </cell>
          <cell r="N546">
            <v>0</v>
          </cell>
          <cell r="O546">
            <v>0</v>
          </cell>
        </row>
        <row r="547">
          <cell r="M547" t="str">
            <v>4701101020010</v>
          </cell>
          <cell r="N547">
            <v>0</v>
          </cell>
          <cell r="O547">
            <v>0</v>
          </cell>
        </row>
        <row r="548">
          <cell r="M548" t="str">
            <v>4801011020010</v>
          </cell>
          <cell r="N548">
            <v>0</v>
          </cell>
          <cell r="O548">
            <v>0</v>
          </cell>
        </row>
        <row r="549">
          <cell r="M549" t="str">
            <v>4802011020010</v>
          </cell>
          <cell r="N549">
            <v>0</v>
          </cell>
          <cell r="O549">
            <v>0</v>
          </cell>
        </row>
        <row r="550">
          <cell r="M550" t="str">
            <v>4803011020010</v>
          </cell>
          <cell r="N550">
            <v>0</v>
          </cell>
          <cell r="O550">
            <v>0</v>
          </cell>
        </row>
        <row r="551">
          <cell r="M551" t="str">
            <v>4803021020010</v>
          </cell>
          <cell r="N551">
            <v>0</v>
          </cell>
          <cell r="O551">
            <v>0</v>
          </cell>
        </row>
        <row r="552">
          <cell r="M552" t="str">
            <v>4803031020010</v>
          </cell>
          <cell r="N552">
            <v>0</v>
          </cell>
          <cell r="O552">
            <v>0</v>
          </cell>
        </row>
        <row r="553">
          <cell r="M553" t="str">
            <v>4803041020010</v>
          </cell>
          <cell r="N553">
            <v>0</v>
          </cell>
          <cell r="O553">
            <v>0</v>
          </cell>
        </row>
        <row r="554">
          <cell r="M554" t="str">
            <v>4804011020010</v>
          </cell>
          <cell r="N554">
            <v>0</v>
          </cell>
          <cell r="O554">
            <v>0</v>
          </cell>
        </row>
        <row r="555">
          <cell r="M555" t="str">
            <v>4804021020010</v>
          </cell>
          <cell r="N555">
            <v>0</v>
          </cell>
          <cell r="O555">
            <v>0</v>
          </cell>
        </row>
        <row r="556">
          <cell r="M556" t="str">
            <v>4804031020010</v>
          </cell>
          <cell r="N556">
            <v>0</v>
          </cell>
          <cell r="O556">
            <v>0</v>
          </cell>
        </row>
        <row r="557">
          <cell r="M557" t="str">
            <v>4804041020010</v>
          </cell>
          <cell r="N557">
            <v>16610</v>
          </cell>
          <cell r="O557">
            <v>33221</v>
          </cell>
        </row>
        <row r="558">
          <cell r="M558" t="str">
            <v>4805011020010</v>
          </cell>
          <cell r="N558">
            <v>812200</v>
          </cell>
          <cell r="O558">
            <v>1624394</v>
          </cell>
        </row>
        <row r="559">
          <cell r="M559" t="str">
            <v>4805021020010</v>
          </cell>
          <cell r="N559">
            <v>0</v>
          </cell>
          <cell r="O559">
            <v>0</v>
          </cell>
        </row>
        <row r="560">
          <cell r="M560" t="str">
            <v>4805031020010</v>
          </cell>
          <cell r="N560">
            <v>3190</v>
          </cell>
          <cell r="O560">
            <v>6380</v>
          </cell>
        </row>
        <row r="561">
          <cell r="M561" t="str">
            <v>4805041020010</v>
          </cell>
          <cell r="N561">
            <v>107685</v>
          </cell>
          <cell r="O561">
            <v>215370</v>
          </cell>
        </row>
        <row r="562">
          <cell r="M562" t="str">
            <v>4101011020011</v>
          </cell>
          <cell r="N562">
            <v>17982</v>
          </cell>
          <cell r="O562">
            <v>35964</v>
          </cell>
        </row>
        <row r="563">
          <cell r="M563" t="str">
            <v>4102011020011</v>
          </cell>
          <cell r="N563">
            <v>15276</v>
          </cell>
          <cell r="O563">
            <v>30552</v>
          </cell>
        </row>
        <row r="564">
          <cell r="M564" t="str">
            <v>4103011020011</v>
          </cell>
          <cell r="N564">
            <v>8976</v>
          </cell>
          <cell r="O564">
            <v>17952</v>
          </cell>
        </row>
        <row r="565">
          <cell r="M565" t="str">
            <v>4103021020011</v>
          </cell>
          <cell r="N565">
            <v>8976</v>
          </cell>
          <cell r="O565">
            <v>17952</v>
          </cell>
        </row>
        <row r="566">
          <cell r="M566" t="str">
            <v>4103031020011</v>
          </cell>
          <cell r="N566">
            <v>3216</v>
          </cell>
          <cell r="O566">
            <v>6432</v>
          </cell>
        </row>
        <row r="567">
          <cell r="M567" t="str">
            <v>4103041020011</v>
          </cell>
          <cell r="N567">
            <v>8976</v>
          </cell>
          <cell r="O567">
            <v>17952</v>
          </cell>
        </row>
        <row r="568">
          <cell r="M568" t="str">
            <v>4103051020011</v>
          </cell>
          <cell r="N568">
            <v>8976</v>
          </cell>
          <cell r="O568">
            <v>17952</v>
          </cell>
        </row>
        <row r="569">
          <cell r="M569" t="str">
            <v>4103061020011</v>
          </cell>
          <cell r="N569">
            <v>8976</v>
          </cell>
          <cell r="O569">
            <v>17952</v>
          </cell>
        </row>
        <row r="570">
          <cell r="M570" t="str">
            <v>4103071020011</v>
          </cell>
          <cell r="N570">
            <v>8976</v>
          </cell>
          <cell r="O570">
            <v>17952</v>
          </cell>
        </row>
        <row r="571">
          <cell r="M571" t="str">
            <v>4103081020011</v>
          </cell>
          <cell r="N571">
            <v>8976</v>
          </cell>
          <cell r="O571">
            <v>17952</v>
          </cell>
        </row>
        <row r="572">
          <cell r="M572" t="str">
            <v>4104021020011</v>
          </cell>
          <cell r="N572">
            <v>50118</v>
          </cell>
          <cell r="O572">
            <v>104155</v>
          </cell>
        </row>
        <row r="573">
          <cell r="M573" t="str">
            <v>4105011020011</v>
          </cell>
          <cell r="N573">
            <v>13776</v>
          </cell>
          <cell r="O573">
            <v>27552</v>
          </cell>
        </row>
        <row r="574">
          <cell r="M574" t="str">
            <v>4201011020011</v>
          </cell>
          <cell r="N574">
            <v>0</v>
          </cell>
          <cell r="O574">
            <v>0</v>
          </cell>
        </row>
        <row r="575">
          <cell r="M575" t="str">
            <v>4402011020011</v>
          </cell>
          <cell r="N575">
            <v>0</v>
          </cell>
          <cell r="O575">
            <v>0</v>
          </cell>
        </row>
        <row r="576">
          <cell r="M576" t="str">
            <v>4402031020011</v>
          </cell>
          <cell r="N576">
            <v>0</v>
          </cell>
          <cell r="O576">
            <v>0</v>
          </cell>
        </row>
        <row r="577">
          <cell r="M577" t="str">
            <v>4404011020011</v>
          </cell>
          <cell r="N577">
            <v>250</v>
          </cell>
          <cell r="O577">
            <v>500</v>
          </cell>
        </row>
        <row r="578">
          <cell r="M578" t="str">
            <v>4404021020011</v>
          </cell>
          <cell r="N578">
            <v>0</v>
          </cell>
          <cell r="O578">
            <v>0</v>
          </cell>
        </row>
        <row r="579">
          <cell r="M579" t="str">
            <v>4404031020011</v>
          </cell>
          <cell r="N579">
            <v>0</v>
          </cell>
          <cell r="O579">
            <v>0</v>
          </cell>
        </row>
        <row r="580">
          <cell r="M580" t="str">
            <v>4404041020011</v>
          </cell>
          <cell r="N580">
            <v>0</v>
          </cell>
          <cell r="O580">
            <v>0</v>
          </cell>
        </row>
        <row r="581">
          <cell r="M581" t="str">
            <v>4404051020011</v>
          </cell>
          <cell r="N581">
            <v>0</v>
          </cell>
          <cell r="O581">
            <v>0</v>
          </cell>
        </row>
        <row r="582">
          <cell r="M582" t="str">
            <v>4405011020011</v>
          </cell>
          <cell r="N582">
            <v>0</v>
          </cell>
          <cell r="O582">
            <v>0</v>
          </cell>
        </row>
        <row r="583">
          <cell r="M583" t="str">
            <v>4405021020011</v>
          </cell>
          <cell r="N583">
            <v>0</v>
          </cell>
          <cell r="O583">
            <v>0</v>
          </cell>
        </row>
        <row r="584">
          <cell r="M584" t="str">
            <v>4406011020011</v>
          </cell>
          <cell r="N584">
            <v>0</v>
          </cell>
          <cell r="O584">
            <v>0</v>
          </cell>
        </row>
        <row r="585">
          <cell r="M585" t="str">
            <v>4503011020011</v>
          </cell>
          <cell r="N585">
            <v>0</v>
          </cell>
          <cell r="O585">
            <v>0</v>
          </cell>
        </row>
        <row r="586">
          <cell r="M586" t="str">
            <v>4503021020011</v>
          </cell>
          <cell r="N586">
            <v>0</v>
          </cell>
          <cell r="O586">
            <v>0</v>
          </cell>
        </row>
        <row r="587">
          <cell r="M587" t="str">
            <v>4503031020011</v>
          </cell>
          <cell r="N587">
            <v>0</v>
          </cell>
          <cell r="O587">
            <v>0</v>
          </cell>
        </row>
        <row r="588">
          <cell r="M588" t="str">
            <v>4503041020011</v>
          </cell>
          <cell r="N588">
            <v>0</v>
          </cell>
          <cell r="O588">
            <v>0</v>
          </cell>
        </row>
        <row r="589">
          <cell r="M589" t="str">
            <v>4504011020011</v>
          </cell>
          <cell r="N589">
            <v>0</v>
          </cell>
          <cell r="O589">
            <v>0</v>
          </cell>
        </row>
        <row r="590">
          <cell r="M590" t="str">
            <v>4504021020011</v>
          </cell>
          <cell r="N590">
            <v>0</v>
          </cell>
          <cell r="O590">
            <v>0</v>
          </cell>
        </row>
        <row r="591">
          <cell r="M591" t="str">
            <v>4504031020011</v>
          </cell>
          <cell r="N591">
            <v>0</v>
          </cell>
          <cell r="O591">
            <v>0</v>
          </cell>
        </row>
        <row r="592">
          <cell r="M592" t="str">
            <v>4504041020011</v>
          </cell>
          <cell r="N592">
            <v>0</v>
          </cell>
          <cell r="O592">
            <v>0</v>
          </cell>
        </row>
        <row r="593">
          <cell r="M593" t="str">
            <v>4504051020011</v>
          </cell>
          <cell r="N593">
            <v>0</v>
          </cell>
          <cell r="O593">
            <v>0</v>
          </cell>
        </row>
        <row r="594">
          <cell r="M594" t="str">
            <v>4701061020011</v>
          </cell>
          <cell r="N594">
            <v>0</v>
          </cell>
          <cell r="O594">
            <v>0</v>
          </cell>
        </row>
        <row r="595">
          <cell r="M595" t="str">
            <v>4701071020011</v>
          </cell>
          <cell r="N595">
            <v>0</v>
          </cell>
          <cell r="O595">
            <v>0</v>
          </cell>
        </row>
        <row r="596">
          <cell r="M596" t="str">
            <v>4701081020011</v>
          </cell>
          <cell r="N596">
            <v>0</v>
          </cell>
          <cell r="O596">
            <v>0</v>
          </cell>
        </row>
        <row r="597">
          <cell r="M597" t="str">
            <v>4701091020011</v>
          </cell>
          <cell r="N597">
            <v>0</v>
          </cell>
          <cell r="O597">
            <v>0</v>
          </cell>
        </row>
        <row r="598">
          <cell r="M598" t="str">
            <v>4701101020011</v>
          </cell>
          <cell r="N598">
            <v>0</v>
          </cell>
          <cell r="O598">
            <v>0</v>
          </cell>
        </row>
        <row r="599">
          <cell r="M599" t="str">
            <v>4802011020011</v>
          </cell>
          <cell r="N599">
            <v>0</v>
          </cell>
          <cell r="O599">
            <v>0</v>
          </cell>
        </row>
        <row r="600">
          <cell r="M600" t="str">
            <v>4803011020011</v>
          </cell>
          <cell r="N600">
            <v>0</v>
          </cell>
          <cell r="O600">
            <v>0</v>
          </cell>
        </row>
        <row r="601">
          <cell r="M601" t="str">
            <v>4803021020011</v>
          </cell>
          <cell r="N601">
            <v>0</v>
          </cell>
          <cell r="O601">
            <v>0</v>
          </cell>
        </row>
        <row r="602">
          <cell r="M602" t="str">
            <v>4803031020011</v>
          </cell>
          <cell r="N602">
            <v>0</v>
          </cell>
          <cell r="O602">
            <v>0</v>
          </cell>
        </row>
        <row r="603">
          <cell r="M603" t="str">
            <v>4803041020011</v>
          </cell>
          <cell r="N603">
            <v>0</v>
          </cell>
          <cell r="O603">
            <v>0</v>
          </cell>
        </row>
        <row r="604">
          <cell r="M604" t="str">
            <v>4804011020011</v>
          </cell>
          <cell r="N604">
            <v>0</v>
          </cell>
          <cell r="O604">
            <v>0</v>
          </cell>
        </row>
        <row r="605">
          <cell r="M605" t="str">
            <v>4804021020011</v>
          </cell>
          <cell r="N605">
            <v>0</v>
          </cell>
          <cell r="O605">
            <v>0</v>
          </cell>
        </row>
        <row r="606">
          <cell r="M606" t="str">
            <v>4804031020011</v>
          </cell>
          <cell r="N606">
            <v>0</v>
          </cell>
          <cell r="O606">
            <v>0</v>
          </cell>
        </row>
        <row r="607">
          <cell r="M607" t="str">
            <v>4804041020011</v>
          </cell>
          <cell r="N607">
            <v>0</v>
          </cell>
          <cell r="O607">
            <v>0</v>
          </cell>
        </row>
        <row r="608">
          <cell r="M608" t="str">
            <v>4805011020011</v>
          </cell>
          <cell r="N608">
            <v>0</v>
          </cell>
          <cell r="O608">
            <v>0</v>
          </cell>
        </row>
        <row r="609">
          <cell r="M609" t="str">
            <v>4805021020011</v>
          </cell>
          <cell r="N609">
            <v>0</v>
          </cell>
          <cell r="O609">
            <v>0</v>
          </cell>
        </row>
        <row r="610">
          <cell r="M610" t="str">
            <v>4805031020011</v>
          </cell>
          <cell r="N610">
            <v>0</v>
          </cell>
          <cell r="O610">
            <v>0</v>
          </cell>
        </row>
        <row r="611">
          <cell r="M611" t="str">
            <v>4805041020011</v>
          </cell>
          <cell r="N611">
            <v>0</v>
          </cell>
          <cell r="O611">
            <v>0</v>
          </cell>
        </row>
        <row r="612">
          <cell r="M612" t="str">
            <v>4101011020012</v>
          </cell>
          <cell r="N612">
            <v>193768</v>
          </cell>
          <cell r="O612">
            <v>363555</v>
          </cell>
        </row>
        <row r="613">
          <cell r="M613" t="str">
            <v>4102011020012</v>
          </cell>
          <cell r="N613">
            <v>79094</v>
          </cell>
          <cell r="O613">
            <v>158188</v>
          </cell>
        </row>
        <row r="614">
          <cell r="M614" t="str">
            <v>4105011020012</v>
          </cell>
          <cell r="N614">
            <v>41160</v>
          </cell>
          <cell r="O614">
            <v>82320</v>
          </cell>
        </row>
        <row r="615">
          <cell r="M615" t="str">
            <v>4201011020012</v>
          </cell>
          <cell r="N615">
            <v>59892</v>
          </cell>
          <cell r="O615">
            <v>119784</v>
          </cell>
        </row>
        <row r="616">
          <cell r="M616" t="str">
            <v>4202011020012</v>
          </cell>
          <cell r="N616">
            <v>0</v>
          </cell>
          <cell r="O616">
            <v>0</v>
          </cell>
        </row>
        <row r="617">
          <cell r="M617" t="str">
            <v>4203011020012</v>
          </cell>
          <cell r="N617">
            <v>48206</v>
          </cell>
          <cell r="O617">
            <v>109900</v>
          </cell>
        </row>
        <row r="618">
          <cell r="M618" t="str">
            <v>4204011020012</v>
          </cell>
          <cell r="N618">
            <v>0</v>
          </cell>
          <cell r="O618">
            <v>0</v>
          </cell>
        </row>
        <row r="619">
          <cell r="M619" t="str">
            <v>4205011020012</v>
          </cell>
          <cell r="N619">
            <v>0</v>
          </cell>
          <cell r="O619">
            <v>0</v>
          </cell>
        </row>
        <row r="620">
          <cell r="M620" t="str">
            <v>4206011020012</v>
          </cell>
          <cell r="N620">
            <v>0</v>
          </cell>
          <cell r="O620">
            <v>0</v>
          </cell>
        </row>
        <row r="621">
          <cell r="M621" t="str">
            <v>4301011020012</v>
          </cell>
          <cell r="N621">
            <v>60000</v>
          </cell>
          <cell r="O621">
            <v>120000</v>
          </cell>
        </row>
        <row r="622">
          <cell r="M622" t="str">
            <v>4302011020012</v>
          </cell>
          <cell r="N622">
            <v>243150</v>
          </cell>
          <cell r="O622">
            <v>523740</v>
          </cell>
        </row>
        <row r="623">
          <cell r="M623" t="str">
            <v>4303011020012</v>
          </cell>
          <cell r="N623">
            <v>87968</v>
          </cell>
          <cell r="O623">
            <v>188708</v>
          </cell>
        </row>
        <row r="624">
          <cell r="M624" t="str">
            <v>4401011020012</v>
          </cell>
          <cell r="N624">
            <v>84174</v>
          </cell>
          <cell r="O624">
            <v>168348</v>
          </cell>
        </row>
        <row r="625">
          <cell r="M625" t="str">
            <v>4402011020012</v>
          </cell>
          <cell r="N625">
            <v>94665</v>
          </cell>
          <cell r="O625">
            <v>203599</v>
          </cell>
        </row>
        <row r="626">
          <cell r="M626" t="str">
            <v>4402031020012</v>
          </cell>
          <cell r="N626">
            <v>88121</v>
          </cell>
          <cell r="O626">
            <v>181312</v>
          </cell>
        </row>
        <row r="627">
          <cell r="M627" t="str">
            <v>4402041020012</v>
          </cell>
          <cell r="N627">
            <v>0</v>
          </cell>
          <cell r="O627">
            <v>0</v>
          </cell>
        </row>
        <row r="628">
          <cell r="M628" t="str">
            <v>4403011020012</v>
          </cell>
          <cell r="N628">
            <v>88949</v>
          </cell>
          <cell r="O628">
            <v>177898</v>
          </cell>
        </row>
        <row r="629">
          <cell r="M629" t="str">
            <v>4403021020012</v>
          </cell>
          <cell r="N629">
            <v>0</v>
          </cell>
          <cell r="O629">
            <v>0</v>
          </cell>
        </row>
        <row r="630">
          <cell r="M630" t="str">
            <v>4403031020012</v>
          </cell>
          <cell r="N630">
            <v>76878</v>
          </cell>
          <cell r="O630">
            <v>166217</v>
          </cell>
        </row>
        <row r="631">
          <cell r="M631" t="str">
            <v>4403041020012</v>
          </cell>
          <cell r="N631">
            <v>0</v>
          </cell>
          <cell r="O631">
            <v>0</v>
          </cell>
        </row>
        <row r="632">
          <cell r="M632" t="str">
            <v>4404011020012</v>
          </cell>
          <cell r="N632">
            <v>344658</v>
          </cell>
          <cell r="O632">
            <v>712112</v>
          </cell>
        </row>
        <row r="633">
          <cell r="M633" t="str">
            <v>4404021020012</v>
          </cell>
          <cell r="N633">
            <v>0</v>
          </cell>
          <cell r="O633">
            <v>0</v>
          </cell>
        </row>
        <row r="634">
          <cell r="M634" t="str">
            <v>4404031020012</v>
          </cell>
          <cell r="N634">
            <v>0</v>
          </cell>
          <cell r="O634">
            <v>0</v>
          </cell>
        </row>
        <row r="635">
          <cell r="M635" t="str">
            <v>4404041020012</v>
          </cell>
          <cell r="N635">
            <v>0</v>
          </cell>
          <cell r="O635">
            <v>0</v>
          </cell>
        </row>
        <row r="636">
          <cell r="M636" t="str">
            <v>4404051020012</v>
          </cell>
          <cell r="N636">
            <v>0</v>
          </cell>
          <cell r="O636">
            <v>0</v>
          </cell>
        </row>
        <row r="637">
          <cell r="M637" t="str">
            <v>4405011020012</v>
          </cell>
          <cell r="N637">
            <v>53258</v>
          </cell>
          <cell r="O637">
            <v>228592</v>
          </cell>
        </row>
        <row r="638">
          <cell r="M638" t="str">
            <v>4405021020012</v>
          </cell>
          <cell r="N638">
            <v>80541</v>
          </cell>
          <cell r="O638">
            <v>163133</v>
          </cell>
        </row>
        <row r="639">
          <cell r="M639" t="str">
            <v>4405111020012</v>
          </cell>
          <cell r="N639">
            <v>76678</v>
          </cell>
          <cell r="O639">
            <v>89390</v>
          </cell>
        </row>
        <row r="640">
          <cell r="M640" t="str">
            <v>4406011020012</v>
          </cell>
          <cell r="N640">
            <v>178490</v>
          </cell>
          <cell r="O640">
            <v>356980</v>
          </cell>
        </row>
        <row r="641">
          <cell r="M641" t="str">
            <v>4411011020012</v>
          </cell>
          <cell r="N641">
            <v>140895</v>
          </cell>
          <cell r="O641">
            <v>300924</v>
          </cell>
        </row>
        <row r="642">
          <cell r="M642" t="str">
            <v>4421011020012</v>
          </cell>
          <cell r="N642">
            <v>328799</v>
          </cell>
          <cell r="O642">
            <v>670190</v>
          </cell>
        </row>
        <row r="643">
          <cell r="M643" t="str">
            <v>4421021020012</v>
          </cell>
          <cell r="N643">
            <v>0</v>
          </cell>
          <cell r="O643">
            <v>0</v>
          </cell>
        </row>
        <row r="644">
          <cell r="M644" t="str">
            <v>4501011020012</v>
          </cell>
          <cell r="N644">
            <v>76878</v>
          </cell>
          <cell r="O644">
            <v>154485</v>
          </cell>
        </row>
        <row r="645">
          <cell r="M645" t="str">
            <v>4501021020012</v>
          </cell>
          <cell r="N645">
            <v>131733</v>
          </cell>
          <cell r="O645">
            <v>248140</v>
          </cell>
        </row>
        <row r="646">
          <cell r="M646" t="str">
            <v>4501031020012</v>
          </cell>
          <cell r="N646">
            <v>89179</v>
          </cell>
          <cell r="O646">
            <v>252160</v>
          </cell>
        </row>
        <row r="647">
          <cell r="M647" t="str">
            <v>4501041020012</v>
          </cell>
          <cell r="N647">
            <v>0</v>
          </cell>
          <cell r="O647">
            <v>0</v>
          </cell>
        </row>
        <row r="648">
          <cell r="M648" t="str">
            <v>4502011020012</v>
          </cell>
          <cell r="N648">
            <v>45000</v>
          </cell>
          <cell r="O648">
            <v>90000</v>
          </cell>
        </row>
        <row r="649">
          <cell r="M649" t="str">
            <v>4502021020012</v>
          </cell>
          <cell r="N649">
            <v>0</v>
          </cell>
          <cell r="O649">
            <v>0</v>
          </cell>
        </row>
        <row r="650">
          <cell r="M650" t="str">
            <v>4502031020012</v>
          </cell>
          <cell r="N650">
            <v>0</v>
          </cell>
          <cell r="O650">
            <v>0</v>
          </cell>
        </row>
        <row r="651">
          <cell r="M651" t="str">
            <v>4502041020012</v>
          </cell>
          <cell r="N651">
            <v>0</v>
          </cell>
          <cell r="O651">
            <v>0</v>
          </cell>
        </row>
        <row r="652">
          <cell r="M652" t="str">
            <v>4503011020012</v>
          </cell>
          <cell r="N652">
            <v>76878</v>
          </cell>
          <cell r="O652">
            <v>153554</v>
          </cell>
        </row>
        <row r="653">
          <cell r="M653" t="str">
            <v>4503021020012</v>
          </cell>
          <cell r="N653">
            <v>154055</v>
          </cell>
          <cell r="O653">
            <v>383772</v>
          </cell>
        </row>
        <row r="654">
          <cell r="M654" t="str">
            <v>4503031020012</v>
          </cell>
          <cell r="N654">
            <v>77860</v>
          </cell>
          <cell r="O654">
            <v>155720</v>
          </cell>
        </row>
        <row r="655">
          <cell r="M655" t="str">
            <v>4503041020012</v>
          </cell>
          <cell r="N655">
            <v>89179</v>
          </cell>
          <cell r="O655">
            <v>178358</v>
          </cell>
        </row>
        <row r="656">
          <cell r="M656" t="str">
            <v>4504011020012</v>
          </cell>
          <cell r="N656">
            <v>78707</v>
          </cell>
          <cell r="O656">
            <v>157414</v>
          </cell>
        </row>
        <row r="657">
          <cell r="M657" t="str">
            <v>4504021020012</v>
          </cell>
          <cell r="N657">
            <v>0</v>
          </cell>
          <cell r="O657">
            <v>0</v>
          </cell>
        </row>
        <row r="658">
          <cell r="M658" t="str">
            <v>4504031020012</v>
          </cell>
          <cell r="N658">
            <v>0</v>
          </cell>
          <cell r="O658">
            <v>0</v>
          </cell>
        </row>
        <row r="659">
          <cell r="M659" t="str">
            <v>4504041020012</v>
          </cell>
          <cell r="N659">
            <v>13381</v>
          </cell>
          <cell r="O659">
            <v>35885</v>
          </cell>
        </row>
        <row r="660">
          <cell r="M660" t="str">
            <v>4504051020012</v>
          </cell>
          <cell r="N660">
            <v>0</v>
          </cell>
          <cell r="O660">
            <v>0</v>
          </cell>
        </row>
        <row r="661">
          <cell r="M661" t="str">
            <v>4701011020012</v>
          </cell>
          <cell r="N661">
            <v>89179</v>
          </cell>
          <cell r="O661">
            <v>178358</v>
          </cell>
        </row>
        <row r="662">
          <cell r="M662" t="str">
            <v>4701021020012</v>
          </cell>
          <cell r="N662">
            <v>153756</v>
          </cell>
          <cell r="O662">
            <v>307512</v>
          </cell>
        </row>
        <row r="663">
          <cell r="M663" t="str">
            <v>4701031020012</v>
          </cell>
          <cell r="N663">
            <v>28233</v>
          </cell>
          <cell r="O663">
            <v>51761</v>
          </cell>
        </row>
        <row r="664">
          <cell r="M664" t="str">
            <v>4701041020012</v>
          </cell>
          <cell r="N664">
            <v>97301</v>
          </cell>
          <cell r="O664">
            <v>200104</v>
          </cell>
        </row>
        <row r="665">
          <cell r="M665" t="str">
            <v>4701051020012</v>
          </cell>
          <cell r="N665">
            <v>165205</v>
          </cell>
          <cell r="O665">
            <v>263150</v>
          </cell>
        </row>
        <row r="666">
          <cell r="M666" t="str">
            <v>4701061020012</v>
          </cell>
          <cell r="N666">
            <v>88476</v>
          </cell>
          <cell r="O666">
            <v>176952</v>
          </cell>
        </row>
        <row r="667">
          <cell r="M667" t="str">
            <v>4701071020012</v>
          </cell>
          <cell r="N667">
            <v>28953</v>
          </cell>
          <cell r="O667">
            <v>246946</v>
          </cell>
        </row>
        <row r="668">
          <cell r="M668" t="str">
            <v>4701081020012</v>
          </cell>
          <cell r="N668">
            <v>75600</v>
          </cell>
          <cell r="O668">
            <v>126000</v>
          </cell>
        </row>
        <row r="669">
          <cell r="M669" t="str">
            <v>4701091020012</v>
          </cell>
          <cell r="N669">
            <v>244019</v>
          </cell>
          <cell r="O669">
            <v>491638</v>
          </cell>
        </row>
        <row r="670">
          <cell r="M670" t="str">
            <v>4701101020012</v>
          </cell>
          <cell r="N670">
            <v>96348</v>
          </cell>
          <cell r="O670">
            <v>112406</v>
          </cell>
        </row>
        <row r="671">
          <cell r="M671" t="str">
            <v>4801011020012</v>
          </cell>
          <cell r="N671">
            <v>57000</v>
          </cell>
          <cell r="O671">
            <v>194290</v>
          </cell>
        </row>
        <row r="672">
          <cell r="M672" t="str">
            <v>4802011020012</v>
          </cell>
          <cell r="N672">
            <v>89179</v>
          </cell>
          <cell r="O672">
            <v>210606</v>
          </cell>
        </row>
        <row r="673">
          <cell r="M673" t="str">
            <v>4803011020012</v>
          </cell>
          <cell r="N673">
            <v>0</v>
          </cell>
          <cell r="O673">
            <v>0</v>
          </cell>
        </row>
        <row r="674">
          <cell r="M674" t="str">
            <v>4803021020012</v>
          </cell>
          <cell r="N674">
            <v>0</v>
          </cell>
          <cell r="O674">
            <v>0</v>
          </cell>
        </row>
        <row r="675">
          <cell r="M675" t="str">
            <v>4803031020012</v>
          </cell>
          <cell r="N675">
            <v>114588</v>
          </cell>
          <cell r="O675">
            <v>309056</v>
          </cell>
        </row>
        <row r="676">
          <cell r="M676" t="str">
            <v>4803041020012</v>
          </cell>
          <cell r="N676">
            <v>0</v>
          </cell>
          <cell r="O676">
            <v>12839</v>
          </cell>
        </row>
        <row r="677">
          <cell r="M677" t="str">
            <v>4804011020012</v>
          </cell>
          <cell r="N677">
            <v>88912</v>
          </cell>
          <cell r="O677">
            <v>171742</v>
          </cell>
        </row>
        <row r="678">
          <cell r="M678" t="str">
            <v>4804021020012</v>
          </cell>
          <cell r="N678">
            <v>0</v>
          </cell>
          <cell r="O678">
            <v>0</v>
          </cell>
        </row>
        <row r="679">
          <cell r="M679" t="str">
            <v>4804031020012</v>
          </cell>
          <cell r="N679">
            <v>0</v>
          </cell>
          <cell r="O679">
            <v>19485</v>
          </cell>
        </row>
        <row r="680">
          <cell r="M680" t="str">
            <v>4804041020012</v>
          </cell>
          <cell r="N680">
            <v>89178</v>
          </cell>
          <cell r="O680">
            <v>177653</v>
          </cell>
        </row>
        <row r="681">
          <cell r="M681" t="str">
            <v>4805011020012</v>
          </cell>
          <cell r="N681">
            <v>78197</v>
          </cell>
          <cell r="O681">
            <v>165546</v>
          </cell>
        </row>
        <row r="682">
          <cell r="M682" t="str">
            <v>4805021020012</v>
          </cell>
          <cell r="N682">
            <v>83900</v>
          </cell>
          <cell r="O682">
            <v>167800</v>
          </cell>
        </row>
        <row r="683">
          <cell r="M683" t="str">
            <v>4805031020012</v>
          </cell>
          <cell r="N683">
            <v>96202</v>
          </cell>
          <cell r="O683">
            <v>219128</v>
          </cell>
        </row>
        <row r="684">
          <cell r="M684" t="str">
            <v>4805041020012</v>
          </cell>
          <cell r="N684">
            <v>0</v>
          </cell>
          <cell r="O684">
            <v>0</v>
          </cell>
        </row>
        <row r="685">
          <cell r="M685" t="str">
            <v>4101011020013</v>
          </cell>
          <cell r="N685">
            <v>8196</v>
          </cell>
          <cell r="O685">
            <v>16425</v>
          </cell>
        </row>
        <row r="686">
          <cell r="M686" t="str">
            <v>4102011020013</v>
          </cell>
          <cell r="N686">
            <v>7474</v>
          </cell>
          <cell r="O686">
            <v>14923</v>
          </cell>
        </row>
        <row r="687">
          <cell r="M687" t="str">
            <v>4103011020013</v>
          </cell>
          <cell r="N687">
            <v>749</v>
          </cell>
          <cell r="O687">
            <v>1498</v>
          </cell>
        </row>
        <row r="688">
          <cell r="M688" t="str">
            <v>4103021020013</v>
          </cell>
          <cell r="N688">
            <v>749</v>
          </cell>
          <cell r="O688">
            <v>1498</v>
          </cell>
        </row>
        <row r="689">
          <cell r="M689" t="str">
            <v>4103031020013</v>
          </cell>
          <cell r="N689">
            <v>749</v>
          </cell>
          <cell r="O689">
            <v>1498</v>
          </cell>
        </row>
        <row r="690">
          <cell r="M690" t="str">
            <v>4103041020013</v>
          </cell>
          <cell r="N690">
            <v>749</v>
          </cell>
          <cell r="O690">
            <v>1498</v>
          </cell>
        </row>
        <row r="691">
          <cell r="M691" t="str">
            <v>4103051020013</v>
          </cell>
          <cell r="N691">
            <v>749</v>
          </cell>
          <cell r="O691">
            <v>1498</v>
          </cell>
        </row>
        <row r="692">
          <cell r="M692" t="str">
            <v>4103061020013</v>
          </cell>
          <cell r="N692">
            <v>749</v>
          </cell>
          <cell r="O692">
            <v>1498</v>
          </cell>
        </row>
        <row r="693">
          <cell r="M693" t="str">
            <v>4103071020013</v>
          </cell>
          <cell r="N693">
            <v>749</v>
          </cell>
          <cell r="O693">
            <v>1498</v>
          </cell>
        </row>
        <row r="694">
          <cell r="M694" t="str">
            <v>4103081020013</v>
          </cell>
          <cell r="N694">
            <v>749</v>
          </cell>
          <cell r="O694">
            <v>1498</v>
          </cell>
        </row>
        <row r="695">
          <cell r="M695" t="str">
            <v>4103091020013</v>
          </cell>
          <cell r="N695">
            <v>0</v>
          </cell>
          <cell r="O695">
            <v>0</v>
          </cell>
        </row>
        <row r="696">
          <cell r="M696" t="str">
            <v>4104021020013</v>
          </cell>
          <cell r="N696">
            <v>7069</v>
          </cell>
          <cell r="O696">
            <v>10796</v>
          </cell>
        </row>
        <row r="697">
          <cell r="M697" t="str">
            <v>4105011020013</v>
          </cell>
          <cell r="N697">
            <v>5219</v>
          </cell>
          <cell r="O697">
            <v>10447</v>
          </cell>
        </row>
        <row r="698">
          <cell r="M698" t="str">
            <v>4105021020013</v>
          </cell>
          <cell r="N698">
            <v>0</v>
          </cell>
          <cell r="O698">
            <v>0</v>
          </cell>
        </row>
        <row r="699">
          <cell r="M699" t="str">
            <v>4201011020013</v>
          </cell>
          <cell r="N699">
            <v>2185</v>
          </cell>
          <cell r="O699">
            <v>4980</v>
          </cell>
        </row>
        <row r="700">
          <cell r="M700" t="str">
            <v>4202011020013</v>
          </cell>
          <cell r="N700">
            <v>749</v>
          </cell>
          <cell r="O700">
            <v>1498</v>
          </cell>
        </row>
        <row r="701">
          <cell r="M701" t="str">
            <v>4203011020013</v>
          </cell>
          <cell r="N701">
            <v>749</v>
          </cell>
          <cell r="O701">
            <v>1623</v>
          </cell>
        </row>
        <row r="702">
          <cell r="M702" t="str">
            <v>4204011020013</v>
          </cell>
          <cell r="N702">
            <v>749</v>
          </cell>
          <cell r="O702">
            <v>1373</v>
          </cell>
        </row>
        <row r="703">
          <cell r="M703" t="str">
            <v>4205011020013</v>
          </cell>
          <cell r="N703">
            <v>749</v>
          </cell>
          <cell r="O703">
            <v>1373</v>
          </cell>
        </row>
        <row r="704">
          <cell r="M704" t="str">
            <v>4206011020013</v>
          </cell>
          <cell r="N704">
            <v>749</v>
          </cell>
          <cell r="O704">
            <v>1498</v>
          </cell>
        </row>
        <row r="705">
          <cell r="M705" t="str">
            <v>4301011020013</v>
          </cell>
          <cell r="N705">
            <v>4706</v>
          </cell>
          <cell r="O705">
            <v>9361</v>
          </cell>
        </row>
        <row r="706">
          <cell r="M706" t="str">
            <v>4302011020013</v>
          </cell>
          <cell r="N706">
            <v>11320</v>
          </cell>
          <cell r="O706">
            <v>22765</v>
          </cell>
        </row>
        <row r="707">
          <cell r="M707" t="str">
            <v>4303011020013</v>
          </cell>
          <cell r="N707">
            <v>6544</v>
          </cell>
          <cell r="O707">
            <v>13027</v>
          </cell>
        </row>
        <row r="708">
          <cell r="M708" t="str">
            <v>4401011020013</v>
          </cell>
          <cell r="N708">
            <v>2247</v>
          </cell>
          <cell r="O708">
            <v>4494</v>
          </cell>
        </row>
        <row r="709">
          <cell r="M709" t="str">
            <v>4402011020013</v>
          </cell>
          <cell r="N709">
            <v>10687</v>
          </cell>
          <cell r="O709">
            <v>21025</v>
          </cell>
        </row>
        <row r="710">
          <cell r="M710" t="str">
            <v>4402031020013</v>
          </cell>
          <cell r="N710">
            <v>2247</v>
          </cell>
          <cell r="O710">
            <v>4868</v>
          </cell>
        </row>
        <row r="711">
          <cell r="M711" t="str">
            <v>4402041020013</v>
          </cell>
          <cell r="N711">
            <v>0</v>
          </cell>
          <cell r="O711">
            <v>0</v>
          </cell>
        </row>
        <row r="712">
          <cell r="M712" t="str">
            <v>4403011020013</v>
          </cell>
          <cell r="N712">
            <v>1494</v>
          </cell>
          <cell r="O712">
            <v>2977</v>
          </cell>
        </row>
        <row r="713">
          <cell r="M713" t="str">
            <v>4403021020013</v>
          </cell>
          <cell r="N713">
            <v>1498</v>
          </cell>
          <cell r="O713">
            <v>2996</v>
          </cell>
        </row>
        <row r="714">
          <cell r="M714" t="str">
            <v>4403031020013</v>
          </cell>
          <cell r="N714">
            <v>11651</v>
          </cell>
          <cell r="O714">
            <v>23552</v>
          </cell>
        </row>
        <row r="715">
          <cell r="M715" t="str">
            <v>4403041020013</v>
          </cell>
          <cell r="N715">
            <v>0</v>
          </cell>
          <cell r="O715">
            <v>0</v>
          </cell>
        </row>
        <row r="716">
          <cell r="M716" t="str">
            <v>4404011020013</v>
          </cell>
          <cell r="N716">
            <v>61899</v>
          </cell>
          <cell r="O716">
            <v>130330</v>
          </cell>
        </row>
        <row r="717">
          <cell r="M717" t="str">
            <v>4404021020013</v>
          </cell>
          <cell r="N717">
            <v>0</v>
          </cell>
          <cell r="O717">
            <v>0</v>
          </cell>
        </row>
        <row r="718">
          <cell r="M718" t="str">
            <v>4404031020013</v>
          </cell>
          <cell r="N718">
            <v>0</v>
          </cell>
          <cell r="O718">
            <v>0</v>
          </cell>
        </row>
        <row r="719">
          <cell r="M719" t="str">
            <v>4404041020013</v>
          </cell>
          <cell r="N719">
            <v>11806</v>
          </cell>
          <cell r="O719">
            <v>25857</v>
          </cell>
        </row>
        <row r="720">
          <cell r="M720" t="str">
            <v>4404051020013</v>
          </cell>
          <cell r="N720">
            <v>0</v>
          </cell>
          <cell r="O720">
            <v>0</v>
          </cell>
        </row>
        <row r="721">
          <cell r="M721" t="str">
            <v>4405011020013</v>
          </cell>
          <cell r="N721">
            <v>4493</v>
          </cell>
          <cell r="O721">
            <v>8935</v>
          </cell>
        </row>
        <row r="722">
          <cell r="M722" t="str">
            <v>4405021020013</v>
          </cell>
          <cell r="N722">
            <v>5616</v>
          </cell>
          <cell r="O722">
            <v>11536</v>
          </cell>
        </row>
        <row r="723">
          <cell r="M723" t="str">
            <v>4405111020013</v>
          </cell>
          <cell r="N723">
            <v>1435</v>
          </cell>
          <cell r="O723">
            <v>2328</v>
          </cell>
        </row>
        <row r="724">
          <cell r="M724" t="str">
            <v>4406011020013</v>
          </cell>
          <cell r="N724">
            <v>1498</v>
          </cell>
          <cell r="O724">
            <v>2996</v>
          </cell>
        </row>
        <row r="725">
          <cell r="M725" t="str">
            <v>4411011020013</v>
          </cell>
          <cell r="N725">
            <v>12648</v>
          </cell>
          <cell r="O725">
            <v>25157</v>
          </cell>
        </row>
        <row r="726">
          <cell r="M726" t="str">
            <v>4421011020013</v>
          </cell>
          <cell r="N726">
            <v>13905</v>
          </cell>
          <cell r="O726">
            <v>26300</v>
          </cell>
        </row>
        <row r="727">
          <cell r="M727" t="str">
            <v>4421021020013</v>
          </cell>
          <cell r="N727">
            <v>4246</v>
          </cell>
          <cell r="O727">
            <v>8475</v>
          </cell>
        </row>
        <row r="728">
          <cell r="M728" t="str">
            <v>4501011020013</v>
          </cell>
          <cell r="N728">
            <v>749</v>
          </cell>
          <cell r="O728">
            <v>1498</v>
          </cell>
        </row>
        <row r="729">
          <cell r="M729" t="str">
            <v>4501021020013</v>
          </cell>
          <cell r="N729">
            <v>2932</v>
          </cell>
          <cell r="O729">
            <v>5248</v>
          </cell>
        </row>
        <row r="730">
          <cell r="M730" t="str">
            <v>4501031020013</v>
          </cell>
          <cell r="N730">
            <v>3711</v>
          </cell>
          <cell r="O730">
            <v>7506</v>
          </cell>
        </row>
        <row r="731">
          <cell r="M731" t="str">
            <v>4501041020013</v>
          </cell>
          <cell r="N731">
            <v>0</v>
          </cell>
          <cell r="O731">
            <v>0</v>
          </cell>
        </row>
        <row r="732">
          <cell r="M732" t="str">
            <v>4502011020013</v>
          </cell>
          <cell r="N732">
            <v>2054</v>
          </cell>
          <cell r="O732">
            <v>4061</v>
          </cell>
        </row>
        <row r="733">
          <cell r="M733" t="str">
            <v>4502021020013</v>
          </cell>
          <cell r="N733">
            <v>0</v>
          </cell>
          <cell r="O733">
            <v>0</v>
          </cell>
        </row>
        <row r="734">
          <cell r="M734" t="str">
            <v>4502031020013</v>
          </cell>
          <cell r="N734">
            <v>0</v>
          </cell>
          <cell r="O734">
            <v>0</v>
          </cell>
        </row>
        <row r="735">
          <cell r="M735" t="str">
            <v>4502041020013</v>
          </cell>
          <cell r="N735">
            <v>0</v>
          </cell>
          <cell r="O735">
            <v>0</v>
          </cell>
        </row>
        <row r="736">
          <cell r="M736" t="str">
            <v>4503011020013</v>
          </cell>
          <cell r="N736">
            <v>749</v>
          </cell>
          <cell r="O736">
            <v>1498</v>
          </cell>
        </row>
        <row r="737">
          <cell r="M737" t="str">
            <v>4503021020013</v>
          </cell>
          <cell r="N737">
            <v>2247</v>
          </cell>
          <cell r="O737">
            <v>4494</v>
          </cell>
        </row>
        <row r="738">
          <cell r="M738" t="str">
            <v>4503031020013</v>
          </cell>
          <cell r="N738">
            <v>749</v>
          </cell>
          <cell r="O738">
            <v>1498</v>
          </cell>
        </row>
        <row r="739">
          <cell r="M739" t="str">
            <v>4503041020013</v>
          </cell>
          <cell r="N739">
            <v>3690</v>
          </cell>
          <cell r="O739">
            <v>7344</v>
          </cell>
        </row>
        <row r="740">
          <cell r="M740" t="str">
            <v>4504011020013</v>
          </cell>
          <cell r="N740">
            <v>5968</v>
          </cell>
          <cell r="O740">
            <v>15241</v>
          </cell>
        </row>
        <row r="741">
          <cell r="M741" t="str">
            <v>4504021020013</v>
          </cell>
          <cell r="N741">
            <v>30976</v>
          </cell>
          <cell r="O741">
            <v>62373</v>
          </cell>
        </row>
        <row r="742">
          <cell r="M742" t="str">
            <v>4504031020013</v>
          </cell>
          <cell r="N742">
            <v>30109</v>
          </cell>
          <cell r="O742">
            <v>60004</v>
          </cell>
        </row>
        <row r="743">
          <cell r="M743" t="str">
            <v>4504041020013</v>
          </cell>
          <cell r="N743">
            <v>18715</v>
          </cell>
          <cell r="O743">
            <v>36001</v>
          </cell>
        </row>
        <row r="744">
          <cell r="M744" t="str">
            <v>4504051020013</v>
          </cell>
          <cell r="N744">
            <v>15655</v>
          </cell>
          <cell r="O744">
            <v>31147</v>
          </cell>
        </row>
        <row r="745">
          <cell r="M745" t="str">
            <v>4701011020013</v>
          </cell>
          <cell r="N745">
            <v>2115</v>
          </cell>
          <cell r="O745">
            <v>4254</v>
          </cell>
        </row>
        <row r="746">
          <cell r="M746" t="str">
            <v>4701021020013</v>
          </cell>
          <cell r="N746">
            <v>2991</v>
          </cell>
          <cell r="O746">
            <v>5956</v>
          </cell>
        </row>
        <row r="747">
          <cell r="M747" t="str">
            <v>4701031020013</v>
          </cell>
          <cell r="N747">
            <v>749</v>
          </cell>
          <cell r="O747">
            <v>1498</v>
          </cell>
        </row>
        <row r="748">
          <cell r="M748" t="str">
            <v>4701041020013</v>
          </cell>
          <cell r="N748">
            <v>3744</v>
          </cell>
          <cell r="O748">
            <v>7862</v>
          </cell>
        </row>
        <row r="749">
          <cell r="M749" t="str">
            <v>4701051020013</v>
          </cell>
          <cell r="N749">
            <v>6720</v>
          </cell>
          <cell r="O749">
            <v>13008</v>
          </cell>
        </row>
        <row r="750">
          <cell r="M750" t="str">
            <v>4701061020013</v>
          </cell>
          <cell r="N750">
            <v>1488</v>
          </cell>
          <cell r="O750">
            <v>2977</v>
          </cell>
        </row>
        <row r="751">
          <cell r="M751" t="str">
            <v>4701071020013</v>
          </cell>
          <cell r="N751">
            <v>6729</v>
          </cell>
          <cell r="O751">
            <v>13919</v>
          </cell>
        </row>
        <row r="752">
          <cell r="M752" t="str">
            <v>4701081020013</v>
          </cell>
          <cell r="N752">
            <v>3347</v>
          </cell>
          <cell r="O752">
            <v>6317</v>
          </cell>
        </row>
        <row r="753">
          <cell r="M753" t="str">
            <v>4701091020013</v>
          </cell>
          <cell r="N753">
            <v>2995</v>
          </cell>
          <cell r="O753">
            <v>5990</v>
          </cell>
        </row>
        <row r="754">
          <cell r="M754" t="str">
            <v>4701101020013</v>
          </cell>
          <cell r="N754">
            <v>1498</v>
          </cell>
          <cell r="O754">
            <v>1748</v>
          </cell>
        </row>
        <row r="755">
          <cell r="M755" t="str">
            <v>4801011020013</v>
          </cell>
          <cell r="N755">
            <v>2938</v>
          </cell>
          <cell r="O755">
            <v>6494</v>
          </cell>
        </row>
        <row r="756">
          <cell r="M756" t="str">
            <v>4802011020013</v>
          </cell>
          <cell r="N756">
            <v>2995</v>
          </cell>
          <cell r="O756">
            <v>5990</v>
          </cell>
        </row>
        <row r="757">
          <cell r="M757" t="str">
            <v>4803011020013</v>
          </cell>
          <cell r="N757">
            <v>2247</v>
          </cell>
          <cell r="O757">
            <v>4494</v>
          </cell>
        </row>
        <row r="758">
          <cell r="M758" t="str">
            <v>4803021020013</v>
          </cell>
          <cell r="N758">
            <v>0</v>
          </cell>
          <cell r="O758">
            <v>0</v>
          </cell>
        </row>
        <row r="759">
          <cell r="M759" t="str">
            <v>4803031020013</v>
          </cell>
          <cell r="N759">
            <v>3729</v>
          </cell>
          <cell r="O759">
            <v>6927</v>
          </cell>
        </row>
        <row r="760">
          <cell r="M760" t="str">
            <v>4803041020013</v>
          </cell>
          <cell r="N760">
            <v>12894</v>
          </cell>
          <cell r="O760">
            <v>26696</v>
          </cell>
        </row>
        <row r="761">
          <cell r="M761" t="str">
            <v>4804011020013</v>
          </cell>
          <cell r="N761">
            <v>2247</v>
          </cell>
          <cell r="O761">
            <v>4494</v>
          </cell>
        </row>
        <row r="762">
          <cell r="M762" t="str">
            <v>4804021020013</v>
          </cell>
          <cell r="N762">
            <v>5671</v>
          </cell>
          <cell r="O762">
            <v>11200</v>
          </cell>
        </row>
        <row r="763">
          <cell r="M763" t="str">
            <v>4804031020013</v>
          </cell>
          <cell r="N763">
            <v>10985</v>
          </cell>
          <cell r="O763">
            <v>21458</v>
          </cell>
        </row>
        <row r="764">
          <cell r="M764" t="str">
            <v>4804041020013</v>
          </cell>
          <cell r="N764">
            <v>18518</v>
          </cell>
          <cell r="O764">
            <v>36984</v>
          </cell>
        </row>
        <row r="765">
          <cell r="M765" t="str">
            <v>4805011020013</v>
          </cell>
          <cell r="N765">
            <v>130855</v>
          </cell>
          <cell r="O765">
            <v>276831</v>
          </cell>
        </row>
        <row r="766">
          <cell r="M766" t="str">
            <v>4805021020013</v>
          </cell>
          <cell r="N766">
            <v>749</v>
          </cell>
          <cell r="O766">
            <v>1498</v>
          </cell>
        </row>
        <row r="767">
          <cell r="M767" t="str">
            <v>4805031020013</v>
          </cell>
          <cell r="N767">
            <v>2225</v>
          </cell>
          <cell r="O767">
            <v>4923</v>
          </cell>
        </row>
        <row r="768">
          <cell r="M768" t="str">
            <v>4805041020013</v>
          </cell>
          <cell r="N768">
            <v>15793</v>
          </cell>
          <cell r="O768">
            <v>33318</v>
          </cell>
        </row>
        <row r="769">
          <cell r="M769" t="str">
            <v>4102011020014</v>
          </cell>
          <cell r="N769">
            <v>0</v>
          </cell>
          <cell r="O769">
            <v>0</v>
          </cell>
        </row>
        <row r="770">
          <cell r="M770" t="str">
            <v>4103011020014</v>
          </cell>
          <cell r="N770">
            <v>0</v>
          </cell>
          <cell r="O770">
            <v>0</v>
          </cell>
        </row>
        <row r="771">
          <cell r="M771" t="str">
            <v>4103021020014</v>
          </cell>
          <cell r="N771">
            <v>0</v>
          </cell>
          <cell r="O771">
            <v>0</v>
          </cell>
        </row>
        <row r="772">
          <cell r="M772" t="str">
            <v>4103031020014</v>
          </cell>
          <cell r="N772">
            <v>0</v>
          </cell>
          <cell r="O772">
            <v>0</v>
          </cell>
        </row>
        <row r="773">
          <cell r="M773" t="str">
            <v>4103041020014</v>
          </cell>
          <cell r="N773">
            <v>0</v>
          </cell>
          <cell r="O773">
            <v>0</v>
          </cell>
        </row>
        <row r="774">
          <cell r="M774" t="str">
            <v>4103051020014</v>
          </cell>
          <cell r="N774">
            <v>0</v>
          </cell>
          <cell r="O774">
            <v>0</v>
          </cell>
        </row>
        <row r="775">
          <cell r="M775" t="str">
            <v>4103061020014</v>
          </cell>
          <cell r="N775">
            <v>0</v>
          </cell>
          <cell r="O775">
            <v>0</v>
          </cell>
        </row>
        <row r="776">
          <cell r="M776" t="str">
            <v>4103071020014</v>
          </cell>
          <cell r="N776">
            <v>0</v>
          </cell>
          <cell r="O776">
            <v>0</v>
          </cell>
        </row>
        <row r="777">
          <cell r="M777" t="str">
            <v>4103081020014</v>
          </cell>
          <cell r="N777">
            <v>0</v>
          </cell>
          <cell r="O777">
            <v>0</v>
          </cell>
        </row>
        <row r="778">
          <cell r="M778" t="str">
            <v>4103091020014</v>
          </cell>
          <cell r="N778">
            <v>0</v>
          </cell>
          <cell r="O778">
            <v>0</v>
          </cell>
        </row>
        <row r="779">
          <cell r="M779" t="str">
            <v>4105011020014</v>
          </cell>
          <cell r="N779">
            <v>0</v>
          </cell>
          <cell r="O779">
            <v>0</v>
          </cell>
        </row>
        <row r="780">
          <cell r="M780" t="str">
            <v>4105021020014</v>
          </cell>
          <cell r="N780">
            <v>0</v>
          </cell>
          <cell r="O780">
            <v>0</v>
          </cell>
        </row>
        <row r="781">
          <cell r="M781" t="str">
            <v>4201011020014</v>
          </cell>
          <cell r="N781">
            <v>0</v>
          </cell>
          <cell r="O781">
            <v>0</v>
          </cell>
        </row>
        <row r="782">
          <cell r="M782" t="str">
            <v>4202011020014</v>
          </cell>
          <cell r="N782">
            <v>0</v>
          </cell>
          <cell r="O782">
            <v>0</v>
          </cell>
        </row>
        <row r="783">
          <cell r="M783" t="str">
            <v>4203011020014</v>
          </cell>
          <cell r="N783">
            <v>0</v>
          </cell>
          <cell r="O783">
            <v>0</v>
          </cell>
        </row>
        <row r="784">
          <cell r="M784" t="str">
            <v>4204011020014</v>
          </cell>
          <cell r="N784">
            <v>0</v>
          </cell>
          <cell r="O784">
            <v>0</v>
          </cell>
        </row>
        <row r="785">
          <cell r="M785" t="str">
            <v>4205011020014</v>
          </cell>
          <cell r="N785">
            <v>0</v>
          </cell>
          <cell r="O785">
            <v>0</v>
          </cell>
        </row>
        <row r="786">
          <cell r="M786" t="str">
            <v>4206011020014</v>
          </cell>
          <cell r="N786">
            <v>0</v>
          </cell>
          <cell r="O786">
            <v>0</v>
          </cell>
        </row>
        <row r="787">
          <cell r="M787" t="str">
            <v>4403031020014</v>
          </cell>
          <cell r="N787">
            <v>0</v>
          </cell>
          <cell r="O787">
            <v>0</v>
          </cell>
        </row>
        <row r="788">
          <cell r="M788" t="str">
            <v>4403041020014</v>
          </cell>
          <cell r="N788">
            <v>0</v>
          </cell>
          <cell r="O788">
            <v>0</v>
          </cell>
        </row>
        <row r="789">
          <cell r="M789" t="str">
            <v>4404011020014</v>
          </cell>
          <cell r="N789">
            <v>0</v>
          </cell>
          <cell r="O789">
            <v>0</v>
          </cell>
        </row>
        <row r="790">
          <cell r="M790" t="str">
            <v>4404021020014</v>
          </cell>
          <cell r="N790">
            <v>0</v>
          </cell>
          <cell r="O790">
            <v>0</v>
          </cell>
        </row>
        <row r="791">
          <cell r="M791" t="str">
            <v>4404031020014</v>
          </cell>
          <cell r="N791">
            <v>0</v>
          </cell>
          <cell r="O791">
            <v>0</v>
          </cell>
        </row>
        <row r="792">
          <cell r="M792" t="str">
            <v>4404041020014</v>
          </cell>
          <cell r="N792">
            <v>0</v>
          </cell>
          <cell r="O792">
            <v>0</v>
          </cell>
        </row>
        <row r="793">
          <cell r="M793" t="str">
            <v>4404051020014</v>
          </cell>
          <cell r="N793">
            <v>0</v>
          </cell>
          <cell r="O793">
            <v>0</v>
          </cell>
        </row>
        <row r="794">
          <cell r="M794" t="str">
            <v>4405011020014</v>
          </cell>
          <cell r="N794">
            <v>0</v>
          </cell>
          <cell r="O794">
            <v>0</v>
          </cell>
        </row>
        <row r="795">
          <cell r="M795" t="str">
            <v>4405021020014</v>
          </cell>
          <cell r="N795">
            <v>0</v>
          </cell>
          <cell r="O795">
            <v>0</v>
          </cell>
        </row>
        <row r="796">
          <cell r="M796" t="str">
            <v>4406011020014</v>
          </cell>
          <cell r="N796">
            <v>0</v>
          </cell>
          <cell r="O796">
            <v>0</v>
          </cell>
        </row>
        <row r="797">
          <cell r="M797" t="str">
            <v>4503011020014</v>
          </cell>
          <cell r="N797">
            <v>0</v>
          </cell>
          <cell r="O797">
            <v>0</v>
          </cell>
        </row>
        <row r="798">
          <cell r="M798" t="str">
            <v>4503021020014</v>
          </cell>
          <cell r="N798">
            <v>0</v>
          </cell>
          <cell r="O798">
            <v>0</v>
          </cell>
        </row>
        <row r="799">
          <cell r="M799" t="str">
            <v>4503031020014</v>
          </cell>
          <cell r="N799">
            <v>0</v>
          </cell>
          <cell r="O799">
            <v>0</v>
          </cell>
        </row>
        <row r="800">
          <cell r="M800" t="str">
            <v>4503041020014</v>
          </cell>
          <cell r="N800">
            <v>0</v>
          </cell>
          <cell r="O800">
            <v>0</v>
          </cell>
        </row>
        <row r="801">
          <cell r="M801" t="str">
            <v>4504011020014</v>
          </cell>
          <cell r="N801">
            <v>0</v>
          </cell>
          <cell r="O801">
            <v>0</v>
          </cell>
        </row>
        <row r="802">
          <cell r="M802" t="str">
            <v>4504021020014</v>
          </cell>
          <cell r="N802">
            <v>0</v>
          </cell>
          <cell r="O802">
            <v>0</v>
          </cell>
        </row>
        <row r="803">
          <cell r="M803" t="str">
            <v>4504031020014</v>
          </cell>
          <cell r="N803">
            <v>0</v>
          </cell>
          <cell r="O803">
            <v>0</v>
          </cell>
        </row>
        <row r="804">
          <cell r="M804" t="str">
            <v>4504041020014</v>
          </cell>
          <cell r="N804">
            <v>0</v>
          </cell>
          <cell r="O804">
            <v>0</v>
          </cell>
        </row>
        <row r="805">
          <cell r="M805" t="str">
            <v>4504051020014</v>
          </cell>
          <cell r="N805">
            <v>0</v>
          </cell>
          <cell r="O805">
            <v>0</v>
          </cell>
        </row>
        <row r="806">
          <cell r="M806" t="str">
            <v>4701061020014</v>
          </cell>
          <cell r="N806">
            <v>0</v>
          </cell>
          <cell r="O806">
            <v>0</v>
          </cell>
        </row>
        <row r="807">
          <cell r="M807" t="str">
            <v>4701071020014</v>
          </cell>
          <cell r="N807">
            <v>0</v>
          </cell>
          <cell r="O807">
            <v>0</v>
          </cell>
        </row>
        <row r="808">
          <cell r="M808" t="str">
            <v>4701081020014</v>
          </cell>
          <cell r="N808">
            <v>0</v>
          </cell>
          <cell r="O808">
            <v>0</v>
          </cell>
        </row>
        <row r="809">
          <cell r="M809" t="str">
            <v>4701091020014</v>
          </cell>
          <cell r="N809">
            <v>0</v>
          </cell>
          <cell r="O809">
            <v>0</v>
          </cell>
        </row>
        <row r="810">
          <cell r="M810" t="str">
            <v>4701101020014</v>
          </cell>
          <cell r="N810">
            <v>0</v>
          </cell>
          <cell r="O810">
            <v>0</v>
          </cell>
        </row>
        <row r="811">
          <cell r="M811" t="str">
            <v>4802011020014</v>
          </cell>
          <cell r="N811">
            <v>0</v>
          </cell>
          <cell r="O811">
            <v>0</v>
          </cell>
        </row>
        <row r="812">
          <cell r="M812" t="str">
            <v>4803011020014</v>
          </cell>
          <cell r="N812">
            <v>0</v>
          </cell>
          <cell r="O812">
            <v>0</v>
          </cell>
        </row>
        <row r="813">
          <cell r="M813" t="str">
            <v>4803021020014</v>
          </cell>
          <cell r="N813">
            <v>0</v>
          </cell>
          <cell r="O813">
            <v>0</v>
          </cell>
        </row>
        <row r="814">
          <cell r="M814" t="str">
            <v>4803031020014</v>
          </cell>
          <cell r="N814">
            <v>0</v>
          </cell>
          <cell r="O814">
            <v>0</v>
          </cell>
        </row>
        <row r="815">
          <cell r="M815" t="str">
            <v>4803041020014</v>
          </cell>
          <cell r="N815">
            <v>0</v>
          </cell>
          <cell r="O815">
            <v>0</v>
          </cell>
        </row>
        <row r="816">
          <cell r="M816" t="str">
            <v>4804011020014</v>
          </cell>
          <cell r="N816">
            <v>0</v>
          </cell>
          <cell r="O816">
            <v>0</v>
          </cell>
        </row>
        <row r="817">
          <cell r="M817" t="str">
            <v>4804021020014</v>
          </cell>
          <cell r="N817">
            <v>0</v>
          </cell>
          <cell r="O817">
            <v>0</v>
          </cell>
        </row>
        <row r="818">
          <cell r="M818" t="str">
            <v>4804031020014</v>
          </cell>
          <cell r="N818">
            <v>0</v>
          </cell>
          <cell r="O818">
            <v>0</v>
          </cell>
        </row>
        <row r="819">
          <cell r="M819" t="str">
            <v>4804041020014</v>
          </cell>
          <cell r="N819">
            <v>0</v>
          </cell>
          <cell r="O819">
            <v>0</v>
          </cell>
        </row>
        <row r="820">
          <cell r="M820" t="str">
            <v>4805011020014</v>
          </cell>
          <cell r="N820">
            <v>0</v>
          </cell>
          <cell r="O820">
            <v>0</v>
          </cell>
        </row>
        <row r="821">
          <cell r="M821" t="str">
            <v>4805021020014</v>
          </cell>
          <cell r="N821">
            <v>0</v>
          </cell>
          <cell r="O821">
            <v>0</v>
          </cell>
        </row>
        <row r="822">
          <cell r="M822" t="str">
            <v>4805031020014</v>
          </cell>
          <cell r="N822">
            <v>0</v>
          </cell>
          <cell r="O822">
            <v>0</v>
          </cell>
        </row>
        <row r="823">
          <cell r="M823" t="str">
            <v>4805041020014</v>
          </cell>
          <cell r="N823">
            <v>0</v>
          </cell>
          <cell r="O823">
            <v>0</v>
          </cell>
        </row>
        <row r="824">
          <cell r="M824" t="str">
            <v>4101011030001</v>
          </cell>
          <cell r="N824">
            <v>12661</v>
          </cell>
          <cell r="O824">
            <v>24821</v>
          </cell>
        </row>
        <row r="825">
          <cell r="M825" t="str">
            <v>4102011030001</v>
          </cell>
          <cell r="N825">
            <v>14560</v>
          </cell>
          <cell r="O825">
            <v>28767</v>
          </cell>
        </row>
        <row r="826">
          <cell r="M826" t="str">
            <v>4103011030001</v>
          </cell>
          <cell r="N826">
            <v>0</v>
          </cell>
          <cell r="O826">
            <v>0</v>
          </cell>
        </row>
        <row r="827">
          <cell r="M827" t="str">
            <v>4103021030001</v>
          </cell>
          <cell r="N827">
            <v>0</v>
          </cell>
          <cell r="O827">
            <v>0</v>
          </cell>
        </row>
        <row r="828">
          <cell r="M828" t="str">
            <v>4103031030001</v>
          </cell>
          <cell r="N828">
            <v>0</v>
          </cell>
          <cell r="O828">
            <v>0</v>
          </cell>
        </row>
        <row r="829">
          <cell r="M829" t="str">
            <v>4103041030001</v>
          </cell>
          <cell r="N829">
            <v>0</v>
          </cell>
          <cell r="O829">
            <v>0</v>
          </cell>
        </row>
        <row r="830">
          <cell r="M830" t="str">
            <v>4103051030001</v>
          </cell>
          <cell r="N830">
            <v>0</v>
          </cell>
          <cell r="O830">
            <v>0</v>
          </cell>
        </row>
        <row r="831">
          <cell r="M831" t="str">
            <v>4103061030001</v>
          </cell>
          <cell r="N831">
            <v>0</v>
          </cell>
          <cell r="O831">
            <v>0</v>
          </cell>
        </row>
        <row r="832">
          <cell r="M832" t="str">
            <v>4103071030001</v>
          </cell>
          <cell r="N832">
            <v>0</v>
          </cell>
          <cell r="O832">
            <v>0</v>
          </cell>
        </row>
        <row r="833">
          <cell r="M833" t="str">
            <v>4103081030001</v>
          </cell>
          <cell r="N833">
            <v>0</v>
          </cell>
          <cell r="O833">
            <v>0</v>
          </cell>
        </row>
        <row r="834">
          <cell r="M834" t="str">
            <v>4103091030001</v>
          </cell>
          <cell r="N834">
            <v>0</v>
          </cell>
          <cell r="O834">
            <v>0</v>
          </cell>
        </row>
        <row r="835">
          <cell r="M835" t="str">
            <v>4105011030001</v>
          </cell>
          <cell r="N835">
            <v>5544</v>
          </cell>
          <cell r="O835">
            <v>11004</v>
          </cell>
        </row>
        <row r="836">
          <cell r="M836" t="str">
            <v>4105021030001</v>
          </cell>
          <cell r="N836">
            <v>0</v>
          </cell>
          <cell r="O836">
            <v>0</v>
          </cell>
        </row>
        <row r="837">
          <cell r="M837" t="str">
            <v>4201011030001</v>
          </cell>
          <cell r="N837">
            <v>1350</v>
          </cell>
          <cell r="O837">
            <v>4820</v>
          </cell>
        </row>
        <row r="838">
          <cell r="M838" t="str">
            <v>4202011030001</v>
          </cell>
          <cell r="N838">
            <v>0</v>
          </cell>
          <cell r="O838">
            <v>0</v>
          </cell>
        </row>
        <row r="839">
          <cell r="M839" t="str">
            <v>4203011030001</v>
          </cell>
          <cell r="N839">
            <v>2741</v>
          </cell>
          <cell r="O839">
            <v>5906</v>
          </cell>
        </row>
        <row r="840">
          <cell r="M840" t="str">
            <v>4204011030001</v>
          </cell>
          <cell r="N840">
            <v>2608</v>
          </cell>
          <cell r="O840">
            <v>4782</v>
          </cell>
        </row>
        <row r="841">
          <cell r="M841" t="str">
            <v>4205011030001</v>
          </cell>
          <cell r="N841">
            <v>2608</v>
          </cell>
          <cell r="O841">
            <v>4782</v>
          </cell>
        </row>
        <row r="842">
          <cell r="M842" t="str">
            <v>4206011030001</v>
          </cell>
          <cell r="N842">
            <v>2879</v>
          </cell>
          <cell r="O842">
            <v>5758</v>
          </cell>
        </row>
        <row r="843">
          <cell r="M843" t="str">
            <v>4301011030001</v>
          </cell>
          <cell r="N843">
            <v>6862</v>
          </cell>
          <cell r="O843">
            <v>13413</v>
          </cell>
        </row>
        <row r="844">
          <cell r="M844" t="str">
            <v>4302011030001</v>
          </cell>
          <cell r="N844">
            <v>32913</v>
          </cell>
          <cell r="O844">
            <v>65902</v>
          </cell>
        </row>
        <row r="845">
          <cell r="M845" t="str">
            <v>4303011030001</v>
          </cell>
          <cell r="N845">
            <v>16921</v>
          </cell>
          <cell r="O845">
            <v>33708</v>
          </cell>
        </row>
        <row r="846">
          <cell r="M846" t="str">
            <v>4401011030001</v>
          </cell>
          <cell r="N846">
            <v>3895</v>
          </cell>
          <cell r="O846">
            <v>7790</v>
          </cell>
        </row>
        <row r="847">
          <cell r="M847" t="str">
            <v>4402011030001</v>
          </cell>
          <cell r="N847">
            <v>46220</v>
          </cell>
          <cell r="O847">
            <v>91429</v>
          </cell>
        </row>
        <row r="848">
          <cell r="M848" t="str">
            <v>4402031030001</v>
          </cell>
          <cell r="N848">
            <v>16097</v>
          </cell>
          <cell r="O848">
            <v>37699</v>
          </cell>
        </row>
        <row r="849">
          <cell r="M849" t="str">
            <v>4402041030001</v>
          </cell>
          <cell r="N849">
            <v>0</v>
          </cell>
          <cell r="O849">
            <v>0</v>
          </cell>
        </row>
        <row r="850">
          <cell r="M850" t="str">
            <v>4403011030001</v>
          </cell>
          <cell r="N850">
            <v>18695</v>
          </cell>
          <cell r="O850">
            <v>37354</v>
          </cell>
        </row>
        <row r="851">
          <cell r="M851" t="str">
            <v>4403021030001</v>
          </cell>
          <cell r="N851">
            <v>2719</v>
          </cell>
          <cell r="O851">
            <v>5327</v>
          </cell>
        </row>
        <row r="852">
          <cell r="M852" t="str">
            <v>4403031030001</v>
          </cell>
          <cell r="N852">
            <v>27849</v>
          </cell>
          <cell r="O852">
            <v>55294</v>
          </cell>
        </row>
        <row r="853">
          <cell r="M853" t="str">
            <v>4403041030001</v>
          </cell>
          <cell r="N853">
            <v>0</v>
          </cell>
          <cell r="O853">
            <v>0</v>
          </cell>
        </row>
        <row r="854">
          <cell r="M854" t="str">
            <v>4404011030001</v>
          </cell>
          <cell r="N854">
            <v>125616</v>
          </cell>
          <cell r="O854">
            <v>251271</v>
          </cell>
        </row>
        <row r="855">
          <cell r="M855" t="str">
            <v>4404021030001</v>
          </cell>
          <cell r="N855">
            <v>0</v>
          </cell>
          <cell r="O855">
            <v>0</v>
          </cell>
        </row>
        <row r="856">
          <cell r="M856" t="str">
            <v>4404031030001</v>
          </cell>
          <cell r="N856">
            <v>0</v>
          </cell>
          <cell r="O856">
            <v>0</v>
          </cell>
        </row>
        <row r="857">
          <cell r="M857" t="str">
            <v>4404041030001</v>
          </cell>
          <cell r="N857">
            <v>33616</v>
          </cell>
          <cell r="O857">
            <v>67232</v>
          </cell>
        </row>
        <row r="858">
          <cell r="M858" t="str">
            <v>4404051030001</v>
          </cell>
          <cell r="N858">
            <v>0</v>
          </cell>
          <cell r="O858">
            <v>0</v>
          </cell>
        </row>
        <row r="859">
          <cell r="M859" t="str">
            <v>4405011030001</v>
          </cell>
          <cell r="N859">
            <v>13715</v>
          </cell>
          <cell r="O859">
            <v>27449</v>
          </cell>
        </row>
        <row r="860">
          <cell r="M860" t="str">
            <v>4405021030001</v>
          </cell>
          <cell r="N860">
            <v>14392</v>
          </cell>
          <cell r="O860">
            <v>28784</v>
          </cell>
        </row>
        <row r="861">
          <cell r="M861" t="str">
            <v>4405111030001</v>
          </cell>
          <cell r="N861">
            <v>3101</v>
          </cell>
          <cell r="O861">
            <v>3919</v>
          </cell>
        </row>
        <row r="862">
          <cell r="M862" t="str">
            <v>4406011030001</v>
          </cell>
          <cell r="N862">
            <v>7534</v>
          </cell>
          <cell r="O862">
            <v>15068</v>
          </cell>
        </row>
        <row r="863">
          <cell r="M863" t="str">
            <v>4411011030001</v>
          </cell>
          <cell r="N863">
            <v>37756</v>
          </cell>
          <cell r="O863">
            <v>75445</v>
          </cell>
        </row>
        <row r="864">
          <cell r="M864" t="str">
            <v>4421011030001</v>
          </cell>
          <cell r="N864">
            <v>31767</v>
          </cell>
          <cell r="O864">
            <v>62809</v>
          </cell>
        </row>
        <row r="865">
          <cell r="M865" t="str">
            <v>4421021030001</v>
          </cell>
          <cell r="N865">
            <v>5790</v>
          </cell>
          <cell r="O865">
            <v>11580</v>
          </cell>
        </row>
        <row r="866">
          <cell r="M866" t="str">
            <v>4501011030001</v>
          </cell>
          <cell r="N866">
            <v>3101</v>
          </cell>
          <cell r="O866">
            <v>6202</v>
          </cell>
        </row>
        <row r="867">
          <cell r="M867" t="str">
            <v>4501021030001</v>
          </cell>
          <cell r="N867">
            <v>7681</v>
          </cell>
          <cell r="O867">
            <v>14082</v>
          </cell>
        </row>
        <row r="868">
          <cell r="M868" t="str">
            <v>4501031030001</v>
          </cell>
          <cell r="N868">
            <v>8727</v>
          </cell>
          <cell r="O868">
            <v>17772</v>
          </cell>
        </row>
        <row r="869">
          <cell r="M869" t="str">
            <v>4501041030001</v>
          </cell>
          <cell r="N869">
            <v>0</v>
          </cell>
          <cell r="O869">
            <v>0</v>
          </cell>
        </row>
        <row r="870">
          <cell r="M870" t="str">
            <v>4502011030001</v>
          </cell>
          <cell r="N870">
            <v>3025</v>
          </cell>
          <cell r="O870">
            <v>6037</v>
          </cell>
        </row>
        <row r="871">
          <cell r="M871" t="str">
            <v>4502021030001</v>
          </cell>
          <cell r="N871">
            <v>0</v>
          </cell>
          <cell r="O871">
            <v>0</v>
          </cell>
        </row>
        <row r="872">
          <cell r="M872" t="str">
            <v>4502031030001</v>
          </cell>
          <cell r="N872">
            <v>0</v>
          </cell>
          <cell r="O872">
            <v>0</v>
          </cell>
        </row>
        <row r="873">
          <cell r="M873" t="str">
            <v>4502041030001</v>
          </cell>
          <cell r="N873">
            <v>0</v>
          </cell>
          <cell r="O873">
            <v>0</v>
          </cell>
        </row>
        <row r="874">
          <cell r="M874" t="str">
            <v>4503011030001</v>
          </cell>
          <cell r="N874">
            <v>3101</v>
          </cell>
          <cell r="O874">
            <v>6202</v>
          </cell>
        </row>
        <row r="875">
          <cell r="M875" t="str">
            <v>4503021030001</v>
          </cell>
          <cell r="N875">
            <v>8746</v>
          </cell>
          <cell r="O875">
            <v>17492</v>
          </cell>
        </row>
        <row r="876">
          <cell r="M876" t="str">
            <v>4503031030001</v>
          </cell>
          <cell r="N876">
            <v>3101</v>
          </cell>
          <cell r="O876">
            <v>6202</v>
          </cell>
        </row>
        <row r="877">
          <cell r="M877" t="str">
            <v>4503041030001</v>
          </cell>
          <cell r="N877">
            <v>7886</v>
          </cell>
          <cell r="O877">
            <v>15682</v>
          </cell>
        </row>
        <row r="878">
          <cell r="M878" t="str">
            <v>4504011030001</v>
          </cell>
          <cell r="N878">
            <v>10112</v>
          </cell>
          <cell r="O878">
            <v>21069</v>
          </cell>
        </row>
        <row r="879">
          <cell r="M879" t="str">
            <v>4504021030001</v>
          </cell>
          <cell r="N879">
            <v>61039</v>
          </cell>
          <cell r="O879">
            <v>124000</v>
          </cell>
        </row>
        <row r="880">
          <cell r="M880" t="str">
            <v>4504031030001</v>
          </cell>
          <cell r="N880">
            <v>57927</v>
          </cell>
          <cell r="O880">
            <v>116904</v>
          </cell>
        </row>
        <row r="881">
          <cell r="M881" t="str">
            <v>4504041030001</v>
          </cell>
          <cell r="N881">
            <v>41193</v>
          </cell>
          <cell r="O881">
            <v>78083</v>
          </cell>
        </row>
        <row r="882">
          <cell r="M882" t="str">
            <v>4504051030001</v>
          </cell>
          <cell r="N882">
            <v>26348</v>
          </cell>
          <cell r="O882">
            <v>52503</v>
          </cell>
        </row>
        <row r="883">
          <cell r="M883" t="str">
            <v>4701011030001</v>
          </cell>
          <cell r="N883">
            <v>6735</v>
          </cell>
          <cell r="O883">
            <v>13470</v>
          </cell>
        </row>
        <row r="884">
          <cell r="M884" t="str">
            <v>4701021030001</v>
          </cell>
          <cell r="N884">
            <v>9255</v>
          </cell>
          <cell r="O884">
            <v>18450</v>
          </cell>
        </row>
        <row r="885">
          <cell r="M885" t="str">
            <v>4701031030001</v>
          </cell>
          <cell r="N885">
            <v>2630</v>
          </cell>
          <cell r="O885">
            <v>5238</v>
          </cell>
        </row>
        <row r="886">
          <cell r="M886" t="str">
            <v>4701041030001</v>
          </cell>
          <cell r="N886">
            <v>13174</v>
          </cell>
          <cell r="O886">
            <v>26265</v>
          </cell>
        </row>
        <row r="887">
          <cell r="M887" t="str">
            <v>4701051030001</v>
          </cell>
          <cell r="N887">
            <v>36085</v>
          </cell>
          <cell r="O887">
            <v>63835</v>
          </cell>
        </row>
        <row r="888">
          <cell r="M888" t="str">
            <v>4701061030001</v>
          </cell>
          <cell r="N888">
            <v>5490</v>
          </cell>
          <cell r="O888">
            <v>10933</v>
          </cell>
        </row>
        <row r="889">
          <cell r="M889" t="str">
            <v>4701071030001</v>
          </cell>
          <cell r="N889">
            <v>17322</v>
          </cell>
          <cell r="O889">
            <v>36056</v>
          </cell>
        </row>
        <row r="890">
          <cell r="M890" t="str">
            <v>4701081030001</v>
          </cell>
          <cell r="N890">
            <v>3790</v>
          </cell>
          <cell r="O890">
            <v>7513</v>
          </cell>
        </row>
        <row r="891">
          <cell r="M891" t="str">
            <v>4701091030001</v>
          </cell>
          <cell r="N891">
            <v>8859</v>
          </cell>
          <cell r="O891">
            <v>17718</v>
          </cell>
        </row>
        <row r="892">
          <cell r="M892" t="str">
            <v>4701101030001</v>
          </cell>
          <cell r="N892">
            <v>6569</v>
          </cell>
          <cell r="O892">
            <v>7664</v>
          </cell>
        </row>
        <row r="893">
          <cell r="M893" t="str">
            <v>4801011030001</v>
          </cell>
          <cell r="N893">
            <v>9987</v>
          </cell>
          <cell r="O893">
            <v>23294</v>
          </cell>
        </row>
        <row r="894">
          <cell r="M894" t="str">
            <v>4802011030001</v>
          </cell>
          <cell r="N894">
            <v>10496</v>
          </cell>
          <cell r="O894">
            <v>20889</v>
          </cell>
        </row>
        <row r="895">
          <cell r="M895" t="str">
            <v>4803011030001</v>
          </cell>
          <cell r="N895">
            <v>6852</v>
          </cell>
          <cell r="O895">
            <v>13611</v>
          </cell>
        </row>
        <row r="896">
          <cell r="M896" t="str">
            <v>4803021030001</v>
          </cell>
          <cell r="N896">
            <v>0</v>
          </cell>
          <cell r="O896">
            <v>0</v>
          </cell>
        </row>
        <row r="897">
          <cell r="M897" t="str">
            <v>4803031030001</v>
          </cell>
          <cell r="N897">
            <v>8799</v>
          </cell>
          <cell r="O897">
            <v>15780</v>
          </cell>
        </row>
        <row r="898">
          <cell r="M898" t="str">
            <v>4803041030001</v>
          </cell>
          <cell r="N898">
            <v>38578</v>
          </cell>
          <cell r="O898">
            <v>77254</v>
          </cell>
        </row>
        <row r="899">
          <cell r="M899" t="str">
            <v>4804011030001</v>
          </cell>
          <cell r="N899">
            <v>7494</v>
          </cell>
          <cell r="O899">
            <v>14988</v>
          </cell>
        </row>
        <row r="900">
          <cell r="M900" t="str">
            <v>4804021030001</v>
          </cell>
          <cell r="N900">
            <v>0</v>
          </cell>
          <cell r="O900">
            <v>0</v>
          </cell>
        </row>
        <row r="901">
          <cell r="M901" t="str">
            <v>4804031030001</v>
          </cell>
          <cell r="N901">
            <v>20919</v>
          </cell>
          <cell r="O901">
            <v>41805</v>
          </cell>
        </row>
        <row r="902">
          <cell r="M902" t="str">
            <v>4804041030001</v>
          </cell>
          <cell r="N902">
            <v>54198</v>
          </cell>
          <cell r="O902">
            <v>107325</v>
          </cell>
        </row>
        <row r="903">
          <cell r="M903" t="str">
            <v>4805011030001</v>
          </cell>
          <cell r="N903">
            <v>294177</v>
          </cell>
          <cell r="O903">
            <v>588438</v>
          </cell>
        </row>
        <row r="904">
          <cell r="M904" t="str">
            <v>4805021030001</v>
          </cell>
          <cell r="N904">
            <v>3509</v>
          </cell>
          <cell r="O904">
            <v>7018</v>
          </cell>
        </row>
        <row r="905">
          <cell r="M905" t="str">
            <v>4805031030001</v>
          </cell>
          <cell r="N905">
            <v>7200</v>
          </cell>
          <cell r="O905">
            <v>15145</v>
          </cell>
        </row>
        <row r="906">
          <cell r="M906" t="str">
            <v>4805041030001</v>
          </cell>
          <cell r="N906">
            <v>31706</v>
          </cell>
          <cell r="O906">
            <v>63710</v>
          </cell>
        </row>
        <row r="907">
          <cell r="M907" t="str">
            <v>4101011030002</v>
          </cell>
          <cell r="N907">
            <v>73732</v>
          </cell>
          <cell r="O907">
            <v>142514</v>
          </cell>
        </row>
        <row r="908">
          <cell r="M908" t="str">
            <v>4102011030002</v>
          </cell>
          <cell r="N908">
            <v>57810</v>
          </cell>
          <cell r="O908">
            <v>115090</v>
          </cell>
        </row>
        <row r="909">
          <cell r="M909" t="str">
            <v>4103011030002</v>
          </cell>
          <cell r="N909">
            <v>5451</v>
          </cell>
          <cell r="O909">
            <v>10902</v>
          </cell>
        </row>
        <row r="910">
          <cell r="M910" t="str">
            <v>4103021030002</v>
          </cell>
          <cell r="N910">
            <v>0</v>
          </cell>
          <cell r="O910">
            <v>0</v>
          </cell>
        </row>
        <row r="911">
          <cell r="M911" t="str">
            <v>4103031030002</v>
          </cell>
          <cell r="N911">
            <v>8640</v>
          </cell>
          <cell r="O911">
            <v>17280</v>
          </cell>
        </row>
        <row r="912">
          <cell r="M912" t="str">
            <v>4103041030002</v>
          </cell>
          <cell r="N912">
            <v>0</v>
          </cell>
          <cell r="O912">
            <v>0</v>
          </cell>
        </row>
        <row r="913">
          <cell r="M913" t="str">
            <v>4103051030002</v>
          </cell>
          <cell r="N913">
            <v>8640</v>
          </cell>
          <cell r="O913">
            <v>17280</v>
          </cell>
        </row>
        <row r="914">
          <cell r="M914" t="str">
            <v>4103061030002</v>
          </cell>
          <cell r="N914">
            <v>8025</v>
          </cell>
          <cell r="O914">
            <v>16050</v>
          </cell>
        </row>
        <row r="915">
          <cell r="M915" t="str">
            <v>4103071030002</v>
          </cell>
          <cell r="N915">
            <v>0</v>
          </cell>
          <cell r="O915">
            <v>0</v>
          </cell>
        </row>
        <row r="916">
          <cell r="M916" t="str">
            <v>4103081030002</v>
          </cell>
          <cell r="N916">
            <v>0</v>
          </cell>
          <cell r="O916">
            <v>0</v>
          </cell>
        </row>
        <row r="917">
          <cell r="M917" t="str">
            <v>4103091030002</v>
          </cell>
          <cell r="N917">
            <v>0</v>
          </cell>
          <cell r="O917">
            <v>0</v>
          </cell>
        </row>
        <row r="918">
          <cell r="M918" t="str">
            <v>4104021030002</v>
          </cell>
          <cell r="N918">
            <v>8640</v>
          </cell>
          <cell r="O918">
            <v>17280</v>
          </cell>
        </row>
        <row r="919">
          <cell r="M919" t="str">
            <v>4105011030002</v>
          </cell>
          <cell r="N919">
            <v>23915</v>
          </cell>
          <cell r="O919">
            <v>47830</v>
          </cell>
        </row>
        <row r="920">
          <cell r="M920" t="str">
            <v>4105021030002</v>
          </cell>
          <cell r="N920">
            <v>0</v>
          </cell>
          <cell r="O920">
            <v>0</v>
          </cell>
        </row>
        <row r="921">
          <cell r="M921" t="str">
            <v>4201011030002</v>
          </cell>
          <cell r="N921">
            <v>21924</v>
          </cell>
          <cell r="O921">
            <v>49869</v>
          </cell>
        </row>
        <row r="922">
          <cell r="M922" t="str">
            <v>4202011030002</v>
          </cell>
          <cell r="N922">
            <v>0</v>
          </cell>
          <cell r="O922">
            <v>0</v>
          </cell>
        </row>
        <row r="923">
          <cell r="M923" t="str">
            <v>4203011030002</v>
          </cell>
          <cell r="N923">
            <v>14940</v>
          </cell>
          <cell r="O923">
            <v>32132</v>
          </cell>
        </row>
        <row r="924">
          <cell r="M924" t="str">
            <v>4204011030002</v>
          </cell>
          <cell r="N924">
            <v>7222</v>
          </cell>
          <cell r="O924">
            <v>12037</v>
          </cell>
        </row>
        <row r="925">
          <cell r="M925" t="str">
            <v>4205011030002</v>
          </cell>
          <cell r="N925">
            <v>8633</v>
          </cell>
          <cell r="O925">
            <v>15827</v>
          </cell>
        </row>
        <row r="926">
          <cell r="M926" t="str">
            <v>4206011030002</v>
          </cell>
          <cell r="N926">
            <v>0</v>
          </cell>
          <cell r="O926">
            <v>0</v>
          </cell>
        </row>
        <row r="927">
          <cell r="M927" t="str">
            <v>4301011030002</v>
          </cell>
          <cell r="N927">
            <v>20538</v>
          </cell>
          <cell r="O927">
            <v>45771</v>
          </cell>
        </row>
        <row r="928">
          <cell r="M928" t="str">
            <v>4302011030002</v>
          </cell>
          <cell r="N928">
            <v>138267</v>
          </cell>
          <cell r="O928">
            <v>273877</v>
          </cell>
        </row>
        <row r="929">
          <cell r="M929" t="str">
            <v>4303011030002</v>
          </cell>
          <cell r="N929">
            <v>43373</v>
          </cell>
          <cell r="O929">
            <v>87949</v>
          </cell>
        </row>
        <row r="930">
          <cell r="M930" t="str">
            <v>4401011030002</v>
          </cell>
          <cell r="N930">
            <v>38946</v>
          </cell>
          <cell r="O930">
            <v>77892</v>
          </cell>
        </row>
        <row r="931">
          <cell r="M931" t="str">
            <v>4402011030002</v>
          </cell>
          <cell r="N931">
            <v>102572</v>
          </cell>
          <cell r="O931">
            <v>201214</v>
          </cell>
        </row>
        <row r="932">
          <cell r="M932" t="str">
            <v>4402031030002</v>
          </cell>
          <cell r="N932">
            <v>38888</v>
          </cell>
          <cell r="O932">
            <v>82615</v>
          </cell>
        </row>
        <row r="933">
          <cell r="M933" t="str">
            <v>4402041030002</v>
          </cell>
          <cell r="N933">
            <v>0</v>
          </cell>
          <cell r="O933">
            <v>0</v>
          </cell>
        </row>
        <row r="934">
          <cell r="M934" t="str">
            <v>4403011030002</v>
          </cell>
          <cell r="N934">
            <v>25935</v>
          </cell>
          <cell r="O934">
            <v>53336</v>
          </cell>
        </row>
        <row r="935">
          <cell r="M935" t="str">
            <v>4403021030002</v>
          </cell>
          <cell r="N935">
            <v>18800</v>
          </cell>
          <cell r="O935">
            <v>38467</v>
          </cell>
        </row>
        <row r="936">
          <cell r="M936" t="str">
            <v>4403031030002</v>
          </cell>
          <cell r="N936">
            <v>88629</v>
          </cell>
          <cell r="O936">
            <v>179703</v>
          </cell>
        </row>
        <row r="937">
          <cell r="M937" t="str">
            <v>4403041030002</v>
          </cell>
          <cell r="N937">
            <v>0</v>
          </cell>
          <cell r="O937">
            <v>0</v>
          </cell>
        </row>
        <row r="938">
          <cell r="M938" t="str">
            <v>4404011030002</v>
          </cell>
          <cell r="N938">
            <v>382745</v>
          </cell>
          <cell r="O938">
            <v>768115</v>
          </cell>
        </row>
        <row r="939">
          <cell r="M939" t="str">
            <v>4404021030002</v>
          </cell>
          <cell r="N939">
            <v>0</v>
          </cell>
          <cell r="O939">
            <v>0</v>
          </cell>
        </row>
        <row r="940">
          <cell r="M940" t="str">
            <v>4404031030002</v>
          </cell>
          <cell r="N940">
            <v>0</v>
          </cell>
          <cell r="O940">
            <v>0</v>
          </cell>
        </row>
        <row r="941">
          <cell r="M941" t="str">
            <v>4404041030002</v>
          </cell>
          <cell r="N941">
            <v>75550</v>
          </cell>
          <cell r="O941">
            <v>145905</v>
          </cell>
        </row>
        <row r="942">
          <cell r="M942" t="str">
            <v>4404051030002</v>
          </cell>
          <cell r="N942">
            <v>0</v>
          </cell>
          <cell r="O942">
            <v>0</v>
          </cell>
        </row>
        <row r="943">
          <cell r="M943" t="str">
            <v>4405011030002</v>
          </cell>
          <cell r="N943">
            <v>33329</v>
          </cell>
          <cell r="O943">
            <v>66658</v>
          </cell>
        </row>
        <row r="944">
          <cell r="M944" t="str">
            <v>4405021030002</v>
          </cell>
          <cell r="N944">
            <v>91858</v>
          </cell>
          <cell r="O944">
            <v>183069</v>
          </cell>
        </row>
        <row r="945">
          <cell r="M945" t="str">
            <v>4405111030002</v>
          </cell>
          <cell r="N945">
            <v>14919</v>
          </cell>
          <cell r="O945">
            <v>18012</v>
          </cell>
        </row>
        <row r="946">
          <cell r="M946" t="str">
            <v>4406011030002</v>
          </cell>
          <cell r="N946">
            <v>24646</v>
          </cell>
          <cell r="O946">
            <v>49292</v>
          </cell>
        </row>
        <row r="947">
          <cell r="M947" t="str">
            <v>4411011030002</v>
          </cell>
          <cell r="N947">
            <v>116176</v>
          </cell>
          <cell r="O947">
            <v>229118</v>
          </cell>
        </row>
        <row r="948">
          <cell r="M948" t="str">
            <v>4421011030002</v>
          </cell>
          <cell r="N948">
            <v>138174</v>
          </cell>
          <cell r="O948">
            <v>267571</v>
          </cell>
        </row>
        <row r="949">
          <cell r="M949" t="str">
            <v>4421021030002</v>
          </cell>
          <cell r="N949">
            <v>30940</v>
          </cell>
          <cell r="O949">
            <v>61880</v>
          </cell>
        </row>
        <row r="950">
          <cell r="M950" t="str">
            <v>4501011030002</v>
          </cell>
          <cell r="N950">
            <v>15844</v>
          </cell>
          <cell r="O950">
            <v>31688</v>
          </cell>
        </row>
        <row r="951">
          <cell r="M951" t="str">
            <v>4501021030002</v>
          </cell>
          <cell r="N951">
            <v>37513</v>
          </cell>
          <cell r="O951">
            <v>68774</v>
          </cell>
        </row>
        <row r="952">
          <cell r="M952" t="str">
            <v>4501031030002</v>
          </cell>
          <cell r="N952">
            <v>24884</v>
          </cell>
          <cell r="O952">
            <v>49948</v>
          </cell>
        </row>
        <row r="953">
          <cell r="M953" t="str">
            <v>4501041030002</v>
          </cell>
          <cell r="N953">
            <v>0</v>
          </cell>
          <cell r="O953">
            <v>0</v>
          </cell>
        </row>
        <row r="954">
          <cell r="M954" t="str">
            <v>4502011030002</v>
          </cell>
          <cell r="N954">
            <v>11679</v>
          </cell>
          <cell r="O954">
            <v>22425</v>
          </cell>
        </row>
        <row r="955">
          <cell r="M955" t="str">
            <v>4502021030002</v>
          </cell>
          <cell r="N955">
            <v>0</v>
          </cell>
          <cell r="O955">
            <v>0</v>
          </cell>
        </row>
        <row r="956">
          <cell r="M956" t="str">
            <v>4502031030002</v>
          </cell>
          <cell r="N956">
            <v>0</v>
          </cell>
          <cell r="O956">
            <v>0</v>
          </cell>
        </row>
        <row r="957">
          <cell r="M957" t="str">
            <v>4502041030002</v>
          </cell>
          <cell r="N957">
            <v>0</v>
          </cell>
          <cell r="O957">
            <v>0</v>
          </cell>
        </row>
        <row r="958">
          <cell r="M958" t="str">
            <v>4503011030002</v>
          </cell>
          <cell r="N958">
            <v>0</v>
          </cell>
          <cell r="O958">
            <v>0</v>
          </cell>
        </row>
        <row r="959">
          <cell r="M959" t="str">
            <v>4503021030002</v>
          </cell>
          <cell r="N959">
            <v>29024</v>
          </cell>
          <cell r="O959">
            <v>58048</v>
          </cell>
        </row>
        <row r="960">
          <cell r="M960" t="str">
            <v>4503031030002</v>
          </cell>
          <cell r="N960">
            <v>18382</v>
          </cell>
          <cell r="O960">
            <v>36764</v>
          </cell>
        </row>
        <row r="961">
          <cell r="M961" t="str">
            <v>4503041030002</v>
          </cell>
          <cell r="N961">
            <v>20391</v>
          </cell>
          <cell r="O961">
            <v>46650</v>
          </cell>
        </row>
        <row r="962">
          <cell r="M962" t="str">
            <v>4504011030002</v>
          </cell>
          <cell r="N962">
            <v>22299</v>
          </cell>
          <cell r="O962">
            <v>53763</v>
          </cell>
        </row>
        <row r="963">
          <cell r="M963" t="str">
            <v>4504021030002</v>
          </cell>
          <cell r="N963">
            <v>230453</v>
          </cell>
          <cell r="O963">
            <v>463412</v>
          </cell>
        </row>
        <row r="964">
          <cell r="M964" t="str">
            <v>4504031030002</v>
          </cell>
          <cell r="N964">
            <v>294460</v>
          </cell>
          <cell r="O964">
            <v>595741</v>
          </cell>
        </row>
        <row r="965">
          <cell r="M965" t="str">
            <v>4504041030002</v>
          </cell>
          <cell r="N965">
            <v>113840</v>
          </cell>
          <cell r="O965">
            <v>213939</v>
          </cell>
        </row>
        <row r="966">
          <cell r="M966" t="str">
            <v>4504051030002</v>
          </cell>
          <cell r="N966">
            <v>103947</v>
          </cell>
          <cell r="O966">
            <v>200319</v>
          </cell>
        </row>
        <row r="967">
          <cell r="M967" t="str">
            <v>4701011030002</v>
          </cell>
          <cell r="N967">
            <v>20700</v>
          </cell>
          <cell r="O967">
            <v>40829</v>
          </cell>
        </row>
        <row r="968">
          <cell r="M968" t="str">
            <v>4701021030002</v>
          </cell>
          <cell r="N968">
            <v>29024</v>
          </cell>
          <cell r="O968">
            <v>54527</v>
          </cell>
        </row>
        <row r="969">
          <cell r="M969" t="str">
            <v>4701031030002</v>
          </cell>
          <cell r="N969">
            <v>11758</v>
          </cell>
          <cell r="O969">
            <v>23516</v>
          </cell>
        </row>
        <row r="970">
          <cell r="M970" t="str">
            <v>4701041030002</v>
          </cell>
          <cell r="N970">
            <v>42624</v>
          </cell>
          <cell r="O970">
            <v>86310</v>
          </cell>
        </row>
        <row r="971">
          <cell r="M971" t="str">
            <v>4701051030002</v>
          </cell>
          <cell r="N971">
            <v>39417</v>
          </cell>
          <cell r="O971">
            <v>66990</v>
          </cell>
        </row>
        <row r="972">
          <cell r="M972" t="str">
            <v>4701061030002</v>
          </cell>
          <cell r="N972">
            <v>5451</v>
          </cell>
          <cell r="O972">
            <v>10902</v>
          </cell>
        </row>
        <row r="973">
          <cell r="M973" t="str">
            <v>4701071030002</v>
          </cell>
          <cell r="N973">
            <v>65394</v>
          </cell>
          <cell r="O973">
            <v>146943</v>
          </cell>
        </row>
        <row r="974">
          <cell r="M974" t="str">
            <v>4701081030002</v>
          </cell>
          <cell r="N974">
            <v>30132</v>
          </cell>
          <cell r="O974">
            <v>54935</v>
          </cell>
        </row>
        <row r="975">
          <cell r="M975" t="str">
            <v>4701091030002</v>
          </cell>
          <cell r="N975">
            <v>27432</v>
          </cell>
          <cell r="O975">
            <v>54864</v>
          </cell>
        </row>
        <row r="976">
          <cell r="M976" t="str">
            <v>4701101030002</v>
          </cell>
          <cell r="N976">
            <v>27189</v>
          </cell>
          <cell r="O976">
            <v>31721</v>
          </cell>
        </row>
        <row r="977">
          <cell r="M977" t="str">
            <v>4801011030002</v>
          </cell>
          <cell r="N977">
            <v>34560</v>
          </cell>
          <cell r="O977">
            <v>84489</v>
          </cell>
        </row>
        <row r="978">
          <cell r="M978" t="str">
            <v>4802011030002</v>
          </cell>
          <cell r="N978">
            <v>17266</v>
          </cell>
          <cell r="O978">
            <v>34283</v>
          </cell>
        </row>
        <row r="979">
          <cell r="M979" t="str">
            <v>4803011030002</v>
          </cell>
          <cell r="N979">
            <v>31475</v>
          </cell>
          <cell r="O979">
            <v>64012</v>
          </cell>
        </row>
        <row r="980">
          <cell r="M980" t="str">
            <v>4803021030002</v>
          </cell>
          <cell r="N980">
            <v>0</v>
          </cell>
          <cell r="O980">
            <v>0</v>
          </cell>
        </row>
        <row r="981">
          <cell r="M981" t="str">
            <v>4803031030002</v>
          </cell>
          <cell r="N981">
            <v>23573</v>
          </cell>
          <cell r="O981">
            <v>40277</v>
          </cell>
        </row>
        <row r="982">
          <cell r="M982" t="str">
            <v>4803041030002</v>
          </cell>
          <cell r="N982">
            <v>132689</v>
          </cell>
          <cell r="O982">
            <v>263601</v>
          </cell>
        </row>
        <row r="983">
          <cell r="M983" t="str">
            <v>4804011030002</v>
          </cell>
          <cell r="N983">
            <v>27432</v>
          </cell>
          <cell r="O983">
            <v>55947</v>
          </cell>
        </row>
        <row r="984">
          <cell r="M984" t="str">
            <v>4804021030002</v>
          </cell>
          <cell r="N984">
            <v>7924</v>
          </cell>
          <cell r="O984">
            <v>12586</v>
          </cell>
        </row>
        <row r="985">
          <cell r="M985" t="str">
            <v>4804031030002</v>
          </cell>
          <cell r="N985">
            <v>75294</v>
          </cell>
          <cell r="O985">
            <v>138873</v>
          </cell>
        </row>
        <row r="986">
          <cell r="M986" t="str">
            <v>4804041030002</v>
          </cell>
          <cell r="N986">
            <v>163358</v>
          </cell>
          <cell r="O986">
            <v>325131</v>
          </cell>
        </row>
        <row r="987">
          <cell r="M987" t="str">
            <v>4805011030002</v>
          </cell>
          <cell r="N987">
            <v>1562179</v>
          </cell>
          <cell r="O987">
            <v>3145949</v>
          </cell>
        </row>
        <row r="988">
          <cell r="M988" t="str">
            <v>4805021030002</v>
          </cell>
          <cell r="N988">
            <v>9670</v>
          </cell>
          <cell r="O988">
            <v>15539</v>
          </cell>
        </row>
        <row r="989">
          <cell r="M989" t="str">
            <v>4805031030002</v>
          </cell>
          <cell r="N989">
            <v>28188</v>
          </cell>
          <cell r="O989">
            <v>60455</v>
          </cell>
        </row>
        <row r="990">
          <cell r="M990" t="str">
            <v>4805041030002</v>
          </cell>
          <cell r="N990">
            <v>158544</v>
          </cell>
          <cell r="O990">
            <v>324341</v>
          </cell>
        </row>
        <row r="991">
          <cell r="M991" t="str">
            <v>4101011030003</v>
          </cell>
          <cell r="N991">
            <v>202680</v>
          </cell>
          <cell r="O991">
            <v>406107</v>
          </cell>
        </row>
        <row r="992">
          <cell r="M992" t="str">
            <v>4102011030003</v>
          </cell>
          <cell r="N992">
            <v>163465</v>
          </cell>
          <cell r="O992">
            <v>323054</v>
          </cell>
        </row>
        <row r="993">
          <cell r="M993" t="str">
            <v>4103011030003</v>
          </cell>
          <cell r="N993">
            <v>0</v>
          </cell>
          <cell r="O993">
            <v>0</v>
          </cell>
        </row>
        <row r="994">
          <cell r="M994" t="str">
            <v>4103021030003</v>
          </cell>
          <cell r="N994">
            <v>0</v>
          </cell>
          <cell r="O994">
            <v>0</v>
          </cell>
        </row>
        <row r="995">
          <cell r="M995" t="str">
            <v>4103031030003</v>
          </cell>
          <cell r="N995">
            <v>0</v>
          </cell>
          <cell r="O995">
            <v>0</v>
          </cell>
        </row>
        <row r="996">
          <cell r="M996" t="str">
            <v>4103041030003</v>
          </cell>
          <cell r="N996">
            <v>0</v>
          </cell>
          <cell r="O996">
            <v>0</v>
          </cell>
        </row>
        <row r="997">
          <cell r="M997" t="str">
            <v>4103051030003</v>
          </cell>
          <cell r="N997">
            <v>0</v>
          </cell>
          <cell r="O997">
            <v>0</v>
          </cell>
        </row>
        <row r="998">
          <cell r="M998" t="str">
            <v>4103061030003</v>
          </cell>
          <cell r="N998">
            <v>0</v>
          </cell>
          <cell r="O998">
            <v>0</v>
          </cell>
        </row>
        <row r="999">
          <cell r="M999" t="str">
            <v>4103071030003</v>
          </cell>
          <cell r="N999">
            <v>0</v>
          </cell>
          <cell r="O999">
            <v>0</v>
          </cell>
        </row>
        <row r="1000">
          <cell r="M1000" t="str">
            <v>4103081030003</v>
          </cell>
          <cell r="N1000">
            <v>0</v>
          </cell>
          <cell r="O1000">
            <v>0</v>
          </cell>
        </row>
        <row r="1001">
          <cell r="M1001" t="str">
            <v>4103091030003</v>
          </cell>
          <cell r="N1001">
            <v>0</v>
          </cell>
          <cell r="O1001">
            <v>0</v>
          </cell>
        </row>
        <row r="1002">
          <cell r="M1002" t="str">
            <v>4104021030003</v>
          </cell>
          <cell r="N1002">
            <v>0</v>
          </cell>
          <cell r="O1002">
            <v>0</v>
          </cell>
        </row>
        <row r="1003">
          <cell r="M1003" t="str">
            <v>4105011030003</v>
          </cell>
          <cell r="N1003">
            <v>105504</v>
          </cell>
          <cell r="O1003">
            <v>210084</v>
          </cell>
        </row>
        <row r="1004">
          <cell r="M1004" t="str">
            <v>4105021030003</v>
          </cell>
          <cell r="N1004">
            <v>0</v>
          </cell>
          <cell r="O1004">
            <v>0</v>
          </cell>
        </row>
        <row r="1005">
          <cell r="M1005" t="str">
            <v>4201011030003</v>
          </cell>
          <cell r="N1005">
            <v>39631</v>
          </cell>
          <cell r="O1005">
            <v>102582</v>
          </cell>
        </row>
        <row r="1006">
          <cell r="M1006" t="str">
            <v>4202011030003</v>
          </cell>
          <cell r="N1006">
            <v>0</v>
          </cell>
          <cell r="O1006">
            <v>0</v>
          </cell>
        </row>
        <row r="1007">
          <cell r="M1007" t="str">
            <v>4203011030003</v>
          </cell>
          <cell r="N1007">
            <v>30147</v>
          </cell>
          <cell r="O1007">
            <v>64958</v>
          </cell>
        </row>
        <row r="1008">
          <cell r="M1008" t="str">
            <v>4204011030003</v>
          </cell>
          <cell r="N1008">
            <v>28685</v>
          </cell>
          <cell r="O1008">
            <v>52590</v>
          </cell>
        </row>
        <row r="1009">
          <cell r="M1009" t="str">
            <v>4205011030003</v>
          </cell>
          <cell r="N1009">
            <v>28685</v>
          </cell>
          <cell r="O1009">
            <v>52590</v>
          </cell>
        </row>
        <row r="1010">
          <cell r="M1010" t="str">
            <v>4206011030003</v>
          </cell>
          <cell r="N1010">
            <v>31667</v>
          </cell>
          <cell r="O1010">
            <v>63334</v>
          </cell>
        </row>
        <row r="1011">
          <cell r="M1011" t="str">
            <v>4301011030003</v>
          </cell>
          <cell r="N1011">
            <v>75472</v>
          </cell>
          <cell r="O1011">
            <v>147533</v>
          </cell>
        </row>
        <row r="1012">
          <cell r="M1012" t="str">
            <v>4302011030003</v>
          </cell>
          <cell r="N1012">
            <v>362038</v>
          </cell>
          <cell r="O1012">
            <v>724909</v>
          </cell>
        </row>
        <row r="1013">
          <cell r="M1013" t="str">
            <v>4303011030003</v>
          </cell>
          <cell r="N1013">
            <v>176159</v>
          </cell>
          <cell r="O1013">
            <v>350840</v>
          </cell>
        </row>
        <row r="1014">
          <cell r="M1014" t="str">
            <v>4401011030003</v>
          </cell>
          <cell r="N1014">
            <v>94611</v>
          </cell>
          <cell r="O1014">
            <v>189222</v>
          </cell>
        </row>
        <row r="1015">
          <cell r="M1015" t="str">
            <v>4402011030003</v>
          </cell>
          <cell r="N1015">
            <v>333932</v>
          </cell>
          <cell r="O1015">
            <v>661298</v>
          </cell>
        </row>
        <row r="1016">
          <cell r="M1016" t="str">
            <v>4402031030003</v>
          </cell>
          <cell r="N1016">
            <v>78954</v>
          </cell>
          <cell r="O1016">
            <v>169400</v>
          </cell>
        </row>
        <row r="1017">
          <cell r="M1017" t="str">
            <v>4402041030003</v>
          </cell>
          <cell r="N1017">
            <v>0</v>
          </cell>
          <cell r="O1017">
            <v>0</v>
          </cell>
        </row>
        <row r="1018">
          <cell r="M1018" t="str">
            <v>4403011030003</v>
          </cell>
          <cell r="N1018">
            <v>60653</v>
          </cell>
          <cell r="O1018">
            <v>120912</v>
          </cell>
        </row>
        <row r="1019">
          <cell r="M1019" t="str">
            <v>4403021030003</v>
          </cell>
          <cell r="N1019">
            <v>61063</v>
          </cell>
          <cell r="O1019">
            <v>119895</v>
          </cell>
        </row>
        <row r="1020">
          <cell r="M1020" t="str">
            <v>4403031030003</v>
          </cell>
          <cell r="N1020">
            <v>296382</v>
          </cell>
          <cell r="O1020">
            <v>588603</v>
          </cell>
        </row>
        <row r="1021">
          <cell r="M1021" t="str">
            <v>4403041030003</v>
          </cell>
          <cell r="N1021">
            <v>0</v>
          </cell>
          <cell r="O1021">
            <v>0</v>
          </cell>
        </row>
        <row r="1022">
          <cell r="M1022" t="str">
            <v>4404011030003</v>
          </cell>
          <cell r="N1022">
            <v>1266570</v>
          </cell>
          <cell r="O1022">
            <v>2533572</v>
          </cell>
        </row>
        <row r="1023">
          <cell r="M1023" t="str">
            <v>4404021030003</v>
          </cell>
          <cell r="N1023">
            <v>0</v>
          </cell>
          <cell r="O1023">
            <v>0</v>
          </cell>
        </row>
        <row r="1024">
          <cell r="M1024" t="str">
            <v>4404031030003</v>
          </cell>
          <cell r="N1024">
            <v>0</v>
          </cell>
          <cell r="O1024">
            <v>0</v>
          </cell>
        </row>
        <row r="1025">
          <cell r="M1025" t="str">
            <v>4404041030003</v>
          </cell>
          <cell r="N1025">
            <v>240744</v>
          </cell>
          <cell r="O1025">
            <v>481488</v>
          </cell>
        </row>
        <row r="1026">
          <cell r="M1026" t="str">
            <v>4404051030003</v>
          </cell>
          <cell r="N1026">
            <v>0</v>
          </cell>
          <cell r="O1026">
            <v>0</v>
          </cell>
        </row>
        <row r="1027">
          <cell r="M1027" t="str">
            <v>4405011030003</v>
          </cell>
          <cell r="N1027">
            <v>82333</v>
          </cell>
          <cell r="O1027">
            <v>166971</v>
          </cell>
        </row>
        <row r="1028">
          <cell r="M1028" t="str">
            <v>4405021030003</v>
          </cell>
          <cell r="N1028">
            <v>149141</v>
          </cell>
          <cell r="O1028">
            <v>298282</v>
          </cell>
        </row>
        <row r="1029">
          <cell r="M1029" t="str">
            <v>4405111030003</v>
          </cell>
          <cell r="N1029">
            <v>34107</v>
          </cell>
          <cell r="O1029">
            <v>42003</v>
          </cell>
        </row>
        <row r="1030">
          <cell r="M1030" t="str">
            <v>4406011030003</v>
          </cell>
          <cell r="N1030">
            <v>74956</v>
          </cell>
          <cell r="O1030">
            <v>149912</v>
          </cell>
        </row>
        <row r="1031">
          <cell r="M1031" t="str">
            <v>4411011030003</v>
          </cell>
          <cell r="N1031">
            <v>338147</v>
          </cell>
          <cell r="O1031">
            <v>675551</v>
          </cell>
        </row>
        <row r="1032">
          <cell r="M1032" t="str">
            <v>4421011030003</v>
          </cell>
          <cell r="N1032">
            <v>349435</v>
          </cell>
          <cell r="O1032">
            <v>690888</v>
          </cell>
        </row>
        <row r="1033">
          <cell r="M1033" t="str">
            <v>4421021030003</v>
          </cell>
          <cell r="N1033">
            <v>63685</v>
          </cell>
          <cell r="O1033">
            <v>127370</v>
          </cell>
        </row>
        <row r="1034">
          <cell r="M1034" t="str">
            <v>4501011030003</v>
          </cell>
          <cell r="N1034">
            <v>34107</v>
          </cell>
          <cell r="O1034">
            <v>68214</v>
          </cell>
        </row>
        <row r="1035">
          <cell r="M1035" t="str">
            <v>4501021030003</v>
          </cell>
          <cell r="N1035">
            <v>77590</v>
          </cell>
          <cell r="O1035">
            <v>142249</v>
          </cell>
        </row>
        <row r="1036">
          <cell r="M1036" t="str">
            <v>4501031030003</v>
          </cell>
          <cell r="N1036">
            <v>89096</v>
          </cell>
          <cell r="O1036">
            <v>181693</v>
          </cell>
        </row>
        <row r="1037">
          <cell r="M1037" t="str">
            <v>4501041030003</v>
          </cell>
          <cell r="N1037">
            <v>0</v>
          </cell>
          <cell r="O1037">
            <v>0</v>
          </cell>
        </row>
        <row r="1038">
          <cell r="M1038" t="str">
            <v>4502011030003</v>
          </cell>
          <cell r="N1038">
            <v>33274</v>
          </cell>
          <cell r="O1038">
            <v>66401</v>
          </cell>
        </row>
        <row r="1039">
          <cell r="M1039" t="str">
            <v>4502021030003</v>
          </cell>
          <cell r="N1039">
            <v>0</v>
          </cell>
          <cell r="O1039">
            <v>0</v>
          </cell>
        </row>
        <row r="1040">
          <cell r="M1040" t="str">
            <v>4502031030003</v>
          </cell>
          <cell r="N1040">
            <v>0</v>
          </cell>
          <cell r="O1040">
            <v>0</v>
          </cell>
        </row>
        <row r="1041">
          <cell r="M1041" t="str">
            <v>4502041030003</v>
          </cell>
          <cell r="N1041">
            <v>0</v>
          </cell>
          <cell r="O1041">
            <v>0</v>
          </cell>
        </row>
        <row r="1042">
          <cell r="M1042" t="str">
            <v>4503011030003</v>
          </cell>
          <cell r="N1042">
            <v>34107</v>
          </cell>
          <cell r="O1042">
            <v>68214</v>
          </cell>
        </row>
        <row r="1043">
          <cell r="M1043" t="str">
            <v>4503021030003</v>
          </cell>
          <cell r="N1043">
            <v>90104</v>
          </cell>
          <cell r="O1043">
            <v>180208</v>
          </cell>
        </row>
        <row r="1044">
          <cell r="M1044" t="str">
            <v>4503031030003</v>
          </cell>
          <cell r="N1044">
            <v>34107</v>
          </cell>
          <cell r="O1044">
            <v>68214</v>
          </cell>
        </row>
        <row r="1045">
          <cell r="M1045" t="str">
            <v>4503041030003</v>
          </cell>
          <cell r="N1045">
            <v>83664</v>
          </cell>
          <cell r="O1045">
            <v>166338</v>
          </cell>
        </row>
        <row r="1046">
          <cell r="M1046" t="str">
            <v>4504011030003</v>
          </cell>
          <cell r="N1046">
            <v>111226</v>
          </cell>
          <cell r="O1046">
            <v>239138</v>
          </cell>
        </row>
        <row r="1047">
          <cell r="M1047" t="str">
            <v>4504021030003</v>
          </cell>
          <cell r="N1047">
            <v>676959</v>
          </cell>
          <cell r="O1047">
            <v>1375062</v>
          </cell>
        </row>
        <row r="1048">
          <cell r="M1048" t="str">
            <v>4504031030003</v>
          </cell>
          <cell r="N1048">
            <v>674684</v>
          </cell>
          <cell r="O1048">
            <v>1360918</v>
          </cell>
        </row>
        <row r="1049">
          <cell r="M1049" t="str">
            <v>4504041030003</v>
          </cell>
          <cell r="N1049">
            <v>453117</v>
          </cell>
          <cell r="O1049">
            <v>858899</v>
          </cell>
        </row>
        <row r="1050">
          <cell r="M1050" t="str">
            <v>4504051030003</v>
          </cell>
          <cell r="N1050">
            <v>343309</v>
          </cell>
          <cell r="O1050">
            <v>677040</v>
          </cell>
        </row>
        <row r="1051">
          <cell r="M1051" t="str">
            <v>4701011030003</v>
          </cell>
          <cell r="N1051">
            <v>70167</v>
          </cell>
          <cell r="O1051">
            <v>140334</v>
          </cell>
        </row>
        <row r="1052">
          <cell r="M1052" t="str">
            <v>4701021030003</v>
          </cell>
          <cell r="N1052">
            <v>101800</v>
          </cell>
          <cell r="O1052">
            <v>202944</v>
          </cell>
        </row>
        <row r="1053">
          <cell r="M1053" t="str">
            <v>4701031030003</v>
          </cell>
          <cell r="N1053">
            <v>28929</v>
          </cell>
          <cell r="O1053">
            <v>57614</v>
          </cell>
        </row>
        <row r="1054">
          <cell r="M1054" t="str">
            <v>4701041030003</v>
          </cell>
          <cell r="N1054">
            <v>144906</v>
          </cell>
          <cell r="O1054">
            <v>288907</v>
          </cell>
        </row>
        <row r="1055">
          <cell r="M1055" t="str">
            <v>4701051030003</v>
          </cell>
          <cell r="N1055">
            <v>137922</v>
          </cell>
          <cell r="O1055">
            <v>257643</v>
          </cell>
        </row>
        <row r="1056">
          <cell r="M1056" t="str">
            <v>4701061030003</v>
          </cell>
          <cell r="N1056">
            <v>60390</v>
          </cell>
          <cell r="O1056">
            <v>120255</v>
          </cell>
        </row>
        <row r="1057">
          <cell r="M1057" t="str">
            <v>4701071030003</v>
          </cell>
          <cell r="N1057">
            <v>190538</v>
          </cell>
          <cell r="O1057">
            <v>395870</v>
          </cell>
        </row>
        <row r="1058">
          <cell r="M1058" t="str">
            <v>4701081030003</v>
          </cell>
          <cell r="N1058">
            <v>41683</v>
          </cell>
          <cell r="O1058">
            <v>82629</v>
          </cell>
        </row>
        <row r="1059">
          <cell r="M1059" t="str">
            <v>4701091030003</v>
          </cell>
          <cell r="N1059">
            <v>121443</v>
          </cell>
          <cell r="O1059">
            <v>242886</v>
          </cell>
        </row>
        <row r="1060">
          <cell r="M1060" t="str">
            <v>4701101030003</v>
          </cell>
          <cell r="N1060">
            <v>72256</v>
          </cell>
          <cell r="O1060">
            <v>84299</v>
          </cell>
        </row>
        <row r="1061">
          <cell r="M1061" t="str">
            <v>4801011030003</v>
          </cell>
          <cell r="N1061">
            <v>109854</v>
          </cell>
          <cell r="O1061">
            <v>256229</v>
          </cell>
        </row>
        <row r="1062">
          <cell r="M1062" t="str">
            <v>4802011030003</v>
          </cell>
          <cell r="N1062">
            <v>115450</v>
          </cell>
          <cell r="O1062">
            <v>229770</v>
          </cell>
        </row>
        <row r="1063">
          <cell r="M1063" t="str">
            <v>4803011030003</v>
          </cell>
          <cell r="N1063">
            <v>75363</v>
          </cell>
          <cell r="O1063">
            <v>149712</v>
          </cell>
        </row>
        <row r="1064">
          <cell r="M1064" t="str">
            <v>4803021030003</v>
          </cell>
          <cell r="N1064">
            <v>0</v>
          </cell>
          <cell r="O1064">
            <v>0</v>
          </cell>
        </row>
        <row r="1065">
          <cell r="M1065" t="str">
            <v>4803031030003</v>
          </cell>
          <cell r="N1065">
            <v>91127</v>
          </cell>
          <cell r="O1065">
            <v>162259</v>
          </cell>
        </row>
        <row r="1066">
          <cell r="M1066" t="str">
            <v>4803041030003</v>
          </cell>
          <cell r="N1066">
            <v>337507</v>
          </cell>
          <cell r="O1066">
            <v>676095</v>
          </cell>
        </row>
        <row r="1067">
          <cell r="M1067" t="str">
            <v>4804011030003</v>
          </cell>
          <cell r="N1067">
            <v>79353</v>
          </cell>
          <cell r="O1067">
            <v>158706</v>
          </cell>
        </row>
        <row r="1068">
          <cell r="M1068" t="str">
            <v>4804021030003</v>
          </cell>
          <cell r="N1068">
            <v>0</v>
          </cell>
          <cell r="O1068">
            <v>0</v>
          </cell>
        </row>
        <row r="1069">
          <cell r="M1069" t="str">
            <v>4804031030003</v>
          </cell>
          <cell r="N1069">
            <v>230105</v>
          </cell>
          <cell r="O1069">
            <v>459847</v>
          </cell>
        </row>
        <row r="1070">
          <cell r="M1070" t="str">
            <v>4804041030003</v>
          </cell>
          <cell r="N1070">
            <v>523985</v>
          </cell>
          <cell r="O1070">
            <v>1039488</v>
          </cell>
        </row>
        <row r="1071">
          <cell r="M1071" t="str">
            <v>4805011030003</v>
          </cell>
          <cell r="N1071">
            <v>3041807</v>
          </cell>
          <cell r="O1071">
            <v>6087139</v>
          </cell>
        </row>
        <row r="1072">
          <cell r="M1072" t="str">
            <v>4805021030003</v>
          </cell>
          <cell r="N1072">
            <v>38593</v>
          </cell>
          <cell r="O1072">
            <v>77186</v>
          </cell>
        </row>
        <row r="1073">
          <cell r="M1073" t="str">
            <v>4805031030003</v>
          </cell>
          <cell r="N1073">
            <v>79190</v>
          </cell>
          <cell r="O1073">
            <v>166581</v>
          </cell>
        </row>
        <row r="1074">
          <cell r="M1074" t="str">
            <v>4805041030003</v>
          </cell>
          <cell r="N1074">
            <v>343911</v>
          </cell>
          <cell r="O1074">
            <v>691100</v>
          </cell>
        </row>
        <row r="1075">
          <cell r="M1075" t="str">
            <v>4201011030004</v>
          </cell>
          <cell r="N1075">
            <v>410000</v>
          </cell>
          <cell r="O1075">
            <v>821768</v>
          </cell>
        </row>
        <row r="1076">
          <cell r="M1076" t="str">
            <v>4202011030004</v>
          </cell>
          <cell r="N1076">
            <v>0</v>
          </cell>
          <cell r="O1076">
            <v>0</v>
          </cell>
        </row>
        <row r="1077">
          <cell r="M1077" t="str">
            <v>4203011030004</v>
          </cell>
          <cell r="N1077">
            <v>0</v>
          </cell>
          <cell r="O1077">
            <v>0</v>
          </cell>
        </row>
        <row r="1078">
          <cell r="M1078" t="str">
            <v>4204011030004</v>
          </cell>
          <cell r="N1078">
            <v>0</v>
          </cell>
          <cell r="O1078">
            <v>0</v>
          </cell>
        </row>
        <row r="1079">
          <cell r="M1079" t="str">
            <v>4205011030004</v>
          </cell>
          <cell r="N1079">
            <v>0</v>
          </cell>
          <cell r="O1079">
            <v>0</v>
          </cell>
        </row>
        <row r="1080">
          <cell r="M1080" t="str">
            <v>4206011030004</v>
          </cell>
          <cell r="N1080">
            <v>0</v>
          </cell>
          <cell r="O1080">
            <v>0</v>
          </cell>
        </row>
        <row r="1081">
          <cell r="M1081" t="str">
            <v>4403041030004</v>
          </cell>
          <cell r="N1081">
            <v>0</v>
          </cell>
          <cell r="O1081">
            <v>0</v>
          </cell>
        </row>
        <row r="1082">
          <cell r="M1082" t="str">
            <v>4404011030004</v>
          </cell>
          <cell r="N1082">
            <v>0</v>
          </cell>
          <cell r="O1082">
            <v>0</v>
          </cell>
        </row>
        <row r="1083">
          <cell r="M1083" t="str">
            <v>4404021030004</v>
          </cell>
          <cell r="N1083">
            <v>0</v>
          </cell>
          <cell r="O1083">
            <v>0</v>
          </cell>
        </row>
        <row r="1084">
          <cell r="M1084" t="str">
            <v>4404031030004</v>
          </cell>
          <cell r="N1084">
            <v>0</v>
          </cell>
          <cell r="O1084">
            <v>0</v>
          </cell>
        </row>
        <row r="1085">
          <cell r="M1085" t="str">
            <v>4404041030004</v>
          </cell>
          <cell r="N1085">
            <v>0</v>
          </cell>
          <cell r="O1085">
            <v>0</v>
          </cell>
        </row>
        <row r="1086">
          <cell r="M1086" t="str">
            <v>4404051030004</v>
          </cell>
          <cell r="N1086">
            <v>0</v>
          </cell>
          <cell r="O1086">
            <v>0</v>
          </cell>
        </row>
        <row r="1087">
          <cell r="M1087" t="str">
            <v>4405011030004</v>
          </cell>
          <cell r="N1087">
            <v>0</v>
          </cell>
          <cell r="O1087">
            <v>0</v>
          </cell>
        </row>
        <row r="1088">
          <cell r="M1088" t="str">
            <v>4405021030004</v>
          </cell>
          <cell r="N1088">
            <v>0</v>
          </cell>
          <cell r="O1088">
            <v>0</v>
          </cell>
        </row>
        <row r="1089">
          <cell r="M1089" t="str">
            <v>4406011030004</v>
          </cell>
          <cell r="N1089">
            <v>0</v>
          </cell>
          <cell r="O1089">
            <v>0</v>
          </cell>
        </row>
        <row r="1090">
          <cell r="M1090" t="str">
            <v>4503011030004</v>
          </cell>
          <cell r="N1090">
            <v>0</v>
          </cell>
          <cell r="O1090">
            <v>0</v>
          </cell>
        </row>
        <row r="1091">
          <cell r="M1091" t="str">
            <v>4503021030004</v>
          </cell>
          <cell r="N1091">
            <v>0</v>
          </cell>
          <cell r="O1091">
            <v>0</v>
          </cell>
        </row>
        <row r="1092">
          <cell r="M1092" t="str">
            <v>4503031030004</v>
          </cell>
          <cell r="N1092">
            <v>0</v>
          </cell>
          <cell r="O1092">
            <v>0</v>
          </cell>
        </row>
        <row r="1093">
          <cell r="M1093" t="str">
            <v>4503041030004</v>
          </cell>
          <cell r="N1093">
            <v>0</v>
          </cell>
          <cell r="O1093">
            <v>0</v>
          </cell>
        </row>
        <row r="1094">
          <cell r="M1094" t="str">
            <v>4504011030004</v>
          </cell>
          <cell r="N1094">
            <v>0</v>
          </cell>
          <cell r="O1094">
            <v>0</v>
          </cell>
        </row>
        <row r="1095">
          <cell r="M1095" t="str">
            <v>4504021030004</v>
          </cell>
          <cell r="N1095">
            <v>0</v>
          </cell>
          <cell r="O1095">
            <v>0</v>
          </cell>
        </row>
        <row r="1096">
          <cell r="M1096" t="str">
            <v>4504031030004</v>
          </cell>
          <cell r="N1096">
            <v>0</v>
          </cell>
          <cell r="O1096">
            <v>0</v>
          </cell>
        </row>
        <row r="1097">
          <cell r="M1097" t="str">
            <v>4504041030004</v>
          </cell>
          <cell r="N1097">
            <v>0</v>
          </cell>
          <cell r="O1097">
            <v>0</v>
          </cell>
        </row>
        <row r="1098">
          <cell r="M1098" t="str">
            <v>4504051030004</v>
          </cell>
          <cell r="N1098">
            <v>0</v>
          </cell>
          <cell r="O1098">
            <v>0</v>
          </cell>
        </row>
        <row r="1099">
          <cell r="M1099" t="str">
            <v>4701061030004</v>
          </cell>
          <cell r="N1099">
            <v>0</v>
          </cell>
          <cell r="O1099">
            <v>0</v>
          </cell>
        </row>
        <row r="1100">
          <cell r="M1100" t="str">
            <v>4701071030004</v>
          </cell>
          <cell r="N1100">
            <v>0</v>
          </cell>
          <cell r="O1100">
            <v>0</v>
          </cell>
        </row>
        <row r="1101">
          <cell r="M1101" t="str">
            <v>4701081030004</v>
          </cell>
          <cell r="N1101">
            <v>0</v>
          </cell>
          <cell r="O1101">
            <v>0</v>
          </cell>
        </row>
        <row r="1102">
          <cell r="M1102" t="str">
            <v>4701091030004</v>
          </cell>
          <cell r="N1102">
            <v>0</v>
          </cell>
          <cell r="O1102">
            <v>0</v>
          </cell>
        </row>
        <row r="1103">
          <cell r="M1103" t="str">
            <v>4701101030004</v>
          </cell>
          <cell r="N1103">
            <v>0</v>
          </cell>
          <cell r="O1103">
            <v>0</v>
          </cell>
        </row>
        <row r="1104">
          <cell r="M1104" t="str">
            <v>4802011030004</v>
          </cell>
          <cell r="N1104">
            <v>0</v>
          </cell>
          <cell r="O1104">
            <v>0</v>
          </cell>
        </row>
        <row r="1105">
          <cell r="M1105" t="str">
            <v>4803011030004</v>
          </cell>
          <cell r="N1105">
            <v>0</v>
          </cell>
          <cell r="O1105">
            <v>0</v>
          </cell>
        </row>
        <row r="1106">
          <cell r="M1106" t="str">
            <v>4803021030004</v>
          </cell>
          <cell r="N1106">
            <v>0</v>
          </cell>
          <cell r="O1106">
            <v>0</v>
          </cell>
        </row>
        <row r="1107">
          <cell r="M1107" t="str">
            <v>4803031030004</v>
          </cell>
          <cell r="N1107">
            <v>0</v>
          </cell>
          <cell r="O1107">
            <v>0</v>
          </cell>
        </row>
        <row r="1108">
          <cell r="M1108" t="str">
            <v>4803041030004</v>
          </cell>
          <cell r="N1108">
            <v>0</v>
          </cell>
          <cell r="O1108">
            <v>0</v>
          </cell>
        </row>
        <row r="1109">
          <cell r="M1109" t="str">
            <v>4804011030004</v>
          </cell>
          <cell r="N1109">
            <v>0</v>
          </cell>
          <cell r="O1109">
            <v>0</v>
          </cell>
        </row>
        <row r="1110">
          <cell r="M1110" t="str">
            <v>4804021030004</v>
          </cell>
          <cell r="N1110">
            <v>0</v>
          </cell>
          <cell r="O1110">
            <v>0</v>
          </cell>
        </row>
        <row r="1111">
          <cell r="M1111" t="str">
            <v>4804031030004</v>
          </cell>
          <cell r="N1111">
            <v>0</v>
          </cell>
          <cell r="O1111">
            <v>0</v>
          </cell>
        </row>
        <row r="1112">
          <cell r="M1112" t="str">
            <v>4804041030004</v>
          </cell>
          <cell r="N1112">
            <v>0</v>
          </cell>
          <cell r="O1112">
            <v>0</v>
          </cell>
        </row>
        <row r="1113">
          <cell r="M1113" t="str">
            <v>4805011030004</v>
          </cell>
          <cell r="N1113">
            <v>0</v>
          </cell>
          <cell r="O1113">
            <v>0</v>
          </cell>
        </row>
        <row r="1114">
          <cell r="M1114" t="str">
            <v>4805021030004</v>
          </cell>
          <cell r="N1114">
            <v>0</v>
          </cell>
          <cell r="O1114">
            <v>0</v>
          </cell>
        </row>
        <row r="1115">
          <cell r="M1115" t="str">
            <v>4805031030004</v>
          </cell>
          <cell r="N1115">
            <v>0</v>
          </cell>
          <cell r="O1115">
            <v>0</v>
          </cell>
        </row>
        <row r="1116">
          <cell r="M1116" t="str">
            <v>4805041030004</v>
          </cell>
          <cell r="N1116">
            <v>0</v>
          </cell>
          <cell r="O1116">
            <v>0</v>
          </cell>
        </row>
        <row r="1117">
          <cell r="M1117" t="str">
            <v>4101011040001</v>
          </cell>
          <cell r="N1117">
            <v>223605</v>
          </cell>
          <cell r="O1117">
            <v>447210</v>
          </cell>
        </row>
        <row r="1118">
          <cell r="M1118" t="str">
            <v>4102011040001</v>
          </cell>
          <cell r="N1118">
            <v>177381</v>
          </cell>
          <cell r="O1118">
            <v>354762</v>
          </cell>
        </row>
        <row r="1119">
          <cell r="M1119" t="str">
            <v>4103011040001</v>
          </cell>
          <cell r="N1119">
            <v>168599</v>
          </cell>
          <cell r="O1119">
            <v>337198</v>
          </cell>
        </row>
        <row r="1120">
          <cell r="M1120" t="str">
            <v>4103021040001</v>
          </cell>
          <cell r="N1120">
            <v>173339</v>
          </cell>
          <cell r="O1120">
            <v>346678</v>
          </cell>
        </row>
        <row r="1121">
          <cell r="M1121" t="str">
            <v>4103031040001</v>
          </cell>
          <cell r="N1121">
            <v>103388</v>
          </cell>
          <cell r="O1121">
            <v>199898</v>
          </cell>
        </row>
        <row r="1122">
          <cell r="M1122" t="str">
            <v>4103041040001</v>
          </cell>
          <cell r="N1122">
            <v>173339</v>
          </cell>
          <cell r="O1122">
            <v>346678</v>
          </cell>
        </row>
        <row r="1123">
          <cell r="M1123" t="str">
            <v>4103051040001</v>
          </cell>
          <cell r="N1123">
            <v>149197</v>
          </cell>
          <cell r="O1123">
            <v>298394</v>
          </cell>
        </row>
        <row r="1124">
          <cell r="M1124" t="str">
            <v>4103061040001</v>
          </cell>
          <cell r="N1124">
            <v>166361</v>
          </cell>
          <cell r="O1124">
            <v>332719</v>
          </cell>
        </row>
        <row r="1125">
          <cell r="M1125" t="str">
            <v>4103071040001</v>
          </cell>
          <cell r="N1125">
            <v>173339</v>
          </cell>
          <cell r="O1125">
            <v>346678</v>
          </cell>
        </row>
        <row r="1126">
          <cell r="M1126" t="str">
            <v>4103081040001</v>
          </cell>
          <cell r="N1126">
            <v>133438</v>
          </cell>
          <cell r="O1126">
            <v>241217</v>
          </cell>
        </row>
        <row r="1127">
          <cell r="M1127" t="str">
            <v>4103091040001</v>
          </cell>
          <cell r="N1127">
            <v>0</v>
          </cell>
          <cell r="O1127">
            <v>0</v>
          </cell>
        </row>
        <row r="1128">
          <cell r="M1128" t="str">
            <v>4104021040001</v>
          </cell>
          <cell r="N1128">
            <v>644855</v>
          </cell>
          <cell r="O1128">
            <v>1496694</v>
          </cell>
        </row>
        <row r="1129">
          <cell r="M1129" t="str">
            <v>4105011040001</v>
          </cell>
          <cell r="N1129">
            <v>165826</v>
          </cell>
          <cell r="O1129">
            <v>331652</v>
          </cell>
        </row>
        <row r="1130">
          <cell r="M1130" t="str">
            <v>4105021040001</v>
          </cell>
          <cell r="N1130">
            <v>0</v>
          </cell>
          <cell r="O1130">
            <v>0</v>
          </cell>
        </row>
        <row r="1131">
          <cell r="M1131" t="str">
            <v>4404011040001</v>
          </cell>
          <cell r="N1131">
            <v>0</v>
          </cell>
          <cell r="O1131">
            <v>0</v>
          </cell>
        </row>
        <row r="1132">
          <cell r="M1132" t="str">
            <v>4404021040001</v>
          </cell>
          <cell r="N1132">
            <v>0</v>
          </cell>
          <cell r="O1132">
            <v>0</v>
          </cell>
        </row>
        <row r="1133">
          <cell r="M1133" t="str">
            <v>4404031040001</v>
          </cell>
          <cell r="N1133">
            <v>0</v>
          </cell>
          <cell r="O1133">
            <v>0</v>
          </cell>
        </row>
        <row r="1134">
          <cell r="M1134" t="str">
            <v>4404041040001</v>
          </cell>
          <cell r="N1134">
            <v>0</v>
          </cell>
          <cell r="O1134">
            <v>0</v>
          </cell>
        </row>
        <row r="1135">
          <cell r="M1135" t="str">
            <v>4404051040001</v>
          </cell>
          <cell r="N1135">
            <v>0</v>
          </cell>
          <cell r="O1135">
            <v>0</v>
          </cell>
        </row>
        <row r="1136">
          <cell r="M1136" t="str">
            <v>4405011040001</v>
          </cell>
          <cell r="N1136">
            <v>0</v>
          </cell>
          <cell r="O1136">
            <v>0</v>
          </cell>
        </row>
        <row r="1137">
          <cell r="M1137" t="str">
            <v>4405021040001</v>
          </cell>
          <cell r="N1137">
            <v>0</v>
          </cell>
          <cell r="O1137">
            <v>0</v>
          </cell>
        </row>
        <row r="1138">
          <cell r="M1138" t="str">
            <v>4406011040001</v>
          </cell>
          <cell r="N1138">
            <v>0</v>
          </cell>
          <cell r="O1138">
            <v>0</v>
          </cell>
        </row>
        <row r="1139">
          <cell r="M1139" t="str">
            <v>4503011040001</v>
          </cell>
          <cell r="N1139">
            <v>0</v>
          </cell>
          <cell r="O1139">
            <v>0</v>
          </cell>
        </row>
        <row r="1140">
          <cell r="M1140" t="str">
            <v>4503021040001</v>
          </cell>
          <cell r="N1140">
            <v>0</v>
          </cell>
          <cell r="O1140">
            <v>0</v>
          </cell>
        </row>
        <row r="1141">
          <cell r="M1141" t="str">
            <v>4503031040001</v>
          </cell>
          <cell r="N1141">
            <v>0</v>
          </cell>
          <cell r="O1141">
            <v>0</v>
          </cell>
        </row>
        <row r="1142">
          <cell r="M1142" t="str">
            <v>4503041040001</v>
          </cell>
          <cell r="N1142">
            <v>0</v>
          </cell>
          <cell r="O1142">
            <v>0</v>
          </cell>
        </row>
        <row r="1143">
          <cell r="M1143" t="str">
            <v>4504011040001</v>
          </cell>
          <cell r="N1143">
            <v>0</v>
          </cell>
          <cell r="O1143">
            <v>0</v>
          </cell>
        </row>
        <row r="1144">
          <cell r="M1144" t="str">
            <v>4504021040001</v>
          </cell>
          <cell r="N1144">
            <v>0</v>
          </cell>
          <cell r="O1144">
            <v>0</v>
          </cell>
        </row>
        <row r="1145">
          <cell r="M1145" t="str">
            <v>4504031040001</v>
          </cell>
          <cell r="N1145">
            <v>0</v>
          </cell>
          <cell r="O1145">
            <v>0</v>
          </cell>
        </row>
        <row r="1146">
          <cell r="M1146" t="str">
            <v>4504041040001</v>
          </cell>
          <cell r="N1146">
            <v>0</v>
          </cell>
          <cell r="O1146">
            <v>0</v>
          </cell>
        </row>
        <row r="1147">
          <cell r="M1147" t="str">
            <v>4504051040001</v>
          </cell>
          <cell r="N1147">
            <v>0</v>
          </cell>
          <cell r="O1147">
            <v>0</v>
          </cell>
        </row>
        <row r="1148">
          <cell r="M1148" t="str">
            <v>4701061040001</v>
          </cell>
          <cell r="N1148">
            <v>0</v>
          </cell>
          <cell r="O1148">
            <v>0</v>
          </cell>
        </row>
        <row r="1149">
          <cell r="M1149" t="str">
            <v>4701071040001</v>
          </cell>
          <cell r="N1149">
            <v>0</v>
          </cell>
          <cell r="O1149">
            <v>0</v>
          </cell>
        </row>
        <row r="1150">
          <cell r="M1150" t="str">
            <v>4701081040001</v>
          </cell>
          <cell r="N1150">
            <v>0</v>
          </cell>
          <cell r="O1150">
            <v>0</v>
          </cell>
        </row>
        <row r="1151">
          <cell r="M1151" t="str">
            <v>4701091040001</v>
          </cell>
          <cell r="N1151">
            <v>0</v>
          </cell>
          <cell r="O1151">
            <v>0</v>
          </cell>
        </row>
        <row r="1152">
          <cell r="M1152" t="str">
            <v>4701101040001</v>
          </cell>
          <cell r="N1152">
            <v>0</v>
          </cell>
          <cell r="O1152">
            <v>0</v>
          </cell>
        </row>
        <row r="1153">
          <cell r="M1153" t="str">
            <v>4802011040001</v>
          </cell>
          <cell r="N1153">
            <v>0</v>
          </cell>
          <cell r="O1153">
            <v>0</v>
          </cell>
        </row>
        <row r="1154">
          <cell r="M1154" t="str">
            <v>4803011040001</v>
          </cell>
          <cell r="N1154">
            <v>0</v>
          </cell>
          <cell r="O1154">
            <v>0</v>
          </cell>
        </row>
        <row r="1155">
          <cell r="M1155" t="str">
            <v>4803021040001</v>
          </cell>
          <cell r="N1155">
            <v>0</v>
          </cell>
          <cell r="O1155">
            <v>0</v>
          </cell>
        </row>
        <row r="1156">
          <cell r="M1156" t="str">
            <v>4803031040001</v>
          </cell>
          <cell r="N1156">
            <v>0</v>
          </cell>
          <cell r="O1156">
            <v>0</v>
          </cell>
        </row>
        <row r="1157">
          <cell r="M1157" t="str">
            <v>4803041040001</v>
          </cell>
          <cell r="N1157">
            <v>0</v>
          </cell>
          <cell r="O1157">
            <v>0</v>
          </cell>
        </row>
        <row r="1158">
          <cell r="M1158" t="str">
            <v>4804011040001</v>
          </cell>
          <cell r="N1158">
            <v>0</v>
          </cell>
          <cell r="O1158">
            <v>0</v>
          </cell>
        </row>
        <row r="1159">
          <cell r="M1159" t="str">
            <v>4804021040001</v>
          </cell>
          <cell r="N1159">
            <v>0</v>
          </cell>
          <cell r="O1159">
            <v>0</v>
          </cell>
        </row>
        <row r="1160">
          <cell r="M1160" t="str">
            <v>4804031040001</v>
          </cell>
          <cell r="N1160">
            <v>1800</v>
          </cell>
          <cell r="O1160">
            <v>3600</v>
          </cell>
        </row>
        <row r="1161">
          <cell r="M1161" t="str">
            <v>4804041040001</v>
          </cell>
          <cell r="N1161">
            <v>0</v>
          </cell>
          <cell r="O1161">
            <v>0</v>
          </cell>
        </row>
        <row r="1162">
          <cell r="M1162" t="str">
            <v>4805011040001</v>
          </cell>
          <cell r="N1162">
            <v>0</v>
          </cell>
          <cell r="O1162">
            <v>0</v>
          </cell>
        </row>
        <row r="1163">
          <cell r="M1163" t="str">
            <v>4805021040001</v>
          </cell>
          <cell r="N1163">
            <v>0</v>
          </cell>
          <cell r="O1163">
            <v>0</v>
          </cell>
        </row>
        <row r="1164">
          <cell r="M1164" t="str">
            <v>4805031040001</v>
          </cell>
          <cell r="N1164">
            <v>0</v>
          </cell>
          <cell r="O1164">
            <v>0</v>
          </cell>
        </row>
        <row r="1165">
          <cell r="M1165" t="str">
            <v>4805041040001</v>
          </cell>
          <cell r="N1165">
            <v>0</v>
          </cell>
          <cell r="O1165">
            <v>0</v>
          </cell>
        </row>
        <row r="1166">
          <cell r="M1166" t="str">
            <v>4101011040002</v>
          </cell>
          <cell r="N1166">
            <v>0</v>
          </cell>
          <cell r="O1166">
            <v>0</v>
          </cell>
        </row>
        <row r="1167">
          <cell r="M1167" t="str">
            <v>4102011040002</v>
          </cell>
          <cell r="N1167">
            <v>0</v>
          </cell>
          <cell r="O1167">
            <v>0</v>
          </cell>
        </row>
        <row r="1168">
          <cell r="M1168" t="str">
            <v>4103011040002</v>
          </cell>
          <cell r="N1168">
            <v>0</v>
          </cell>
          <cell r="O1168">
            <v>0</v>
          </cell>
        </row>
        <row r="1169">
          <cell r="M1169" t="str">
            <v>4103021040002</v>
          </cell>
          <cell r="N1169">
            <v>0</v>
          </cell>
          <cell r="O1169">
            <v>0</v>
          </cell>
        </row>
        <row r="1170">
          <cell r="M1170" t="str">
            <v>4103031040002</v>
          </cell>
          <cell r="N1170">
            <v>0</v>
          </cell>
          <cell r="O1170">
            <v>0</v>
          </cell>
        </row>
        <row r="1171">
          <cell r="M1171" t="str">
            <v>4103041040002</v>
          </cell>
          <cell r="N1171">
            <v>0</v>
          </cell>
          <cell r="O1171">
            <v>0</v>
          </cell>
        </row>
        <row r="1172">
          <cell r="M1172" t="str">
            <v>4103051040002</v>
          </cell>
          <cell r="N1172">
            <v>0</v>
          </cell>
          <cell r="O1172">
            <v>0</v>
          </cell>
        </row>
        <row r="1173">
          <cell r="M1173" t="str">
            <v>4103061040002</v>
          </cell>
          <cell r="N1173">
            <v>0</v>
          </cell>
          <cell r="O1173">
            <v>0</v>
          </cell>
        </row>
        <row r="1174">
          <cell r="M1174" t="str">
            <v>4103071040002</v>
          </cell>
          <cell r="N1174">
            <v>0</v>
          </cell>
          <cell r="O1174">
            <v>0</v>
          </cell>
        </row>
        <row r="1175">
          <cell r="M1175" t="str">
            <v>4103081040002</v>
          </cell>
          <cell r="N1175">
            <v>0</v>
          </cell>
          <cell r="O1175">
            <v>0</v>
          </cell>
        </row>
        <row r="1176">
          <cell r="M1176" t="str">
            <v>4103091040002</v>
          </cell>
          <cell r="N1176">
            <v>0</v>
          </cell>
          <cell r="O1176">
            <v>0</v>
          </cell>
        </row>
        <row r="1177">
          <cell r="M1177" t="str">
            <v>4104021040002</v>
          </cell>
          <cell r="N1177">
            <v>0</v>
          </cell>
          <cell r="O1177">
            <v>0</v>
          </cell>
        </row>
        <row r="1178">
          <cell r="M1178" t="str">
            <v>4105011040002</v>
          </cell>
          <cell r="N1178">
            <v>0</v>
          </cell>
          <cell r="O1178">
            <v>0</v>
          </cell>
        </row>
        <row r="1179">
          <cell r="M1179" t="str">
            <v>4105021040002</v>
          </cell>
          <cell r="N1179">
            <v>0</v>
          </cell>
          <cell r="O1179">
            <v>0</v>
          </cell>
        </row>
        <row r="1180">
          <cell r="M1180" t="str">
            <v>4404011040002</v>
          </cell>
          <cell r="N1180">
            <v>0</v>
          </cell>
          <cell r="O1180">
            <v>0</v>
          </cell>
        </row>
        <row r="1181">
          <cell r="M1181" t="str">
            <v>4404021040002</v>
          </cell>
          <cell r="N1181">
            <v>0</v>
          </cell>
          <cell r="O1181">
            <v>0</v>
          </cell>
        </row>
        <row r="1182">
          <cell r="M1182" t="str">
            <v>4404031040002</v>
          </cell>
          <cell r="N1182">
            <v>0</v>
          </cell>
          <cell r="O1182">
            <v>0</v>
          </cell>
        </row>
        <row r="1183">
          <cell r="M1183" t="str">
            <v>4404041040002</v>
          </cell>
          <cell r="N1183">
            <v>0</v>
          </cell>
          <cell r="O1183">
            <v>0</v>
          </cell>
        </row>
        <row r="1184">
          <cell r="M1184" t="str">
            <v>4404051040002</v>
          </cell>
          <cell r="N1184">
            <v>0</v>
          </cell>
          <cell r="O1184">
            <v>0</v>
          </cell>
        </row>
        <row r="1185">
          <cell r="M1185" t="str">
            <v>4405011040002</v>
          </cell>
          <cell r="N1185">
            <v>0</v>
          </cell>
          <cell r="O1185">
            <v>0</v>
          </cell>
        </row>
        <row r="1186">
          <cell r="M1186" t="str">
            <v>4405021040002</v>
          </cell>
          <cell r="N1186">
            <v>0</v>
          </cell>
          <cell r="O1186">
            <v>0</v>
          </cell>
        </row>
        <row r="1187">
          <cell r="M1187" t="str">
            <v>4406011040002</v>
          </cell>
          <cell r="N1187">
            <v>0</v>
          </cell>
          <cell r="O1187">
            <v>0</v>
          </cell>
        </row>
        <row r="1188">
          <cell r="M1188" t="str">
            <v>4503011040002</v>
          </cell>
          <cell r="N1188">
            <v>0</v>
          </cell>
          <cell r="O1188">
            <v>0</v>
          </cell>
        </row>
        <row r="1189">
          <cell r="M1189" t="str">
            <v>4503021040002</v>
          </cell>
          <cell r="N1189">
            <v>0</v>
          </cell>
          <cell r="O1189">
            <v>0</v>
          </cell>
        </row>
        <row r="1190">
          <cell r="M1190" t="str">
            <v>4503031040002</v>
          </cell>
          <cell r="N1190">
            <v>0</v>
          </cell>
          <cell r="O1190">
            <v>0</v>
          </cell>
        </row>
        <row r="1191">
          <cell r="M1191" t="str">
            <v>4503041040002</v>
          </cell>
          <cell r="N1191">
            <v>0</v>
          </cell>
          <cell r="O1191">
            <v>0</v>
          </cell>
        </row>
        <row r="1192">
          <cell r="M1192" t="str">
            <v>4504011040002</v>
          </cell>
          <cell r="N1192">
            <v>0</v>
          </cell>
          <cell r="O1192">
            <v>0</v>
          </cell>
        </row>
        <row r="1193">
          <cell r="M1193" t="str">
            <v>4504021040002</v>
          </cell>
          <cell r="N1193">
            <v>0</v>
          </cell>
          <cell r="O1193">
            <v>0</v>
          </cell>
        </row>
        <row r="1194">
          <cell r="M1194" t="str">
            <v>4504031040002</v>
          </cell>
          <cell r="N1194">
            <v>0</v>
          </cell>
          <cell r="O1194">
            <v>0</v>
          </cell>
        </row>
        <row r="1195">
          <cell r="M1195" t="str">
            <v>4504041040002</v>
          </cell>
          <cell r="N1195">
            <v>0</v>
          </cell>
          <cell r="O1195">
            <v>0</v>
          </cell>
        </row>
        <row r="1196">
          <cell r="M1196" t="str">
            <v>4504051040002</v>
          </cell>
          <cell r="N1196">
            <v>0</v>
          </cell>
          <cell r="O1196">
            <v>0</v>
          </cell>
        </row>
        <row r="1197">
          <cell r="M1197" t="str">
            <v>4701061040002</v>
          </cell>
          <cell r="N1197">
            <v>0</v>
          </cell>
          <cell r="O1197">
            <v>0</v>
          </cell>
        </row>
        <row r="1198">
          <cell r="M1198" t="str">
            <v>4701071040002</v>
          </cell>
          <cell r="N1198">
            <v>0</v>
          </cell>
          <cell r="O1198">
            <v>0</v>
          </cell>
        </row>
        <row r="1199">
          <cell r="M1199" t="str">
            <v>4701081040002</v>
          </cell>
          <cell r="N1199">
            <v>0</v>
          </cell>
          <cell r="O1199">
            <v>0</v>
          </cell>
        </row>
        <row r="1200">
          <cell r="M1200" t="str">
            <v>4701091040002</v>
          </cell>
          <cell r="N1200">
            <v>0</v>
          </cell>
          <cell r="O1200">
            <v>0</v>
          </cell>
        </row>
        <row r="1201">
          <cell r="M1201" t="str">
            <v>4701101040002</v>
          </cell>
          <cell r="N1201">
            <v>0</v>
          </cell>
          <cell r="O1201">
            <v>0</v>
          </cell>
        </row>
        <row r="1202">
          <cell r="M1202" t="str">
            <v>4802011040002</v>
          </cell>
          <cell r="N1202">
            <v>0</v>
          </cell>
          <cell r="O1202">
            <v>0</v>
          </cell>
        </row>
        <row r="1203">
          <cell r="M1203" t="str">
            <v>4803011040002</v>
          </cell>
          <cell r="N1203">
            <v>0</v>
          </cell>
          <cell r="O1203">
            <v>0</v>
          </cell>
        </row>
        <row r="1204">
          <cell r="M1204" t="str">
            <v>4803021040002</v>
          </cell>
          <cell r="N1204">
            <v>0</v>
          </cell>
          <cell r="O1204">
            <v>0</v>
          </cell>
        </row>
        <row r="1205">
          <cell r="M1205" t="str">
            <v>4803031040002</v>
          </cell>
          <cell r="N1205">
            <v>0</v>
          </cell>
          <cell r="O1205">
            <v>0</v>
          </cell>
        </row>
        <row r="1206">
          <cell r="M1206" t="str">
            <v>4803041040002</v>
          </cell>
          <cell r="N1206">
            <v>0</v>
          </cell>
          <cell r="O1206">
            <v>0</v>
          </cell>
        </row>
        <row r="1207">
          <cell r="M1207" t="str">
            <v>4804011040002</v>
          </cell>
          <cell r="N1207">
            <v>0</v>
          </cell>
          <cell r="O1207">
            <v>0</v>
          </cell>
        </row>
        <row r="1208">
          <cell r="M1208" t="str">
            <v>4804021040002</v>
          </cell>
          <cell r="N1208">
            <v>0</v>
          </cell>
          <cell r="O1208">
            <v>0</v>
          </cell>
        </row>
        <row r="1209">
          <cell r="M1209" t="str">
            <v>4804031040002</v>
          </cell>
          <cell r="N1209">
            <v>0</v>
          </cell>
          <cell r="O1209">
            <v>0</v>
          </cell>
        </row>
        <row r="1210">
          <cell r="M1210" t="str">
            <v>4804041040002</v>
          </cell>
          <cell r="N1210">
            <v>0</v>
          </cell>
          <cell r="O1210">
            <v>0</v>
          </cell>
        </row>
        <row r="1211">
          <cell r="M1211" t="str">
            <v>4805011040002</v>
          </cell>
          <cell r="N1211">
            <v>0</v>
          </cell>
          <cell r="O1211">
            <v>0</v>
          </cell>
        </row>
        <row r="1212">
          <cell r="M1212" t="str">
            <v>4805021040002</v>
          </cell>
          <cell r="N1212">
            <v>0</v>
          </cell>
          <cell r="O1212">
            <v>0</v>
          </cell>
        </row>
        <row r="1213">
          <cell r="M1213" t="str">
            <v>4805031040002</v>
          </cell>
          <cell r="N1213">
            <v>0</v>
          </cell>
          <cell r="O1213">
            <v>0</v>
          </cell>
        </row>
        <row r="1214">
          <cell r="M1214" t="str">
            <v>4805041040002</v>
          </cell>
          <cell r="N1214">
            <v>0</v>
          </cell>
          <cell r="O1214">
            <v>0</v>
          </cell>
        </row>
        <row r="1215">
          <cell r="M1215" t="str">
            <v>4103011040003</v>
          </cell>
          <cell r="N1215">
            <v>0</v>
          </cell>
          <cell r="O1215">
            <v>0</v>
          </cell>
        </row>
        <row r="1216">
          <cell r="M1216" t="str">
            <v>4104021040003</v>
          </cell>
          <cell r="N1216">
            <v>0</v>
          </cell>
          <cell r="O1216">
            <v>0</v>
          </cell>
        </row>
        <row r="1217">
          <cell r="M1217" t="str">
            <v>4404011040003</v>
          </cell>
          <cell r="N1217">
            <v>0</v>
          </cell>
          <cell r="O1217">
            <v>0</v>
          </cell>
        </row>
        <row r="1218">
          <cell r="M1218" t="str">
            <v>4404021040003</v>
          </cell>
          <cell r="N1218">
            <v>0</v>
          </cell>
          <cell r="O1218">
            <v>0</v>
          </cell>
        </row>
        <row r="1219">
          <cell r="M1219" t="str">
            <v>4404031040003</v>
          </cell>
          <cell r="N1219">
            <v>0</v>
          </cell>
          <cell r="O1219">
            <v>0</v>
          </cell>
        </row>
        <row r="1220">
          <cell r="M1220" t="str">
            <v>4404041040003</v>
          </cell>
          <cell r="N1220">
            <v>0</v>
          </cell>
          <cell r="O1220">
            <v>0</v>
          </cell>
        </row>
        <row r="1221">
          <cell r="M1221" t="str">
            <v>4404051040003</v>
          </cell>
          <cell r="N1221">
            <v>0</v>
          </cell>
          <cell r="O1221">
            <v>0</v>
          </cell>
        </row>
        <row r="1222">
          <cell r="M1222" t="str">
            <v>4405011040003</v>
          </cell>
          <cell r="N1222">
            <v>0</v>
          </cell>
          <cell r="O1222">
            <v>0</v>
          </cell>
        </row>
        <row r="1223">
          <cell r="M1223" t="str">
            <v>4405021040003</v>
          </cell>
          <cell r="N1223">
            <v>0</v>
          </cell>
          <cell r="O1223">
            <v>0</v>
          </cell>
        </row>
        <row r="1224">
          <cell r="M1224" t="str">
            <v>4406011040003</v>
          </cell>
          <cell r="N1224">
            <v>0</v>
          </cell>
          <cell r="O1224">
            <v>0</v>
          </cell>
        </row>
        <row r="1225">
          <cell r="M1225" t="str">
            <v>4503011040003</v>
          </cell>
          <cell r="N1225">
            <v>0</v>
          </cell>
          <cell r="O1225">
            <v>0</v>
          </cell>
        </row>
        <row r="1226">
          <cell r="M1226" t="str">
            <v>4503021040003</v>
          </cell>
          <cell r="N1226">
            <v>0</v>
          </cell>
          <cell r="O1226">
            <v>0</v>
          </cell>
        </row>
        <row r="1227">
          <cell r="M1227" t="str">
            <v>4503031040003</v>
          </cell>
          <cell r="N1227">
            <v>0</v>
          </cell>
          <cell r="O1227">
            <v>0</v>
          </cell>
        </row>
        <row r="1228">
          <cell r="M1228" t="str">
            <v>4503041040003</v>
          </cell>
          <cell r="N1228">
            <v>0</v>
          </cell>
          <cell r="O1228">
            <v>0</v>
          </cell>
        </row>
        <row r="1229">
          <cell r="M1229" t="str">
            <v>4504011040003</v>
          </cell>
          <cell r="N1229">
            <v>0</v>
          </cell>
          <cell r="O1229">
            <v>0</v>
          </cell>
        </row>
        <row r="1230">
          <cell r="M1230" t="str">
            <v>4504021040003</v>
          </cell>
          <cell r="N1230">
            <v>0</v>
          </cell>
          <cell r="O1230">
            <v>0</v>
          </cell>
        </row>
        <row r="1231">
          <cell r="M1231" t="str">
            <v>4504031040003</v>
          </cell>
          <cell r="N1231">
            <v>0</v>
          </cell>
          <cell r="O1231">
            <v>0</v>
          </cell>
        </row>
        <row r="1232">
          <cell r="M1232" t="str">
            <v>4504041040003</v>
          </cell>
          <cell r="N1232">
            <v>0</v>
          </cell>
          <cell r="O1232">
            <v>0</v>
          </cell>
        </row>
        <row r="1233">
          <cell r="M1233" t="str">
            <v>4504051040003</v>
          </cell>
          <cell r="N1233">
            <v>0</v>
          </cell>
          <cell r="O1233">
            <v>0</v>
          </cell>
        </row>
        <row r="1234">
          <cell r="M1234" t="str">
            <v>4701061040003</v>
          </cell>
          <cell r="N1234">
            <v>0</v>
          </cell>
          <cell r="O1234">
            <v>0</v>
          </cell>
        </row>
        <row r="1235">
          <cell r="M1235" t="str">
            <v>4701071040003</v>
          </cell>
          <cell r="N1235">
            <v>0</v>
          </cell>
          <cell r="O1235">
            <v>0</v>
          </cell>
        </row>
        <row r="1236">
          <cell r="M1236" t="str">
            <v>4701081040003</v>
          </cell>
          <cell r="N1236">
            <v>0</v>
          </cell>
          <cell r="O1236">
            <v>0</v>
          </cell>
        </row>
        <row r="1237">
          <cell r="M1237" t="str">
            <v>4701091040003</v>
          </cell>
          <cell r="N1237">
            <v>0</v>
          </cell>
          <cell r="O1237">
            <v>0</v>
          </cell>
        </row>
        <row r="1238">
          <cell r="M1238" t="str">
            <v>4701101040003</v>
          </cell>
          <cell r="N1238">
            <v>0</v>
          </cell>
          <cell r="O1238">
            <v>0</v>
          </cell>
        </row>
        <row r="1239">
          <cell r="M1239" t="str">
            <v>4802011040003</v>
          </cell>
          <cell r="N1239">
            <v>0</v>
          </cell>
          <cell r="O1239">
            <v>0</v>
          </cell>
        </row>
        <row r="1240">
          <cell r="M1240" t="str">
            <v>4803011040003</v>
          </cell>
          <cell r="N1240">
            <v>0</v>
          </cell>
          <cell r="O1240">
            <v>0</v>
          </cell>
        </row>
        <row r="1241">
          <cell r="M1241" t="str">
            <v>4803021040003</v>
          </cell>
          <cell r="N1241">
            <v>0</v>
          </cell>
          <cell r="O1241">
            <v>0</v>
          </cell>
        </row>
        <row r="1242">
          <cell r="M1242" t="str">
            <v>4803031040003</v>
          </cell>
          <cell r="N1242">
            <v>0</v>
          </cell>
          <cell r="O1242">
            <v>0</v>
          </cell>
        </row>
        <row r="1243">
          <cell r="M1243" t="str">
            <v>4803041040003</v>
          </cell>
          <cell r="N1243">
            <v>0</v>
          </cell>
          <cell r="O1243">
            <v>0</v>
          </cell>
        </row>
        <row r="1244">
          <cell r="M1244" t="str">
            <v>4804011040003</v>
          </cell>
          <cell r="N1244">
            <v>0</v>
          </cell>
          <cell r="O1244">
            <v>0</v>
          </cell>
        </row>
        <row r="1245">
          <cell r="M1245" t="str">
            <v>4804021040003</v>
          </cell>
          <cell r="N1245">
            <v>0</v>
          </cell>
          <cell r="O1245">
            <v>0</v>
          </cell>
        </row>
        <row r="1246">
          <cell r="M1246" t="str">
            <v>4804031040003</v>
          </cell>
          <cell r="N1246">
            <v>0</v>
          </cell>
          <cell r="O1246">
            <v>0</v>
          </cell>
        </row>
        <row r="1247">
          <cell r="M1247" t="str">
            <v>4804041040003</v>
          </cell>
          <cell r="N1247">
            <v>0</v>
          </cell>
          <cell r="O1247">
            <v>0</v>
          </cell>
        </row>
        <row r="1248">
          <cell r="M1248" t="str">
            <v>4805011040003</v>
          </cell>
          <cell r="N1248">
            <v>0</v>
          </cell>
          <cell r="O1248">
            <v>0</v>
          </cell>
        </row>
        <row r="1249">
          <cell r="M1249" t="str">
            <v>4805021040003</v>
          </cell>
          <cell r="N1249">
            <v>0</v>
          </cell>
          <cell r="O1249">
            <v>0</v>
          </cell>
        </row>
        <row r="1250">
          <cell r="M1250" t="str">
            <v>4805031040003</v>
          </cell>
          <cell r="N1250">
            <v>0</v>
          </cell>
          <cell r="O1250">
            <v>0</v>
          </cell>
        </row>
        <row r="1251">
          <cell r="M1251" t="str">
            <v>4805041040003</v>
          </cell>
          <cell r="N1251">
            <v>0</v>
          </cell>
          <cell r="O1251">
            <v>0</v>
          </cell>
        </row>
        <row r="1252">
          <cell r="M1252" t="str">
            <v>4101011040004</v>
          </cell>
          <cell r="N1252">
            <v>33541</v>
          </cell>
          <cell r="O1252">
            <v>67082</v>
          </cell>
        </row>
        <row r="1253">
          <cell r="M1253" t="str">
            <v>4102011040004</v>
          </cell>
          <cell r="N1253">
            <v>26608</v>
          </cell>
          <cell r="O1253">
            <v>53216</v>
          </cell>
        </row>
        <row r="1254">
          <cell r="M1254" t="str">
            <v>4103011040004</v>
          </cell>
          <cell r="N1254">
            <v>25290</v>
          </cell>
          <cell r="O1254">
            <v>50580</v>
          </cell>
        </row>
        <row r="1255">
          <cell r="M1255" t="str">
            <v>4103021040004</v>
          </cell>
          <cell r="N1255">
            <v>26001</v>
          </cell>
          <cell r="O1255">
            <v>52002</v>
          </cell>
        </row>
        <row r="1256">
          <cell r="M1256" t="str">
            <v>4103031040004</v>
          </cell>
          <cell r="N1256">
            <v>24874</v>
          </cell>
          <cell r="O1256">
            <v>48717</v>
          </cell>
        </row>
        <row r="1257">
          <cell r="M1257" t="str">
            <v>4103041040004</v>
          </cell>
          <cell r="N1257">
            <v>26001</v>
          </cell>
          <cell r="O1257">
            <v>52002</v>
          </cell>
        </row>
        <row r="1258">
          <cell r="M1258" t="str">
            <v>4103051040004</v>
          </cell>
          <cell r="N1258">
            <v>22380</v>
          </cell>
          <cell r="O1258">
            <v>44760</v>
          </cell>
        </row>
        <row r="1259">
          <cell r="M1259" t="str">
            <v>4103061040004</v>
          </cell>
          <cell r="N1259">
            <v>24955</v>
          </cell>
          <cell r="O1259">
            <v>49910</v>
          </cell>
        </row>
        <row r="1260">
          <cell r="M1260" t="str">
            <v>4103071040004</v>
          </cell>
          <cell r="N1260">
            <v>26001</v>
          </cell>
          <cell r="O1260">
            <v>52002</v>
          </cell>
        </row>
        <row r="1261">
          <cell r="M1261" t="str">
            <v>4103081040004</v>
          </cell>
          <cell r="N1261">
            <v>26001</v>
          </cell>
          <cell r="O1261">
            <v>52002</v>
          </cell>
        </row>
        <row r="1262">
          <cell r="M1262" t="str">
            <v>4103091040004</v>
          </cell>
          <cell r="N1262">
            <v>0</v>
          </cell>
          <cell r="O1262">
            <v>0</v>
          </cell>
        </row>
        <row r="1263">
          <cell r="M1263" t="str">
            <v>4104021040004</v>
          </cell>
          <cell r="N1263">
            <v>92476</v>
          </cell>
          <cell r="O1263">
            <v>191143</v>
          </cell>
        </row>
        <row r="1264">
          <cell r="M1264" t="str">
            <v>4105011040004</v>
          </cell>
          <cell r="N1264">
            <v>24874</v>
          </cell>
          <cell r="O1264">
            <v>49748</v>
          </cell>
        </row>
        <row r="1265">
          <cell r="M1265" t="str">
            <v>4105021040004</v>
          </cell>
          <cell r="N1265">
            <v>0</v>
          </cell>
          <cell r="O1265">
            <v>0</v>
          </cell>
        </row>
        <row r="1266">
          <cell r="M1266" t="str">
            <v>4404011040004</v>
          </cell>
          <cell r="N1266">
            <v>0</v>
          </cell>
          <cell r="O1266">
            <v>0</v>
          </cell>
        </row>
        <row r="1267">
          <cell r="M1267" t="str">
            <v>4404021040004</v>
          </cell>
          <cell r="N1267">
            <v>0</v>
          </cell>
          <cell r="O1267">
            <v>0</v>
          </cell>
        </row>
        <row r="1268">
          <cell r="M1268" t="str">
            <v>4404031040004</v>
          </cell>
          <cell r="N1268">
            <v>0</v>
          </cell>
          <cell r="O1268">
            <v>0</v>
          </cell>
        </row>
        <row r="1269">
          <cell r="M1269" t="str">
            <v>4404041040004</v>
          </cell>
          <cell r="N1269">
            <v>0</v>
          </cell>
          <cell r="O1269">
            <v>0</v>
          </cell>
        </row>
        <row r="1270">
          <cell r="M1270" t="str">
            <v>4404051040004</v>
          </cell>
          <cell r="N1270">
            <v>0</v>
          </cell>
          <cell r="O1270">
            <v>0</v>
          </cell>
        </row>
        <row r="1271">
          <cell r="M1271" t="str">
            <v>4405011040004</v>
          </cell>
          <cell r="N1271">
            <v>0</v>
          </cell>
          <cell r="O1271">
            <v>0</v>
          </cell>
        </row>
        <row r="1272">
          <cell r="M1272" t="str">
            <v>4405021040004</v>
          </cell>
          <cell r="N1272">
            <v>0</v>
          </cell>
          <cell r="O1272">
            <v>0</v>
          </cell>
        </row>
        <row r="1273">
          <cell r="M1273" t="str">
            <v>4406011040004</v>
          </cell>
          <cell r="N1273">
            <v>0</v>
          </cell>
          <cell r="O1273">
            <v>0</v>
          </cell>
        </row>
        <row r="1274">
          <cell r="M1274" t="str">
            <v>4503011040004</v>
          </cell>
          <cell r="N1274">
            <v>0</v>
          </cell>
          <cell r="O1274">
            <v>0</v>
          </cell>
        </row>
        <row r="1275">
          <cell r="M1275" t="str">
            <v>4503021040004</v>
          </cell>
          <cell r="N1275">
            <v>0</v>
          </cell>
          <cell r="O1275">
            <v>0</v>
          </cell>
        </row>
        <row r="1276">
          <cell r="M1276" t="str">
            <v>4503031040004</v>
          </cell>
          <cell r="N1276">
            <v>0</v>
          </cell>
          <cell r="O1276">
            <v>0</v>
          </cell>
        </row>
        <row r="1277">
          <cell r="M1277" t="str">
            <v>4503041040004</v>
          </cell>
          <cell r="N1277">
            <v>0</v>
          </cell>
          <cell r="O1277">
            <v>0</v>
          </cell>
        </row>
        <row r="1278">
          <cell r="M1278" t="str">
            <v>4504011040004</v>
          </cell>
          <cell r="N1278">
            <v>0</v>
          </cell>
          <cell r="O1278">
            <v>0</v>
          </cell>
        </row>
        <row r="1279">
          <cell r="M1279" t="str">
            <v>4504021040004</v>
          </cell>
          <cell r="N1279">
            <v>0</v>
          </cell>
          <cell r="O1279">
            <v>0</v>
          </cell>
        </row>
        <row r="1280">
          <cell r="M1280" t="str">
            <v>4504031040004</v>
          </cell>
          <cell r="N1280">
            <v>0</v>
          </cell>
          <cell r="O1280">
            <v>0</v>
          </cell>
        </row>
        <row r="1281">
          <cell r="M1281" t="str">
            <v>4504041040004</v>
          </cell>
          <cell r="N1281">
            <v>0</v>
          </cell>
          <cell r="O1281">
            <v>0</v>
          </cell>
        </row>
        <row r="1282">
          <cell r="M1282" t="str">
            <v>4504051040004</v>
          </cell>
          <cell r="N1282">
            <v>0</v>
          </cell>
          <cell r="O1282">
            <v>0</v>
          </cell>
        </row>
        <row r="1283">
          <cell r="M1283" t="str">
            <v>4701061040004</v>
          </cell>
          <cell r="N1283">
            <v>0</v>
          </cell>
          <cell r="O1283">
            <v>0</v>
          </cell>
        </row>
        <row r="1284">
          <cell r="M1284" t="str">
            <v>4701071040004</v>
          </cell>
          <cell r="N1284">
            <v>0</v>
          </cell>
          <cell r="O1284">
            <v>0</v>
          </cell>
        </row>
        <row r="1285">
          <cell r="M1285" t="str">
            <v>4701081040004</v>
          </cell>
          <cell r="N1285">
            <v>0</v>
          </cell>
          <cell r="O1285">
            <v>0</v>
          </cell>
        </row>
        <row r="1286">
          <cell r="M1286" t="str">
            <v>4701091040004</v>
          </cell>
          <cell r="N1286">
            <v>0</v>
          </cell>
          <cell r="O1286">
            <v>0</v>
          </cell>
        </row>
        <row r="1287">
          <cell r="M1287" t="str">
            <v>4701101040004</v>
          </cell>
          <cell r="N1287">
            <v>0</v>
          </cell>
          <cell r="O1287">
            <v>0</v>
          </cell>
        </row>
        <row r="1288">
          <cell r="M1288" t="str">
            <v>4802011040004</v>
          </cell>
          <cell r="N1288">
            <v>0</v>
          </cell>
          <cell r="O1288">
            <v>0</v>
          </cell>
        </row>
        <row r="1289">
          <cell r="M1289" t="str">
            <v>4803011040004</v>
          </cell>
          <cell r="N1289">
            <v>0</v>
          </cell>
          <cell r="O1289">
            <v>0</v>
          </cell>
        </row>
        <row r="1290">
          <cell r="M1290" t="str">
            <v>4803021040004</v>
          </cell>
          <cell r="N1290">
            <v>0</v>
          </cell>
          <cell r="O1290">
            <v>0</v>
          </cell>
        </row>
        <row r="1291">
          <cell r="M1291" t="str">
            <v>4803031040004</v>
          </cell>
          <cell r="N1291">
            <v>0</v>
          </cell>
          <cell r="O1291">
            <v>0</v>
          </cell>
        </row>
        <row r="1292">
          <cell r="M1292" t="str">
            <v>4803041040004</v>
          </cell>
          <cell r="N1292">
            <v>0</v>
          </cell>
          <cell r="O1292">
            <v>0</v>
          </cell>
        </row>
        <row r="1293">
          <cell r="M1293" t="str">
            <v>4804011040004</v>
          </cell>
          <cell r="N1293">
            <v>0</v>
          </cell>
          <cell r="O1293">
            <v>0</v>
          </cell>
        </row>
        <row r="1294">
          <cell r="M1294" t="str">
            <v>4804021040004</v>
          </cell>
          <cell r="N1294">
            <v>0</v>
          </cell>
          <cell r="O1294">
            <v>0</v>
          </cell>
        </row>
        <row r="1295">
          <cell r="M1295" t="str">
            <v>4804031040004</v>
          </cell>
          <cell r="N1295">
            <v>0</v>
          </cell>
          <cell r="O1295">
            <v>0</v>
          </cell>
        </row>
        <row r="1296">
          <cell r="M1296" t="str">
            <v>4804041040004</v>
          </cell>
          <cell r="N1296">
            <v>0</v>
          </cell>
          <cell r="O1296">
            <v>0</v>
          </cell>
        </row>
        <row r="1297">
          <cell r="M1297" t="str">
            <v>4805011040004</v>
          </cell>
          <cell r="N1297">
            <v>0</v>
          </cell>
          <cell r="O1297">
            <v>0</v>
          </cell>
        </row>
        <row r="1298">
          <cell r="M1298" t="str">
            <v>4805021040004</v>
          </cell>
          <cell r="N1298">
            <v>0</v>
          </cell>
          <cell r="O1298">
            <v>0</v>
          </cell>
        </row>
        <row r="1299">
          <cell r="M1299" t="str">
            <v>4805031040004</v>
          </cell>
          <cell r="N1299">
            <v>0</v>
          </cell>
          <cell r="O1299">
            <v>0</v>
          </cell>
        </row>
        <row r="1300">
          <cell r="M1300" t="str">
            <v>4805041040004</v>
          </cell>
          <cell r="N1300">
            <v>0</v>
          </cell>
          <cell r="O1300">
            <v>0</v>
          </cell>
        </row>
        <row r="1301">
          <cell r="M1301" t="str">
            <v>4101011040005</v>
          </cell>
          <cell r="N1301">
            <v>0</v>
          </cell>
          <cell r="O1301">
            <v>0</v>
          </cell>
        </row>
        <row r="1302">
          <cell r="M1302" t="str">
            <v>4102011040005</v>
          </cell>
          <cell r="N1302">
            <v>0</v>
          </cell>
          <cell r="O1302">
            <v>0</v>
          </cell>
        </row>
        <row r="1303">
          <cell r="M1303" t="str">
            <v>4103011040005</v>
          </cell>
          <cell r="N1303">
            <v>0</v>
          </cell>
          <cell r="O1303">
            <v>0</v>
          </cell>
        </row>
        <row r="1304">
          <cell r="M1304" t="str">
            <v>4103021040005</v>
          </cell>
          <cell r="N1304">
            <v>0</v>
          </cell>
          <cell r="O1304">
            <v>0</v>
          </cell>
        </row>
        <row r="1305">
          <cell r="M1305" t="str">
            <v>4103031040005</v>
          </cell>
          <cell r="N1305">
            <v>0</v>
          </cell>
          <cell r="O1305">
            <v>0</v>
          </cell>
        </row>
        <row r="1306">
          <cell r="M1306" t="str">
            <v>4103041040005</v>
          </cell>
          <cell r="N1306">
            <v>0</v>
          </cell>
          <cell r="O1306">
            <v>0</v>
          </cell>
        </row>
        <row r="1307">
          <cell r="M1307" t="str">
            <v>4103051040005</v>
          </cell>
          <cell r="N1307">
            <v>0</v>
          </cell>
          <cell r="O1307">
            <v>0</v>
          </cell>
        </row>
        <row r="1308">
          <cell r="M1308" t="str">
            <v>4103061040005</v>
          </cell>
          <cell r="N1308">
            <v>0</v>
          </cell>
          <cell r="O1308">
            <v>0</v>
          </cell>
        </row>
        <row r="1309">
          <cell r="M1309" t="str">
            <v>4103071040005</v>
          </cell>
          <cell r="N1309">
            <v>0</v>
          </cell>
          <cell r="O1309">
            <v>0</v>
          </cell>
        </row>
        <row r="1310">
          <cell r="M1310" t="str">
            <v>4103081040005</v>
          </cell>
          <cell r="N1310">
            <v>0</v>
          </cell>
          <cell r="O1310">
            <v>0</v>
          </cell>
        </row>
        <row r="1311">
          <cell r="M1311" t="str">
            <v>4104021040005</v>
          </cell>
          <cell r="N1311">
            <v>0</v>
          </cell>
          <cell r="O1311">
            <v>0</v>
          </cell>
        </row>
        <row r="1312">
          <cell r="M1312" t="str">
            <v>4105011040005</v>
          </cell>
          <cell r="N1312">
            <v>0</v>
          </cell>
          <cell r="O1312">
            <v>0</v>
          </cell>
        </row>
        <row r="1313">
          <cell r="M1313" t="str">
            <v>4404011040005</v>
          </cell>
          <cell r="N1313">
            <v>0</v>
          </cell>
          <cell r="O1313">
            <v>0</v>
          </cell>
        </row>
        <row r="1314">
          <cell r="M1314" t="str">
            <v>4404021040005</v>
          </cell>
          <cell r="N1314">
            <v>0</v>
          </cell>
          <cell r="O1314">
            <v>0</v>
          </cell>
        </row>
        <row r="1315">
          <cell r="M1315" t="str">
            <v>4404031040005</v>
          </cell>
          <cell r="N1315">
            <v>0</v>
          </cell>
          <cell r="O1315">
            <v>0</v>
          </cell>
        </row>
        <row r="1316">
          <cell r="M1316" t="str">
            <v>4404041040005</v>
          </cell>
          <cell r="N1316">
            <v>0</v>
          </cell>
          <cell r="O1316">
            <v>0</v>
          </cell>
        </row>
        <row r="1317">
          <cell r="M1317" t="str">
            <v>4404051040005</v>
          </cell>
          <cell r="N1317">
            <v>0</v>
          </cell>
          <cell r="O1317">
            <v>0</v>
          </cell>
        </row>
        <row r="1318">
          <cell r="M1318" t="str">
            <v>4405011040005</v>
          </cell>
          <cell r="N1318">
            <v>0</v>
          </cell>
          <cell r="O1318">
            <v>0</v>
          </cell>
        </row>
        <row r="1319">
          <cell r="M1319" t="str">
            <v>4405021040005</v>
          </cell>
          <cell r="N1319">
            <v>0</v>
          </cell>
          <cell r="O1319">
            <v>0</v>
          </cell>
        </row>
        <row r="1320">
          <cell r="M1320" t="str">
            <v>4406011040005</v>
          </cell>
          <cell r="N1320">
            <v>0</v>
          </cell>
          <cell r="O1320">
            <v>0</v>
          </cell>
        </row>
        <row r="1321">
          <cell r="M1321" t="str">
            <v>4503011040005</v>
          </cell>
          <cell r="N1321">
            <v>0</v>
          </cell>
          <cell r="O1321">
            <v>0</v>
          </cell>
        </row>
        <row r="1322">
          <cell r="M1322" t="str">
            <v>4503021040005</v>
          </cell>
          <cell r="N1322">
            <v>0</v>
          </cell>
          <cell r="O1322">
            <v>0</v>
          </cell>
        </row>
        <row r="1323">
          <cell r="M1323" t="str">
            <v>4503031040005</v>
          </cell>
          <cell r="N1323">
            <v>0</v>
          </cell>
          <cell r="O1323">
            <v>0</v>
          </cell>
        </row>
        <row r="1324">
          <cell r="M1324" t="str">
            <v>4503041040005</v>
          </cell>
          <cell r="N1324">
            <v>0</v>
          </cell>
          <cell r="O1324">
            <v>0</v>
          </cell>
        </row>
        <row r="1325">
          <cell r="M1325" t="str">
            <v>4504011040005</v>
          </cell>
          <cell r="N1325">
            <v>0</v>
          </cell>
          <cell r="O1325">
            <v>0</v>
          </cell>
        </row>
        <row r="1326">
          <cell r="M1326" t="str">
            <v>4504021040005</v>
          </cell>
          <cell r="N1326">
            <v>0</v>
          </cell>
          <cell r="O1326">
            <v>0</v>
          </cell>
        </row>
        <row r="1327">
          <cell r="M1327" t="str">
            <v>4504031040005</v>
          </cell>
          <cell r="N1327">
            <v>0</v>
          </cell>
          <cell r="O1327">
            <v>0</v>
          </cell>
        </row>
        <row r="1328">
          <cell r="M1328" t="str">
            <v>4504041040005</v>
          </cell>
          <cell r="N1328">
            <v>0</v>
          </cell>
          <cell r="O1328">
            <v>0</v>
          </cell>
        </row>
        <row r="1329">
          <cell r="M1329" t="str">
            <v>4504051040005</v>
          </cell>
          <cell r="N1329">
            <v>0</v>
          </cell>
          <cell r="O1329">
            <v>0</v>
          </cell>
        </row>
        <row r="1330">
          <cell r="M1330" t="str">
            <v>4701061040005</v>
          </cell>
          <cell r="N1330">
            <v>0</v>
          </cell>
          <cell r="O1330">
            <v>0</v>
          </cell>
        </row>
        <row r="1331">
          <cell r="M1331" t="str">
            <v>4701071040005</v>
          </cell>
          <cell r="N1331">
            <v>0</v>
          </cell>
          <cell r="O1331">
            <v>0</v>
          </cell>
        </row>
        <row r="1332">
          <cell r="M1332" t="str">
            <v>4701081040005</v>
          </cell>
          <cell r="N1332">
            <v>0</v>
          </cell>
          <cell r="O1332">
            <v>0</v>
          </cell>
        </row>
        <row r="1333">
          <cell r="M1333" t="str">
            <v>4701091040005</v>
          </cell>
          <cell r="N1333">
            <v>0</v>
          </cell>
          <cell r="O1333">
            <v>0</v>
          </cell>
        </row>
        <row r="1334">
          <cell r="M1334" t="str">
            <v>4701101040005</v>
          </cell>
          <cell r="N1334">
            <v>0</v>
          </cell>
          <cell r="O1334">
            <v>0</v>
          </cell>
        </row>
        <row r="1335">
          <cell r="M1335" t="str">
            <v>4802011040005</v>
          </cell>
          <cell r="N1335">
            <v>0</v>
          </cell>
          <cell r="O1335">
            <v>0</v>
          </cell>
        </row>
        <row r="1336">
          <cell r="M1336" t="str">
            <v>4803011040005</v>
          </cell>
          <cell r="N1336">
            <v>0</v>
          </cell>
          <cell r="O1336">
            <v>0</v>
          </cell>
        </row>
        <row r="1337">
          <cell r="M1337" t="str">
            <v>4803021040005</v>
          </cell>
          <cell r="N1337">
            <v>0</v>
          </cell>
          <cell r="O1337">
            <v>0</v>
          </cell>
        </row>
        <row r="1338">
          <cell r="M1338" t="str">
            <v>4803031040005</v>
          </cell>
          <cell r="N1338">
            <v>0</v>
          </cell>
          <cell r="O1338">
            <v>0</v>
          </cell>
        </row>
        <row r="1339">
          <cell r="M1339" t="str">
            <v>4803041040005</v>
          </cell>
          <cell r="N1339">
            <v>0</v>
          </cell>
          <cell r="O1339">
            <v>0</v>
          </cell>
        </row>
        <row r="1340">
          <cell r="M1340" t="str">
            <v>4804011040005</v>
          </cell>
          <cell r="N1340">
            <v>0</v>
          </cell>
          <cell r="O1340">
            <v>0</v>
          </cell>
        </row>
        <row r="1341">
          <cell r="M1341" t="str">
            <v>4804021040005</v>
          </cell>
          <cell r="N1341">
            <v>0</v>
          </cell>
          <cell r="O1341">
            <v>0</v>
          </cell>
        </row>
        <row r="1342">
          <cell r="M1342" t="str">
            <v>4804031040005</v>
          </cell>
          <cell r="N1342">
            <v>0</v>
          </cell>
          <cell r="O1342">
            <v>0</v>
          </cell>
        </row>
        <row r="1343">
          <cell r="M1343" t="str">
            <v>4804041040005</v>
          </cell>
          <cell r="N1343">
            <v>0</v>
          </cell>
          <cell r="O1343">
            <v>0</v>
          </cell>
        </row>
        <row r="1344">
          <cell r="M1344" t="str">
            <v>4805011040005</v>
          </cell>
          <cell r="N1344">
            <v>0</v>
          </cell>
          <cell r="O1344">
            <v>0</v>
          </cell>
        </row>
        <row r="1345">
          <cell r="M1345" t="str">
            <v>4805021040005</v>
          </cell>
          <cell r="N1345">
            <v>0</v>
          </cell>
          <cell r="O1345">
            <v>0</v>
          </cell>
        </row>
        <row r="1346">
          <cell r="M1346" t="str">
            <v>4805031040005</v>
          </cell>
          <cell r="N1346">
            <v>0</v>
          </cell>
          <cell r="O1346">
            <v>0</v>
          </cell>
        </row>
        <row r="1347">
          <cell r="M1347" t="str">
            <v>4805041040005</v>
          </cell>
          <cell r="N1347">
            <v>0</v>
          </cell>
          <cell r="O1347">
            <v>0</v>
          </cell>
        </row>
        <row r="1348">
          <cell r="M1348" t="str">
            <v>4101011040006</v>
          </cell>
          <cell r="N1348">
            <v>88596</v>
          </cell>
          <cell r="O1348">
            <v>177192</v>
          </cell>
        </row>
        <row r="1349">
          <cell r="M1349" t="str">
            <v>4102011040006</v>
          </cell>
          <cell r="N1349">
            <v>70877</v>
          </cell>
          <cell r="O1349">
            <v>141754</v>
          </cell>
        </row>
        <row r="1350">
          <cell r="M1350" t="str">
            <v>4103011040006</v>
          </cell>
          <cell r="N1350">
            <v>66447</v>
          </cell>
          <cell r="O1350">
            <v>132894</v>
          </cell>
        </row>
        <row r="1351">
          <cell r="M1351" t="str">
            <v>4103021040006</v>
          </cell>
          <cell r="N1351">
            <v>66447</v>
          </cell>
          <cell r="O1351">
            <v>132894</v>
          </cell>
        </row>
        <row r="1352">
          <cell r="M1352" t="str">
            <v>4103031040006</v>
          </cell>
          <cell r="N1352">
            <v>42470</v>
          </cell>
          <cell r="O1352">
            <v>84940</v>
          </cell>
        </row>
        <row r="1353">
          <cell r="M1353" t="str">
            <v>4103041040006</v>
          </cell>
          <cell r="N1353">
            <v>66447</v>
          </cell>
          <cell r="O1353">
            <v>132894</v>
          </cell>
        </row>
        <row r="1354">
          <cell r="M1354" t="str">
            <v>4103051040006</v>
          </cell>
          <cell r="N1354">
            <v>66447</v>
          </cell>
          <cell r="O1354">
            <v>132894</v>
          </cell>
        </row>
        <row r="1355">
          <cell r="M1355" t="str">
            <v>4103061040006</v>
          </cell>
          <cell r="N1355">
            <v>66447</v>
          </cell>
          <cell r="O1355">
            <v>132894</v>
          </cell>
        </row>
        <row r="1356">
          <cell r="M1356" t="str">
            <v>4103071040006</v>
          </cell>
          <cell r="N1356">
            <v>66447</v>
          </cell>
          <cell r="O1356">
            <v>132894</v>
          </cell>
        </row>
        <row r="1357">
          <cell r="M1357" t="str">
            <v>4103081040006</v>
          </cell>
          <cell r="N1357">
            <v>44594</v>
          </cell>
          <cell r="O1357">
            <v>89188</v>
          </cell>
        </row>
        <row r="1358">
          <cell r="M1358" t="str">
            <v>4103091040006</v>
          </cell>
          <cell r="N1358">
            <v>0</v>
          </cell>
          <cell r="O1358">
            <v>0</v>
          </cell>
        </row>
        <row r="1359">
          <cell r="M1359" t="str">
            <v>4104021040006</v>
          </cell>
          <cell r="N1359">
            <v>247391</v>
          </cell>
          <cell r="O1359">
            <v>536241</v>
          </cell>
        </row>
        <row r="1360">
          <cell r="M1360" t="str">
            <v>4105011040006</v>
          </cell>
          <cell r="N1360">
            <v>66447</v>
          </cell>
          <cell r="O1360">
            <v>132894</v>
          </cell>
        </row>
        <row r="1361">
          <cell r="M1361" t="str">
            <v>4404011040006</v>
          </cell>
          <cell r="N1361">
            <v>0</v>
          </cell>
          <cell r="O1361">
            <v>0</v>
          </cell>
        </row>
        <row r="1362">
          <cell r="M1362" t="str">
            <v>4404021040006</v>
          </cell>
          <cell r="N1362">
            <v>0</v>
          </cell>
          <cell r="O1362">
            <v>0</v>
          </cell>
        </row>
        <row r="1363">
          <cell r="M1363" t="str">
            <v>4404031040006</v>
          </cell>
          <cell r="N1363">
            <v>0</v>
          </cell>
          <cell r="O1363">
            <v>0</v>
          </cell>
        </row>
        <row r="1364">
          <cell r="M1364" t="str">
            <v>4404041040006</v>
          </cell>
          <cell r="N1364">
            <v>0</v>
          </cell>
          <cell r="O1364">
            <v>0</v>
          </cell>
        </row>
        <row r="1365">
          <cell r="M1365" t="str">
            <v>4404051040006</v>
          </cell>
          <cell r="N1365">
            <v>0</v>
          </cell>
          <cell r="O1365">
            <v>0</v>
          </cell>
        </row>
        <row r="1366">
          <cell r="M1366" t="str">
            <v>4405011040006</v>
          </cell>
          <cell r="N1366">
            <v>0</v>
          </cell>
          <cell r="O1366">
            <v>0</v>
          </cell>
        </row>
        <row r="1367">
          <cell r="M1367" t="str">
            <v>4405021040006</v>
          </cell>
          <cell r="N1367">
            <v>0</v>
          </cell>
          <cell r="O1367">
            <v>0</v>
          </cell>
        </row>
        <row r="1368">
          <cell r="M1368" t="str">
            <v>4406011040006</v>
          </cell>
          <cell r="N1368">
            <v>0</v>
          </cell>
          <cell r="O1368">
            <v>0</v>
          </cell>
        </row>
        <row r="1369">
          <cell r="M1369" t="str">
            <v>4503011040006</v>
          </cell>
          <cell r="N1369">
            <v>0</v>
          </cell>
          <cell r="O1369">
            <v>0</v>
          </cell>
        </row>
        <row r="1370">
          <cell r="M1370" t="str">
            <v>4503021040006</v>
          </cell>
          <cell r="N1370">
            <v>0</v>
          </cell>
          <cell r="O1370">
            <v>0</v>
          </cell>
        </row>
        <row r="1371">
          <cell r="M1371" t="str">
            <v>4503031040006</v>
          </cell>
          <cell r="N1371">
            <v>0</v>
          </cell>
          <cell r="O1371">
            <v>0</v>
          </cell>
        </row>
        <row r="1372">
          <cell r="M1372" t="str">
            <v>4503041040006</v>
          </cell>
          <cell r="N1372">
            <v>0</v>
          </cell>
          <cell r="O1372">
            <v>0</v>
          </cell>
        </row>
        <row r="1373">
          <cell r="M1373" t="str">
            <v>4504011040006</v>
          </cell>
          <cell r="N1373">
            <v>0</v>
          </cell>
          <cell r="O1373">
            <v>0</v>
          </cell>
        </row>
        <row r="1374">
          <cell r="M1374" t="str">
            <v>4504021040006</v>
          </cell>
          <cell r="N1374">
            <v>0</v>
          </cell>
          <cell r="O1374">
            <v>0</v>
          </cell>
        </row>
        <row r="1375">
          <cell r="M1375" t="str">
            <v>4504031040006</v>
          </cell>
          <cell r="N1375">
            <v>0</v>
          </cell>
          <cell r="O1375">
            <v>0</v>
          </cell>
        </row>
        <row r="1376">
          <cell r="M1376" t="str">
            <v>4504041040006</v>
          </cell>
          <cell r="N1376">
            <v>0</v>
          </cell>
          <cell r="O1376">
            <v>0</v>
          </cell>
        </row>
        <row r="1377">
          <cell r="M1377" t="str">
            <v>4504051040006</v>
          </cell>
          <cell r="N1377">
            <v>0</v>
          </cell>
          <cell r="O1377">
            <v>0</v>
          </cell>
        </row>
        <row r="1378">
          <cell r="M1378" t="str">
            <v>4701061040006</v>
          </cell>
          <cell r="N1378">
            <v>0</v>
          </cell>
          <cell r="O1378">
            <v>0</v>
          </cell>
        </row>
        <row r="1379">
          <cell r="M1379" t="str">
            <v>4701071040006</v>
          </cell>
          <cell r="N1379">
            <v>0</v>
          </cell>
          <cell r="O1379">
            <v>0</v>
          </cell>
        </row>
        <row r="1380">
          <cell r="M1380" t="str">
            <v>4701081040006</v>
          </cell>
          <cell r="N1380">
            <v>0</v>
          </cell>
          <cell r="O1380">
            <v>0</v>
          </cell>
        </row>
        <row r="1381">
          <cell r="M1381" t="str">
            <v>4701091040006</v>
          </cell>
          <cell r="N1381">
            <v>0</v>
          </cell>
          <cell r="O1381">
            <v>0</v>
          </cell>
        </row>
        <row r="1382">
          <cell r="M1382" t="str">
            <v>4701101040006</v>
          </cell>
          <cell r="N1382">
            <v>0</v>
          </cell>
          <cell r="O1382">
            <v>0</v>
          </cell>
        </row>
        <row r="1383">
          <cell r="M1383" t="str">
            <v>4802011040006</v>
          </cell>
          <cell r="N1383">
            <v>0</v>
          </cell>
          <cell r="O1383">
            <v>0</v>
          </cell>
        </row>
        <row r="1384">
          <cell r="M1384" t="str">
            <v>4803011040006</v>
          </cell>
          <cell r="N1384">
            <v>0</v>
          </cell>
          <cell r="O1384">
            <v>0</v>
          </cell>
        </row>
        <row r="1385">
          <cell r="M1385" t="str">
            <v>4803021040006</v>
          </cell>
          <cell r="N1385">
            <v>0</v>
          </cell>
          <cell r="O1385">
            <v>0</v>
          </cell>
        </row>
        <row r="1386">
          <cell r="M1386" t="str">
            <v>4803031040006</v>
          </cell>
          <cell r="N1386">
            <v>0</v>
          </cell>
          <cell r="O1386">
            <v>0</v>
          </cell>
        </row>
        <row r="1387">
          <cell r="M1387" t="str">
            <v>4803041040006</v>
          </cell>
          <cell r="N1387">
            <v>0</v>
          </cell>
          <cell r="O1387">
            <v>0</v>
          </cell>
        </row>
        <row r="1388">
          <cell r="M1388" t="str">
            <v>4804011040006</v>
          </cell>
          <cell r="N1388">
            <v>0</v>
          </cell>
          <cell r="O1388">
            <v>0</v>
          </cell>
        </row>
        <row r="1389">
          <cell r="M1389" t="str">
            <v>4804021040006</v>
          </cell>
          <cell r="N1389">
            <v>0</v>
          </cell>
          <cell r="O1389">
            <v>0</v>
          </cell>
        </row>
        <row r="1390">
          <cell r="M1390" t="str">
            <v>4804031040006</v>
          </cell>
          <cell r="N1390">
            <v>0</v>
          </cell>
          <cell r="O1390">
            <v>0</v>
          </cell>
        </row>
        <row r="1391">
          <cell r="M1391" t="str">
            <v>4804041040006</v>
          </cell>
          <cell r="N1391">
            <v>0</v>
          </cell>
          <cell r="O1391">
            <v>0</v>
          </cell>
        </row>
        <row r="1392">
          <cell r="M1392" t="str">
            <v>4805011040006</v>
          </cell>
          <cell r="N1392">
            <v>0</v>
          </cell>
          <cell r="O1392">
            <v>0</v>
          </cell>
        </row>
        <row r="1393">
          <cell r="M1393" t="str">
            <v>4805021040006</v>
          </cell>
          <cell r="N1393">
            <v>0</v>
          </cell>
          <cell r="O1393">
            <v>0</v>
          </cell>
        </row>
        <row r="1394">
          <cell r="M1394" t="str">
            <v>4805031040006</v>
          </cell>
          <cell r="N1394">
            <v>0</v>
          </cell>
          <cell r="O1394">
            <v>0</v>
          </cell>
        </row>
        <row r="1395">
          <cell r="M1395" t="str">
            <v>4805041040006</v>
          </cell>
          <cell r="N1395">
            <v>0</v>
          </cell>
          <cell r="O1395">
            <v>0</v>
          </cell>
        </row>
        <row r="1396">
          <cell r="M1396" t="str">
            <v>4101011040007</v>
          </cell>
          <cell r="N1396">
            <v>0</v>
          </cell>
          <cell r="O1396">
            <v>0</v>
          </cell>
        </row>
        <row r="1397">
          <cell r="M1397" t="str">
            <v>4102011040007</v>
          </cell>
          <cell r="N1397">
            <v>0</v>
          </cell>
          <cell r="O1397">
            <v>0</v>
          </cell>
        </row>
        <row r="1398">
          <cell r="M1398" t="str">
            <v>4103011040007</v>
          </cell>
          <cell r="N1398">
            <v>0</v>
          </cell>
          <cell r="O1398">
            <v>0</v>
          </cell>
        </row>
        <row r="1399">
          <cell r="M1399" t="str">
            <v>4103031040007</v>
          </cell>
          <cell r="N1399">
            <v>0</v>
          </cell>
          <cell r="O1399">
            <v>0</v>
          </cell>
        </row>
        <row r="1400">
          <cell r="M1400" t="str">
            <v>4103051040007</v>
          </cell>
          <cell r="N1400">
            <v>0</v>
          </cell>
          <cell r="O1400">
            <v>0</v>
          </cell>
        </row>
        <row r="1401">
          <cell r="M1401" t="str">
            <v>4103071040007</v>
          </cell>
          <cell r="N1401">
            <v>0</v>
          </cell>
          <cell r="O1401">
            <v>0</v>
          </cell>
        </row>
        <row r="1402">
          <cell r="M1402" t="str">
            <v>4105011040007</v>
          </cell>
          <cell r="N1402">
            <v>0</v>
          </cell>
          <cell r="O1402">
            <v>0</v>
          </cell>
        </row>
        <row r="1403">
          <cell r="M1403" t="str">
            <v>4404011040007</v>
          </cell>
          <cell r="N1403">
            <v>0</v>
          </cell>
          <cell r="O1403">
            <v>0</v>
          </cell>
        </row>
        <row r="1404">
          <cell r="M1404" t="str">
            <v>4404021040007</v>
          </cell>
          <cell r="N1404">
            <v>0</v>
          </cell>
          <cell r="O1404">
            <v>0</v>
          </cell>
        </row>
        <row r="1405">
          <cell r="M1405" t="str">
            <v>4404031040007</v>
          </cell>
          <cell r="N1405">
            <v>0</v>
          </cell>
          <cell r="O1405">
            <v>0</v>
          </cell>
        </row>
        <row r="1406">
          <cell r="M1406" t="str">
            <v>4404041040007</v>
          </cell>
          <cell r="N1406">
            <v>0</v>
          </cell>
          <cell r="O1406">
            <v>0</v>
          </cell>
        </row>
        <row r="1407">
          <cell r="M1407" t="str">
            <v>4404051040007</v>
          </cell>
          <cell r="N1407">
            <v>0</v>
          </cell>
          <cell r="O1407">
            <v>0</v>
          </cell>
        </row>
        <row r="1408">
          <cell r="M1408" t="str">
            <v>4405011040007</v>
          </cell>
          <cell r="N1408">
            <v>0</v>
          </cell>
          <cell r="O1408">
            <v>0</v>
          </cell>
        </row>
        <row r="1409">
          <cell r="M1409" t="str">
            <v>4405021040007</v>
          </cell>
          <cell r="N1409">
            <v>0</v>
          </cell>
          <cell r="O1409">
            <v>0</v>
          </cell>
        </row>
        <row r="1410">
          <cell r="M1410" t="str">
            <v>4406011040007</v>
          </cell>
          <cell r="N1410">
            <v>0</v>
          </cell>
          <cell r="O1410">
            <v>0</v>
          </cell>
        </row>
        <row r="1411">
          <cell r="M1411" t="str">
            <v>4503011040007</v>
          </cell>
          <cell r="N1411">
            <v>0</v>
          </cell>
          <cell r="O1411">
            <v>0</v>
          </cell>
        </row>
        <row r="1412">
          <cell r="M1412" t="str">
            <v>4503021040007</v>
          </cell>
          <cell r="N1412">
            <v>0</v>
          </cell>
          <cell r="O1412">
            <v>0</v>
          </cell>
        </row>
        <row r="1413">
          <cell r="M1413" t="str">
            <v>4503031040007</v>
          </cell>
          <cell r="N1413">
            <v>0</v>
          </cell>
          <cell r="O1413">
            <v>0</v>
          </cell>
        </row>
        <row r="1414">
          <cell r="M1414" t="str">
            <v>4503041040007</v>
          </cell>
          <cell r="N1414">
            <v>0</v>
          </cell>
          <cell r="O1414">
            <v>0</v>
          </cell>
        </row>
        <row r="1415">
          <cell r="M1415" t="str">
            <v>4504011040007</v>
          </cell>
          <cell r="N1415">
            <v>0</v>
          </cell>
          <cell r="O1415">
            <v>0</v>
          </cell>
        </row>
        <row r="1416">
          <cell r="M1416" t="str">
            <v>4504021040007</v>
          </cell>
          <cell r="N1416">
            <v>0</v>
          </cell>
          <cell r="O1416">
            <v>0</v>
          </cell>
        </row>
        <row r="1417">
          <cell r="M1417" t="str">
            <v>4504031040007</v>
          </cell>
          <cell r="N1417">
            <v>0</v>
          </cell>
          <cell r="O1417">
            <v>0</v>
          </cell>
        </row>
        <row r="1418">
          <cell r="M1418" t="str">
            <v>4504041040007</v>
          </cell>
          <cell r="N1418">
            <v>0</v>
          </cell>
          <cell r="O1418">
            <v>0</v>
          </cell>
        </row>
        <row r="1419">
          <cell r="M1419" t="str">
            <v>4504051040007</v>
          </cell>
          <cell r="N1419">
            <v>0</v>
          </cell>
          <cell r="O1419">
            <v>0</v>
          </cell>
        </row>
        <row r="1420">
          <cell r="M1420" t="str">
            <v>4701061040007</v>
          </cell>
          <cell r="N1420">
            <v>0</v>
          </cell>
          <cell r="O1420">
            <v>0</v>
          </cell>
        </row>
        <row r="1421">
          <cell r="M1421" t="str">
            <v>4701071040007</v>
          </cell>
          <cell r="N1421">
            <v>0</v>
          </cell>
          <cell r="O1421">
            <v>0</v>
          </cell>
        </row>
        <row r="1422">
          <cell r="M1422" t="str">
            <v>4701081040007</v>
          </cell>
          <cell r="N1422">
            <v>0</v>
          </cell>
          <cell r="O1422">
            <v>0</v>
          </cell>
        </row>
        <row r="1423">
          <cell r="M1423" t="str">
            <v>4701091040007</v>
          </cell>
          <cell r="N1423">
            <v>0</v>
          </cell>
          <cell r="O1423">
            <v>0</v>
          </cell>
        </row>
        <row r="1424">
          <cell r="M1424" t="str">
            <v>4701101040007</v>
          </cell>
          <cell r="N1424">
            <v>0</v>
          </cell>
          <cell r="O1424">
            <v>0</v>
          </cell>
        </row>
        <row r="1425">
          <cell r="M1425" t="str">
            <v>4802011040007</v>
          </cell>
          <cell r="N1425">
            <v>0</v>
          </cell>
          <cell r="O1425">
            <v>0</v>
          </cell>
        </row>
        <row r="1426">
          <cell r="M1426" t="str">
            <v>4803011040007</v>
          </cell>
          <cell r="N1426">
            <v>0</v>
          </cell>
          <cell r="O1426">
            <v>0</v>
          </cell>
        </row>
        <row r="1427">
          <cell r="M1427" t="str">
            <v>4803021040007</v>
          </cell>
          <cell r="N1427">
            <v>0</v>
          </cell>
          <cell r="O1427">
            <v>0</v>
          </cell>
        </row>
        <row r="1428">
          <cell r="M1428" t="str">
            <v>4803031040007</v>
          </cell>
          <cell r="N1428">
            <v>0</v>
          </cell>
          <cell r="O1428">
            <v>0</v>
          </cell>
        </row>
        <row r="1429">
          <cell r="M1429" t="str">
            <v>4803041040007</v>
          </cell>
          <cell r="N1429">
            <v>0</v>
          </cell>
          <cell r="O1429">
            <v>0</v>
          </cell>
        </row>
        <row r="1430">
          <cell r="M1430" t="str">
            <v>4804011040007</v>
          </cell>
          <cell r="N1430">
            <v>0</v>
          </cell>
          <cell r="O1430">
            <v>0</v>
          </cell>
        </row>
        <row r="1431">
          <cell r="M1431" t="str">
            <v>4804021040007</v>
          </cell>
          <cell r="N1431">
            <v>0</v>
          </cell>
          <cell r="O1431">
            <v>0</v>
          </cell>
        </row>
        <row r="1432">
          <cell r="M1432" t="str">
            <v>4804031040007</v>
          </cell>
          <cell r="N1432">
            <v>0</v>
          </cell>
          <cell r="O1432">
            <v>0</v>
          </cell>
        </row>
        <row r="1433">
          <cell r="M1433" t="str">
            <v>4804041040007</v>
          </cell>
          <cell r="N1433">
            <v>0</v>
          </cell>
          <cell r="O1433">
            <v>0</v>
          </cell>
        </row>
        <row r="1434">
          <cell r="M1434" t="str">
            <v>4805011040007</v>
          </cell>
          <cell r="N1434">
            <v>0</v>
          </cell>
          <cell r="O1434">
            <v>0</v>
          </cell>
        </row>
        <row r="1435">
          <cell r="M1435" t="str">
            <v>4805021040007</v>
          </cell>
          <cell r="N1435">
            <v>0</v>
          </cell>
          <cell r="O1435">
            <v>0</v>
          </cell>
        </row>
        <row r="1436">
          <cell r="M1436" t="str">
            <v>4805031040007</v>
          </cell>
          <cell r="N1436">
            <v>0</v>
          </cell>
          <cell r="O1436">
            <v>0</v>
          </cell>
        </row>
        <row r="1437">
          <cell r="M1437" t="str">
            <v>4805041040007</v>
          </cell>
          <cell r="N1437">
            <v>0</v>
          </cell>
          <cell r="O1437">
            <v>0</v>
          </cell>
        </row>
        <row r="1438">
          <cell r="M1438" t="str">
            <v>4101011040008</v>
          </cell>
          <cell r="N1438">
            <v>0</v>
          </cell>
          <cell r="O1438">
            <v>0</v>
          </cell>
        </row>
        <row r="1439">
          <cell r="M1439" t="str">
            <v>4102011040008</v>
          </cell>
          <cell r="N1439">
            <v>0</v>
          </cell>
          <cell r="O1439">
            <v>0</v>
          </cell>
        </row>
        <row r="1440">
          <cell r="M1440" t="str">
            <v>4103011040008</v>
          </cell>
          <cell r="N1440">
            <v>0</v>
          </cell>
          <cell r="O1440">
            <v>0</v>
          </cell>
        </row>
        <row r="1441">
          <cell r="M1441" t="str">
            <v>4104021040008</v>
          </cell>
          <cell r="N1441">
            <v>239900</v>
          </cell>
          <cell r="O1441">
            <v>250026</v>
          </cell>
        </row>
        <row r="1442">
          <cell r="M1442" t="str">
            <v>4201011040008</v>
          </cell>
          <cell r="N1442">
            <v>25000</v>
          </cell>
          <cell r="O1442">
            <v>36000</v>
          </cell>
        </row>
        <row r="1443">
          <cell r="M1443" t="str">
            <v>4204011040008</v>
          </cell>
          <cell r="N1443">
            <v>0</v>
          </cell>
          <cell r="O1443">
            <v>0</v>
          </cell>
        </row>
        <row r="1444">
          <cell r="M1444" t="str">
            <v>4404011040008</v>
          </cell>
          <cell r="N1444">
            <v>0</v>
          </cell>
          <cell r="O1444">
            <v>0</v>
          </cell>
        </row>
        <row r="1445">
          <cell r="M1445" t="str">
            <v>4404021040008</v>
          </cell>
          <cell r="N1445">
            <v>0</v>
          </cell>
          <cell r="O1445">
            <v>0</v>
          </cell>
        </row>
        <row r="1446">
          <cell r="M1446" t="str">
            <v>4404031040008</v>
          </cell>
          <cell r="N1446">
            <v>0</v>
          </cell>
          <cell r="O1446">
            <v>0</v>
          </cell>
        </row>
        <row r="1447">
          <cell r="M1447" t="str">
            <v>4404041040008</v>
          </cell>
          <cell r="N1447">
            <v>0</v>
          </cell>
          <cell r="O1447">
            <v>0</v>
          </cell>
        </row>
        <row r="1448">
          <cell r="M1448" t="str">
            <v>4404051040008</v>
          </cell>
          <cell r="N1448">
            <v>0</v>
          </cell>
          <cell r="O1448">
            <v>0</v>
          </cell>
        </row>
        <row r="1449">
          <cell r="M1449" t="str">
            <v>4405011040008</v>
          </cell>
          <cell r="N1449">
            <v>0</v>
          </cell>
          <cell r="O1449">
            <v>0</v>
          </cell>
        </row>
        <row r="1450">
          <cell r="M1450" t="str">
            <v>4405021040008</v>
          </cell>
          <cell r="N1450">
            <v>0</v>
          </cell>
          <cell r="O1450">
            <v>0</v>
          </cell>
        </row>
        <row r="1451">
          <cell r="M1451" t="str">
            <v>4406011040008</v>
          </cell>
          <cell r="N1451">
            <v>0</v>
          </cell>
          <cell r="O1451">
            <v>0</v>
          </cell>
        </row>
        <row r="1452">
          <cell r="M1452" t="str">
            <v>4503011040008</v>
          </cell>
          <cell r="N1452">
            <v>0</v>
          </cell>
          <cell r="O1452">
            <v>0</v>
          </cell>
        </row>
        <row r="1453">
          <cell r="M1453" t="str">
            <v>4503021040008</v>
          </cell>
          <cell r="N1453">
            <v>0</v>
          </cell>
          <cell r="O1453">
            <v>0</v>
          </cell>
        </row>
        <row r="1454">
          <cell r="M1454" t="str">
            <v>4503031040008</v>
          </cell>
          <cell r="N1454">
            <v>0</v>
          </cell>
          <cell r="O1454">
            <v>0</v>
          </cell>
        </row>
        <row r="1455">
          <cell r="M1455" t="str">
            <v>4503041040008</v>
          </cell>
          <cell r="N1455">
            <v>0</v>
          </cell>
          <cell r="O1455">
            <v>0</v>
          </cell>
        </row>
        <row r="1456">
          <cell r="M1456" t="str">
            <v>4504011040008</v>
          </cell>
          <cell r="N1456">
            <v>0</v>
          </cell>
          <cell r="O1456">
            <v>0</v>
          </cell>
        </row>
        <row r="1457">
          <cell r="M1457" t="str">
            <v>4504021040008</v>
          </cell>
          <cell r="N1457">
            <v>0</v>
          </cell>
          <cell r="O1457">
            <v>0</v>
          </cell>
        </row>
        <row r="1458">
          <cell r="M1458" t="str">
            <v>4504031040008</v>
          </cell>
          <cell r="N1458">
            <v>0</v>
          </cell>
          <cell r="O1458">
            <v>0</v>
          </cell>
        </row>
        <row r="1459">
          <cell r="M1459" t="str">
            <v>4504041040008</v>
          </cell>
          <cell r="N1459">
            <v>0</v>
          </cell>
          <cell r="O1459">
            <v>0</v>
          </cell>
        </row>
        <row r="1460">
          <cell r="M1460" t="str">
            <v>4504051040008</v>
          </cell>
          <cell r="N1460">
            <v>0</v>
          </cell>
          <cell r="O1460">
            <v>0</v>
          </cell>
        </row>
        <row r="1461">
          <cell r="M1461" t="str">
            <v>4701061040008</v>
          </cell>
          <cell r="N1461">
            <v>0</v>
          </cell>
          <cell r="O1461">
            <v>0</v>
          </cell>
        </row>
        <row r="1462">
          <cell r="M1462" t="str">
            <v>4701071040008</v>
          </cell>
          <cell r="N1462">
            <v>0</v>
          </cell>
          <cell r="O1462">
            <v>0</v>
          </cell>
        </row>
        <row r="1463">
          <cell r="M1463" t="str">
            <v>4701081040008</v>
          </cell>
          <cell r="N1463">
            <v>0</v>
          </cell>
          <cell r="O1463">
            <v>0</v>
          </cell>
        </row>
        <row r="1464">
          <cell r="M1464" t="str">
            <v>4701091040008</v>
          </cell>
          <cell r="N1464">
            <v>0</v>
          </cell>
          <cell r="O1464">
            <v>0</v>
          </cell>
        </row>
        <row r="1465">
          <cell r="M1465" t="str">
            <v>4701101040008</v>
          </cell>
          <cell r="N1465">
            <v>0</v>
          </cell>
          <cell r="O1465">
            <v>0</v>
          </cell>
        </row>
        <row r="1466">
          <cell r="M1466" t="str">
            <v>4802011040008</v>
          </cell>
          <cell r="N1466">
            <v>0</v>
          </cell>
          <cell r="O1466">
            <v>0</v>
          </cell>
        </row>
        <row r="1467">
          <cell r="M1467" t="str">
            <v>4803011040008</v>
          </cell>
          <cell r="N1467">
            <v>0</v>
          </cell>
          <cell r="O1467">
            <v>0</v>
          </cell>
        </row>
        <row r="1468">
          <cell r="M1468" t="str">
            <v>4803021040008</v>
          </cell>
          <cell r="N1468">
            <v>0</v>
          </cell>
          <cell r="O1468">
            <v>0</v>
          </cell>
        </row>
        <row r="1469">
          <cell r="M1469" t="str">
            <v>4803031040008</v>
          </cell>
          <cell r="N1469">
            <v>0</v>
          </cell>
          <cell r="O1469">
            <v>0</v>
          </cell>
        </row>
        <row r="1470">
          <cell r="M1470" t="str">
            <v>4803041040008</v>
          </cell>
          <cell r="N1470">
            <v>0</v>
          </cell>
          <cell r="O1470">
            <v>0</v>
          </cell>
        </row>
        <row r="1471">
          <cell r="M1471" t="str">
            <v>4804011040008</v>
          </cell>
          <cell r="N1471">
            <v>0</v>
          </cell>
          <cell r="O1471">
            <v>0</v>
          </cell>
        </row>
        <row r="1472">
          <cell r="M1472" t="str">
            <v>4804021040008</v>
          </cell>
          <cell r="N1472">
            <v>0</v>
          </cell>
          <cell r="O1472">
            <v>0</v>
          </cell>
        </row>
        <row r="1473">
          <cell r="M1473" t="str">
            <v>4804031040008</v>
          </cell>
          <cell r="N1473">
            <v>0</v>
          </cell>
          <cell r="O1473">
            <v>0</v>
          </cell>
        </row>
        <row r="1474">
          <cell r="M1474" t="str">
            <v>4804041040008</v>
          </cell>
          <cell r="N1474">
            <v>0</v>
          </cell>
          <cell r="O1474">
            <v>0</v>
          </cell>
        </row>
        <row r="1475">
          <cell r="M1475" t="str">
            <v>4805011040008</v>
          </cell>
          <cell r="N1475">
            <v>0</v>
          </cell>
          <cell r="O1475">
            <v>0</v>
          </cell>
        </row>
        <row r="1476">
          <cell r="M1476" t="str">
            <v>4805021040008</v>
          </cell>
          <cell r="N1476">
            <v>0</v>
          </cell>
          <cell r="O1476">
            <v>0</v>
          </cell>
        </row>
        <row r="1477">
          <cell r="M1477" t="str">
            <v>4805031040008</v>
          </cell>
          <cell r="N1477">
            <v>0</v>
          </cell>
          <cell r="O1477">
            <v>0</v>
          </cell>
        </row>
        <row r="1478">
          <cell r="M1478" t="str">
            <v>4805041040008</v>
          </cell>
          <cell r="N1478">
            <v>0</v>
          </cell>
          <cell r="O1478">
            <v>0</v>
          </cell>
        </row>
      </sheetData>
      <sheetData sheetId="1" refreshError="1"/>
      <sheetData sheetId="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5000</v>
          </cell>
        </row>
        <row r="63">
          <cell r="G63">
            <v>0</v>
          </cell>
        </row>
        <row r="64">
          <cell r="G64">
            <v>0</v>
          </cell>
        </row>
        <row r="65">
          <cell r="G65">
            <v>0</v>
          </cell>
        </row>
        <row r="66">
          <cell r="G66">
            <v>0</v>
          </cell>
        </row>
        <row r="67">
          <cell r="G67">
            <v>0</v>
          </cell>
        </row>
        <row r="68">
          <cell r="G68">
            <v>0</v>
          </cell>
        </row>
        <row r="69">
          <cell r="G69">
            <v>0</v>
          </cell>
        </row>
        <row r="70">
          <cell r="G70">
            <v>4670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2000</v>
          </cell>
        </row>
        <row r="96">
          <cell r="G96">
            <v>0</v>
          </cell>
        </row>
        <row r="97">
          <cell r="G97">
            <v>19444</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-165</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70000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0</v>
          </cell>
        </row>
        <row r="70">
          <cell r="G70">
            <v>1400</v>
          </cell>
        </row>
        <row r="71">
          <cell r="G71">
            <v>0</v>
          </cell>
        </row>
        <row r="72">
          <cell r="G72">
            <v>0</v>
          </cell>
        </row>
        <row r="73">
          <cell r="G73">
            <v>0</v>
          </cell>
        </row>
        <row r="74">
          <cell r="G74">
            <v>0</v>
          </cell>
        </row>
        <row r="75">
          <cell r="G75">
            <v>0</v>
          </cell>
        </row>
        <row r="76">
          <cell r="G76">
            <v>0</v>
          </cell>
        </row>
        <row r="77">
          <cell r="G77">
            <v>2617484</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10500</v>
          </cell>
        </row>
        <row r="96">
          <cell r="G96">
            <v>0</v>
          </cell>
        </row>
        <row r="97">
          <cell r="G97">
            <v>18309</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-200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275677</v>
          </cell>
        </row>
        <row r="60">
          <cell r="G60">
            <v>0</v>
          </cell>
        </row>
        <row r="61">
          <cell r="G61">
            <v>0</v>
          </cell>
        </row>
        <row r="62">
          <cell r="G62">
            <v>19990</v>
          </cell>
        </row>
        <row r="63">
          <cell r="G63">
            <v>0</v>
          </cell>
        </row>
        <row r="64">
          <cell r="G64">
            <v>0</v>
          </cell>
        </row>
        <row r="65">
          <cell r="G65">
            <v>0</v>
          </cell>
        </row>
        <row r="66">
          <cell r="G66">
            <v>0</v>
          </cell>
        </row>
        <row r="67">
          <cell r="G67">
            <v>0</v>
          </cell>
        </row>
        <row r="68">
          <cell r="G68">
            <v>0</v>
          </cell>
        </row>
        <row r="69">
          <cell r="G69">
            <v>0</v>
          </cell>
        </row>
        <row r="70">
          <cell r="G70">
            <v>0</v>
          </cell>
        </row>
        <row r="71">
          <cell r="G71">
            <v>77904</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10762</v>
          </cell>
        </row>
        <row r="86">
          <cell r="G86">
            <v>0</v>
          </cell>
        </row>
        <row r="87">
          <cell r="G87">
            <v>0</v>
          </cell>
        </row>
        <row r="88">
          <cell r="G88">
            <v>1413429</v>
          </cell>
        </row>
        <row r="89">
          <cell r="G89">
            <v>0</v>
          </cell>
        </row>
        <row r="90">
          <cell r="G90">
            <v>145193</v>
          </cell>
        </row>
        <row r="91">
          <cell r="G91">
            <v>66656</v>
          </cell>
        </row>
        <row r="92">
          <cell r="G92">
            <v>5358</v>
          </cell>
        </row>
        <row r="93">
          <cell r="G93">
            <v>0</v>
          </cell>
        </row>
        <row r="94">
          <cell r="G94">
            <v>0</v>
          </cell>
        </row>
        <row r="95">
          <cell r="G95">
            <v>100000</v>
          </cell>
        </row>
        <row r="96">
          <cell r="G96">
            <v>2056079</v>
          </cell>
        </row>
        <row r="97">
          <cell r="G97">
            <v>45315</v>
          </cell>
        </row>
        <row r="98">
          <cell r="G98">
            <v>91900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105339</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-6728</v>
          </cell>
        </row>
        <row r="183">
          <cell r="G183">
            <v>0</v>
          </cell>
        </row>
        <row r="198">
          <cell r="G198">
            <v>0</v>
          </cell>
        </row>
        <row r="199">
          <cell r="G199">
            <v>30000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15054000</v>
          </cell>
        </row>
        <row r="60">
          <cell r="G60">
            <v>0</v>
          </cell>
        </row>
        <row r="61">
          <cell r="G61">
            <v>0</v>
          </cell>
        </row>
        <row r="62">
          <cell r="G62">
            <v>8000</v>
          </cell>
        </row>
        <row r="63">
          <cell r="G63">
            <v>0</v>
          </cell>
        </row>
        <row r="64">
          <cell r="G64">
            <v>0</v>
          </cell>
        </row>
        <row r="65">
          <cell r="G65">
            <v>0</v>
          </cell>
        </row>
        <row r="66">
          <cell r="G66">
            <v>0</v>
          </cell>
        </row>
        <row r="67">
          <cell r="G67">
            <v>0</v>
          </cell>
        </row>
        <row r="68">
          <cell r="G68">
            <v>0</v>
          </cell>
        </row>
        <row r="69">
          <cell r="G69">
            <v>0</v>
          </cell>
        </row>
        <row r="70">
          <cell r="G70">
            <v>4286</v>
          </cell>
        </row>
        <row r="71">
          <cell r="G71">
            <v>10000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14129</v>
          </cell>
        </row>
        <row r="91">
          <cell r="G91">
            <v>0</v>
          </cell>
        </row>
        <row r="92">
          <cell r="G92">
            <v>0</v>
          </cell>
        </row>
        <row r="93">
          <cell r="G93">
            <v>0</v>
          </cell>
        </row>
        <row r="94">
          <cell r="G94">
            <v>0</v>
          </cell>
        </row>
        <row r="95">
          <cell r="G95">
            <v>12000</v>
          </cell>
        </row>
        <row r="96">
          <cell r="G96">
            <v>0</v>
          </cell>
        </row>
        <row r="97">
          <cell r="G97">
            <v>98954</v>
          </cell>
        </row>
        <row r="98">
          <cell r="G98">
            <v>50000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-9785</v>
          </cell>
        </row>
        <row r="183">
          <cell r="G183">
            <v>0</v>
          </cell>
        </row>
        <row r="198">
          <cell r="G198">
            <v>1410000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549600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747214</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465958</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10965</v>
          </cell>
        </row>
        <row r="200">
          <cell r="G200">
            <v>4000000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1832400</v>
          </cell>
        </row>
        <row r="60">
          <cell r="G60">
            <v>0</v>
          </cell>
        </row>
        <row r="61">
          <cell r="G61">
            <v>0</v>
          </cell>
        </row>
        <row r="62">
          <cell r="G62">
            <v>0</v>
          </cell>
        </row>
        <row r="63">
          <cell r="G63">
            <v>0</v>
          </cell>
        </row>
        <row r="64">
          <cell r="G64">
            <v>0</v>
          </cell>
        </row>
        <row r="65">
          <cell r="G65">
            <v>0</v>
          </cell>
        </row>
        <row r="66">
          <cell r="G66">
            <v>0</v>
          </cell>
        </row>
        <row r="67">
          <cell r="G67">
            <v>0</v>
          </cell>
        </row>
        <row r="68">
          <cell r="G68">
            <v>2958883</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22000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5185951</v>
          </cell>
        </row>
        <row r="89">
          <cell r="G89">
            <v>0</v>
          </cell>
        </row>
        <row r="90">
          <cell r="G90">
            <v>242</v>
          </cell>
        </row>
        <row r="91">
          <cell r="G91">
            <v>26</v>
          </cell>
        </row>
        <row r="92">
          <cell r="G92">
            <v>451057</v>
          </cell>
        </row>
        <row r="93">
          <cell r="G93">
            <v>0</v>
          </cell>
        </row>
        <row r="94">
          <cell r="G94">
            <v>0</v>
          </cell>
        </row>
        <row r="95">
          <cell r="G95">
            <v>3000</v>
          </cell>
        </row>
        <row r="96">
          <cell r="G96">
            <v>0</v>
          </cell>
        </row>
        <row r="97">
          <cell r="G97">
            <v>0</v>
          </cell>
        </row>
        <row r="98">
          <cell r="G98">
            <v>0</v>
          </cell>
        </row>
        <row r="99">
          <cell r="G99">
            <v>0</v>
          </cell>
        </row>
        <row r="100">
          <cell r="G100">
            <v>0</v>
          </cell>
        </row>
        <row r="101">
          <cell r="G101">
            <v>94198</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5549536</v>
          </cell>
        </row>
        <row r="124">
          <cell r="G124">
            <v>0</v>
          </cell>
        </row>
        <row r="125">
          <cell r="G125">
            <v>252794</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146890</v>
          </cell>
        </row>
        <row r="199">
          <cell r="G199">
            <v>37774</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6876</v>
          </cell>
        </row>
        <row r="96">
          <cell r="G96">
            <v>0</v>
          </cell>
        </row>
        <row r="97">
          <cell r="G97">
            <v>9762</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-262340</v>
          </cell>
        </row>
        <row r="161">
          <cell r="G161">
            <v>-1333</v>
          </cell>
        </row>
        <row r="162">
          <cell r="G162">
            <v>0</v>
          </cell>
        </row>
        <row r="163">
          <cell r="G163">
            <v>-150352</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-6883</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17990</v>
          </cell>
        </row>
        <row r="63">
          <cell r="G63">
            <v>0</v>
          </cell>
        </row>
        <row r="64">
          <cell r="G64">
            <v>0</v>
          </cell>
        </row>
        <row r="65">
          <cell r="G65">
            <v>0</v>
          </cell>
        </row>
        <row r="66">
          <cell r="G66">
            <v>0</v>
          </cell>
        </row>
        <row r="67">
          <cell r="G67">
            <v>0</v>
          </cell>
        </row>
        <row r="68">
          <cell r="G68">
            <v>0</v>
          </cell>
        </row>
        <row r="69">
          <cell r="G69">
            <v>0</v>
          </cell>
        </row>
        <row r="70">
          <cell r="G70">
            <v>8951</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10351</v>
          </cell>
        </row>
        <row r="91">
          <cell r="G91">
            <v>0</v>
          </cell>
        </row>
        <row r="92">
          <cell r="G92">
            <v>0</v>
          </cell>
        </row>
        <row r="93">
          <cell r="G93">
            <v>0</v>
          </cell>
        </row>
        <row r="94">
          <cell r="G94">
            <v>0</v>
          </cell>
        </row>
        <row r="95">
          <cell r="G95">
            <v>5951</v>
          </cell>
        </row>
        <row r="96">
          <cell r="G96">
            <v>0</v>
          </cell>
        </row>
        <row r="97">
          <cell r="G97">
            <v>29764</v>
          </cell>
        </row>
        <row r="98">
          <cell r="G98">
            <v>30000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-514</v>
          </cell>
        </row>
        <row r="183">
          <cell r="G183">
            <v>0</v>
          </cell>
        </row>
        <row r="198">
          <cell r="G198">
            <v>0</v>
          </cell>
        </row>
        <row r="199">
          <cell r="G199">
            <v>40000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240000</v>
          </cell>
        </row>
        <row r="57">
          <cell r="G57">
            <v>0</v>
          </cell>
        </row>
        <row r="58">
          <cell r="G58">
            <v>0</v>
          </cell>
        </row>
        <row r="59">
          <cell r="G59">
            <v>816897</v>
          </cell>
        </row>
        <row r="60">
          <cell r="G60">
            <v>0</v>
          </cell>
        </row>
        <row r="61">
          <cell r="G61">
            <v>0</v>
          </cell>
        </row>
        <row r="62">
          <cell r="G62">
            <v>500</v>
          </cell>
        </row>
        <row r="63">
          <cell r="G63">
            <v>0</v>
          </cell>
        </row>
        <row r="64">
          <cell r="G64">
            <v>0</v>
          </cell>
        </row>
        <row r="65">
          <cell r="G65">
            <v>0</v>
          </cell>
        </row>
        <row r="66">
          <cell r="G66">
            <v>0</v>
          </cell>
        </row>
        <row r="67">
          <cell r="G67">
            <v>0</v>
          </cell>
        </row>
        <row r="68">
          <cell r="G68">
            <v>0</v>
          </cell>
        </row>
        <row r="69">
          <cell r="G69">
            <v>0</v>
          </cell>
        </row>
        <row r="70">
          <cell r="G70">
            <v>8464</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15000</v>
          </cell>
        </row>
        <row r="91">
          <cell r="G91">
            <v>18000</v>
          </cell>
        </row>
        <row r="92">
          <cell r="G92">
            <v>15000</v>
          </cell>
        </row>
        <row r="93">
          <cell r="G93">
            <v>0</v>
          </cell>
        </row>
        <row r="94">
          <cell r="G94">
            <v>0</v>
          </cell>
        </row>
        <row r="95">
          <cell r="G95">
            <v>22629</v>
          </cell>
        </row>
        <row r="96">
          <cell r="G96">
            <v>0</v>
          </cell>
        </row>
        <row r="97">
          <cell r="G97">
            <v>15360</v>
          </cell>
        </row>
        <row r="98">
          <cell r="G98">
            <v>0</v>
          </cell>
        </row>
        <row r="99">
          <cell r="G99">
            <v>0</v>
          </cell>
        </row>
        <row r="100">
          <cell r="G100">
            <v>0</v>
          </cell>
        </row>
        <row r="101">
          <cell r="G101">
            <v>13680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-9150000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2420000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250299</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4000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9114</v>
          </cell>
        </row>
        <row r="91">
          <cell r="G91">
            <v>0</v>
          </cell>
        </row>
        <row r="92">
          <cell r="G92">
            <v>0</v>
          </cell>
        </row>
        <row r="93">
          <cell r="G93">
            <v>0</v>
          </cell>
        </row>
        <row r="94">
          <cell r="G94">
            <v>0</v>
          </cell>
        </row>
        <row r="95">
          <cell r="G95">
            <v>20000</v>
          </cell>
        </row>
        <row r="96">
          <cell r="G96">
            <v>0</v>
          </cell>
        </row>
        <row r="97">
          <cell r="G97">
            <v>13500</v>
          </cell>
        </row>
        <row r="98">
          <cell r="G98">
            <v>0</v>
          </cell>
        </row>
        <row r="99">
          <cell r="G99">
            <v>30000</v>
          </cell>
        </row>
        <row r="100">
          <cell r="G100">
            <v>500000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-504000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115600</v>
          </cell>
        </row>
        <row r="199">
          <cell r="G199">
            <v>0</v>
          </cell>
        </row>
        <row r="200">
          <cell r="G200">
            <v>0</v>
          </cell>
        </row>
        <row r="201">
          <cell r="G201">
            <v>2450000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 val="Sheet3"/>
    </sheetNames>
    <sheetDataSet>
      <sheetData sheetId="0">
        <row r="53">
          <cell r="G53">
            <v>0</v>
          </cell>
        </row>
        <row r="54">
          <cell r="G54">
            <v>450000</v>
          </cell>
        </row>
        <row r="55">
          <cell r="G55">
            <v>0</v>
          </cell>
        </row>
        <row r="56">
          <cell r="G56">
            <v>0</v>
          </cell>
        </row>
        <row r="57">
          <cell r="G57">
            <v>0</v>
          </cell>
        </row>
        <row r="58">
          <cell r="G58">
            <v>0</v>
          </cell>
        </row>
        <row r="59">
          <cell r="G59">
            <v>0</v>
          </cell>
        </row>
        <row r="60">
          <cell r="G60">
            <v>0</v>
          </cell>
        </row>
        <row r="61">
          <cell r="G61">
            <v>0</v>
          </cell>
        </row>
        <row r="62">
          <cell r="G62">
            <v>80015</v>
          </cell>
        </row>
        <row r="63">
          <cell r="G63">
            <v>0</v>
          </cell>
        </row>
        <row r="64">
          <cell r="G64">
            <v>3781085</v>
          </cell>
        </row>
        <row r="65">
          <cell r="G65">
            <v>0</v>
          </cell>
        </row>
        <row r="66">
          <cell r="G66">
            <v>0</v>
          </cell>
        </row>
        <row r="67">
          <cell r="G67">
            <v>0</v>
          </cell>
        </row>
        <row r="68">
          <cell r="G68">
            <v>0</v>
          </cell>
        </row>
        <row r="69">
          <cell r="G69">
            <v>250862</v>
          </cell>
        </row>
        <row r="70">
          <cell r="G70">
            <v>59862</v>
          </cell>
        </row>
        <row r="71">
          <cell r="G71">
            <v>35137</v>
          </cell>
        </row>
        <row r="72">
          <cell r="G72">
            <v>0</v>
          </cell>
        </row>
        <row r="73">
          <cell r="G73">
            <v>0</v>
          </cell>
        </row>
        <row r="74">
          <cell r="G74">
            <v>0</v>
          </cell>
        </row>
        <row r="75">
          <cell r="G75">
            <v>0</v>
          </cell>
        </row>
        <row r="76">
          <cell r="G76">
            <v>0</v>
          </cell>
        </row>
        <row r="77">
          <cell r="G77">
            <v>0</v>
          </cell>
        </row>
        <row r="78">
          <cell r="G78">
            <v>773</v>
          </cell>
        </row>
        <row r="79">
          <cell r="G79">
            <v>0</v>
          </cell>
        </row>
        <row r="80">
          <cell r="G80">
            <v>0</v>
          </cell>
        </row>
        <row r="81">
          <cell r="G81">
            <v>510000</v>
          </cell>
        </row>
        <row r="82">
          <cell r="G82">
            <v>0</v>
          </cell>
        </row>
        <row r="83">
          <cell r="G83">
            <v>0</v>
          </cell>
        </row>
        <row r="84">
          <cell r="G84">
            <v>58614</v>
          </cell>
        </row>
        <row r="85">
          <cell r="G85">
            <v>0</v>
          </cell>
        </row>
        <row r="86">
          <cell r="G86">
            <v>0</v>
          </cell>
        </row>
        <row r="87">
          <cell r="G87">
            <v>0</v>
          </cell>
        </row>
        <row r="88">
          <cell r="G88">
            <v>11530</v>
          </cell>
        </row>
        <row r="89">
          <cell r="G89">
            <v>0</v>
          </cell>
        </row>
        <row r="90">
          <cell r="G90">
            <v>35843</v>
          </cell>
        </row>
        <row r="91">
          <cell r="G91">
            <v>0</v>
          </cell>
        </row>
        <row r="92">
          <cell r="G92">
            <v>44308</v>
          </cell>
        </row>
        <row r="93">
          <cell r="G93">
            <v>0</v>
          </cell>
        </row>
        <row r="94">
          <cell r="G94">
            <v>0</v>
          </cell>
        </row>
        <row r="95">
          <cell r="G95">
            <v>659776</v>
          </cell>
        </row>
        <row r="96">
          <cell r="G96">
            <v>0</v>
          </cell>
        </row>
        <row r="97">
          <cell r="G97">
            <v>119164</v>
          </cell>
        </row>
        <row r="98">
          <cell r="G98">
            <v>9036</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-518</v>
          </cell>
        </row>
        <row r="183">
          <cell r="G183">
            <v>0</v>
          </cell>
        </row>
        <row r="198">
          <cell r="G198">
            <v>0</v>
          </cell>
        </row>
        <row r="199">
          <cell r="G199">
            <v>11754</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200000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3531</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18750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115600</v>
          </cell>
        </row>
        <row r="199">
          <cell r="G199">
            <v>0</v>
          </cell>
        </row>
        <row r="200">
          <cell r="G200">
            <v>0</v>
          </cell>
        </row>
        <row r="201">
          <cell r="G201">
            <v>850000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400000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4000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-63952</v>
          </cell>
        </row>
        <row r="181">
          <cell r="G181">
            <v>0</v>
          </cell>
        </row>
        <row r="182">
          <cell r="G182">
            <v>0</v>
          </cell>
        </row>
        <row r="183">
          <cell r="G183">
            <v>0</v>
          </cell>
        </row>
        <row r="198">
          <cell r="G198">
            <v>45000</v>
          </cell>
        </row>
        <row r="199">
          <cell r="G199">
            <v>50000</v>
          </cell>
        </row>
        <row r="200">
          <cell r="G200">
            <v>0</v>
          </cell>
        </row>
        <row r="201">
          <cell r="G201">
            <v>2600000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623369</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604768</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650000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9000</v>
          </cell>
        </row>
        <row r="63">
          <cell r="G63">
            <v>0</v>
          </cell>
        </row>
        <row r="64">
          <cell r="G64">
            <v>0</v>
          </cell>
        </row>
        <row r="65">
          <cell r="G65">
            <v>0</v>
          </cell>
        </row>
        <row r="66">
          <cell r="G66">
            <v>0</v>
          </cell>
        </row>
        <row r="67">
          <cell r="G67">
            <v>0</v>
          </cell>
        </row>
        <row r="68">
          <cell r="G68">
            <v>0</v>
          </cell>
        </row>
        <row r="69">
          <cell r="G69">
            <v>0</v>
          </cell>
        </row>
        <row r="70">
          <cell r="G70">
            <v>3000</v>
          </cell>
        </row>
        <row r="71">
          <cell r="G71">
            <v>3000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5000</v>
          </cell>
        </row>
        <row r="91">
          <cell r="G91">
            <v>12500</v>
          </cell>
        </row>
        <row r="92">
          <cell r="G92">
            <v>4000</v>
          </cell>
        </row>
        <row r="93">
          <cell r="G93">
            <v>0</v>
          </cell>
        </row>
        <row r="94">
          <cell r="G94">
            <v>0</v>
          </cell>
        </row>
        <row r="95">
          <cell r="G95">
            <v>10000</v>
          </cell>
        </row>
        <row r="96">
          <cell r="G96">
            <v>0</v>
          </cell>
        </row>
        <row r="97">
          <cell r="G97">
            <v>21126</v>
          </cell>
        </row>
        <row r="98">
          <cell r="G98">
            <v>15000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30000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83210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-5022562</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1139982</v>
          </cell>
        </row>
        <row r="59">
          <cell r="G59">
            <v>223300</v>
          </cell>
        </row>
        <row r="60">
          <cell r="G60">
            <v>0</v>
          </cell>
        </row>
        <row r="61">
          <cell r="G61">
            <v>1154995</v>
          </cell>
        </row>
        <row r="62">
          <cell r="G62">
            <v>20000</v>
          </cell>
        </row>
        <row r="63">
          <cell r="G63">
            <v>93000</v>
          </cell>
        </row>
        <row r="64">
          <cell r="G64">
            <v>30479</v>
          </cell>
        </row>
        <row r="65">
          <cell r="G65">
            <v>0</v>
          </cell>
        </row>
        <row r="66">
          <cell r="G66">
            <v>200000</v>
          </cell>
        </row>
        <row r="67">
          <cell r="G67">
            <v>279175</v>
          </cell>
        </row>
        <row r="68">
          <cell r="G68">
            <v>0</v>
          </cell>
        </row>
        <row r="69">
          <cell r="G69">
            <v>0</v>
          </cell>
        </row>
        <row r="70">
          <cell r="G70">
            <v>32659</v>
          </cell>
        </row>
        <row r="71">
          <cell r="G71">
            <v>0</v>
          </cell>
        </row>
        <row r="72">
          <cell r="G72">
            <v>0</v>
          </cell>
        </row>
        <row r="73">
          <cell r="G73">
            <v>0</v>
          </cell>
        </row>
        <row r="74">
          <cell r="G74">
            <v>0</v>
          </cell>
        </row>
        <row r="75">
          <cell r="G75">
            <v>0</v>
          </cell>
        </row>
        <row r="76">
          <cell r="G76">
            <v>0</v>
          </cell>
        </row>
        <row r="77">
          <cell r="G77">
            <v>0</v>
          </cell>
        </row>
        <row r="78">
          <cell r="G78">
            <v>3131112</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55640</v>
          </cell>
        </row>
        <row r="89">
          <cell r="G89">
            <v>0</v>
          </cell>
        </row>
        <row r="90">
          <cell r="G90">
            <v>51500</v>
          </cell>
        </row>
        <row r="91">
          <cell r="G91">
            <v>0</v>
          </cell>
        </row>
        <row r="92">
          <cell r="G92">
            <v>33135</v>
          </cell>
        </row>
        <row r="93">
          <cell r="G93">
            <v>334417</v>
          </cell>
        </row>
        <row r="94">
          <cell r="G94">
            <v>0</v>
          </cell>
        </row>
        <row r="95">
          <cell r="G95">
            <v>96596</v>
          </cell>
        </row>
        <row r="96">
          <cell r="G96">
            <v>0</v>
          </cell>
        </row>
        <row r="97">
          <cell r="G97">
            <v>165240</v>
          </cell>
        </row>
        <row r="98">
          <cell r="G98">
            <v>104650</v>
          </cell>
        </row>
        <row r="99">
          <cell r="G99">
            <v>0</v>
          </cell>
        </row>
        <row r="100">
          <cell r="G100">
            <v>0</v>
          </cell>
        </row>
        <row r="101">
          <cell r="G101">
            <v>10000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399908</v>
          </cell>
        </row>
        <row r="125">
          <cell r="G125">
            <v>422114</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-962</v>
          </cell>
        </row>
        <row r="183">
          <cell r="G183">
            <v>0</v>
          </cell>
        </row>
        <row r="198">
          <cell r="G198">
            <v>264967</v>
          </cell>
        </row>
        <row r="199">
          <cell r="G199">
            <v>2947344</v>
          </cell>
        </row>
        <row r="200">
          <cell r="G200">
            <v>200000</v>
          </cell>
        </row>
        <row r="201">
          <cell r="G201">
            <v>2414250</v>
          </cell>
        </row>
        <row r="202">
          <cell r="G202">
            <v>6000000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17052</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-1274090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125000</v>
          </cell>
        </row>
        <row r="60">
          <cell r="G60">
            <v>0</v>
          </cell>
        </row>
        <row r="61">
          <cell r="G61">
            <v>0</v>
          </cell>
        </row>
        <row r="62">
          <cell r="G62">
            <v>65954</v>
          </cell>
        </row>
        <row r="63">
          <cell r="G63">
            <v>0</v>
          </cell>
        </row>
        <row r="64">
          <cell r="G64">
            <v>273409</v>
          </cell>
        </row>
        <row r="65">
          <cell r="G65">
            <v>0</v>
          </cell>
        </row>
        <row r="66">
          <cell r="G66">
            <v>0</v>
          </cell>
        </row>
        <row r="67">
          <cell r="G67">
            <v>0</v>
          </cell>
        </row>
        <row r="68">
          <cell r="G68">
            <v>0</v>
          </cell>
        </row>
        <row r="69">
          <cell r="G69">
            <v>39934</v>
          </cell>
        </row>
        <row r="70">
          <cell r="G70">
            <v>18629</v>
          </cell>
        </row>
        <row r="71">
          <cell r="G71">
            <v>23210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30000</v>
          </cell>
        </row>
        <row r="83">
          <cell r="G83">
            <v>0</v>
          </cell>
        </row>
        <row r="84">
          <cell r="G84">
            <v>13508</v>
          </cell>
        </row>
        <row r="85">
          <cell r="G85">
            <v>0</v>
          </cell>
        </row>
        <row r="86">
          <cell r="G86">
            <v>0</v>
          </cell>
        </row>
        <row r="87">
          <cell r="G87">
            <v>0</v>
          </cell>
        </row>
        <row r="88">
          <cell r="G88">
            <v>90800</v>
          </cell>
        </row>
        <row r="89">
          <cell r="G89">
            <v>0</v>
          </cell>
        </row>
        <row r="90">
          <cell r="G90">
            <v>55000</v>
          </cell>
        </row>
        <row r="91">
          <cell r="G91">
            <v>0</v>
          </cell>
        </row>
        <row r="92">
          <cell r="G92">
            <v>46805</v>
          </cell>
        </row>
        <row r="93">
          <cell r="G93">
            <v>0</v>
          </cell>
        </row>
        <row r="94">
          <cell r="G94">
            <v>0</v>
          </cell>
        </row>
        <row r="95">
          <cell r="G95">
            <v>113223</v>
          </cell>
        </row>
        <row r="96">
          <cell r="G96">
            <v>0</v>
          </cell>
        </row>
        <row r="97">
          <cell r="G97">
            <v>51943</v>
          </cell>
        </row>
        <row r="98">
          <cell r="G98">
            <v>54750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-86</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5000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1500</v>
          </cell>
        </row>
        <row r="91">
          <cell r="G91">
            <v>21905</v>
          </cell>
        </row>
        <row r="92">
          <cell r="G92">
            <v>0</v>
          </cell>
        </row>
        <row r="93">
          <cell r="G93">
            <v>0</v>
          </cell>
        </row>
        <row r="94">
          <cell r="G94">
            <v>0</v>
          </cell>
        </row>
        <row r="95">
          <cell r="G95">
            <v>3942</v>
          </cell>
        </row>
        <row r="96">
          <cell r="G96">
            <v>0</v>
          </cell>
        </row>
        <row r="97">
          <cell r="G97">
            <v>11628</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-404</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1500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3000</v>
          </cell>
        </row>
        <row r="91">
          <cell r="G91">
            <v>0</v>
          </cell>
        </row>
        <row r="92">
          <cell r="G92">
            <v>800</v>
          </cell>
        </row>
        <row r="93">
          <cell r="G93">
            <v>0</v>
          </cell>
        </row>
        <row r="94">
          <cell r="G94">
            <v>0</v>
          </cell>
        </row>
        <row r="95">
          <cell r="G95">
            <v>15000</v>
          </cell>
        </row>
        <row r="96">
          <cell r="G96">
            <v>0</v>
          </cell>
        </row>
        <row r="97">
          <cell r="G97">
            <v>9780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-1396587</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-24</v>
          </cell>
        </row>
        <row r="183">
          <cell r="G183">
            <v>0</v>
          </cell>
        </row>
        <row r="198">
          <cell r="G198">
            <v>0</v>
          </cell>
        </row>
        <row r="199">
          <cell r="G199">
            <v>0</v>
          </cell>
        </row>
        <row r="200">
          <cell r="G200">
            <v>0</v>
          </cell>
        </row>
        <row r="201">
          <cell r="G201">
            <v>18000000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21327</v>
          </cell>
        </row>
        <row r="63">
          <cell r="G63">
            <v>450000</v>
          </cell>
        </row>
        <row r="64">
          <cell r="G64">
            <v>80000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40096</v>
          </cell>
        </row>
        <row r="96">
          <cell r="G96">
            <v>0</v>
          </cell>
        </row>
        <row r="97">
          <cell r="G97">
            <v>21705</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-1152</v>
          </cell>
        </row>
        <row r="183">
          <cell r="G183">
            <v>0</v>
          </cell>
        </row>
        <row r="198">
          <cell r="G198">
            <v>10000</v>
          </cell>
        </row>
        <row r="199">
          <cell r="G199">
            <v>0</v>
          </cell>
        </row>
        <row r="200">
          <cell r="G200">
            <v>150000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5000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500</v>
          </cell>
        </row>
        <row r="93">
          <cell r="G93">
            <v>0</v>
          </cell>
        </row>
        <row r="94">
          <cell r="G94">
            <v>0</v>
          </cell>
        </row>
        <row r="95">
          <cell r="G95">
            <v>0</v>
          </cell>
        </row>
        <row r="96">
          <cell r="G96">
            <v>0</v>
          </cell>
        </row>
        <row r="97">
          <cell r="G97">
            <v>5000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17801</v>
          </cell>
        </row>
        <row r="71">
          <cell r="G71">
            <v>33750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10000</v>
          </cell>
        </row>
        <row r="83">
          <cell r="G83">
            <v>0</v>
          </cell>
        </row>
        <row r="84">
          <cell r="G84">
            <v>12673</v>
          </cell>
        </row>
        <row r="85">
          <cell r="G85">
            <v>0</v>
          </cell>
        </row>
        <row r="86">
          <cell r="G86">
            <v>0</v>
          </cell>
        </row>
        <row r="87">
          <cell r="G87">
            <v>0</v>
          </cell>
        </row>
        <row r="88">
          <cell r="G88">
            <v>0</v>
          </cell>
        </row>
        <row r="89">
          <cell r="G89">
            <v>0</v>
          </cell>
        </row>
        <row r="90">
          <cell r="G90">
            <v>43112</v>
          </cell>
        </row>
        <row r="91">
          <cell r="G91">
            <v>0</v>
          </cell>
        </row>
        <row r="92">
          <cell r="G92">
            <v>13431</v>
          </cell>
        </row>
        <row r="93">
          <cell r="G93">
            <v>0</v>
          </cell>
        </row>
        <row r="94">
          <cell r="G94">
            <v>0</v>
          </cell>
        </row>
        <row r="95">
          <cell r="G95">
            <v>8552</v>
          </cell>
        </row>
        <row r="96">
          <cell r="G96">
            <v>0</v>
          </cell>
        </row>
        <row r="97">
          <cell r="G97">
            <v>29267</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-118</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12530</v>
          </cell>
        </row>
        <row r="63">
          <cell r="G63">
            <v>0</v>
          </cell>
        </row>
        <row r="64">
          <cell r="G64">
            <v>25509</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1500</v>
          </cell>
        </row>
        <row r="96">
          <cell r="G96">
            <v>0</v>
          </cell>
        </row>
        <row r="97">
          <cell r="G97">
            <v>11472</v>
          </cell>
        </row>
        <row r="98">
          <cell r="G98">
            <v>10000</v>
          </cell>
        </row>
        <row r="99">
          <cell r="G99">
            <v>0</v>
          </cell>
        </row>
        <row r="100">
          <cell r="G100">
            <v>0</v>
          </cell>
        </row>
        <row r="101">
          <cell r="G101">
            <v>7400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300000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3334</v>
          </cell>
        </row>
        <row r="200">
          <cell r="G200">
            <v>0</v>
          </cell>
        </row>
        <row r="201">
          <cell r="G201">
            <v>0</v>
          </cell>
        </row>
        <row r="202">
          <cell r="G202">
            <v>0</v>
          </cell>
        </row>
        <row r="206">
          <cell r="G206">
            <v>40000</v>
          </cell>
        </row>
        <row r="207">
          <cell r="G207">
            <v>22000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1600</v>
          </cell>
        </row>
        <row r="96">
          <cell r="G96">
            <v>0</v>
          </cell>
        </row>
        <row r="97">
          <cell r="G97">
            <v>26400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12212387</v>
          </cell>
        </row>
        <row r="61">
          <cell r="G61">
            <v>0</v>
          </cell>
        </row>
        <row r="62">
          <cell r="G62">
            <v>13000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1800</v>
          </cell>
        </row>
        <row r="96">
          <cell r="G96">
            <v>0</v>
          </cell>
        </row>
        <row r="97">
          <cell r="G97">
            <v>5952</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10000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3000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25860</v>
          </cell>
        </row>
        <row r="96">
          <cell r="G96">
            <v>0</v>
          </cell>
        </row>
        <row r="97">
          <cell r="G97">
            <v>14947</v>
          </cell>
        </row>
        <row r="98">
          <cell r="G98">
            <v>20000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-240</v>
          </cell>
        </row>
        <row r="183">
          <cell r="G183">
            <v>0</v>
          </cell>
        </row>
        <row r="198">
          <cell r="G198">
            <v>0</v>
          </cell>
        </row>
        <row r="199">
          <cell r="G199">
            <v>3334</v>
          </cell>
        </row>
        <row r="200">
          <cell r="G200">
            <v>0</v>
          </cell>
        </row>
        <row r="201">
          <cell r="G201">
            <v>0</v>
          </cell>
        </row>
        <row r="202">
          <cell r="G202">
            <v>0</v>
          </cell>
        </row>
        <row r="206">
          <cell r="G206">
            <v>0</v>
          </cell>
        </row>
        <row r="207">
          <cell r="G207">
            <v>5000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310590</v>
          </cell>
        </row>
        <row r="57">
          <cell r="G57">
            <v>0</v>
          </cell>
        </row>
        <row r="58">
          <cell r="G58">
            <v>0</v>
          </cell>
        </row>
        <row r="59">
          <cell r="G59">
            <v>161158</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750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101909</v>
          </cell>
        </row>
        <row r="89">
          <cell r="G89">
            <v>0</v>
          </cell>
        </row>
        <row r="90">
          <cell r="G90">
            <v>0</v>
          </cell>
        </row>
        <row r="91">
          <cell r="G91">
            <v>0</v>
          </cell>
        </row>
        <row r="92">
          <cell r="G92">
            <v>0</v>
          </cell>
        </row>
        <row r="93">
          <cell r="G93">
            <v>0</v>
          </cell>
        </row>
        <row r="94">
          <cell r="G94">
            <v>0</v>
          </cell>
        </row>
        <row r="95">
          <cell r="G95">
            <v>7054</v>
          </cell>
        </row>
        <row r="96">
          <cell r="G96">
            <v>0</v>
          </cell>
        </row>
        <row r="97">
          <cell r="G97">
            <v>12392</v>
          </cell>
        </row>
        <row r="98">
          <cell r="G98">
            <v>143080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-1816</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56669</v>
          </cell>
        </row>
        <row r="65">
          <cell r="G65">
            <v>0</v>
          </cell>
        </row>
        <row r="66">
          <cell r="G66">
            <v>0</v>
          </cell>
        </row>
        <row r="67">
          <cell r="G67">
            <v>0</v>
          </cell>
        </row>
        <row r="68">
          <cell r="G68">
            <v>0</v>
          </cell>
        </row>
        <row r="69">
          <cell r="G69">
            <v>0</v>
          </cell>
        </row>
        <row r="70">
          <cell r="G70">
            <v>0</v>
          </cell>
        </row>
        <row r="71">
          <cell r="G71">
            <v>143888</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68733</v>
          </cell>
        </row>
        <row r="82">
          <cell r="G82">
            <v>0</v>
          </cell>
        </row>
        <row r="83">
          <cell r="G83">
            <v>0</v>
          </cell>
        </row>
        <row r="84">
          <cell r="G84">
            <v>0</v>
          </cell>
        </row>
        <row r="85">
          <cell r="G85">
            <v>0</v>
          </cell>
        </row>
        <row r="86">
          <cell r="G86">
            <v>0</v>
          </cell>
        </row>
        <row r="87">
          <cell r="G87">
            <v>122222</v>
          </cell>
        </row>
        <row r="88">
          <cell r="G88">
            <v>15000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56000</v>
          </cell>
        </row>
        <row r="99">
          <cell r="G99">
            <v>0</v>
          </cell>
        </row>
        <row r="100">
          <cell r="G100">
            <v>0</v>
          </cell>
        </row>
        <row r="101">
          <cell r="G101">
            <v>0</v>
          </cell>
        </row>
        <row r="102">
          <cell r="G102">
            <v>733830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45000</v>
          </cell>
        </row>
        <row r="199">
          <cell r="G199">
            <v>169556</v>
          </cell>
        </row>
        <row r="200">
          <cell r="G200">
            <v>0</v>
          </cell>
        </row>
        <row r="201">
          <cell r="G201">
            <v>150000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5122</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410450</v>
          </cell>
        </row>
        <row r="91">
          <cell r="G91">
            <v>310000</v>
          </cell>
        </row>
        <row r="92">
          <cell r="G92">
            <v>6476</v>
          </cell>
        </row>
        <row r="93">
          <cell r="G93">
            <v>0</v>
          </cell>
        </row>
        <row r="94">
          <cell r="G94">
            <v>0</v>
          </cell>
        </row>
        <row r="95">
          <cell r="G95">
            <v>89976</v>
          </cell>
        </row>
        <row r="96">
          <cell r="G96">
            <v>0</v>
          </cell>
        </row>
        <row r="97">
          <cell r="G97">
            <v>10001</v>
          </cell>
        </row>
        <row r="98">
          <cell r="G98">
            <v>31730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-15200000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-2138</v>
          </cell>
        </row>
        <row r="183">
          <cell r="G183">
            <v>0</v>
          </cell>
        </row>
        <row r="198">
          <cell r="G198">
            <v>33364</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6504</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10062</v>
          </cell>
        </row>
        <row r="89">
          <cell r="G89">
            <v>0</v>
          </cell>
        </row>
        <row r="90">
          <cell r="G90">
            <v>162373</v>
          </cell>
        </row>
        <row r="91">
          <cell r="G91">
            <v>177791</v>
          </cell>
        </row>
        <row r="92">
          <cell r="G92">
            <v>6271</v>
          </cell>
        </row>
        <row r="93">
          <cell r="G93">
            <v>0</v>
          </cell>
        </row>
        <row r="94">
          <cell r="G94">
            <v>0</v>
          </cell>
        </row>
        <row r="95">
          <cell r="G95">
            <v>30855</v>
          </cell>
        </row>
        <row r="96">
          <cell r="G96">
            <v>0</v>
          </cell>
        </row>
        <row r="97">
          <cell r="G97">
            <v>12972</v>
          </cell>
        </row>
        <row r="98">
          <cell r="G98">
            <v>31730</v>
          </cell>
        </row>
        <row r="99">
          <cell r="G99">
            <v>0</v>
          </cell>
        </row>
        <row r="100">
          <cell r="G100">
            <v>0</v>
          </cell>
        </row>
        <row r="101">
          <cell r="G101">
            <v>2659</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-11300000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-948</v>
          </cell>
        </row>
        <row r="183">
          <cell r="G183">
            <v>0</v>
          </cell>
        </row>
        <row r="198">
          <cell r="G198">
            <v>11857</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24308</v>
          </cell>
        </row>
        <row r="89">
          <cell r="G89">
            <v>0</v>
          </cell>
        </row>
        <row r="90">
          <cell r="G90">
            <v>121682</v>
          </cell>
        </row>
        <row r="91">
          <cell r="G91">
            <v>108861</v>
          </cell>
        </row>
        <row r="92">
          <cell r="G92">
            <v>8955</v>
          </cell>
        </row>
        <row r="93">
          <cell r="G93">
            <v>0</v>
          </cell>
        </row>
        <row r="94">
          <cell r="G94">
            <v>0</v>
          </cell>
        </row>
        <row r="95">
          <cell r="G95">
            <v>49580</v>
          </cell>
        </row>
        <row r="96">
          <cell r="G96">
            <v>0</v>
          </cell>
        </row>
        <row r="97">
          <cell r="G97">
            <v>6751</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303</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-9400000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-2320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121682</v>
          </cell>
        </row>
        <row r="91">
          <cell r="G91">
            <v>76214</v>
          </cell>
        </row>
        <row r="92">
          <cell r="G92">
            <v>7055</v>
          </cell>
        </row>
        <row r="93">
          <cell r="G93">
            <v>0</v>
          </cell>
        </row>
        <row r="94">
          <cell r="G94">
            <v>0</v>
          </cell>
        </row>
        <row r="95">
          <cell r="G95">
            <v>13399</v>
          </cell>
        </row>
        <row r="96">
          <cell r="G96">
            <v>0</v>
          </cell>
        </row>
        <row r="97">
          <cell r="G97">
            <v>7200</v>
          </cell>
        </row>
        <row r="98">
          <cell r="G98">
            <v>31730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-6099996</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-2450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8000</v>
          </cell>
        </row>
        <row r="63">
          <cell r="G63">
            <v>0</v>
          </cell>
        </row>
        <row r="64">
          <cell r="G64">
            <v>19030</v>
          </cell>
        </row>
        <row r="65">
          <cell r="G65">
            <v>0</v>
          </cell>
        </row>
        <row r="66">
          <cell r="G66">
            <v>0</v>
          </cell>
        </row>
        <row r="67">
          <cell r="G67">
            <v>0</v>
          </cell>
        </row>
        <row r="68">
          <cell r="G68">
            <v>0</v>
          </cell>
        </row>
        <row r="69">
          <cell r="G69">
            <v>2500</v>
          </cell>
        </row>
        <row r="70">
          <cell r="G70">
            <v>0</v>
          </cell>
        </row>
        <row r="71">
          <cell r="G71">
            <v>260004</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17997</v>
          </cell>
        </row>
        <row r="85">
          <cell r="G85">
            <v>0</v>
          </cell>
        </row>
        <row r="86">
          <cell r="G86">
            <v>0</v>
          </cell>
        </row>
        <row r="87">
          <cell r="G87">
            <v>0</v>
          </cell>
        </row>
        <row r="88">
          <cell r="G88">
            <v>0</v>
          </cell>
        </row>
        <row r="89">
          <cell r="G89">
            <v>0</v>
          </cell>
        </row>
        <row r="90">
          <cell r="G90">
            <v>6000</v>
          </cell>
        </row>
        <row r="91">
          <cell r="G91">
            <v>0</v>
          </cell>
        </row>
        <row r="92">
          <cell r="G92">
            <v>1266</v>
          </cell>
        </row>
        <row r="93">
          <cell r="G93">
            <v>0</v>
          </cell>
        </row>
        <row r="94">
          <cell r="G94">
            <v>0</v>
          </cell>
        </row>
        <row r="95">
          <cell r="G95">
            <v>26252</v>
          </cell>
        </row>
        <row r="96">
          <cell r="G96">
            <v>0</v>
          </cell>
        </row>
        <row r="97">
          <cell r="G97">
            <v>15961</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-1898</v>
          </cell>
        </row>
        <row r="183">
          <cell r="G183">
            <v>0</v>
          </cell>
        </row>
        <row r="198">
          <cell r="G198">
            <v>0</v>
          </cell>
        </row>
        <row r="199">
          <cell r="G199">
            <v>10965</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150000</v>
          </cell>
        </row>
        <row r="60">
          <cell r="G60">
            <v>0</v>
          </cell>
        </row>
        <row r="61">
          <cell r="G61">
            <v>0</v>
          </cell>
        </row>
        <row r="62">
          <cell r="G62">
            <v>10000</v>
          </cell>
        </row>
        <row r="63">
          <cell r="G63">
            <v>0</v>
          </cell>
        </row>
        <row r="64">
          <cell r="G64">
            <v>8585</v>
          </cell>
        </row>
        <row r="65">
          <cell r="G65">
            <v>0</v>
          </cell>
        </row>
        <row r="66">
          <cell r="G66">
            <v>0</v>
          </cell>
        </row>
        <row r="67">
          <cell r="G67">
            <v>0</v>
          </cell>
        </row>
        <row r="68">
          <cell r="G68">
            <v>0</v>
          </cell>
        </row>
        <row r="69">
          <cell r="G69">
            <v>0</v>
          </cell>
        </row>
        <row r="70">
          <cell r="G70">
            <v>3800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4046</v>
          </cell>
        </row>
        <row r="91">
          <cell r="G91">
            <v>20000</v>
          </cell>
        </row>
        <row r="92">
          <cell r="G92">
            <v>0</v>
          </cell>
        </row>
        <row r="93">
          <cell r="G93">
            <v>0</v>
          </cell>
        </row>
        <row r="94">
          <cell r="G94">
            <v>0</v>
          </cell>
        </row>
        <row r="95">
          <cell r="G95">
            <v>22828</v>
          </cell>
        </row>
        <row r="96">
          <cell r="G96">
            <v>0</v>
          </cell>
        </row>
        <row r="97">
          <cell r="G97">
            <v>16558</v>
          </cell>
        </row>
        <row r="98">
          <cell r="G98">
            <v>10000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-709</v>
          </cell>
        </row>
        <row r="183">
          <cell r="G183">
            <v>0</v>
          </cell>
        </row>
        <row r="198">
          <cell r="G198">
            <v>0</v>
          </cell>
        </row>
        <row r="199">
          <cell r="G199">
            <v>0</v>
          </cell>
        </row>
        <row r="200">
          <cell r="G200">
            <v>0</v>
          </cell>
        </row>
        <row r="201">
          <cell r="G201">
            <v>5445000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200000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30000</v>
          </cell>
        </row>
        <row r="92">
          <cell r="G92">
            <v>0</v>
          </cell>
        </row>
        <row r="93">
          <cell r="G93">
            <v>0</v>
          </cell>
        </row>
        <row r="94">
          <cell r="G94">
            <v>0</v>
          </cell>
        </row>
        <row r="95">
          <cell r="G95">
            <v>0</v>
          </cell>
        </row>
        <row r="96">
          <cell r="G96">
            <v>0</v>
          </cell>
        </row>
        <row r="97">
          <cell r="G97">
            <v>8285</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-1202</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50000</v>
          </cell>
        </row>
        <row r="63">
          <cell r="G63">
            <v>42750</v>
          </cell>
        </row>
        <row r="64">
          <cell r="G64">
            <v>0</v>
          </cell>
        </row>
        <row r="65">
          <cell r="G65">
            <v>0</v>
          </cell>
        </row>
        <row r="66">
          <cell r="G66">
            <v>0</v>
          </cell>
        </row>
        <row r="67">
          <cell r="G67">
            <v>0</v>
          </cell>
        </row>
        <row r="68">
          <cell r="G68">
            <v>0</v>
          </cell>
        </row>
        <row r="69">
          <cell r="G69">
            <v>0</v>
          </cell>
        </row>
        <row r="70">
          <cell r="G70">
            <v>8000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406992</v>
          </cell>
        </row>
        <row r="82">
          <cell r="G82">
            <v>0</v>
          </cell>
        </row>
        <row r="83">
          <cell r="G83">
            <v>0</v>
          </cell>
        </row>
        <row r="84">
          <cell r="G84">
            <v>0</v>
          </cell>
        </row>
        <row r="85">
          <cell r="G85">
            <v>0</v>
          </cell>
        </row>
        <row r="86">
          <cell r="G86">
            <v>0</v>
          </cell>
        </row>
        <row r="87">
          <cell r="G87">
            <v>0</v>
          </cell>
        </row>
        <row r="88">
          <cell r="G88">
            <v>20000</v>
          </cell>
        </row>
        <row r="89">
          <cell r="G89">
            <v>0</v>
          </cell>
        </row>
        <row r="90">
          <cell r="G90">
            <v>20000</v>
          </cell>
        </row>
        <row r="91">
          <cell r="G91">
            <v>80000</v>
          </cell>
        </row>
        <row r="92">
          <cell r="G92">
            <v>0</v>
          </cell>
        </row>
        <row r="93">
          <cell r="G93">
            <v>0</v>
          </cell>
        </row>
        <row r="94">
          <cell r="G94">
            <v>0</v>
          </cell>
        </row>
        <row r="95">
          <cell r="G95">
            <v>153928</v>
          </cell>
        </row>
        <row r="96">
          <cell r="G96">
            <v>0</v>
          </cell>
        </row>
        <row r="97">
          <cell r="G97">
            <v>33910</v>
          </cell>
        </row>
        <row r="98">
          <cell r="G98">
            <v>60000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-1237</v>
          </cell>
        </row>
        <row r="183">
          <cell r="G183">
            <v>0</v>
          </cell>
        </row>
        <row r="198">
          <cell r="G198">
            <v>0</v>
          </cell>
        </row>
        <row r="199">
          <cell r="G199">
            <v>10965</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40000</v>
          </cell>
        </row>
        <row r="60">
          <cell r="G60">
            <v>0</v>
          </cell>
        </row>
        <row r="61">
          <cell r="G61">
            <v>0</v>
          </cell>
        </row>
        <row r="62">
          <cell r="G62">
            <v>12998</v>
          </cell>
        </row>
        <row r="63">
          <cell r="G63">
            <v>140000</v>
          </cell>
        </row>
        <row r="64">
          <cell r="G64">
            <v>0</v>
          </cell>
        </row>
        <row r="65">
          <cell r="G65">
            <v>0</v>
          </cell>
        </row>
        <row r="66">
          <cell r="G66">
            <v>0</v>
          </cell>
        </row>
        <row r="67">
          <cell r="G67">
            <v>0</v>
          </cell>
        </row>
        <row r="68">
          <cell r="G68">
            <v>0</v>
          </cell>
        </row>
        <row r="69">
          <cell r="G69">
            <v>0</v>
          </cell>
        </row>
        <row r="70">
          <cell r="G70">
            <v>1912</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63263</v>
          </cell>
        </row>
        <row r="96">
          <cell r="G96">
            <v>0</v>
          </cell>
        </row>
        <row r="97">
          <cell r="G97">
            <v>35378</v>
          </cell>
        </row>
        <row r="98">
          <cell r="G98">
            <v>7000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-5264</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17500</v>
          </cell>
        </row>
        <row r="63">
          <cell r="G63">
            <v>0</v>
          </cell>
        </row>
        <row r="64">
          <cell r="G64">
            <v>0</v>
          </cell>
        </row>
        <row r="65">
          <cell r="G65">
            <v>0</v>
          </cell>
        </row>
        <row r="66">
          <cell r="G66">
            <v>0</v>
          </cell>
        </row>
        <row r="67">
          <cell r="G67">
            <v>0</v>
          </cell>
        </row>
        <row r="68">
          <cell r="G68">
            <v>0</v>
          </cell>
        </row>
        <row r="69">
          <cell r="G69">
            <v>0</v>
          </cell>
        </row>
        <row r="70">
          <cell r="G70">
            <v>3000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11719</v>
          </cell>
        </row>
        <row r="91">
          <cell r="G91">
            <v>0</v>
          </cell>
        </row>
        <row r="92">
          <cell r="G92">
            <v>0</v>
          </cell>
        </row>
        <row r="93">
          <cell r="G93">
            <v>0</v>
          </cell>
        </row>
        <row r="94">
          <cell r="G94">
            <v>0</v>
          </cell>
        </row>
        <row r="95">
          <cell r="G95">
            <v>21932</v>
          </cell>
        </row>
        <row r="96">
          <cell r="G96">
            <v>0</v>
          </cell>
        </row>
        <row r="97">
          <cell r="G97">
            <v>24980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-609</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13000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15000</v>
          </cell>
        </row>
        <row r="91">
          <cell r="G91">
            <v>2000</v>
          </cell>
        </row>
        <row r="92">
          <cell r="G92">
            <v>0</v>
          </cell>
        </row>
        <row r="93">
          <cell r="G93">
            <v>0</v>
          </cell>
        </row>
        <row r="94">
          <cell r="G94">
            <v>0</v>
          </cell>
        </row>
        <row r="95">
          <cell r="G95">
            <v>27000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728360</v>
          </cell>
        </row>
        <row r="55">
          <cell r="G55">
            <v>0</v>
          </cell>
        </row>
        <row r="56">
          <cell r="G56">
            <v>0</v>
          </cell>
        </row>
        <row r="57">
          <cell r="G57">
            <v>0</v>
          </cell>
        </row>
        <row r="58">
          <cell r="G58">
            <v>0</v>
          </cell>
        </row>
        <row r="59">
          <cell r="G59">
            <v>0</v>
          </cell>
        </row>
        <row r="60">
          <cell r="G60">
            <v>0</v>
          </cell>
        </row>
        <row r="61">
          <cell r="G61">
            <v>0</v>
          </cell>
        </row>
        <row r="62">
          <cell r="G62">
            <v>12000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2068000</v>
          </cell>
        </row>
        <row r="82">
          <cell r="G82">
            <v>0</v>
          </cell>
        </row>
        <row r="83">
          <cell r="G83">
            <v>0</v>
          </cell>
        </row>
        <row r="84">
          <cell r="G84">
            <v>0</v>
          </cell>
        </row>
        <row r="85">
          <cell r="G85">
            <v>0</v>
          </cell>
        </row>
        <row r="86">
          <cell r="G86">
            <v>0</v>
          </cell>
        </row>
        <row r="87">
          <cell r="G87">
            <v>0</v>
          </cell>
        </row>
        <row r="88">
          <cell r="G88">
            <v>2000</v>
          </cell>
        </row>
        <row r="89">
          <cell r="G89">
            <v>0</v>
          </cell>
        </row>
        <row r="90">
          <cell r="G90">
            <v>15000</v>
          </cell>
        </row>
        <row r="91">
          <cell r="G91">
            <v>0</v>
          </cell>
        </row>
        <row r="92">
          <cell r="G92">
            <v>10000</v>
          </cell>
        </row>
        <row r="93">
          <cell r="G93">
            <v>0</v>
          </cell>
        </row>
        <row r="94">
          <cell r="G94">
            <v>0</v>
          </cell>
        </row>
        <row r="95">
          <cell r="G95">
            <v>75000</v>
          </cell>
        </row>
        <row r="96">
          <cell r="G96">
            <v>0</v>
          </cell>
        </row>
        <row r="97">
          <cell r="G97">
            <v>48000</v>
          </cell>
        </row>
        <row r="98">
          <cell r="G98">
            <v>70000</v>
          </cell>
        </row>
        <row r="99">
          <cell r="G99">
            <v>0</v>
          </cell>
        </row>
        <row r="100">
          <cell r="G100">
            <v>0</v>
          </cell>
        </row>
        <row r="101">
          <cell r="G101">
            <v>0</v>
          </cell>
        </row>
        <row r="102">
          <cell r="G102">
            <v>0</v>
          </cell>
        </row>
        <row r="103">
          <cell r="G103">
            <v>0</v>
          </cell>
        </row>
        <row r="104">
          <cell r="G104">
            <v>10527</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-3268</v>
          </cell>
        </row>
        <row r="183">
          <cell r="G183">
            <v>0</v>
          </cell>
        </row>
        <row r="198">
          <cell r="G198">
            <v>0</v>
          </cell>
        </row>
        <row r="199">
          <cell r="G199">
            <v>10965</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 val="Sheet3"/>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165000</v>
          </cell>
        </row>
        <row r="64">
          <cell r="G64">
            <v>0</v>
          </cell>
        </row>
        <row r="65">
          <cell r="G65">
            <v>0</v>
          </cell>
        </row>
        <row r="66">
          <cell r="G66">
            <v>0</v>
          </cell>
        </row>
        <row r="67">
          <cell r="G67">
            <v>0</v>
          </cell>
        </row>
        <row r="68">
          <cell r="G68">
            <v>0</v>
          </cell>
        </row>
        <row r="69">
          <cell r="G69">
            <v>0</v>
          </cell>
        </row>
        <row r="70">
          <cell r="G70">
            <v>7479</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21000</v>
          </cell>
        </row>
        <row r="91">
          <cell r="G91">
            <v>250000</v>
          </cell>
        </row>
        <row r="92">
          <cell r="G92">
            <v>0</v>
          </cell>
        </row>
        <row r="93">
          <cell r="G93">
            <v>0</v>
          </cell>
        </row>
        <row r="94">
          <cell r="G94">
            <v>0</v>
          </cell>
        </row>
        <row r="95">
          <cell r="G95">
            <v>36481</v>
          </cell>
        </row>
        <row r="96">
          <cell r="G96">
            <v>0</v>
          </cell>
        </row>
        <row r="97">
          <cell r="G97">
            <v>25419</v>
          </cell>
        </row>
        <row r="98">
          <cell r="G98">
            <v>45000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-1481</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 val="Sheet3"/>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39670</v>
          </cell>
        </row>
        <row r="63">
          <cell r="G63">
            <v>300000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30000</v>
          </cell>
        </row>
        <row r="89">
          <cell r="G89">
            <v>0</v>
          </cell>
        </row>
        <row r="90">
          <cell r="G90">
            <v>12000</v>
          </cell>
        </row>
        <row r="91">
          <cell r="G91">
            <v>50000</v>
          </cell>
        </row>
        <row r="92">
          <cell r="G92">
            <v>0</v>
          </cell>
        </row>
        <row r="93">
          <cell r="G93">
            <v>0</v>
          </cell>
        </row>
        <row r="94">
          <cell r="G94">
            <v>0</v>
          </cell>
        </row>
        <row r="95">
          <cell r="G95">
            <v>50000</v>
          </cell>
        </row>
        <row r="96">
          <cell r="G96">
            <v>0</v>
          </cell>
        </row>
        <row r="97">
          <cell r="G97">
            <v>45467</v>
          </cell>
        </row>
        <row r="98">
          <cell r="G98">
            <v>4123</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-449</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1274</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8159</v>
          </cell>
        </row>
        <row r="91">
          <cell r="G91">
            <v>6000</v>
          </cell>
        </row>
        <row r="92">
          <cell r="G92">
            <v>0</v>
          </cell>
        </row>
        <row r="93">
          <cell r="G93">
            <v>0</v>
          </cell>
        </row>
        <row r="94">
          <cell r="G94">
            <v>0</v>
          </cell>
        </row>
        <row r="95">
          <cell r="G95">
            <v>14615</v>
          </cell>
        </row>
        <row r="96">
          <cell r="G96">
            <v>0</v>
          </cell>
        </row>
        <row r="97">
          <cell r="G97">
            <v>18800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-35272000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35272000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3158</v>
          </cell>
        </row>
        <row r="63">
          <cell r="G63">
            <v>0</v>
          </cell>
        </row>
        <row r="64">
          <cell r="G64">
            <v>0</v>
          </cell>
        </row>
        <row r="65">
          <cell r="G65">
            <v>0</v>
          </cell>
        </row>
        <row r="66">
          <cell r="G66">
            <v>0</v>
          </cell>
        </row>
        <row r="67">
          <cell r="G67">
            <v>0</v>
          </cell>
        </row>
        <row r="68">
          <cell r="G68">
            <v>0</v>
          </cell>
        </row>
        <row r="69">
          <cell r="G69">
            <v>0</v>
          </cell>
        </row>
        <row r="70">
          <cell r="G70">
            <v>4264</v>
          </cell>
        </row>
        <row r="71">
          <cell r="G71">
            <v>548826</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9240</v>
          </cell>
        </row>
        <row r="85">
          <cell r="G85">
            <v>0</v>
          </cell>
        </row>
        <row r="86">
          <cell r="G86">
            <v>0</v>
          </cell>
        </row>
        <row r="87">
          <cell r="G87">
            <v>0</v>
          </cell>
        </row>
        <row r="88">
          <cell r="G88">
            <v>0</v>
          </cell>
        </row>
        <row r="89">
          <cell r="G89">
            <v>0</v>
          </cell>
        </row>
        <row r="90">
          <cell r="G90">
            <v>11515</v>
          </cell>
        </row>
        <row r="91">
          <cell r="G91">
            <v>0</v>
          </cell>
        </row>
        <row r="92">
          <cell r="G92">
            <v>16500</v>
          </cell>
        </row>
        <row r="93">
          <cell r="G93">
            <v>0</v>
          </cell>
        </row>
        <row r="94">
          <cell r="G94">
            <v>0</v>
          </cell>
        </row>
        <row r="95">
          <cell r="G95">
            <v>5000</v>
          </cell>
        </row>
        <row r="96">
          <cell r="G96">
            <v>0</v>
          </cell>
        </row>
        <row r="97">
          <cell r="G97">
            <v>21396</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-608</v>
          </cell>
        </row>
        <row r="183">
          <cell r="G183">
            <v>0</v>
          </cell>
        </row>
        <row r="198">
          <cell r="G198">
            <v>30000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15900</v>
          </cell>
        </row>
        <row r="63">
          <cell r="G63">
            <v>0</v>
          </cell>
        </row>
        <row r="64">
          <cell r="G64">
            <v>28000</v>
          </cell>
        </row>
        <row r="65">
          <cell r="G65">
            <v>0</v>
          </cell>
        </row>
        <row r="66">
          <cell r="G66">
            <v>0</v>
          </cell>
        </row>
        <row r="67">
          <cell r="G67">
            <v>0</v>
          </cell>
        </row>
        <row r="68">
          <cell r="G68">
            <v>0</v>
          </cell>
        </row>
        <row r="69">
          <cell r="G69">
            <v>0</v>
          </cell>
        </row>
        <row r="70">
          <cell r="G70">
            <v>7236</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5800</v>
          </cell>
        </row>
        <row r="91">
          <cell r="G91">
            <v>0</v>
          </cell>
        </row>
        <row r="92">
          <cell r="G92">
            <v>2220</v>
          </cell>
        </row>
        <row r="93">
          <cell r="G93">
            <v>0</v>
          </cell>
        </row>
        <row r="94">
          <cell r="G94">
            <v>0</v>
          </cell>
        </row>
        <row r="95">
          <cell r="G95">
            <v>7772</v>
          </cell>
        </row>
        <row r="96">
          <cell r="G96">
            <v>0</v>
          </cell>
        </row>
        <row r="97">
          <cell r="G97">
            <v>46138</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-2147900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-453</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197314</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2830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24000</v>
          </cell>
        </row>
        <row r="89">
          <cell r="G89">
            <v>0</v>
          </cell>
        </row>
        <row r="90">
          <cell r="G90">
            <v>15583</v>
          </cell>
        </row>
        <row r="91">
          <cell r="G91">
            <v>0</v>
          </cell>
        </row>
        <row r="92">
          <cell r="G92">
            <v>0</v>
          </cell>
        </row>
        <row r="93">
          <cell r="G93">
            <v>0</v>
          </cell>
        </row>
        <row r="94">
          <cell r="G94">
            <v>0</v>
          </cell>
        </row>
        <row r="95">
          <cell r="G95">
            <v>2283</v>
          </cell>
        </row>
        <row r="96">
          <cell r="G96">
            <v>0</v>
          </cell>
        </row>
        <row r="97">
          <cell r="G97">
            <v>9200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-75355</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-294</v>
          </cell>
        </row>
        <row r="183">
          <cell r="G183">
            <v>0</v>
          </cell>
        </row>
        <row r="198">
          <cell r="G198">
            <v>0</v>
          </cell>
        </row>
        <row r="199">
          <cell r="G199">
            <v>0</v>
          </cell>
        </row>
        <row r="200">
          <cell r="G200">
            <v>0</v>
          </cell>
        </row>
        <row r="201">
          <cell r="G201">
            <v>2000000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285213</v>
          </cell>
        </row>
        <row r="60">
          <cell r="G60">
            <v>0</v>
          </cell>
        </row>
        <row r="61">
          <cell r="G61">
            <v>0</v>
          </cell>
        </row>
        <row r="62">
          <cell r="G62">
            <v>0</v>
          </cell>
        </row>
        <row r="63">
          <cell r="G63">
            <v>0</v>
          </cell>
        </row>
        <row r="64">
          <cell r="G64">
            <v>0</v>
          </cell>
        </row>
        <row r="65">
          <cell r="G65">
            <v>0</v>
          </cell>
        </row>
        <row r="66">
          <cell r="G66">
            <v>0</v>
          </cell>
        </row>
        <row r="67">
          <cell r="G67">
            <v>0</v>
          </cell>
        </row>
        <row r="68">
          <cell r="G68">
            <v>40000</v>
          </cell>
        </row>
        <row r="69">
          <cell r="G69">
            <v>0</v>
          </cell>
        </row>
        <row r="70">
          <cell r="G70">
            <v>3000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22000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-50000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25500</v>
          </cell>
        </row>
        <row r="199">
          <cell r="G199">
            <v>0</v>
          </cell>
        </row>
        <row r="200">
          <cell r="G200">
            <v>0</v>
          </cell>
        </row>
        <row r="201">
          <cell r="G201">
            <v>1000000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50000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10000</v>
          </cell>
        </row>
        <row r="93">
          <cell r="G93">
            <v>0</v>
          </cell>
        </row>
        <row r="94">
          <cell r="G94">
            <v>0</v>
          </cell>
        </row>
        <row r="95">
          <cell r="G95">
            <v>10000</v>
          </cell>
        </row>
        <row r="96">
          <cell r="G96">
            <v>0</v>
          </cell>
        </row>
        <row r="97">
          <cell r="G97">
            <v>21361</v>
          </cell>
        </row>
        <row r="98">
          <cell r="G98">
            <v>0</v>
          </cell>
        </row>
        <row r="99">
          <cell r="G99">
            <v>0</v>
          </cell>
        </row>
        <row r="100">
          <cell r="G100">
            <v>0</v>
          </cell>
        </row>
        <row r="101">
          <cell r="G101">
            <v>0</v>
          </cell>
        </row>
        <row r="102">
          <cell r="G102">
            <v>0</v>
          </cell>
        </row>
        <row r="103">
          <cell r="G103">
            <v>187479</v>
          </cell>
        </row>
        <row r="104">
          <cell r="G104">
            <v>2506703</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-581</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300000</v>
          </cell>
        </row>
        <row r="60">
          <cell r="G60">
            <v>0</v>
          </cell>
        </row>
        <row r="61">
          <cell r="G61">
            <v>0</v>
          </cell>
        </row>
        <row r="62">
          <cell r="G62">
            <v>10000</v>
          </cell>
        </row>
        <row r="63">
          <cell r="G63">
            <v>85000</v>
          </cell>
        </row>
        <row r="64">
          <cell r="G64">
            <v>1302325</v>
          </cell>
        </row>
        <row r="65">
          <cell r="G65">
            <v>0</v>
          </cell>
        </row>
        <row r="66">
          <cell r="G66">
            <v>0</v>
          </cell>
        </row>
        <row r="67">
          <cell r="G67">
            <v>0</v>
          </cell>
        </row>
        <row r="68">
          <cell r="G68">
            <v>90000</v>
          </cell>
        </row>
        <row r="69">
          <cell r="G69">
            <v>0</v>
          </cell>
        </row>
        <row r="70">
          <cell r="G70">
            <v>5000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615</v>
          </cell>
        </row>
        <row r="83">
          <cell r="G83">
            <v>0</v>
          </cell>
        </row>
        <row r="84">
          <cell r="G84">
            <v>9000</v>
          </cell>
        </row>
        <row r="85">
          <cell r="G85">
            <v>0</v>
          </cell>
        </row>
        <row r="86">
          <cell r="G86">
            <v>0</v>
          </cell>
        </row>
        <row r="87">
          <cell r="G87">
            <v>0</v>
          </cell>
        </row>
        <row r="88">
          <cell r="G88">
            <v>40000</v>
          </cell>
        </row>
        <row r="89">
          <cell r="G89">
            <v>0</v>
          </cell>
        </row>
        <row r="90">
          <cell r="G90">
            <v>0</v>
          </cell>
        </row>
        <row r="91">
          <cell r="G91">
            <v>0</v>
          </cell>
        </row>
        <row r="92">
          <cell r="G92">
            <v>613</v>
          </cell>
        </row>
        <row r="93">
          <cell r="G93">
            <v>0</v>
          </cell>
        </row>
        <row r="94">
          <cell r="G94">
            <v>0</v>
          </cell>
        </row>
        <row r="95">
          <cell r="G95">
            <v>150000</v>
          </cell>
        </row>
        <row r="96">
          <cell r="G96">
            <v>0</v>
          </cell>
        </row>
        <row r="97">
          <cell r="G97">
            <v>25920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-18212</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-1360</v>
          </cell>
        </row>
        <row r="183">
          <cell r="G183">
            <v>0</v>
          </cell>
        </row>
        <row r="198">
          <cell r="G198">
            <v>0</v>
          </cell>
        </row>
        <row r="199">
          <cell r="G199">
            <v>25264</v>
          </cell>
        </row>
        <row r="200">
          <cell r="G200">
            <v>0</v>
          </cell>
        </row>
        <row r="201">
          <cell r="G201">
            <v>3500000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5500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35500</v>
          </cell>
        </row>
        <row r="96">
          <cell r="G96">
            <v>0</v>
          </cell>
        </row>
        <row r="97">
          <cell r="G97">
            <v>5280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 val="Sheet3"/>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6000</v>
          </cell>
        </row>
        <row r="63">
          <cell r="G63">
            <v>0</v>
          </cell>
        </row>
        <row r="64">
          <cell r="G64">
            <v>30000</v>
          </cell>
        </row>
        <row r="65">
          <cell r="G65">
            <v>0</v>
          </cell>
        </row>
        <row r="66">
          <cell r="G66">
            <v>0</v>
          </cell>
        </row>
        <row r="67">
          <cell r="G67">
            <v>0</v>
          </cell>
        </row>
        <row r="68">
          <cell r="G68">
            <v>0</v>
          </cell>
        </row>
        <row r="69">
          <cell r="G69">
            <v>0</v>
          </cell>
        </row>
        <row r="70">
          <cell r="G70">
            <v>3000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2000</v>
          </cell>
        </row>
        <row r="91">
          <cell r="G91">
            <v>0</v>
          </cell>
        </row>
        <row r="92">
          <cell r="G92">
            <v>0</v>
          </cell>
        </row>
        <row r="93">
          <cell r="G93">
            <v>0</v>
          </cell>
        </row>
        <row r="94">
          <cell r="G94">
            <v>0</v>
          </cell>
        </row>
        <row r="95">
          <cell r="G95">
            <v>37238</v>
          </cell>
        </row>
        <row r="96">
          <cell r="G96">
            <v>0</v>
          </cell>
        </row>
        <row r="97">
          <cell r="G97">
            <v>32338</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-92</v>
          </cell>
        </row>
        <row r="183">
          <cell r="G183">
            <v>0</v>
          </cell>
        </row>
        <row r="198">
          <cell r="G198">
            <v>42024</v>
          </cell>
        </row>
        <row r="199">
          <cell r="G199">
            <v>21359</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20000</v>
          </cell>
        </row>
        <row r="63">
          <cell r="G63">
            <v>64900</v>
          </cell>
        </row>
        <row r="64">
          <cell r="G64">
            <v>50000</v>
          </cell>
        </row>
        <row r="65">
          <cell r="G65">
            <v>0</v>
          </cell>
        </row>
        <row r="66">
          <cell r="G66">
            <v>0</v>
          </cell>
        </row>
        <row r="67">
          <cell r="G67">
            <v>0</v>
          </cell>
        </row>
        <row r="68">
          <cell r="G68">
            <v>0</v>
          </cell>
        </row>
        <row r="69">
          <cell r="G69">
            <v>0</v>
          </cell>
        </row>
        <row r="70">
          <cell r="G70">
            <v>23000</v>
          </cell>
        </row>
        <row r="71">
          <cell r="G71">
            <v>0</v>
          </cell>
        </row>
        <row r="72">
          <cell r="G72">
            <v>0</v>
          </cell>
        </row>
        <row r="73">
          <cell r="G73">
            <v>600000</v>
          </cell>
        </row>
        <row r="74">
          <cell r="G74">
            <v>0</v>
          </cell>
        </row>
        <row r="75">
          <cell r="G75">
            <v>0</v>
          </cell>
        </row>
        <row r="76">
          <cell r="G76">
            <v>0</v>
          </cell>
        </row>
        <row r="77">
          <cell r="G77">
            <v>0</v>
          </cell>
        </row>
        <row r="78">
          <cell r="G78">
            <v>0</v>
          </cell>
        </row>
        <row r="79">
          <cell r="G79">
            <v>0</v>
          </cell>
        </row>
        <row r="80">
          <cell r="G80">
            <v>0</v>
          </cell>
        </row>
        <row r="81">
          <cell r="G81">
            <v>0</v>
          </cell>
        </row>
        <row r="82">
          <cell r="G82">
            <v>1500</v>
          </cell>
        </row>
        <row r="83">
          <cell r="G83">
            <v>0</v>
          </cell>
        </row>
        <row r="84">
          <cell r="G84">
            <v>0</v>
          </cell>
        </row>
        <row r="85">
          <cell r="G85">
            <v>0</v>
          </cell>
        </row>
        <row r="86">
          <cell r="G86">
            <v>0</v>
          </cell>
        </row>
        <row r="87">
          <cell r="G87">
            <v>0</v>
          </cell>
        </row>
        <row r="88">
          <cell r="G88">
            <v>18092</v>
          </cell>
        </row>
        <row r="89">
          <cell r="G89">
            <v>0</v>
          </cell>
        </row>
        <row r="90">
          <cell r="G90">
            <v>10000</v>
          </cell>
        </row>
        <row r="91">
          <cell r="G91">
            <v>15000</v>
          </cell>
        </row>
        <row r="92">
          <cell r="G92">
            <v>20000</v>
          </cell>
        </row>
        <row r="93">
          <cell r="G93">
            <v>0</v>
          </cell>
        </row>
        <row r="94">
          <cell r="G94">
            <v>0</v>
          </cell>
        </row>
        <row r="95">
          <cell r="G95">
            <v>19050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-1252</v>
          </cell>
        </row>
        <row r="183">
          <cell r="G183">
            <v>0</v>
          </cell>
        </row>
        <row r="198">
          <cell r="G198">
            <v>3895</v>
          </cell>
        </row>
        <row r="199">
          <cell r="G199">
            <v>0</v>
          </cell>
        </row>
        <row r="200">
          <cell r="G200">
            <v>0</v>
          </cell>
        </row>
        <row r="201">
          <cell r="G201">
            <v>0</v>
          </cell>
        </row>
        <row r="202">
          <cell r="G202">
            <v>0</v>
          </cell>
        </row>
        <row r="206">
          <cell r="G206">
            <v>96000</v>
          </cell>
        </row>
        <row r="207">
          <cell r="G207">
            <v>104000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 val="Sheet2"/>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5000</v>
          </cell>
        </row>
        <row r="63">
          <cell r="G63">
            <v>50000</v>
          </cell>
        </row>
        <row r="64">
          <cell r="G64">
            <v>50000</v>
          </cell>
        </row>
        <row r="65">
          <cell r="G65">
            <v>0</v>
          </cell>
        </row>
        <row r="66">
          <cell r="G66">
            <v>0</v>
          </cell>
        </row>
        <row r="67">
          <cell r="G67">
            <v>0</v>
          </cell>
        </row>
        <row r="68">
          <cell r="G68">
            <v>0</v>
          </cell>
        </row>
        <row r="69">
          <cell r="G69">
            <v>0</v>
          </cell>
        </row>
        <row r="70">
          <cell r="G70">
            <v>13075</v>
          </cell>
        </row>
        <row r="71">
          <cell r="G71">
            <v>0</v>
          </cell>
        </row>
        <row r="72">
          <cell r="G72">
            <v>0</v>
          </cell>
        </row>
        <row r="73">
          <cell r="G73">
            <v>-12000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20000</v>
          </cell>
        </row>
        <row r="91">
          <cell r="G91">
            <v>2020</v>
          </cell>
        </row>
        <row r="92">
          <cell r="G92">
            <v>25000</v>
          </cell>
        </row>
        <row r="93">
          <cell r="G93">
            <v>0</v>
          </cell>
        </row>
        <row r="94">
          <cell r="G94">
            <v>0</v>
          </cell>
        </row>
        <row r="95">
          <cell r="G95">
            <v>71830</v>
          </cell>
        </row>
        <row r="96">
          <cell r="G96">
            <v>0</v>
          </cell>
        </row>
        <row r="97">
          <cell r="G97">
            <v>0</v>
          </cell>
        </row>
        <row r="98">
          <cell r="G98">
            <v>40000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-3326</v>
          </cell>
        </row>
        <row r="183">
          <cell r="G183">
            <v>0</v>
          </cell>
        </row>
        <row r="198">
          <cell r="G198">
            <v>55000</v>
          </cell>
        </row>
        <row r="199">
          <cell r="G199">
            <v>3334</v>
          </cell>
        </row>
        <row r="200">
          <cell r="G200">
            <v>0</v>
          </cell>
        </row>
        <row r="201">
          <cell r="G201">
            <v>0</v>
          </cell>
        </row>
        <row r="202">
          <cell r="G202">
            <v>0</v>
          </cell>
        </row>
        <row r="206">
          <cell r="G206">
            <v>0</v>
          </cell>
        </row>
        <row r="207">
          <cell r="G207">
            <v>120000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1304758</v>
          </cell>
        </row>
        <row r="60">
          <cell r="G60">
            <v>0</v>
          </cell>
        </row>
        <row r="61">
          <cell r="G61">
            <v>0</v>
          </cell>
        </row>
        <row r="62">
          <cell r="G62">
            <v>7550</v>
          </cell>
        </row>
        <row r="63">
          <cell r="G63">
            <v>0</v>
          </cell>
        </row>
        <row r="64">
          <cell r="G64">
            <v>60000</v>
          </cell>
        </row>
        <row r="65">
          <cell r="G65">
            <v>0</v>
          </cell>
        </row>
        <row r="66">
          <cell r="G66">
            <v>0</v>
          </cell>
        </row>
        <row r="67">
          <cell r="G67">
            <v>0</v>
          </cell>
        </row>
        <row r="68">
          <cell r="G68">
            <v>0</v>
          </cell>
        </row>
        <row r="69">
          <cell r="G69">
            <v>0</v>
          </cell>
        </row>
        <row r="70">
          <cell r="G70">
            <v>8700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1300</v>
          </cell>
        </row>
        <row r="85">
          <cell r="G85">
            <v>0</v>
          </cell>
        </row>
        <row r="86">
          <cell r="G86">
            <v>0</v>
          </cell>
        </row>
        <row r="87">
          <cell r="G87">
            <v>0</v>
          </cell>
        </row>
        <row r="88">
          <cell r="G88">
            <v>0</v>
          </cell>
        </row>
        <row r="89">
          <cell r="G89">
            <v>0</v>
          </cell>
        </row>
        <row r="90">
          <cell r="G90">
            <v>3500</v>
          </cell>
        </row>
        <row r="91">
          <cell r="G91">
            <v>12000</v>
          </cell>
        </row>
        <row r="92">
          <cell r="G92">
            <v>0</v>
          </cell>
        </row>
        <row r="93">
          <cell r="G93">
            <v>0</v>
          </cell>
        </row>
        <row r="94">
          <cell r="G94">
            <v>0</v>
          </cell>
        </row>
        <row r="95">
          <cell r="G95">
            <v>60000</v>
          </cell>
        </row>
        <row r="96">
          <cell r="G96">
            <v>0</v>
          </cell>
        </row>
        <row r="97">
          <cell r="G97">
            <v>179254</v>
          </cell>
        </row>
        <row r="98">
          <cell r="G98">
            <v>156540</v>
          </cell>
        </row>
        <row r="99">
          <cell r="G99">
            <v>0</v>
          </cell>
        </row>
        <row r="100">
          <cell r="G100">
            <v>0</v>
          </cell>
        </row>
        <row r="101">
          <cell r="G101">
            <v>140000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162634</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-930</v>
          </cell>
        </row>
        <row r="183">
          <cell r="G183">
            <v>0</v>
          </cell>
        </row>
        <row r="198">
          <cell r="G198">
            <v>120000</v>
          </cell>
        </row>
        <row r="199">
          <cell r="G199">
            <v>0</v>
          </cell>
        </row>
        <row r="200">
          <cell r="G200">
            <v>0</v>
          </cell>
        </row>
        <row r="201">
          <cell r="G201">
            <v>14000000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16000</v>
          </cell>
        </row>
        <row r="71">
          <cell r="G71">
            <v>0</v>
          </cell>
        </row>
        <row r="72">
          <cell r="G72">
            <v>0</v>
          </cell>
        </row>
        <row r="73">
          <cell r="G73">
            <v>0</v>
          </cell>
        </row>
        <row r="74">
          <cell r="G74">
            <v>0</v>
          </cell>
        </row>
        <row r="75">
          <cell r="G75">
            <v>0</v>
          </cell>
        </row>
        <row r="76">
          <cell r="G76">
            <v>0</v>
          </cell>
        </row>
        <row r="77">
          <cell r="G77">
            <v>0</v>
          </cell>
        </row>
        <row r="78">
          <cell r="G78">
            <v>1000</v>
          </cell>
        </row>
        <row r="79">
          <cell r="G79">
            <v>0</v>
          </cell>
        </row>
        <row r="80">
          <cell r="G80">
            <v>0</v>
          </cell>
        </row>
        <row r="81">
          <cell r="G81">
            <v>0</v>
          </cell>
        </row>
        <row r="82">
          <cell r="G82">
            <v>408</v>
          </cell>
        </row>
        <row r="83">
          <cell r="G83">
            <v>0</v>
          </cell>
        </row>
        <row r="84">
          <cell r="G84">
            <v>2500</v>
          </cell>
        </row>
        <row r="85">
          <cell r="G85">
            <v>1981</v>
          </cell>
        </row>
        <row r="86">
          <cell r="G86">
            <v>0</v>
          </cell>
        </row>
        <row r="87">
          <cell r="G87">
            <v>0</v>
          </cell>
        </row>
        <row r="88">
          <cell r="G88">
            <v>51500</v>
          </cell>
        </row>
        <row r="89">
          <cell r="G89">
            <v>0</v>
          </cell>
        </row>
        <row r="90">
          <cell r="G90">
            <v>26000</v>
          </cell>
        </row>
        <row r="91">
          <cell r="G91">
            <v>50899</v>
          </cell>
        </row>
        <row r="92">
          <cell r="G92">
            <v>85000</v>
          </cell>
        </row>
        <row r="93">
          <cell r="G93">
            <v>0</v>
          </cell>
        </row>
        <row r="94">
          <cell r="G94">
            <v>0</v>
          </cell>
        </row>
        <row r="95">
          <cell r="G95">
            <v>10000</v>
          </cell>
        </row>
        <row r="96">
          <cell r="G96">
            <v>0</v>
          </cell>
        </row>
        <row r="97">
          <cell r="G97">
            <v>62380</v>
          </cell>
        </row>
        <row r="98">
          <cell r="G98">
            <v>105000</v>
          </cell>
        </row>
        <row r="99">
          <cell r="G99">
            <v>0</v>
          </cell>
        </row>
        <row r="100">
          <cell r="G100">
            <v>0</v>
          </cell>
        </row>
        <row r="101">
          <cell r="G101">
            <v>600000</v>
          </cell>
        </row>
        <row r="102">
          <cell r="G102">
            <v>0</v>
          </cell>
        </row>
        <row r="103">
          <cell r="G103">
            <v>0</v>
          </cell>
        </row>
        <row r="104">
          <cell r="G104">
            <v>0</v>
          </cell>
        </row>
        <row r="105">
          <cell r="G105">
            <v>0</v>
          </cell>
        </row>
        <row r="109">
          <cell r="G109">
            <v>0</v>
          </cell>
        </row>
        <row r="110">
          <cell r="G110">
            <v>410000</v>
          </cell>
        </row>
        <row r="111">
          <cell r="G111">
            <v>360332</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5000</v>
          </cell>
        </row>
        <row r="126">
          <cell r="G126">
            <v>2300</v>
          </cell>
        </row>
        <row r="130">
          <cell r="G130">
            <v>0</v>
          </cell>
        </row>
        <row r="134">
          <cell r="G134">
            <v>0</v>
          </cell>
        </row>
        <row r="135">
          <cell r="G135">
            <v>0</v>
          </cell>
        </row>
        <row r="143">
          <cell r="G143">
            <v>0</v>
          </cell>
        </row>
        <row r="144">
          <cell r="G144">
            <v>0</v>
          </cell>
        </row>
        <row r="148">
          <cell r="G148">
            <v>-33970000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-420930</v>
          </cell>
        </row>
        <row r="173">
          <cell r="G173">
            <v>0</v>
          </cell>
        </row>
        <row r="174">
          <cell r="G174">
            <v>0</v>
          </cell>
        </row>
        <row r="175">
          <cell r="G175">
            <v>0</v>
          </cell>
        </row>
        <row r="176">
          <cell r="G176">
            <v>0</v>
          </cell>
        </row>
        <row r="177">
          <cell r="G177">
            <v>0</v>
          </cell>
        </row>
        <row r="178">
          <cell r="G178">
            <v>0</v>
          </cell>
        </row>
        <row r="179">
          <cell r="G179">
            <v>0</v>
          </cell>
        </row>
        <row r="180">
          <cell r="G180">
            <v>-3851</v>
          </cell>
        </row>
        <row r="181">
          <cell r="G181">
            <v>0</v>
          </cell>
        </row>
        <row r="182">
          <cell r="G182">
            <v>-185</v>
          </cell>
        </row>
        <row r="183">
          <cell r="G183">
            <v>0</v>
          </cell>
        </row>
        <row r="198">
          <cell r="G198">
            <v>0</v>
          </cell>
        </row>
        <row r="199">
          <cell r="G199">
            <v>0</v>
          </cell>
        </row>
        <row r="200">
          <cell r="G200">
            <v>0</v>
          </cell>
        </row>
        <row r="201">
          <cell r="G201">
            <v>0</v>
          </cell>
        </row>
        <row r="202">
          <cell r="G202">
            <v>0</v>
          </cell>
        </row>
        <row r="206">
          <cell r="G206">
            <v>67000</v>
          </cell>
        </row>
        <row r="207">
          <cell r="G207">
            <v>15000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352534</v>
          </cell>
        </row>
        <row r="61">
          <cell r="G61">
            <v>0</v>
          </cell>
        </row>
        <row r="62">
          <cell r="G62">
            <v>7000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1500</v>
          </cell>
        </row>
        <row r="83">
          <cell r="G83">
            <v>0</v>
          </cell>
        </row>
        <row r="84">
          <cell r="G84">
            <v>0</v>
          </cell>
        </row>
        <row r="85">
          <cell r="G85">
            <v>0</v>
          </cell>
        </row>
        <row r="86">
          <cell r="G86">
            <v>0</v>
          </cell>
        </row>
        <row r="87">
          <cell r="G87">
            <v>0</v>
          </cell>
        </row>
        <row r="88">
          <cell r="G88">
            <v>4000</v>
          </cell>
        </row>
        <row r="89">
          <cell r="G89">
            <v>0</v>
          </cell>
        </row>
        <row r="90">
          <cell r="G90">
            <v>1300</v>
          </cell>
        </row>
        <row r="91">
          <cell r="G91">
            <v>25000</v>
          </cell>
        </row>
        <row r="92">
          <cell r="G92">
            <v>90000</v>
          </cell>
        </row>
        <row r="93">
          <cell r="G93">
            <v>0</v>
          </cell>
        </row>
        <row r="94">
          <cell r="G94">
            <v>0</v>
          </cell>
        </row>
        <row r="95">
          <cell r="G95">
            <v>4477</v>
          </cell>
        </row>
        <row r="96">
          <cell r="G96">
            <v>0</v>
          </cell>
        </row>
        <row r="97">
          <cell r="G97">
            <v>14413</v>
          </cell>
        </row>
        <row r="98">
          <cell r="G98">
            <v>200000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10965</v>
          </cell>
        </row>
        <row r="200">
          <cell r="G200">
            <v>0</v>
          </cell>
        </row>
        <row r="201">
          <cell r="G201">
            <v>100000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8600</v>
          </cell>
        </row>
        <row r="63">
          <cell r="G63">
            <v>0</v>
          </cell>
        </row>
        <row r="64">
          <cell r="G64">
            <v>0</v>
          </cell>
        </row>
        <row r="65">
          <cell r="G65">
            <v>0</v>
          </cell>
        </row>
        <row r="66">
          <cell r="G66">
            <v>136000</v>
          </cell>
        </row>
        <row r="67">
          <cell r="G67">
            <v>0</v>
          </cell>
        </row>
        <row r="68">
          <cell r="G68">
            <v>0</v>
          </cell>
        </row>
        <row r="69">
          <cell r="G69">
            <v>0</v>
          </cell>
        </row>
        <row r="70">
          <cell r="G70">
            <v>3900</v>
          </cell>
        </row>
        <row r="71">
          <cell r="G71">
            <v>0</v>
          </cell>
        </row>
        <row r="72">
          <cell r="G72">
            <v>0</v>
          </cell>
        </row>
        <row r="73">
          <cell r="G73">
            <v>0</v>
          </cell>
        </row>
        <row r="74">
          <cell r="G74">
            <v>0</v>
          </cell>
        </row>
        <row r="75">
          <cell r="G75">
            <v>0</v>
          </cell>
        </row>
        <row r="76">
          <cell r="G76">
            <v>0</v>
          </cell>
        </row>
        <row r="77">
          <cell r="G77">
            <v>0</v>
          </cell>
        </row>
        <row r="78">
          <cell r="G78">
            <v>1100</v>
          </cell>
        </row>
        <row r="79">
          <cell r="G79">
            <v>0</v>
          </cell>
        </row>
        <row r="80">
          <cell r="G80">
            <v>0</v>
          </cell>
        </row>
        <row r="81">
          <cell r="G81">
            <v>0</v>
          </cell>
        </row>
        <row r="82">
          <cell r="G82">
            <v>500</v>
          </cell>
        </row>
        <row r="83">
          <cell r="G83">
            <v>0</v>
          </cell>
        </row>
        <row r="84">
          <cell r="G84">
            <v>0</v>
          </cell>
        </row>
        <row r="85">
          <cell r="G85">
            <v>0</v>
          </cell>
        </row>
        <row r="86">
          <cell r="G86">
            <v>0</v>
          </cell>
        </row>
        <row r="87">
          <cell r="G87">
            <v>0</v>
          </cell>
        </row>
        <row r="88">
          <cell r="G88">
            <v>7500</v>
          </cell>
        </row>
        <row r="89">
          <cell r="G89">
            <v>0</v>
          </cell>
        </row>
        <row r="90">
          <cell r="G90">
            <v>3100</v>
          </cell>
        </row>
        <row r="91">
          <cell r="G91">
            <v>14690</v>
          </cell>
        </row>
        <row r="92">
          <cell r="G92">
            <v>0</v>
          </cell>
        </row>
        <row r="93">
          <cell r="G93">
            <v>0</v>
          </cell>
        </row>
        <row r="94">
          <cell r="G94">
            <v>0</v>
          </cell>
        </row>
        <row r="95">
          <cell r="G95">
            <v>27689</v>
          </cell>
        </row>
        <row r="96">
          <cell r="G96">
            <v>0</v>
          </cell>
        </row>
        <row r="97">
          <cell r="G97">
            <v>27000</v>
          </cell>
        </row>
        <row r="98">
          <cell r="G98">
            <v>30000</v>
          </cell>
        </row>
        <row r="99">
          <cell r="G99">
            <v>0</v>
          </cell>
        </row>
        <row r="100">
          <cell r="G100">
            <v>0</v>
          </cell>
        </row>
        <row r="101">
          <cell r="G101">
            <v>3000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-452</v>
          </cell>
        </row>
        <row r="183">
          <cell r="G183">
            <v>0</v>
          </cell>
        </row>
        <row r="198">
          <cell r="G198">
            <v>15000</v>
          </cell>
        </row>
        <row r="199">
          <cell r="G199">
            <v>6000</v>
          </cell>
        </row>
        <row r="200">
          <cell r="G200">
            <v>350000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4600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5750</v>
          </cell>
        </row>
        <row r="89">
          <cell r="G89">
            <v>0</v>
          </cell>
        </row>
        <row r="90">
          <cell r="G90">
            <v>3600</v>
          </cell>
        </row>
        <row r="91">
          <cell r="G91">
            <v>0</v>
          </cell>
        </row>
        <row r="92">
          <cell r="G92">
            <v>0</v>
          </cell>
        </row>
        <row r="93">
          <cell r="G93">
            <v>0</v>
          </cell>
        </row>
        <row r="94">
          <cell r="G94">
            <v>0</v>
          </cell>
        </row>
        <row r="95">
          <cell r="G95">
            <v>1380</v>
          </cell>
        </row>
        <row r="96">
          <cell r="G96">
            <v>0</v>
          </cell>
        </row>
        <row r="97">
          <cell r="G97">
            <v>8640</v>
          </cell>
        </row>
        <row r="98">
          <cell r="G98">
            <v>62000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90000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-99</v>
          </cell>
        </row>
        <row r="183">
          <cell r="G183">
            <v>0</v>
          </cell>
        </row>
        <row r="198">
          <cell r="G198">
            <v>20000</v>
          </cell>
        </row>
        <row r="199">
          <cell r="G199">
            <v>10000</v>
          </cell>
        </row>
        <row r="200">
          <cell r="G200">
            <v>0</v>
          </cell>
        </row>
        <row r="201">
          <cell r="G201">
            <v>1200000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heet2"/>
      <sheetName val="Sheet3"/>
      <sheetName val="ind all per section"/>
    </sheetNames>
    <definedNames>
      <definedName name="ind" refersTo="='Sheet2'!$B$7:$AM$86"/>
    </definedNames>
    <sheetDataSet>
      <sheetData sheetId="0" refreshError="1"/>
      <sheetData sheetId="1">
        <row r="7">
          <cell r="B7" t="str">
            <v>410101</v>
          </cell>
          <cell r="C7" t="str">
            <v>MAYOR ADMINISTRATION</v>
          </cell>
          <cell r="D7">
            <v>6173690</v>
          </cell>
          <cell r="E7">
            <v>696814.04</v>
          </cell>
          <cell r="F7">
            <v>64365.62</v>
          </cell>
          <cell r="G7">
            <v>3185239.54</v>
          </cell>
          <cell r="H7">
            <v>2924084.84</v>
          </cell>
          <cell r="M7">
            <v>3932998</v>
          </cell>
          <cell r="N7">
            <v>2910230</v>
          </cell>
          <cell r="O7">
            <v>6843228</v>
          </cell>
          <cell r="Q7">
            <v>2900393</v>
          </cell>
          <cell r="R7">
            <v>345143</v>
          </cell>
          <cell r="S7">
            <v>687462</v>
          </cell>
          <cell r="T7">
            <v>0.10845021372955234</v>
          </cell>
          <cell r="U7">
            <v>0</v>
          </cell>
          <cell r="V7">
            <v>3932998</v>
          </cell>
          <cell r="W7">
            <v>2790230</v>
          </cell>
          <cell r="X7">
            <v>0</v>
          </cell>
          <cell r="Y7">
            <v>0</v>
          </cell>
          <cell r="Z7">
            <v>0</v>
          </cell>
          <cell r="AA7">
            <v>0</v>
          </cell>
          <cell r="AB7">
            <v>2790230</v>
          </cell>
          <cell r="AC7">
            <v>120000</v>
          </cell>
          <cell r="AD7">
            <v>120000</v>
          </cell>
          <cell r="AE7">
            <v>0</v>
          </cell>
          <cell r="AF7">
            <v>0</v>
          </cell>
          <cell r="AG7">
            <v>0</v>
          </cell>
          <cell r="AI7">
            <v>6723228</v>
          </cell>
          <cell r="AJ7">
            <v>2.0174228584015727E-2</v>
          </cell>
          <cell r="AK7">
            <v>2.3350883939705521E-2</v>
          </cell>
          <cell r="AL7">
            <v>4239772</v>
          </cell>
          <cell r="AM7">
            <v>2455545</v>
          </cell>
        </row>
        <row r="8">
          <cell r="B8" t="str">
            <v>410201</v>
          </cell>
          <cell r="C8" t="str">
            <v>SPEAKER ADMINISTRATION</v>
          </cell>
          <cell r="D8">
            <v>4513716</v>
          </cell>
          <cell r="E8">
            <v>488559.9</v>
          </cell>
          <cell r="F8">
            <v>31132.89</v>
          </cell>
          <cell r="G8">
            <v>2412819.3600000003</v>
          </cell>
          <cell r="H8">
            <v>2069763.7499999993</v>
          </cell>
          <cell r="M8">
            <v>2717553</v>
          </cell>
          <cell r="N8">
            <v>1466492</v>
          </cell>
          <cell r="O8">
            <v>4184045</v>
          </cell>
          <cell r="Q8">
            <v>1914204</v>
          </cell>
          <cell r="R8">
            <v>282346</v>
          </cell>
          <cell r="S8">
            <v>521003</v>
          </cell>
          <cell r="T8">
            <v>-7.303760360642983E-2</v>
          </cell>
          <cell r="U8">
            <v>0</v>
          </cell>
          <cell r="V8">
            <v>2717553</v>
          </cell>
          <cell r="W8">
            <v>1391360</v>
          </cell>
          <cell r="X8">
            <v>0</v>
          </cell>
          <cell r="Y8">
            <v>0</v>
          </cell>
          <cell r="Z8">
            <v>0</v>
          </cell>
          <cell r="AA8">
            <v>0</v>
          </cell>
          <cell r="AB8">
            <v>1391360</v>
          </cell>
          <cell r="AC8">
            <v>75132</v>
          </cell>
          <cell r="AD8">
            <v>75132</v>
          </cell>
          <cell r="AE8">
            <v>0</v>
          </cell>
          <cell r="AF8">
            <v>0</v>
          </cell>
          <cell r="AG8">
            <v>0</v>
          </cell>
          <cell r="AI8">
            <v>4108913</v>
          </cell>
          <cell r="AJ8">
            <v>1.3939629618722839E-2</v>
          </cell>
          <cell r="AK8">
            <v>1.1644017116276679E-2</v>
          </cell>
          <cell r="AL8">
            <v>2929522</v>
          </cell>
          <cell r="AM8">
            <v>1224468</v>
          </cell>
        </row>
        <row r="9">
          <cell r="B9" t="str">
            <v>410202</v>
          </cell>
          <cell r="C9" t="str">
            <v>SPEAKER PROJECTS</v>
          </cell>
          <cell r="D9">
            <v>2095000</v>
          </cell>
          <cell r="E9">
            <v>58019.28</v>
          </cell>
          <cell r="F9">
            <v>196539.5</v>
          </cell>
          <cell r="G9">
            <v>1257076.75</v>
          </cell>
          <cell r="H9">
            <v>641383.75</v>
          </cell>
          <cell r="M9">
            <v>0</v>
          </cell>
          <cell r="N9">
            <v>2255000</v>
          </cell>
          <cell r="O9">
            <v>2255000</v>
          </cell>
          <cell r="Q9">
            <v>0</v>
          </cell>
          <cell r="R9">
            <v>0</v>
          </cell>
          <cell r="S9">
            <v>0</v>
          </cell>
          <cell r="T9">
            <v>7.6372315035799526E-2</v>
          </cell>
          <cell r="U9">
            <v>0</v>
          </cell>
          <cell r="V9">
            <v>0</v>
          </cell>
          <cell r="W9">
            <v>2134000</v>
          </cell>
          <cell r="X9">
            <v>0</v>
          </cell>
          <cell r="Y9">
            <v>0</v>
          </cell>
          <cell r="Z9">
            <v>0</v>
          </cell>
          <cell r="AA9">
            <v>0</v>
          </cell>
          <cell r="AB9">
            <v>2134000</v>
          </cell>
          <cell r="AC9">
            <v>121000</v>
          </cell>
          <cell r="AD9">
            <v>121000</v>
          </cell>
          <cell r="AE9">
            <v>0</v>
          </cell>
          <cell r="AF9">
            <v>0</v>
          </cell>
          <cell r="AG9">
            <v>0</v>
          </cell>
          <cell r="AI9">
            <v>2134000</v>
          </cell>
          <cell r="AJ9">
            <v>0</v>
          </cell>
          <cell r="AK9">
            <v>1.7859024642173437E-2</v>
          </cell>
          <cell r="AL9">
            <v>0</v>
          </cell>
          <cell r="AM9">
            <v>1878029</v>
          </cell>
        </row>
        <row r="10">
          <cell r="B10" t="str">
            <v>410301</v>
          </cell>
          <cell r="C10" t="str">
            <v>MMC FOR FINANCE</v>
          </cell>
          <cell r="D10">
            <v>617524</v>
          </cell>
          <cell r="E10">
            <v>45894.63</v>
          </cell>
          <cell r="F10">
            <v>0</v>
          </cell>
          <cell r="G10">
            <v>267958.76999999996</v>
          </cell>
          <cell r="H10">
            <v>349565.2300000001</v>
          </cell>
          <cell r="M10">
            <v>524858</v>
          </cell>
          <cell r="N10">
            <v>84320</v>
          </cell>
          <cell r="O10">
            <v>609178</v>
          </cell>
          <cell r="Q10">
            <v>18598</v>
          </cell>
          <cell r="R10">
            <v>9405</v>
          </cell>
          <cell r="S10">
            <v>496855</v>
          </cell>
          <cell r="T10">
            <v>-1.3515264184064102E-2</v>
          </cell>
          <cell r="U10">
            <v>0</v>
          </cell>
          <cell r="V10">
            <v>524858</v>
          </cell>
          <cell r="W10">
            <v>84320</v>
          </cell>
          <cell r="X10">
            <v>0</v>
          </cell>
          <cell r="Y10">
            <v>0</v>
          </cell>
          <cell r="Z10">
            <v>0</v>
          </cell>
          <cell r="AA10">
            <v>0</v>
          </cell>
          <cell r="AB10">
            <v>84320</v>
          </cell>
          <cell r="AC10">
            <v>0</v>
          </cell>
          <cell r="AD10">
            <v>0</v>
          </cell>
          <cell r="AE10">
            <v>0</v>
          </cell>
          <cell r="AF10">
            <v>0</v>
          </cell>
          <cell r="AG10">
            <v>0</v>
          </cell>
          <cell r="AI10">
            <v>609178</v>
          </cell>
          <cell r="AJ10">
            <v>2.6922478135379996E-3</v>
          </cell>
          <cell r="AK10">
            <v>7.0565743103470668E-4</v>
          </cell>
          <cell r="AL10">
            <v>565797</v>
          </cell>
          <cell r="AM10">
            <v>74206</v>
          </cell>
        </row>
        <row r="11">
          <cell r="B11" t="str">
            <v>410302</v>
          </cell>
          <cell r="C11" t="str">
            <v xml:space="preserve">MMC FOR SRAC &amp; HERITAGE </v>
          </cell>
          <cell r="D11">
            <v>617524</v>
          </cell>
          <cell r="E11">
            <v>4529.59</v>
          </cell>
          <cell r="F11">
            <v>0</v>
          </cell>
          <cell r="G11">
            <v>215354.78</v>
          </cell>
          <cell r="H11">
            <v>402169.22000000003</v>
          </cell>
          <cell r="M11">
            <v>503602</v>
          </cell>
          <cell r="N11">
            <v>84320</v>
          </cell>
          <cell r="O11">
            <v>587922</v>
          </cell>
          <cell r="Q11">
            <v>17825</v>
          </cell>
          <cell r="R11">
            <v>0</v>
          </cell>
          <cell r="S11">
            <v>485777</v>
          </cell>
          <cell r="T11">
            <v>-4.7936598415608135E-2</v>
          </cell>
          <cell r="U11">
            <v>0</v>
          </cell>
          <cell r="V11">
            <v>503602</v>
          </cell>
          <cell r="W11">
            <v>84320</v>
          </cell>
          <cell r="X11">
            <v>0</v>
          </cell>
          <cell r="Y11">
            <v>0</v>
          </cell>
          <cell r="Z11">
            <v>0</v>
          </cell>
          <cell r="AA11">
            <v>0</v>
          </cell>
          <cell r="AB11">
            <v>84320</v>
          </cell>
          <cell r="AC11">
            <v>0</v>
          </cell>
          <cell r="AD11">
            <v>0</v>
          </cell>
          <cell r="AE11">
            <v>0</v>
          </cell>
          <cell r="AF11">
            <v>0</v>
          </cell>
          <cell r="AG11">
            <v>0</v>
          </cell>
          <cell r="AI11">
            <v>587922</v>
          </cell>
          <cell r="AJ11">
            <v>2.5832156190690888E-3</v>
          </cell>
          <cell r="AK11">
            <v>7.0565743103470668E-4</v>
          </cell>
          <cell r="AL11">
            <v>542883</v>
          </cell>
          <cell r="AM11">
            <v>74206</v>
          </cell>
        </row>
        <row r="12">
          <cell r="B12" t="str">
            <v>410303</v>
          </cell>
          <cell r="C12" t="str">
            <v xml:space="preserve">MMC FOR TRANSPORT &amp; INFRASTRUCTURE </v>
          </cell>
          <cell r="D12">
            <v>451945</v>
          </cell>
          <cell r="E12">
            <v>27086.619999999995</v>
          </cell>
          <cell r="F12">
            <v>6610.53</v>
          </cell>
          <cell r="G12">
            <v>177007.09999999998</v>
          </cell>
          <cell r="H12">
            <v>268327.37</v>
          </cell>
          <cell r="M12">
            <v>381263</v>
          </cell>
          <cell r="N12">
            <v>84320</v>
          </cell>
          <cell r="O12">
            <v>465583</v>
          </cell>
          <cell r="Q12">
            <v>7930</v>
          </cell>
          <cell r="R12">
            <v>17280</v>
          </cell>
          <cell r="S12">
            <v>356053</v>
          </cell>
          <cell r="T12">
            <v>3.0176238259080199E-2</v>
          </cell>
          <cell r="U12">
            <v>0</v>
          </cell>
          <cell r="V12">
            <v>381263</v>
          </cell>
          <cell r="W12">
            <v>84320</v>
          </cell>
          <cell r="X12">
            <v>0</v>
          </cell>
          <cell r="Y12">
            <v>0</v>
          </cell>
          <cell r="Z12">
            <v>0</v>
          </cell>
          <cell r="AA12">
            <v>0</v>
          </cell>
          <cell r="AB12">
            <v>84320</v>
          </cell>
          <cell r="AC12">
            <v>0</v>
          </cell>
          <cell r="AD12">
            <v>0</v>
          </cell>
          <cell r="AE12">
            <v>0</v>
          </cell>
          <cell r="AF12">
            <v>0</v>
          </cell>
          <cell r="AG12">
            <v>0</v>
          </cell>
          <cell r="AI12">
            <v>465583</v>
          </cell>
          <cell r="AJ12">
            <v>1.9556803518912514E-3</v>
          </cell>
          <cell r="AK12">
            <v>7.0565743103470668E-4</v>
          </cell>
          <cell r="AL12">
            <v>411002</v>
          </cell>
          <cell r="AM12">
            <v>74206</v>
          </cell>
        </row>
        <row r="13">
          <cell r="B13" t="str">
            <v>410304</v>
          </cell>
          <cell r="C13" t="str">
            <v>MMC FOR DEVELOPMENT PLANNING, HOUSING</v>
          </cell>
          <cell r="D13">
            <v>617524</v>
          </cell>
          <cell r="E13">
            <v>48316.95</v>
          </cell>
          <cell r="F13">
            <v>0</v>
          </cell>
          <cell r="G13">
            <v>283986.31</v>
          </cell>
          <cell r="H13">
            <v>333537.69000000006</v>
          </cell>
          <cell r="M13">
            <v>524857</v>
          </cell>
          <cell r="N13">
            <v>84320</v>
          </cell>
          <cell r="O13">
            <v>609177</v>
          </cell>
          <cell r="Q13">
            <v>18598</v>
          </cell>
          <cell r="R13">
            <v>0</v>
          </cell>
          <cell r="S13">
            <v>506259</v>
          </cell>
          <cell r="T13">
            <v>-1.3516883554323395E-2</v>
          </cell>
          <cell r="U13">
            <v>0</v>
          </cell>
          <cell r="V13">
            <v>524857</v>
          </cell>
          <cell r="W13">
            <v>84320</v>
          </cell>
          <cell r="X13">
            <v>0</v>
          </cell>
          <cell r="Y13">
            <v>0</v>
          </cell>
          <cell r="Z13">
            <v>0</v>
          </cell>
          <cell r="AA13">
            <v>0</v>
          </cell>
          <cell r="AB13">
            <v>84320</v>
          </cell>
          <cell r="AC13">
            <v>0</v>
          </cell>
          <cell r="AD13">
            <v>0</v>
          </cell>
          <cell r="AE13">
            <v>0</v>
          </cell>
          <cell r="AF13">
            <v>0</v>
          </cell>
          <cell r="AG13">
            <v>0</v>
          </cell>
          <cell r="AI13">
            <v>609177</v>
          </cell>
          <cell r="AJ13">
            <v>2.6922426840595244E-3</v>
          </cell>
          <cell r="AK13">
            <v>7.0565743103470668E-4</v>
          </cell>
          <cell r="AL13">
            <v>565796</v>
          </cell>
          <cell r="AM13">
            <v>74206</v>
          </cell>
        </row>
        <row r="14">
          <cell r="B14" t="str">
            <v>410305</v>
          </cell>
          <cell r="C14" t="str">
            <v xml:space="preserve">MMC FOR HEALTH, SOCIAL &amp; PUBLIC SAFETY </v>
          </cell>
          <cell r="D14">
            <v>617524</v>
          </cell>
          <cell r="E14">
            <v>43584.95</v>
          </cell>
          <cell r="F14">
            <v>544.4</v>
          </cell>
          <cell r="G14">
            <v>281199.01</v>
          </cell>
          <cell r="H14">
            <v>335780.58999999997</v>
          </cell>
          <cell r="M14">
            <v>524857</v>
          </cell>
          <cell r="N14">
            <v>84320</v>
          </cell>
          <cell r="O14">
            <v>609177</v>
          </cell>
          <cell r="Q14">
            <v>56844</v>
          </cell>
          <cell r="R14">
            <v>17189</v>
          </cell>
          <cell r="S14">
            <v>450824</v>
          </cell>
          <cell r="T14">
            <v>-1.3516883554323395E-2</v>
          </cell>
          <cell r="U14">
            <v>0</v>
          </cell>
          <cell r="V14">
            <v>524857</v>
          </cell>
          <cell r="W14">
            <v>84320</v>
          </cell>
          <cell r="X14">
            <v>0</v>
          </cell>
          <cell r="Y14">
            <v>0</v>
          </cell>
          <cell r="Z14">
            <v>0</v>
          </cell>
          <cell r="AA14">
            <v>0</v>
          </cell>
          <cell r="AB14">
            <v>84320</v>
          </cell>
          <cell r="AC14">
            <v>0</v>
          </cell>
          <cell r="AD14">
            <v>0</v>
          </cell>
          <cell r="AE14">
            <v>0</v>
          </cell>
          <cell r="AF14">
            <v>0</v>
          </cell>
          <cell r="AG14">
            <v>0</v>
          </cell>
          <cell r="AI14">
            <v>609177</v>
          </cell>
          <cell r="AJ14">
            <v>2.6922426840595244E-3</v>
          </cell>
          <cell r="AK14">
            <v>7.0565743103470668E-4</v>
          </cell>
          <cell r="AL14">
            <v>565796</v>
          </cell>
          <cell r="AM14">
            <v>74206</v>
          </cell>
        </row>
        <row r="15">
          <cell r="B15" t="str">
            <v>410306</v>
          </cell>
          <cell r="C15" t="str">
            <v>MMC FOR CORPORATE SERVICES</v>
          </cell>
          <cell r="D15">
            <v>617525</v>
          </cell>
          <cell r="E15">
            <v>40884.949999999997</v>
          </cell>
          <cell r="F15">
            <v>0</v>
          </cell>
          <cell r="G15">
            <v>254631</v>
          </cell>
          <cell r="H15">
            <v>362894</v>
          </cell>
          <cell r="M15">
            <v>524858</v>
          </cell>
          <cell r="N15">
            <v>84320</v>
          </cell>
          <cell r="O15">
            <v>609178</v>
          </cell>
          <cell r="Q15">
            <v>18598</v>
          </cell>
          <cell r="R15">
            <v>15129</v>
          </cell>
          <cell r="S15">
            <v>491131</v>
          </cell>
          <cell r="T15">
            <v>-1.3516861665519615E-2</v>
          </cell>
          <cell r="U15">
            <v>0</v>
          </cell>
          <cell r="V15">
            <v>524858</v>
          </cell>
          <cell r="W15">
            <v>84320</v>
          </cell>
          <cell r="X15">
            <v>0</v>
          </cell>
          <cell r="Y15">
            <v>0</v>
          </cell>
          <cell r="Z15">
            <v>0</v>
          </cell>
          <cell r="AA15">
            <v>0</v>
          </cell>
          <cell r="AB15">
            <v>84320</v>
          </cell>
          <cell r="AC15">
            <v>0</v>
          </cell>
          <cell r="AD15">
            <v>0</v>
          </cell>
          <cell r="AE15">
            <v>0</v>
          </cell>
          <cell r="AF15">
            <v>0</v>
          </cell>
          <cell r="AG15">
            <v>0</v>
          </cell>
          <cell r="AI15">
            <v>609178</v>
          </cell>
          <cell r="AJ15">
            <v>2.6922478135379996E-3</v>
          </cell>
          <cell r="AK15">
            <v>7.0565743103470668E-4</v>
          </cell>
          <cell r="AL15">
            <v>565797</v>
          </cell>
          <cell r="AM15">
            <v>74206</v>
          </cell>
        </row>
        <row r="16">
          <cell r="B16" t="str">
            <v>410307</v>
          </cell>
          <cell r="C16" t="str">
            <v>MMC FOR ENVIRONMENT</v>
          </cell>
          <cell r="D16">
            <v>617524</v>
          </cell>
          <cell r="E16">
            <v>40884.949999999997</v>
          </cell>
          <cell r="F16">
            <v>0</v>
          </cell>
          <cell r="G16">
            <v>262408.83999999997</v>
          </cell>
          <cell r="H16">
            <v>355115.16000000003</v>
          </cell>
          <cell r="M16">
            <v>524857</v>
          </cell>
          <cell r="N16">
            <v>84320</v>
          </cell>
          <cell r="O16">
            <v>609177</v>
          </cell>
          <cell r="Q16">
            <v>18598</v>
          </cell>
          <cell r="R16">
            <v>0</v>
          </cell>
          <cell r="S16">
            <v>506259</v>
          </cell>
          <cell r="T16">
            <v>-1.3516883554323395E-2</v>
          </cell>
          <cell r="U16">
            <v>0</v>
          </cell>
          <cell r="V16">
            <v>524857</v>
          </cell>
          <cell r="W16">
            <v>84320</v>
          </cell>
          <cell r="X16">
            <v>0</v>
          </cell>
          <cell r="Y16">
            <v>0</v>
          </cell>
          <cell r="Z16">
            <v>0</v>
          </cell>
          <cell r="AA16">
            <v>0</v>
          </cell>
          <cell r="AB16">
            <v>84320</v>
          </cell>
          <cell r="AC16">
            <v>0</v>
          </cell>
          <cell r="AD16">
            <v>0</v>
          </cell>
          <cell r="AE16">
            <v>0</v>
          </cell>
          <cell r="AF16">
            <v>0</v>
          </cell>
          <cell r="AG16">
            <v>0</v>
          </cell>
          <cell r="AI16">
            <v>609177</v>
          </cell>
          <cell r="AJ16">
            <v>2.6922426840595244E-3</v>
          </cell>
          <cell r="AK16">
            <v>7.0565743103470668E-4</v>
          </cell>
          <cell r="AL16">
            <v>565796</v>
          </cell>
          <cell r="AM16">
            <v>74206</v>
          </cell>
        </row>
        <row r="17">
          <cell r="B17" t="str">
            <v>410308</v>
          </cell>
          <cell r="C17" t="str">
            <v>MMC FOR STATEGIC PLANNING &amp;  ECONOMIC DEV</v>
          </cell>
          <cell r="D17">
            <v>461917</v>
          </cell>
          <cell r="E17">
            <v>37879.270000000004</v>
          </cell>
          <cell r="F17">
            <v>0</v>
          </cell>
          <cell r="G17">
            <v>202932.18</v>
          </cell>
          <cell r="H17">
            <v>258984.82000000004</v>
          </cell>
          <cell r="M17">
            <v>391931</v>
          </cell>
          <cell r="N17">
            <v>84320</v>
          </cell>
          <cell r="O17">
            <v>476251</v>
          </cell>
          <cell r="Q17">
            <v>18598</v>
          </cell>
          <cell r="R17">
            <v>0</v>
          </cell>
          <cell r="S17">
            <v>373333</v>
          </cell>
          <cell r="T17">
            <v>3.1031548957929672E-2</v>
          </cell>
          <cell r="U17">
            <v>0</v>
          </cell>
          <cell r="V17">
            <v>391931</v>
          </cell>
          <cell r="W17">
            <v>84320</v>
          </cell>
          <cell r="X17">
            <v>0</v>
          </cell>
          <cell r="Y17">
            <v>0</v>
          </cell>
          <cell r="Z17">
            <v>0</v>
          </cell>
          <cell r="AA17">
            <v>0</v>
          </cell>
          <cell r="AB17">
            <v>84320</v>
          </cell>
          <cell r="AC17">
            <v>0</v>
          </cell>
          <cell r="AD17">
            <v>0</v>
          </cell>
          <cell r="AE17">
            <v>0</v>
          </cell>
          <cell r="AF17">
            <v>0</v>
          </cell>
          <cell r="AG17">
            <v>0</v>
          </cell>
          <cell r="AI17">
            <v>476251</v>
          </cell>
          <cell r="AJ17">
            <v>2.0104016282647148E-3</v>
          </cell>
          <cell r="AK17">
            <v>7.0565743103470668E-4</v>
          </cell>
          <cell r="AL17">
            <v>422502</v>
          </cell>
          <cell r="AM17">
            <v>74206</v>
          </cell>
        </row>
        <row r="18">
          <cell r="B18" t="str">
            <v>410402</v>
          </cell>
          <cell r="C18" t="str">
            <v>OTHER COUNCILORS</v>
          </cell>
          <cell r="D18">
            <v>2489983</v>
          </cell>
          <cell r="E18">
            <v>172027.93000000002</v>
          </cell>
          <cell r="F18">
            <v>0</v>
          </cell>
          <cell r="G18">
            <v>1034449.06</v>
          </cell>
          <cell r="H18">
            <v>1455533.94</v>
          </cell>
          <cell r="M18">
            <v>2391832</v>
          </cell>
          <cell r="N18">
            <v>10000</v>
          </cell>
          <cell r="O18">
            <v>2401832</v>
          </cell>
          <cell r="Q18">
            <v>100381</v>
          </cell>
          <cell r="R18">
            <v>17280</v>
          </cell>
          <cell r="S18">
            <v>2274171</v>
          </cell>
          <cell r="T18">
            <v>-3.5402249734235135E-2</v>
          </cell>
          <cell r="U18">
            <v>0</v>
          </cell>
          <cell r="V18">
            <v>2391832</v>
          </cell>
          <cell r="W18">
            <v>10000</v>
          </cell>
          <cell r="X18">
            <v>0</v>
          </cell>
          <cell r="Y18">
            <v>0</v>
          </cell>
          <cell r="Z18">
            <v>0</v>
          </cell>
          <cell r="AA18">
            <v>0</v>
          </cell>
          <cell r="AB18">
            <v>10000</v>
          </cell>
          <cell r="AC18">
            <v>0</v>
          </cell>
          <cell r="AD18">
            <v>0</v>
          </cell>
          <cell r="AE18">
            <v>0</v>
          </cell>
          <cell r="AF18">
            <v>0</v>
          </cell>
          <cell r="AG18">
            <v>0</v>
          </cell>
          <cell r="AI18">
            <v>2401832</v>
          </cell>
          <cell r="AJ18">
            <v>1.2268850760301302E-2</v>
          </cell>
          <cell r="AK18">
            <v>8.3688025502218531E-5</v>
          </cell>
          <cell r="AL18">
            <v>2578395</v>
          </cell>
          <cell r="AM18">
            <v>8801</v>
          </cell>
        </row>
        <row r="19">
          <cell r="B19" t="str">
            <v>410501</v>
          </cell>
          <cell r="C19" t="str">
            <v>OFFICE OF THE CHIEF WHIP ADMINISTRATION</v>
          </cell>
          <cell r="D19">
            <v>1890165</v>
          </cell>
          <cell r="E19">
            <v>139823.16</v>
          </cell>
          <cell r="F19">
            <v>5040</v>
          </cell>
          <cell r="G19">
            <v>980783.48999999987</v>
          </cell>
          <cell r="H19">
            <v>904341.51</v>
          </cell>
          <cell r="M19">
            <v>1692240</v>
          </cell>
          <cell r="N19">
            <v>528347</v>
          </cell>
          <cell r="O19">
            <v>2220587</v>
          </cell>
          <cell r="Q19">
            <v>1023400</v>
          </cell>
          <cell r="R19">
            <v>236403</v>
          </cell>
          <cell r="S19">
            <v>432437</v>
          </cell>
          <cell r="T19">
            <v>0.17481119373176415</v>
          </cell>
          <cell r="U19">
            <v>0</v>
          </cell>
          <cell r="V19">
            <v>1692240</v>
          </cell>
          <cell r="W19">
            <v>408347</v>
          </cell>
          <cell r="X19">
            <v>0</v>
          </cell>
          <cell r="Y19">
            <v>0</v>
          </cell>
          <cell r="Z19">
            <v>0</v>
          </cell>
          <cell r="AA19">
            <v>0</v>
          </cell>
          <cell r="AB19">
            <v>408347</v>
          </cell>
          <cell r="AC19">
            <v>120000</v>
          </cell>
          <cell r="AD19">
            <v>120000</v>
          </cell>
          <cell r="AE19">
            <v>0</v>
          </cell>
          <cell r="AF19">
            <v>0</v>
          </cell>
          <cell r="AG19">
            <v>0</v>
          </cell>
          <cell r="AI19">
            <v>2100587</v>
          </cell>
          <cell r="AJ19">
            <v>8.6803086548772144E-3</v>
          </cell>
          <cell r="AK19">
            <v>3.4173754149754432E-3</v>
          </cell>
          <cell r="AL19">
            <v>1824235</v>
          </cell>
          <cell r="AM19">
            <v>359366</v>
          </cell>
        </row>
        <row r="20">
          <cell r="B20" t="str">
            <v>410502</v>
          </cell>
          <cell r="C20" t="str">
            <v>CHIEF WHIP PROJECTS</v>
          </cell>
          <cell r="D20">
            <v>803000</v>
          </cell>
          <cell r="E20">
            <v>18876.5</v>
          </cell>
          <cell r="F20">
            <v>7474.6</v>
          </cell>
          <cell r="G20">
            <v>154002.21000000002</v>
          </cell>
          <cell r="H20">
            <v>641523.19000000006</v>
          </cell>
          <cell r="M20">
            <v>0</v>
          </cell>
          <cell r="N20">
            <v>730000</v>
          </cell>
          <cell r="O20">
            <v>730000</v>
          </cell>
          <cell r="Q20">
            <v>0</v>
          </cell>
          <cell r="R20">
            <v>0</v>
          </cell>
          <cell r="S20">
            <v>0</v>
          </cell>
          <cell r="T20">
            <v>-9.0909090909090912E-2</v>
          </cell>
          <cell r="U20">
            <v>0</v>
          </cell>
          <cell r="V20">
            <v>0</v>
          </cell>
          <cell r="W20">
            <v>730000</v>
          </cell>
          <cell r="X20">
            <v>0</v>
          </cell>
          <cell r="Y20">
            <v>0</v>
          </cell>
          <cell r="Z20">
            <v>0</v>
          </cell>
          <cell r="AA20">
            <v>0</v>
          </cell>
          <cell r="AB20">
            <v>730000</v>
          </cell>
          <cell r="AC20">
            <v>0</v>
          </cell>
          <cell r="AD20">
            <v>0</v>
          </cell>
          <cell r="AE20">
            <v>0</v>
          </cell>
          <cell r="AF20">
            <v>0</v>
          </cell>
          <cell r="AG20">
            <v>0</v>
          </cell>
          <cell r="AI20">
            <v>730000</v>
          </cell>
          <cell r="AJ20">
            <v>0</v>
          </cell>
          <cell r="AK20">
            <v>6.109225861661953E-3</v>
          </cell>
          <cell r="AL20">
            <v>0</v>
          </cell>
          <cell r="AM20">
            <v>642437</v>
          </cell>
        </row>
        <row r="21">
          <cell r="B21" t="str">
            <v>41</v>
          </cell>
          <cell r="AL21">
            <v>15777293</v>
          </cell>
          <cell r="AM21">
            <v>7162294</v>
          </cell>
        </row>
        <row r="22">
          <cell r="B22" t="str">
            <v>420101</v>
          </cell>
          <cell r="C22" t="str">
            <v>MUNICIPAL MANAGER ADMINISTRATION</v>
          </cell>
          <cell r="D22">
            <v>2382688</v>
          </cell>
          <cell r="E22">
            <v>305709.19</v>
          </cell>
          <cell r="F22">
            <v>0</v>
          </cell>
          <cell r="G22">
            <v>1251679.82</v>
          </cell>
          <cell r="H22">
            <v>1131008.1800000002</v>
          </cell>
          <cell r="M22">
            <v>4500137</v>
          </cell>
          <cell r="N22">
            <v>566000</v>
          </cell>
          <cell r="O22">
            <v>5066137</v>
          </cell>
          <cell r="Q22">
            <v>3749192</v>
          </cell>
          <cell r="R22">
            <v>743445</v>
          </cell>
          <cell r="S22">
            <v>7500</v>
          </cell>
          <cell r="T22">
            <v>1.126227605124968</v>
          </cell>
          <cell r="U22">
            <v>0</v>
          </cell>
          <cell r="V22">
            <v>4500137</v>
          </cell>
          <cell r="W22">
            <v>436000</v>
          </cell>
          <cell r="X22">
            <v>0</v>
          </cell>
          <cell r="Y22">
            <v>0</v>
          </cell>
          <cell r="Z22">
            <v>0</v>
          </cell>
          <cell r="AA22">
            <v>0</v>
          </cell>
          <cell r="AB22">
            <v>436000</v>
          </cell>
          <cell r="AC22">
            <v>130000</v>
          </cell>
          <cell r="AD22">
            <v>130000</v>
          </cell>
          <cell r="AE22">
            <v>0</v>
          </cell>
          <cell r="AF22">
            <v>0</v>
          </cell>
          <cell r="AG22">
            <v>0</v>
          </cell>
          <cell r="AI22">
            <v>4936137</v>
          </cell>
          <cell r="AJ22">
            <v>2.3083355876963776E-2</v>
          </cell>
          <cell r="AK22">
            <v>3.6487979118967283E-3</v>
          </cell>
          <cell r="AL22">
            <v>4851148</v>
          </cell>
          <cell r="AM22">
            <v>383702</v>
          </cell>
        </row>
        <row r="23">
          <cell r="B23" t="str">
            <v>420201</v>
          </cell>
          <cell r="C23" t="str">
            <v>INTERNAL AUDIT</v>
          </cell>
          <cell r="D23">
            <v>0</v>
          </cell>
          <cell r="E23">
            <v>0</v>
          </cell>
          <cell r="F23">
            <v>0</v>
          </cell>
          <cell r="G23">
            <v>0</v>
          </cell>
          <cell r="H23">
            <v>0</v>
          </cell>
          <cell r="M23">
            <v>0</v>
          </cell>
          <cell r="N23">
            <v>0</v>
          </cell>
          <cell r="O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I23">
            <v>0</v>
          </cell>
          <cell r="AJ23">
            <v>0</v>
          </cell>
          <cell r="AK23">
            <v>0</v>
          </cell>
          <cell r="AL23">
            <v>0</v>
          </cell>
          <cell r="AM23">
            <v>0</v>
          </cell>
        </row>
        <row r="24">
          <cell r="B24" t="str">
            <v>420301</v>
          </cell>
          <cell r="C24" t="str">
            <v>IGR OFFICE</v>
          </cell>
          <cell r="D24">
            <v>16321653</v>
          </cell>
          <cell r="E24">
            <v>305886.04000000004</v>
          </cell>
          <cell r="F24">
            <v>104997.20999999999</v>
          </cell>
          <cell r="G24">
            <v>2279934.5500000003</v>
          </cell>
          <cell r="H24">
            <v>13936721.239999998</v>
          </cell>
          <cell r="M24">
            <v>946640</v>
          </cell>
          <cell r="N24">
            <v>11664000</v>
          </cell>
          <cell r="O24">
            <v>12610640</v>
          </cell>
          <cell r="Q24">
            <v>768752</v>
          </cell>
          <cell r="R24">
            <v>177888</v>
          </cell>
          <cell r="S24">
            <v>0</v>
          </cell>
          <cell r="T24">
            <v>-0.22736747313522718</v>
          </cell>
          <cell r="U24">
            <v>-8270000</v>
          </cell>
          <cell r="V24">
            <v>946640</v>
          </cell>
          <cell r="W24">
            <v>11624000</v>
          </cell>
          <cell r="X24">
            <v>0</v>
          </cell>
          <cell r="Y24">
            <v>0</v>
          </cell>
          <cell r="Z24">
            <v>0</v>
          </cell>
          <cell r="AA24">
            <v>0</v>
          </cell>
          <cell r="AB24">
            <v>3354000</v>
          </cell>
          <cell r="AC24">
            <v>40000</v>
          </cell>
          <cell r="AD24">
            <v>40000</v>
          </cell>
          <cell r="AE24">
            <v>0</v>
          </cell>
          <cell r="AF24">
            <v>0</v>
          </cell>
          <cell r="AG24">
            <v>0</v>
          </cell>
          <cell r="AI24">
            <v>12570640</v>
          </cell>
          <cell r="AJ24">
            <v>4.8557695037659936E-3</v>
          </cell>
          <cell r="AK24">
            <v>2.8068963753444098E-2</v>
          </cell>
          <cell r="AL24">
            <v>1020478</v>
          </cell>
          <cell r="AM24">
            <v>2951691</v>
          </cell>
        </row>
        <row r="25">
          <cell r="B25" t="str">
            <v>42</v>
          </cell>
          <cell r="AL25">
            <v>5871626</v>
          </cell>
          <cell r="AM25">
            <v>3335393</v>
          </cell>
        </row>
        <row r="26">
          <cell r="B26" t="str">
            <v>430101</v>
          </cell>
          <cell r="C26" t="str">
            <v>TREASURY CLUSTER</v>
          </cell>
          <cell r="D26">
            <v>-180378466</v>
          </cell>
          <cell r="E26">
            <v>1165699.0400000003</v>
          </cell>
          <cell r="F26">
            <v>235978.59</v>
          </cell>
          <cell r="G26">
            <v>-81339623.839999989</v>
          </cell>
          <cell r="H26">
            <v>-99274820.750000015</v>
          </cell>
          <cell r="M26">
            <v>8856653</v>
          </cell>
          <cell r="N26">
            <v>-191297553</v>
          </cell>
          <cell r="O26">
            <v>-182440900</v>
          </cell>
          <cell r="Q26">
            <v>7285347</v>
          </cell>
          <cell r="R26">
            <v>1571306</v>
          </cell>
          <cell r="S26">
            <v>0</v>
          </cell>
          <cell r="T26">
            <v>1.1433925821278466E-2</v>
          </cell>
          <cell r="U26">
            <v>-1750000</v>
          </cell>
          <cell r="V26">
            <v>8856653</v>
          </cell>
          <cell r="W26">
            <v>7391626</v>
          </cell>
          <cell r="X26">
            <v>4082923</v>
          </cell>
          <cell r="Y26">
            <v>0</v>
          </cell>
          <cell r="Z26">
            <v>6668898</v>
          </cell>
          <cell r="AA26">
            <v>2950000</v>
          </cell>
          <cell r="AB26">
            <v>19343447</v>
          </cell>
          <cell r="AC26">
            <v>3482000</v>
          </cell>
          <cell r="AD26">
            <v>3482000</v>
          </cell>
          <cell r="AE26">
            <v>-215873000</v>
          </cell>
          <cell r="AF26">
            <v>-215873000</v>
          </cell>
          <cell r="AG26">
            <v>4150000</v>
          </cell>
          <cell r="AI26">
            <v>29950100</v>
          </cell>
          <cell r="AJ26">
            <v>4.5430010925840446E-2</v>
          </cell>
          <cell r="AK26">
            <v>0.16188148858368126</v>
          </cell>
          <cell r="AL26">
            <v>9547472</v>
          </cell>
          <cell r="AM26">
            <v>17023219</v>
          </cell>
        </row>
        <row r="27">
          <cell r="B27" t="str">
            <v>430102</v>
          </cell>
          <cell r="C27" t="str">
            <v>ADHOC INCOME</v>
          </cell>
          <cell r="D27">
            <v>0</v>
          </cell>
          <cell r="E27">
            <v>-20590.490000000002</v>
          </cell>
          <cell r="F27">
            <v>0</v>
          </cell>
          <cell r="G27">
            <v>-59206.28</v>
          </cell>
          <cell r="H27">
            <v>59206.28</v>
          </cell>
          <cell r="M27">
            <v>0</v>
          </cell>
          <cell r="N27">
            <v>-141</v>
          </cell>
          <cell r="O27">
            <v>-141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-141</v>
          </cell>
          <cell r="AF27">
            <v>-141</v>
          </cell>
          <cell r="AG27">
            <v>0</v>
          </cell>
          <cell r="AI27">
            <v>0</v>
          </cell>
          <cell r="AJ27">
            <v>0</v>
          </cell>
          <cell r="AK27">
            <v>0</v>
          </cell>
          <cell r="AL27">
            <v>0</v>
          </cell>
          <cell r="AM27">
            <v>0</v>
          </cell>
        </row>
        <row r="28">
          <cell r="B28" t="str">
            <v>43</v>
          </cell>
          <cell r="AL28">
            <v>9547472</v>
          </cell>
          <cell r="AM28">
            <v>17023219</v>
          </cell>
        </row>
        <row r="29">
          <cell r="B29" t="str">
            <v>440101</v>
          </cell>
          <cell r="C29" t="str">
            <v>CORPORATE SERVICES ADMINISTRATION</v>
          </cell>
          <cell r="D29">
            <v>616307</v>
          </cell>
          <cell r="E29">
            <v>131876.10999999999</v>
          </cell>
          <cell r="F29">
            <v>0</v>
          </cell>
          <cell r="G29">
            <v>694417.7799999998</v>
          </cell>
          <cell r="H29">
            <v>-78110.780000000013</v>
          </cell>
          <cell r="M29">
            <v>1317323</v>
          </cell>
          <cell r="N29">
            <v>148141</v>
          </cell>
          <cell r="O29">
            <v>1465464</v>
          </cell>
          <cell r="Q29">
            <v>1061141</v>
          </cell>
          <cell r="R29">
            <v>256182</v>
          </cell>
          <cell r="S29">
            <v>0</v>
          </cell>
          <cell r="T29">
            <v>1.3778149526129024</v>
          </cell>
          <cell r="U29">
            <v>0</v>
          </cell>
          <cell r="V29">
            <v>1317323</v>
          </cell>
          <cell r="W29">
            <v>145000</v>
          </cell>
          <cell r="X29">
            <v>0</v>
          </cell>
          <cell r="Y29">
            <v>0</v>
          </cell>
          <cell r="Z29">
            <v>0</v>
          </cell>
          <cell r="AA29">
            <v>0</v>
          </cell>
          <cell r="AB29">
            <v>145000</v>
          </cell>
          <cell r="AC29">
            <v>3141</v>
          </cell>
          <cell r="AD29">
            <v>3141</v>
          </cell>
          <cell r="AE29">
            <v>0</v>
          </cell>
          <cell r="AF29">
            <v>0</v>
          </cell>
          <cell r="AG29">
            <v>0</v>
          </cell>
          <cell r="AI29">
            <v>1462323</v>
          </cell>
          <cell r="AJ29">
            <v>6.7571799733895993E-3</v>
          </cell>
          <cell r="AK29">
            <v>1.2134763697821689E-3</v>
          </cell>
          <cell r="AL29">
            <v>1420074</v>
          </cell>
          <cell r="AM29">
            <v>127607</v>
          </cell>
        </row>
        <row r="30">
          <cell r="B30" t="str">
            <v>440201</v>
          </cell>
          <cell r="C30" t="str">
            <v>HUMAN RESOURCES ADMINISTRATION</v>
          </cell>
          <cell r="D30">
            <v>4667887</v>
          </cell>
          <cell r="E30">
            <v>486149.18999999994</v>
          </cell>
          <cell r="F30">
            <v>77088.850000000006</v>
          </cell>
          <cell r="G30">
            <v>3118255.52</v>
          </cell>
          <cell r="H30">
            <v>1472542.6300000001</v>
          </cell>
          <cell r="M30">
            <v>3756644</v>
          </cell>
          <cell r="N30">
            <v>424000</v>
          </cell>
          <cell r="O30">
            <v>4180644</v>
          </cell>
          <cell r="Q30">
            <v>3039275</v>
          </cell>
          <cell r="R30">
            <v>717369</v>
          </cell>
          <cell r="S30">
            <v>0</v>
          </cell>
          <cell r="T30">
            <v>-0.10438191841404901</v>
          </cell>
          <cell r="U30">
            <v>0</v>
          </cell>
          <cell r="V30">
            <v>3756644</v>
          </cell>
          <cell r="W30">
            <v>2225000</v>
          </cell>
          <cell r="X30">
            <v>0</v>
          </cell>
          <cell r="Y30">
            <v>0</v>
          </cell>
          <cell r="Z30">
            <v>0</v>
          </cell>
          <cell r="AA30">
            <v>0</v>
          </cell>
          <cell r="AB30">
            <v>2225000</v>
          </cell>
          <cell r="AC30">
            <v>99000</v>
          </cell>
          <cell r="AD30">
            <v>99000</v>
          </cell>
          <cell r="AE30">
            <v>-1900000</v>
          </cell>
          <cell r="AF30">
            <v>-1900000</v>
          </cell>
          <cell r="AG30">
            <v>0</v>
          </cell>
          <cell r="AI30">
            <v>5981644</v>
          </cell>
          <cell r="AJ30">
            <v>1.9269624536999808E-2</v>
          </cell>
          <cell r="AK30">
            <v>1.8620585674243625E-2</v>
          </cell>
          <cell r="AL30">
            <v>4049662</v>
          </cell>
          <cell r="AM30">
            <v>1958113</v>
          </cell>
        </row>
        <row r="31">
          <cell r="B31" t="str">
            <v>440203</v>
          </cell>
          <cell r="C31" t="str">
            <v>IR/LR/OHS</v>
          </cell>
          <cell r="D31">
            <v>1209663</v>
          </cell>
          <cell r="E31">
            <v>97395.61</v>
          </cell>
          <cell r="F31">
            <v>0</v>
          </cell>
          <cell r="G31">
            <v>623104.47000000009</v>
          </cell>
          <cell r="H31">
            <v>586558.53</v>
          </cell>
          <cell r="M31">
            <v>1208993</v>
          </cell>
          <cell r="N31">
            <v>26500</v>
          </cell>
          <cell r="O31">
            <v>1235493</v>
          </cell>
          <cell r="Q31">
            <v>969292</v>
          </cell>
          <cell r="R31">
            <v>239701</v>
          </cell>
          <cell r="S31">
            <v>0</v>
          </cell>
          <cell r="T31">
            <v>2.1353054528409979E-2</v>
          </cell>
          <cell r="U31">
            <v>0</v>
          </cell>
          <cell r="V31">
            <v>1208993</v>
          </cell>
          <cell r="W31">
            <v>26500</v>
          </cell>
          <cell r="X31">
            <v>0</v>
          </cell>
          <cell r="Y31">
            <v>0</v>
          </cell>
          <cell r="Z31">
            <v>0</v>
          </cell>
          <cell r="AA31">
            <v>0</v>
          </cell>
          <cell r="AB31">
            <v>26500</v>
          </cell>
          <cell r="AC31">
            <v>0</v>
          </cell>
          <cell r="AD31">
            <v>0</v>
          </cell>
          <cell r="AE31">
            <v>0</v>
          </cell>
          <cell r="AF31">
            <v>0</v>
          </cell>
          <cell r="AG31">
            <v>0</v>
          </cell>
          <cell r="AI31">
            <v>1235493</v>
          </cell>
          <cell r="AJ31">
            <v>6.2015035701708781E-3</v>
          </cell>
          <cell r="AK31">
            <v>2.2177326758087912E-4</v>
          </cell>
          <cell r="AL31">
            <v>1303294</v>
          </cell>
          <cell r="AM31">
            <v>23321</v>
          </cell>
        </row>
        <row r="32">
          <cell r="B32" t="str">
            <v>440301</v>
          </cell>
          <cell r="C32" t="str">
            <v>CORPORATE AND LEGAL ADMINISTARTION</v>
          </cell>
          <cell r="D32">
            <v>1758263</v>
          </cell>
          <cell r="E32">
            <v>73397.679999999993</v>
          </cell>
          <cell r="F32">
            <v>0</v>
          </cell>
          <cell r="G32">
            <v>498365.63</v>
          </cell>
          <cell r="H32">
            <v>1259897.3700000001</v>
          </cell>
          <cell r="M32">
            <v>940835</v>
          </cell>
          <cell r="N32">
            <v>75280</v>
          </cell>
          <cell r="O32">
            <v>1016115</v>
          </cell>
          <cell r="Q32">
            <v>747007</v>
          </cell>
          <cell r="R32">
            <v>193828</v>
          </cell>
          <cell r="S32">
            <v>0</v>
          </cell>
          <cell r="T32">
            <v>-0.42209157560615218</v>
          </cell>
          <cell r="U32">
            <v>0</v>
          </cell>
          <cell r="V32">
            <v>940835</v>
          </cell>
          <cell r="W32">
            <v>75280</v>
          </cell>
          <cell r="X32">
            <v>0</v>
          </cell>
          <cell r="Y32">
            <v>0</v>
          </cell>
          <cell r="Z32">
            <v>0</v>
          </cell>
          <cell r="AA32">
            <v>0</v>
          </cell>
          <cell r="AB32">
            <v>75280</v>
          </cell>
          <cell r="AC32">
            <v>0</v>
          </cell>
          <cell r="AD32">
            <v>0</v>
          </cell>
          <cell r="AE32">
            <v>0</v>
          </cell>
          <cell r="AF32">
            <v>0</v>
          </cell>
          <cell r="AG32">
            <v>0</v>
          </cell>
          <cell r="AI32">
            <v>1016115</v>
          </cell>
          <cell r="AJ32">
            <v>4.8259928812174413E-3</v>
          </cell>
          <cell r="AK32">
            <v>6.3000345598070119E-4</v>
          </cell>
          <cell r="AL32">
            <v>1014220</v>
          </cell>
          <cell r="AM32">
            <v>66250</v>
          </cell>
        </row>
        <row r="33">
          <cell r="B33" t="str">
            <v>440302</v>
          </cell>
          <cell r="C33" t="str">
            <v>LEGAL</v>
          </cell>
          <cell r="D33">
            <v>1985820</v>
          </cell>
          <cell r="E33">
            <v>118287.11</v>
          </cell>
          <cell r="F33">
            <v>0</v>
          </cell>
          <cell r="G33">
            <v>874956.85000000009</v>
          </cell>
          <cell r="H33">
            <v>1110863.1499999999</v>
          </cell>
          <cell r="M33">
            <v>342629</v>
          </cell>
          <cell r="N33">
            <v>2050280</v>
          </cell>
          <cell r="O33">
            <v>2392909</v>
          </cell>
          <cell r="Q33">
            <v>282655</v>
          </cell>
          <cell r="R33">
            <v>59974</v>
          </cell>
          <cell r="S33">
            <v>0</v>
          </cell>
          <cell r="T33">
            <v>0.20499793536171457</v>
          </cell>
          <cell r="U33">
            <v>0</v>
          </cell>
          <cell r="V33">
            <v>342629</v>
          </cell>
          <cell r="W33">
            <v>2050280</v>
          </cell>
          <cell r="X33">
            <v>0</v>
          </cell>
          <cell r="Y33">
            <v>0</v>
          </cell>
          <cell r="Z33">
            <v>0</v>
          </cell>
          <cell r="AA33">
            <v>0</v>
          </cell>
          <cell r="AB33">
            <v>2050280</v>
          </cell>
          <cell r="AC33">
            <v>0</v>
          </cell>
          <cell r="AD33">
            <v>0</v>
          </cell>
          <cell r="AE33">
            <v>0</v>
          </cell>
          <cell r="AF33">
            <v>0</v>
          </cell>
          <cell r="AG33">
            <v>0</v>
          </cell>
          <cell r="AI33">
            <v>2392909</v>
          </cell>
          <cell r="AJ33">
            <v>1.7575080804802658E-3</v>
          </cell>
          <cell r="AK33">
            <v>1.7158388492668861E-2</v>
          </cell>
          <cell r="AL33">
            <v>369354</v>
          </cell>
          <cell r="AM33">
            <v>1804351</v>
          </cell>
        </row>
        <row r="34">
          <cell r="B34" t="str">
            <v>440303</v>
          </cell>
          <cell r="C34" t="str">
            <v>CORPORATE</v>
          </cell>
          <cell r="D34">
            <v>5117062</v>
          </cell>
          <cell r="E34">
            <v>514156.89999999997</v>
          </cell>
          <cell r="F34">
            <v>20296.86</v>
          </cell>
          <cell r="G34">
            <v>2642233.9200000004</v>
          </cell>
          <cell r="H34">
            <v>2454531.2200000002</v>
          </cell>
          <cell r="M34">
            <v>2779675</v>
          </cell>
          <cell r="N34">
            <v>3307850</v>
          </cell>
          <cell r="O34">
            <v>6087525</v>
          </cell>
          <cell r="Q34">
            <v>2188558</v>
          </cell>
          <cell r="R34">
            <v>591117</v>
          </cell>
          <cell r="S34">
            <v>0</v>
          </cell>
          <cell r="T34">
            <v>0.18965238255858538</v>
          </cell>
          <cell r="U34">
            <v>0</v>
          </cell>
          <cell r="V34">
            <v>2779675</v>
          </cell>
          <cell r="W34">
            <v>2873250</v>
          </cell>
          <cell r="X34">
            <v>0</v>
          </cell>
          <cell r="Y34">
            <v>194600</v>
          </cell>
          <cell r="Z34">
            <v>0</v>
          </cell>
          <cell r="AA34">
            <v>0</v>
          </cell>
          <cell r="AB34">
            <v>3067850</v>
          </cell>
          <cell r="AC34">
            <v>240000</v>
          </cell>
          <cell r="AD34">
            <v>240000</v>
          </cell>
          <cell r="AE34">
            <v>0</v>
          </cell>
          <cell r="AF34">
            <v>0</v>
          </cell>
          <cell r="AG34">
            <v>0</v>
          </cell>
          <cell r="AI34">
            <v>5847525</v>
          </cell>
          <cell r="AJ34">
            <v>1.4258283080559387E-2</v>
          </cell>
          <cell r="AK34">
            <v>2.5674230903698112E-2</v>
          </cell>
          <cell r="AL34">
            <v>2996490</v>
          </cell>
          <cell r="AM34">
            <v>2699864</v>
          </cell>
        </row>
        <row r="35">
          <cell r="B35" t="str">
            <v>440401</v>
          </cell>
          <cell r="C35" t="str">
            <v>FACILITY MANAGEMENT ADMIN</v>
          </cell>
          <cell r="D35">
            <v>27344626</v>
          </cell>
          <cell r="E35">
            <v>2957220.5700000003</v>
          </cell>
          <cell r="F35">
            <v>2225</v>
          </cell>
          <cell r="G35">
            <v>14526633.000000002</v>
          </cell>
          <cell r="H35">
            <v>12815767.999999996</v>
          </cell>
          <cell r="M35">
            <v>20064340</v>
          </cell>
          <cell r="N35">
            <v>11536000</v>
          </cell>
          <cell r="O35">
            <v>31600340</v>
          </cell>
          <cell r="Q35">
            <v>16552587</v>
          </cell>
          <cell r="R35">
            <v>3511753</v>
          </cell>
          <cell r="S35">
            <v>0</v>
          </cell>
          <cell r="T35">
            <v>0.15563255463797529</v>
          </cell>
          <cell r="U35">
            <v>0</v>
          </cell>
          <cell r="V35">
            <v>20064340</v>
          </cell>
          <cell r="W35">
            <v>10836000</v>
          </cell>
          <cell r="X35">
            <v>0</v>
          </cell>
          <cell r="Y35">
            <v>0</v>
          </cell>
          <cell r="Z35">
            <v>0</v>
          </cell>
          <cell r="AA35">
            <v>0</v>
          </cell>
          <cell r="AB35">
            <v>10836000</v>
          </cell>
          <cell r="AC35">
            <v>700000</v>
          </cell>
          <cell r="AD35">
            <v>700000</v>
          </cell>
          <cell r="AE35">
            <v>0</v>
          </cell>
          <cell r="AF35">
            <v>0</v>
          </cell>
          <cell r="AG35">
            <v>600000</v>
          </cell>
          <cell r="AI35">
            <v>30900340</v>
          </cell>
          <cell r="AJ35">
            <v>0.10291960014915087</v>
          </cell>
          <cell r="AK35">
            <v>9.0684344434204006E-2</v>
          </cell>
          <cell r="AL35">
            <v>21629358</v>
          </cell>
          <cell r="AM35">
            <v>9536232</v>
          </cell>
        </row>
        <row r="36">
          <cell r="B36" t="str">
            <v>440402</v>
          </cell>
          <cell r="C36" t="str">
            <v>FLEET MANAGEMENT</v>
          </cell>
          <cell r="D36">
            <v>3583000</v>
          </cell>
          <cell r="E36">
            <v>114353.4</v>
          </cell>
          <cell r="F36">
            <v>9949.1200000000008</v>
          </cell>
          <cell r="G36">
            <v>585783.02</v>
          </cell>
          <cell r="H36">
            <v>2987267.86</v>
          </cell>
          <cell r="M36">
            <v>0</v>
          </cell>
          <cell r="N36">
            <v>3081000</v>
          </cell>
          <cell r="O36">
            <v>3081000</v>
          </cell>
          <cell r="Q36">
            <v>0</v>
          </cell>
          <cell r="R36">
            <v>0</v>
          </cell>
          <cell r="S36">
            <v>0</v>
          </cell>
          <cell r="T36">
            <v>-0.14010605637733742</v>
          </cell>
          <cell r="U36">
            <v>0</v>
          </cell>
          <cell r="V36">
            <v>0</v>
          </cell>
          <cell r="W36">
            <v>1146000</v>
          </cell>
          <cell r="X36">
            <v>0</v>
          </cell>
          <cell r="Y36">
            <v>300000</v>
          </cell>
          <cell r="Z36">
            <v>0</v>
          </cell>
          <cell r="AA36">
            <v>0</v>
          </cell>
          <cell r="AB36">
            <v>1446000</v>
          </cell>
          <cell r="AC36">
            <v>1635000</v>
          </cell>
          <cell r="AD36">
            <v>1635000</v>
          </cell>
          <cell r="AE36">
            <v>0</v>
          </cell>
          <cell r="AF36">
            <v>0</v>
          </cell>
          <cell r="AG36">
            <v>0</v>
          </cell>
          <cell r="AI36">
            <v>1446000</v>
          </cell>
          <cell r="AJ36">
            <v>0</v>
          </cell>
          <cell r="AK36">
            <v>1.21012884876208E-2</v>
          </cell>
          <cell r="AL36">
            <v>0</v>
          </cell>
          <cell r="AM36">
            <v>1272554</v>
          </cell>
        </row>
        <row r="37">
          <cell r="B37" t="str">
            <v>440403</v>
          </cell>
          <cell r="C37" t="str">
            <v>MAINTENANCE &amp; CLEANING</v>
          </cell>
          <cell r="D37">
            <v>14212440</v>
          </cell>
          <cell r="E37">
            <v>653489.63</v>
          </cell>
          <cell r="F37">
            <v>592214.13</v>
          </cell>
          <cell r="G37">
            <v>3550558.3799999994</v>
          </cell>
          <cell r="H37">
            <v>10069667.49</v>
          </cell>
          <cell r="M37">
            <v>0</v>
          </cell>
          <cell r="N37">
            <v>13932000</v>
          </cell>
          <cell r="O37">
            <v>13932000</v>
          </cell>
          <cell r="Q37">
            <v>0</v>
          </cell>
          <cell r="R37">
            <v>0</v>
          </cell>
          <cell r="S37">
            <v>0</v>
          </cell>
          <cell r="T37">
            <v>-1.9732009422731071E-2</v>
          </cell>
          <cell r="U37">
            <v>0</v>
          </cell>
          <cell r="V37">
            <v>0</v>
          </cell>
          <cell r="W37">
            <v>7107000</v>
          </cell>
          <cell r="X37">
            <v>0</v>
          </cell>
          <cell r="Y37">
            <v>4550000</v>
          </cell>
          <cell r="Z37">
            <v>0</v>
          </cell>
          <cell r="AA37">
            <v>0</v>
          </cell>
          <cell r="AB37">
            <v>11657000</v>
          </cell>
          <cell r="AC37">
            <v>2275000</v>
          </cell>
          <cell r="AD37">
            <v>2275000</v>
          </cell>
          <cell r="AE37">
            <v>0</v>
          </cell>
          <cell r="AF37">
            <v>0</v>
          </cell>
          <cell r="AG37">
            <v>0</v>
          </cell>
          <cell r="AI37">
            <v>11657000</v>
          </cell>
          <cell r="AJ37">
            <v>0</v>
          </cell>
          <cell r="AK37">
            <v>9.7555131327936154E-2</v>
          </cell>
          <cell r="AL37">
            <v>0</v>
          </cell>
          <cell r="AM37">
            <v>10258754</v>
          </cell>
        </row>
        <row r="38">
          <cell r="B38" t="str">
            <v>440404</v>
          </cell>
          <cell r="C38" t="str">
            <v>TOWN HALL</v>
          </cell>
          <cell r="D38">
            <v>2987473</v>
          </cell>
          <cell r="E38">
            <v>368851.61000000004</v>
          </cell>
          <cell r="F38">
            <v>0</v>
          </cell>
          <cell r="G38">
            <v>1675483.8</v>
          </cell>
          <cell r="H38">
            <v>1311989.2</v>
          </cell>
          <cell r="M38">
            <v>3623134</v>
          </cell>
          <cell r="N38">
            <v>-403000</v>
          </cell>
          <cell r="O38">
            <v>3220134</v>
          </cell>
          <cell r="Q38">
            <v>2957683</v>
          </cell>
          <cell r="R38">
            <v>665451</v>
          </cell>
          <cell r="S38">
            <v>0</v>
          </cell>
          <cell r="T38">
            <v>7.7878862838258289E-2</v>
          </cell>
          <cell r="U38">
            <v>0</v>
          </cell>
          <cell r="V38">
            <v>3623134</v>
          </cell>
          <cell r="W38">
            <v>51000</v>
          </cell>
          <cell r="X38">
            <v>0</v>
          </cell>
          <cell r="Y38">
            <v>0</v>
          </cell>
          <cell r="Z38">
            <v>0</v>
          </cell>
          <cell r="AA38">
            <v>0</v>
          </cell>
          <cell r="AB38">
            <v>51000</v>
          </cell>
          <cell r="AC38">
            <v>0</v>
          </cell>
          <cell r="AD38">
            <v>0</v>
          </cell>
          <cell r="AE38">
            <v>-454000</v>
          </cell>
          <cell r="AF38">
            <v>-454000</v>
          </cell>
          <cell r="AG38">
            <v>0</v>
          </cell>
          <cell r="AI38">
            <v>3674134</v>
          </cell>
          <cell r="AJ38">
            <v>1.8584787865775481E-2</v>
          </cell>
          <cell r="AK38">
            <v>4.2680893006131451E-4</v>
          </cell>
          <cell r="AL38">
            <v>3905738</v>
          </cell>
          <cell r="AM38">
            <v>44883</v>
          </cell>
        </row>
        <row r="39">
          <cell r="B39" t="str">
            <v>440501</v>
          </cell>
          <cell r="C39" t="str">
            <v>UTILITIES ADMIN</v>
          </cell>
          <cell r="D39">
            <v>211200</v>
          </cell>
          <cell r="E39">
            <v>90868.760000000009</v>
          </cell>
          <cell r="F39">
            <v>0</v>
          </cell>
          <cell r="G39">
            <v>364518.74</v>
          </cell>
          <cell r="H39">
            <v>-153318.73999999996</v>
          </cell>
          <cell r="M39">
            <v>666683</v>
          </cell>
          <cell r="N39">
            <v>564357</v>
          </cell>
          <cell r="O39">
            <v>1231040</v>
          </cell>
          <cell r="Q39">
            <v>653510</v>
          </cell>
          <cell r="R39">
            <v>13173</v>
          </cell>
          <cell r="S39">
            <v>0</v>
          </cell>
          <cell r="T39">
            <v>4.8287878787878791</v>
          </cell>
          <cell r="U39">
            <v>0</v>
          </cell>
          <cell r="V39">
            <v>666683</v>
          </cell>
          <cell r="W39">
            <v>514357</v>
          </cell>
          <cell r="X39">
            <v>0</v>
          </cell>
          <cell r="Y39">
            <v>0</v>
          </cell>
          <cell r="Z39">
            <v>0</v>
          </cell>
          <cell r="AA39">
            <v>0</v>
          </cell>
          <cell r="AB39">
            <v>514357</v>
          </cell>
          <cell r="AC39">
            <v>50000</v>
          </cell>
          <cell r="AD39">
            <v>50000</v>
          </cell>
          <cell r="AE39">
            <v>0</v>
          </cell>
          <cell r="AF39">
            <v>0</v>
          </cell>
          <cell r="AG39">
            <v>0</v>
          </cell>
          <cell r="AI39">
            <v>1181040</v>
          </cell>
          <cell r="AJ39">
            <v>3.4197360982836391E-3</v>
          </cell>
          <cell r="AK39">
            <v>4.3045521733244621E-3</v>
          </cell>
          <cell r="AL39">
            <v>718684</v>
          </cell>
          <cell r="AM39">
            <v>452660</v>
          </cell>
        </row>
        <row r="40">
          <cell r="B40" t="str">
            <v>440502</v>
          </cell>
          <cell r="C40" t="str">
            <v>FRESH PRODUCE MARKET</v>
          </cell>
          <cell r="D40">
            <v>-2470298</v>
          </cell>
          <cell r="E40">
            <v>-382771.21</v>
          </cell>
          <cell r="F40">
            <v>3508.77</v>
          </cell>
          <cell r="G40">
            <v>-2010343.2099999997</v>
          </cell>
          <cell r="H40">
            <v>-463463.56000000058</v>
          </cell>
          <cell r="M40">
            <v>2371299</v>
          </cell>
          <cell r="N40">
            <v>-6583200</v>
          </cell>
          <cell r="O40">
            <v>-4211901</v>
          </cell>
          <cell r="Q40">
            <v>1881934</v>
          </cell>
          <cell r="R40">
            <v>489365</v>
          </cell>
          <cell r="S40">
            <v>0</v>
          </cell>
          <cell r="T40">
            <v>0.70501737037393875</v>
          </cell>
          <cell r="U40">
            <v>0</v>
          </cell>
          <cell r="V40">
            <v>2371299</v>
          </cell>
          <cell r="W40">
            <v>2366800</v>
          </cell>
          <cell r="X40">
            <v>0</v>
          </cell>
          <cell r="Y40">
            <v>0</v>
          </cell>
          <cell r="Z40">
            <v>0</v>
          </cell>
          <cell r="AA40">
            <v>0</v>
          </cell>
          <cell r="AB40">
            <v>2366800</v>
          </cell>
          <cell r="AC40">
            <v>200000</v>
          </cell>
          <cell r="AD40">
            <v>200000</v>
          </cell>
          <cell r="AE40">
            <v>-9150000</v>
          </cell>
          <cell r="AF40">
            <v>-9150000</v>
          </cell>
          <cell r="AG40">
            <v>0</v>
          </cell>
          <cell r="AI40">
            <v>4738099</v>
          </cell>
          <cell r="AJ40">
            <v>1.2163527178769963E-2</v>
          </cell>
          <cell r="AK40">
            <v>1.9807281875865085E-2</v>
          </cell>
          <cell r="AL40">
            <v>2556260</v>
          </cell>
          <cell r="AM40">
            <v>2082905</v>
          </cell>
        </row>
        <row r="41">
          <cell r="B41" t="str">
            <v>440511</v>
          </cell>
          <cell r="C41" t="str">
            <v>VEREENIGING AIRPORT</v>
          </cell>
          <cell r="D41">
            <v>2170000</v>
          </cell>
          <cell r="E41">
            <v>94594.43</v>
          </cell>
          <cell r="F41">
            <v>582.88</v>
          </cell>
          <cell r="G41">
            <v>97048.970000000059</v>
          </cell>
          <cell r="H41">
            <v>2072368.15</v>
          </cell>
          <cell r="M41">
            <v>0</v>
          </cell>
          <cell r="N41">
            <v>6735086</v>
          </cell>
          <cell r="O41">
            <v>6735086</v>
          </cell>
          <cell r="Q41">
            <v>0</v>
          </cell>
          <cell r="R41">
            <v>0</v>
          </cell>
          <cell r="S41">
            <v>0</v>
          </cell>
          <cell r="T41">
            <v>2.1037262672811061</v>
          </cell>
          <cell r="U41">
            <v>0</v>
          </cell>
          <cell r="V41">
            <v>0</v>
          </cell>
          <cell r="W41">
            <v>904412</v>
          </cell>
          <cell r="X41">
            <v>0</v>
          </cell>
          <cell r="Y41">
            <v>35000</v>
          </cell>
          <cell r="Z41">
            <v>0</v>
          </cell>
          <cell r="AA41">
            <v>0</v>
          </cell>
          <cell r="AB41">
            <v>939412</v>
          </cell>
          <cell r="AC41">
            <v>6265000</v>
          </cell>
          <cell r="AD41">
            <v>6265000</v>
          </cell>
          <cell r="AE41">
            <v>-469326</v>
          </cell>
          <cell r="AF41">
            <v>-469326</v>
          </cell>
          <cell r="AG41">
            <v>150000</v>
          </cell>
          <cell r="AI41">
            <v>939412</v>
          </cell>
          <cell r="AJ41">
            <v>0</v>
          </cell>
          <cell r="AK41">
            <v>7.8617535413090123E-3</v>
          </cell>
          <cell r="AL41">
            <v>0</v>
          </cell>
          <cell r="AM41">
            <v>826730</v>
          </cell>
        </row>
        <row r="42">
          <cell r="B42" t="str">
            <v>440512</v>
          </cell>
          <cell r="C42" t="str">
            <v>VANDERBIJL AIRPORT</v>
          </cell>
          <cell r="D42">
            <v>0</v>
          </cell>
          <cell r="E42">
            <v>0</v>
          </cell>
          <cell r="F42">
            <v>0</v>
          </cell>
          <cell r="G42">
            <v>0</v>
          </cell>
          <cell r="H42">
            <v>0</v>
          </cell>
          <cell r="M42">
            <v>0</v>
          </cell>
          <cell r="N42">
            <v>0</v>
          </cell>
          <cell r="O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I42">
            <v>0</v>
          </cell>
          <cell r="AJ42">
            <v>0</v>
          </cell>
          <cell r="AK42">
            <v>0</v>
          </cell>
          <cell r="AL42">
            <v>0</v>
          </cell>
          <cell r="AM42">
            <v>0</v>
          </cell>
        </row>
        <row r="43">
          <cell r="B43" t="str">
            <v>440513</v>
          </cell>
          <cell r="C43" t="str">
            <v>HEIDELBERG AIRPORT</v>
          </cell>
          <cell r="D43">
            <v>1200000</v>
          </cell>
          <cell r="E43">
            <v>0</v>
          </cell>
          <cell r="F43">
            <v>0</v>
          </cell>
          <cell r="G43">
            <v>0</v>
          </cell>
          <cell r="H43">
            <v>1200000</v>
          </cell>
          <cell r="M43">
            <v>0</v>
          </cell>
          <cell r="N43">
            <v>800000</v>
          </cell>
          <cell r="O43">
            <v>800000</v>
          </cell>
          <cell r="Q43">
            <v>0</v>
          </cell>
          <cell r="R43">
            <v>0</v>
          </cell>
          <cell r="S43">
            <v>0</v>
          </cell>
          <cell r="T43">
            <v>-0.33333333333333331</v>
          </cell>
          <cell r="U43">
            <v>0</v>
          </cell>
          <cell r="V43">
            <v>0</v>
          </cell>
          <cell r="W43">
            <v>200000</v>
          </cell>
          <cell r="X43">
            <v>0</v>
          </cell>
          <cell r="Y43">
            <v>600000</v>
          </cell>
          <cell r="Z43">
            <v>0</v>
          </cell>
          <cell r="AA43">
            <v>0</v>
          </cell>
          <cell r="AB43">
            <v>800000</v>
          </cell>
          <cell r="AC43">
            <v>0</v>
          </cell>
          <cell r="AD43">
            <v>0</v>
          </cell>
          <cell r="AE43">
            <v>0</v>
          </cell>
          <cell r="AF43">
            <v>0</v>
          </cell>
          <cell r="AG43">
            <v>0</v>
          </cell>
          <cell r="AI43">
            <v>800000</v>
          </cell>
          <cell r="AJ43">
            <v>0</v>
          </cell>
          <cell r="AK43">
            <v>6.6950420401774829E-3</v>
          </cell>
          <cell r="AL43">
            <v>0</v>
          </cell>
          <cell r="AM43">
            <v>704041</v>
          </cell>
        </row>
        <row r="44">
          <cell r="B44" t="str">
            <v>440521</v>
          </cell>
          <cell r="C44" t="str">
            <v>EMFULENI TAXI RANK</v>
          </cell>
          <cell r="D44">
            <v>2900000</v>
          </cell>
          <cell r="E44">
            <v>0</v>
          </cell>
          <cell r="F44">
            <v>0</v>
          </cell>
          <cell r="G44">
            <v>-42836.19</v>
          </cell>
          <cell r="H44">
            <v>2942836.19</v>
          </cell>
          <cell r="M44">
            <v>0</v>
          </cell>
          <cell r="N44">
            <v>630000</v>
          </cell>
          <cell r="O44">
            <v>630000</v>
          </cell>
          <cell r="Q44">
            <v>0</v>
          </cell>
          <cell r="R44">
            <v>0</v>
          </cell>
          <cell r="S44">
            <v>0</v>
          </cell>
          <cell r="T44">
            <v>-0.78275862068965518</v>
          </cell>
          <cell r="U44">
            <v>0</v>
          </cell>
          <cell r="V44">
            <v>0</v>
          </cell>
          <cell r="W44">
            <v>200000</v>
          </cell>
          <cell r="X44">
            <v>0</v>
          </cell>
          <cell r="Y44">
            <v>0</v>
          </cell>
          <cell r="Z44">
            <v>0</v>
          </cell>
          <cell r="AA44">
            <v>0</v>
          </cell>
          <cell r="AB44">
            <v>200000</v>
          </cell>
          <cell r="AC44">
            <v>500000</v>
          </cell>
          <cell r="AD44">
            <v>500000</v>
          </cell>
          <cell r="AE44">
            <v>-70000</v>
          </cell>
          <cell r="AF44">
            <v>-70000</v>
          </cell>
          <cell r="AG44">
            <v>2900000</v>
          </cell>
          <cell r="AI44">
            <v>200000</v>
          </cell>
          <cell r="AJ44">
            <v>0</v>
          </cell>
          <cell r="AK44">
            <v>1.6737605100443707E-3</v>
          </cell>
          <cell r="AL44">
            <v>0</v>
          </cell>
          <cell r="AM44">
            <v>176010</v>
          </cell>
        </row>
        <row r="45">
          <cell r="B45" t="str">
            <v>440522</v>
          </cell>
          <cell r="C45" t="str">
            <v>MIDVAAL TAXI RANK</v>
          </cell>
          <cell r="D45">
            <v>300000</v>
          </cell>
          <cell r="E45">
            <v>11080.3</v>
          </cell>
          <cell r="F45">
            <v>0</v>
          </cell>
          <cell r="G45">
            <v>78448.98</v>
          </cell>
          <cell r="H45">
            <v>221551.02</v>
          </cell>
          <cell r="M45">
            <v>0</v>
          </cell>
          <cell r="N45">
            <v>280000</v>
          </cell>
          <cell r="O45">
            <v>280000</v>
          </cell>
          <cell r="Q45">
            <v>0</v>
          </cell>
          <cell r="R45">
            <v>0</v>
          </cell>
          <cell r="S45">
            <v>0</v>
          </cell>
          <cell r="T45">
            <v>-6.6666666666666666E-2</v>
          </cell>
          <cell r="U45">
            <v>0</v>
          </cell>
          <cell r="V45">
            <v>0</v>
          </cell>
          <cell r="W45">
            <v>250000</v>
          </cell>
          <cell r="X45">
            <v>0</v>
          </cell>
          <cell r="Y45">
            <v>0</v>
          </cell>
          <cell r="Z45">
            <v>0</v>
          </cell>
          <cell r="AA45">
            <v>0</v>
          </cell>
          <cell r="AB45">
            <v>250000</v>
          </cell>
          <cell r="AC45">
            <v>30000</v>
          </cell>
          <cell r="AD45">
            <v>30000</v>
          </cell>
          <cell r="AE45">
            <v>0</v>
          </cell>
          <cell r="AF45">
            <v>0</v>
          </cell>
          <cell r="AG45">
            <v>0</v>
          </cell>
          <cell r="AI45">
            <v>250000</v>
          </cell>
          <cell r="AJ45">
            <v>0</v>
          </cell>
          <cell r="AK45">
            <v>2.0922006375554635E-3</v>
          </cell>
          <cell r="AL45">
            <v>0</v>
          </cell>
          <cell r="AM45">
            <v>220013</v>
          </cell>
        </row>
        <row r="46">
          <cell r="B46" t="str">
            <v>440523</v>
          </cell>
          <cell r="C46" t="str">
            <v>LESEDI TAXI RANK</v>
          </cell>
          <cell r="D46">
            <v>300000</v>
          </cell>
          <cell r="E46">
            <v>0</v>
          </cell>
          <cell r="F46">
            <v>0</v>
          </cell>
          <cell r="G46">
            <v>19032.72</v>
          </cell>
          <cell r="H46">
            <v>280967.28000000003</v>
          </cell>
          <cell r="M46">
            <v>0</v>
          </cell>
          <cell r="N46">
            <v>200000</v>
          </cell>
          <cell r="O46">
            <v>200000</v>
          </cell>
          <cell r="Q46">
            <v>0</v>
          </cell>
          <cell r="R46">
            <v>0</v>
          </cell>
          <cell r="S46">
            <v>0</v>
          </cell>
          <cell r="T46">
            <v>-0.33333333333333331</v>
          </cell>
          <cell r="U46">
            <v>0</v>
          </cell>
          <cell r="V46">
            <v>0</v>
          </cell>
          <cell r="W46">
            <v>200000</v>
          </cell>
          <cell r="X46">
            <v>0</v>
          </cell>
          <cell r="Y46">
            <v>0</v>
          </cell>
          <cell r="Z46">
            <v>0</v>
          </cell>
          <cell r="AA46">
            <v>0</v>
          </cell>
          <cell r="AB46">
            <v>200000</v>
          </cell>
          <cell r="AC46">
            <v>0</v>
          </cell>
          <cell r="AD46">
            <v>0</v>
          </cell>
          <cell r="AE46">
            <v>0</v>
          </cell>
          <cell r="AF46">
            <v>0</v>
          </cell>
          <cell r="AG46">
            <v>0</v>
          </cell>
          <cell r="AI46">
            <v>200000</v>
          </cell>
          <cell r="AJ46">
            <v>0</v>
          </cell>
          <cell r="AK46">
            <v>1.6737605100443707E-3</v>
          </cell>
          <cell r="AL46">
            <v>0</v>
          </cell>
          <cell r="AM46">
            <v>176010</v>
          </cell>
        </row>
        <row r="47">
          <cell r="B47" t="str">
            <v>441101</v>
          </cell>
          <cell r="C47" t="str">
            <v>IT EMFULENI</v>
          </cell>
          <cell r="D47">
            <v>-164996</v>
          </cell>
          <cell r="E47">
            <v>360236.88000000006</v>
          </cell>
          <cell r="F47">
            <v>0</v>
          </cell>
          <cell r="G47">
            <v>309197.65000000014</v>
          </cell>
          <cell r="H47">
            <v>-474193.65</v>
          </cell>
          <cell r="M47">
            <v>4250031</v>
          </cell>
          <cell r="N47">
            <v>-4250031</v>
          </cell>
          <cell r="O47">
            <v>0</v>
          </cell>
          <cell r="Q47">
            <v>3388034</v>
          </cell>
          <cell r="R47">
            <v>861997</v>
          </cell>
          <cell r="S47">
            <v>0</v>
          </cell>
          <cell r="T47">
            <v>-1</v>
          </cell>
          <cell r="U47">
            <v>0</v>
          </cell>
          <cell r="V47">
            <v>4250031</v>
          </cell>
          <cell r="W47">
            <v>70000</v>
          </cell>
          <cell r="X47">
            <v>0</v>
          </cell>
          <cell r="Y47">
            <v>0</v>
          </cell>
          <cell r="Z47">
            <v>0</v>
          </cell>
          <cell r="AA47">
            <v>0</v>
          </cell>
          <cell r="AB47">
            <v>70000</v>
          </cell>
          <cell r="AC47">
            <v>0</v>
          </cell>
          <cell r="AD47">
            <v>0</v>
          </cell>
          <cell r="AE47">
            <v>-4320031</v>
          </cell>
          <cell r="AF47">
            <v>-4320031</v>
          </cell>
          <cell r="AG47">
            <v>0</v>
          </cell>
          <cell r="AI47">
            <v>4320031</v>
          </cell>
          <cell r="AJ47">
            <v>2.1800442533444701E-2</v>
          </cell>
          <cell r="AK47">
            <v>5.8581617851552979E-4</v>
          </cell>
          <cell r="AL47">
            <v>4581533</v>
          </cell>
          <cell r="AM47">
            <v>61604</v>
          </cell>
        </row>
        <row r="48">
          <cell r="B48" t="str">
            <v>442101</v>
          </cell>
          <cell r="C48" t="str">
            <v>IT SEDIBENG</v>
          </cell>
          <cell r="D48">
            <v>17655476</v>
          </cell>
          <cell r="E48">
            <v>549598.46</v>
          </cell>
          <cell r="F48">
            <v>610932.27</v>
          </cell>
          <cell r="G48">
            <v>4279989.6400000006</v>
          </cell>
          <cell r="H48">
            <v>12764554.09</v>
          </cell>
          <cell r="M48">
            <v>4145106</v>
          </cell>
          <cell r="N48">
            <v>14267208</v>
          </cell>
          <cell r="O48">
            <v>18412314</v>
          </cell>
          <cell r="Q48">
            <v>3416753</v>
          </cell>
          <cell r="R48">
            <v>728353</v>
          </cell>
          <cell r="S48">
            <v>0</v>
          </cell>
          <cell r="T48">
            <v>4.2867040231597264E-2</v>
          </cell>
          <cell r="U48">
            <v>0</v>
          </cell>
          <cell r="V48">
            <v>4145106</v>
          </cell>
          <cell r="W48">
            <v>8129208</v>
          </cell>
          <cell r="X48">
            <v>0</v>
          </cell>
          <cell r="Y48">
            <v>890000</v>
          </cell>
          <cell r="Z48">
            <v>0</v>
          </cell>
          <cell r="AA48">
            <v>0</v>
          </cell>
          <cell r="AB48">
            <v>9019208</v>
          </cell>
          <cell r="AC48">
            <v>5248000</v>
          </cell>
          <cell r="AD48">
            <v>5248000</v>
          </cell>
          <cell r="AE48">
            <v>0</v>
          </cell>
          <cell r="AF48">
            <v>0</v>
          </cell>
          <cell r="AG48">
            <v>700000</v>
          </cell>
          <cell r="AI48">
            <v>13164314</v>
          </cell>
          <cell r="AJ48">
            <v>2.1262232004434046E-2</v>
          </cell>
          <cell r="AK48">
            <v>7.5479970911381339E-2</v>
          </cell>
          <cell r="AL48">
            <v>4468424</v>
          </cell>
          <cell r="AM48">
            <v>7937362</v>
          </cell>
        </row>
        <row r="49">
          <cell r="B49" t="str">
            <v>442102</v>
          </cell>
          <cell r="C49" t="str">
            <v>IT MIDVAAL</v>
          </cell>
          <cell r="D49">
            <v>-79631</v>
          </cell>
          <cell r="E49">
            <v>69486.240000000005</v>
          </cell>
          <cell r="F49">
            <v>0</v>
          </cell>
          <cell r="G49">
            <v>-133551.18000000005</v>
          </cell>
          <cell r="H49">
            <v>53920.179999999935</v>
          </cell>
          <cell r="M49">
            <v>1094577</v>
          </cell>
          <cell r="N49">
            <v>-1094577</v>
          </cell>
          <cell r="O49">
            <v>0</v>
          </cell>
          <cell r="Q49">
            <v>863172</v>
          </cell>
          <cell r="R49">
            <v>231405</v>
          </cell>
          <cell r="S49">
            <v>0</v>
          </cell>
          <cell r="T49">
            <v>-1</v>
          </cell>
          <cell r="U49">
            <v>0</v>
          </cell>
          <cell r="V49">
            <v>1094577</v>
          </cell>
          <cell r="W49">
            <v>28000</v>
          </cell>
          <cell r="X49">
            <v>0</v>
          </cell>
          <cell r="Y49">
            <v>0</v>
          </cell>
          <cell r="Z49">
            <v>0</v>
          </cell>
          <cell r="AA49">
            <v>0</v>
          </cell>
          <cell r="AB49">
            <v>28000</v>
          </cell>
          <cell r="AC49">
            <v>0</v>
          </cell>
          <cell r="AD49">
            <v>0</v>
          </cell>
          <cell r="AE49">
            <v>-1122577</v>
          </cell>
          <cell r="AF49">
            <v>-1122577</v>
          </cell>
          <cell r="AG49">
            <v>0</v>
          </cell>
          <cell r="AI49">
            <v>1122577</v>
          </cell>
          <cell r="AJ49">
            <v>5.6146091609520724E-3</v>
          </cell>
          <cell r="AK49">
            <v>2.343264714062119E-4</v>
          </cell>
          <cell r="AL49">
            <v>1179954</v>
          </cell>
          <cell r="AM49">
            <v>24641</v>
          </cell>
        </row>
        <row r="50">
          <cell r="B50" t="str">
            <v>44</v>
          </cell>
          <cell r="AL50">
            <v>50193045</v>
          </cell>
          <cell r="AM50">
            <v>40453905</v>
          </cell>
        </row>
        <row r="51">
          <cell r="B51" t="str">
            <v>450101</v>
          </cell>
          <cell r="C51" t="str">
            <v>BASIC SERVICES</v>
          </cell>
          <cell r="D51">
            <v>573225</v>
          </cell>
          <cell r="E51">
            <v>45372.369999999995</v>
          </cell>
          <cell r="F51">
            <v>0</v>
          </cell>
          <cell r="G51">
            <v>301460.87</v>
          </cell>
          <cell r="H51">
            <v>271764.13</v>
          </cell>
          <cell r="M51">
            <v>570611</v>
          </cell>
          <cell r="N51">
            <v>7800</v>
          </cell>
          <cell r="O51">
            <v>578411</v>
          </cell>
          <cell r="Q51">
            <v>472638</v>
          </cell>
          <cell r="R51">
            <v>97973</v>
          </cell>
          <cell r="S51">
            <v>0</v>
          </cell>
          <cell r="T51">
            <v>9.0470583104365655E-3</v>
          </cell>
          <cell r="U51">
            <v>0</v>
          </cell>
          <cell r="V51">
            <v>570611</v>
          </cell>
          <cell r="W51">
            <v>7800</v>
          </cell>
          <cell r="X51">
            <v>0</v>
          </cell>
          <cell r="Y51">
            <v>0</v>
          </cell>
          <cell r="Z51">
            <v>0</v>
          </cell>
          <cell r="AA51">
            <v>0</v>
          </cell>
          <cell r="AB51">
            <v>7800</v>
          </cell>
          <cell r="AC51">
            <v>0</v>
          </cell>
          <cell r="AD51">
            <v>0</v>
          </cell>
          <cell r="AE51">
            <v>0</v>
          </cell>
          <cell r="AF51">
            <v>0</v>
          </cell>
          <cell r="AG51">
            <v>0</v>
          </cell>
          <cell r="AI51">
            <v>578411</v>
          </cell>
          <cell r="AJ51">
            <v>2.9269368422139542E-3</v>
          </cell>
          <cell r="AK51">
            <v>6.5276659891730455E-5</v>
          </cell>
          <cell r="AL51">
            <v>615119</v>
          </cell>
          <cell r="AM51">
            <v>6864</v>
          </cell>
        </row>
        <row r="52">
          <cell r="B52" t="str">
            <v>450102</v>
          </cell>
          <cell r="C52" t="str">
            <v>INFRASTRUCTURE</v>
          </cell>
          <cell r="D52">
            <v>4000</v>
          </cell>
          <cell r="E52">
            <v>0</v>
          </cell>
          <cell r="F52">
            <v>0</v>
          </cell>
          <cell r="G52">
            <v>7200</v>
          </cell>
          <cell r="H52">
            <v>-3200</v>
          </cell>
          <cell r="M52">
            <v>0</v>
          </cell>
          <cell r="N52">
            <v>15600</v>
          </cell>
          <cell r="O52">
            <v>15600</v>
          </cell>
          <cell r="Q52">
            <v>0</v>
          </cell>
          <cell r="R52">
            <v>0</v>
          </cell>
          <cell r="S52">
            <v>0</v>
          </cell>
          <cell r="T52">
            <v>2.9</v>
          </cell>
          <cell r="U52">
            <v>0</v>
          </cell>
          <cell r="V52">
            <v>0</v>
          </cell>
          <cell r="W52">
            <v>15600</v>
          </cell>
          <cell r="X52">
            <v>0</v>
          </cell>
          <cell r="Y52">
            <v>0</v>
          </cell>
          <cell r="Z52">
            <v>0</v>
          </cell>
          <cell r="AA52">
            <v>0</v>
          </cell>
          <cell r="AB52">
            <v>15600</v>
          </cell>
          <cell r="AC52">
            <v>0</v>
          </cell>
          <cell r="AD52">
            <v>0</v>
          </cell>
          <cell r="AE52">
            <v>0</v>
          </cell>
          <cell r="AF52">
            <v>0</v>
          </cell>
          <cell r="AG52">
            <v>0</v>
          </cell>
          <cell r="AI52">
            <v>15600</v>
          </cell>
          <cell r="AJ52">
            <v>0</v>
          </cell>
          <cell r="AK52">
            <v>1.3055331978346091E-4</v>
          </cell>
          <cell r="AL52">
            <v>0</v>
          </cell>
          <cell r="AM52">
            <v>13729</v>
          </cell>
        </row>
        <row r="53">
          <cell r="B53" t="str">
            <v>450103</v>
          </cell>
          <cell r="C53" t="str">
            <v>TRANSPORT AND INFRASTRUCTURE PLANNING</v>
          </cell>
          <cell r="D53">
            <v>1034345</v>
          </cell>
          <cell r="E53">
            <v>152974.25999999998</v>
          </cell>
          <cell r="F53">
            <v>0</v>
          </cell>
          <cell r="G53">
            <v>815880.83</v>
          </cell>
          <cell r="H53">
            <v>218464.16999999995</v>
          </cell>
          <cell r="M53">
            <v>1582118</v>
          </cell>
          <cell r="N53">
            <v>11600</v>
          </cell>
          <cell r="O53">
            <v>1593718</v>
          </cell>
          <cell r="Q53">
            <v>1344432</v>
          </cell>
          <cell r="R53">
            <v>237686</v>
          </cell>
          <cell r="S53">
            <v>0</v>
          </cell>
          <cell r="T53">
            <v>0.54079924976676064</v>
          </cell>
          <cell r="U53">
            <v>0</v>
          </cell>
          <cell r="V53">
            <v>1582118</v>
          </cell>
          <cell r="W53">
            <v>11600</v>
          </cell>
          <cell r="X53">
            <v>0</v>
          </cell>
          <cell r="Y53">
            <v>0</v>
          </cell>
          <cell r="Z53">
            <v>0</v>
          </cell>
          <cell r="AA53">
            <v>0</v>
          </cell>
          <cell r="AB53">
            <v>11600</v>
          </cell>
          <cell r="AC53">
            <v>0</v>
          </cell>
          <cell r="AD53">
            <v>0</v>
          </cell>
          <cell r="AE53">
            <v>0</v>
          </cell>
          <cell r="AF53">
            <v>0</v>
          </cell>
          <cell r="AG53">
            <v>0</v>
          </cell>
          <cell r="AI53">
            <v>1593718</v>
          </cell>
          <cell r="AJ53">
            <v>8.1154402262309296E-3</v>
          </cell>
          <cell r="AK53">
            <v>9.7078109582573506E-5</v>
          </cell>
          <cell r="AL53">
            <v>1705523</v>
          </cell>
          <cell r="AM53">
            <v>10209</v>
          </cell>
        </row>
        <row r="54">
          <cell r="B54" t="str">
            <v>450201</v>
          </cell>
          <cell r="C54" t="str">
            <v>TRANSPORT,INFRASTRUCTURE &amp; ENVIRONMENT - ADMIN</v>
          </cell>
          <cell r="D54">
            <v>20349140</v>
          </cell>
          <cell r="E54">
            <v>561677.69999999995</v>
          </cell>
          <cell r="F54">
            <v>44689.279999999999</v>
          </cell>
          <cell r="G54">
            <v>1508887.7399999998</v>
          </cell>
          <cell r="H54">
            <v>18795562.98</v>
          </cell>
          <cell r="M54">
            <v>1176976</v>
          </cell>
          <cell r="N54">
            <v>30892437</v>
          </cell>
          <cell r="O54">
            <v>32069413</v>
          </cell>
          <cell r="Q54">
            <v>1101169</v>
          </cell>
          <cell r="R54">
            <v>75807</v>
          </cell>
          <cell r="S54">
            <v>0</v>
          </cell>
          <cell r="T54">
            <v>0.57595913144240984</v>
          </cell>
          <cell r="U54">
            <v>0</v>
          </cell>
          <cell r="V54">
            <v>1176976</v>
          </cell>
          <cell r="W54">
            <v>2002314</v>
          </cell>
          <cell r="X54">
            <v>0</v>
          </cell>
          <cell r="Y54">
            <v>0</v>
          </cell>
          <cell r="Z54">
            <v>0</v>
          </cell>
          <cell r="AA54">
            <v>0</v>
          </cell>
          <cell r="AB54">
            <v>2002314</v>
          </cell>
          <cell r="AC54">
            <v>28890123</v>
          </cell>
          <cell r="AD54">
            <v>28890123</v>
          </cell>
          <cell r="AE54">
            <v>0</v>
          </cell>
          <cell r="AF54">
            <v>0</v>
          </cell>
          <cell r="AG54">
            <v>15900000</v>
          </cell>
          <cell r="AI54">
            <v>3179290</v>
          </cell>
          <cell r="AJ54">
            <v>6.0372730578303101E-3</v>
          </cell>
          <cell r="AK54">
            <v>1.675697050954492E-2</v>
          </cell>
          <cell r="AL54">
            <v>1268780</v>
          </cell>
          <cell r="AM54">
            <v>1762138</v>
          </cell>
        </row>
        <row r="55">
          <cell r="B55" t="str">
            <v>450301</v>
          </cell>
          <cell r="C55" t="str">
            <v>AIR QUALITY MANAGEMENT</v>
          </cell>
          <cell r="D55">
            <v>508400</v>
          </cell>
          <cell r="E55">
            <v>42934.369999999995</v>
          </cell>
          <cell r="F55">
            <v>0</v>
          </cell>
          <cell r="G55">
            <v>257985.72</v>
          </cell>
          <cell r="H55">
            <v>250414.28</v>
          </cell>
          <cell r="M55">
            <v>538505</v>
          </cell>
          <cell r="N55">
            <v>332600</v>
          </cell>
          <cell r="O55">
            <v>871105</v>
          </cell>
          <cell r="Q55">
            <v>471426</v>
          </cell>
          <cell r="R55">
            <v>67079</v>
          </cell>
          <cell r="S55">
            <v>0</v>
          </cell>
          <cell r="T55">
            <v>0.71342446892210853</v>
          </cell>
          <cell r="U55">
            <v>0</v>
          </cell>
          <cell r="V55">
            <v>538505</v>
          </cell>
          <cell r="W55">
            <v>302600</v>
          </cell>
          <cell r="X55">
            <v>0</v>
          </cell>
          <cell r="Y55">
            <v>30000</v>
          </cell>
          <cell r="Z55">
            <v>0</v>
          </cell>
          <cell r="AA55">
            <v>0</v>
          </cell>
          <cell r="AB55">
            <v>332600</v>
          </cell>
          <cell r="AC55">
            <v>0</v>
          </cell>
          <cell r="AD55">
            <v>0</v>
          </cell>
          <cell r="AE55">
            <v>0</v>
          </cell>
          <cell r="AF55">
            <v>0</v>
          </cell>
          <cell r="AG55">
            <v>0</v>
          </cell>
          <cell r="AI55">
            <v>871105</v>
          </cell>
          <cell r="AJ55">
            <v>2.7622498062890924E-3</v>
          </cell>
          <cell r="AK55">
            <v>2.7834637282037884E-3</v>
          </cell>
          <cell r="AL55">
            <v>580508</v>
          </cell>
          <cell r="AM55">
            <v>292705</v>
          </cell>
        </row>
        <row r="56">
          <cell r="B56" t="str">
            <v>450302</v>
          </cell>
          <cell r="C56" t="str">
            <v>ENVIRONMENTAL PLANNING AND COORDINATION</v>
          </cell>
          <cell r="D56">
            <v>1226563</v>
          </cell>
          <cell r="E56">
            <v>112189.67</v>
          </cell>
          <cell r="F56">
            <v>0</v>
          </cell>
          <cell r="G56">
            <v>751104.81</v>
          </cell>
          <cell r="H56">
            <v>475458.19000000006</v>
          </cell>
          <cell r="M56">
            <v>1423935</v>
          </cell>
          <cell r="N56">
            <v>17624</v>
          </cell>
          <cell r="O56">
            <v>1441559</v>
          </cell>
          <cell r="Q56">
            <v>1201029</v>
          </cell>
          <cell r="R56">
            <v>222906</v>
          </cell>
          <cell r="S56">
            <v>0</v>
          </cell>
          <cell r="T56">
            <v>0.17528329160426329</v>
          </cell>
          <cell r="U56">
            <v>0</v>
          </cell>
          <cell r="V56">
            <v>1423935</v>
          </cell>
          <cell r="W56">
            <v>17624</v>
          </cell>
          <cell r="X56">
            <v>0</v>
          </cell>
          <cell r="Y56">
            <v>0</v>
          </cell>
          <cell r="Z56">
            <v>0</v>
          </cell>
          <cell r="AA56">
            <v>0</v>
          </cell>
          <cell r="AB56">
            <v>17624</v>
          </cell>
          <cell r="AC56">
            <v>0</v>
          </cell>
          <cell r="AD56">
            <v>0</v>
          </cell>
          <cell r="AE56">
            <v>0</v>
          </cell>
          <cell r="AF56">
            <v>0</v>
          </cell>
          <cell r="AG56">
            <v>0</v>
          </cell>
          <cell r="AI56">
            <v>1441559</v>
          </cell>
          <cell r="AJ56">
            <v>7.3040439325879223E-3</v>
          </cell>
          <cell r="AK56">
            <v>1.4749177614510993E-4</v>
          </cell>
          <cell r="AL56">
            <v>1535002</v>
          </cell>
          <cell r="AM56">
            <v>15510</v>
          </cell>
        </row>
        <row r="57">
          <cell r="B57" t="str">
            <v>450303</v>
          </cell>
          <cell r="C57" t="str">
            <v>MUNICIPAL HEALTH SERVICES</v>
          </cell>
          <cell r="D57">
            <v>12834174</v>
          </cell>
          <cell r="E57">
            <v>1103909.31</v>
          </cell>
          <cell r="F57">
            <v>0</v>
          </cell>
          <cell r="G57">
            <v>4788061.82</v>
          </cell>
          <cell r="H57">
            <v>8046112.1799999988</v>
          </cell>
          <cell r="M57">
            <v>745786</v>
          </cell>
          <cell r="N57">
            <v>11683411</v>
          </cell>
          <cell r="O57">
            <v>12429197</v>
          </cell>
          <cell r="Q57">
            <v>648249</v>
          </cell>
          <cell r="R57">
            <v>97537</v>
          </cell>
          <cell r="S57">
            <v>0</v>
          </cell>
          <cell r="T57">
            <v>-3.1554582320607469E-2</v>
          </cell>
          <cell r="U57">
            <v>0</v>
          </cell>
          <cell r="V57">
            <v>745786</v>
          </cell>
          <cell r="W57">
            <v>11583111</v>
          </cell>
          <cell r="X57">
            <v>0</v>
          </cell>
          <cell r="Y57">
            <v>0</v>
          </cell>
          <cell r="Z57">
            <v>0</v>
          </cell>
          <cell r="AA57">
            <v>0</v>
          </cell>
          <cell r="AB57">
            <v>11583111</v>
          </cell>
          <cell r="AC57">
            <v>100300</v>
          </cell>
          <cell r="AD57">
            <v>100300</v>
          </cell>
          <cell r="AE57">
            <v>0</v>
          </cell>
          <cell r="AF57">
            <v>0</v>
          </cell>
          <cell r="AG57">
            <v>0</v>
          </cell>
          <cell r="AI57">
            <v>12328897</v>
          </cell>
          <cell r="AJ57">
            <v>3.8254932341076076E-3</v>
          </cell>
          <cell r="AK57">
            <v>9.6936768876302801E-2</v>
          </cell>
          <cell r="AL57">
            <v>803957</v>
          </cell>
          <cell r="AM57">
            <v>10193728</v>
          </cell>
        </row>
        <row r="58">
          <cell r="B58" t="str">
            <v>450304</v>
          </cell>
          <cell r="C58" t="str">
            <v>ENVIRONMENT</v>
          </cell>
          <cell r="D58">
            <v>970650</v>
          </cell>
          <cell r="E58">
            <v>79555.140000000014</v>
          </cell>
          <cell r="F58">
            <v>0</v>
          </cell>
          <cell r="G58">
            <v>503882.63</v>
          </cell>
          <cell r="H58">
            <v>466767.37</v>
          </cell>
          <cell r="M58">
            <v>1005731</v>
          </cell>
          <cell r="N58">
            <v>10000</v>
          </cell>
          <cell r="O58">
            <v>1015731</v>
          </cell>
          <cell r="Q58">
            <v>831203</v>
          </cell>
          <cell r="R58">
            <v>174528</v>
          </cell>
          <cell r="S58">
            <v>0</v>
          </cell>
          <cell r="T58">
            <v>4.6444135373203521E-2</v>
          </cell>
          <cell r="U58">
            <v>0</v>
          </cell>
          <cell r="V58">
            <v>1005731</v>
          </cell>
          <cell r="W58">
            <v>10000</v>
          </cell>
          <cell r="X58">
            <v>0</v>
          </cell>
          <cell r="Y58">
            <v>0</v>
          </cell>
          <cell r="Z58">
            <v>0</v>
          </cell>
          <cell r="AA58">
            <v>0</v>
          </cell>
          <cell r="AB58">
            <v>10000</v>
          </cell>
          <cell r="AC58">
            <v>0</v>
          </cell>
          <cell r="AD58">
            <v>0</v>
          </cell>
          <cell r="AE58">
            <v>0</v>
          </cell>
          <cell r="AF58">
            <v>0</v>
          </cell>
          <cell r="AG58">
            <v>0</v>
          </cell>
          <cell r="AI58">
            <v>1015731</v>
          </cell>
          <cell r="AJ58">
            <v>5.1588755163442038E-3</v>
          </cell>
          <cell r="AK58">
            <v>8.3688025502218531E-5</v>
          </cell>
          <cell r="AL58">
            <v>1084178</v>
          </cell>
          <cell r="AM58">
            <v>8801</v>
          </cell>
        </row>
        <row r="59">
          <cell r="B59" t="str">
            <v>450401</v>
          </cell>
          <cell r="C59" t="str">
            <v>LICENSE SERVICES CENTRE</v>
          </cell>
          <cell r="D59">
            <v>-5403009</v>
          </cell>
          <cell r="E59">
            <v>2476287.4</v>
          </cell>
          <cell r="F59">
            <v>14920.149999999998</v>
          </cell>
          <cell r="G59">
            <v>1120389.9699999997</v>
          </cell>
          <cell r="H59">
            <v>-6538319.1199999992</v>
          </cell>
          <cell r="M59">
            <v>27012615</v>
          </cell>
          <cell r="N59">
            <v>-32662770</v>
          </cell>
          <cell r="O59">
            <v>-5650155</v>
          </cell>
          <cell r="Q59">
            <v>21241029</v>
          </cell>
          <cell r="R59">
            <v>5771586</v>
          </cell>
          <cell r="S59">
            <v>0</v>
          </cell>
          <cell r="T59">
            <v>4.5742289157763759E-2</v>
          </cell>
          <cell r="U59">
            <v>0</v>
          </cell>
          <cell r="V59">
            <v>27012615</v>
          </cell>
          <cell r="W59">
            <v>4052230</v>
          </cell>
          <cell r="X59">
            <v>0</v>
          </cell>
          <cell r="Y59">
            <v>50000</v>
          </cell>
          <cell r="Z59">
            <v>0</v>
          </cell>
          <cell r="AA59">
            <v>0</v>
          </cell>
          <cell r="AB59">
            <v>4102230</v>
          </cell>
          <cell r="AC59">
            <v>1236000</v>
          </cell>
          <cell r="AD59">
            <v>1236000</v>
          </cell>
          <cell r="AE59">
            <v>-38001000</v>
          </cell>
          <cell r="AF59">
            <v>-38001000</v>
          </cell>
          <cell r="AG59">
            <v>0</v>
          </cell>
          <cell r="AI59">
            <v>31114845</v>
          </cell>
          <cell r="AJ59">
            <v>0.13856062720144072</v>
          </cell>
          <cell r="AK59">
            <v>3.4330752885596595E-2</v>
          </cell>
          <cell r="AL59">
            <v>29119599</v>
          </cell>
          <cell r="AM59">
            <v>3610171</v>
          </cell>
        </row>
        <row r="60">
          <cell r="B60" t="str">
            <v>45</v>
          </cell>
          <cell r="AL60">
            <v>36712666</v>
          </cell>
          <cell r="AM60">
            <v>15913855</v>
          </cell>
        </row>
        <row r="61">
          <cell r="B61" t="str">
            <v>470101</v>
          </cell>
          <cell r="C61" t="str">
            <v>SPED ADMIN</v>
          </cell>
          <cell r="D61">
            <v>2666019</v>
          </cell>
          <cell r="E61">
            <v>187337.03999999998</v>
          </cell>
          <cell r="F61">
            <v>1620.5</v>
          </cell>
          <cell r="G61">
            <v>933396.74999999988</v>
          </cell>
          <cell r="H61">
            <v>1731001.7500000002</v>
          </cell>
          <cell r="M61">
            <v>1441942</v>
          </cell>
          <cell r="N61">
            <v>959300</v>
          </cell>
          <cell r="O61">
            <v>2401242</v>
          </cell>
          <cell r="Q61">
            <v>1231184</v>
          </cell>
          <cell r="R61">
            <v>210758</v>
          </cell>
          <cell r="S61">
            <v>0</v>
          </cell>
          <cell r="T61">
            <v>-9.9315496251152005E-2</v>
          </cell>
          <cell r="U61">
            <v>0</v>
          </cell>
          <cell r="V61">
            <v>1441942</v>
          </cell>
          <cell r="W61">
            <v>409300</v>
          </cell>
          <cell r="X61">
            <v>0</v>
          </cell>
          <cell r="Y61">
            <v>0</v>
          </cell>
          <cell r="Z61">
            <v>0</v>
          </cell>
          <cell r="AA61">
            <v>0</v>
          </cell>
          <cell r="AB61">
            <v>409300</v>
          </cell>
          <cell r="AC61">
            <v>550000</v>
          </cell>
          <cell r="AD61">
            <v>550000</v>
          </cell>
          <cell r="AE61">
            <v>0</v>
          </cell>
          <cell r="AF61">
            <v>0</v>
          </cell>
          <cell r="AG61">
            <v>0</v>
          </cell>
          <cell r="AI61">
            <v>1851242</v>
          </cell>
          <cell r="AJ61">
            <v>7.3964104514908993E-3</v>
          </cell>
          <cell r="AK61">
            <v>3.4253508838058048E-3</v>
          </cell>
          <cell r="AL61">
            <v>1554413</v>
          </cell>
          <cell r="AM61">
            <v>360205</v>
          </cell>
        </row>
        <row r="62">
          <cell r="B62" t="str">
            <v>470102</v>
          </cell>
          <cell r="C62" t="str">
            <v>Development Planning - Special projects</v>
          </cell>
          <cell r="D62">
            <v>60290682</v>
          </cell>
          <cell r="E62">
            <v>334201.12</v>
          </cell>
          <cell r="F62">
            <v>0</v>
          </cell>
          <cell r="G62">
            <v>2169820.15</v>
          </cell>
          <cell r="H62">
            <v>58120861.850000001</v>
          </cell>
          <cell r="M62">
            <v>3887789</v>
          </cell>
          <cell r="N62">
            <v>187180</v>
          </cell>
          <cell r="O62">
            <v>4074969</v>
          </cell>
          <cell r="Q62">
            <v>3290323</v>
          </cell>
          <cell r="R62">
            <v>597466</v>
          </cell>
          <cell r="S62">
            <v>0</v>
          </cell>
          <cell r="T62">
            <v>-0.93241129698947511</v>
          </cell>
          <cell r="U62">
            <v>0</v>
          </cell>
          <cell r="V62">
            <v>3887789</v>
          </cell>
          <cell r="W62">
            <v>167180</v>
          </cell>
          <cell r="X62">
            <v>0</v>
          </cell>
          <cell r="Y62">
            <v>0</v>
          </cell>
          <cell r="Z62">
            <v>0</v>
          </cell>
          <cell r="AA62">
            <v>0</v>
          </cell>
          <cell r="AB62">
            <v>167180</v>
          </cell>
          <cell r="AC62">
            <v>34379725</v>
          </cell>
          <cell r="AD62">
            <v>34379725</v>
          </cell>
          <cell r="AE62">
            <v>-34359725</v>
          </cell>
          <cell r="AF62">
            <v>-34359725</v>
          </cell>
          <cell r="AG62">
            <v>57000000</v>
          </cell>
          <cell r="AI62">
            <v>4054969</v>
          </cell>
          <cell r="AJ62">
            <v>1.994232999163028E-2</v>
          </cell>
          <cell r="AK62">
            <v>1.3990964103460894E-3</v>
          </cell>
          <cell r="AL62">
            <v>4191037</v>
          </cell>
          <cell r="AM62">
            <v>147127</v>
          </cell>
        </row>
        <row r="63">
          <cell r="B63" t="str">
            <v>470103</v>
          </cell>
          <cell r="C63" t="str">
            <v>Development Planning - Land Use Management</v>
          </cell>
          <cell r="D63">
            <v>1109060</v>
          </cell>
          <cell r="E63">
            <v>0</v>
          </cell>
          <cell r="F63">
            <v>526</v>
          </cell>
          <cell r="G63">
            <v>265626.11000000004</v>
          </cell>
          <cell r="H63">
            <v>842907.8899999999</v>
          </cell>
          <cell r="M63">
            <v>0</v>
          </cell>
          <cell r="N63">
            <v>426977</v>
          </cell>
          <cell r="O63">
            <v>426977</v>
          </cell>
          <cell r="Q63">
            <v>0</v>
          </cell>
          <cell r="R63">
            <v>0</v>
          </cell>
          <cell r="S63">
            <v>0</v>
          </cell>
          <cell r="T63">
            <v>-0.61501000847564602</v>
          </cell>
          <cell r="U63">
            <v>0</v>
          </cell>
          <cell r="V63">
            <v>0</v>
          </cell>
          <cell r="W63">
            <v>426977</v>
          </cell>
          <cell r="X63">
            <v>0</v>
          </cell>
          <cell r="Y63">
            <v>0</v>
          </cell>
          <cell r="Z63">
            <v>0</v>
          </cell>
          <cell r="AA63">
            <v>0</v>
          </cell>
          <cell r="AB63">
            <v>426977</v>
          </cell>
          <cell r="AC63">
            <v>0</v>
          </cell>
          <cell r="AD63">
            <v>0</v>
          </cell>
          <cell r="AE63">
            <v>0</v>
          </cell>
          <cell r="AF63">
            <v>0</v>
          </cell>
          <cell r="AG63">
            <v>0</v>
          </cell>
          <cell r="AI63">
            <v>426977</v>
          </cell>
          <cell r="AJ63">
            <v>0</v>
          </cell>
          <cell r="AK63">
            <v>3.5732862064860762E-3</v>
          </cell>
          <cell r="AL63">
            <v>0</v>
          </cell>
          <cell r="AM63">
            <v>375762</v>
          </cell>
        </row>
        <row r="64">
          <cell r="B64" t="str">
            <v>470104</v>
          </cell>
          <cell r="C64" t="str">
            <v xml:space="preserve">Tourism </v>
          </cell>
          <cell r="D64">
            <v>5692356</v>
          </cell>
          <cell r="E64">
            <v>317117.57</v>
          </cell>
          <cell r="F64">
            <v>14911.4</v>
          </cell>
          <cell r="G64">
            <v>2146313.5500000003</v>
          </cell>
          <cell r="H64">
            <v>3531131.0500000003</v>
          </cell>
          <cell r="M64">
            <v>3700866</v>
          </cell>
          <cell r="N64">
            <v>1332975</v>
          </cell>
          <cell r="O64">
            <v>5033841</v>
          </cell>
          <cell r="Q64">
            <v>3069459</v>
          </cell>
          <cell r="R64">
            <v>631407</v>
          </cell>
          <cell r="S64">
            <v>0</v>
          </cell>
          <cell r="T64">
            <v>-0.11568408581613658</v>
          </cell>
          <cell r="U64">
            <v>0</v>
          </cell>
          <cell r="V64">
            <v>3700866</v>
          </cell>
          <cell r="W64">
            <v>1300975</v>
          </cell>
          <cell r="X64">
            <v>0</v>
          </cell>
          <cell r="Y64">
            <v>0</v>
          </cell>
          <cell r="Z64">
            <v>0</v>
          </cell>
          <cell r="AA64">
            <v>0</v>
          </cell>
          <cell r="AB64">
            <v>1300975</v>
          </cell>
          <cell r="AC64">
            <v>32000</v>
          </cell>
          <cell r="AD64">
            <v>32000</v>
          </cell>
          <cell r="AE64">
            <v>0</v>
          </cell>
          <cell r="AF64">
            <v>0</v>
          </cell>
          <cell r="AG64">
            <v>0</v>
          </cell>
          <cell r="AI64">
            <v>5001841</v>
          </cell>
          <cell r="AJ64">
            <v>1.8983512486609944E-2</v>
          </cell>
          <cell r="AK64">
            <v>1.0887602897774877E-2</v>
          </cell>
          <cell r="AL64">
            <v>3989534</v>
          </cell>
          <cell r="AM64">
            <v>1144924</v>
          </cell>
        </row>
        <row r="65">
          <cell r="B65" t="str">
            <v>470105</v>
          </cell>
          <cell r="C65" t="str">
            <v>HOUSING</v>
          </cell>
          <cell r="D65">
            <v>2240576</v>
          </cell>
          <cell r="E65">
            <v>155000.54999999999</v>
          </cell>
          <cell r="F65">
            <v>0</v>
          </cell>
          <cell r="G65">
            <v>1031308.88</v>
          </cell>
          <cell r="H65">
            <v>1209267.1199999999</v>
          </cell>
          <cell r="M65">
            <v>1592327</v>
          </cell>
          <cell r="N65">
            <v>768800</v>
          </cell>
          <cell r="O65">
            <v>2361127</v>
          </cell>
          <cell r="Q65">
            <v>1286321</v>
          </cell>
          <cell r="R65">
            <v>306006</v>
          </cell>
          <cell r="S65">
            <v>0</v>
          </cell>
          <cell r="T65">
            <v>5.3803575509154787E-2</v>
          </cell>
          <cell r="U65">
            <v>0</v>
          </cell>
          <cell r="V65">
            <v>1592327</v>
          </cell>
          <cell r="W65">
            <v>768800</v>
          </cell>
          <cell r="X65">
            <v>0</v>
          </cell>
          <cell r="Y65">
            <v>0</v>
          </cell>
          <cell r="Z65">
            <v>0</v>
          </cell>
          <cell r="AA65">
            <v>0</v>
          </cell>
          <cell r="AB65">
            <v>768800</v>
          </cell>
          <cell r="AC65">
            <v>0</v>
          </cell>
          <cell r="AD65">
            <v>0</v>
          </cell>
          <cell r="AE65">
            <v>0</v>
          </cell>
          <cell r="AF65">
            <v>0</v>
          </cell>
          <cell r="AG65">
            <v>0</v>
          </cell>
          <cell r="AI65">
            <v>2361127</v>
          </cell>
          <cell r="AJ65">
            <v>8.1678070719842753E-3</v>
          </cell>
          <cell r="AK65">
            <v>6.4339354006105612E-3</v>
          </cell>
          <cell r="AL65">
            <v>1716529</v>
          </cell>
          <cell r="AM65">
            <v>676583</v>
          </cell>
        </row>
        <row r="66">
          <cell r="B66" t="str">
            <v>470106</v>
          </cell>
          <cell r="C66" t="str">
            <v>KNOWLEDGE MANAGEMENT</v>
          </cell>
          <cell r="D66">
            <v>1335499</v>
          </cell>
          <cell r="E66">
            <v>58526.310000000005</v>
          </cell>
          <cell r="F66">
            <v>0</v>
          </cell>
          <cell r="G66">
            <v>408826.45000000007</v>
          </cell>
          <cell r="H66">
            <v>926672.55</v>
          </cell>
          <cell r="M66">
            <v>675036</v>
          </cell>
          <cell r="N66">
            <v>359000</v>
          </cell>
          <cell r="O66">
            <v>1034036</v>
          </cell>
          <cell r="Q66">
            <v>587964</v>
          </cell>
          <cell r="R66">
            <v>87072</v>
          </cell>
          <cell r="S66">
            <v>0</v>
          </cell>
          <cell r="T66">
            <v>-0.2257306070614804</v>
          </cell>
          <cell r="U66">
            <v>0</v>
          </cell>
          <cell r="V66">
            <v>675036</v>
          </cell>
          <cell r="W66">
            <v>294000</v>
          </cell>
          <cell r="X66">
            <v>0</v>
          </cell>
          <cell r="Y66">
            <v>0</v>
          </cell>
          <cell r="Z66">
            <v>0</v>
          </cell>
          <cell r="AA66">
            <v>0</v>
          </cell>
          <cell r="AB66">
            <v>294000</v>
          </cell>
          <cell r="AC66">
            <v>65000</v>
          </cell>
          <cell r="AD66">
            <v>65000</v>
          </cell>
          <cell r="AE66">
            <v>0</v>
          </cell>
          <cell r="AF66">
            <v>0</v>
          </cell>
          <cell r="AG66">
            <v>0</v>
          </cell>
          <cell r="AI66">
            <v>969036</v>
          </cell>
          <cell r="AJ66">
            <v>3.4625826319870084E-3</v>
          </cell>
          <cell r="AK66">
            <v>2.4604279497652251E-3</v>
          </cell>
          <cell r="AL66">
            <v>727689</v>
          </cell>
          <cell r="AM66">
            <v>258735</v>
          </cell>
        </row>
        <row r="67">
          <cell r="B67" t="str">
            <v>470107</v>
          </cell>
          <cell r="C67" t="str">
            <v>EXTERNAL COMMUNICATION</v>
          </cell>
          <cell r="D67">
            <v>6043092</v>
          </cell>
          <cell r="E67">
            <v>742708.82000000007</v>
          </cell>
          <cell r="F67">
            <v>299467.28000000003</v>
          </cell>
          <cell r="G67">
            <v>3593880.22</v>
          </cell>
          <cell r="H67">
            <v>2149744.5</v>
          </cell>
          <cell r="M67">
            <v>1581783</v>
          </cell>
          <cell r="N67">
            <v>8626260</v>
          </cell>
          <cell r="O67">
            <v>10208043</v>
          </cell>
          <cell r="Q67">
            <v>1298236</v>
          </cell>
          <cell r="R67">
            <v>283547</v>
          </cell>
          <cell r="S67">
            <v>0</v>
          </cell>
          <cell r="T67">
            <v>0.68920860380745486</v>
          </cell>
          <cell r="U67">
            <v>-5000000</v>
          </cell>
          <cell r="V67">
            <v>1581783</v>
          </cell>
          <cell r="W67">
            <v>8573260</v>
          </cell>
          <cell r="X67">
            <v>0</v>
          </cell>
          <cell r="Y67">
            <v>0</v>
          </cell>
          <cell r="Z67">
            <v>0</v>
          </cell>
          <cell r="AA67">
            <v>0</v>
          </cell>
          <cell r="AB67">
            <v>3573260</v>
          </cell>
          <cell r="AC67">
            <v>53000</v>
          </cell>
          <cell r="AD67">
            <v>53000</v>
          </cell>
          <cell r="AE67">
            <v>0</v>
          </cell>
          <cell r="AF67">
            <v>0</v>
          </cell>
          <cell r="AG67">
            <v>0</v>
          </cell>
          <cell r="AI67">
            <v>10155043</v>
          </cell>
          <cell r="AJ67">
            <v>8.1137218509417363E-3</v>
          </cell>
          <cell r="AK67">
            <v>2.990390740060574E-2</v>
          </cell>
          <cell r="AL67">
            <v>1705162</v>
          </cell>
          <cell r="AM67">
            <v>3144651</v>
          </cell>
        </row>
        <row r="68">
          <cell r="B68" t="str">
            <v>470108</v>
          </cell>
          <cell r="C68" t="str">
            <v xml:space="preserve">IDP UNIT </v>
          </cell>
          <cell r="D68">
            <v>2692112</v>
          </cell>
          <cell r="E68">
            <v>113254.36</v>
          </cell>
          <cell r="F68">
            <v>0</v>
          </cell>
          <cell r="G68">
            <v>768291.46000000008</v>
          </cell>
          <cell r="H68">
            <v>1923820.54</v>
          </cell>
          <cell r="M68">
            <v>1249175</v>
          </cell>
          <cell r="N68">
            <v>509700</v>
          </cell>
          <cell r="O68">
            <v>1758875</v>
          </cell>
          <cell r="Q68">
            <v>1086293</v>
          </cell>
          <cell r="R68">
            <v>162882</v>
          </cell>
          <cell r="S68">
            <v>0</v>
          </cell>
          <cell r="T68">
            <v>-0.34665608265926529</v>
          </cell>
          <cell r="U68">
            <v>0</v>
          </cell>
          <cell r="V68">
            <v>1249175</v>
          </cell>
          <cell r="W68">
            <v>509700</v>
          </cell>
          <cell r="X68">
            <v>0</v>
          </cell>
          <cell r="Y68">
            <v>0</v>
          </cell>
          <cell r="Z68">
            <v>0</v>
          </cell>
          <cell r="AA68">
            <v>0</v>
          </cell>
          <cell r="AB68">
            <v>509700</v>
          </cell>
          <cell r="AC68">
            <v>0</v>
          </cell>
          <cell r="AD68">
            <v>0</v>
          </cell>
          <cell r="AE68">
            <v>0</v>
          </cell>
          <cell r="AF68">
            <v>0</v>
          </cell>
          <cell r="AG68">
            <v>0</v>
          </cell>
          <cell r="AI68">
            <v>1758875</v>
          </cell>
          <cell r="AJ68">
            <v>6.4076162742614778E-3</v>
          </cell>
          <cell r="AK68">
            <v>4.2655786598480789E-3</v>
          </cell>
          <cell r="AL68">
            <v>1346611</v>
          </cell>
          <cell r="AM68">
            <v>448562</v>
          </cell>
        </row>
        <row r="69">
          <cell r="B69" t="str">
            <v>470109</v>
          </cell>
          <cell r="C69" t="str">
            <v xml:space="preserve">LED &amp; SGDS </v>
          </cell>
          <cell r="D69">
            <v>2223000</v>
          </cell>
          <cell r="E69">
            <v>0</v>
          </cell>
          <cell r="F69">
            <v>1950</v>
          </cell>
          <cell r="G69">
            <v>19743.3</v>
          </cell>
          <cell r="H69">
            <v>2201306.7000000002</v>
          </cell>
          <cell r="M69">
            <v>0</v>
          </cell>
          <cell r="N69">
            <v>1473000</v>
          </cell>
          <cell r="O69">
            <v>1473000</v>
          </cell>
          <cell r="Q69">
            <v>0</v>
          </cell>
          <cell r="R69">
            <v>0</v>
          </cell>
          <cell r="S69">
            <v>0</v>
          </cell>
          <cell r="T69">
            <v>-0.33738191632928477</v>
          </cell>
          <cell r="U69">
            <v>0</v>
          </cell>
          <cell r="V69">
            <v>0</v>
          </cell>
          <cell r="W69">
            <v>1473000</v>
          </cell>
          <cell r="X69">
            <v>0</v>
          </cell>
          <cell r="Y69">
            <v>0</v>
          </cell>
          <cell r="Z69">
            <v>0</v>
          </cell>
          <cell r="AA69">
            <v>0</v>
          </cell>
          <cell r="AB69">
            <v>1473000</v>
          </cell>
          <cell r="AC69">
            <v>0</v>
          </cell>
          <cell r="AD69">
            <v>0</v>
          </cell>
          <cell r="AE69">
            <v>0</v>
          </cell>
          <cell r="AF69">
            <v>0</v>
          </cell>
          <cell r="AG69">
            <v>0</v>
          </cell>
          <cell r="AI69">
            <v>1473000</v>
          </cell>
          <cell r="AJ69">
            <v>0</v>
          </cell>
          <cell r="AK69">
            <v>1.232724615647679E-2</v>
          </cell>
          <cell r="AL69">
            <v>0</v>
          </cell>
          <cell r="AM69">
            <v>1296315</v>
          </cell>
        </row>
        <row r="70">
          <cell r="B70" t="str">
            <v>47</v>
          </cell>
          <cell r="AL70">
            <v>15230975</v>
          </cell>
          <cell r="AM70">
            <v>7852864</v>
          </cell>
        </row>
        <row r="71">
          <cell r="B71" t="str">
            <v>480101</v>
          </cell>
          <cell r="C71" t="str">
            <v>COMMUNITY SERVICES ADMIN</v>
          </cell>
          <cell r="D71">
            <v>193394</v>
          </cell>
          <cell r="E71">
            <v>202872.28999999998</v>
          </cell>
          <cell r="F71">
            <v>0</v>
          </cell>
          <cell r="G71">
            <v>626797.06000000006</v>
          </cell>
          <cell r="H71">
            <v>-433403.06</v>
          </cell>
          <cell r="M71">
            <v>1601288</v>
          </cell>
          <cell r="N71">
            <v>180295</v>
          </cell>
          <cell r="O71">
            <v>1781583</v>
          </cell>
          <cell r="Q71">
            <v>1311937</v>
          </cell>
          <cell r="R71">
            <v>289351</v>
          </cell>
          <cell r="S71">
            <v>0</v>
          </cell>
          <cell r="T71">
            <v>8.2121937598891375</v>
          </cell>
          <cell r="U71">
            <v>0</v>
          </cell>
          <cell r="V71">
            <v>1601288</v>
          </cell>
          <cell r="W71">
            <v>180295</v>
          </cell>
          <cell r="X71">
            <v>0</v>
          </cell>
          <cell r="Y71">
            <v>0</v>
          </cell>
          <cell r="Z71">
            <v>0</v>
          </cell>
          <cell r="AA71">
            <v>0</v>
          </cell>
          <cell r="AB71">
            <v>180295</v>
          </cell>
          <cell r="AC71">
            <v>0</v>
          </cell>
          <cell r="AD71">
            <v>0</v>
          </cell>
          <cell r="AE71">
            <v>0</v>
          </cell>
          <cell r="AF71">
            <v>0</v>
          </cell>
          <cell r="AG71">
            <v>0</v>
          </cell>
          <cell r="AI71">
            <v>1781583</v>
          </cell>
          <cell r="AJ71">
            <v>8.2137723286005663E-3</v>
          </cell>
          <cell r="AK71">
            <v>1.508853255792249E-3</v>
          </cell>
          <cell r="AL71">
            <v>1726188</v>
          </cell>
          <cell r="AM71">
            <v>158669</v>
          </cell>
        </row>
        <row r="72">
          <cell r="B72" t="str">
            <v>480201</v>
          </cell>
          <cell r="C72" t="str">
            <v>HIV &amp; AIDS</v>
          </cell>
          <cell r="D72">
            <v>1048234</v>
          </cell>
          <cell r="E72">
            <v>196007.03</v>
          </cell>
          <cell r="F72">
            <v>17546.16</v>
          </cell>
          <cell r="G72">
            <v>1101057.02</v>
          </cell>
          <cell r="H72">
            <v>-70369.180000000051</v>
          </cell>
          <cell r="M72">
            <v>1181858</v>
          </cell>
          <cell r="N72">
            <v>-269856</v>
          </cell>
          <cell r="O72">
            <v>912002</v>
          </cell>
          <cell r="Q72">
            <v>1004622</v>
          </cell>
          <cell r="R72">
            <v>177236</v>
          </cell>
          <cell r="S72">
            <v>0</v>
          </cell>
          <cell r="T72">
            <v>-0.12996334787843172</v>
          </cell>
          <cell r="U72">
            <v>-1500000</v>
          </cell>
          <cell r="V72">
            <v>1181858</v>
          </cell>
          <cell r="W72">
            <v>730144</v>
          </cell>
          <cell r="X72">
            <v>1500000</v>
          </cell>
          <cell r="Y72">
            <v>0</v>
          </cell>
          <cell r="Z72">
            <v>0</v>
          </cell>
          <cell r="AA72">
            <v>0</v>
          </cell>
          <cell r="AB72">
            <v>730144</v>
          </cell>
          <cell r="AC72">
            <v>0</v>
          </cell>
          <cell r="AD72">
            <v>0</v>
          </cell>
          <cell r="AE72">
            <v>-2500000</v>
          </cell>
          <cell r="AF72">
            <v>-2500000</v>
          </cell>
          <cell r="AG72">
            <v>0</v>
          </cell>
          <cell r="AI72">
            <v>3412002</v>
          </cell>
          <cell r="AJ72">
            <v>6.0623151717462496E-3</v>
          </cell>
          <cell r="AK72">
            <v>6.1104309692291848E-3</v>
          </cell>
          <cell r="AL72">
            <v>1274043</v>
          </cell>
          <cell r="AM72">
            <v>642564</v>
          </cell>
        </row>
        <row r="73">
          <cell r="B73" t="str">
            <v>480301</v>
          </cell>
          <cell r="C73" t="str">
            <v>VEREENIGING THEATRE</v>
          </cell>
          <cell r="D73">
            <v>1561322</v>
          </cell>
          <cell r="E73">
            <v>177569.87</v>
          </cell>
          <cell r="F73">
            <v>20920.59</v>
          </cell>
          <cell r="G73">
            <v>646010.20000000007</v>
          </cell>
          <cell r="H73">
            <v>894391.21</v>
          </cell>
          <cell r="M73">
            <v>874682</v>
          </cell>
          <cell r="N73">
            <v>770700</v>
          </cell>
          <cell r="O73">
            <v>1645382</v>
          </cell>
          <cell r="Q73">
            <v>673431</v>
          </cell>
          <cell r="R73">
            <v>201251</v>
          </cell>
          <cell r="S73">
            <v>0</v>
          </cell>
          <cell r="T73">
            <v>5.3838990291560612E-2</v>
          </cell>
          <cell r="U73">
            <v>0</v>
          </cell>
          <cell r="V73">
            <v>874682</v>
          </cell>
          <cell r="W73">
            <v>767200</v>
          </cell>
          <cell r="X73">
            <v>0</v>
          </cell>
          <cell r="Y73">
            <v>0</v>
          </cell>
          <cell r="Z73">
            <v>0</v>
          </cell>
          <cell r="AA73">
            <v>0</v>
          </cell>
          <cell r="AB73">
            <v>767200</v>
          </cell>
          <cell r="AC73">
            <v>70000</v>
          </cell>
          <cell r="AD73">
            <v>70000</v>
          </cell>
          <cell r="AE73">
            <v>-66500</v>
          </cell>
          <cell r="AF73">
            <v>-66500</v>
          </cell>
          <cell r="AG73">
            <v>0</v>
          </cell>
          <cell r="AI73">
            <v>1641882</v>
          </cell>
          <cell r="AJ73">
            <v>4.4866624916473493E-3</v>
          </cell>
          <cell r="AK73">
            <v>6.4205453165302063E-3</v>
          </cell>
          <cell r="AL73">
            <v>942907</v>
          </cell>
          <cell r="AM73">
            <v>675175</v>
          </cell>
        </row>
        <row r="74">
          <cell r="B74" t="str">
            <v>480302</v>
          </cell>
          <cell r="C74" t="str">
            <v>MPHATLASHANE THEATRE</v>
          </cell>
          <cell r="D74">
            <v>921000</v>
          </cell>
          <cell r="E74">
            <v>68280.45</v>
          </cell>
          <cell r="F74">
            <v>2307.02</v>
          </cell>
          <cell r="G74">
            <v>493267.74000000005</v>
          </cell>
          <cell r="H74">
            <v>425425.24</v>
          </cell>
          <cell r="M74">
            <v>0</v>
          </cell>
          <cell r="N74">
            <v>863501</v>
          </cell>
          <cell r="O74">
            <v>863501</v>
          </cell>
          <cell r="Q74">
            <v>0</v>
          </cell>
          <cell r="R74">
            <v>0</v>
          </cell>
          <cell r="S74">
            <v>0</v>
          </cell>
          <cell r="T74">
            <v>-6.2431053203040175E-2</v>
          </cell>
          <cell r="U74">
            <v>0</v>
          </cell>
          <cell r="V74">
            <v>0</v>
          </cell>
          <cell r="W74">
            <v>731500</v>
          </cell>
          <cell r="X74">
            <v>0</v>
          </cell>
          <cell r="Y74">
            <v>0</v>
          </cell>
          <cell r="Z74">
            <v>0</v>
          </cell>
          <cell r="AA74">
            <v>0</v>
          </cell>
          <cell r="AB74">
            <v>731500</v>
          </cell>
          <cell r="AC74">
            <v>170001</v>
          </cell>
          <cell r="AD74">
            <v>170001</v>
          </cell>
          <cell r="AE74">
            <v>-38000</v>
          </cell>
          <cell r="AF74">
            <v>-38000</v>
          </cell>
          <cell r="AG74">
            <v>0</v>
          </cell>
          <cell r="AI74">
            <v>731500</v>
          </cell>
          <cell r="AJ74">
            <v>0</v>
          </cell>
          <cell r="AK74">
            <v>6.1217790654872857E-3</v>
          </cell>
          <cell r="AL74">
            <v>0</v>
          </cell>
          <cell r="AM74">
            <v>643757</v>
          </cell>
        </row>
        <row r="75">
          <cell r="B75" t="str">
            <v>480303</v>
          </cell>
          <cell r="C75" t="str">
            <v>SPORTS &amp; RECREATION</v>
          </cell>
          <cell r="D75">
            <v>906700</v>
          </cell>
          <cell r="E75">
            <v>118078.46</v>
          </cell>
          <cell r="F75">
            <v>0</v>
          </cell>
          <cell r="G75">
            <v>520596.2699999999</v>
          </cell>
          <cell r="H75">
            <v>386103.73000000004</v>
          </cell>
          <cell r="M75">
            <v>943077</v>
          </cell>
          <cell r="N75">
            <v>470000</v>
          </cell>
          <cell r="O75">
            <v>1413077</v>
          </cell>
          <cell r="Q75">
            <v>845504</v>
          </cell>
          <cell r="R75">
            <v>97573</v>
          </cell>
          <cell r="S75">
            <v>0</v>
          </cell>
          <cell r="T75">
            <v>0.55848351163560161</v>
          </cell>
          <cell r="U75">
            <v>0</v>
          </cell>
          <cell r="V75">
            <v>943077</v>
          </cell>
          <cell r="W75">
            <v>450000</v>
          </cell>
          <cell r="X75">
            <v>0</v>
          </cell>
          <cell r="Y75">
            <v>0</v>
          </cell>
          <cell r="Z75">
            <v>0</v>
          </cell>
          <cell r="AA75">
            <v>0</v>
          </cell>
          <cell r="AB75">
            <v>450000</v>
          </cell>
          <cell r="AC75">
            <v>20000</v>
          </cell>
          <cell r="AD75">
            <v>20000</v>
          </cell>
          <cell r="AE75">
            <v>0</v>
          </cell>
          <cell r="AF75">
            <v>0</v>
          </cell>
          <cell r="AG75">
            <v>0</v>
          </cell>
          <cell r="AI75">
            <v>1393077</v>
          </cell>
          <cell r="AJ75">
            <v>4.8374931719588465E-3</v>
          </cell>
          <cell r="AK75">
            <v>3.7659611475998342E-3</v>
          </cell>
          <cell r="AL75">
            <v>1016637</v>
          </cell>
          <cell r="AM75">
            <v>396023</v>
          </cell>
        </row>
        <row r="76">
          <cell r="B76" t="str">
            <v>480304</v>
          </cell>
          <cell r="C76" t="str">
            <v>HERITAGE</v>
          </cell>
          <cell r="D76">
            <v>5031585</v>
          </cell>
          <cell r="E76">
            <v>372374.9499999999</v>
          </cell>
          <cell r="F76">
            <v>8281.5</v>
          </cell>
          <cell r="G76">
            <v>2482559.8200000003</v>
          </cell>
          <cell r="H76">
            <v>2540743.6800000002</v>
          </cell>
          <cell r="M76">
            <v>4218585</v>
          </cell>
          <cell r="N76">
            <v>1323000</v>
          </cell>
          <cell r="O76">
            <v>5541585</v>
          </cell>
          <cell r="Q76">
            <v>3298223</v>
          </cell>
          <cell r="R76">
            <v>920362</v>
          </cell>
          <cell r="S76">
            <v>0</v>
          </cell>
          <cell r="T76">
            <v>0.10135971070746097</v>
          </cell>
          <cell r="U76">
            <v>0</v>
          </cell>
          <cell r="V76">
            <v>4218585</v>
          </cell>
          <cell r="W76">
            <v>1318000</v>
          </cell>
          <cell r="X76">
            <v>0</v>
          </cell>
          <cell r="Y76">
            <v>0</v>
          </cell>
          <cell r="Z76">
            <v>0</v>
          </cell>
          <cell r="AA76">
            <v>0</v>
          </cell>
          <cell r="AB76">
            <v>1318000</v>
          </cell>
          <cell r="AC76">
            <v>30000</v>
          </cell>
          <cell r="AD76">
            <v>30000</v>
          </cell>
          <cell r="AE76">
            <v>-25000</v>
          </cell>
          <cell r="AF76">
            <v>-25000</v>
          </cell>
          <cell r="AG76">
            <v>0</v>
          </cell>
          <cell r="AI76">
            <v>5536585</v>
          </cell>
          <cell r="AJ76">
            <v>2.1639140953313471E-2</v>
          </cell>
          <cell r="AK76">
            <v>1.1030081761192403E-2</v>
          </cell>
          <cell r="AL76">
            <v>4547635</v>
          </cell>
          <cell r="AM76">
            <v>1159907</v>
          </cell>
        </row>
        <row r="77">
          <cell r="B77" t="str">
            <v>480401</v>
          </cell>
          <cell r="C77" t="str">
            <v>PRIMARY HEALTH CARE SERVICES</v>
          </cell>
          <cell r="D77">
            <v>2279939</v>
          </cell>
          <cell r="E77">
            <v>73837.189999999988</v>
          </cell>
          <cell r="F77">
            <v>797</v>
          </cell>
          <cell r="G77">
            <v>1027829.3499999999</v>
          </cell>
          <cell r="H77">
            <v>1251312.6499999999</v>
          </cell>
          <cell r="M77">
            <v>1422912</v>
          </cell>
          <cell r="N77">
            <v>165000</v>
          </cell>
          <cell r="O77">
            <v>1587912</v>
          </cell>
          <cell r="Q77">
            <v>1167651</v>
          </cell>
          <cell r="R77">
            <v>255261</v>
          </cell>
          <cell r="S77">
            <v>0</v>
          </cell>
          <cell r="T77">
            <v>-0.30352873476000891</v>
          </cell>
          <cell r="U77">
            <v>0</v>
          </cell>
          <cell r="V77">
            <v>1422912</v>
          </cell>
          <cell r="W77">
            <v>105000</v>
          </cell>
          <cell r="X77">
            <v>0</v>
          </cell>
          <cell r="Y77">
            <v>0</v>
          </cell>
          <cell r="Z77">
            <v>0</v>
          </cell>
          <cell r="AA77">
            <v>0</v>
          </cell>
          <cell r="AB77">
            <v>105000</v>
          </cell>
          <cell r="AC77">
            <v>60000</v>
          </cell>
          <cell r="AD77">
            <v>60000</v>
          </cell>
          <cell r="AE77">
            <v>0</v>
          </cell>
          <cell r="AF77">
            <v>0</v>
          </cell>
          <cell r="AG77">
            <v>0</v>
          </cell>
          <cell r="AI77">
            <v>1527912</v>
          </cell>
          <cell r="AJ77">
            <v>7.2987964761077892E-3</v>
          </cell>
          <cell r="AK77">
            <v>8.7872426777329464E-4</v>
          </cell>
          <cell r="AL77">
            <v>1533899</v>
          </cell>
          <cell r="AM77">
            <v>92405</v>
          </cell>
        </row>
        <row r="78">
          <cell r="B78" t="str">
            <v>480402</v>
          </cell>
          <cell r="C78" t="str">
            <v>YOUTH CENTRE</v>
          </cell>
          <cell r="D78">
            <v>2667680</v>
          </cell>
          <cell r="E78">
            <v>157831.23000000001</v>
          </cell>
          <cell r="F78">
            <v>11900</v>
          </cell>
          <cell r="G78">
            <v>828846.15000000014</v>
          </cell>
          <cell r="H78">
            <v>1826933.85</v>
          </cell>
          <cell r="M78">
            <v>1122127</v>
          </cell>
          <cell r="N78">
            <v>1455000</v>
          </cell>
          <cell r="O78">
            <v>2577127</v>
          </cell>
          <cell r="Q78">
            <v>1122127</v>
          </cell>
          <cell r="R78">
            <v>0</v>
          </cell>
          <cell r="S78">
            <v>0</v>
          </cell>
          <cell r="T78">
            <v>-3.3944476099082348E-2</v>
          </cell>
          <cell r="U78">
            <v>0</v>
          </cell>
          <cell r="V78">
            <v>1122127</v>
          </cell>
          <cell r="W78">
            <v>1330000</v>
          </cell>
          <cell r="X78">
            <v>0</v>
          </cell>
          <cell r="Y78">
            <v>0</v>
          </cell>
          <cell r="Z78">
            <v>0</v>
          </cell>
          <cell r="AA78">
            <v>0</v>
          </cell>
          <cell r="AB78">
            <v>1330000</v>
          </cell>
          <cell r="AC78">
            <v>125000</v>
          </cell>
          <cell r="AD78">
            <v>125000</v>
          </cell>
          <cell r="AE78">
            <v>0</v>
          </cell>
          <cell r="AF78">
            <v>0</v>
          </cell>
          <cell r="AG78">
            <v>0</v>
          </cell>
          <cell r="AI78">
            <v>2452127</v>
          </cell>
          <cell r="AJ78">
            <v>5.7559262929439102E-3</v>
          </cell>
          <cell r="AK78">
            <v>1.1130507391795065E-2</v>
          </cell>
          <cell r="AL78">
            <v>1209653</v>
          </cell>
          <cell r="AM78">
            <v>1170468</v>
          </cell>
        </row>
        <row r="79">
          <cell r="B79" t="str">
            <v>480403</v>
          </cell>
          <cell r="C79" t="str">
            <v xml:space="preserve">SOCIAL DEVELOPMENT </v>
          </cell>
          <cell r="D79">
            <v>2457144</v>
          </cell>
          <cell r="E79">
            <v>481076.49000000005</v>
          </cell>
          <cell r="F79">
            <v>5122</v>
          </cell>
          <cell r="G79">
            <v>1929768.3599999996</v>
          </cell>
          <cell r="H79">
            <v>522253.64000000007</v>
          </cell>
          <cell r="M79">
            <v>2660113</v>
          </cell>
          <cell r="N79">
            <v>1124100</v>
          </cell>
          <cell r="O79">
            <v>3784213</v>
          </cell>
          <cell r="Q79">
            <v>2445629</v>
          </cell>
          <cell r="R79">
            <v>210884</v>
          </cell>
          <cell r="S79">
            <v>3600</v>
          </cell>
          <cell r="T79">
            <v>0.54008596972745593</v>
          </cell>
          <cell r="U79">
            <v>0</v>
          </cell>
          <cell r="V79">
            <v>2660113</v>
          </cell>
          <cell r="W79">
            <v>1069100</v>
          </cell>
          <cell r="X79">
            <v>0</v>
          </cell>
          <cell r="Y79">
            <v>0</v>
          </cell>
          <cell r="Z79">
            <v>0</v>
          </cell>
          <cell r="AA79">
            <v>0</v>
          </cell>
          <cell r="AB79">
            <v>1069100</v>
          </cell>
          <cell r="AC79">
            <v>55000</v>
          </cell>
          <cell r="AD79">
            <v>55000</v>
          </cell>
          <cell r="AE79">
            <v>0</v>
          </cell>
          <cell r="AF79">
            <v>0</v>
          </cell>
          <cell r="AG79">
            <v>0</v>
          </cell>
          <cell r="AI79">
            <v>3729213</v>
          </cell>
          <cell r="AJ79">
            <v>1.3644992375107188E-2</v>
          </cell>
          <cell r="AK79">
            <v>8.9470868064421838E-3</v>
          </cell>
          <cell r="AL79">
            <v>2867602</v>
          </cell>
          <cell r="AM79">
            <v>940862</v>
          </cell>
        </row>
        <row r="80">
          <cell r="B80" t="str">
            <v>480404</v>
          </cell>
          <cell r="C80" t="str">
            <v>COMMUNITY SAFETY</v>
          </cell>
          <cell r="D80">
            <v>20748093</v>
          </cell>
          <cell r="E80">
            <v>3234186.67</v>
          </cell>
          <cell r="F80">
            <v>3420</v>
          </cell>
          <cell r="G80">
            <v>15591283.879999999</v>
          </cell>
          <cell r="H80">
            <v>5153389.1199999992</v>
          </cell>
          <cell r="M80">
            <v>6444458</v>
          </cell>
          <cell r="N80">
            <v>23264510</v>
          </cell>
          <cell r="O80">
            <v>29708968</v>
          </cell>
          <cell r="Q80">
            <v>5281784</v>
          </cell>
          <cell r="R80">
            <v>1162674</v>
          </cell>
          <cell r="S80">
            <v>0</v>
          </cell>
          <cell r="T80">
            <v>0.43188908975875517</v>
          </cell>
          <cell r="U80">
            <v>0</v>
          </cell>
          <cell r="V80">
            <v>6444458</v>
          </cell>
          <cell r="W80">
            <v>3014626</v>
          </cell>
          <cell r="X80">
            <v>0</v>
          </cell>
          <cell r="Y80">
            <v>1350000</v>
          </cell>
          <cell r="Z80">
            <v>0</v>
          </cell>
          <cell r="AA80">
            <v>0</v>
          </cell>
          <cell r="AB80">
            <v>4364626</v>
          </cell>
          <cell r="AC80">
            <v>21399884</v>
          </cell>
          <cell r="AD80">
            <v>21399884</v>
          </cell>
          <cell r="AE80">
            <v>-2500000</v>
          </cell>
          <cell r="AF80">
            <v>-2500000</v>
          </cell>
          <cell r="AG80">
            <v>11200000</v>
          </cell>
          <cell r="AI80">
            <v>10809084</v>
          </cell>
          <cell r="AJ80">
            <v>3.3056708595348587E-2</v>
          </cell>
          <cell r="AK80">
            <v>3.6526693199564607E-2</v>
          </cell>
          <cell r="AL80">
            <v>6947126</v>
          </cell>
          <cell r="AM80">
            <v>3841093</v>
          </cell>
        </row>
        <row r="81">
          <cell r="B81" t="str">
            <v>480501</v>
          </cell>
          <cell r="C81" t="str">
            <v>EMS COORDINATION</v>
          </cell>
          <cell r="D81">
            <v>6669416</v>
          </cell>
          <cell r="E81">
            <v>3799781.5100000002</v>
          </cell>
          <cell r="F81">
            <v>0</v>
          </cell>
          <cell r="G81">
            <v>6229293.379999999</v>
          </cell>
          <cell r="H81">
            <v>440122.61999999546</v>
          </cell>
          <cell r="M81">
            <v>43615075</v>
          </cell>
          <cell r="N81">
            <v>-29247253</v>
          </cell>
          <cell r="O81">
            <v>14367822</v>
          </cell>
          <cell r="Q81">
            <v>34778599</v>
          </cell>
          <cell r="R81">
            <v>8836476</v>
          </cell>
          <cell r="S81">
            <v>0</v>
          </cell>
          <cell r="T81">
            <v>1.1542848729184085</v>
          </cell>
          <cell r="U81">
            <v>0</v>
          </cell>
          <cell r="V81">
            <v>43615075</v>
          </cell>
          <cell r="W81">
            <v>1371166</v>
          </cell>
          <cell r="X81">
            <v>1026555</v>
          </cell>
          <cell r="Y81">
            <v>10000</v>
          </cell>
          <cell r="Z81">
            <v>0</v>
          </cell>
          <cell r="AA81">
            <v>0</v>
          </cell>
          <cell r="AB81">
            <v>2407721</v>
          </cell>
          <cell r="AC81">
            <v>65026</v>
          </cell>
          <cell r="AD81">
            <v>65026</v>
          </cell>
          <cell r="AE81">
            <v>-31720000</v>
          </cell>
          <cell r="AF81">
            <v>-31720000</v>
          </cell>
          <cell r="AG81">
            <v>0</v>
          </cell>
          <cell r="AI81">
            <v>46022796</v>
          </cell>
          <cell r="AJ81">
            <v>0.22372258840685647</v>
          </cell>
          <cell r="AK81">
            <v>2.0149741645022711E-2</v>
          </cell>
          <cell r="AL81">
            <v>47017051</v>
          </cell>
          <cell r="AM81">
            <v>2118917</v>
          </cell>
        </row>
        <row r="82">
          <cell r="B82" t="str">
            <v>480502</v>
          </cell>
          <cell r="C82" t="str">
            <v>FIRE &amp; RESCUE SERVICES</v>
          </cell>
          <cell r="D82">
            <v>1380029</v>
          </cell>
          <cell r="E82">
            <v>94901.31</v>
          </cell>
          <cell r="F82">
            <v>8578.94</v>
          </cell>
          <cell r="G82">
            <v>620231.15</v>
          </cell>
          <cell r="H82">
            <v>751218.91</v>
          </cell>
          <cell r="M82">
            <v>554637</v>
          </cell>
          <cell r="N82">
            <v>800760</v>
          </cell>
          <cell r="O82">
            <v>1355397</v>
          </cell>
          <cell r="Q82">
            <v>479810</v>
          </cell>
          <cell r="R82">
            <v>74827</v>
          </cell>
          <cell r="S82">
            <v>0</v>
          </cell>
          <cell r="T82">
            <v>-1.7848900276733314E-2</v>
          </cell>
          <cell r="U82">
            <v>0</v>
          </cell>
          <cell r="V82">
            <v>554637</v>
          </cell>
          <cell r="W82">
            <v>796760</v>
          </cell>
          <cell r="X82">
            <v>0</v>
          </cell>
          <cell r="Y82">
            <v>0</v>
          </cell>
          <cell r="Z82">
            <v>0</v>
          </cell>
          <cell r="AA82">
            <v>0</v>
          </cell>
          <cell r="AB82">
            <v>796760</v>
          </cell>
          <cell r="AC82">
            <v>4000</v>
          </cell>
          <cell r="AD82">
            <v>4000</v>
          </cell>
          <cell r="AE82">
            <v>0</v>
          </cell>
          <cell r="AF82">
            <v>0</v>
          </cell>
          <cell r="AG82">
            <v>0</v>
          </cell>
          <cell r="AI82">
            <v>1351397</v>
          </cell>
          <cell r="AJ82">
            <v>2.8449985530510642E-3</v>
          </cell>
          <cell r="AK82">
            <v>6.6679271199147645E-3</v>
          </cell>
          <cell r="AL82">
            <v>597899</v>
          </cell>
          <cell r="AM82">
            <v>701189</v>
          </cell>
        </row>
        <row r="83">
          <cell r="B83" t="str">
            <v>480503</v>
          </cell>
          <cell r="C83" t="str">
            <v>DISASTER MAN - OPERATION &amp; C0-ORD</v>
          </cell>
          <cell r="D83">
            <v>1126591</v>
          </cell>
          <cell r="E83">
            <v>111768.87</v>
          </cell>
          <cell r="F83">
            <v>1139.47</v>
          </cell>
          <cell r="G83">
            <v>764244.06</v>
          </cell>
          <cell r="H83">
            <v>361207.47</v>
          </cell>
          <cell r="M83">
            <v>1299729</v>
          </cell>
          <cell r="N83">
            <v>177720</v>
          </cell>
          <cell r="O83">
            <v>1477449</v>
          </cell>
          <cell r="Q83">
            <v>1063584</v>
          </cell>
          <cell r="R83">
            <v>236145</v>
          </cell>
          <cell r="S83">
            <v>0</v>
          </cell>
          <cell r="T83">
            <v>0.31143334182502791</v>
          </cell>
          <cell r="U83">
            <v>0</v>
          </cell>
          <cell r="V83">
            <v>1299729</v>
          </cell>
          <cell r="W83">
            <v>161720</v>
          </cell>
          <cell r="X83">
            <v>0</v>
          </cell>
          <cell r="Y83">
            <v>0</v>
          </cell>
          <cell r="Z83">
            <v>0</v>
          </cell>
          <cell r="AA83">
            <v>0</v>
          </cell>
          <cell r="AB83">
            <v>161720</v>
          </cell>
          <cell r="AC83">
            <v>16000</v>
          </cell>
          <cell r="AD83">
            <v>16000</v>
          </cell>
          <cell r="AE83">
            <v>0</v>
          </cell>
          <cell r="AF83">
            <v>0</v>
          </cell>
          <cell r="AG83">
            <v>0</v>
          </cell>
          <cell r="AI83">
            <v>1461449</v>
          </cell>
          <cell r="AJ83">
            <v>6.6669319290968811E-3</v>
          </cell>
          <cell r="AK83">
            <v>1.3534027484218782E-3</v>
          </cell>
          <cell r="AL83">
            <v>1401108</v>
          </cell>
          <cell r="AM83">
            <v>142322</v>
          </cell>
        </row>
        <row r="84">
          <cell r="B84" t="str">
            <v>480504</v>
          </cell>
          <cell r="C84" t="str">
            <v>COMM - C0-ORDINATION CENTRE</v>
          </cell>
          <cell r="D84">
            <v>5531193</v>
          </cell>
          <cell r="E84">
            <v>541779.36</v>
          </cell>
          <cell r="F84">
            <v>0</v>
          </cell>
          <cell r="G84">
            <v>3065191.11</v>
          </cell>
          <cell r="H84">
            <v>2466001.89</v>
          </cell>
          <cell r="M84">
            <v>5327452</v>
          </cell>
          <cell r="N84">
            <v>833640</v>
          </cell>
          <cell r="O84">
            <v>6161092</v>
          </cell>
          <cell r="Q84">
            <v>4335700</v>
          </cell>
          <cell r="R84">
            <v>991752</v>
          </cell>
          <cell r="S84">
            <v>0</v>
          </cell>
          <cell r="T84">
            <v>0.11388121875335032</v>
          </cell>
          <cell r="U84">
            <v>0</v>
          </cell>
          <cell r="V84">
            <v>5327452</v>
          </cell>
          <cell r="W84">
            <v>833640</v>
          </cell>
          <cell r="X84">
            <v>0</v>
          </cell>
          <cell r="Y84">
            <v>0</v>
          </cell>
          <cell r="Z84">
            <v>0</v>
          </cell>
          <cell r="AA84">
            <v>0</v>
          </cell>
          <cell r="AB84">
            <v>833640</v>
          </cell>
          <cell r="AC84">
            <v>0</v>
          </cell>
          <cell r="AD84">
            <v>0</v>
          </cell>
          <cell r="AE84">
            <v>0</v>
          </cell>
          <cell r="AF84">
            <v>0</v>
          </cell>
          <cell r="AG84">
            <v>0</v>
          </cell>
          <cell r="AI84">
            <v>6161092</v>
          </cell>
          <cell r="AJ84">
            <v>2.7327050361676195E-2</v>
          </cell>
          <cell r="AK84">
            <v>6.9765685579669459E-3</v>
          </cell>
          <cell r="AL84">
            <v>5742993</v>
          </cell>
          <cell r="AM84">
            <v>733646</v>
          </cell>
        </row>
        <row r="85">
          <cell r="B85" t="str">
            <v>48</v>
          </cell>
          <cell r="AL85">
            <v>76824741</v>
          </cell>
          <cell r="AM85">
            <v>13416997</v>
          </cell>
        </row>
        <row r="86">
          <cell r="B86" t="str">
            <v>Total</v>
          </cell>
          <cell r="C86" t="str">
            <v>TOTAL AMOUNT</v>
          </cell>
          <cell r="D86">
            <v>115326932</v>
          </cell>
          <cell r="E86">
            <v>26041549.840000007</v>
          </cell>
          <cell r="F86">
            <v>2427578.5100000002</v>
          </cell>
          <cell r="G86">
            <v>22154302.799999971</v>
          </cell>
          <cell r="H86">
            <v>90745050.689999864</v>
          </cell>
          <cell r="M86">
            <v>194951593</v>
          </cell>
          <cell r="N86">
            <v>-97903560</v>
          </cell>
          <cell r="O86">
            <v>97048033</v>
          </cell>
          <cell r="Q86">
            <v>152888415</v>
          </cell>
          <cell r="R86">
            <v>34470514</v>
          </cell>
          <cell r="S86">
            <v>7592664</v>
          </cell>
          <cell r="T86">
            <v>-0.15849636058990973</v>
          </cell>
          <cell r="U86">
            <v>-16520000</v>
          </cell>
          <cell r="V86">
            <v>194951593</v>
          </cell>
          <cell r="W86">
            <v>111773432</v>
          </cell>
          <cell r="X86">
            <v>6609478</v>
          </cell>
          <cell r="Y86">
            <v>8009600</v>
          </cell>
          <cell r="Z86">
            <v>6668898</v>
          </cell>
          <cell r="AA86">
            <v>2950000</v>
          </cell>
          <cell r="AB86">
            <v>119491408</v>
          </cell>
          <cell r="AC86">
            <v>108654332</v>
          </cell>
          <cell r="AD86">
            <v>108654332</v>
          </cell>
          <cell r="AE86">
            <v>-342569300</v>
          </cell>
          <cell r="AF86">
            <v>-342569300</v>
          </cell>
          <cell r="AG86">
            <v>92600000</v>
          </cell>
          <cell r="AI86">
            <v>330963001</v>
          </cell>
          <cell r="AJ86">
            <v>0.99999999999999956</v>
          </cell>
          <cell r="AK86">
            <v>1.0000000000000002</v>
          </cell>
          <cell r="AL86">
            <v>210157818</v>
          </cell>
          <cell r="AM86">
            <v>105158527</v>
          </cell>
        </row>
      </sheetData>
      <sheetData sheetId="2" refreshError="1"/>
      <sheetData sheetId="3"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Graph"/>
      <sheetName val="CONSOLIDATED SUMMARY"/>
      <sheetName val="SUMMARY MAN SUPPORT SERV"/>
      <sheetName val="Municipal Manager"/>
      <sheetName val="Internal Audit"/>
      <sheetName val="Corporate Serv"/>
      <sheetName val="Councillors"/>
      <sheetName val="Council Buildings"/>
      <sheetName val="Management Serv"/>
      <sheetName val="Auxiliary Serv"/>
      <sheetName val="Financial Services"/>
      <sheetName val="IT Services"/>
      <sheetName val="SUMMARY SOCIAL SERV"/>
      <sheetName val="Social Services"/>
      <sheetName val="Environmental"/>
      <sheetName val="Clinic Randvaal"/>
      <sheetName val="Clinic Meyerton"/>
      <sheetName val="Clinic Kookrus"/>
      <sheetName val="Sport"/>
      <sheetName val="Housing"/>
      <sheetName val="Library Meyerton"/>
      <sheetName val="Library HOK"/>
      <sheetName val="Library De Deur"/>
      <sheetName val="Libary Randvaal"/>
      <sheetName val="Parks"/>
      <sheetName val="Cemetry"/>
      <sheetName val="Swimpool"/>
      <sheetName val="SUMMARY ENGINEERING SERV"/>
      <sheetName val="Engineering Admin"/>
      <sheetName val="Mechanical Workshop"/>
      <sheetName val="Roads &amp; Stormwater"/>
      <sheetName val="Main Sewer"/>
      <sheetName val="Purification Works"/>
      <sheetName val="Water Services"/>
      <sheetName val="Cleansing Services"/>
      <sheetName val="Solid Waste"/>
      <sheetName val="Electricity"/>
      <sheetName val="SUMMARY TRAFFIC SERV"/>
      <sheetName val="Traffic Services"/>
      <sheetName val="Fire Services"/>
      <sheetName val="SUMMARY DEV &amp; PLAN"/>
      <sheetName val="Dev &amp; Plan Admin"/>
      <sheetName val="Building Control"/>
      <sheetName val="Town Planning"/>
      <sheetName val="Public Relations"/>
      <sheetName val="Sheet11"/>
      <sheetName val="Sheet33"/>
      <sheetName val="Sheet37"/>
      <sheetName val="Sheet36"/>
    </sheetNames>
    <sheetDataSet>
      <sheetData sheetId="0">
        <row r="6">
          <cell r="E6">
            <v>39913493</v>
          </cell>
        </row>
        <row r="7">
          <cell r="E7">
            <v>1105628</v>
          </cell>
        </row>
        <row r="8">
          <cell r="E8">
            <v>4261387</v>
          </cell>
        </row>
        <row r="9">
          <cell r="E9">
            <v>2639020</v>
          </cell>
        </row>
        <row r="10">
          <cell r="E10">
            <v>18618709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UMMARY"/>
      <sheetName val="Vacancies"/>
      <sheetName val="EVENT PLANNER"/>
      <sheetName val="Year Planner"/>
      <sheetName val="audit fees"/>
      <sheetName val="adverts"/>
      <sheetName val="bad debt"/>
      <sheetName val="bank chgs"/>
      <sheetName val="collection"/>
      <sheetName val="cptr sys"/>
      <sheetName val="contract serv"/>
      <sheetName val="LM agencyfee"/>
      <sheetName val="cptr req"/>
      <sheetName val="congress"/>
      <sheetName val="consult fees"/>
      <sheetName val="workshp"/>
      <sheetName val="donation"/>
      <sheetName val="disaster"/>
      <sheetName val="data acc"/>
      <sheetName val="electricity"/>
      <sheetName val="entertain"/>
      <sheetName val="refreshments"/>
      <sheetName val="catering"/>
      <sheetName val="int.bursaries"/>
      <sheetName val="ext.bursaries"/>
      <sheetName val="gen exp grants"/>
      <sheetName val="IDP"/>
      <sheetName val="IGR"/>
      <sheetName val="legal fees"/>
      <sheetName val="licence fees"/>
      <sheetName val="disposal loss"/>
      <sheetName val="laundry"/>
      <sheetName val="marketing"/>
      <sheetName val="membershp"/>
      <sheetName val="may.allow"/>
      <sheetName val="periodical"/>
      <sheetName val="postage"/>
      <sheetName val="publicity"/>
      <sheetName val="Public Part"/>
      <sheetName val="rental"/>
      <sheetName val="refuse"/>
      <sheetName val="staty"/>
      <sheetName val="printing"/>
      <sheetName val="stocks&amp;mts"/>
      <sheetName val="Spec.Proj"/>
      <sheetName val="sewer"/>
      <sheetName val="S&amp;T"/>
      <sheetName val="tel-off"/>
      <sheetName val="tel-cell"/>
      <sheetName val="training"/>
      <sheetName val="fuel&amp;oil"/>
      <sheetName val="aviation fuel"/>
      <sheetName val="uniforms"/>
      <sheetName val="campaigns"/>
      <sheetName val="OR Tambo"/>
      <sheetName val="2010"/>
      <sheetName val="water"/>
      <sheetName val="RM bldg"/>
      <sheetName val="RM network"/>
      <sheetName val="RM ppe"/>
      <sheetName val="RM vehicles"/>
      <sheetName val="inc market"/>
      <sheetName val="inc technorama"/>
      <sheetName val="ambulance sub"/>
      <sheetName val="health sub"/>
      <sheetName val="eq share"/>
      <sheetName val="support grant"/>
      <sheetName val="int arrears"/>
      <sheetName val="int investments"/>
      <sheetName val="rent prop"/>
      <sheetName val="rent cut"/>
      <sheetName val="rent sound"/>
      <sheetName val="rent parking"/>
      <sheetName val="lic permit"/>
      <sheetName val="surplus lic"/>
      <sheetName val="inc ambulance"/>
      <sheetName val="inc fuel"/>
      <sheetName val="inc landing"/>
      <sheetName val="inc salary"/>
      <sheetName val="inc IT MLM"/>
      <sheetName val="inc IT ELM"/>
      <sheetName val="inc trfr"/>
      <sheetName val="inc disposal"/>
      <sheetName val="inc sundries"/>
      <sheetName val="inc SDL"/>
      <sheetName val="inc tel"/>
      <sheetName val="inc tender"/>
      <sheetName val="FURN &amp; EQ RENEW"/>
      <sheetName val="COMPUTERS RENEW"/>
      <sheetName val="VEHICLES RENEW"/>
      <sheetName val="PROJECTS RENEW"/>
      <sheetName val="NETWORKS RENEW"/>
      <sheetName val="NEW FURN &amp; EQ"/>
      <sheetName val="NEW COMPUTERS"/>
      <sheetName val="NEW VEHICLES"/>
      <sheetName val="NEW PROJECTS"/>
      <sheetName val="NEW NETWORKS"/>
      <sheetName val="sheet 5"/>
      <sheetName val="Votes"/>
      <sheetName val="Costcodes"/>
      <sheetName val="CLUSTERS"/>
      <sheetName val="Sheet1"/>
    </sheetNames>
    <sheetDataSet>
      <sheetData sheetId="0">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10000</v>
          </cell>
        </row>
        <row r="63">
          <cell r="G63">
            <v>0</v>
          </cell>
        </row>
        <row r="64">
          <cell r="G64">
            <v>0</v>
          </cell>
        </row>
        <row r="65">
          <cell r="G65">
            <v>0</v>
          </cell>
        </row>
        <row r="66">
          <cell r="G66">
            <v>0</v>
          </cell>
        </row>
        <row r="67">
          <cell r="G67">
            <v>0</v>
          </cell>
        </row>
        <row r="68">
          <cell r="G68">
            <v>0</v>
          </cell>
        </row>
        <row r="69">
          <cell r="G69">
            <v>4000</v>
          </cell>
        </row>
        <row r="70">
          <cell r="G70">
            <v>10000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1000</v>
          </cell>
        </row>
        <row r="85">
          <cell r="G85">
            <v>0</v>
          </cell>
        </row>
        <row r="86">
          <cell r="G86">
            <v>0</v>
          </cell>
        </row>
        <row r="87">
          <cell r="G87">
            <v>0</v>
          </cell>
        </row>
        <row r="88">
          <cell r="G88">
            <v>0</v>
          </cell>
        </row>
        <row r="89">
          <cell r="G89">
            <v>0</v>
          </cell>
        </row>
        <row r="90">
          <cell r="G90">
            <v>5000</v>
          </cell>
        </row>
        <row r="91">
          <cell r="G91">
            <v>2000</v>
          </cell>
        </row>
        <row r="92">
          <cell r="G92">
            <v>0</v>
          </cell>
        </row>
        <row r="93">
          <cell r="G93">
            <v>0</v>
          </cell>
        </row>
        <row r="94">
          <cell r="G94">
            <v>0</v>
          </cell>
        </row>
        <row r="95">
          <cell r="G95">
            <v>40000</v>
          </cell>
        </row>
        <row r="96">
          <cell r="G96">
            <v>0</v>
          </cell>
        </row>
        <row r="97">
          <cell r="G97">
            <v>4200</v>
          </cell>
        </row>
        <row r="98">
          <cell r="G98">
            <v>0</v>
          </cell>
        </row>
        <row r="99">
          <cell r="G99">
            <v>0</v>
          </cell>
        </row>
        <row r="100">
          <cell r="G100">
            <v>0</v>
          </cell>
        </row>
        <row r="101">
          <cell r="G101">
            <v>0</v>
          </cell>
        </row>
        <row r="102">
          <cell r="G102">
            <v>0</v>
          </cell>
        </row>
        <row r="103">
          <cell r="G103">
            <v>0</v>
          </cell>
        </row>
        <row r="104">
          <cell r="G104">
            <v>0</v>
          </cell>
        </row>
        <row r="105">
          <cell r="G105">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23">
          <cell r="G123">
            <v>0</v>
          </cell>
        </row>
        <row r="124">
          <cell r="G124">
            <v>0</v>
          </cell>
        </row>
        <row r="125">
          <cell r="G125">
            <v>0</v>
          </cell>
        </row>
        <row r="126">
          <cell r="G126">
            <v>0</v>
          </cell>
        </row>
        <row r="130">
          <cell r="G130">
            <v>0</v>
          </cell>
        </row>
        <row r="134">
          <cell r="G134">
            <v>0</v>
          </cell>
        </row>
        <row r="135">
          <cell r="G135">
            <v>0</v>
          </cell>
        </row>
        <row r="143">
          <cell r="G143">
            <v>0</v>
          </cell>
        </row>
        <row r="144">
          <cell r="G144">
            <v>0</v>
          </cell>
        </row>
        <row r="148">
          <cell r="G148">
            <v>0</v>
          </cell>
        </row>
        <row r="149">
          <cell r="G149">
            <v>0</v>
          </cell>
        </row>
        <row r="150">
          <cell r="G150">
            <v>0</v>
          </cell>
        </row>
        <row r="151">
          <cell r="G151">
            <v>0</v>
          </cell>
        </row>
        <row r="155">
          <cell r="G155">
            <v>0</v>
          </cell>
        </row>
        <row r="157">
          <cell r="G157">
            <v>0</v>
          </cell>
        </row>
        <row r="160">
          <cell r="G160">
            <v>0</v>
          </cell>
        </row>
        <row r="161">
          <cell r="G161">
            <v>0</v>
          </cell>
        </row>
        <row r="162">
          <cell r="G162">
            <v>0</v>
          </cell>
        </row>
        <row r="163">
          <cell r="G163">
            <v>0</v>
          </cell>
        </row>
        <row r="167">
          <cell r="G167">
            <v>0</v>
          </cell>
        </row>
        <row r="168">
          <cell r="G168">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98">
          <cell r="G198">
            <v>0</v>
          </cell>
        </row>
        <row r="199">
          <cell r="G199">
            <v>0</v>
          </cell>
        </row>
        <row r="200">
          <cell r="G200">
            <v>0</v>
          </cell>
        </row>
        <row r="201">
          <cell r="G201">
            <v>0</v>
          </cell>
        </row>
        <row r="202">
          <cell r="G202">
            <v>0</v>
          </cell>
        </row>
        <row r="206">
          <cell r="G206">
            <v>0</v>
          </cell>
        </row>
        <row r="207">
          <cell r="G207">
            <v>0</v>
          </cell>
        </row>
        <row r="208">
          <cell r="G208">
            <v>0</v>
          </cell>
        </row>
        <row r="209">
          <cell r="G209">
            <v>0</v>
          </cell>
        </row>
        <row r="210">
          <cell r="G2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E91"/>
  <sheetViews>
    <sheetView workbookViewId="0">
      <selection activeCell="E1" sqref="E1"/>
    </sheetView>
  </sheetViews>
  <sheetFormatPr defaultRowHeight="15"/>
  <cols>
    <col min="1" max="1" width="68.42578125" customWidth="1"/>
    <col min="2" max="2" width="5.140625" style="97" bestFit="1" customWidth="1"/>
    <col min="3" max="3" width="15.140625" style="13" bestFit="1" customWidth="1"/>
    <col min="4" max="4" width="15.28515625" style="13" customWidth="1"/>
    <col min="5" max="5" width="19.28515625" style="13" bestFit="1" customWidth="1"/>
  </cols>
  <sheetData>
    <row r="1" spans="1:5" ht="15.75">
      <c r="E1" s="98"/>
    </row>
    <row r="2" spans="1:5" ht="23.25">
      <c r="A2" s="273" t="s">
        <v>371</v>
      </c>
      <c r="B2" s="273"/>
      <c r="C2" s="273"/>
      <c r="D2" s="273"/>
      <c r="E2" s="273"/>
    </row>
    <row r="3" spans="1:5" ht="18">
      <c r="A3" s="274" t="s">
        <v>415</v>
      </c>
      <c r="B3" s="274"/>
      <c r="C3" s="274"/>
      <c r="D3" s="274"/>
      <c r="E3" s="274"/>
    </row>
    <row r="5" spans="1:5" ht="16.5" thickBot="1">
      <c r="A5" s="275" t="s">
        <v>416</v>
      </c>
      <c r="B5" s="275"/>
      <c r="C5" s="275"/>
      <c r="D5" s="275"/>
      <c r="E5" s="275"/>
    </row>
    <row r="6" spans="1:5" ht="40.5" thickTop="1" thickBot="1">
      <c r="A6" s="99" t="s">
        <v>417</v>
      </c>
      <c r="B6" s="99" t="s">
        <v>418</v>
      </c>
      <c r="C6" s="100" t="s">
        <v>518</v>
      </c>
      <c r="D6" s="100" t="s">
        <v>419</v>
      </c>
      <c r="E6" s="100" t="s">
        <v>519</v>
      </c>
    </row>
    <row r="7" spans="1:5" ht="15.75" thickTop="1">
      <c r="A7" s="101" t="s">
        <v>420</v>
      </c>
    </row>
    <row r="8" spans="1:5">
      <c r="A8" s="102" t="s">
        <v>421</v>
      </c>
      <c r="B8" s="103" t="s">
        <v>422</v>
      </c>
      <c r="C8" s="24">
        <f>([1]Sheet2!$D$5)-C9</f>
        <v>7870323</v>
      </c>
      <c r="D8" s="24">
        <f>(+'ANNEXURE B &amp; C'!D139)*-1</f>
        <v>9181680</v>
      </c>
      <c r="E8" s="24">
        <f>(+'ANNEXURE B &amp; C'!E139)*-1</f>
        <v>9168212</v>
      </c>
    </row>
    <row r="9" spans="1:5">
      <c r="A9" s="102" t="s">
        <v>423</v>
      </c>
      <c r="B9" s="103" t="s">
        <v>422</v>
      </c>
      <c r="C9" s="24">
        <v>558500</v>
      </c>
      <c r="D9" s="24">
        <f>('ANNEXURE B &amp; C'!D159)*-1</f>
        <v>705576</v>
      </c>
      <c r="E9" s="24">
        <f>('ANNEXURE B &amp; C'!E159)*-1</f>
        <v>539380</v>
      </c>
    </row>
    <row r="10" spans="1:5">
      <c r="A10" s="102" t="s">
        <v>424</v>
      </c>
      <c r="B10" s="103" t="s">
        <v>425</v>
      </c>
      <c r="C10" s="24">
        <f>([1]Sheet2!$D$11+[1]Sheet2!$D$6)</f>
        <v>13813474</v>
      </c>
      <c r="D10" s="24">
        <f>('ANNEXURE B &amp; C'!D152)*-1</f>
        <v>13020000</v>
      </c>
      <c r="E10" s="24">
        <f>('ANNEXURE B &amp; C'!E152)*-1</f>
        <v>9945702</v>
      </c>
    </row>
    <row r="11" spans="1:5">
      <c r="A11" s="102" t="s">
        <v>426</v>
      </c>
      <c r="B11" s="103" t="s">
        <v>427</v>
      </c>
      <c r="C11" s="24">
        <f>([1]Sheet2!$D$8)</f>
        <v>42223033</v>
      </c>
      <c r="D11" s="24">
        <f>('ANNEXURE B &amp; C'!D164)*-1</f>
        <v>41999996</v>
      </c>
      <c r="E11" s="24">
        <f>('ANNEXURE B &amp; C'!E164)*-1</f>
        <v>41999996</v>
      </c>
    </row>
    <row r="12" spans="1:5">
      <c r="A12" s="102" t="s">
        <v>428</v>
      </c>
      <c r="B12" s="103" t="s">
        <v>427</v>
      </c>
      <c r="C12" s="24">
        <f>([1]Sheet2!$D$7)</f>
        <v>5664190</v>
      </c>
      <c r="D12" s="24">
        <f>('ANNEXURE B &amp; C'!D171+'ANNEXURE B &amp; C'!D172)*-1</f>
        <v>5787006</v>
      </c>
      <c r="E12" s="24">
        <f>('ANNEXURE B &amp; C'!E171+'ANNEXURE B &amp; C'!E172)*-1</f>
        <v>6296652</v>
      </c>
    </row>
    <row r="13" spans="1:5">
      <c r="A13" s="102" t="s">
        <v>429</v>
      </c>
      <c r="B13" s="103" t="s">
        <v>430</v>
      </c>
      <c r="C13" s="24">
        <f>[1]Sheet2!$D$9-C14</f>
        <v>233702745</v>
      </c>
      <c r="D13" s="24">
        <f>('ANNEXURE B &amp; C'!D146)*-1-D14</f>
        <v>248941000</v>
      </c>
      <c r="E13" s="24">
        <f>('ANNEXURE B &amp; C'!E146)*-1-E14</f>
        <v>252485487</v>
      </c>
    </row>
    <row r="14" spans="1:5">
      <c r="A14" s="102" t="s">
        <v>431</v>
      </c>
      <c r="B14" s="103" t="s">
        <v>432</v>
      </c>
      <c r="C14" s="24">
        <v>18751132</v>
      </c>
      <c r="D14" s="24">
        <f>('ANNEXURE B &amp; C'!D190)*-1</f>
        <v>50000000</v>
      </c>
      <c r="E14" s="24">
        <f>('ANNEXURE B &amp; C'!E190)*-1</f>
        <v>35272000</v>
      </c>
    </row>
    <row r="15" spans="1:5">
      <c r="A15" s="102" t="s">
        <v>433</v>
      </c>
      <c r="B15" s="103" t="s">
        <v>427</v>
      </c>
      <c r="C15" s="24">
        <f>([1]Sheet2!$D$10)+[1]Sheet2!$D$4</f>
        <v>2170681</v>
      </c>
      <c r="D15" s="24">
        <f>('ANNEXURE B &amp; C'!D179-'ANNEXURE B &amp; C'!D171-'ANNEXURE B &amp; C'!D172)*-1</f>
        <v>3581600</v>
      </c>
      <c r="E15" s="24">
        <f>('ANNEXURE B &amp; C'!E179-'ANNEXURE B &amp; C'!E171-'ANNEXURE B &amp; C'!E172)*-1</f>
        <v>23899840</v>
      </c>
    </row>
    <row r="16" spans="1:5" s="58" customFormat="1" ht="12.75">
      <c r="A16" s="104" t="s">
        <v>434</v>
      </c>
      <c r="B16" s="105"/>
      <c r="C16" s="106">
        <f>SUM(C7:C15)</f>
        <v>324754078</v>
      </c>
      <c r="D16" s="106">
        <f>SUM(D7:D15)</f>
        <v>373216858</v>
      </c>
      <c r="E16" s="106">
        <f>SUM(E7:E15)</f>
        <v>379607269</v>
      </c>
    </row>
    <row r="18" spans="1:5">
      <c r="A18" s="101" t="s">
        <v>435</v>
      </c>
    </row>
    <row r="19" spans="1:5">
      <c r="A19" s="102" t="s">
        <v>517</v>
      </c>
      <c r="B19" s="103"/>
      <c r="C19" s="24">
        <f>([1]Sheet2!$D$15+[1]Sheet2!$D$16)*-1</f>
        <v>206054645</v>
      </c>
      <c r="D19" s="24">
        <f>('ANNEXURE B &amp; C'!D42)</f>
        <v>211151452</v>
      </c>
      <c r="E19" s="24">
        <f>('ANNEXURE B &amp; C'!E42)</f>
        <v>231793555</v>
      </c>
    </row>
    <row r="20" spans="1:5">
      <c r="A20" s="102" t="s">
        <v>436</v>
      </c>
      <c r="B20" s="103"/>
      <c r="C20" s="24" t="str">
        <f>([1]Sheet2!$D$17)</f>
        <v xml:space="preserve">- </v>
      </c>
      <c r="D20" s="24">
        <f>('ANNEXURE B &amp; C'!D128)</f>
        <v>0</v>
      </c>
      <c r="E20" s="24">
        <f>('ANNEXURE B &amp; C'!E128)</f>
        <v>0</v>
      </c>
    </row>
    <row r="21" spans="1:5">
      <c r="A21" s="102" t="s">
        <v>394</v>
      </c>
      <c r="B21" s="103"/>
      <c r="C21" s="24">
        <f>([1]Sheet2!$D$18)*-1</f>
        <v>8962556</v>
      </c>
      <c r="D21" s="24">
        <f>('ANNEXURE B &amp; C'!D124)</f>
        <v>7069032</v>
      </c>
      <c r="E21" s="24">
        <f>('ANNEXURE B &amp; C'!E124)</f>
        <v>7069032</v>
      </c>
    </row>
    <row r="22" spans="1:5">
      <c r="A22" s="102" t="s">
        <v>437</v>
      </c>
      <c r="B22" s="103"/>
      <c r="C22" s="24">
        <f>([1]Sheet2!$D$21)*-1</f>
        <v>7864470</v>
      </c>
      <c r="D22" s="24">
        <f>('ANNEXURE B &amp; C'!D121)</f>
        <v>6062130</v>
      </c>
      <c r="E22" s="24">
        <f>('ANNEXURE B &amp; C'!E121)</f>
        <v>7755886</v>
      </c>
    </row>
    <row r="23" spans="1:5">
      <c r="A23" s="102" t="s">
        <v>438</v>
      </c>
      <c r="B23" s="103"/>
      <c r="C23" s="24">
        <f>([1]Sheet2!$D$19)*-1</f>
        <v>317</v>
      </c>
      <c r="D23" s="24">
        <f>('ANNEXURE B &amp; C'!D107)</f>
        <v>0</v>
      </c>
      <c r="E23" s="24">
        <f>('ANNEXURE B &amp; C'!E107)</f>
        <v>0</v>
      </c>
    </row>
    <row r="24" spans="1:5">
      <c r="A24" s="102" t="s">
        <v>439</v>
      </c>
      <c r="B24" s="103"/>
      <c r="C24" s="24">
        <f>([1]Sheet2!$D$22*-1)</f>
        <v>33919718</v>
      </c>
      <c r="D24" s="24">
        <f>('ANNEXURE B &amp; C'!D53)</f>
        <v>19706698</v>
      </c>
      <c r="E24" s="24">
        <f>('ANNEXURE B &amp; C'!E53)</f>
        <v>25847651</v>
      </c>
    </row>
    <row r="25" spans="1:5">
      <c r="A25" s="102" t="s">
        <v>440</v>
      </c>
      <c r="B25" s="103"/>
      <c r="C25" s="24">
        <f>([1]Sheet2!$D$23)*-1</f>
        <v>20151737</v>
      </c>
      <c r="D25" s="24">
        <f>('ANNEXURE B &amp; C'!D108)</f>
        <v>0</v>
      </c>
      <c r="E25" s="24">
        <f>('ANNEXURE B &amp; C'!E108)</f>
        <v>0</v>
      </c>
    </row>
    <row r="26" spans="1:5">
      <c r="A26" s="102" t="s">
        <v>441</v>
      </c>
      <c r="B26" s="24"/>
      <c r="C26" s="24">
        <v>0</v>
      </c>
      <c r="D26" s="24">
        <v>0</v>
      </c>
      <c r="E26" s="24">
        <v>0</v>
      </c>
    </row>
    <row r="27" spans="1:5">
      <c r="A27" s="102" t="s">
        <v>442</v>
      </c>
      <c r="B27" s="24"/>
      <c r="C27" s="24">
        <f>([1]Sheet2!$D$14+[1]Sheet2!$D$20)*-1</f>
        <v>83466316</v>
      </c>
      <c r="D27" s="24">
        <f>('ANNEXURE B &amp; C'!D100+'ANNEXURE B &amp; C'!D112+'ANNEXURE B &amp; C'!D130)-D24</f>
        <v>81273926</v>
      </c>
      <c r="E27" s="24">
        <f>('ANNEXURE B &amp; C'!E100+'ANNEXURE B &amp; C'!E112+'ANNEXURE B &amp; C'!E130)-E24-E25</f>
        <v>88800554</v>
      </c>
    </row>
    <row r="28" spans="1:5">
      <c r="A28" s="104" t="s">
        <v>443</v>
      </c>
      <c r="B28" s="105"/>
      <c r="C28" s="106">
        <f>SUM(C18:C27)</f>
        <v>360419759</v>
      </c>
      <c r="D28" s="106">
        <f>SUM(D18:D27)</f>
        <v>325263238</v>
      </c>
      <c r="E28" s="106">
        <f>SUM(E18:E27)</f>
        <v>361266678</v>
      </c>
    </row>
    <row r="29" spans="1:5" ht="15.75" thickBot="1"/>
    <row r="30" spans="1:5" s="58" customFormat="1" ht="13.5" thickBot="1">
      <c r="A30" s="107" t="s">
        <v>444</v>
      </c>
      <c r="B30" s="108"/>
      <c r="C30" s="109">
        <f>SUM(C16-C28)</f>
        <v>-35665681</v>
      </c>
      <c r="D30" s="109">
        <f>SUM(D16-D28)</f>
        <v>47953620</v>
      </c>
      <c r="E30" s="109">
        <f>SUM(E16-E28)</f>
        <v>18340591</v>
      </c>
    </row>
    <row r="31" spans="1:5" s="58" customFormat="1" ht="12.75">
      <c r="A31" s="110"/>
      <c r="B31" s="74"/>
      <c r="C31" s="111"/>
      <c r="D31" s="111"/>
      <c r="E31" s="111"/>
    </row>
    <row r="32" spans="1:5" s="58" customFormat="1" ht="12.75">
      <c r="A32" s="112" t="s">
        <v>445</v>
      </c>
      <c r="B32" s="113"/>
      <c r="C32" s="114">
        <v>0</v>
      </c>
      <c r="D32" s="112"/>
      <c r="E32" s="112"/>
    </row>
    <row r="33" spans="1:5" s="58" customFormat="1" ht="12.75">
      <c r="A33" s="112" t="s">
        <v>446</v>
      </c>
      <c r="B33" s="113"/>
      <c r="C33" s="114">
        <v>0</v>
      </c>
      <c r="D33" s="114">
        <f>('ANNEXURE B &amp; C'!D190)</f>
        <v>-50000000</v>
      </c>
      <c r="E33" s="114">
        <f>('ANNEXURE B &amp; C'!E190)</f>
        <v>-35272000</v>
      </c>
    </row>
    <row r="34" spans="1:5" s="58" customFormat="1" ht="13.5" thickBot="1">
      <c r="A34" s="110"/>
      <c r="B34" s="74"/>
      <c r="C34" s="111"/>
      <c r="D34" s="111"/>
      <c r="E34" s="111"/>
    </row>
    <row r="35" spans="1:5" s="58" customFormat="1" ht="13.5" thickBot="1">
      <c r="A35" s="107" t="s">
        <v>447</v>
      </c>
      <c r="B35" s="108"/>
      <c r="C35" s="109">
        <f>SUM(C30:C33)</f>
        <v>-35665681</v>
      </c>
      <c r="D35" s="109">
        <f>SUM(D30:D33)</f>
        <v>-2046380</v>
      </c>
      <c r="E35" s="109">
        <f>SUM(E30:E33)</f>
        <v>-16931409</v>
      </c>
    </row>
    <row r="36" spans="1:5" s="58" customFormat="1" ht="12.75">
      <c r="A36" s="110"/>
      <c r="B36" s="74"/>
      <c r="C36" s="111"/>
      <c r="D36" s="111"/>
      <c r="E36" s="111"/>
    </row>
    <row r="37" spans="1:5" s="58" customFormat="1" ht="12.75">
      <c r="A37" s="110"/>
      <c r="B37" s="74"/>
      <c r="C37" s="111"/>
      <c r="D37" s="111"/>
      <c r="E37" s="111"/>
    </row>
    <row r="39" spans="1:5" ht="16.5" thickBot="1">
      <c r="A39" s="275" t="s">
        <v>448</v>
      </c>
      <c r="B39" s="275"/>
      <c r="C39" s="275"/>
      <c r="D39" s="275"/>
      <c r="E39" s="275"/>
    </row>
    <row r="40" spans="1:5" ht="40.5" thickTop="1" thickBot="1">
      <c r="A40" s="99" t="s">
        <v>417</v>
      </c>
      <c r="B40" s="99" t="s">
        <v>418</v>
      </c>
      <c r="C40" s="100" t="str">
        <f>(C$6)</f>
        <v>AUDITED  AMOUNT 09/10</v>
      </c>
      <c r="D40" s="100" t="str">
        <f t="shared" ref="D40:E40" si="0">(D$6)</f>
        <v>BUDGET  AMOUNT 10/11</v>
      </c>
      <c r="E40" s="100" t="str">
        <f t="shared" si="0"/>
        <v>ADJUSTMENT BUDGET  AMOUNT 10/11</v>
      </c>
    </row>
    <row r="41" spans="1:5" ht="15.75" thickTop="1">
      <c r="A41" s="115" t="s">
        <v>449</v>
      </c>
      <c r="B41" s="116"/>
      <c r="C41" s="117"/>
      <c r="D41" s="117"/>
      <c r="E41" s="117"/>
    </row>
    <row r="42" spans="1:5">
      <c r="A42" s="101" t="s">
        <v>450</v>
      </c>
    </row>
    <row r="43" spans="1:5">
      <c r="A43" s="102" t="s">
        <v>451</v>
      </c>
      <c r="B43" s="103" t="s">
        <v>452</v>
      </c>
      <c r="C43" s="24">
        <f>SUM(C15+C12+C11+C8+C9)</f>
        <v>58486727</v>
      </c>
      <c r="D43" s="24">
        <f>SUM(D15+D12+D11+D8+D9)</f>
        <v>61255858</v>
      </c>
      <c r="E43" s="24">
        <f>SUM(E15+E12+E11+E8+E9)</f>
        <v>81904080</v>
      </c>
    </row>
    <row r="44" spans="1:5">
      <c r="A44" s="102" t="s">
        <v>453</v>
      </c>
      <c r="B44" s="103" t="s">
        <v>430</v>
      </c>
      <c r="C44" s="24">
        <f t="shared" ref="C44:D45" si="1">(C13)</f>
        <v>233702745</v>
      </c>
      <c r="D44" s="24">
        <f t="shared" si="1"/>
        <v>248941000</v>
      </c>
      <c r="E44" s="24">
        <f>(E13)</f>
        <v>252485487</v>
      </c>
    </row>
    <row r="45" spans="1:5">
      <c r="A45" s="102" t="s">
        <v>454</v>
      </c>
      <c r="B45" s="103" t="s">
        <v>432</v>
      </c>
      <c r="C45" s="24">
        <f>(C14)</f>
        <v>18751132</v>
      </c>
      <c r="D45" s="24">
        <f t="shared" si="1"/>
        <v>50000000</v>
      </c>
      <c r="E45" s="24">
        <f>(E14)</f>
        <v>35272000</v>
      </c>
    </row>
    <row r="46" spans="1:5">
      <c r="A46" s="102" t="s">
        <v>455</v>
      </c>
      <c r="B46" s="103" t="s">
        <v>425</v>
      </c>
      <c r="C46" s="24">
        <f>(C10)</f>
        <v>13813474</v>
      </c>
      <c r="D46" s="24">
        <f>(D10)</f>
        <v>13020000</v>
      </c>
      <c r="E46" s="24">
        <f>(E10)</f>
        <v>9945702</v>
      </c>
    </row>
    <row r="47" spans="1:5">
      <c r="A47" s="101" t="s">
        <v>456</v>
      </c>
    </row>
    <row r="48" spans="1:5">
      <c r="A48" s="102" t="s">
        <v>457</v>
      </c>
      <c r="B48" s="103"/>
      <c r="C48" s="24">
        <f>SUM(C28-C23-C21)*-1</f>
        <v>-351456886</v>
      </c>
      <c r="D48" s="24">
        <f>SUM(D28-D23)*-1</f>
        <v>-325263238</v>
      </c>
      <c r="E48" s="24">
        <f>SUM(E28-E23)*-1</f>
        <v>-361266678</v>
      </c>
    </row>
    <row r="49" spans="1:5">
      <c r="A49" s="102" t="s">
        <v>458</v>
      </c>
      <c r="B49" s="103"/>
      <c r="C49" s="24">
        <f>(C23)*-1</f>
        <v>-317</v>
      </c>
      <c r="D49" s="24">
        <f>(D23)*-1</f>
        <v>0</v>
      </c>
      <c r="E49" s="24">
        <f>(E23)*-1</f>
        <v>0</v>
      </c>
    </row>
    <row r="50" spans="1:5" ht="15.75" thickBot="1">
      <c r="A50" s="104" t="s">
        <v>459</v>
      </c>
      <c r="B50" s="105"/>
      <c r="C50" s="118">
        <f>SUM(C43:C49)</f>
        <v>-26703125</v>
      </c>
      <c r="D50" s="118">
        <f>SUM(D43:D49)</f>
        <v>47953620</v>
      </c>
      <c r="E50" s="118">
        <f>SUM(E43:E49)</f>
        <v>18340591</v>
      </c>
    </row>
    <row r="51" spans="1:5" ht="15.75" thickTop="1">
      <c r="A51" s="110"/>
      <c r="B51" s="74"/>
      <c r="C51" s="111"/>
      <c r="D51" s="111"/>
      <c r="E51" s="111"/>
    </row>
    <row r="52" spans="1:5">
      <c r="A52" s="110" t="s">
        <v>460</v>
      </c>
      <c r="B52" s="74"/>
      <c r="C52" s="111"/>
      <c r="D52" s="111"/>
      <c r="E52" s="111"/>
    </row>
    <row r="53" spans="1:5">
      <c r="A53" s="119" t="s">
        <v>450</v>
      </c>
    </row>
    <row r="54" spans="1:5" s="121" customFormat="1" ht="12.75">
      <c r="A54" s="120" t="s">
        <v>461</v>
      </c>
      <c r="B54" s="113"/>
      <c r="C54" s="114">
        <f>23004522+776957</f>
        <v>23781479</v>
      </c>
      <c r="D54" s="114">
        <v>0</v>
      </c>
      <c r="E54" s="114">
        <v>0</v>
      </c>
    </row>
    <row r="55" spans="1:5" s="121" customFormat="1" ht="12.75">
      <c r="A55" s="101" t="s">
        <v>456</v>
      </c>
      <c r="B55" s="122"/>
      <c r="C55" s="123"/>
      <c r="D55" s="123"/>
      <c r="E55" s="123"/>
    </row>
    <row r="56" spans="1:5" s="121" customFormat="1" ht="12.75">
      <c r="A56" s="112" t="s">
        <v>462</v>
      </c>
      <c r="B56" s="113" t="s">
        <v>463</v>
      </c>
      <c r="C56" s="152">
        <f>-51397251</f>
        <v>-51397251</v>
      </c>
      <c r="D56" s="114">
        <f>('ANNEXURE B &amp; C'!D209)*-1</f>
        <v>-141541400</v>
      </c>
      <c r="E56" s="114">
        <f>('ANNEXURE B &amp; C'!E209)*-1</f>
        <v>-109731662</v>
      </c>
    </row>
    <row r="57" spans="1:5" s="58" customFormat="1" ht="13.5" thickBot="1">
      <c r="A57" s="104" t="s">
        <v>464</v>
      </c>
      <c r="B57" s="105"/>
      <c r="C57" s="118">
        <f>SUM(C54:C56)</f>
        <v>-27615772</v>
      </c>
      <c r="D57" s="118">
        <f>SUM(D54:D56)</f>
        <v>-141541400</v>
      </c>
      <c r="E57" s="118">
        <f>SUM(E54:E56)</f>
        <v>-109731662</v>
      </c>
    </row>
    <row r="58" spans="1:5" ht="15.75" thickTop="1"/>
    <row r="59" spans="1:5">
      <c r="A59" s="110" t="s">
        <v>465</v>
      </c>
    </row>
    <row r="60" spans="1:5">
      <c r="A60" s="119" t="s">
        <v>450</v>
      </c>
    </row>
    <row r="61" spans="1:5">
      <c r="A61" s="120" t="s">
        <v>466</v>
      </c>
      <c r="B61" s="103"/>
      <c r="C61" s="24">
        <v>60021</v>
      </c>
      <c r="D61" s="24">
        <v>0</v>
      </c>
      <c r="E61" s="24"/>
    </row>
    <row r="62" spans="1:5">
      <c r="A62" s="101" t="s">
        <v>456</v>
      </c>
    </row>
    <row r="63" spans="1:5">
      <c r="A63" s="112" t="s">
        <v>467</v>
      </c>
      <c r="B63" s="103" t="s">
        <v>468</v>
      </c>
      <c r="C63" s="24">
        <v>0</v>
      </c>
      <c r="D63" s="24">
        <v>0</v>
      </c>
      <c r="E63" s="24">
        <v>0</v>
      </c>
    </row>
    <row r="64" spans="1:5" s="58" customFormat="1" ht="13.5" thickBot="1">
      <c r="A64" s="104" t="s">
        <v>469</v>
      </c>
      <c r="B64" s="105"/>
      <c r="C64" s="118">
        <f>SUM(C61:C63)</f>
        <v>60021</v>
      </c>
      <c r="D64" s="118">
        <f>SUM(D61:D63)</f>
        <v>0</v>
      </c>
      <c r="E64" s="118">
        <f>SUM(E61:E63)</f>
        <v>0</v>
      </c>
    </row>
    <row r="65" spans="1:5" ht="15.75" thickTop="1"/>
    <row r="66" spans="1:5" s="58" customFormat="1" ht="12.75">
      <c r="A66" s="104" t="s">
        <v>470</v>
      </c>
      <c r="B66" s="105"/>
      <c r="C66" s="106">
        <f>SUM(C50+C57+C64)</f>
        <v>-54258876</v>
      </c>
      <c r="D66" s="106">
        <f>SUM(D50+D57+D64)</f>
        <v>-93587780</v>
      </c>
      <c r="E66" s="106">
        <f>SUM(E50+E57+E64)</f>
        <v>-91391071</v>
      </c>
    </row>
    <row r="67" spans="1:5">
      <c r="A67" s="102" t="s">
        <v>471</v>
      </c>
      <c r="B67" s="103"/>
      <c r="C67" s="24">
        <v>172231195</v>
      </c>
      <c r="D67" s="24">
        <f>(C68)</f>
        <v>117972319</v>
      </c>
      <c r="E67" s="24">
        <f>(C68)</f>
        <v>117972319</v>
      </c>
    </row>
    <row r="68" spans="1:5" s="58" customFormat="1" ht="13.5" thickBot="1">
      <c r="A68" s="104" t="s">
        <v>472</v>
      </c>
      <c r="B68" s="105"/>
      <c r="C68" s="118">
        <f>SUM(C66:C67)</f>
        <v>117972319</v>
      </c>
      <c r="D68" s="118">
        <f>SUM(D66:D67)</f>
        <v>24384539</v>
      </c>
      <c r="E68" s="118">
        <f>SUM(E66:E67)</f>
        <v>26581248</v>
      </c>
    </row>
    <row r="69" spans="1:5" ht="15.75" thickTop="1"/>
    <row r="71" spans="1:5" ht="16.5" thickBot="1">
      <c r="A71" s="275" t="s">
        <v>473</v>
      </c>
      <c r="B71" s="275"/>
      <c r="C71" s="275"/>
      <c r="D71" s="275"/>
      <c r="E71" s="275"/>
    </row>
    <row r="72" spans="1:5" ht="40.5" thickTop="1" thickBot="1">
      <c r="A72" s="99" t="s">
        <v>417</v>
      </c>
      <c r="B72" s="99" t="s">
        <v>418</v>
      </c>
      <c r="C72" s="100" t="str">
        <f>(C$6)</f>
        <v>AUDITED  AMOUNT 09/10</v>
      </c>
      <c r="D72" s="100" t="str">
        <f t="shared" ref="D72:E72" si="2">(D$6)</f>
        <v>BUDGET  AMOUNT 10/11</v>
      </c>
      <c r="E72" s="100" t="str">
        <f t="shared" si="2"/>
        <v>ADJUSTMENT BUDGET  AMOUNT 10/11</v>
      </c>
    </row>
    <row r="73" spans="1:5" ht="15.75" thickTop="1">
      <c r="A73" s="124" t="s">
        <v>474</v>
      </c>
      <c r="B73" s="125"/>
      <c r="C73" s="126">
        <f>SUM(C80-C74)</f>
        <v>85133870</v>
      </c>
      <c r="D73" s="126">
        <f>SUM(D80-D74)</f>
        <v>19253978</v>
      </c>
      <c r="E73" s="126">
        <f>SUM(E80-E74)</f>
        <v>21450687</v>
      </c>
    </row>
    <row r="74" spans="1:5">
      <c r="A74" s="102" t="s">
        <v>475</v>
      </c>
      <c r="B74" s="103" t="s">
        <v>476</v>
      </c>
      <c r="C74" s="153">
        <v>32838449</v>
      </c>
      <c r="D74" s="24">
        <v>5130561</v>
      </c>
      <c r="E74" s="24">
        <v>5130561</v>
      </c>
    </row>
    <row r="75" spans="1:5" s="58" customFormat="1" ht="13.5" thickBot="1">
      <c r="A75" s="104" t="s">
        <v>477</v>
      </c>
      <c r="B75" s="105"/>
      <c r="C75" s="118">
        <f>SUM(C73:C74)</f>
        <v>117972319</v>
      </c>
      <c r="D75" s="118">
        <f>SUM(D73:D74)</f>
        <v>24384539</v>
      </c>
      <c r="E75" s="118">
        <f>SUM(E73:E74)</f>
        <v>26581248</v>
      </c>
    </row>
    <row r="76" spans="1:5" ht="15.75" thickTop="1"/>
    <row r="77" spans="1:5">
      <c r="A77" t="s">
        <v>478</v>
      </c>
    </row>
    <row r="78" spans="1:5">
      <c r="A78" s="102" t="s">
        <v>479</v>
      </c>
      <c r="B78" s="103"/>
      <c r="C78" s="24">
        <f>(C68)</f>
        <v>117972319</v>
      </c>
      <c r="D78" s="24">
        <f>(D68)</f>
        <v>24384539</v>
      </c>
      <c r="E78" s="24">
        <f>(E68)</f>
        <v>26581248</v>
      </c>
    </row>
    <row r="79" spans="1:5">
      <c r="A79" s="102" t="s">
        <v>480</v>
      </c>
      <c r="B79" s="103"/>
      <c r="C79" s="24"/>
      <c r="D79" s="24"/>
      <c r="E79" s="24"/>
    </row>
    <row r="80" spans="1:5" s="58" customFormat="1" ht="13.5" thickBot="1">
      <c r="A80" s="104" t="s">
        <v>481</v>
      </c>
      <c r="B80" s="105"/>
      <c r="C80" s="118">
        <f>SUM(C78:C79)</f>
        <v>117972319</v>
      </c>
      <c r="D80" s="118">
        <f>SUM(D78:D79)</f>
        <v>24384539</v>
      </c>
      <c r="E80" s="118">
        <f>SUM(E78:E79)</f>
        <v>26581248</v>
      </c>
    </row>
    <row r="81" spans="1:5" ht="15.75" thickTop="1"/>
    <row r="83" spans="1:5">
      <c r="A83" s="101" t="s">
        <v>482</v>
      </c>
    </row>
    <row r="84" spans="1:5">
      <c r="A84" s="272" t="s">
        <v>483</v>
      </c>
      <c r="B84" s="272"/>
      <c r="C84" s="272"/>
      <c r="D84" s="272"/>
      <c r="E84" s="272"/>
    </row>
    <row r="85" spans="1:5">
      <c r="A85" s="272" t="s">
        <v>484</v>
      </c>
      <c r="B85" s="272"/>
      <c r="C85" s="272"/>
      <c r="D85" s="272"/>
      <c r="E85" s="272"/>
    </row>
    <row r="86" spans="1:5">
      <c r="A86" t="s">
        <v>485</v>
      </c>
    </row>
    <row r="87" spans="1:5">
      <c r="A87" t="s">
        <v>486</v>
      </c>
    </row>
    <row r="88" spans="1:5">
      <c r="A88" t="s">
        <v>487</v>
      </c>
    </row>
    <row r="89" spans="1:5">
      <c r="A89" t="s">
        <v>488</v>
      </c>
    </row>
    <row r="90" spans="1:5">
      <c r="A90" t="s">
        <v>489</v>
      </c>
    </row>
    <row r="91" spans="1:5">
      <c r="A91" t="s">
        <v>490</v>
      </c>
    </row>
  </sheetData>
  <mergeCells count="7">
    <mergeCell ref="A85:E85"/>
    <mergeCell ref="A2:E2"/>
    <mergeCell ref="A3:E3"/>
    <mergeCell ref="A5:E5"/>
    <mergeCell ref="A39:E39"/>
    <mergeCell ref="A71:E71"/>
    <mergeCell ref="A84:E84"/>
  </mergeCells>
  <pageMargins left="0.7" right="0.7" top="0.75" bottom="0.75" header="0.3" footer="0.3"/>
  <pageSetup paperSize="9" scale="70" orientation="portrait" r:id="rId1"/>
</worksheet>
</file>

<file path=xl/worksheets/sheet10.xml><?xml version="1.0" encoding="utf-8"?>
<worksheet xmlns="http://schemas.openxmlformats.org/spreadsheetml/2006/main" xmlns:r="http://schemas.openxmlformats.org/officeDocument/2006/relationships">
  <dimension ref="A1:B18"/>
  <sheetViews>
    <sheetView topLeftCell="A7" workbookViewId="0">
      <selection sqref="A1:B18"/>
    </sheetView>
  </sheetViews>
  <sheetFormatPr defaultRowHeight="15"/>
  <cols>
    <col min="1" max="1" width="38.140625" customWidth="1"/>
    <col min="2" max="2" width="18" style="13" customWidth="1"/>
  </cols>
  <sheetData>
    <row r="1" spans="1:2">
      <c r="A1" s="169" t="s">
        <v>670</v>
      </c>
    </row>
    <row r="2" spans="1:2" ht="15.75" thickBot="1"/>
    <row r="3" spans="1:2" ht="30">
      <c r="B3" s="271" t="s">
        <v>355</v>
      </c>
    </row>
    <row r="4" spans="1:2">
      <c r="A4" s="263" t="s">
        <v>112</v>
      </c>
      <c r="B4" s="267">
        <f>('ANNEXURE B &amp; C'!E188)</f>
        <v>361266678</v>
      </c>
    </row>
    <row r="5" spans="1:2">
      <c r="A5" s="263" t="s">
        <v>661</v>
      </c>
      <c r="B5" s="267">
        <f>('ANNEXURE B &amp; C'!E189)</f>
        <v>-344335269</v>
      </c>
    </row>
    <row r="6" spans="1:2">
      <c r="B6" s="268"/>
    </row>
    <row r="7" spans="1:2">
      <c r="A7" s="264" t="s">
        <v>662</v>
      </c>
      <c r="B7" s="269">
        <f t="shared" ref="B7" si="0">SUM(B4:B6)</f>
        <v>16931409</v>
      </c>
    </row>
    <row r="8" spans="1:2">
      <c r="B8" s="268"/>
    </row>
    <row r="9" spans="1:2">
      <c r="A9" s="169" t="s">
        <v>669</v>
      </c>
      <c r="B9" s="268"/>
    </row>
    <row r="10" spans="1:2">
      <c r="B10" s="268"/>
    </row>
    <row r="11" spans="1:2" ht="30">
      <c r="A11" s="265" t="s">
        <v>663</v>
      </c>
      <c r="B11" s="267">
        <f>('ANNEXURE B &amp; C'!CP191)</f>
        <v>14734344</v>
      </c>
    </row>
    <row r="12" spans="1:2" ht="45">
      <c r="A12" s="265" t="s">
        <v>664</v>
      </c>
      <c r="B12" s="267">
        <v>6000000</v>
      </c>
    </row>
    <row r="13" spans="1:2">
      <c r="A13" s="265" t="s">
        <v>666</v>
      </c>
      <c r="B13" s="267">
        <v>12000000</v>
      </c>
    </row>
    <row r="14" spans="1:2">
      <c r="A14" s="265" t="s">
        <v>667</v>
      </c>
      <c r="B14" s="267">
        <v>550000</v>
      </c>
    </row>
    <row r="15" spans="1:2" ht="30">
      <c r="A15" s="265" t="s">
        <v>668</v>
      </c>
      <c r="B15" s="267">
        <v>3345000</v>
      </c>
    </row>
    <row r="16" spans="1:2">
      <c r="A16" s="6"/>
      <c r="B16" s="268"/>
    </row>
    <row r="17" spans="1:2" s="169" customFormat="1">
      <c r="A17" s="266" t="s">
        <v>329</v>
      </c>
      <c r="B17" s="269">
        <f>SUM(B11:B16)</f>
        <v>36629344</v>
      </c>
    </row>
    <row r="18" spans="1:2" ht="15.75" thickBot="1">
      <c r="A18" s="264" t="s">
        <v>665</v>
      </c>
      <c r="B18" s="270">
        <f>SUM(B17-B7)</f>
        <v>19697935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CS223"/>
  <sheetViews>
    <sheetView tabSelected="1" workbookViewId="0">
      <pane xSplit="2" ySplit="4" topLeftCell="C5" activePane="bottomRight" state="frozen"/>
      <selection activeCell="H1" sqref="H1:I1"/>
      <selection pane="topRight" activeCell="H1" sqref="H1:I1"/>
      <selection pane="bottomLeft" activeCell="H1" sqref="H1:I1"/>
      <selection pane="bottomRight" activeCell="C206" sqref="C206"/>
    </sheetView>
  </sheetViews>
  <sheetFormatPr defaultRowHeight="15"/>
  <cols>
    <col min="2" max="2" width="46" bestFit="1" customWidth="1"/>
    <col min="3" max="4" width="18.140625" style="13" customWidth="1"/>
    <col min="5" max="6" width="16.7109375" style="13" customWidth="1"/>
    <col min="7" max="97" width="16.7109375" style="9" customWidth="1"/>
  </cols>
  <sheetData>
    <row r="1" spans="1:97">
      <c r="A1" s="169" t="s">
        <v>659</v>
      </c>
      <c r="F1" s="9" t="s">
        <v>531</v>
      </c>
      <c r="G1" s="169" t="s">
        <v>659</v>
      </c>
      <c r="M1" s="9" t="s">
        <v>531</v>
      </c>
      <c r="N1" s="262" t="s">
        <v>660</v>
      </c>
      <c r="T1" s="9" t="s">
        <v>533</v>
      </c>
      <c r="U1" s="262" t="s">
        <v>660</v>
      </c>
      <c r="AA1" s="9" t="s">
        <v>533</v>
      </c>
      <c r="AB1" s="262" t="s">
        <v>660</v>
      </c>
      <c r="AH1" s="9" t="s">
        <v>533</v>
      </c>
      <c r="AI1" s="262" t="s">
        <v>660</v>
      </c>
      <c r="AO1" s="9" t="s">
        <v>533</v>
      </c>
      <c r="AP1" s="262" t="s">
        <v>660</v>
      </c>
      <c r="AV1" s="9" t="s">
        <v>533</v>
      </c>
      <c r="AW1" s="262" t="s">
        <v>660</v>
      </c>
      <c r="BC1" s="9" t="s">
        <v>533</v>
      </c>
      <c r="BD1" s="262" t="s">
        <v>660</v>
      </c>
      <c r="BJ1" s="9" t="s">
        <v>533</v>
      </c>
      <c r="BK1" s="262" t="s">
        <v>660</v>
      </c>
      <c r="BQ1" s="9" t="s">
        <v>533</v>
      </c>
      <c r="BR1" s="262" t="s">
        <v>660</v>
      </c>
      <c r="BX1" s="9" t="s">
        <v>533</v>
      </c>
      <c r="BY1" s="262" t="s">
        <v>660</v>
      </c>
      <c r="CE1" s="9" t="s">
        <v>533</v>
      </c>
      <c r="CF1" s="262" t="s">
        <v>660</v>
      </c>
      <c r="CL1" s="9" t="s">
        <v>533</v>
      </c>
      <c r="CM1" s="262" t="s">
        <v>660</v>
      </c>
      <c r="CS1" s="9" t="s">
        <v>533</v>
      </c>
    </row>
    <row r="3" spans="1:97">
      <c r="C3" s="185"/>
      <c r="D3" s="17"/>
      <c r="E3" s="186" t="s">
        <v>329</v>
      </c>
      <c r="F3" s="187"/>
      <c r="G3" s="181" t="s">
        <v>340</v>
      </c>
      <c r="H3" s="181" t="s">
        <v>341</v>
      </c>
      <c r="I3" s="181" t="s">
        <v>342</v>
      </c>
      <c r="J3" s="181" t="s">
        <v>343</v>
      </c>
      <c r="K3" s="181" t="s">
        <v>344</v>
      </c>
      <c r="L3" s="181" t="s">
        <v>345</v>
      </c>
      <c r="M3" s="181" t="s">
        <v>346</v>
      </c>
      <c r="N3" s="188" t="s">
        <v>167</v>
      </c>
      <c r="O3" s="188" t="s">
        <v>168</v>
      </c>
      <c r="P3" s="188" t="s">
        <v>169</v>
      </c>
      <c r="Q3" s="188" t="s">
        <v>170</v>
      </c>
      <c r="R3" s="188" t="s">
        <v>171</v>
      </c>
      <c r="S3" s="188" t="s">
        <v>172</v>
      </c>
      <c r="T3" s="188" t="s">
        <v>173</v>
      </c>
      <c r="U3" s="188" t="s">
        <v>174</v>
      </c>
      <c r="V3" s="188" t="s">
        <v>175</v>
      </c>
      <c r="W3" s="188" t="s">
        <v>176</v>
      </c>
      <c r="X3" s="188" t="s">
        <v>177</v>
      </c>
      <c r="Y3" s="188" t="s">
        <v>178</v>
      </c>
      <c r="Z3" s="188" t="s">
        <v>179</v>
      </c>
      <c r="AA3" s="188" t="s">
        <v>180</v>
      </c>
      <c r="AB3" s="188" t="s">
        <v>181</v>
      </c>
      <c r="AC3" s="188" t="s">
        <v>182</v>
      </c>
      <c r="AD3" s="188" t="s">
        <v>183</v>
      </c>
      <c r="AE3" s="188" t="s">
        <v>184</v>
      </c>
      <c r="AF3" s="188" t="s">
        <v>185</v>
      </c>
      <c r="AG3" s="188" t="s">
        <v>186</v>
      </c>
      <c r="AH3" s="188" t="s">
        <v>187</v>
      </c>
      <c r="AI3" s="21" t="s">
        <v>188</v>
      </c>
      <c r="AJ3" s="21" t="s">
        <v>189</v>
      </c>
      <c r="AK3" s="188" t="s">
        <v>190</v>
      </c>
      <c r="AL3" s="188" t="s">
        <v>191</v>
      </c>
      <c r="AM3" s="188" t="s">
        <v>192</v>
      </c>
      <c r="AN3" s="188" t="s">
        <v>193</v>
      </c>
      <c r="AO3" s="188" t="s">
        <v>194</v>
      </c>
      <c r="AP3" s="188" t="s">
        <v>195</v>
      </c>
      <c r="AQ3" s="188" t="s">
        <v>196</v>
      </c>
      <c r="AR3" s="188" t="s">
        <v>197</v>
      </c>
      <c r="AS3" s="188" t="s">
        <v>198</v>
      </c>
      <c r="AT3" s="188" t="s">
        <v>199</v>
      </c>
      <c r="AU3" s="188" t="s">
        <v>200</v>
      </c>
      <c r="AV3" s="188" t="s">
        <v>201</v>
      </c>
      <c r="AW3" s="188" t="s">
        <v>202</v>
      </c>
      <c r="AX3" s="188" t="s">
        <v>203</v>
      </c>
      <c r="AY3" s="188" t="s">
        <v>204</v>
      </c>
      <c r="AZ3" s="188" t="s">
        <v>205</v>
      </c>
      <c r="BA3" s="188" t="s">
        <v>206</v>
      </c>
      <c r="BB3" s="188" t="s">
        <v>207</v>
      </c>
      <c r="BC3" s="21" t="s">
        <v>331</v>
      </c>
      <c r="BD3" s="188" t="s">
        <v>208</v>
      </c>
      <c r="BE3" s="188" t="s">
        <v>209</v>
      </c>
      <c r="BF3" s="188" t="s">
        <v>210</v>
      </c>
      <c r="BG3" s="188" t="s">
        <v>211</v>
      </c>
      <c r="BH3" s="188" t="s">
        <v>212</v>
      </c>
      <c r="BI3" s="188" t="s">
        <v>213</v>
      </c>
      <c r="BJ3" s="188" t="s">
        <v>214</v>
      </c>
      <c r="BK3" s="21" t="s">
        <v>333</v>
      </c>
      <c r="BL3" s="188" t="s">
        <v>215</v>
      </c>
      <c r="BM3" s="188" t="s">
        <v>216</v>
      </c>
      <c r="BN3" s="188" t="s">
        <v>217</v>
      </c>
      <c r="BO3" s="188" t="s">
        <v>218</v>
      </c>
      <c r="BP3" s="188" t="s">
        <v>219</v>
      </c>
      <c r="BQ3" s="188" t="s">
        <v>220</v>
      </c>
      <c r="BR3" s="188" t="s">
        <v>221</v>
      </c>
      <c r="BS3" s="188" t="s">
        <v>222</v>
      </c>
      <c r="BT3" s="188" t="s">
        <v>223</v>
      </c>
      <c r="BU3" s="188" t="s">
        <v>224</v>
      </c>
      <c r="BV3" s="188" t="s">
        <v>225</v>
      </c>
      <c r="BW3" s="188" t="s">
        <v>226</v>
      </c>
      <c r="BX3" s="21" t="s">
        <v>227</v>
      </c>
      <c r="BY3" s="188" t="s">
        <v>228</v>
      </c>
      <c r="BZ3" s="188" t="s">
        <v>229</v>
      </c>
      <c r="CA3" s="188" t="s">
        <v>230</v>
      </c>
      <c r="CB3" s="188" t="s">
        <v>231</v>
      </c>
      <c r="CC3" s="188" t="s">
        <v>232</v>
      </c>
      <c r="CD3" s="188" t="s">
        <v>233</v>
      </c>
      <c r="CE3" s="21" t="s">
        <v>335</v>
      </c>
      <c r="CF3" s="188" t="s">
        <v>234</v>
      </c>
      <c r="CG3" s="188" t="s">
        <v>235</v>
      </c>
      <c r="CH3" s="188" t="s">
        <v>236</v>
      </c>
      <c r="CI3" s="188" t="s">
        <v>237</v>
      </c>
      <c r="CJ3" s="188" t="s">
        <v>238</v>
      </c>
      <c r="CK3" s="188" t="s">
        <v>239</v>
      </c>
      <c r="CL3" s="188" t="s">
        <v>240</v>
      </c>
      <c r="CM3" s="188" t="s">
        <v>241</v>
      </c>
      <c r="CN3" s="188" t="s">
        <v>242</v>
      </c>
      <c r="CO3" s="188" t="s">
        <v>243</v>
      </c>
      <c r="CP3" s="188" t="s">
        <v>244</v>
      </c>
      <c r="CQ3" s="188" t="s">
        <v>245</v>
      </c>
      <c r="CR3" s="188" t="s">
        <v>246</v>
      </c>
      <c r="CS3" s="188" t="s">
        <v>247</v>
      </c>
    </row>
    <row r="4" spans="1:97" s="6" customFormat="1" ht="64.5">
      <c r="C4" s="182" t="s">
        <v>337</v>
      </c>
      <c r="D4" s="183" t="s">
        <v>354</v>
      </c>
      <c r="E4" s="182" t="s">
        <v>358</v>
      </c>
      <c r="F4" s="182" t="s">
        <v>359</v>
      </c>
      <c r="G4" s="22" t="s">
        <v>347</v>
      </c>
      <c r="H4" s="22" t="s">
        <v>348</v>
      </c>
      <c r="I4" s="22" t="s">
        <v>349</v>
      </c>
      <c r="J4" s="22" t="s">
        <v>350</v>
      </c>
      <c r="K4" s="22" t="s">
        <v>351</v>
      </c>
      <c r="L4" s="22" t="s">
        <v>352</v>
      </c>
      <c r="M4" s="22" t="s">
        <v>353</v>
      </c>
      <c r="N4" s="184" t="s">
        <v>248</v>
      </c>
      <c r="O4" s="184" t="s">
        <v>249</v>
      </c>
      <c r="P4" s="184" t="s">
        <v>250</v>
      </c>
      <c r="Q4" s="184" t="s">
        <v>251</v>
      </c>
      <c r="R4" s="184" t="s">
        <v>252</v>
      </c>
      <c r="S4" s="184" t="s">
        <v>253</v>
      </c>
      <c r="T4" s="184" t="s">
        <v>254</v>
      </c>
      <c r="U4" s="184" t="s">
        <v>255</v>
      </c>
      <c r="V4" s="184" t="s">
        <v>256</v>
      </c>
      <c r="W4" s="184" t="s">
        <v>257</v>
      </c>
      <c r="X4" s="184" t="s">
        <v>258</v>
      </c>
      <c r="Y4" s="184" t="s">
        <v>259</v>
      </c>
      <c r="Z4" s="184" t="s">
        <v>260</v>
      </c>
      <c r="AA4" s="184" t="s">
        <v>261</v>
      </c>
      <c r="AB4" s="184" t="s">
        <v>262</v>
      </c>
      <c r="AC4" s="184" t="s">
        <v>263</v>
      </c>
      <c r="AD4" s="184" t="s">
        <v>264</v>
      </c>
      <c r="AE4" s="184" t="s">
        <v>265</v>
      </c>
      <c r="AF4" s="184" t="s">
        <v>266</v>
      </c>
      <c r="AG4" s="184" t="s">
        <v>267</v>
      </c>
      <c r="AH4" s="184" t="s">
        <v>268</v>
      </c>
      <c r="AI4" s="184" t="s">
        <v>269</v>
      </c>
      <c r="AJ4" s="184" t="s">
        <v>270</v>
      </c>
      <c r="AK4" s="184" t="s">
        <v>271</v>
      </c>
      <c r="AL4" s="184" t="s">
        <v>272</v>
      </c>
      <c r="AM4" s="184" t="s">
        <v>273</v>
      </c>
      <c r="AN4" s="184" t="s">
        <v>274</v>
      </c>
      <c r="AO4" s="184" t="s">
        <v>275</v>
      </c>
      <c r="AP4" s="184" t="s">
        <v>276</v>
      </c>
      <c r="AQ4" s="184" t="s">
        <v>277</v>
      </c>
      <c r="AR4" s="184" t="s">
        <v>278</v>
      </c>
      <c r="AS4" s="184" t="s">
        <v>279</v>
      </c>
      <c r="AT4" s="184" t="s">
        <v>280</v>
      </c>
      <c r="AU4" s="184" t="s">
        <v>281</v>
      </c>
      <c r="AV4" s="184" t="s">
        <v>282</v>
      </c>
      <c r="AW4" s="184" t="s">
        <v>283</v>
      </c>
      <c r="AX4" s="184" t="s">
        <v>284</v>
      </c>
      <c r="AY4" s="184" t="s">
        <v>285</v>
      </c>
      <c r="AZ4" s="184" t="s">
        <v>286</v>
      </c>
      <c r="BA4" s="184" t="s">
        <v>287</v>
      </c>
      <c r="BB4" s="184" t="s">
        <v>288</v>
      </c>
      <c r="BC4" s="184" t="s">
        <v>332</v>
      </c>
      <c r="BD4" s="184" t="s">
        <v>289</v>
      </c>
      <c r="BE4" s="184" t="s">
        <v>290</v>
      </c>
      <c r="BF4" s="184" t="s">
        <v>291</v>
      </c>
      <c r="BG4" s="184" t="s">
        <v>292</v>
      </c>
      <c r="BH4" s="184" t="s">
        <v>293</v>
      </c>
      <c r="BI4" s="184" t="s">
        <v>294</v>
      </c>
      <c r="BJ4" s="184" t="s">
        <v>295</v>
      </c>
      <c r="BK4" s="184" t="s">
        <v>334</v>
      </c>
      <c r="BL4" s="184" t="s">
        <v>296</v>
      </c>
      <c r="BM4" s="184" t="s">
        <v>297</v>
      </c>
      <c r="BN4" s="184" t="s">
        <v>298</v>
      </c>
      <c r="BO4" s="184" t="s">
        <v>299</v>
      </c>
      <c r="BP4" s="184" t="s">
        <v>300</v>
      </c>
      <c r="BQ4" s="184" t="s">
        <v>301</v>
      </c>
      <c r="BR4" s="184" t="s">
        <v>302</v>
      </c>
      <c r="BS4" s="184" t="s">
        <v>303</v>
      </c>
      <c r="BT4" s="184" t="s">
        <v>304</v>
      </c>
      <c r="BU4" s="184" t="s">
        <v>305</v>
      </c>
      <c r="BV4" s="184" t="s">
        <v>306</v>
      </c>
      <c r="BW4" s="184" t="s">
        <v>307</v>
      </c>
      <c r="BX4" s="184" t="s">
        <v>308</v>
      </c>
      <c r="BY4" s="184" t="s">
        <v>309</v>
      </c>
      <c r="BZ4" s="184" t="s">
        <v>310</v>
      </c>
      <c r="CA4" s="184" t="s">
        <v>311</v>
      </c>
      <c r="CB4" s="184" t="s">
        <v>312</v>
      </c>
      <c r="CC4" s="184" t="s">
        <v>313</v>
      </c>
      <c r="CD4" s="184" t="s">
        <v>314</v>
      </c>
      <c r="CE4" s="184" t="s">
        <v>336</v>
      </c>
      <c r="CF4" s="184" t="s">
        <v>315</v>
      </c>
      <c r="CG4" s="184" t="s">
        <v>316</v>
      </c>
      <c r="CH4" s="184" t="s">
        <v>317</v>
      </c>
      <c r="CI4" s="184" t="s">
        <v>318</v>
      </c>
      <c r="CJ4" s="184" t="s">
        <v>319</v>
      </c>
      <c r="CK4" s="184" t="s">
        <v>320</v>
      </c>
      <c r="CL4" s="184" t="s">
        <v>321</v>
      </c>
      <c r="CM4" s="184" t="s">
        <v>322</v>
      </c>
      <c r="CN4" s="184" t="s">
        <v>323</v>
      </c>
      <c r="CO4" s="184" t="s">
        <v>324</v>
      </c>
      <c r="CP4" s="184" t="s">
        <v>325</v>
      </c>
      <c r="CQ4" s="184" t="s">
        <v>326</v>
      </c>
      <c r="CR4" s="184" t="s">
        <v>327</v>
      </c>
      <c r="CS4" s="184" t="s">
        <v>328</v>
      </c>
    </row>
    <row r="5" spans="1:97">
      <c r="A5" s="1">
        <v>1000000</v>
      </c>
      <c r="B5" s="1" t="s">
        <v>0</v>
      </c>
      <c r="C5" s="15"/>
      <c r="D5" s="15"/>
      <c r="G5" s="23"/>
      <c r="H5" s="23"/>
      <c r="I5" s="23"/>
      <c r="J5" s="23"/>
      <c r="K5" s="23"/>
      <c r="L5" s="23"/>
      <c r="M5" s="23"/>
    </row>
    <row r="6" spans="1:97">
      <c r="A6" s="1"/>
      <c r="B6" s="1"/>
      <c r="C6" s="15"/>
      <c r="D6" s="15"/>
      <c r="G6" s="23"/>
      <c r="H6" s="23"/>
      <c r="I6" s="23"/>
      <c r="J6" s="23"/>
      <c r="K6" s="23"/>
      <c r="L6" s="23"/>
      <c r="M6" s="23"/>
    </row>
    <row r="7" spans="1:97">
      <c r="A7" s="1">
        <v>1010000</v>
      </c>
      <c r="B7" s="1" t="s">
        <v>1</v>
      </c>
      <c r="C7" s="15"/>
      <c r="D7" s="15"/>
      <c r="G7" s="23"/>
      <c r="H7" s="23"/>
      <c r="I7" s="23"/>
      <c r="J7" s="23"/>
      <c r="K7" s="23"/>
      <c r="L7" s="23"/>
      <c r="M7" s="23"/>
    </row>
    <row r="8" spans="1:97">
      <c r="A8" s="1"/>
      <c r="B8" s="1"/>
      <c r="C8" s="15"/>
      <c r="D8" s="15"/>
      <c r="G8" s="23"/>
      <c r="H8" s="23"/>
      <c r="I8" s="23"/>
      <c r="J8" s="23"/>
      <c r="K8" s="23"/>
      <c r="L8" s="23"/>
      <c r="M8" s="23"/>
    </row>
    <row r="9" spans="1:97">
      <c r="A9" s="1">
        <v>1020000</v>
      </c>
      <c r="B9" s="1" t="s">
        <v>2</v>
      </c>
      <c r="C9" s="15"/>
      <c r="D9" s="15"/>
      <c r="G9" s="23"/>
      <c r="H9" s="23"/>
      <c r="I9" s="23"/>
      <c r="J9" s="23"/>
      <c r="K9" s="23"/>
      <c r="L9" s="23"/>
      <c r="M9" s="23"/>
    </row>
    <row r="10" spans="1:97">
      <c r="A10" s="170">
        <v>1020001</v>
      </c>
      <c r="B10" s="170" t="s">
        <v>3</v>
      </c>
      <c r="C10" s="171">
        <f>VLOOKUP(A10,[2]!OLD,3,)</f>
        <v>0</v>
      </c>
      <c r="D10" s="24">
        <v>0</v>
      </c>
      <c r="E10" s="24">
        <f t="shared" ref="E10:E21" si="0">SUM(N10:CS10)</f>
        <v>0</v>
      </c>
      <c r="F10" s="24">
        <f>SUM(E10-D10)</f>
        <v>0</v>
      </c>
      <c r="G10" s="24">
        <f>SUM(N10:AA10)</f>
        <v>0</v>
      </c>
      <c r="H10" s="24">
        <f>SUM(AB10:AG10)</f>
        <v>0</v>
      </c>
      <c r="I10" s="24">
        <f>SUM(AH10:AJ10)</f>
        <v>0</v>
      </c>
      <c r="J10" s="24">
        <f>SUM(AK10:BG10)</f>
        <v>0</v>
      </c>
      <c r="K10" s="24">
        <f>SUM(BH10:BU10)</f>
        <v>0</v>
      </c>
      <c r="L10" s="24">
        <f>SUM(BV10:CE10)</f>
        <v>0</v>
      </c>
      <c r="M10" s="24">
        <f>SUM(CF10:CS10)</f>
        <v>0</v>
      </c>
      <c r="N10" s="20">
        <f>IF(ISERROR(VLOOKUP(CONCATENATE(N$3,$A10),[3]!ADJSAL,3,)=TRUE),0,VLOOKUP(CONCATENATE(N$3,$A10),[3]!ADJSAL,3,))</f>
        <v>0</v>
      </c>
      <c r="O10" s="20">
        <f>IF(ISERROR(VLOOKUP(CONCATENATE(O$3,$A10),[3]!ADJSAL,3,)=TRUE),0,VLOOKUP(CONCATENATE(O$3,$A10),[3]!ADJSAL,3,))</f>
        <v>0</v>
      </c>
      <c r="P10" s="20">
        <f>IF(ISERROR(VLOOKUP(CONCATENATE(P$3,$A10),[3]!ADJSAL,3,)=TRUE),0,VLOOKUP(CONCATENATE(P$3,$A10),[3]!ADJSAL,3,))</f>
        <v>0</v>
      </c>
      <c r="Q10" s="20">
        <f>IF(ISERROR(VLOOKUP(CONCATENATE(Q$3,$A10),[3]!ADJSAL,3,)=TRUE),0,VLOOKUP(CONCATENATE(Q$3,$A10),[3]!ADJSAL,3,))</f>
        <v>0</v>
      </c>
      <c r="R10" s="20">
        <f>IF(ISERROR(VLOOKUP(CONCATENATE(R$3,$A10),[3]!ADJSAL,3,)=TRUE),0,VLOOKUP(CONCATENATE(R$3,$A10),[3]!ADJSAL,3,))</f>
        <v>0</v>
      </c>
      <c r="S10" s="20">
        <f>IF(ISERROR(VLOOKUP(CONCATENATE(S$3,$A10),[3]!ADJSAL,3,)=TRUE),0,VLOOKUP(CONCATENATE(S$3,$A10),[3]!ADJSAL,3,))</f>
        <v>0</v>
      </c>
      <c r="T10" s="20">
        <f>IF(ISERROR(VLOOKUP(CONCATENATE(T$3,$A10),[3]!ADJSAL,3,)=TRUE),0,VLOOKUP(CONCATENATE(T$3,$A10),[3]!ADJSAL,3,))</f>
        <v>0</v>
      </c>
      <c r="U10" s="20">
        <f>IF(ISERROR(VLOOKUP(CONCATENATE(U$3,$A10),[3]!ADJSAL,3,)=TRUE),0,VLOOKUP(CONCATENATE(U$3,$A10),[3]!ADJSAL,3,))</f>
        <v>0</v>
      </c>
      <c r="V10" s="20">
        <f>IF(ISERROR(VLOOKUP(CONCATENATE(V$3,$A10),[3]!ADJSAL,3,)=TRUE),0,VLOOKUP(CONCATENATE(V$3,$A10),[3]!ADJSAL,3,))</f>
        <v>0</v>
      </c>
      <c r="W10" s="20">
        <f>IF(ISERROR(VLOOKUP(CONCATENATE(W$3,$A10),[3]!ADJSAL,3,)=TRUE),0,VLOOKUP(CONCATENATE(W$3,$A10),[3]!ADJSAL,3,))</f>
        <v>0</v>
      </c>
      <c r="X10" s="20">
        <f>IF(ISERROR(VLOOKUP(CONCATENATE(X$3,$A10),[3]!ADJSAL,3,)=TRUE),0,VLOOKUP(CONCATENATE(X$3,$A10),[3]!ADJSAL,3,))</f>
        <v>0</v>
      </c>
      <c r="Y10" s="20">
        <f>IF(ISERROR(VLOOKUP(CONCATENATE(Y$3,$A10),[3]!ADJSAL,3,)=TRUE),0,VLOOKUP(CONCATENATE(Y$3,$A10),[3]!ADJSAL,3,))</f>
        <v>0</v>
      </c>
      <c r="Z10" s="20">
        <f>IF(ISERROR(VLOOKUP(CONCATENATE(Z$3,$A10),[3]!ADJSAL,3,)=TRUE),0,VLOOKUP(CONCATENATE(Z$3,$A10),[3]!ADJSAL,3,))</f>
        <v>0</v>
      </c>
      <c r="AA10" s="20">
        <f>IF(ISERROR(VLOOKUP(CONCATENATE(AA$3,$A10),[3]!ADJSAL,3,)=TRUE),0,VLOOKUP(CONCATENATE(AA$3,$A10),[3]!ADJSAL,3,))</f>
        <v>0</v>
      </c>
      <c r="AB10" s="20">
        <f>IF(ISERROR(VLOOKUP(CONCATENATE(AB$3,$A10),[3]!ADJSAL,3,)=TRUE),0,VLOOKUP(CONCATENATE(AB$3,$A10),[3]!ADJSAL,3,))</f>
        <v>0</v>
      </c>
      <c r="AC10" s="20">
        <f>IF(ISERROR(VLOOKUP(CONCATENATE(AC$3,$A10),[3]!ADJSAL,3,)=TRUE),0,VLOOKUP(CONCATENATE(AC$3,$A10),[3]!ADJSAL,3,))</f>
        <v>0</v>
      </c>
      <c r="AD10" s="20">
        <f>IF(ISERROR(VLOOKUP(CONCATENATE(AD$3,$A10),[3]!ADJSAL,3,)=TRUE),0,VLOOKUP(CONCATENATE(AD$3,$A10),[3]!ADJSAL,3,))</f>
        <v>0</v>
      </c>
      <c r="AE10" s="20">
        <f>IF(ISERROR(VLOOKUP(CONCATENATE(AE$3,$A10),[3]!ADJSAL,3,)=TRUE),0,VLOOKUP(CONCATENATE(AE$3,$A10),[3]!ADJSAL,3,))</f>
        <v>0</v>
      </c>
      <c r="AF10" s="20">
        <f>IF(ISERROR(VLOOKUP(CONCATENATE(AF$3,$A10),[3]!ADJSAL,3,)=TRUE),0,VLOOKUP(CONCATENATE(AF$3,$A10),[3]!ADJSAL,3,))</f>
        <v>0</v>
      </c>
      <c r="AG10" s="20">
        <f>IF(ISERROR(VLOOKUP(CONCATENATE(AG$3,$A10),[3]!ADJSAL,3,)=TRUE),0,VLOOKUP(CONCATENATE(AG$3,$A10),[3]!ADJSAL,3,))</f>
        <v>0</v>
      </c>
      <c r="AH10" s="20">
        <f>IF(ISERROR(VLOOKUP(CONCATENATE(AH$3,$A10),[3]!ADJSAL,3,)=TRUE),0,VLOOKUP(CONCATENATE(AH$3,$A10),[3]!ADJSAL,3,))</f>
        <v>0</v>
      </c>
      <c r="AI10" s="20">
        <f>IF(ISERROR(VLOOKUP(CONCATENATE(AI$3,$A10),[3]!ADJSAL,3,)=TRUE),0,VLOOKUP(CONCATENATE(AI$3,$A10),[3]!ADJSAL,3,))</f>
        <v>0</v>
      </c>
      <c r="AJ10" s="20">
        <f>IF(ISERROR(VLOOKUP(CONCATENATE(AJ$3,$A10),[3]!ADJSAL,3,)=TRUE),0,VLOOKUP(CONCATENATE(AJ$3,$A10),[3]!ADJSAL,3,))</f>
        <v>0</v>
      </c>
      <c r="AK10" s="20">
        <f>IF(ISERROR(VLOOKUP(CONCATENATE(AK$3,$A10),[3]!ADJSAL,3,)=TRUE),0,VLOOKUP(CONCATENATE(AK$3,$A10),[3]!ADJSAL,3,))</f>
        <v>0</v>
      </c>
      <c r="AL10" s="20">
        <f>IF(ISERROR(VLOOKUP(CONCATENATE(AL$3,$A10),[3]!ADJSAL,3,)=TRUE),0,VLOOKUP(CONCATENATE(AL$3,$A10),[3]!ADJSAL,3,))</f>
        <v>0</v>
      </c>
      <c r="AM10" s="20">
        <f>IF(ISERROR(VLOOKUP(CONCATENATE(AM$3,$A10),[3]!ADJSAL,3,)=TRUE),0,VLOOKUP(CONCATENATE(AM$3,$A10),[3]!ADJSAL,3,))</f>
        <v>0</v>
      </c>
      <c r="AN10" s="20">
        <f>IF(ISERROR(VLOOKUP(CONCATENATE(AN$3,$A10),[3]!ADJSAL,3,)=TRUE),0,VLOOKUP(CONCATENATE(AN$3,$A10),[3]!ADJSAL,3,))</f>
        <v>0</v>
      </c>
      <c r="AO10" s="20">
        <f>IF(ISERROR(VLOOKUP(CONCATENATE(AO$3,$A10),[3]!ADJSAL,3,)=TRUE),0,VLOOKUP(CONCATENATE(AO$3,$A10),[3]!ADJSAL,3,))</f>
        <v>0</v>
      </c>
      <c r="AP10" s="20">
        <f>IF(ISERROR(VLOOKUP(CONCATENATE(AP$3,$A10),[3]!ADJSAL,3,)=TRUE),0,VLOOKUP(CONCATENATE(AP$3,$A10),[3]!ADJSAL,3,))</f>
        <v>0</v>
      </c>
      <c r="AQ10" s="20">
        <f>IF(ISERROR(VLOOKUP(CONCATENATE(AQ$3,$A10),[3]!ADJSAL,3,)=TRUE),0,VLOOKUP(CONCATENATE(AQ$3,$A10),[3]!ADJSAL,3,))</f>
        <v>0</v>
      </c>
      <c r="AR10" s="20">
        <f>IF(ISERROR(VLOOKUP(CONCATENATE(AR$3,$A10),[3]!ADJSAL,3,)=TRUE),0,VLOOKUP(CONCATENATE(AR$3,$A10),[3]!ADJSAL,3,))</f>
        <v>0</v>
      </c>
      <c r="AS10" s="20">
        <f>IF(ISERROR(VLOOKUP(CONCATENATE(AS$3,$A10),[3]!ADJSAL,3,)=TRUE),0,VLOOKUP(CONCATENATE(AS$3,$A10),[3]!ADJSAL,3,))</f>
        <v>0</v>
      </c>
      <c r="AT10" s="20">
        <f>IF(ISERROR(VLOOKUP(CONCATENATE(AT$3,$A10),[3]!ADJSAL,3,)=TRUE),0,VLOOKUP(CONCATENATE(AT$3,$A10),[3]!ADJSAL,3,))</f>
        <v>0</v>
      </c>
      <c r="AU10" s="20">
        <f>IF(ISERROR(VLOOKUP(CONCATENATE(AU$3,$A10),[3]!ADJSAL,3,)=TRUE),0,VLOOKUP(CONCATENATE(AU$3,$A10),[3]!ADJSAL,3,))</f>
        <v>0</v>
      </c>
      <c r="AV10" s="20">
        <f>IF(ISERROR(VLOOKUP(CONCATENATE(AV$3,$A10),[3]!ADJSAL,3,)=TRUE),0,VLOOKUP(CONCATENATE(AV$3,$A10),[3]!ADJSAL,3,))</f>
        <v>0</v>
      </c>
      <c r="AW10" s="20">
        <f>IF(ISERROR(VLOOKUP(CONCATENATE(AW$3,$A10),[3]!ADJSAL,3,)=TRUE),0,VLOOKUP(CONCATENATE(AW$3,$A10),[3]!ADJSAL,3,))</f>
        <v>0</v>
      </c>
      <c r="AX10" s="20">
        <f>IF(ISERROR(VLOOKUP(CONCATENATE(AX$3,$A10),[3]!ADJSAL,3,)=TRUE),0,VLOOKUP(CONCATENATE(AX$3,$A10),[3]!ADJSAL,3,))</f>
        <v>0</v>
      </c>
      <c r="AY10" s="20">
        <f>IF(ISERROR(VLOOKUP(CONCATENATE(AY$3,$A10),[3]!ADJSAL,3,)=TRUE),0,VLOOKUP(CONCATENATE(AY$3,$A10),[3]!ADJSAL,3,))</f>
        <v>0</v>
      </c>
      <c r="AZ10" s="20">
        <f>IF(ISERROR(VLOOKUP(CONCATENATE(AZ$3,$A10),[3]!ADJSAL,3,)=TRUE),0,VLOOKUP(CONCATENATE(AZ$3,$A10),[3]!ADJSAL,3,))</f>
        <v>0</v>
      </c>
      <c r="BA10" s="20">
        <f>IF(ISERROR(VLOOKUP(CONCATENATE(BA$3,$A10),[3]!ADJSAL,3,)=TRUE),0,VLOOKUP(CONCATENATE(BA$3,$A10),[3]!ADJSAL,3,))</f>
        <v>0</v>
      </c>
      <c r="BB10" s="20">
        <f>IF(ISERROR(VLOOKUP(CONCATENATE(BB$3,$A10),[3]!ADJSAL,3,)=TRUE),0,VLOOKUP(CONCATENATE(BB$3,$A10),[3]!ADJSAL,3,))</f>
        <v>0</v>
      </c>
      <c r="BC10" s="20">
        <f>IF(ISERROR(VLOOKUP(CONCATENATE(BC$3,$A10),[3]!ADJSAL,3,)=TRUE),0,VLOOKUP(CONCATENATE(BC$3,$A10),[3]!ADJSAL,3,))</f>
        <v>0</v>
      </c>
      <c r="BD10" s="20">
        <f>IF(ISERROR(VLOOKUP(CONCATENATE(BD$3,$A10),[3]!ADJSAL,3,)=TRUE),0,VLOOKUP(CONCATENATE(BD$3,$A10),[3]!ADJSAL,3,))</f>
        <v>0</v>
      </c>
      <c r="BE10" s="20">
        <f>IF(ISERROR(VLOOKUP(CONCATENATE(BE$3,$A10),[3]!ADJSAL,3,)=TRUE),0,VLOOKUP(CONCATENATE(BE$3,$A10),[3]!ADJSAL,3,))</f>
        <v>0</v>
      </c>
      <c r="BF10" s="20">
        <f>IF(ISERROR(VLOOKUP(CONCATENATE(BF$3,$A10),[3]!ADJSAL,3,)=TRUE),0,VLOOKUP(CONCATENATE(BF$3,$A10),[3]!ADJSAL,3,))</f>
        <v>0</v>
      </c>
      <c r="BG10" s="20">
        <f>IF(ISERROR(VLOOKUP(CONCATENATE(BG$3,$A10),[3]!ADJSAL,3,)=TRUE),0,VLOOKUP(CONCATENATE(BG$3,$A10),[3]!ADJSAL,3,))</f>
        <v>0</v>
      </c>
      <c r="BH10" s="20">
        <f>IF(ISERROR(VLOOKUP(CONCATENATE(BH$3,$A10),[3]!ADJSAL,3,)=TRUE),0,VLOOKUP(CONCATENATE(BH$3,$A10),[3]!ADJSAL,3,))</f>
        <v>0</v>
      </c>
      <c r="BI10" s="20">
        <f>IF(ISERROR(VLOOKUP(CONCATENATE(BI$3,$A10),[3]!ADJSAL,3,)=TRUE),0,VLOOKUP(CONCATENATE(BI$3,$A10),[3]!ADJSAL,3,))</f>
        <v>0</v>
      </c>
      <c r="BJ10" s="20">
        <f>IF(ISERROR(VLOOKUP(CONCATENATE(BJ$3,$A10),[3]!ADJSAL,3,)=TRUE),0,VLOOKUP(CONCATENATE(BJ$3,$A10),[3]!ADJSAL,3,))</f>
        <v>0</v>
      </c>
      <c r="BK10" s="20">
        <f>IF(ISERROR(VLOOKUP(CONCATENATE(BK$3,$A10),[3]!ADJSAL,3,)=TRUE),0,VLOOKUP(CONCATENATE(BK$3,$A10),[3]!ADJSAL,3,))</f>
        <v>0</v>
      </c>
      <c r="BL10" s="20">
        <f>IF(ISERROR(VLOOKUP(CONCATENATE(BL$3,$A10),[3]!ADJSAL,3,)=TRUE),0,VLOOKUP(CONCATENATE(BL$3,$A10),[3]!ADJSAL,3,))</f>
        <v>0</v>
      </c>
      <c r="BM10" s="20">
        <f>IF(ISERROR(VLOOKUP(CONCATENATE(BM$3,$A10),[3]!ADJSAL,3,)=TRUE),0,VLOOKUP(CONCATENATE(BM$3,$A10),[3]!ADJSAL,3,))</f>
        <v>0</v>
      </c>
      <c r="BN10" s="20">
        <f>IF(ISERROR(VLOOKUP(CONCATENATE(BN$3,$A10),[3]!ADJSAL,3,)=TRUE),0,VLOOKUP(CONCATENATE(BN$3,$A10),[3]!ADJSAL,3,))</f>
        <v>0</v>
      </c>
      <c r="BO10" s="20">
        <f>IF(ISERROR(VLOOKUP(CONCATENATE(BO$3,$A10),[3]!ADJSAL,3,)=TRUE),0,VLOOKUP(CONCATENATE(BO$3,$A10),[3]!ADJSAL,3,))</f>
        <v>0</v>
      </c>
      <c r="BP10" s="20">
        <f>IF(ISERROR(VLOOKUP(CONCATENATE(BP$3,$A10),[3]!ADJSAL,3,)=TRUE),0,VLOOKUP(CONCATENATE(BP$3,$A10),[3]!ADJSAL,3,))</f>
        <v>0</v>
      </c>
      <c r="BQ10" s="20">
        <f>IF(ISERROR(VLOOKUP(CONCATENATE(BQ$3,$A10),[3]!ADJSAL,3,)=TRUE),0,VLOOKUP(CONCATENATE(BQ$3,$A10),[3]!ADJSAL,3,))</f>
        <v>0</v>
      </c>
      <c r="BR10" s="20">
        <f>IF(ISERROR(VLOOKUP(CONCATENATE(BR$3,$A10),[3]!ADJSAL,3,)=TRUE),0,VLOOKUP(CONCATENATE(BR$3,$A10),[3]!ADJSAL,3,))</f>
        <v>0</v>
      </c>
      <c r="BS10" s="20">
        <f>IF(ISERROR(VLOOKUP(CONCATENATE(BS$3,$A10),[3]!ADJSAL,3,)=TRUE),0,VLOOKUP(CONCATENATE(BS$3,$A10),[3]!ADJSAL,3,))</f>
        <v>0</v>
      </c>
      <c r="BT10" s="20">
        <f>IF(ISERROR(VLOOKUP(CONCATENATE(BT$3,$A10),[3]!ADJSAL,3,)=TRUE),0,VLOOKUP(CONCATENATE(BT$3,$A10),[3]!ADJSAL,3,))</f>
        <v>0</v>
      </c>
      <c r="BU10" s="20">
        <f>IF(ISERROR(VLOOKUP(CONCATENATE(BU$3,$A10),[3]!ADJSAL,3,)=TRUE),0,VLOOKUP(CONCATENATE(BU$3,$A10),[3]!ADJSAL,3,))</f>
        <v>0</v>
      </c>
      <c r="BV10" s="20">
        <f>IF(ISERROR(VLOOKUP(CONCATENATE(BV$3,$A10),[3]!ADJSAL,3,)=TRUE),0,VLOOKUP(CONCATENATE(BV$3,$A10),[3]!ADJSAL,3,))</f>
        <v>0</v>
      </c>
      <c r="BW10" s="20">
        <f>IF(ISERROR(VLOOKUP(CONCATENATE(BW$3,$A10),[3]!ADJSAL,3,)=TRUE),0,VLOOKUP(CONCATENATE(BW$3,$A10),[3]!ADJSAL,3,))</f>
        <v>0</v>
      </c>
      <c r="BX10" s="20">
        <f>IF(ISERROR(VLOOKUP(CONCATENATE(BX$3,$A10),[3]!ADJSAL,3,)=TRUE),0,VLOOKUP(CONCATENATE(BX$3,$A10),[3]!ADJSAL,3,))</f>
        <v>0</v>
      </c>
      <c r="BY10" s="20">
        <f>IF(ISERROR(VLOOKUP(CONCATENATE(BY$3,$A10),[3]!ADJSAL,3,)=TRUE),0,VLOOKUP(CONCATENATE(BY$3,$A10),[3]!ADJSAL,3,))</f>
        <v>0</v>
      </c>
      <c r="BZ10" s="20">
        <f>IF(ISERROR(VLOOKUP(CONCATENATE(BZ$3,$A10),[3]!ADJSAL,3,)=TRUE),0,VLOOKUP(CONCATENATE(BZ$3,$A10),[3]!ADJSAL,3,))</f>
        <v>0</v>
      </c>
      <c r="CA10" s="20">
        <f>IF(ISERROR(VLOOKUP(CONCATENATE(CA$3,$A10),[3]!ADJSAL,3,)=TRUE),0,VLOOKUP(CONCATENATE(CA$3,$A10),[3]!ADJSAL,3,))</f>
        <v>0</v>
      </c>
      <c r="CB10" s="20">
        <f>IF(ISERROR(VLOOKUP(CONCATENATE(CB$3,$A10),[3]!ADJSAL,3,)=TRUE),0,VLOOKUP(CONCATENATE(CB$3,$A10),[3]!ADJSAL,3,))</f>
        <v>0</v>
      </c>
      <c r="CC10" s="20">
        <f>IF(ISERROR(VLOOKUP(CONCATENATE(CC$3,$A10),[3]!ADJSAL,3,)=TRUE),0,VLOOKUP(CONCATENATE(CC$3,$A10),[3]!ADJSAL,3,))</f>
        <v>0</v>
      </c>
      <c r="CD10" s="20">
        <f>IF(ISERROR(VLOOKUP(CONCATENATE(CD$3,$A10),[3]!ADJSAL,3,)=TRUE),0,VLOOKUP(CONCATENATE(CD$3,$A10),[3]!ADJSAL,3,))</f>
        <v>0</v>
      </c>
      <c r="CE10" s="20">
        <f>IF(ISERROR(VLOOKUP(CONCATENATE(CE$3,$A10),[3]!ADJSAL,3,)=TRUE),0,VLOOKUP(CONCATENATE(CE$3,$A10),[3]!ADJSAL,3,))</f>
        <v>0</v>
      </c>
      <c r="CF10" s="20">
        <f>IF(ISERROR(VLOOKUP(CONCATENATE(CF$3,$A10),[3]!ADJSAL,3,)=TRUE),0,VLOOKUP(CONCATENATE(CF$3,$A10),[3]!ADJSAL,3,))</f>
        <v>0</v>
      </c>
      <c r="CG10" s="20">
        <f>IF(ISERROR(VLOOKUP(CONCATENATE(CG$3,$A10),[3]!ADJSAL,3,)=TRUE),0,VLOOKUP(CONCATENATE(CG$3,$A10),[3]!ADJSAL,3,))</f>
        <v>0</v>
      </c>
      <c r="CH10" s="20">
        <f>IF(ISERROR(VLOOKUP(CONCATENATE(CH$3,$A10),[3]!ADJSAL,3,)=TRUE),0,VLOOKUP(CONCATENATE(CH$3,$A10),[3]!ADJSAL,3,))</f>
        <v>0</v>
      </c>
      <c r="CI10" s="20">
        <f>IF(ISERROR(VLOOKUP(CONCATENATE(CI$3,$A10),[3]!ADJSAL,3,)=TRUE),0,VLOOKUP(CONCATENATE(CI$3,$A10),[3]!ADJSAL,3,))</f>
        <v>0</v>
      </c>
      <c r="CJ10" s="20">
        <f>IF(ISERROR(VLOOKUP(CONCATENATE(CJ$3,$A10),[3]!ADJSAL,3,)=TRUE),0,VLOOKUP(CONCATENATE(CJ$3,$A10),[3]!ADJSAL,3,))</f>
        <v>0</v>
      </c>
      <c r="CK10" s="20">
        <f>IF(ISERROR(VLOOKUP(CONCATENATE(CK$3,$A10),[3]!ADJSAL,3,)=TRUE),0,VLOOKUP(CONCATENATE(CK$3,$A10),[3]!ADJSAL,3,))</f>
        <v>0</v>
      </c>
      <c r="CL10" s="20">
        <f>IF(ISERROR(VLOOKUP(CONCATENATE(CL$3,$A10),[3]!ADJSAL,3,)=TRUE),0,VLOOKUP(CONCATENATE(CL$3,$A10),[3]!ADJSAL,3,))</f>
        <v>0</v>
      </c>
      <c r="CM10" s="20">
        <f>IF(ISERROR(VLOOKUP(CONCATENATE(CM$3,$A10),[3]!ADJSAL,3,)=TRUE),0,VLOOKUP(CONCATENATE(CM$3,$A10),[3]!ADJSAL,3,))</f>
        <v>0</v>
      </c>
      <c r="CN10" s="20">
        <f>IF(ISERROR(VLOOKUP(CONCATENATE(CN$3,$A10),[3]!ADJSAL,3,)=TRUE),0,VLOOKUP(CONCATENATE(CN$3,$A10),[3]!ADJSAL,3,))</f>
        <v>0</v>
      </c>
      <c r="CO10" s="20">
        <f>IF(ISERROR(VLOOKUP(CONCATENATE(CO$3,$A10),[3]!ADJSAL,3,)=TRUE),0,VLOOKUP(CONCATENATE(CO$3,$A10),[3]!ADJSAL,3,))</f>
        <v>0</v>
      </c>
      <c r="CP10" s="20">
        <f>IF(ISERROR(VLOOKUP(CONCATENATE(CP$3,$A10),[3]!ADJSAL,3,)=TRUE),0,VLOOKUP(CONCATENATE(CP$3,$A10),[3]!ADJSAL,3,))</f>
        <v>0</v>
      </c>
      <c r="CQ10" s="20">
        <f>IF(ISERROR(VLOOKUP(CONCATENATE(CQ$3,$A10),[3]!ADJSAL,3,)=TRUE),0,VLOOKUP(CONCATENATE(CQ$3,$A10),[3]!ADJSAL,3,))</f>
        <v>0</v>
      </c>
      <c r="CR10" s="20">
        <f>IF(ISERROR(VLOOKUP(CONCATENATE(CR$3,$A10),[3]!ADJSAL,3,)=TRUE),0,VLOOKUP(CONCATENATE(CR$3,$A10),[3]!ADJSAL,3,))</f>
        <v>0</v>
      </c>
      <c r="CS10" s="20">
        <f>IF(ISERROR(VLOOKUP(CONCATENATE(CS$3,$A10),[3]!ADJSAL,3,)=TRUE),0,VLOOKUP(CONCATENATE(CS$3,$A10),[3]!ADJSAL,3,))</f>
        <v>0</v>
      </c>
    </row>
    <row r="11" spans="1:97">
      <c r="A11" s="170">
        <v>1020002</v>
      </c>
      <c r="B11" s="170" t="s">
        <v>4</v>
      </c>
      <c r="C11" s="171">
        <f>VLOOKUP(A11,[2]!OLD,3,)</f>
        <v>120588088</v>
      </c>
      <c r="D11" s="24">
        <v>135381896</v>
      </c>
      <c r="E11" s="24">
        <f t="shared" si="0"/>
        <v>143621118</v>
      </c>
      <c r="F11" s="24">
        <f t="shared" ref="F11:F21" si="1">SUM(E11-D11)</f>
        <v>8239222</v>
      </c>
      <c r="G11" s="24">
        <f t="shared" ref="G11:G21" si="2">SUM(N11:AA11)</f>
        <v>6865747</v>
      </c>
      <c r="H11" s="24">
        <f t="shared" ref="H11:H21" si="3">SUM(AB11:AG11)</f>
        <v>3393142</v>
      </c>
      <c r="I11" s="24">
        <f t="shared" ref="I11:I21" si="4">SUM(AH11:AJ11)</f>
        <v>6531712</v>
      </c>
      <c r="J11" s="24">
        <f t="shared" ref="J11:J21" si="5">SUM(AK11:BG11)</f>
        <v>37542783</v>
      </c>
      <c r="K11" s="24">
        <f t="shared" ref="K11:K21" si="6">SUM(BH11:BU11)</f>
        <v>28754797</v>
      </c>
      <c r="L11" s="24">
        <f t="shared" ref="L11:L21" si="7">SUM(BV11:CE11)</f>
        <v>11334618</v>
      </c>
      <c r="M11" s="24">
        <f t="shared" ref="M11:M21" si="8">SUM(CF11:CS11)</f>
        <v>49198319</v>
      </c>
      <c r="N11" s="20">
        <f>IF(ISERROR(VLOOKUP(CONCATENATE(N$3,$A11),[3]!ADJSAL,3,)=TRUE),0,VLOOKUP(CONCATENATE(N$3,$A11),[3]!ADJSAL,3,))</f>
        <v>3039269</v>
      </c>
      <c r="O11" s="20">
        <f>IF(ISERROR(VLOOKUP(CONCATENATE(O$3,$A11),[3]!ADJSAL,3,)=TRUE),0,VLOOKUP(CONCATENATE(O$3,$A11),[3]!ADJSAL,3,))</f>
        <v>2353231</v>
      </c>
      <c r="P11" s="20">
        <f>IF(ISERROR(VLOOKUP(CONCATENATE(P$3,$A11),[3]!ADJSAL,3,)=TRUE),0,VLOOKUP(CONCATENATE(P$3,$A11),[3]!ADJSAL,3,))</f>
        <v>0</v>
      </c>
      <c r="Q11" s="20">
        <f>IF(ISERROR(VLOOKUP(CONCATENATE(Q$3,$A11),[3]!ADJSAL,3,)=TRUE),0,VLOOKUP(CONCATENATE(Q$3,$A11),[3]!ADJSAL,3,))</f>
        <v>0</v>
      </c>
      <c r="R11" s="20">
        <f>IF(ISERROR(VLOOKUP(CONCATENATE(R$3,$A11),[3]!ADJSAL,3,)=TRUE),0,VLOOKUP(CONCATENATE(R$3,$A11),[3]!ADJSAL,3,))</f>
        <v>0</v>
      </c>
      <c r="S11" s="20">
        <f>IF(ISERROR(VLOOKUP(CONCATENATE(S$3,$A11),[3]!ADJSAL,3,)=TRUE),0,VLOOKUP(CONCATENATE(S$3,$A11),[3]!ADJSAL,3,))</f>
        <v>0</v>
      </c>
      <c r="T11" s="20">
        <f>IF(ISERROR(VLOOKUP(CONCATENATE(T$3,$A11),[3]!ADJSAL,3,)=TRUE),0,VLOOKUP(CONCATENATE(T$3,$A11),[3]!ADJSAL,3,))</f>
        <v>0</v>
      </c>
      <c r="U11" s="20">
        <f>IF(ISERROR(VLOOKUP(CONCATENATE(U$3,$A11),[3]!ADJSAL,3,)=TRUE),0,VLOOKUP(CONCATENATE(U$3,$A11),[3]!ADJSAL,3,))</f>
        <v>0</v>
      </c>
      <c r="V11" s="20">
        <f>IF(ISERROR(VLOOKUP(CONCATENATE(V$3,$A11),[3]!ADJSAL,3,)=TRUE),0,VLOOKUP(CONCATENATE(V$3,$A11),[3]!ADJSAL,3,))</f>
        <v>0</v>
      </c>
      <c r="W11" s="20">
        <f>IF(ISERROR(VLOOKUP(CONCATENATE(W$3,$A11),[3]!ADJSAL,3,)=TRUE),0,VLOOKUP(CONCATENATE(W$3,$A11),[3]!ADJSAL,3,))</f>
        <v>0</v>
      </c>
      <c r="X11" s="20">
        <f>IF(ISERROR(VLOOKUP(CONCATENATE(X$3,$A11),[3]!ADJSAL,3,)=TRUE),0,VLOOKUP(CONCATENATE(X$3,$A11),[3]!ADJSAL,3,))</f>
        <v>0</v>
      </c>
      <c r="Y11" s="20">
        <f>IF(ISERROR(VLOOKUP(CONCATENATE(Y$3,$A11),[3]!ADJSAL,3,)=TRUE),0,VLOOKUP(CONCATENATE(Y$3,$A11),[3]!ADJSAL,3,))</f>
        <v>0</v>
      </c>
      <c r="Z11" s="20">
        <f>IF(ISERROR(VLOOKUP(CONCATENATE(Z$3,$A11),[3]!ADJSAL,3,)=TRUE),0,VLOOKUP(CONCATENATE(Z$3,$A11),[3]!ADJSAL,3,))</f>
        <v>1473247</v>
      </c>
      <c r="AA11" s="20">
        <f>IF(ISERROR(VLOOKUP(CONCATENATE(AA$3,$A11),[3]!ADJSAL,3,)=TRUE),0,VLOOKUP(CONCATENATE(AA$3,$A11),[3]!ADJSAL,3,))</f>
        <v>0</v>
      </c>
      <c r="AB11" s="20">
        <f>IF(ISERROR(VLOOKUP(CONCATENATE(AB$3,$A11),[3]!ADJSAL,3,)=TRUE),0,VLOOKUP(CONCATENATE(AB$3,$A11),[3]!ADJSAL,3,))</f>
        <v>1378255</v>
      </c>
      <c r="AC11" s="20">
        <f>IF(ISERROR(VLOOKUP(CONCATENATE(AC$3,$A11),[3]!ADJSAL,3,)=TRUE),0,VLOOKUP(CONCATENATE(AC$3,$A11),[3]!ADJSAL,3,))</f>
        <v>957337</v>
      </c>
      <c r="AD11" s="20">
        <f>IF(ISERROR(VLOOKUP(CONCATENATE(AD$3,$A11),[3]!ADJSAL,3,)=TRUE),0,VLOOKUP(CONCATENATE(AD$3,$A11),[3]!ADJSAL,3,))</f>
        <v>296629</v>
      </c>
      <c r="AE11" s="20">
        <f>IF(ISERROR(VLOOKUP(CONCATENATE(AE$3,$A11),[3]!ADJSAL,3,)=TRUE),0,VLOOKUP(CONCATENATE(AE$3,$A11),[3]!ADJSAL,3,))</f>
        <v>234000</v>
      </c>
      <c r="AF11" s="20">
        <f>IF(ISERROR(VLOOKUP(CONCATENATE(AF$3,$A11),[3]!ADJSAL,3,)=TRUE),0,VLOOKUP(CONCATENATE(AF$3,$A11),[3]!ADJSAL,3,))</f>
        <v>239041</v>
      </c>
      <c r="AG11" s="20">
        <f>IF(ISERROR(VLOOKUP(CONCATENATE(AG$3,$A11),[3]!ADJSAL,3,)=TRUE),0,VLOOKUP(CONCATENATE(AG$3,$A11),[3]!ADJSAL,3,))</f>
        <v>287880</v>
      </c>
      <c r="AH11" s="20">
        <f>IF(ISERROR(VLOOKUP(CONCATENATE(AH$3,$A11),[3]!ADJSAL,3,)=TRUE),0,VLOOKUP(CONCATENATE(AH$3,$A11),[3]!ADJSAL,3,))</f>
        <v>1380176</v>
      </c>
      <c r="AI11" s="20">
        <f>IF(ISERROR(VLOOKUP(CONCATENATE(AI$3,$A11),[3]!ADJSAL,3,)=TRUE),0,VLOOKUP(CONCATENATE(AI$3,$A11),[3]!ADJSAL,3,))</f>
        <v>3312149</v>
      </c>
      <c r="AJ11" s="20">
        <f>IF(ISERROR(VLOOKUP(CONCATENATE(AJ$3,$A11),[3]!ADJSAL,3,)=TRUE),0,VLOOKUP(CONCATENATE(AJ$3,$A11),[3]!ADJSAL,3,))</f>
        <v>1839387</v>
      </c>
      <c r="AK11" s="20">
        <f>IF(ISERROR(VLOOKUP(CONCATENATE(AK$3,$A11),[3]!ADJSAL,3,)=TRUE),0,VLOOKUP(CONCATENATE(AK$3,$A11),[3]!ADJSAL,3,))</f>
        <v>927932</v>
      </c>
      <c r="AL11" s="20">
        <f>IF(ISERROR(VLOOKUP(CONCATENATE(AL$3,$A11),[3]!ADJSAL,3,)=TRUE),0,VLOOKUP(CONCATENATE(AL$3,$A11),[3]!ADJSAL,3,))</f>
        <v>3822537</v>
      </c>
      <c r="AM11" s="20">
        <f>IF(ISERROR(VLOOKUP(CONCATENATE(AM$3,$A11),[3]!ADJSAL,3,)=TRUE),0,VLOOKUP(CONCATENATE(AM$3,$A11),[3]!ADJSAL,3,))</f>
        <v>1051493</v>
      </c>
      <c r="AN11" s="20">
        <f>IF(ISERROR(VLOOKUP(CONCATENATE(AN$3,$A11),[3]!ADJSAL,3,)=TRUE),0,VLOOKUP(CONCATENATE(AN$3,$A11),[3]!ADJSAL,3,))</f>
        <v>550510</v>
      </c>
      <c r="AO11" s="20">
        <f>IF(ISERROR(VLOOKUP(CONCATENATE(AO$3,$A11),[3]!ADJSAL,3,)=TRUE),0,VLOOKUP(CONCATENATE(AO$3,$A11),[3]!ADJSAL,3,))</f>
        <v>545415</v>
      </c>
      <c r="AP11" s="20">
        <f>IF(ISERROR(VLOOKUP(CONCATENATE(AP$3,$A11),[3]!ADJSAL,3,)=TRUE),0,VLOOKUP(CONCATENATE(AP$3,$A11),[3]!ADJSAL,3,))</f>
        <v>2783174</v>
      </c>
      <c r="AQ11" s="20">
        <f>IF(ISERROR(VLOOKUP(CONCATENATE(AQ$3,$A11),[3]!ADJSAL,3,)=TRUE),0,VLOOKUP(CONCATENATE(AQ$3,$A11),[3]!ADJSAL,3,))</f>
        <v>13255690</v>
      </c>
      <c r="AR11" s="20">
        <f>IF(ISERROR(VLOOKUP(CONCATENATE(AR$3,$A11),[3]!ADJSAL,3,)=TRUE),0,VLOOKUP(CONCATENATE(AR$3,$A11),[3]!ADJSAL,3,))</f>
        <v>0</v>
      </c>
      <c r="AS11" s="20">
        <f>IF(ISERROR(VLOOKUP(CONCATENATE(AS$3,$A11),[3]!ADJSAL,3,)=TRUE),0,VLOOKUP(CONCATENATE(AS$3,$A11),[3]!ADJSAL,3,))</f>
        <v>0</v>
      </c>
      <c r="AT11" s="20">
        <f>IF(ISERROR(VLOOKUP(CONCATENATE(AT$3,$A11),[3]!ADJSAL,3,)=TRUE),0,VLOOKUP(CONCATENATE(AT$3,$A11),[3]!ADJSAL,3,))</f>
        <v>2371384</v>
      </c>
      <c r="AU11" s="20">
        <f>IF(ISERROR(VLOOKUP(CONCATENATE(AU$3,$A11),[3]!ADJSAL,3,)=TRUE),0,VLOOKUP(CONCATENATE(AU$3,$A11),[3]!ADJSAL,3,))</f>
        <v>1603492</v>
      </c>
      <c r="AV11" s="20">
        <f>IF(ISERROR(VLOOKUP(CONCATENATE(AV$3,$A11),[3]!ADJSAL,3,)=TRUE),0,VLOOKUP(CONCATENATE(AV$3,$A11),[3]!ADJSAL,3,))</f>
        <v>1445339</v>
      </c>
      <c r="AW11" s="20">
        <f>IF(ISERROR(VLOOKUP(CONCATENATE(AW$3,$A11),[3]!ADJSAL,3,)=TRUE),0,VLOOKUP(CONCATENATE(AW$3,$A11),[3]!ADJSAL,3,))</f>
        <v>336003</v>
      </c>
      <c r="AX11" s="20">
        <f>IF(ISERROR(VLOOKUP(CONCATENATE(AX$3,$A11),[3]!ADJSAL,3,)=TRUE),0,VLOOKUP(CONCATENATE(AX$3,$A11),[3]!ADJSAL,3,))</f>
        <v>0</v>
      </c>
      <c r="AY11" s="20">
        <f>IF(ISERROR(VLOOKUP(CONCATENATE(AY$3,$A11),[3]!ADJSAL,3,)=TRUE),0,VLOOKUP(CONCATENATE(AY$3,$A11),[3]!ADJSAL,3,))</f>
        <v>0</v>
      </c>
      <c r="AZ11" s="20">
        <f>IF(ISERROR(VLOOKUP(CONCATENATE(AZ$3,$A11),[3]!ADJSAL,3,)=TRUE),0,VLOOKUP(CONCATENATE(AZ$3,$A11),[3]!ADJSAL,3,))</f>
        <v>0</v>
      </c>
      <c r="BA11" s="20">
        <f>IF(ISERROR(VLOOKUP(CONCATENATE(BA$3,$A11),[3]!ADJSAL,3,)=TRUE),0,VLOOKUP(CONCATENATE(BA$3,$A11),[3]!ADJSAL,3,))</f>
        <v>0</v>
      </c>
      <c r="BB11" s="20">
        <f>IF(ISERROR(VLOOKUP(CONCATENATE(BB$3,$A11),[3]!ADJSAL,3,)=TRUE),0,VLOOKUP(CONCATENATE(BB$3,$A11),[3]!ADJSAL,3,))</f>
        <v>0</v>
      </c>
      <c r="BC11" s="20">
        <f>IF(ISERROR(VLOOKUP(CONCATENATE(BC$3,$A11),[3]!ADJSAL,3,)=TRUE),0,VLOOKUP(CONCATENATE(BC$3,$A11),[3]!ADJSAL,3,))</f>
        <v>754593</v>
      </c>
      <c r="BD11" s="20">
        <f>IF(ISERROR(VLOOKUP(CONCATENATE(BD$3,$A11),[3]!ADJSAL,3,)=TRUE),0,VLOOKUP(CONCATENATE(BD$3,$A11),[3]!ADJSAL,3,))</f>
        <v>3277518</v>
      </c>
      <c r="BE11" s="20">
        <f>IF(ISERROR(VLOOKUP(CONCATENATE(BE$3,$A11),[3]!ADJSAL,3,)=TRUE),0,VLOOKUP(CONCATENATE(BE$3,$A11),[3]!ADJSAL,3,))</f>
        <v>0</v>
      </c>
      <c r="BF11" s="20">
        <f>IF(ISERROR(VLOOKUP(CONCATENATE(BF$3,$A11),[3]!ADJSAL,3,)=TRUE),0,VLOOKUP(CONCATENATE(BF$3,$A11),[3]!ADJSAL,3,))</f>
        <v>3834586</v>
      </c>
      <c r="BG11" s="20">
        <f>IF(ISERROR(VLOOKUP(CONCATENATE(BG$3,$A11),[3]!ADJSAL,3,)=TRUE),0,VLOOKUP(CONCATENATE(BG$3,$A11),[3]!ADJSAL,3,))</f>
        <v>983117</v>
      </c>
      <c r="BH11" s="20">
        <f>IF(ISERROR(VLOOKUP(CONCATENATE(BH$3,$A11),[3]!ADJSAL,3,)=TRUE),0,VLOOKUP(CONCATENATE(BH$3,$A11),[3]!ADJSAL,3,))</f>
        <v>312201</v>
      </c>
      <c r="BI11" s="20">
        <f>IF(ISERROR(VLOOKUP(CONCATENATE(BI$3,$A11),[3]!ADJSAL,3,)=TRUE),0,VLOOKUP(CONCATENATE(BI$3,$A11),[3]!ADJSAL,3,))</f>
        <v>818803</v>
      </c>
      <c r="BJ11" s="20">
        <f>IF(ISERROR(VLOOKUP(CONCATENATE(BJ$3,$A11),[3]!ADJSAL,3,)=TRUE),0,VLOOKUP(CONCATENATE(BJ$3,$A11),[3]!ADJSAL,3,))</f>
        <v>1738618</v>
      </c>
      <c r="BK11" s="20">
        <f>IF(ISERROR(VLOOKUP(CONCATENATE(BK$3,$A11),[3]!ADJSAL,3,)=TRUE),0,VLOOKUP(CONCATENATE(BK$3,$A11),[3]!ADJSAL,3,))</f>
        <v>0</v>
      </c>
      <c r="BL11" s="20">
        <f>IF(ISERROR(VLOOKUP(CONCATENATE(BL$3,$A11),[3]!ADJSAL,3,)=TRUE),0,VLOOKUP(CONCATENATE(BL$3,$A11),[3]!ADJSAL,3,))</f>
        <v>1053251</v>
      </c>
      <c r="BM11" s="20">
        <f>IF(ISERROR(VLOOKUP(CONCATENATE(BM$3,$A11),[3]!ADJSAL,3,)=TRUE),0,VLOOKUP(CONCATENATE(BM$3,$A11),[3]!ADJSAL,3,))</f>
        <v>310583</v>
      </c>
      <c r="BN11" s="20">
        <f>IF(ISERROR(VLOOKUP(CONCATENATE(BN$3,$A11),[3]!ADJSAL,3,)=TRUE),0,VLOOKUP(CONCATENATE(BN$3,$A11),[3]!ADJSAL,3,))</f>
        <v>903233</v>
      </c>
      <c r="BO11" s="20">
        <f>IF(ISERROR(VLOOKUP(CONCATENATE(BO$3,$A11),[3]!ADJSAL,3,)=TRUE),0,VLOOKUP(CONCATENATE(BO$3,$A11),[3]!ADJSAL,3,))</f>
        <v>310583</v>
      </c>
      <c r="BP11" s="20">
        <f>IF(ISERROR(VLOOKUP(CONCATENATE(BP$3,$A11),[3]!ADJSAL,3,)=TRUE),0,VLOOKUP(CONCATENATE(BP$3,$A11),[3]!ADJSAL,3,))</f>
        <v>990943</v>
      </c>
      <c r="BQ11" s="20">
        <f>IF(ISERROR(VLOOKUP(CONCATENATE(BQ$3,$A11),[3]!ADJSAL,3,)=TRUE),0,VLOOKUP(CONCATENATE(BQ$3,$A11),[3]!ADJSAL,3,))</f>
        <v>1923997</v>
      </c>
      <c r="BR11" s="20">
        <f>IF(ISERROR(VLOOKUP(CONCATENATE(BR$3,$A11),[3]!ADJSAL,3,)=TRUE),0,VLOOKUP(CONCATENATE(BR$3,$A11),[3]!ADJSAL,3,))</f>
        <v>6610324</v>
      </c>
      <c r="BS11" s="20">
        <f>IF(ISERROR(VLOOKUP(CONCATENATE(BS$3,$A11),[3]!ADJSAL,3,)=TRUE),0,VLOOKUP(CONCATENATE(BS$3,$A11),[3]!ADJSAL,3,))</f>
        <v>6447137</v>
      </c>
      <c r="BT11" s="20">
        <f>IF(ISERROR(VLOOKUP(CONCATENATE(BT$3,$A11),[3]!ADJSAL,3,)=TRUE),0,VLOOKUP(CONCATENATE(BT$3,$A11),[3]!ADJSAL,3,))</f>
        <v>4046048</v>
      </c>
      <c r="BU11" s="20">
        <f>IF(ISERROR(VLOOKUP(CONCATENATE(BU$3,$A11),[3]!ADJSAL,3,)=TRUE),0,VLOOKUP(CONCATENATE(BU$3,$A11),[3]!ADJSAL,3,))</f>
        <v>3289076</v>
      </c>
      <c r="BV11" s="20">
        <f>IF(ISERROR(VLOOKUP(CONCATENATE(BV$3,$A11),[3]!ADJSAL,3,)=TRUE),0,VLOOKUP(CONCATENATE(BV$3,$A11),[3]!ADJSAL,3,))</f>
        <v>1114032</v>
      </c>
      <c r="BW11" s="20">
        <f>IF(ISERROR(VLOOKUP(CONCATENATE(BW$3,$A11),[3]!ADJSAL,3,)=TRUE),0,VLOOKUP(CONCATENATE(BW$3,$A11),[3]!ADJSAL,3,))</f>
        <v>928666</v>
      </c>
      <c r="BX11" s="20">
        <f>IF(ISERROR(VLOOKUP(CONCATENATE(BX$3,$A11),[3]!ADJSAL,3,)=TRUE),0,VLOOKUP(CONCATENATE(BX$3,$A11),[3]!ADJSAL,3,))</f>
        <v>261879</v>
      </c>
      <c r="BY11" s="20">
        <f>IF(ISERROR(VLOOKUP(CONCATENATE(BY$3,$A11),[3]!ADJSAL,3,)=TRUE),0,VLOOKUP(CONCATENATE(BY$3,$A11),[3]!ADJSAL,3,))</f>
        <v>1368443</v>
      </c>
      <c r="BZ11" s="20">
        <f>IF(ISERROR(VLOOKUP(CONCATENATE(BZ$3,$A11),[3]!ADJSAL,3,)=TRUE),0,VLOOKUP(CONCATENATE(BZ$3,$A11),[3]!ADJSAL,3,))</f>
        <v>2014360</v>
      </c>
      <c r="CA11" s="20">
        <f>IF(ISERROR(VLOOKUP(CONCATENATE(CA$3,$A11),[3]!ADJSAL,3,)=TRUE),0,VLOOKUP(CONCATENATE(CA$3,$A11),[3]!ADJSAL,3,))</f>
        <v>606610</v>
      </c>
      <c r="CB11" s="20">
        <f>IF(ISERROR(VLOOKUP(CONCATENATE(CB$3,$A11),[3]!ADJSAL,3,)=TRUE),0,VLOOKUP(CONCATENATE(CB$3,$A11),[3]!ADJSAL,3,))</f>
        <v>2287606</v>
      </c>
      <c r="CC11" s="20">
        <f>IF(ISERROR(VLOOKUP(CONCATENATE(CC$3,$A11),[3]!ADJSAL,3,)=TRUE),0,VLOOKUP(CONCATENATE(CC$3,$A11),[3]!ADJSAL,3,))</f>
        <v>995641</v>
      </c>
      <c r="CD11" s="20">
        <f>IF(ISERROR(VLOOKUP(CONCATENATE(CD$3,$A11),[3]!ADJSAL,3,)=TRUE),0,VLOOKUP(CONCATENATE(CD$3,$A11),[3]!ADJSAL,3,))</f>
        <v>1373092</v>
      </c>
      <c r="CE11" s="20">
        <f>IF(ISERROR(VLOOKUP(CONCATENATE(CE$3,$A11),[3]!ADJSAL,3,)=TRUE),0,VLOOKUP(CONCATENATE(CE$3,$A11),[3]!ADJSAL,3,))</f>
        <v>384289</v>
      </c>
      <c r="CF11" s="20">
        <f>IF(ISERROR(VLOOKUP(CONCATENATE(CF$3,$A11),[3]!ADJSAL,3,)=TRUE),0,VLOOKUP(CONCATENATE(CF$3,$A11),[3]!ADJSAL,3,))</f>
        <v>1230360</v>
      </c>
      <c r="CG11" s="20">
        <f>IF(ISERROR(VLOOKUP(CONCATENATE(CG$3,$A11),[3]!ADJSAL,3,)=TRUE),0,VLOOKUP(CONCATENATE(CG$3,$A11),[3]!ADJSAL,3,))</f>
        <v>1071880</v>
      </c>
      <c r="CH11" s="20">
        <f>IF(ISERROR(VLOOKUP(CONCATENATE(CH$3,$A11),[3]!ADJSAL,3,)=TRUE),0,VLOOKUP(CONCATENATE(CH$3,$A11),[3]!ADJSAL,3,))</f>
        <v>681639</v>
      </c>
      <c r="CI11" s="20">
        <f>IF(ISERROR(VLOOKUP(CONCATENATE(CI$3,$A11),[3]!ADJSAL,3,)=TRUE),0,VLOOKUP(CONCATENATE(CI$3,$A11),[3]!ADJSAL,3,))</f>
        <v>0</v>
      </c>
      <c r="CJ11" s="20">
        <f>IF(ISERROR(VLOOKUP(CONCATENATE(CJ$3,$A11),[3]!ADJSAL,3,)=TRUE),0,VLOOKUP(CONCATENATE(CJ$3,$A11),[3]!ADJSAL,3,))</f>
        <v>1289571</v>
      </c>
      <c r="CK11" s="20">
        <f>IF(ISERROR(VLOOKUP(CONCATENATE(CK$3,$A11),[3]!ADJSAL,3,)=TRUE),0,VLOOKUP(CONCATENATE(CK$3,$A11),[3]!ADJSAL,3,))</f>
        <v>3248195</v>
      </c>
      <c r="CL11" s="20">
        <f>IF(ISERROR(VLOOKUP(CONCATENATE(CL$3,$A11),[3]!ADJSAL,3,)=TRUE),0,VLOOKUP(CONCATENATE(CL$3,$A11),[3]!ADJSAL,3,))</f>
        <v>751675</v>
      </c>
      <c r="CM11" s="20">
        <f>IF(ISERROR(VLOOKUP(CONCATENATE(CM$3,$A11),[3]!ADJSAL,3,)=TRUE),0,VLOOKUP(CONCATENATE(CM$3,$A11),[3]!ADJSAL,3,))</f>
        <v>1204290</v>
      </c>
      <c r="CN11" s="20">
        <f>IF(ISERROR(VLOOKUP(CONCATENATE(CN$3,$A11),[3]!ADJSAL,3,)=TRUE),0,VLOOKUP(CONCATENATE(CN$3,$A11),[3]!ADJSAL,3,))</f>
        <v>2503791</v>
      </c>
      <c r="CO11" s="20">
        <f>IF(ISERROR(VLOOKUP(CONCATENATE(CO$3,$A11),[3]!ADJSAL,3,)=TRUE),0,VLOOKUP(CONCATENATE(CO$3,$A11),[3]!ADJSAL,3,))</f>
        <v>4956758</v>
      </c>
      <c r="CP11" s="20">
        <f>IF(ISERROR(VLOOKUP(CONCATENATE(CP$3,$A11),[3]!ADJSAL,3,)=TRUE),0,VLOOKUP(CONCATENATE(CP$3,$A11),[3]!ADJSAL,3,))</f>
        <v>27824081</v>
      </c>
      <c r="CQ11" s="20">
        <f>IF(ISERROR(VLOOKUP(CONCATENATE(CQ$3,$A11),[3]!ADJSAL,3,)=TRUE),0,VLOOKUP(CONCATENATE(CQ$3,$A11),[3]!ADJSAL,3,))</f>
        <v>351371</v>
      </c>
      <c r="CR11" s="20">
        <f>IF(ISERROR(VLOOKUP(CONCATENATE(CR$3,$A11),[3]!ADJSAL,3,)=TRUE),0,VLOOKUP(CONCATENATE(CR$3,$A11),[3]!ADJSAL,3,))</f>
        <v>758389</v>
      </c>
      <c r="CS11" s="20">
        <f>IF(ISERROR(VLOOKUP(CONCATENATE(CS$3,$A11),[3]!ADJSAL,3,)=TRUE),0,VLOOKUP(CONCATENATE(CS$3,$A11),[3]!ADJSAL,3,))</f>
        <v>3326319</v>
      </c>
    </row>
    <row r="12" spans="1:97">
      <c r="A12" s="170">
        <v>1020004</v>
      </c>
      <c r="B12" s="170" t="s">
        <v>5</v>
      </c>
      <c r="C12" s="171">
        <f>VLOOKUP(A12,[2]!OLD,3,)</f>
        <v>1504415</v>
      </c>
      <c r="D12" s="24">
        <v>1522146</v>
      </c>
      <c r="E12" s="24">
        <f t="shared" si="0"/>
        <v>1187255</v>
      </c>
      <c r="F12" s="24">
        <f t="shared" si="1"/>
        <v>-334891</v>
      </c>
      <c r="G12" s="24">
        <f t="shared" si="2"/>
        <v>62298</v>
      </c>
      <c r="H12" s="24">
        <f t="shared" si="3"/>
        <v>5484</v>
      </c>
      <c r="I12" s="24">
        <f t="shared" si="4"/>
        <v>50494</v>
      </c>
      <c r="J12" s="24">
        <f t="shared" si="5"/>
        <v>239554</v>
      </c>
      <c r="K12" s="24">
        <f t="shared" si="6"/>
        <v>251525</v>
      </c>
      <c r="L12" s="24">
        <f t="shared" si="7"/>
        <v>88579</v>
      </c>
      <c r="M12" s="24">
        <f t="shared" si="8"/>
        <v>489321</v>
      </c>
      <c r="N12" s="20">
        <f>IF(ISERROR(VLOOKUP(CONCATENATE(N$3,$A12),[3]!ADJSAL,3,)=TRUE),0,VLOOKUP(CONCATENATE(N$3,$A12),[3]!ADJSAL,3,))</f>
        <v>0</v>
      </c>
      <c r="O12" s="20">
        <f>IF(ISERROR(VLOOKUP(CONCATENATE(O$3,$A12),[3]!ADJSAL,3,)=TRUE),0,VLOOKUP(CONCATENATE(O$3,$A12),[3]!ADJSAL,3,))</f>
        <v>18376</v>
      </c>
      <c r="P12" s="20">
        <f>IF(ISERROR(VLOOKUP(CONCATENATE(P$3,$A12),[3]!ADJSAL,3,)=TRUE),0,VLOOKUP(CONCATENATE(P$3,$A12),[3]!ADJSAL,3,))</f>
        <v>0</v>
      </c>
      <c r="Q12" s="20">
        <f>IF(ISERROR(VLOOKUP(CONCATENATE(Q$3,$A12),[3]!ADJSAL,3,)=TRUE),0,VLOOKUP(CONCATENATE(Q$3,$A12),[3]!ADJSAL,3,))</f>
        <v>0</v>
      </c>
      <c r="R12" s="20">
        <f>IF(ISERROR(VLOOKUP(CONCATENATE(R$3,$A12),[3]!ADJSAL,3,)=TRUE),0,VLOOKUP(CONCATENATE(R$3,$A12),[3]!ADJSAL,3,))</f>
        <v>0</v>
      </c>
      <c r="S12" s="20">
        <f>IF(ISERROR(VLOOKUP(CONCATENATE(S$3,$A12),[3]!ADJSAL,3,)=TRUE),0,VLOOKUP(CONCATENATE(S$3,$A12),[3]!ADJSAL,3,))</f>
        <v>0</v>
      </c>
      <c r="T12" s="20">
        <f>IF(ISERROR(VLOOKUP(CONCATENATE(T$3,$A12),[3]!ADJSAL,3,)=TRUE),0,VLOOKUP(CONCATENATE(T$3,$A12),[3]!ADJSAL,3,))</f>
        <v>0</v>
      </c>
      <c r="U12" s="20">
        <f>IF(ISERROR(VLOOKUP(CONCATENATE(U$3,$A12),[3]!ADJSAL,3,)=TRUE),0,VLOOKUP(CONCATENATE(U$3,$A12),[3]!ADJSAL,3,))</f>
        <v>38246</v>
      </c>
      <c r="V12" s="20">
        <f>IF(ISERROR(VLOOKUP(CONCATENATE(V$3,$A12),[3]!ADJSAL,3,)=TRUE),0,VLOOKUP(CONCATENATE(V$3,$A12),[3]!ADJSAL,3,))</f>
        <v>0</v>
      </c>
      <c r="W12" s="20">
        <f>IF(ISERROR(VLOOKUP(CONCATENATE(W$3,$A12),[3]!ADJSAL,3,)=TRUE),0,VLOOKUP(CONCATENATE(W$3,$A12),[3]!ADJSAL,3,))</f>
        <v>0</v>
      </c>
      <c r="X12" s="20">
        <f>IF(ISERROR(VLOOKUP(CONCATENATE(X$3,$A12),[3]!ADJSAL,3,)=TRUE),0,VLOOKUP(CONCATENATE(X$3,$A12),[3]!ADJSAL,3,))</f>
        <v>0</v>
      </c>
      <c r="Y12" s="20">
        <f>IF(ISERROR(VLOOKUP(CONCATENATE(Y$3,$A12),[3]!ADJSAL,3,)=TRUE),0,VLOOKUP(CONCATENATE(Y$3,$A12),[3]!ADJSAL,3,))</f>
        <v>0</v>
      </c>
      <c r="Z12" s="20">
        <f>IF(ISERROR(VLOOKUP(CONCATENATE(Z$3,$A12),[3]!ADJSAL,3,)=TRUE),0,VLOOKUP(CONCATENATE(Z$3,$A12),[3]!ADJSAL,3,))</f>
        <v>5676</v>
      </c>
      <c r="AA12" s="20">
        <f>IF(ISERROR(VLOOKUP(CONCATENATE(AA$3,$A12),[3]!ADJSAL,3,)=TRUE),0,VLOOKUP(CONCATENATE(AA$3,$A12),[3]!ADJSAL,3,))</f>
        <v>0</v>
      </c>
      <c r="AB12" s="20">
        <f>IF(ISERROR(VLOOKUP(CONCATENATE(AB$3,$A12),[3]!ADJSAL,3,)=TRUE),0,VLOOKUP(CONCATENATE(AB$3,$A12),[3]!ADJSAL,3,))</f>
        <v>0</v>
      </c>
      <c r="AC12" s="20">
        <f>IF(ISERROR(VLOOKUP(CONCATENATE(AC$3,$A12),[3]!ADJSAL,3,)=TRUE),0,VLOOKUP(CONCATENATE(AC$3,$A12),[3]!ADJSAL,3,))</f>
        <v>0</v>
      </c>
      <c r="AD12" s="20">
        <f>IF(ISERROR(VLOOKUP(CONCATENATE(AD$3,$A12),[3]!ADJSAL,3,)=TRUE),0,VLOOKUP(CONCATENATE(AD$3,$A12),[3]!ADJSAL,3,))</f>
        <v>5484</v>
      </c>
      <c r="AE12" s="20">
        <f>IF(ISERROR(VLOOKUP(CONCATENATE(AE$3,$A12),[3]!ADJSAL,3,)=TRUE),0,VLOOKUP(CONCATENATE(AE$3,$A12),[3]!ADJSAL,3,))</f>
        <v>0</v>
      </c>
      <c r="AF12" s="20">
        <f>IF(ISERROR(VLOOKUP(CONCATENATE(AF$3,$A12),[3]!ADJSAL,3,)=TRUE),0,VLOOKUP(CONCATENATE(AF$3,$A12),[3]!ADJSAL,3,))</f>
        <v>0</v>
      </c>
      <c r="AG12" s="20">
        <f>IF(ISERROR(VLOOKUP(CONCATENATE(AG$3,$A12),[3]!ADJSAL,3,)=TRUE),0,VLOOKUP(CONCATENATE(AG$3,$A12),[3]!ADJSAL,3,))</f>
        <v>0</v>
      </c>
      <c r="AH12" s="20">
        <f>IF(ISERROR(VLOOKUP(CONCATENATE(AH$3,$A12),[3]!ADJSAL,3,)=TRUE),0,VLOOKUP(CONCATENATE(AH$3,$A12),[3]!ADJSAL,3,))</f>
        <v>4800</v>
      </c>
      <c r="AI12" s="20">
        <f>IF(ISERROR(VLOOKUP(CONCATENATE(AI$3,$A12),[3]!ADJSAL,3,)=TRUE),0,VLOOKUP(CONCATENATE(AI$3,$A12),[3]!ADJSAL,3,))</f>
        <v>33144</v>
      </c>
      <c r="AJ12" s="20">
        <f>IF(ISERROR(VLOOKUP(CONCATENATE(AJ$3,$A12),[3]!ADJSAL,3,)=TRUE),0,VLOOKUP(CONCATENATE(AJ$3,$A12),[3]!ADJSAL,3,))</f>
        <v>12550</v>
      </c>
      <c r="AK12" s="20">
        <f>IF(ISERROR(VLOOKUP(CONCATENATE(AK$3,$A12),[3]!ADJSAL,3,)=TRUE),0,VLOOKUP(CONCATENATE(AK$3,$A12),[3]!ADJSAL,3,))</f>
        <v>0</v>
      </c>
      <c r="AL12" s="20">
        <f>IF(ISERROR(VLOOKUP(CONCATENATE(AL$3,$A12),[3]!ADJSAL,3,)=TRUE),0,VLOOKUP(CONCATENATE(AL$3,$A12),[3]!ADJSAL,3,))</f>
        <v>28404</v>
      </c>
      <c r="AM12" s="20">
        <f>IF(ISERROR(VLOOKUP(CONCATENATE(AM$3,$A12),[3]!ADJSAL,3,)=TRUE),0,VLOOKUP(CONCATENATE(AM$3,$A12),[3]!ADJSAL,3,))</f>
        <v>16602</v>
      </c>
      <c r="AN12" s="20">
        <f>IF(ISERROR(VLOOKUP(CONCATENATE(AN$3,$A12),[3]!ADJSAL,3,)=TRUE),0,VLOOKUP(CONCATENATE(AN$3,$A12),[3]!ADJSAL,3,))</f>
        <v>6024</v>
      </c>
      <c r="AO12" s="20">
        <f>IF(ISERROR(VLOOKUP(CONCATENATE(AO$3,$A12),[3]!ADJSAL,3,)=TRUE),0,VLOOKUP(CONCATENATE(AO$3,$A12),[3]!ADJSAL,3,))</f>
        <v>0</v>
      </c>
      <c r="AP12" s="20">
        <f>IF(ISERROR(VLOOKUP(CONCATENATE(AP$3,$A12),[3]!ADJSAL,3,)=TRUE),0,VLOOKUP(CONCATENATE(AP$3,$A12),[3]!ADJSAL,3,))</f>
        <v>21942</v>
      </c>
      <c r="AQ12" s="20">
        <f>IF(ISERROR(VLOOKUP(CONCATENATE(AQ$3,$A12),[3]!ADJSAL,3,)=TRUE),0,VLOOKUP(CONCATENATE(AQ$3,$A12),[3]!ADJSAL,3,))</f>
        <v>48014</v>
      </c>
      <c r="AR12" s="20">
        <f>IF(ISERROR(VLOOKUP(CONCATENATE(AR$3,$A12),[3]!ADJSAL,3,)=TRUE),0,VLOOKUP(CONCATENATE(AR$3,$A12),[3]!ADJSAL,3,))</f>
        <v>0</v>
      </c>
      <c r="AS12" s="20">
        <f>IF(ISERROR(VLOOKUP(CONCATENATE(AS$3,$A12),[3]!ADJSAL,3,)=TRUE),0,VLOOKUP(CONCATENATE(AS$3,$A12),[3]!ADJSAL,3,))</f>
        <v>0</v>
      </c>
      <c r="AT12" s="20">
        <f>IF(ISERROR(VLOOKUP(CONCATENATE(AT$3,$A12),[3]!ADJSAL,3,)=TRUE),0,VLOOKUP(CONCATENATE(AT$3,$A12),[3]!ADJSAL,3,))</f>
        <v>11164</v>
      </c>
      <c r="AU12" s="20">
        <f>IF(ISERROR(VLOOKUP(CONCATENATE(AU$3,$A12),[3]!ADJSAL,3,)=TRUE),0,VLOOKUP(CONCATENATE(AU$3,$A12),[3]!ADJSAL,3,))</f>
        <v>6024</v>
      </c>
      <c r="AV12" s="20">
        <f>IF(ISERROR(VLOOKUP(CONCATENATE(AV$3,$A12),[3]!ADJSAL,3,)=TRUE),0,VLOOKUP(CONCATENATE(AV$3,$A12),[3]!ADJSAL,3,))</f>
        <v>14520</v>
      </c>
      <c r="AW12" s="20">
        <f>IF(ISERROR(VLOOKUP(CONCATENATE(AW$3,$A12),[3]!ADJSAL,3,)=TRUE),0,VLOOKUP(CONCATENATE(AW$3,$A12),[3]!ADJSAL,3,))</f>
        <v>3199</v>
      </c>
      <c r="AX12" s="20">
        <f>IF(ISERROR(VLOOKUP(CONCATENATE(AX$3,$A12),[3]!ADJSAL,3,)=TRUE),0,VLOOKUP(CONCATENATE(AX$3,$A12),[3]!ADJSAL,3,))</f>
        <v>0</v>
      </c>
      <c r="AY12" s="20">
        <f>IF(ISERROR(VLOOKUP(CONCATENATE(AY$3,$A12),[3]!ADJSAL,3,)=TRUE),0,VLOOKUP(CONCATENATE(AY$3,$A12),[3]!ADJSAL,3,))</f>
        <v>0</v>
      </c>
      <c r="AZ12" s="20">
        <f>IF(ISERROR(VLOOKUP(CONCATENATE(AZ$3,$A12),[3]!ADJSAL,3,)=TRUE),0,VLOOKUP(CONCATENATE(AZ$3,$A12),[3]!ADJSAL,3,))</f>
        <v>0</v>
      </c>
      <c r="BA12" s="20">
        <f>IF(ISERROR(VLOOKUP(CONCATENATE(BA$3,$A12),[3]!ADJSAL,3,)=TRUE),0,VLOOKUP(CONCATENATE(BA$3,$A12),[3]!ADJSAL,3,))</f>
        <v>0</v>
      </c>
      <c r="BB12" s="20">
        <f>IF(ISERROR(VLOOKUP(CONCATENATE(BB$3,$A12),[3]!ADJSAL,3,)=TRUE),0,VLOOKUP(CONCATENATE(BB$3,$A12),[3]!ADJSAL,3,))</f>
        <v>0</v>
      </c>
      <c r="BC12" s="20">
        <f>IF(ISERROR(VLOOKUP(CONCATENATE(BC$3,$A12),[3]!ADJSAL,3,)=TRUE),0,VLOOKUP(CONCATENATE(BC$3,$A12),[3]!ADJSAL,3,))</f>
        <v>6024</v>
      </c>
      <c r="BD12" s="20">
        <f>IF(ISERROR(VLOOKUP(CONCATENATE(BD$3,$A12),[3]!ADJSAL,3,)=TRUE),0,VLOOKUP(CONCATENATE(BD$3,$A12),[3]!ADJSAL,3,))</f>
        <v>43461</v>
      </c>
      <c r="BE12" s="20">
        <f>IF(ISERROR(VLOOKUP(CONCATENATE(BE$3,$A12),[3]!ADJSAL,3,)=TRUE),0,VLOOKUP(CONCATENATE(BE$3,$A12),[3]!ADJSAL,3,))</f>
        <v>0</v>
      </c>
      <c r="BF12" s="20">
        <f>IF(ISERROR(VLOOKUP(CONCATENATE(BF$3,$A12),[3]!ADJSAL,3,)=TRUE),0,VLOOKUP(CONCATENATE(BF$3,$A12),[3]!ADJSAL,3,))</f>
        <v>28152</v>
      </c>
      <c r="BG12" s="20">
        <f>IF(ISERROR(VLOOKUP(CONCATENATE(BG$3,$A12),[3]!ADJSAL,3,)=TRUE),0,VLOOKUP(CONCATENATE(BG$3,$A12),[3]!ADJSAL,3,))</f>
        <v>6024</v>
      </c>
      <c r="BH12" s="20">
        <f>IF(ISERROR(VLOOKUP(CONCATENATE(BH$3,$A12),[3]!ADJSAL,3,)=TRUE),0,VLOOKUP(CONCATENATE(BH$3,$A12),[3]!ADJSAL,3,))</f>
        <v>6024</v>
      </c>
      <c r="BI12" s="20">
        <f>IF(ISERROR(VLOOKUP(CONCATENATE(BI$3,$A12),[3]!ADJSAL,3,)=TRUE),0,VLOOKUP(CONCATENATE(BI$3,$A12),[3]!ADJSAL,3,))</f>
        <v>5027</v>
      </c>
      <c r="BJ12" s="20">
        <f>IF(ISERROR(VLOOKUP(CONCATENATE(BJ$3,$A12),[3]!ADJSAL,3,)=TRUE),0,VLOOKUP(CONCATENATE(BJ$3,$A12),[3]!ADJSAL,3,))</f>
        <v>16908</v>
      </c>
      <c r="BK12" s="20">
        <f>IF(ISERROR(VLOOKUP(CONCATENATE(BK$3,$A12),[3]!ADJSAL,3,)=TRUE),0,VLOOKUP(CONCATENATE(BK$3,$A12),[3]!ADJSAL,3,))</f>
        <v>0</v>
      </c>
      <c r="BL12" s="20">
        <f>IF(ISERROR(VLOOKUP(CONCATENATE(BL$3,$A12),[3]!ADJSAL,3,)=TRUE),0,VLOOKUP(CONCATENATE(BL$3,$A12),[3]!ADJSAL,3,))</f>
        <v>0</v>
      </c>
      <c r="BM12" s="20">
        <f>IF(ISERROR(VLOOKUP(CONCATENATE(BM$3,$A12),[3]!ADJSAL,3,)=TRUE),0,VLOOKUP(CONCATENATE(BM$3,$A12),[3]!ADJSAL,3,))</f>
        <v>6024</v>
      </c>
      <c r="BN12" s="20">
        <f>IF(ISERROR(VLOOKUP(CONCATENATE(BN$3,$A12),[3]!ADJSAL,3,)=TRUE),0,VLOOKUP(CONCATENATE(BN$3,$A12),[3]!ADJSAL,3,))</f>
        <v>12048</v>
      </c>
      <c r="BO12" s="20">
        <f>IF(ISERROR(VLOOKUP(CONCATENATE(BO$3,$A12),[3]!ADJSAL,3,)=TRUE),0,VLOOKUP(CONCATENATE(BO$3,$A12),[3]!ADJSAL,3,))</f>
        <v>0</v>
      </c>
      <c r="BP12" s="20">
        <f>IF(ISERROR(VLOOKUP(CONCATENATE(BP$3,$A12),[3]!ADJSAL,3,)=TRUE),0,VLOOKUP(CONCATENATE(BP$3,$A12),[3]!ADJSAL,3,))</f>
        <v>11508</v>
      </c>
      <c r="BQ12" s="20">
        <f>IF(ISERROR(VLOOKUP(CONCATENATE(BQ$3,$A12),[3]!ADJSAL,3,)=TRUE),0,VLOOKUP(CONCATENATE(BQ$3,$A12),[3]!ADJSAL,3,))</f>
        <v>6024</v>
      </c>
      <c r="BR12" s="20">
        <f>IF(ISERROR(VLOOKUP(CONCATENATE(BR$3,$A12),[3]!ADJSAL,3,)=TRUE),0,VLOOKUP(CONCATENATE(BR$3,$A12),[3]!ADJSAL,3,))</f>
        <v>48216</v>
      </c>
      <c r="BS12" s="20">
        <f>IF(ISERROR(VLOOKUP(CONCATENATE(BS$3,$A12),[3]!ADJSAL,3,)=TRUE),0,VLOOKUP(CONCATENATE(BS$3,$A12),[3]!ADJSAL,3,))</f>
        <v>76306</v>
      </c>
      <c r="BT12" s="20">
        <f>IF(ISERROR(VLOOKUP(CONCATENATE(BT$3,$A12),[3]!ADJSAL,3,)=TRUE),0,VLOOKUP(CONCATENATE(BT$3,$A12),[3]!ADJSAL,3,))</f>
        <v>63440</v>
      </c>
      <c r="BU12" s="20">
        <f>IF(ISERROR(VLOOKUP(CONCATENATE(BU$3,$A12),[3]!ADJSAL,3,)=TRUE),0,VLOOKUP(CONCATENATE(BU$3,$A12),[3]!ADJSAL,3,))</f>
        <v>0</v>
      </c>
      <c r="BV12" s="20">
        <f>IF(ISERROR(VLOOKUP(CONCATENATE(BV$3,$A12),[3]!ADJSAL,3,)=TRUE),0,VLOOKUP(CONCATENATE(BV$3,$A12),[3]!ADJSAL,3,))</f>
        <v>2880</v>
      </c>
      <c r="BW12" s="20">
        <f>IF(ISERROR(VLOOKUP(CONCATENATE(BW$3,$A12),[3]!ADJSAL,3,)=TRUE),0,VLOOKUP(CONCATENATE(BW$3,$A12),[3]!ADJSAL,3,))</f>
        <v>12048</v>
      </c>
      <c r="BX12" s="20">
        <f>IF(ISERROR(VLOOKUP(CONCATENATE(BX$3,$A12),[3]!ADJSAL,3,)=TRUE),0,VLOOKUP(CONCATENATE(BX$3,$A12),[3]!ADJSAL,3,))</f>
        <v>0</v>
      </c>
      <c r="BY12" s="20">
        <f>IF(ISERROR(VLOOKUP(CONCATENATE(BY$3,$A12),[3]!ADJSAL,3,)=TRUE),0,VLOOKUP(CONCATENATE(BY$3,$A12),[3]!ADJSAL,3,))</f>
        <v>12048</v>
      </c>
      <c r="BZ12" s="20">
        <f>IF(ISERROR(VLOOKUP(CONCATENATE(BZ$3,$A12),[3]!ADJSAL,3,)=TRUE),0,VLOOKUP(CONCATENATE(BZ$3,$A12),[3]!ADJSAL,3,))</f>
        <v>16566</v>
      </c>
      <c r="CA12" s="20">
        <f>IF(ISERROR(VLOOKUP(CONCATENATE(CA$3,$A12),[3]!ADJSAL,3,)=TRUE),0,VLOOKUP(CONCATENATE(CA$3,$A12),[3]!ADJSAL,3,))</f>
        <v>6024</v>
      </c>
      <c r="CB12" s="20">
        <f>IF(ISERROR(VLOOKUP(CONCATENATE(CB$3,$A12),[3]!ADJSAL,3,)=TRUE),0,VLOOKUP(CONCATENATE(CB$3,$A12),[3]!ADJSAL,3,))</f>
        <v>18687</v>
      </c>
      <c r="CC12" s="20">
        <f>IF(ISERROR(VLOOKUP(CONCATENATE(CC$3,$A12),[3]!ADJSAL,3,)=TRUE),0,VLOOKUP(CONCATENATE(CC$3,$A12),[3]!ADJSAL,3,))</f>
        <v>6024</v>
      </c>
      <c r="CD12" s="20">
        <f>IF(ISERROR(VLOOKUP(CONCATENATE(CD$3,$A12),[3]!ADJSAL,3,)=TRUE),0,VLOOKUP(CONCATENATE(CD$3,$A12),[3]!ADJSAL,3,))</f>
        <v>12048</v>
      </c>
      <c r="CE12" s="20">
        <f>IF(ISERROR(VLOOKUP(CONCATENATE(CE$3,$A12),[3]!ADJSAL,3,)=TRUE),0,VLOOKUP(CONCATENATE(CE$3,$A12),[3]!ADJSAL,3,))</f>
        <v>2254</v>
      </c>
      <c r="CF12" s="20">
        <f>IF(ISERROR(VLOOKUP(CONCATENATE(CF$3,$A12),[3]!ADJSAL,3,)=TRUE),0,VLOOKUP(CONCATENATE(CF$3,$A12),[3]!ADJSAL,3,))</f>
        <v>13658</v>
      </c>
      <c r="CG12" s="20">
        <f>IF(ISERROR(VLOOKUP(CONCATENATE(CG$3,$A12),[3]!ADJSAL,3,)=TRUE),0,VLOOKUP(CONCATENATE(CG$3,$A12),[3]!ADJSAL,3,))</f>
        <v>15888</v>
      </c>
      <c r="CH12" s="20">
        <f>IF(ISERROR(VLOOKUP(CONCATENATE(CH$3,$A12),[3]!ADJSAL,3,)=TRUE),0,VLOOKUP(CONCATENATE(CH$3,$A12),[3]!ADJSAL,3,))</f>
        <v>9864</v>
      </c>
      <c r="CI12" s="20">
        <f>IF(ISERROR(VLOOKUP(CONCATENATE(CI$3,$A12),[3]!ADJSAL,3,)=TRUE),0,VLOOKUP(CONCATENATE(CI$3,$A12),[3]!ADJSAL,3,))</f>
        <v>0</v>
      </c>
      <c r="CJ12" s="20">
        <f>IF(ISERROR(VLOOKUP(CONCATENATE(CJ$3,$A12),[3]!ADJSAL,3,)=TRUE),0,VLOOKUP(CONCATENATE(CJ$3,$A12),[3]!ADJSAL,3,))</f>
        <v>0</v>
      </c>
      <c r="CK12" s="20">
        <f>IF(ISERROR(VLOOKUP(CONCATENATE(CK$3,$A12),[3]!ADJSAL,3,)=TRUE),0,VLOOKUP(CONCATENATE(CK$3,$A12),[3]!ADJSAL,3,))</f>
        <v>21968</v>
      </c>
      <c r="CL12" s="20">
        <f>IF(ISERROR(VLOOKUP(CONCATENATE(CL$3,$A12),[3]!ADJSAL,3,)=TRUE),0,VLOOKUP(CONCATENATE(CL$3,$A12),[3]!ADJSAL,3,))</f>
        <v>11016</v>
      </c>
      <c r="CM12" s="20">
        <f>IF(ISERROR(VLOOKUP(CONCATENATE(CM$3,$A12),[3]!ADJSAL,3,)=TRUE),0,VLOOKUP(CONCATENATE(CM$3,$A12),[3]!ADJSAL,3,))</f>
        <v>0</v>
      </c>
      <c r="CN12" s="20">
        <f>IF(ISERROR(VLOOKUP(CONCATENATE(CN$3,$A12),[3]!ADJSAL,3,)=TRUE),0,VLOOKUP(CONCATENATE(CN$3,$A12),[3]!ADJSAL,3,))</f>
        <v>12048</v>
      </c>
      <c r="CO12" s="20">
        <f>IF(ISERROR(VLOOKUP(CONCATENATE(CO$3,$A12),[3]!ADJSAL,3,)=TRUE),0,VLOOKUP(CONCATENATE(CO$3,$A12),[3]!ADJSAL,3,))</f>
        <v>36144</v>
      </c>
      <c r="CP12" s="20">
        <f>IF(ISERROR(VLOOKUP(CONCATENATE(CP$3,$A12),[3]!ADJSAL,3,)=TRUE),0,VLOOKUP(CONCATENATE(CP$3,$A12),[3]!ADJSAL,3,))</f>
        <v>313019</v>
      </c>
      <c r="CQ12" s="20">
        <f>IF(ISERROR(VLOOKUP(CONCATENATE(CQ$3,$A12),[3]!ADJSAL,3,)=TRUE),0,VLOOKUP(CONCATENATE(CQ$3,$A12),[3]!ADJSAL,3,))</f>
        <v>6024</v>
      </c>
      <c r="CR12" s="20">
        <f>IF(ISERROR(VLOOKUP(CONCATENATE(CR$3,$A12),[3]!ADJSAL,3,)=TRUE),0,VLOOKUP(CONCATENATE(CR$3,$A12),[3]!ADJSAL,3,))</f>
        <v>12048</v>
      </c>
      <c r="CS12" s="20">
        <f>IF(ISERROR(VLOOKUP(CONCATENATE(CS$3,$A12),[3]!ADJSAL,3,)=TRUE),0,VLOOKUP(CONCATENATE(CS$3,$A12),[3]!ADJSAL,3,))</f>
        <v>37644</v>
      </c>
    </row>
    <row r="13" spans="1:97">
      <c r="A13" s="170">
        <v>1020005</v>
      </c>
      <c r="B13" s="170" t="s">
        <v>6</v>
      </c>
      <c r="C13" s="171">
        <f>VLOOKUP(A13,[2]!OLD,3,)</f>
        <v>37534</v>
      </c>
      <c r="D13" s="24">
        <v>37845</v>
      </c>
      <c r="E13" s="24">
        <f t="shared" si="0"/>
        <v>42581</v>
      </c>
      <c r="F13" s="24">
        <f t="shared" si="1"/>
        <v>4736</v>
      </c>
      <c r="G13" s="24">
        <f t="shared" si="2"/>
        <v>1232</v>
      </c>
      <c r="H13" s="24">
        <f t="shared" si="3"/>
        <v>415</v>
      </c>
      <c r="I13" s="24">
        <f t="shared" si="4"/>
        <v>1630</v>
      </c>
      <c r="J13" s="24">
        <f t="shared" si="5"/>
        <v>13028</v>
      </c>
      <c r="K13" s="24">
        <f t="shared" si="6"/>
        <v>8811</v>
      </c>
      <c r="L13" s="24">
        <f t="shared" si="7"/>
        <v>2130</v>
      </c>
      <c r="M13" s="24">
        <f t="shared" si="8"/>
        <v>15335</v>
      </c>
      <c r="N13" s="20">
        <f>IF(ISERROR(VLOOKUP(CONCATENATE(N$3,$A13),[3]!ADJSAL,3,)=TRUE),0,VLOOKUP(CONCATENATE(N$3,$A13),[3]!ADJSAL,3,))</f>
        <v>492</v>
      </c>
      <c r="O13" s="20">
        <f>IF(ISERROR(VLOOKUP(CONCATENATE(O$3,$A13),[3]!ADJSAL,3,)=TRUE),0,VLOOKUP(CONCATENATE(O$3,$A13),[3]!ADJSAL,3,))</f>
        <v>444</v>
      </c>
      <c r="P13" s="20">
        <f>IF(ISERROR(VLOOKUP(CONCATENATE(P$3,$A13),[3]!ADJSAL,3,)=TRUE),0,VLOOKUP(CONCATENATE(P$3,$A13),[3]!ADJSAL,3,))</f>
        <v>0</v>
      </c>
      <c r="Q13" s="20">
        <f>IF(ISERROR(VLOOKUP(CONCATENATE(Q$3,$A13),[3]!ADJSAL,3,)=TRUE),0,VLOOKUP(CONCATENATE(Q$3,$A13),[3]!ADJSAL,3,))</f>
        <v>0</v>
      </c>
      <c r="R13" s="20">
        <f>IF(ISERROR(VLOOKUP(CONCATENATE(R$3,$A13),[3]!ADJSAL,3,)=TRUE),0,VLOOKUP(CONCATENATE(R$3,$A13),[3]!ADJSAL,3,))</f>
        <v>0</v>
      </c>
      <c r="S13" s="20">
        <f>IF(ISERROR(VLOOKUP(CONCATENATE(S$3,$A13),[3]!ADJSAL,3,)=TRUE),0,VLOOKUP(CONCATENATE(S$3,$A13),[3]!ADJSAL,3,))</f>
        <v>0</v>
      </c>
      <c r="T13" s="20">
        <f>IF(ISERROR(VLOOKUP(CONCATENATE(T$3,$A13),[3]!ADJSAL,3,)=TRUE),0,VLOOKUP(CONCATENATE(T$3,$A13),[3]!ADJSAL,3,))</f>
        <v>0</v>
      </c>
      <c r="U13" s="20">
        <f>IF(ISERROR(VLOOKUP(CONCATENATE(U$3,$A13),[3]!ADJSAL,3,)=TRUE),0,VLOOKUP(CONCATENATE(U$3,$A13),[3]!ADJSAL,3,))</f>
        <v>0</v>
      </c>
      <c r="V13" s="20">
        <f>IF(ISERROR(VLOOKUP(CONCATENATE(V$3,$A13),[3]!ADJSAL,3,)=TRUE),0,VLOOKUP(CONCATENATE(V$3,$A13),[3]!ADJSAL,3,))</f>
        <v>0</v>
      </c>
      <c r="W13" s="20">
        <f>IF(ISERROR(VLOOKUP(CONCATENATE(W$3,$A13),[3]!ADJSAL,3,)=TRUE),0,VLOOKUP(CONCATENATE(W$3,$A13),[3]!ADJSAL,3,))</f>
        <v>0</v>
      </c>
      <c r="X13" s="20">
        <f>IF(ISERROR(VLOOKUP(CONCATENATE(X$3,$A13),[3]!ADJSAL,3,)=TRUE),0,VLOOKUP(CONCATENATE(X$3,$A13),[3]!ADJSAL,3,))</f>
        <v>0</v>
      </c>
      <c r="Y13" s="20">
        <f>IF(ISERROR(VLOOKUP(CONCATENATE(Y$3,$A13),[3]!ADJSAL,3,)=TRUE),0,VLOOKUP(CONCATENATE(Y$3,$A13),[3]!ADJSAL,3,))</f>
        <v>0</v>
      </c>
      <c r="Z13" s="20">
        <f>IF(ISERROR(VLOOKUP(CONCATENATE(Z$3,$A13),[3]!ADJSAL,3,)=TRUE),0,VLOOKUP(CONCATENATE(Z$3,$A13),[3]!ADJSAL,3,))</f>
        <v>296</v>
      </c>
      <c r="AA13" s="20">
        <f>IF(ISERROR(VLOOKUP(CONCATENATE(AA$3,$A13),[3]!ADJSAL,3,)=TRUE),0,VLOOKUP(CONCATENATE(AA$3,$A13),[3]!ADJSAL,3,))</f>
        <v>0</v>
      </c>
      <c r="AB13" s="20">
        <f>IF(ISERROR(VLOOKUP(CONCATENATE(AB$3,$A13),[3]!ADJSAL,3,)=TRUE),0,VLOOKUP(CONCATENATE(AB$3,$A13),[3]!ADJSAL,3,))</f>
        <v>169</v>
      </c>
      <c r="AC13" s="20">
        <f>IF(ISERROR(VLOOKUP(CONCATENATE(AC$3,$A13),[3]!ADJSAL,3,)=TRUE),0,VLOOKUP(CONCATENATE(AC$3,$A13),[3]!ADJSAL,3,))</f>
        <v>50</v>
      </c>
      <c r="AD13" s="20">
        <f>IF(ISERROR(VLOOKUP(CONCATENATE(AD$3,$A13),[3]!ADJSAL,3,)=TRUE),0,VLOOKUP(CONCATENATE(AD$3,$A13),[3]!ADJSAL,3,))</f>
        <v>54</v>
      </c>
      <c r="AE13" s="20">
        <f>IF(ISERROR(VLOOKUP(CONCATENATE(AE$3,$A13),[3]!ADJSAL,3,)=TRUE),0,VLOOKUP(CONCATENATE(AE$3,$A13),[3]!ADJSAL,3,))</f>
        <v>46</v>
      </c>
      <c r="AF13" s="20">
        <f>IF(ISERROR(VLOOKUP(CONCATENATE(AF$3,$A13),[3]!ADJSAL,3,)=TRUE),0,VLOOKUP(CONCATENATE(AF$3,$A13),[3]!ADJSAL,3,))</f>
        <v>46</v>
      </c>
      <c r="AG13" s="20">
        <f>IF(ISERROR(VLOOKUP(CONCATENATE(AG$3,$A13),[3]!ADJSAL,3,)=TRUE),0,VLOOKUP(CONCATENATE(AG$3,$A13),[3]!ADJSAL,3,))</f>
        <v>50</v>
      </c>
      <c r="AH13" s="20">
        <f>IF(ISERROR(VLOOKUP(CONCATENATE(AH$3,$A13),[3]!ADJSAL,3,)=TRUE),0,VLOOKUP(CONCATENATE(AH$3,$A13),[3]!ADJSAL,3,))</f>
        <v>398</v>
      </c>
      <c r="AI13" s="20">
        <f>IF(ISERROR(VLOOKUP(CONCATENATE(AI$3,$A13),[3]!ADJSAL,3,)=TRUE),0,VLOOKUP(CONCATENATE(AI$3,$A13),[3]!ADJSAL,3,))</f>
        <v>788</v>
      </c>
      <c r="AJ13" s="20">
        <f>IF(ISERROR(VLOOKUP(CONCATENATE(AJ$3,$A13),[3]!ADJSAL,3,)=TRUE),0,VLOOKUP(CONCATENATE(AJ$3,$A13),[3]!ADJSAL,3,))</f>
        <v>444</v>
      </c>
      <c r="AK13" s="20">
        <f>IF(ISERROR(VLOOKUP(CONCATENATE(AK$3,$A13),[3]!ADJSAL,3,)=TRUE),0,VLOOKUP(CONCATENATE(AK$3,$A13),[3]!ADJSAL,3,))</f>
        <v>148</v>
      </c>
      <c r="AL13" s="20">
        <f>IF(ISERROR(VLOOKUP(CONCATENATE(AL$3,$A13),[3]!ADJSAL,3,)=TRUE),0,VLOOKUP(CONCATENATE(AL$3,$A13),[3]!ADJSAL,3,))</f>
        <v>726</v>
      </c>
      <c r="AM13" s="20">
        <f>IF(ISERROR(VLOOKUP(CONCATENATE(AM$3,$A13),[3]!ADJSAL,3,)=TRUE),0,VLOOKUP(CONCATENATE(AM$3,$A13),[3]!ADJSAL,3,))</f>
        <v>161</v>
      </c>
      <c r="AN13" s="20">
        <f>IF(ISERROR(VLOOKUP(CONCATENATE(AN$3,$A13),[3]!ADJSAL,3,)=TRUE),0,VLOOKUP(CONCATENATE(AN$3,$A13),[3]!ADJSAL,3,))</f>
        <v>100</v>
      </c>
      <c r="AO13" s="20">
        <f>IF(ISERROR(VLOOKUP(CONCATENATE(AO$3,$A13),[3]!ADJSAL,3,)=TRUE),0,VLOOKUP(CONCATENATE(AO$3,$A13),[3]!ADJSAL,3,))</f>
        <v>100</v>
      </c>
      <c r="AP13" s="20">
        <f>IF(ISERROR(VLOOKUP(CONCATENATE(AP$3,$A13),[3]!ADJSAL,3,)=TRUE),0,VLOOKUP(CONCATENATE(AP$3,$A13),[3]!ADJSAL,3,))</f>
        <v>886</v>
      </c>
      <c r="AQ13" s="20">
        <f>IF(ISERROR(VLOOKUP(CONCATENATE(AQ$3,$A13),[3]!ADJSAL,3,)=TRUE),0,VLOOKUP(CONCATENATE(AQ$3,$A13),[3]!ADJSAL,3,))</f>
        <v>6655</v>
      </c>
      <c r="AR13" s="20">
        <f>IF(ISERROR(VLOOKUP(CONCATENATE(AR$3,$A13),[3]!ADJSAL,3,)=TRUE),0,VLOOKUP(CONCATENATE(AR$3,$A13),[3]!ADJSAL,3,))</f>
        <v>0</v>
      </c>
      <c r="AS13" s="20">
        <f>IF(ISERROR(VLOOKUP(CONCATENATE(AS$3,$A13),[3]!ADJSAL,3,)=TRUE),0,VLOOKUP(CONCATENATE(AS$3,$A13),[3]!ADJSAL,3,))</f>
        <v>0</v>
      </c>
      <c r="AT13" s="20">
        <f>IF(ISERROR(VLOOKUP(CONCATENATE(AT$3,$A13),[3]!ADJSAL,3,)=TRUE),0,VLOOKUP(CONCATENATE(AT$3,$A13),[3]!ADJSAL,3,))</f>
        <v>1280</v>
      </c>
      <c r="AU13" s="20">
        <f>IF(ISERROR(VLOOKUP(CONCATENATE(AU$3,$A13),[3]!ADJSAL,3,)=TRUE),0,VLOOKUP(CONCATENATE(AU$3,$A13),[3]!ADJSAL,3,))</f>
        <v>296</v>
      </c>
      <c r="AV13" s="20">
        <f>IF(ISERROR(VLOOKUP(CONCATENATE(AV$3,$A13),[3]!ADJSAL,3,)=TRUE),0,VLOOKUP(CONCATENATE(AV$3,$A13),[3]!ADJSAL,3,))</f>
        <v>394</v>
      </c>
      <c r="AW13" s="20">
        <f>IF(ISERROR(VLOOKUP(CONCATENATE(AW$3,$A13),[3]!ADJSAL,3,)=TRUE),0,VLOOKUP(CONCATENATE(AW$3,$A13),[3]!ADJSAL,3,))</f>
        <v>83</v>
      </c>
      <c r="AX13" s="20">
        <f>IF(ISERROR(VLOOKUP(CONCATENATE(AX$3,$A13),[3]!ADJSAL,3,)=TRUE),0,VLOOKUP(CONCATENATE(AX$3,$A13),[3]!ADJSAL,3,))</f>
        <v>0</v>
      </c>
      <c r="AY13" s="20">
        <f>IF(ISERROR(VLOOKUP(CONCATENATE(AY$3,$A13),[3]!ADJSAL,3,)=TRUE),0,VLOOKUP(CONCATENATE(AY$3,$A13),[3]!ADJSAL,3,))</f>
        <v>0</v>
      </c>
      <c r="AZ13" s="20">
        <f>IF(ISERROR(VLOOKUP(CONCATENATE(AZ$3,$A13),[3]!ADJSAL,3,)=TRUE),0,VLOOKUP(CONCATENATE(AZ$3,$A13),[3]!ADJSAL,3,))</f>
        <v>0</v>
      </c>
      <c r="BA13" s="20">
        <f>IF(ISERROR(VLOOKUP(CONCATENATE(BA$3,$A13),[3]!ADJSAL,3,)=TRUE),0,VLOOKUP(CONCATENATE(BA$3,$A13),[3]!ADJSAL,3,))</f>
        <v>0</v>
      </c>
      <c r="BB13" s="20">
        <f>IF(ISERROR(VLOOKUP(CONCATENATE(BB$3,$A13),[3]!ADJSAL,3,)=TRUE),0,VLOOKUP(CONCATENATE(BB$3,$A13),[3]!ADJSAL,3,))</f>
        <v>0</v>
      </c>
      <c r="BC13" s="20">
        <f>IF(ISERROR(VLOOKUP(CONCATENATE(BC$3,$A13),[3]!ADJSAL,3,)=TRUE),0,VLOOKUP(CONCATENATE(BC$3,$A13),[3]!ADJSAL,3,))</f>
        <v>100</v>
      </c>
      <c r="BD13" s="20">
        <f>IF(ISERROR(VLOOKUP(CONCATENATE(BD$3,$A13),[3]!ADJSAL,3,)=TRUE),0,VLOOKUP(CONCATENATE(BD$3,$A13),[3]!ADJSAL,3,))</f>
        <v>834</v>
      </c>
      <c r="BE13" s="20">
        <f>IF(ISERROR(VLOOKUP(CONCATENATE(BE$3,$A13),[3]!ADJSAL,3,)=TRUE),0,VLOOKUP(CONCATENATE(BE$3,$A13),[3]!ADJSAL,3,))</f>
        <v>0</v>
      </c>
      <c r="BF13" s="20">
        <f>IF(ISERROR(VLOOKUP(CONCATENATE(BF$3,$A13),[3]!ADJSAL,3,)=TRUE),0,VLOOKUP(CONCATENATE(BF$3,$A13),[3]!ADJSAL,3,))</f>
        <v>919</v>
      </c>
      <c r="BG13" s="20">
        <f>IF(ISERROR(VLOOKUP(CONCATENATE(BG$3,$A13),[3]!ADJSAL,3,)=TRUE),0,VLOOKUP(CONCATENATE(BG$3,$A13),[3]!ADJSAL,3,))</f>
        <v>346</v>
      </c>
      <c r="BH13" s="20">
        <f>IF(ISERROR(VLOOKUP(CONCATENATE(BH$3,$A13),[3]!ADJSAL,3,)=TRUE),0,VLOOKUP(CONCATENATE(BH$3,$A13),[3]!ADJSAL,3,))</f>
        <v>50</v>
      </c>
      <c r="BI13" s="20">
        <f>IF(ISERROR(VLOOKUP(CONCATENATE(BI$3,$A13),[3]!ADJSAL,3,)=TRUE),0,VLOOKUP(CONCATENATE(BI$3,$A13),[3]!ADJSAL,3,))</f>
        <v>181</v>
      </c>
      <c r="BJ13" s="20">
        <f>IF(ISERROR(VLOOKUP(CONCATENATE(BJ$3,$A13),[3]!ADJSAL,3,)=TRUE),0,VLOOKUP(CONCATENATE(BJ$3,$A13),[3]!ADJSAL,3,))</f>
        <v>251</v>
      </c>
      <c r="BK13" s="20">
        <f>IF(ISERROR(VLOOKUP(CONCATENATE(BK$3,$A13),[3]!ADJSAL,3,)=TRUE),0,VLOOKUP(CONCATENATE(BK$3,$A13),[3]!ADJSAL,3,))</f>
        <v>0</v>
      </c>
      <c r="BL13" s="20">
        <f>IF(ISERROR(VLOOKUP(CONCATENATE(BL$3,$A13),[3]!ADJSAL,3,)=TRUE),0,VLOOKUP(CONCATENATE(BL$3,$A13),[3]!ADJSAL,3,))</f>
        <v>148</v>
      </c>
      <c r="BM13" s="20">
        <f>IF(ISERROR(VLOOKUP(CONCATENATE(BM$3,$A13),[3]!ADJSAL,3,)=TRUE),0,VLOOKUP(CONCATENATE(BM$3,$A13),[3]!ADJSAL,3,))</f>
        <v>50</v>
      </c>
      <c r="BN13" s="20">
        <f>IF(ISERROR(VLOOKUP(CONCATENATE(BN$3,$A13),[3]!ADJSAL,3,)=TRUE),0,VLOOKUP(CONCATENATE(BN$3,$A13),[3]!ADJSAL,3,))</f>
        <v>148</v>
      </c>
      <c r="BO13" s="20">
        <f>IF(ISERROR(VLOOKUP(CONCATENATE(BO$3,$A13),[3]!ADJSAL,3,)=TRUE),0,VLOOKUP(CONCATENATE(BO$3,$A13),[3]!ADJSAL,3,))</f>
        <v>50</v>
      </c>
      <c r="BP13" s="20">
        <f>IF(ISERROR(VLOOKUP(CONCATENATE(BP$3,$A13),[3]!ADJSAL,3,)=TRUE),0,VLOOKUP(CONCATENATE(BP$3,$A13),[3]!ADJSAL,3,))</f>
        <v>246</v>
      </c>
      <c r="BQ13" s="20">
        <f>IF(ISERROR(VLOOKUP(CONCATENATE(BQ$3,$A13),[3]!ADJSAL,3,)=TRUE),0,VLOOKUP(CONCATENATE(BQ$3,$A13),[3]!ADJSAL,3,))</f>
        <v>612</v>
      </c>
      <c r="BR13" s="20">
        <f>IF(ISERROR(VLOOKUP(CONCATENATE(BR$3,$A13),[3]!ADJSAL,3,)=TRUE),0,VLOOKUP(CONCATENATE(BR$3,$A13),[3]!ADJSAL,3,))</f>
        <v>2346</v>
      </c>
      <c r="BS13" s="20">
        <f>IF(ISERROR(VLOOKUP(CONCATENATE(BS$3,$A13),[3]!ADJSAL,3,)=TRUE),0,VLOOKUP(CONCATENATE(BS$3,$A13),[3]!ADJSAL,3,))</f>
        <v>2223</v>
      </c>
      <c r="BT13" s="20">
        <f>IF(ISERROR(VLOOKUP(CONCATENATE(BT$3,$A13),[3]!ADJSAL,3,)=TRUE),0,VLOOKUP(CONCATENATE(BT$3,$A13),[3]!ADJSAL,3,))</f>
        <v>1317</v>
      </c>
      <c r="BU13" s="20">
        <f>IF(ISERROR(VLOOKUP(CONCATENATE(BU$3,$A13),[3]!ADJSAL,3,)=TRUE),0,VLOOKUP(CONCATENATE(BU$3,$A13),[3]!ADJSAL,3,))</f>
        <v>1189</v>
      </c>
      <c r="BV13" s="20">
        <f>IF(ISERROR(VLOOKUP(CONCATENATE(BV$3,$A13),[3]!ADJSAL,3,)=TRUE),0,VLOOKUP(CONCATENATE(BV$3,$A13),[3]!ADJSAL,3,))</f>
        <v>148</v>
      </c>
      <c r="BW13" s="20">
        <f>IF(ISERROR(VLOOKUP(CONCATENATE(BW$3,$A13),[3]!ADJSAL,3,)=TRUE),0,VLOOKUP(CONCATENATE(BW$3,$A13),[3]!ADJSAL,3,))</f>
        <v>198</v>
      </c>
      <c r="BX13" s="20">
        <f>IF(ISERROR(VLOOKUP(CONCATENATE(BX$3,$A13),[3]!ADJSAL,3,)=TRUE),0,VLOOKUP(CONCATENATE(BX$3,$A13),[3]!ADJSAL,3,))</f>
        <v>50</v>
      </c>
      <c r="BY13" s="20">
        <f>IF(ISERROR(VLOOKUP(CONCATENATE(BY$3,$A13),[3]!ADJSAL,3,)=TRUE),0,VLOOKUP(CONCATENATE(BY$3,$A13),[3]!ADJSAL,3,))</f>
        <v>259</v>
      </c>
      <c r="BZ13" s="20">
        <f>IF(ISERROR(VLOOKUP(CONCATENATE(BZ$3,$A13),[3]!ADJSAL,3,)=TRUE),0,VLOOKUP(CONCATENATE(BZ$3,$A13),[3]!ADJSAL,3,))</f>
        <v>432</v>
      </c>
      <c r="CA13" s="20">
        <f>IF(ISERROR(VLOOKUP(CONCATENATE(CA$3,$A13),[3]!ADJSAL,3,)=TRUE),0,VLOOKUP(CONCATENATE(CA$3,$A13),[3]!ADJSAL,3,))</f>
        <v>100</v>
      </c>
      <c r="CB13" s="20">
        <f>IF(ISERROR(VLOOKUP(CONCATENATE(CB$3,$A13),[3]!ADJSAL,3,)=TRUE),0,VLOOKUP(CONCATENATE(CB$3,$A13),[3]!ADJSAL,3,))</f>
        <v>456</v>
      </c>
      <c r="CC13" s="20">
        <f>IF(ISERROR(VLOOKUP(CONCATENATE(CC$3,$A13),[3]!ADJSAL,3,)=TRUE),0,VLOOKUP(CONCATENATE(CC$3,$A13),[3]!ADJSAL,3,))</f>
        <v>230</v>
      </c>
      <c r="CD13" s="20">
        <f>IF(ISERROR(VLOOKUP(CONCATENATE(CD$3,$A13),[3]!ADJSAL,3,)=TRUE),0,VLOOKUP(CONCATENATE(CD$3,$A13),[3]!ADJSAL,3,))</f>
        <v>198</v>
      </c>
      <c r="CE13" s="20">
        <f>IF(ISERROR(VLOOKUP(CONCATENATE(CE$3,$A13),[3]!ADJSAL,3,)=TRUE),0,VLOOKUP(CONCATENATE(CE$3,$A13),[3]!ADJSAL,3,))</f>
        <v>59</v>
      </c>
      <c r="CF13" s="20">
        <f>IF(ISERROR(VLOOKUP(CONCATENATE(CF$3,$A13),[3]!ADJSAL,3,)=TRUE),0,VLOOKUP(CONCATENATE(CF$3,$A13),[3]!ADJSAL,3,))</f>
        <v>218</v>
      </c>
      <c r="CG13" s="20">
        <f>IF(ISERROR(VLOOKUP(CONCATENATE(CG$3,$A13),[3]!ADJSAL,3,)=TRUE),0,VLOOKUP(CONCATENATE(CG$3,$A13),[3]!ADJSAL,3,))</f>
        <v>198</v>
      </c>
      <c r="CH13" s="20">
        <f>IF(ISERROR(VLOOKUP(CONCATENATE(CH$3,$A13),[3]!ADJSAL,3,)=TRUE),0,VLOOKUP(CONCATENATE(CH$3,$A13),[3]!ADJSAL,3,))</f>
        <v>148</v>
      </c>
      <c r="CI13" s="20">
        <f>IF(ISERROR(VLOOKUP(CONCATENATE(CI$3,$A13),[3]!ADJSAL,3,)=TRUE),0,VLOOKUP(CONCATENATE(CI$3,$A13),[3]!ADJSAL,3,))</f>
        <v>0</v>
      </c>
      <c r="CJ13" s="20">
        <f>IF(ISERROR(VLOOKUP(CONCATENATE(CJ$3,$A13),[3]!ADJSAL,3,)=TRUE),0,VLOOKUP(CONCATENATE(CJ$3,$A13),[3]!ADJSAL,3,))</f>
        <v>230</v>
      </c>
      <c r="CK13" s="20">
        <f>IF(ISERROR(VLOOKUP(CONCATENATE(CK$3,$A13),[3]!ADJSAL,3,)=TRUE),0,VLOOKUP(CONCATENATE(CK$3,$A13),[3]!ADJSAL,3,))</f>
        <v>960</v>
      </c>
      <c r="CL13" s="20">
        <f>IF(ISERROR(VLOOKUP(CONCATENATE(CL$3,$A13),[3]!ADJSAL,3,)=TRUE),0,VLOOKUP(CONCATENATE(CL$3,$A13),[3]!ADJSAL,3,))</f>
        <v>148</v>
      </c>
      <c r="CM13" s="20">
        <f>IF(ISERROR(VLOOKUP(CONCATENATE(CM$3,$A13),[3]!ADJSAL,3,)=TRUE),0,VLOOKUP(CONCATENATE(CM$3,$A13),[3]!ADJSAL,3,))</f>
        <v>333</v>
      </c>
      <c r="CN13" s="20">
        <f>IF(ISERROR(VLOOKUP(CONCATENATE(CN$3,$A13),[3]!ADJSAL,3,)=TRUE),0,VLOOKUP(CONCATENATE(CN$3,$A13),[3]!ADJSAL,3,))</f>
        <v>809</v>
      </c>
      <c r="CO13" s="20">
        <f>IF(ISERROR(VLOOKUP(CONCATENATE(CO$3,$A13),[3]!ADJSAL,3,)=TRUE),0,VLOOKUP(CONCATENATE(CO$3,$A13),[3]!ADJSAL,3,))</f>
        <v>1230</v>
      </c>
      <c r="CP13" s="20">
        <f>IF(ISERROR(VLOOKUP(CONCATENATE(CP$3,$A13),[3]!ADJSAL,3,)=TRUE),0,VLOOKUP(CONCATENATE(CP$3,$A13),[3]!ADJSAL,3,))</f>
        <v>9672</v>
      </c>
      <c r="CQ13" s="20">
        <f>IF(ISERROR(VLOOKUP(CONCATENATE(CQ$3,$A13),[3]!ADJSAL,3,)=TRUE),0,VLOOKUP(CONCATENATE(CQ$3,$A13),[3]!ADJSAL,3,))</f>
        <v>50</v>
      </c>
      <c r="CR13" s="20">
        <f>IF(ISERROR(VLOOKUP(CONCATENATE(CR$3,$A13),[3]!ADJSAL,3,)=TRUE),0,VLOOKUP(CONCATENATE(CR$3,$A13),[3]!ADJSAL,3,))</f>
        <v>165</v>
      </c>
      <c r="CS13" s="20">
        <f>IF(ISERROR(VLOOKUP(CONCATENATE(CS$3,$A13),[3]!ADJSAL,3,)=TRUE),0,VLOOKUP(CONCATENATE(CS$3,$A13),[3]!ADJSAL,3,))</f>
        <v>1174</v>
      </c>
    </row>
    <row r="14" spans="1:97">
      <c r="A14" s="170">
        <v>1020006</v>
      </c>
      <c r="B14" s="170" t="s">
        <v>7</v>
      </c>
      <c r="C14" s="171">
        <f>VLOOKUP(A14,[2]!OLD,3,)</f>
        <v>8451259</v>
      </c>
      <c r="D14" s="24">
        <v>9757441</v>
      </c>
      <c r="E14" s="24">
        <f t="shared" si="0"/>
        <v>15002778</v>
      </c>
      <c r="F14" s="24">
        <f t="shared" si="1"/>
        <v>5245337</v>
      </c>
      <c r="G14" s="24">
        <f t="shared" si="2"/>
        <v>265767</v>
      </c>
      <c r="H14" s="24">
        <f t="shared" si="3"/>
        <v>5058078</v>
      </c>
      <c r="I14" s="24">
        <f t="shared" si="4"/>
        <v>407149</v>
      </c>
      <c r="J14" s="24">
        <f t="shared" si="5"/>
        <v>2588871</v>
      </c>
      <c r="K14" s="24">
        <f t="shared" si="6"/>
        <v>2124562</v>
      </c>
      <c r="L14" s="24">
        <f t="shared" si="7"/>
        <v>735348</v>
      </c>
      <c r="M14" s="24">
        <f t="shared" si="8"/>
        <v>3823003</v>
      </c>
      <c r="N14" s="20">
        <f>IF(ISERROR(VLOOKUP(CONCATENATE(N$3,$A14),[3]!ADJSAL,3,)=TRUE),0,VLOOKUP(CONCATENATE(N$3,$A14),[3]!ADJSAL,3,))</f>
        <v>103251</v>
      </c>
      <c r="O14" s="20">
        <f>IF(ISERROR(VLOOKUP(CONCATENATE(O$3,$A14),[3]!ADJSAL,3,)=TRUE),0,VLOOKUP(CONCATENATE(O$3,$A14),[3]!ADJSAL,3,))</f>
        <v>117024</v>
      </c>
      <c r="P14" s="20">
        <f>IF(ISERROR(VLOOKUP(CONCATENATE(P$3,$A14),[3]!ADJSAL,3,)=TRUE),0,VLOOKUP(CONCATENATE(P$3,$A14),[3]!ADJSAL,3,))</f>
        <v>0</v>
      </c>
      <c r="Q14" s="20">
        <f>IF(ISERROR(VLOOKUP(CONCATENATE(Q$3,$A14),[3]!ADJSAL,3,)=TRUE),0,VLOOKUP(CONCATENATE(Q$3,$A14),[3]!ADJSAL,3,))</f>
        <v>0</v>
      </c>
      <c r="R14" s="20">
        <f>IF(ISERROR(VLOOKUP(CONCATENATE(R$3,$A14),[3]!ADJSAL,3,)=TRUE),0,VLOOKUP(CONCATENATE(R$3,$A14),[3]!ADJSAL,3,))</f>
        <v>0</v>
      </c>
      <c r="S14" s="20">
        <f>IF(ISERROR(VLOOKUP(CONCATENATE(S$3,$A14),[3]!ADJSAL,3,)=TRUE),0,VLOOKUP(CONCATENATE(S$3,$A14),[3]!ADJSAL,3,))</f>
        <v>0</v>
      </c>
      <c r="T14" s="20">
        <f>IF(ISERROR(VLOOKUP(CONCATENATE(T$3,$A14),[3]!ADJSAL,3,)=TRUE),0,VLOOKUP(CONCATENATE(T$3,$A14),[3]!ADJSAL,3,))</f>
        <v>0</v>
      </c>
      <c r="U14" s="20">
        <f>IF(ISERROR(VLOOKUP(CONCATENATE(U$3,$A14),[3]!ADJSAL,3,)=TRUE),0,VLOOKUP(CONCATENATE(U$3,$A14),[3]!ADJSAL,3,))</f>
        <v>0</v>
      </c>
      <c r="V14" s="20">
        <f>IF(ISERROR(VLOOKUP(CONCATENATE(V$3,$A14),[3]!ADJSAL,3,)=TRUE),0,VLOOKUP(CONCATENATE(V$3,$A14),[3]!ADJSAL,3,))</f>
        <v>0</v>
      </c>
      <c r="W14" s="20">
        <f>IF(ISERROR(VLOOKUP(CONCATENATE(W$3,$A14),[3]!ADJSAL,3,)=TRUE),0,VLOOKUP(CONCATENATE(W$3,$A14),[3]!ADJSAL,3,))</f>
        <v>0</v>
      </c>
      <c r="X14" s="20">
        <f>IF(ISERROR(VLOOKUP(CONCATENATE(X$3,$A14),[3]!ADJSAL,3,)=TRUE),0,VLOOKUP(CONCATENATE(X$3,$A14),[3]!ADJSAL,3,))</f>
        <v>0</v>
      </c>
      <c r="Y14" s="20">
        <f>IF(ISERROR(VLOOKUP(CONCATENATE(Y$3,$A14),[3]!ADJSAL,3,)=TRUE),0,VLOOKUP(CONCATENATE(Y$3,$A14),[3]!ADJSAL,3,))</f>
        <v>0</v>
      </c>
      <c r="Z14" s="20">
        <f>IF(ISERROR(VLOOKUP(CONCATENATE(Z$3,$A14),[3]!ADJSAL,3,)=TRUE),0,VLOOKUP(CONCATENATE(Z$3,$A14),[3]!ADJSAL,3,))</f>
        <v>45492</v>
      </c>
      <c r="AA14" s="20">
        <f>IF(ISERROR(VLOOKUP(CONCATENATE(AA$3,$A14),[3]!ADJSAL,3,)=TRUE),0,VLOOKUP(CONCATENATE(AA$3,$A14),[3]!ADJSAL,3,))</f>
        <v>0</v>
      </c>
      <c r="AB14" s="20">
        <f>IF(ISERROR(VLOOKUP(CONCATENATE(AB$3,$A14),[3]!ADJSAL,3,)=TRUE),0,VLOOKUP(CONCATENATE(AB$3,$A14),[3]!ADJSAL,3,))</f>
        <v>5011250</v>
      </c>
      <c r="AC14" s="20">
        <f>IF(ISERROR(VLOOKUP(CONCATENATE(AC$3,$A14),[3]!ADJSAL,3,)=TRUE),0,VLOOKUP(CONCATENATE(AC$3,$A14),[3]!ADJSAL,3,))</f>
        <v>0</v>
      </c>
      <c r="AD14" s="20">
        <f>IF(ISERROR(VLOOKUP(CONCATENATE(AD$3,$A14),[3]!ADJSAL,3,)=TRUE),0,VLOOKUP(CONCATENATE(AD$3,$A14),[3]!ADJSAL,3,))</f>
        <v>22838</v>
      </c>
      <c r="AE14" s="20">
        <f>IF(ISERROR(VLOOKUP(CONCATENATE(AE$3,$A14),[3]!ADJSAL,3,)=TRUE),0,VLOOKUP(CONCATENATE(AE$3,$A14),[3]!ADJSAL,3,))</f>
        <v>0</v>
      </c>
      <c r="AF14" s="20">
        <f>IF(ISERROR(VLOOKUP(CONCATENATE(AF$3,$A14),[3]!ADJSAL,3,)=TRUE),0,VLOOKUP(CONCATENATE(AF$3,$A14),[3]!ADJSAL,3,))</f>
        <v>0</v>
      </c>
      <c r="AG14" s="20">
        <f>IF(ISERROR(VLOOKUP(CONCATENATE(AG$3,$A14),[3]!ADJSAL,3,)=TRUE),0,VLOOKUP(CONCATENATE(AG$3,$A14),[3]!ADJSAL,3,))</f>
        <v>23990</v>
      </c>
      <c r="AH14" s="20">
        <f>IF(ISERROR(VLOOKUP(CONCATENATE(AH$3,$A14),[3]!ADJSAL,3,)=TRUE),0,VLOOKUP(CONCATENATE(AH$3,$A14),[3]!ADJSAL,3,))</f>
        <v>11250</v>
      </c>
      <c r="AI14" s="20">
        <f>IF(ISERROR(VLOOKUP(CONCATENATE(AI$3,$A14),[3]!ADJSAL,3,)=TRUE),0,VLOOKUP(CONCATENATE(AI$3,$A14),[3]!ADJSAL,3,))</f>
        <v>273090</v>
      </c>
      <c r="AJ14" s="20">
        <f>IF(ISERROR(VLOOKUP(CONCATENATE(AJ$3,$A14),[3]!ADJSAL,3,)=TRUE),0,VLOOKUP(CONCATENATE(AJ$3,$A14),[3]!ADJSAL,3,))</f>
        <v>122809</v>
      </c>
      <c r="AK14" s="20">
        <f>IF(ISERROR(VLOOKUP(CONCATENATE(AK$3,$A14),[3]!ADJSAL,3,)=TRUE),0,VLOOKUP(CONCATENATE(AK$3,$A14),[3]!ADJSAL,3,))</f>
        <v>32457</v>
      </c>
      <c r="AL14" s="20">
        <f>IF(ISERROR(VLOOKUP(CONCATENATE(AL$3,$A14),[3]!ADJSAL,3,)=TRUE),0,VLOOKUP(CONCATENATE(AL$3,$A14),[3]!ADJSAL,3,))</f>
        <v>213849</v>
      </c>
      <c r="AM14" s="20">
        <f>IF(ISERROR(VLOOKUP(CONCATENATE(AM$3,$A14),[3]!ADJSAL,3,)=TRUE),0,VLOOKUP(CONCATENATE(AM$3,$A14),[3]!ADJSAL,3,))</f>
        <v>63600</v>
      </c>
      <c r="AN14" s="20">
        <f>IF(ISERROR(VLOOKUP(CONCATENATE(AN$3,$A14),[3]!ADJSAL,3,)=TRUE),0,VLOOKUP(CONCATENATE(AN$3,$A14),[3]!ADJSAL,3,))</f>
        <v>45352</v>
      </c>
      <c r="AO14" s="20">
        <f>IF(ISERROR(VLOOKUP(CONCATENATE(AO$3,$A14),[3]!ADJSAL,3,)=TRUE),0,VLOOKUP(CONCATENATE(AO$3,$A14),[3]!ADJSAL,3,))</f>
        <v>44569</v>
      </c>
      <c r="AP14" s="20">
        <f>IF(ISERROR(VLOOKUP(CONCATENATE(AP$3,$A14),[3]!ADJSAL,3,)=TRUE),0,VLOOKUP(CONCATENATE(AP$3,$A14),[3]!ADJSAL,3,))</f>
        <v>229095</v>
      </c>
      <c r="AQ14" s="20">
        <f>IF(ISERROR(VLOOKUP(CONCATENATE(AQ$3,$A14),[3]!ADJSAL,3,)=TRUE),0,VLOOKUP(CONCATENATE(AQ$3,$A14),[3]!ADJSAL,3,))</f>
        <v>957875</v>
      </c>
      <c r="AR14" s="20">
        <f>IF(ISERROR(VLOOKUP(CONCATENATE(AR$3,$A14),[3]!ADJSAL,3,)=TRUE),0,VLOOKUP(CONCATENATE(AR$3,$A14),[3]!ADJSAL,3,))</f>
        <v>0</v>
      </c>
      <c r="AS14" s="20">
        <f>IF(ISERROR(VLOOKUP(CONCATENATE(AS$3,$A14),[3]!ADJSAL,3,)=TRUE),0,VLOOKUP(CONCATENATE(AS$3,$A14),[3]!ADJSAL,3,))</f>
        <v>0</v>
      </c>
      <c r="AT14" s="20">
        <f>IF(ISERROR(VLOOKUP(CONCATENATE(AT$3,$A14),[3]!ADJSAL,3,)=TRUE),0,VLOOKUP(CONCATENATE(AT$3,$A14),[3]!ADJSAL,3,))</f>
        <v>201784</v>
      </c>
      <c r="AU14" s="20">
        <f>IF(ISERROR(VLOOKUP(CONCATENATE(AU$3,$A14),[3]!ADJSAL,3,)=TRUE),0,VLOOKUP(CONCATENATE(AU$3,$A14),[3]!ADJSAL,3,))</f>
        <v>59875</v>
      </c>
      <c r="AV14" s="20">
        <f>IF(ISERROR(VLOOKUP(CONCATENATE(AV$3,$A14),[3]!ADJSAL,3,)=TRUE),0,VLOOKUP(CONCATENATE(AV$3,$A14),[3]!ADJSAL,3,))</f>
        <v>119929</v>
      </c>
      <c r="AW14" s="20">
        <f>IF(ISERROR(VLOOKUP(CONCATENATE(AW$3,$A14),[3]!ADJSAL,3,)=TRUE),0,VLOOKUP(CONCATENATE(AW$3,$A14),[3]!ADJSAL,3,))</f>
        <v>0</v>
      </c>
      <c r="AX14" s="20">
        <f>IF(ISERROR(VLOOKUP(CONCATENATE(AX$3,$A14),[3]!ADJSAL,3,)=TRUE),0,VLOOKUP(CONCATENATE(AX$3,$A14),[3]!ADJSAL,3,))</f>
        <v>0</v>
      </c>
      <c r="AY14" s="20">
        <f>IF(ISERROR(VLOOKUP(CONCATENATE(AY$3,$A14),[3]!ADJSAL,3,)=TRUE),0,VLOOKUP(CONCATENATE(AY$3,$A14),[3]!ADJSAL,3,))</f>
        <v>0</v>
      </c>
      <c r="AZ14" s="20">
        <f>IF(ISERROR(VLOOKUP(CONCATENATE(AZ$3,$A14),[3]!ADJSAL,3,)=TRUE),0,VLOOKUP(CONCATENATE(AZ$3,$A14),[3]!ADJSAL,3,))</f>
        <v>0</v>
      </c>
      <c r="BA14" s="20">
        <f>IF(ISERROR(VLOOKUP(CONCATENATE(BA$3,$A14),[3]!ADJSAL,3,)=TRUE),0,VLOOKUP(CONCATENATE(BA$3,$A14),[3]!ADJSAL,3,))</f>
        <v>0</v>
      </c>
      <c r="BB14" s="20">
        <f>IF(ISERROR(VLOOKUP(CONCATENATE(BB$3,$A14),[3]!ADJSAL,3,)=TRUE),0,VLOOKUP(CONCATENATE(BB$3,$A14),[3]!ADJSAL,3,))</f>
        <v>0</v>
      </c>
      <c r="BC14" s="20">
        <f>IF(ISERROR(VLOOKUP(CONCATENATE(BC$3,$A14),[3]!ADJSAL,3,)=TRUE),0,VLOOKUP(CONCATENATE(BC$3,$A14),[3]!ADJSAL,3,))</f>
        <v>62776</v>
      </c>
      <c r="BD14" s="20">
        <f>IF(ISERROR(VLOOKUP(CONCATENATE(BD$3,$A14),[3]!ADJSAL,3,)=TRUE),0,VLOOKUP(CONCATENATE(BD$3,$A14),[3]!ADJSAL,3,))</f>
        <v>258012</v>
      </c>
      <c r="BE14" s="20">
        <f>IF(ISERROR(VLOOKUP(CONCATENATE(BE$3,$A14),[3]!ADJSAL,3,)=TRUE),0,VLOOKUP(CONCATENATE(BE$3,$A14),[3]!ADJSAL,3,))</f>
        <v>0</v>
      </c>
      <c r="BF14" s="20">
        <f>IF(ISERROR(VLOOKUP(CONCATENATE(BF$3,$A14),[3]!ADJSAL,3,)=TRUE),0,VLOOKUP(CONCATENATE(BF$3,$A14),[3]!ADJSAL,3,))</f>
        <v>251452</v>
      </c>
      <c r="BG14" s="20">
        <f>IF(ISERROR(VLOOKUP(CONCATENATE(BG$3,$A14),[3]!ADJSAL,3,)=TRUE),0,VLOOKUP(CONCATENATE(BG$3,$A14),[3]!ADJSAL,3,))</f>
        <v>48246</v>
      </c>
      <c r="BH14" s="20">
        <f>IF(ISERROR(VLOOKUP(CONCATENATE(BH$3,$A14),[3]!ADJSAL,3,)=TRUE),0,VLOOKUP(CONCATENATE(BH$3,$A14),[3]!ADJSAL,3,))</f>
        <v>25838</v>
      </c>
      <c r="BI14" s="20">
        <f>IF(ISERROR(VLOOKUP(CONCATENATE(BI$3,$A14),[3]!ADJSAL,3,)=TRUE),0,VLOOKUP(CONCATENATE(BI$3,$A14),[3]!ADJSAL,3,))</f>
        <v>64003</v>
      </c>
      <c r="BJ14" s="20">
        <f>IF(ISERROR(VLOOKUP(CONCATENATE(BJ$3,$A14),[3]!ADJSAL,3,)=TRUE),0,VLOOKUP(CONCATENATE(BJ$3,$A14),[3]!ADJSAL,3,))</f>
        <v>85959</v>
      </c>
      <c r="BK14" s="20">
        <f>IF(ISERROR(VLOOKUP(CONCATENATE(BK$3,$A14),[3]!ADJSAL,3,)=TRUE),0,VLOOKUP(CONCATENATE(BK$3,$A14),[3]!ADJSAL,3,))</f>
        <v>0</v>
      </c>
      <c r="BL14" s="20">
        <f>IF(ISERROR(VLOOKUP(CONCATENATE(BL$3,$A14),[3]!ADJSAL,3,)=TRUE),0,VLOOKUP(CONCATENATE(BL$3,$A14),[3]!ADJSAL,3,))</f>
        <v>25096</v>
      </c>
      <c r="BM14" s="20">
        <f>IF(ISERROR(VLOOKUP(CONCATENATE(BM$3,$A14),[3]!ADJSAL,3,)=TRUE),0,VLOOKUP(CONCATENATE(BM$3,$A14),[3]!ADJSAL,3,))</f>
        <v>25838</v>
      </c>
      <c r="BN14" s="20">
        <f>IF(ISERROR(VLOOKUP(CONCATENATE(BN$3,$A14),[3]!ADJSAL,3,)=TRUE),0,VLOOKUP(CONCATENATE(BN$3,$A14),[3]!ADJSAL,3,))</f>
        <v>72876</v>
      </c>
      <c r="BO14" s="20">
        <f>IF(ISERROR(VLOOKUP(CONCATENATE(BO$3,$A14),[3]!ADJSAL,3,)=TRUE),0,VLOOKUP(CONCATENATE(BO$3,$A14),[3]!ADJSAL,3,))</f>
        <v>25838</v>
      </c>
      <c r="BP14" s="20">
        <f>IF(ISERROR(VLOOKUP(CONCATENATE(BP$3,$A14),[3]!ADJSAL,3,)=TRUE),0,VLOOKUP(CONCATENATE(BP$3,$A14),[3]!ADJSAL,3,))</f>
        <v>64772</v>
      </c>
      <c r="BQ14" s="20">
        <f>IF(ISERROR(VLOOKUP(CONCATENATE(BQ$3,$A14),[3]!ADJSAL,3,)=TRUE),0,VLOOKUP(CONCATENATE(BQ$3,$A14),[3]!ADJSAL,3,))</f>
        <v>103821</v>
      </c>
      <c r="BR14" s="20">
        <f>IF(ISERROR(VLOOKUP(CONCATENATE(BR$3,$A14),[3]!ADJSAL,3,)=TRUE),0,VLOOKUP(CONCATENATE(BR$3,$A14),[3]!ADJSAL,3,))</f>
        <v>552364</v>
      </c>
      <c r="BS14" s="20">
        <f>IF(ISERROR(VLOOKUP(CONCATENATE(BS$3,$A14),[3]!ADJSAL,3,)=TRUE),0,VLOOKUP(CONCATENATE(BS$3,$A14),[3]!ADJSAL,3,))</f>
        <v>525790</v>
      </c>
      <c r="BT14" s="20">
        <f>IF(ISERROR(VLOOKUP(CONCATENATE(BT$3,$A14),[3]!ADJSAL,3,)=TRUE),0,VLOOKUP(CONCATENATE(BT$3,$A14),[3]!ADJSAL,3,))</f>
        <v>300957</v>
      </c>
      <c r="BU14" s="20">
        <f>IF(ISERROR(VLOOKUP(CONCATENATE(BU$3,$A14),[3]!ADJSAL,3,)=TRUE),0,VLOOKUP(CONCATENATE(BU$3,$A14),[3]!ADJSAL,3,))</f>
        <v>251410</v>
      </c>
      <c r="BV14" s="20">
        <f>IF(ISERROR(VLOOKUP(CONCATENATE(BV$3,$A14),[3]!ADJSAL,3,)=TRUE),0,VLOOKUP(CONCATENATE(BV$3,$A14),[3]!ADJSAL,3,))</f>
        <v>56123</v>
      </c>
      <c r="BW14" s="20">
        <f>IF(ISERROR(VLOOKUP(CONCATENATE(BW$3,$A14),[3]!ADJSAL,3,)=TRUE),0,VLOOKUP(CONCATENATE(BW$3,$A14),[3]!ADJSAL,3,))</f>
        <v>76524</v>
      </c>
      <c r="BX14" s="20">
        <f>IF(ISERROR(VLOOKUP(CONCATENATE(BX$3,$A14),[3]!ADJSAL,3,)=TRUE),0,VLOOKUP(CONCATENATE(BX$3,$A14),[3]!ADJSAL,3,))</f>
        <v>21731</v>
      </c>
      <c r="BY14" s="20">
        <f>IF(ISERROR(VLOOKUP(CONCATENATE(BY$3,$A14),[3]!ADJSAL,3,)=TRUE),0,VLOOKUP(CONCATENATE(BY$3,$A14),[3]!ADJSAL,3,))</f>
        <v>108749</v>
      </c>
      <c r="BZ14" s="20">
        <f>IF(ISERROR(VLOOKUP(CONCATENATE(BZ$3,$A14),[3]!ADJSAL,3,)=TRUE),0,VLOOKUP(CONCATENATE(BZ$3,$A14),[3]!ADJSAL,3,))</f>
        <v>116902</v>
      </c>
      <c r="CA14" s="20">
        <f>IF(ISERROR(VLOOKUP(CONCATENATE(CA$3,$A14),[3]!ADJSAL,3,)=TRUE),0,VLOOKUP(CONCATENATE(CA$3,$A14),[3]!ADJSAL,3,))</f>
        <v>45352</v>
      </c>
      <c r="CB14" s="20">
        <f>IF(ISERROR(VLOOKUP(CONCATENATE(CB$3,$A14),[3]!ADJSAL,3,)=TRUE),0,VLOOKUP(CONCATENATE(CB$3,$A14),[3]!ADJSAL,3,))</f>
        <v>149794</v>
      </c>
      <c r="CC14" s="20">
        <f>IF(ISERROR(VLOOKUP(CONCATENATE(CC$3,$A14),[3]!ADJSAL,3,)=TRUE),0,VLOOKUP(CONCATENATE(CC$3,$A14),[3]!ADJSAL,3,))</f>
        <v>31616</v>
      </c>
      <c r="CD14" s="20">
        <f>IF(ISERROR(VLOOKUP(CONCATENATE(CD$3,$A14),[3]!ADJSAL,3,)=TRUE),0,VLOOKUP(CONCATENATE(CD$3,$A14),[3]!ADJSAL,3,))</f>
        <v>73818</v>
      </c>
      <c r="CE14" s="20">
        <f>IF(ISERROR(VLOOKUP(CONCATENATE(CE$3,$A14),[3]!ADJSAL,3,)=TRUE),0,VLOOKUP(CONCATENATE(CE$3,$A14),[3]!ADJSAL,3,))</f>
        <v>54739</v>
      </c>
      <c r="CF14" s="20">
        <f>IF(ISERROR(VLOOKUP(CONCATENATE(CF$3,$A14),[3]!ADJSAL,3,)=TRUE),0,VLOOKUP(CONCATENATE(CF$3,$A14),[3]!ADJSAL,3,))</f>
        <v>40891</v>
      </c>
      <c r="CG14" s="20">
        <f>IF(ISERROR(VLOOKUP(CONCATENATE(CG$3,$A14),[3]!ADJSAL,3,)=TRUE),0,VLOOKUP(CONCATENATE(CG$3,$A14),[3]!ADJSAL,3,))</f>
        <v>86434</v>
      </c>
      <c r="CH14" s="20">
        <f>IF(ISERROR(VLOOKUP(CONCATENATE(CH$3,$A14),[3]!ADJSAL,3,)=TRUE),0,VLOOKUP(CONCATENATE(CH$3,$A14),[3]!ADJSAL,3,))</f>
        <v>57477</v>
      </c>
      <c r="CI14" s="20">
        <f>IF(ISERROR(VLOOKUP(CONCATENATE(CI$3,$A14),[3]!ADJSAL,3,)=TRUE),0,VLOOKUP(CONCATENATE(CI$3,$A14),[3]!ADJSAL,3,))</f>
        <v>0</v>
      </c>
      <c r="CJ14" s="20">
        <f>IF(ISERROR(VLOOKUP(CONCATENATE(CJ$3,$A14),[3]!ADJSAL,3,)=TRUE),0,VLOOKUP(CONCATENATE(CJ$3,$A14),[3]!ADJSAL,3,))</f>
        <v>50929</v>
      </c>
      <c r="CK14" s="20">
        <f>IF(ISERROR(VLOOKUP(CONCATENATE(CK$3,$A14),[3]!ADJSAL,3,)=TRUE),0,VLOOKUP(CONCATENATE(CK$3,$A14),[3]!ADJSAL,3,))</f>
        <v>259053</v>
      </c>
      <c r="CL14" s="20">
        <f>IF(ISERROR(VLOOKUP(CONCATENATE(CL$3,$A14),[3]!ADJSAL,3,)=TRUE),0,VLOOKUP(CONCATENATE(CL$3,$A14),[3]!ADJSAL,3,))</f>
        <v>62444</v>
      </c>
      <c r="CM14" s="20">
        <f>IF(ISERROR(VLOOKUP(CONCATENATE(CM$3,$A14),[3]!ADJSAL,3,)=TRUE),0,VLOOKUP(CONCATENATE(CM$3,$A14),[3]!ADJSAL,3,))</f>
        <v>0</v>
      </c>
      <c r="CN14" s="20">
        <f>IF(ISERROR(VLOOKUP(CONCATENATE(CN$3,$A14),[3]!ADJSAL,3,)=TRUE),0,VLOOKUP(CONCATENATE(CN$3,$A14),[3]!ADJSAL,3,))</f>
        <v>179500</v>
      </c>
      <c r="CO14" s="20">
        <f>IF(ISERROR(VLOOKUP(CONCATENATE(CO$3,$A14),[3]!ADJSAL,3,)=TRUE),0,VLOOKUP(CONCATENATE(CO$3,$A14),[3]!ADJSAL,3,))</f>
        <v>407290</v>
      </c>
      <c r="CP14" s="20">
        <f>IF(ISERROR(VLOOKUP(CONCATENATE(CP$3,$A14),[3]!ADJSAL,3,)=TRUE),0,VLOOKUP(CONCATENATE(CP$3,$A14),[3]!ADJSAL,3,))</f>
        <v>2303941</v>
      </c>
      <c r="CQ14" s="20">
        <f>IF(ISERROR(VLOOKUP(CONCATENATE(CQ$3,$A14),[3]!ADJSAL,3,)=TRUE),0,VLOOKUP(CONCATENATE(CQ$3,$A14),[3]!ADJSAL,3,))</f>
        <v>29237</v>
      </c>
      <c r="CR14" s="20">
        <f>IF(ISERROR(VLOOKUP(CONCATENATE(CR$3,$A14),[3]!ADJSAL,3,)=TRUE),0,VLOOKUP(CONCATENATE(CR$3,$A14),[3]!ADJSAL,3,))</f>
        <v>59793</v>
      </c>
      <c r="CS14" s="20">
        <f>IF(ISERROR(VLOOKUP(CONCATENATE(CS$3,$A14),[3]!ADJSAL,3,)=TRUE),0,VLOOKUP(CONCATENATE(CS$3,$A14),[3]!ADJSAL,3,))</f>
        <v>286014</v>
      </c>
    </row>
    <row r="15" spans="1:97">
      <c r="A15" s="170">
        <v>1020007</v>
      </c>
      <c r="B15" s="170" t="s">
        <v>8</v>
      </c>
      <c r="C15" s="171">
        <f>VLOOKUP(A15,[2]!OLD,3,)</f>
        <v>7691345</v>
      </c>
      <c r="D15" s="24">
        <v>3635056</v>
      </c>
      <c r="E15" s="24">
        <f t="shared" si="0"/>
        <v>8856134</v>
      </c>
      <c r="F15" s="24">
        <f t="shared" si="1"/>
        <v>5221078</v>
      </c>
      <c r="G15" s="24">
        <f t="shared" si="2"/>
        <v>8031</v>
      </c>
      <c r="H15" s="24">
        <f t="shared" si="3"/>
        <v>0</v>
      </c>
      <c r="I15" s="24">
        <f t="shared" si="4"/>
        <v>0</v>
      </c>
      <c r="J15" s="24">
        <f t="shared" si="5"/>
        <v>1318328</v>
      </c>
      <c r="K15" s="24">
        <f t="shared" si="6"/>
        <v>243</v>
      </c>
      <c r="L15" s="24">
        <f t="shared" si="7"/>
        <v>434</v>
      </c>
      <c r="M15" s="24">
        <f t="shared" si="8"/>
        <v>7529098</v>
      </c>
      <c r="N15" s="20">
        <f>IF(ISERROR(VLOOKUP(CONCATENATE(N$3,$A15),[3]!ADJSAL,3,)=TRUE),0,VLOOKUP(CONCATENATE(N$3,$A15),[3]!ADJSAL,3,))</f>
        <v>6392</v>
      </c>
      <c r="O15" s="20">
        <f>IF(ISERROR(VLOOKUP(CONCATENATE(O$3,$A15),[3]!ADJSAL,3,)=TRUE),0,VLOOKUP(CONCATENATE(O$3,$A15),[3]!ADJSAL,3,))</f>
        <v>252</v>
      </c>
      <c r="P15" s="20">
        <f>IF(ISERROR(VLOOKUP(CONCATENATE(P$3,$A15),[3]!ADJSAL,3,)=TRUE),0,VLOOKUP(CONCATENATE(P$3,$A15),[3]!ADJSAL,3,))</f>
        <v>0</v>
      </c>
      <c r="Q15" s="20">
        <f>IF(ISERROR(VLOOKUP(CONCATENATE(Q$3,$A15),[3]!ADJSAL,3,)=TRUE),0,VLOOKUP(CONCATENATE(Q$3,$A15),[3]!ADJSAL,3,))</f>
        <v>0</v>
      </c>
      <c r="R15" s="20">
        <f>IF(ISERROR(VLOOKUP(CONCATENATE(R$3,$A15),[3]!ADJSAL,3,)=TRUE),0,VLOOKUP(CONCATENATE(R$3,$A15),[3]!ADJSAL,3,))</f>
        <v>0</v>
      </c>
      <c r="S15" s="20">
        <f>IF(ISERROR(VLOOKUP(CONCATENATE(S$3,$A15),[3]!ADJSAL,3,)=TRUE),0,VLOOKUP(CONCATENATE(S$3,$A15),[3]!ADJSAL,3,))</f>
        <v>0</v>
      </c>
      <c r="T15" s="20">
        <f>IF(ISERROR(VLOOKUP(CONCATENATE(T$3,$A15),[3]!ADJSAL,3,)=TRUE),0,VLOOKUP(CONCATENATE(T$3,$A15),[3]!ADJSAL,3,))</f>
        <v>0</v>
      </c>
      <c r="U15" s="20">
        <f>IF(ISERROR(VLOOKUP(CONCATENATE(U$3,$A15),[3]!ADJSAL,3,)=TRUE),0,VLOOKUP(CONCATENATE(U$3,$A15),[3]!ADJSAL,3,))</f>
        <v>0</v>
      </c>
      <c r="V15" s="20">
        <f>IF(ISERROR(VLOOKUP(CONCATENATE(V$3,$A15),[3]!ADJSAL,3,)=TRUE),0,VLOOKUP(CONCATENATE(V$3,$A15),[3]!ADJSAL,3,))</f>
        <v>0</v>
      </c>
      <c r="W15" s="20">
        <f>IF(ISERROR(VLOOKUP(CONCATENATE(W$3,$A15),[3]!ADJSAL,3,)=TRUE),0,VLOOKUP(CONCATENATE(W$3,$A15),[3]!ADJSAL,3,))</f>
        <v>0</v>
      </c>
      <c r="X15" s="20">
        <f>IF(ISERROR(VLOOKUP(CONCATENATE(X$3,$A15),[3]!ADJSAL,3,)=TRUE),0,VLOOKUP(CONCATENATE(X$3,$A15),[3]!ADJSAL,3,))</f>
        <v>0</v>
      </c>
      <c r="Y15" s="20">
        <f>IF(ISERROR(VLOOKUP(CONCATENATE(Y$3,$A15),[3]!ADJSAL,3,)=TRUE),0,VLOOKUP(CONCATENATE(Y$3,$A15),[3]!ADJSAL,3,))</f>
        <v>0</v>
      </c>
      <c r="Z15" s="20">
        <f>IF(ISERROR(VLOOKUP(CONCATENATE(Z$3,$A15),[3]!ADJSAL,3,)=TRUE),0,VLOOKUP(CONCATENATE(Z$3,$A15),[3]!ADJSAL,3,))</f>
        <v>1387</v>
      </c>
      <c r="AA15" s="20">
        <f>IF(ISERROR(VLOOKUP(CONCATENATE(AA$3,$A15),[3]!ADJSAL,3,)=TRUE),0,VLOOKUP(CONCATENATE(AA$3,$A15),[3]!ADJSAL,3,))</f>
        <v>0</v>
      </c>
      <c r="AB15" s="20">
        <f>IF(ISERROR(VLOOKUP(CONCATENATE(AB$3,$A15),[3]!ADJSAL,3,)=TRUE),0,VLOOKUP(CONCATENATE(AB$3,$A15),[3]!ADJSAL,3,))</f>
        <v>0</v>
      </c>
      <c r="AC15" s="20">
        <f>IF(ISERROR(VLOOKUP(CONCATENATE(AC$3,$A15),[3]!ADJSAL,3,)=TRUE),0,VLOOKUP(CONCATENATE(AC$3,$A15),[3]!ADJSAL,3,))</f>
        <v>0</v>
      </c>
      <c r="AD15" s="20">
        <f>IF(ISERROR(VLOOKUP(CONCATENATE(AD$3,$A15),[3]!ADJSAL,3,)=TRUE),0,VLOOKUP(CONCATENATE(AD$3,$A15),[3]!ADJSAL,3,))</f>
        <v>0</v>
      </c>
      <c r="AE15" s="20">
        <f>IF(ISERROR(VLOOKUP(CONCATENATE(AE$3,$A15),[3]!ADJSAL,3,)=TRUE),0,VLOOKUP(CONCATENATE(AE$3,$A15),[3]!ADJSAL,3,))</f>
        <v>0</v>
      </c>
      <c r="AF15" s="20">
        <f>IF(ISERROR(VLOOKUP(CONCATENATE(AF$3,$A15),[3]!ADJSAL,3,)=TRUE),0,VLOOKUP(CONCATENATE(AF$3,$A15),[3]!ADJSAL,3,))</f>
        <v>0</v>
      </c>
      <c r="AG15" s="20">
        <f>IF(ISERROR(VLOOKUP(CONCATENATE(AG$3,$A15),[3]!ADJSAL,3,)=TRUE),0,VLOOKUP(CONCATENATE(AG$3,$A15),[3]!ADJSAL,3,))</f>
        <v>0</v>
      </c>
      <c r="AH15" s="20">
        <f>IF(ISERROR(VLOOKUP(CONCATENATE(AH$3,$A15),[3]!ADJSAL,3,)=TRUE),0,VLOOKUP(CONCATENATE(AH$3,$A15),[3]!ADJSAL,3,))</f>
        <v>0</v>
      </c>
      <c r="AI15" s="20">
        <f>IF(ISERROR(VLOOKUP(CONCATENATE(AI$3,$A15),[3]!ADJSAL,3,)=TRUE),0,VLOOKUP(CONCATENATE(AI$3,$A15),[3]!ADJSAL,3,))</f>
        <v>0</v>
      </c>
      <c r="AJ15" s="20">
        <f>IF(ISERROR(VLOOKUP(CONCATENATE(AJ$3,$A15),[3]!ADJSAL,3,)=TRUE),0,VLOOKUP(CONCATENATE(AJ$3,$A15),[3]!ADJSAL,3,))</f>
        <v>0</v>
      </c>
      <c r="AK15" s="20">
        <f>IF(ISERROR(VLOOKUP(CONCATENATE(AK$3,$A15),[3]!ADJSAL,3,)=TRUE),0,VLOOKUP(CONCATENATE(AK$3,$A15),[3]!ADJSAL,3,))</f>
        <v>0</v>
      </c>
      <c r="AL15" s="20">
        <f>IF(ISERROR(VLOOKUP(CONCATENATE(AL$3,$A15),[3]!ADJSAL,3,)=TRUE),0,VLOOKUP(CONCATENATE(AL$3,$A15),[3]!ADJSAL,3,))</f>
        <v>144</v>
      </c>
      <c r="AM15" s="20">
        <f>IF(ISERROR(VLOOKUP(CONCATENATE(AM$3,$A15),[3]!ADJSAL,3,)=TRUE),0,VLOOKUP(CONCATENATE(AM$3,$A15),[3]!ADJSAL,3,))</f>
        <v>0</v>
      </c>
      <c r="AN15" s="20">
        <f>IF(ISERROR(VLOOKUP(CONCATENATE(AN$3,$A15),[3]!ADJSAL,3,)=TRUE),0,VLOOKUP(CONCATENATE(AN$3,$A15),[3]!ADJSAL,3,))</f>
        <v>423</v>
      </c>
      <c r="AO15" s="20">
        <f>IF(ISERROR(VLOOKUP(CONCATENATE(AO$3,$A15),[3]!ADJSAL,3,)=TRUE),0,VLOOKUP(CONCATENATE(AO$3,$A15),[3]!ADJSAL,3,))</f>
        <v>0</v>
      </c>
      <c r="AP15" s="20">
        <f>IF(ISERROR(VLOOKUP(CONCATENATE(AP$3,$A15),[3]!ADJSAL,3,)=TRUE),0,VLOOKUP(CONCATENATE(AP$3,$A15),[3]!ADJSAL,3,))</f>
        <v>52563</v>
      </c>
      <c r="AQ15" s="20">
        <f>IF(ISERROR(VLOOKUP(CONCATENATE(AQ$3,$A15),[3]!ADJSAL,3,)=TRUE),0,VLOOKUP(CONCATENATE(AQ$3,$A15),[3]!ADJSAL,3,))</f>
        <v>806337</v>
      </c>
      <c r="AR15" s="20">
        <f>IF(ISERROR(VLOOKUP(CONCATENATE(AR$3,$A15),[3]!ADJSAL,3,)=TRUE),0,VLOOKUP(CONCATENATE(AR$3,$A15),[3]!ADJSAL,3,))</f>
        <v>0</v>
      </c>
      <c r="AS15" s="20">
        <f>IF(ISERROR(VLOOKUP(CONCATENATE(AS$3,$A15),[3]!ADJSAL,3,)=TRUE),0,VLOOKUP(CONCATENATE(AS$3,$A15),[3]!ADJSAL,3,))</f>
        <v>0</v>
      </c>
      <c r="AT15" s="20">
        <f>IF(ISERROR(VLOOKUP(CONCATENATE(AT$3,$A15),[3]!ADJSAL,3,)=TRUE),0,VLOOKUP(CONCATENATE(AT$3,$A15),[3]!ADJSAL,3,))</f>
        <v>302466</v>
      </c>
      <c r="AU15" s="20">
        <f>IF(ISERROR(VLOOKUP(CONCATENATE(AU$3,$A15),[3]!ADJSAL,3,)=TRUE),0,VLOOKUP(CONCATENATE(AU$3,$A15),[3]!ADJSAL,3,))</f>
        <v>0</v>
      </c>
      <c r="AV15" s="20">
        <f>IF(ISERROR(VLOOKUP(CONCATENATE(AV$3,$A15),[3]!ADJSAL,3,)=TRUE),0,VLOOKUP(CONCATENATE(AV$3,$A15),[3]!ADJSAL,3,))</f>
        <v>75799</v>
      </c>
      <c r="AW15" s="20">
        <f>IF(ISERROR(VLOOKUP(CONCATENATE(AW$3,$A15),[3]!ADJSAL,3,)=TRUE),0,VLOOKUP(CONCATENATE(AW$3,$A15),[3]!ADJSAL,3,))</f>
        <v>0</v>
      </c>
      <c r="AX15" s="20">
        <f>IF(ISERROR(VLOOKUP(CONCATENATE(AX$3,$A15),[3]!ADJSAL,3,)=TRUE),0,VLOOKUP(CONCATENATE(AX$3,$A15),[3]!ADJSAL,3,))</f>
        <v>0</v>
      </c>
      <c r="AY15" s="20">
        <f>IF(ISERROR(VLOOKUP(CONCATENATE(AY$3,$A15),[3]!ADJSAL,3,)=TRUE),0,VLOOKUP(CONCATENATE(AY$3,$A15),[3]!ADJSAL,3,))</f>
        <v>0</v>
      </c>
      <c r="AZ15" s="20">
        <f>IF(ISERROR(VLOOKUP(CONCATENATE(AZ$3,$A15),[3]!ADJSAL,3,)=TRUE),0,VLOOKUP(CONCATENATE(AZ$3,$A15),[3]!ADJSAL,3,))</f>
        <v>0</v>
      </c>
      <c r="BA15" s="20">
        <f>IF(ISERROR(VLOOKUP(CONCATENATE(BA$3,$A15),[3]!ADJSAL,3,)=TRUE),0,VLOOKUP(CONCATENATE(BA$3,$A15),[3]!ADJSAL,3,))</f>
        <v>0</v>
      </c>
      <c r="BB15" s="20">
        <f>IF(ISERROR(VLOOKUP(CONCATENATE(BB$3,$A15),[3]!ADJSAL,3,)=TRUE),0,VLOOKUP(CONCATENATE(BB$3,$A15),[3]!ADJSAL,3,))</f>
        <v>0</v>
      </c>
      <c r="BC15" s="20">
        <f>IF(ISERROR(VLOOKUP(CONCATENATE(BC$3,$A15),[3]!ADJSAL,3,)=TRUE),0,VLOOKUP(CONCATENATE(BC$3,$A15),[3]!ADJSAL,3,))</f>
        <v>0</v>
      </c>
      <c r="BD15" s="20">
        <f>IF(ISERROR(VLOOKUP(CONCATENATE(BD$3,$A15),[3]!ADJSAL,3,)=TRUE),0,VLOOKUP(CONCATENATE(BD$3,$A15),[3]!ADJSAL,3,))</f>
        <v>20509</v>
      </c>
      <c r="BE15" s="20">
        <f>IF(ISERROR(VLOOKUP(CONCATENATE(BE$3,$A15),[3]!ADJSAL,3,)=TRUE),0,VLOOKUP(CONCATENATE(BE$3,$A15),[3]!ADJSAL,3,))</f>
        <v>0</v>
      </c>
      <c r="BF15" s="20">
        <f>IF(ISERROR(VLOOKUP(CONCATENATE(BF$3,$A15),[3]!ADJSAL,3,)=TRUE),0,VLOOKUP(CONCATENATE(BF$3,$A15),[3]!ADJSAL,3,))</f>
        <v>50087</v>
      </c>
      <c r="BG15" s="20">
        <f>IF(ISERROR(VLOOKUP(CONCATENATE(BG$3,$A15),[3]!ADJSAL,3,)=TRUE),0,VLOOKUP(CONCATENATE(BG$3,$A15),[3]!ADJSAL,3,))</f>
        <v>10000</v>
      </c>
      <c r="BH15" s="20">
        <f>IF(ISERROR(VLOOKUP(CONCATENATE(BH$3,$A15),[3]!ADJSAL,3,)=TRUE),0,VLOOKUP(CONCATENATE(BH$3,$A15),[3]!ADJSAL,3,))</f>
        <v>0</v>
      </c>
      <c r="BI15" s="20">
        <f>IF(ISERROR(VLOOKUP(CONCATENATE(BI$3,$A15),[3]!ADJSAL,3,)=TRUE),0,VLOOKUP(CONCATENATE(BI$3,$A15),[3]!ADJSAL,3,))</f>
        <v>0</v>
      </c>
      <c r="BJ15" s="20">
        <f>IF(ISERROR(VLOOKUP(CONCATENATE(BJ$3,$A15),[3]!ADJSAL,3,)=TRUE),0,VLOOKUP(CONCATENATE(BJ$3,$A15),[3]!ADJSAL,3,))</f>
        <v>0</v>
      </c>
      <c r="BK15" s="20">
        <f>IF(ISERROR(VLOOKUP(CONCATENATE(BK$3,$A15),[3]!ADJSAL,3,)=TRUE),0,VLOOKUP(CONCATENATE(BK$3,$A15),[3]!ADJSAL,3,))</f>
        <v>0</v>
      </c>
      <c r="BL15" s="20">
        <f>IF(ISERROR(VLOOKUP(CONCATENATE(BL$3,$A15),[3]!ADJSAL,3,)=TRUE),0,VLOOKUP(CONCATENATE(BL$3,$A15),[3]!ADJSAL,3,))</f>
        <v>0</v>
      </c>
      <c r="BM15" s="20">
        <f>IF(ISERROR(VLOOKUP(CONCATENATE(BM$3,$A15),[3]!ADJSAL,3,)=TRUE),0,VLOOKUP(CONCATENATE(BM$3,$A15),[3]!ADJSAL,3,))</f>
        <v>0</v>
      </c>
      <c r="BN15" s="20">
        <f>IF(ISERROR(VLOOKUP(CONCATENATE(BN$3,$A15),[3]!ADJSAL,3,)=TRUE),0,VLOOKUP(CONCATENATE(BN$3,$A15),[3]!ADJSAL,3,))</f>
        <v>0</v>
      </c>
      <c r="BO15" s="20">
        <f>IF(ISERROR(VLOOKUP(CONCATENATE(BO$3,$A15),[3]!ADJSAL,3,)=TRUE),0,VLOOKUP(CONCATENATE(BO$3,$A15),[3]!ADJSAL,3,))</f>
        <v>0</v>
      </c>
      <c r="BP15" s="20">
        <f>IF(ISERROR(VLOOKUP(CONCATENATE(BP$3,$A15),[3]!ADJSAL,3,)=TRUE),0,VLOOKUP(CONCATENATE(BP$3,$A15),[3]!ADJSAL,3,))</f>
        <v>0</v>
      </c>
      <c r="BQ15" s="20">
        <f>IF(ISERROR(VLOOKUP(CONCATENATE(BQ$3,$A15),[3]!ADJSAL,3,)=TRUE),0,VLOOKUP(CONCATENATE(BQ$3,$A15),[3]!ADJSAL,3,))</f>
        <v>0</v>
      </c>
      <c r="BR15" s="20">
        <f>IF(ISERROR(VLOOKUP(CONCATENATE(BR$3,$A15),[3]!ADJSAL,3,)=TRUE),0,VLOOKUP(CONCATENATE(BR$3,$A15),[3]!ADJSAL,3,))</f>
        <v>50</v>
      </c>
      <c r="BS15" s="20">
        <f>IF(ISERROR(VLOOKUP(CONCATENATE(BS$3,$A15),[3]!ADJSAL,3,)=TRUE),0,VLOOKUP(CONCATENATE(BS$3,$A15),[3]!ADJSAL,3,))</f>
        <v>69</v>
      </c>
      <c r="BT15" s="20">
        <f>IF(ISERROR(VLOOKUP(CONCATENATE(BT$3,$A15),[3]!ADJSAL,3,)=TRUE),0,VLOOKUP(CONCATENATE(BT$3,$A15),[3]!ADJSAL,3,))</f>
        <v>124</v>
      </c>
      <c r="BU15" s="20">
        <f>IF(ISERROR(VLOOKUP(CONCATENATE(BU$3,$A15),[3]!ADJSAL,3,)=TRUE),0,VLOOKUP(CONCATENATE(BU$3,$A15),[3]!ADJSAL,3,))</f>
        <v>0</v>
      </c>
      <c r="BV15" s="20">
        <f>IF(ISERROR(VLOOKUP(CONCATENATE(BV$3,$A15),[3]!ADJSAL,3,)=TRUE),0,VLOOKUP(CONCATENATE(BV$3,$A15),[3]!ADJSAL,3,))</f>
        <v>0</v>
      </c>
      <c r="BW15" s="20">
        <f>IF(ISERROR(VLOOKUP(CONCATENATE(BW$3,$A15),[3]!ADJSAL,3,)=TRUE),0,VLOOKUP(CONCATENATE(BW$3,$A15),[3]!ADJSAL,3,))</f>
        <v>190</v>
      </c>
      <c r="BX15" s="20">
        <f>IF(ISERROR(VLOOKUP(CONCATENATE(BX$3,$A15),[3]!ADJSAL,3,)=TRUE),0,VLOOKUP(CONCATENATE(BX$3,$A15),[3]!ADJSAL,3,))</f>
        <v>0</v>
      </c>
      <c r="BY15" s="20">
        <f>IF(ISERROR(VLOOKUP(CONCATENATE(BY$3,$A15),[3]!ADJSAL,3,)=TRUE),0,VLOOKUP(CONCATENATE(BY$3,$A15),[3]!ADJSAL,3,))</f>
        <v>114</v>
      </c>
      <c r="BZ15" s="20">
        <f>IF(ISERROR(VLOOKUP(CONCATENATE(BZ$3,$A15),[3]!ADJSAL,3,)=TRUE),0,VLOOKUP(CONCATENATE(BZ$3,$A15),[3]!ADJSAL,3,))</f>
        <v>29</v>
      </c>
      <c r="CA15" s="20">
        <f>IF(ISERROR(VLOOKUP(CONCATENATE(CA$3,$A15),[3]!ADJSAL,3,)=TRUE),0,VLOOKUP(CONCATENATE(CA$3,$A15),[3]!ADJSAL,3,))</f>
        <v>0</v>
      </c>
      <c r="CB15" s="20">
        <f>IF(ISERROR(VLOOKUP(CONCATENATE(CB$3,$A15),[3]!ADJSAL,3,)=TRUE),0,VLOOKUP(CONCATENATE(CB$3,$A15),[3]!ADJSAL,3,))</f>
        <v>101</v>
      </c>
      <c r="CC15" s="20">
        <f>IF(ISERROR(VLOOKUP(CONCATENATE(CC$3,$A15),[3]!ADJSAL,3,)=TRUE),0,VLOOKUP(CONCATENATE(CC$3,$A15),[3]!ADJSAL,3,))</f>
        <v>0</v>
      </c>
      <c r="CD15" s="20">
        <f>IF(ISERROR(VLOOKUP(CONCATENATE(CD$3,$A15),[3]!ADJSAL,3,)=TRUE),0,VLOOKUP(CONCATENATE(CD$3,$A15),[3]!ADJSAL,3,))</f>
        <v>0</v>
      </c>
      <c r="CE15" s="20">
        <f>IF(ISERROR(VLOOKUP(CONCATENATE(CE$3,$A15),[3]!ADJSAL,3,)=TRUE),0,VLOOKUP(CONCATENATE(CE$3,$A15),[3]!ADJSAL,3,))</f>
        <v>0</v>
      </c>
      <c r="CF15" s="20">
        <f>IF(ISERROR(VLOOKUP(CONCATENATE(CF$3,$A15),[3]!ADJSAL,3,)=TRUE),0,VLOOKUP(CONCATENATE(CF$3,$A15),[3]!ADJSAL,3,))</f>
        <v>0</v>
      </c>
      <c r="CG15" s="20">
        <f>IF(ISERROR(VLOOKUP(CONCATENATE(CG$3,$A15),[3]!ADJSAL,3,)=TRUE),0,VLOOKUP(CONCATENATE(CG$3,$A15),[3]!ADJSAL,3,))</f>
        <v>93</v>
      </c>
      <c r="CH15" s="20">
        <f>IF(ISERROR(VLOOKUP(CONCATENATE(CH$3,$A15),[3]!ADJSAL,3,)=TRUE),0,VLOOKUP(CONCATENATE(CH$3,$A15),[3]!ADJSAL,3,))</f>
        <v>70</v>
      </c>
      <c r="CI15" s="20">
        <f>IF(ISERROR(VLOOKUP(CONCATENATE(CI$3,$A15),[3]!ADJSAL,3,)=TRUE),0,VLOOKUP(CONCATENATE(CI$3,$A15),[3]!ADJSAL,3,))</f>
        <v>0</v>
      </c>
      <c r="CJ15" s="20">
        <f>IF(ISERROR(VLOOKUP(CONCATENATE(CJ$3,$A15),[3]!ADJSAL,3,)=TRUE),0,VLOOKUP(CONCATENATE(CJ$3,$A15),[3]!ADJSAL,3,))</f>
        <v>200</v>
      </c>
      <c r="CK15" s="20">
        <f>IF(ISERROR(VLOOKUP(CONCATENATE(CK$3,$A15),[3]!ADJSAL,3,)=TRUE),0,VLOOKUP(CONCATENATE(CK$3,$A15),[3]!ADJSAL,3,))</f>
        <v>104484</v>
      </c>
      <c r="CL15" s="20">
        <f>IF(ISERROR(VLOOKUP(CONCATENATE(CL$3,$A15),[3]!ADJSAL,3,)=TRUE),0,VLOOKUP(CONCATENATE(CL$3,$A15),[3]!ADJSAL,3,))</f>
        <v>0</v>
      </c>
      <c r="CM15" s="20">
        <f>IF(ISERROR(VLOOKUP(CONCATENATE(CM$3,$A15),[3]!ADJSAL,3,)=TRUE),0,VLOOKUP(CONCATENATE(CM$3,$A15),[3]!ADJSAL,3,))</f>
        <v>0</v>
      </c>
      <c r="CN15" s="20">
        <f>IF(ISERROR(VLOOKUP(CONCATENATE(CN$3,$A15),[3]!ADJSAL,3,)=TRUE),0,VLOOKUP(CONCATENATE(CN$3,$A15),[3]!ADJSAL,3,))</f>
        <v>0</v>
      </c>
      <c r="CO15" s="20">
        <f>IF(ISERROR(VLOOKUP(CONCATENATE(CO$3,$A15),[3]!ADJSAL,3,)=TRUE),0,VLOOKUP(CONCATENATE(CO$3,$A15),[3]!ADJSAL,3,))</f>
        <v>1508636</v>
      </c>
      <c r="CP15" s="20">
        <f>IF(ISERROR(VLOOKUP(CONCATENATE(CP$3,$A15),[3]!ADJSAL,3,)=TRUE),0,VLOOKUP(CONCATENATE(CP$3,$A15),[3]!ADJSAL,3,))</f>
        <v>5000000</v>
      </c>
      <c r="CQ15" s="20">
        <f>IF(ISERROR(VLOOKUP(CONCATENATE(CQ$3,$A15),[3]!ADJSAL,3,)=TRUE),0,VLOOKUP(CONCATENATE(CQ$3,$A15),[3]!ADJSAL,3,))</f>
        <v>0</v>
      </c>
      <c r="CR15" s="20">
        <f>IF(ISERROR(VLOOKUP(CONCATENATE(CR$3,$A15),[3]!ADJSAL,3,)=TRUE),0,VLOOKUP(CONCATENATE(CR$3,$A15),[3]!ADJSAL,3,))</f>
        <v>33982</v>
      </c>
      <c r="CS15" s="20">
        <f>IF(ISERROR(VLOOKUP(CONCATENATE(CS$3,$A15),[3]!ADJSAL,3,)=TRUE),0,VLOOKUP(CONCATENATE(CS$3,$A15),[3]!ADJSAL,3,))</f>
        <v>881633</v>
      </c>
    </row>
    <row r="16" spans="1:97">
      <c r="A16" s="170">
        <v>1020009</v>
      </c>
      <c r="B16" s="170" t="s">
        <v>9</v>
      </c>
      <c r="C16" s="171">
        <f>VLOOKUP(A16,[2]!OLD,3,)</f>
        <v>0</v>
      </c>
      <c r="D16" s="24">
        <v>0</v>
      </c>
      <c r="E16" s="24">
        <f t="shared" si="0"/>
        <v>0</v>
      </c>
      <c r="F16" s="24">
        <f t="shared" si="1"/>
        <v>0</v>
      </c>
      <c r="G16" s="24">
        <f t="shared" si="2"/>
        <v>0</v>
      </c>
      <c r="H16" s="24">
        <f t="shared" si="3"/>
        <v>0</v>
      </c>
      <c r="I16" s="24">
        <f t="shared" si="4"/>
        <v>0</v>
      </c>
      <c r="J16" s="24">
        <f t="shared" si="5"/>
        <v>0</v>
      </c>
      <c r="K16" s="24">
        <f t="shared" si="6"/>
        <v>0</v>
      </c>
      <c r="L16" s="24">
        <f t="shared" si="7"/>
        <v>0</v>
      </c>
      <c r="M16" s="24">
        <f t="shared" si="8"/>
        <v>0</v>
      </c>
      <c r="N16" s="20">
        <f>IF(ISERROR(VLOOKUP(CONCATENATE(N$3,$A16),[3]!ADJSAL,3,)=TRUE),0,VLOOKUP(CONCATENATE(N$3,$A16),[3]!ADJSAL,3,))</f>
        <v>0</v>
      </c>
      <c r="O16" s="20">
        <f>IF(ISERROR(VLOOKUP(CONCATENATE(O$3,$A16),[3]!ADJSAL,3,)=TRUE),0,VLOOKUP(CONCATENATE(O$3,$A16),[3]!ADJSAL,3,))</f>
        <v>0</v>
      </c>
      <c r="P16" s="20">
        <f>IF(ISERROR(VLOOKUP(CONCATENATE(P$3,$A16),[3]!ADJSAL,3,)=TRUE),0,VLOOKUP(CONCATENATE(P$3,$A16),[3]!ADJSAL,3,))</f>
        <v>0</v>
      </c>
      <c r="Q16" s="20">
        <f>IF(ISERROR(VLOOKUP(CONCATENATE(Q$3,$A16),[3]!ADJSAL,3,)=TRUE),0,VLOOKUP(CONCATENATE(Q$3,$A16),[3]!ADJSAL,3,))</f>
        <v>0</v>
      </c>
      <c r="R16" s="20">
        <f>IF(ISERROR(VLOOKUP(CONCATENATE(R$3,$A16),[3]!ADJSAL,3,)=TRUE),0,VLOOKUP(CONCATENATE(R$3,$A16),[3]!ADJSAL,3,))</f>
        <v>0</v>
      </c>
      <c r="S16" s="20">
        <f>IF(ISERROR(VLOOKUP(CONCATENATE(S$3,$A16),[3]!ADJSAL,3,)=TRUE),0,VLOOKUP(CONCATENATE(S$3,$A16),[3]!ADJSAL,3,))</f>
        <v>0</v>
      </c>
      <c r="T16" s="20">
        <f>IF(ISERROR(VLOOKUP(CONCATENATE(T$3,$A16),[3]!ADJSAL,3,)=TRUE),0,VLOOKUP(CONCATENATE(T$3,$A16),[3]!ADJSAL,3,))</f>
        <v>0</v>
      </c>
      <c r="U16" s="20">
        <f>IF(ISERROR(VLOOKUP(CONCATENATE(U$3,$A16),[3]!ADJSAL,3,)=TRUE),0,VLOOKUP(CONCATENATE(U$3,$A16),[3]!ADJSAL,3,))</f>
        <v>0</v>
      </c>
      <c r="V16" s="20">
        <f>IF(ISERROR(VLOOKUP(CONCATENATE(V$3,$A16),[3]!ADJSAL,3,)=TRUE),0,VLOOKUP(CONCATENATE(V$3,$A16),[3]!ADJSAL,3,))</f>
        <v>0</v>
      </c>
      <c r="W16" s="20">
        <f>IF(ISERROR(VLOOKUP(CONCATENATE(W$3,$A16),[3]!ADJSAL,3,)=TRUE),0,VLOOKUP(CONCATENATE(W$3,$A16),[3]!ADJSAL,3,))</f>
        <v>0</v>
      </c>
      <c r="X16" s="20">
        <f>IF(ISERROR(VLOOKUP(CONCATENATE(X$3,$A16),[3]!ADJSAL,3,)=TRUE),0,VLOOKUP(CONCATENATE(X$3,$A16),[3]!ADJSAL,3,))</f>
        <v>0</v>
      </c>
      <c r="Y16" s="20">
        <f>IF(ISERROR(VLOOKUP(CONCATENATE(Y$3,$A16),[3]!ADJSAL,3,)=TRUE),0,VLOOKUP(CONCATENATE(Y$3,$A16),[3]!ADJSAL,3,))</f>
        <v>0</v>
      </c>
      <c r="Z16" s="20">
        <f>IF(ISERROR(VLOOKUP(CONCATENATE(Z$3,$A16),[3]!ADJSAL,3,)=TRUE),0,VLOOKUP(CONCATENATE(Z$3,$A16),[3]!ADJSAL,3,))</f>
        <v>0</v>
      </c>
      <c r="AA16" s="20">
        <f>IF(ISERROR(VLOOKUP(CONCATENATE(AA$3,$A16),[3]!ADJSAL,3,)=TRUE),0,VLOOKUP(CONCATENATE(AA$3,$A16),[3]!ADJSAL,3,))</f>
        <v>0</v>
      </c>
      <c r="AB16" s="20">
        <f>IF(ISERROR(VLOOKUP(CONCATENATE(AB$3,$A16),[3]!ADJSAL,3,)=TRUE),0,VLOOKUP(CONCATENATE(AB$3,$A16),[3]!ADJSAL,3,))</f>
        <v>0</v>
      </c>
      <c r="AC16" s="20">
        <f>IF(ISERROR(VLOOKUP(CONCATENATE(AC$3,$A16),[3]!ADJSAL,3,)=TRUE),0,VLOOKUP(CONCATENATE(AC$3,$A16),[3]!ADJSAL,3,))</f>
        <v>0</v>
      </c>
      <c r="AD16" s="20">
        <f>IF(ISERROR(VLOOKUP(CONCATENATE(AD$3,$A16),[3]!ADJSAL,3,)=TRUE),0,VLOOKUP(CONCATENATE(AD$3,$A16),[3]!ADJSAL,3,))</f>
        <v>0</v>
      </c>
      <c r="AE16" s="20">
        <f>IF(ISERROR(VLOOKUP(CONCATENATE(AE$3,$A16),[3]!ADJSAL,3,)=TRUE),0,VLOOKUP(CONCATENATE(AE$3,$A16),[3]!ADJSAL,3,))</f>
        <v>0</v>
      </c>
      <c r="AF16" s="20">
        <f>IF(ISERROR(VLOOKUP(CONCATENATE(AF$3,$A16),[3]!ADJSAL,3,)=TRUE),0,VLOOKUP(CONCATENATE(AF$3,$A16),[3]!ADJSAL,3,))</f>
        <v>0</v>
      </c>
      <c r="AG16" s="20">
        <f>IF(ISERROR(VLOOKUP(CONCATENATE(AG$3,$A16),[3]!ADJSAL,3,)=TRUE),0,VLOOKUP(CONCATENATE(AG$3,$A16),[3]!ADJSAL,3,))</f>
        <v>0</v>
      </c>
      <c r="AH16" s="20">
        <f>IF(ISERROR(VLOOKUP(CONCATENATE(AH$3,$A16),[3]!ADJSAL,3,)=TRUE),0,VLOOKUP(CONCATENATE(AH$3,$A16),[3]!ADJSAL,3,))</f>
        <v>0</v>
      </c>
      <c r="AI16" s="20">
        <f>IF(ISERROR(VLOOKUP(CONCATENATE(AI$3,$A16),[3]!ADJSAL,3,)=TRUE),0,VLOOKUP(CONCATENATE(AI$3,$A16),[3]!ADJSAL,3,))</f>
        <v>0</v>
      </c>
      <c r="AJ16" s="20">
        <f>IF(ISERROR(VLOOKUP(CONCATENATE(AJ$3,$A16),[3]!ADJSAL,3,)=TRUE),0,VLOOKUP(CONCATENATE(AJ$3,$A16),[3]!ADJSAL,3,))</f>
        <v>0</v>
      </c>
      <c r="AK16" s="20">
        <f>IF(ISERROR(VLOOKUP(CONCATENATE(AK$3,$A16),[3]!ADJSAL,3,)=TRUE),0,VLOOKUP(CONCATENATE(AK$3,$A16),[3]!ADJSAL,3,))</f>
        <v>0</v>
      </c>
      <c r="AL16" s="20">
        <f>IF(ISERROR(VLOOKUP(CONCATENATE(AL$3,$A16),[3]!ADJSAL,3,)=TRUE),0,VLOOKUP(CONCATENATE(AL$3,$A16),[3]!ADJSAL,3,))</f>
        <v>0</v>
      </c>
      <c r="AM16" s="20">
        <f>IF(ISERROR(VLOOKUP(CONCATENATE(AM$3,$A16),[3]!ADJSAL,3,)=TRUE),0,VLOOKUP(CONCATENATE(AM$3,$A16),[3]!ADJSAL,3,))</f>
        <v>0</v>
      </c>
      <c r="AN16" s="20">
        <f>IF(ISERROR(VLOOKUP(CONCATENATE(AN$3,$A16),[3]!ADJSAL,3,)=TRUE),0,VLOOKUP(CONCATENATE(AN$3,$A16),[3]!ADJSAL,3,))</f>
        <v>0</v>
      </c>
      <c r="AO16" s="20">
        <f>IF(ISERROR(VLOOKUP(CONCATENATE(AO$3,$A16),[3]!ADJSAL,3,)=TRUE),0,VLOOKUP(CONCATENATE(AO$3,$A16),[3]!ADJSAL,3,))</f>
        <v>0</v>
      </c>
      <c r="AP16" s="20">
        <f>IF(ISERROR(VLOOKUP(CONCATENATE(AP$3,$A16),[3]!ADJSAL,3,)=TRUE),0,VLOOKUP(CONCATENATE(AP$3,$A16),[3]!ADJSAL,3,))</f>
        <v>0</v>
      </c>
      <c r="AQ16" s="20">
        <f>IF(ISERROR(VLOOKUP(CONCATENATE(AQ$3,$A16),[3]!ADJSAL,3,)=TRUE),0,VLOOKUP(CONCATENATE(AQ$3,$A16),[3]!ADJSAL,3,))</f>
        <v>0</v>
      </c>
      <c r="AR16" s="20">
        <f>IF(ISERROR(VLOOKUP(CONCATENATE(AR$3,$A16),[3]!ADJSAL,3,)=TRUE),0,VLOOKUP(CONCATENATE(AR$3,$A16),[3]!ADJSAL,3,))</f>
        <v>0</v>
      </c>
      <c r="AS16" s="20">
        <f>IF(ISERROR(VLOOKUP(CONCATENATE(AS$3,$A16),[3]!ADJSAL,3,)=TRUE),0,VLOOKUP(CONCATENATE(AS$3,$A16),[3]!ADJSAL,3,))</f>
        <v>0</v>
      </c>
      <c r="AT16" s="20">
        <f>IF(ISERROR(VLOOKUP(CONCATENATE(AT$3,$A16),[3]!ADJSAL,3,)=TRUE),0,VLOOKUP(CONCATENATE(AT$3,$A16),[3]!ADJSAL,3,))</f>
        <v>0</v>
      </c>
      <c r="AU16" s="20">
        <f>IF(ISERROR(VLOOKUP(CONCATENATE(AU$3,$A16),[3]!ADJSAL,3,)=TRUE),0,VLOOKUP(CONCATENATE(AU$3,$A16),[3]!ADJSAL,3,))</f>
        <v>0</v>
      </c>
      <c r="AV16" s="20">
        <f>IF(ISERROR(VLOOKUP(CONCATENATE(AV$3,$A16),[3]!ADJSAL,3,)=TRUE),0,VLOOKUP(CONCATENATE(AV$3,$A16),[3]!ADJSAL,3,))</f>
        <v>0</v>
      </c>
      <c r="AW16" s="20">
        <f>IF(ISERROR(VLOOKUP(CONCATENATE(AW$3,$A16),[3]!ADJSAL,3,)=TRUE),0,VLOOKUP(CONCATENATE(AW$3,$A16),[3]!ADJSAL,3,))</f>
        <v>0</v>
      </c>
      <c r="AX16" s="20">
        <f>IF(ISERROR(VLOOKUP(CONCATENATE(AX$3,$A16),[3]!ADJSAL,3,)=TRUE),0,VLOOKUP(CONCATENATE(AX$3,$A16),[3]!ADJSAL,3,))</f>
        <v>0</v>
      </c>
      <c r="AY16" s="20">
        <f>IF(ISERROR(VLOOKUP(CONCATENATE(AY$3,$A16),[3]!ADJSAL,3,)=TRUE),0,VLOOKUP(CONCATENATE(AY$3,$A16),[3]!ADJSAL,3,))</f>
        <v>0</v>
      </c>
      <c r="AZ16" s="20">
        <f>IF(ISERROR(VLOOKUP(CONCATENATE(AZ$3,$A16),[3]!ADJSAL,3,)=TRUE),0,VLOOKUP(CONCATENATE(AZ$3,$A16),[3]!ADJSAL,3,))</f>
        <v>0</v>
      </c>
      <c r="BA16" s="20">
        <f>IF(ISERROR(VLOOKUP(CONCATENATE(BA$3,$A16),[3]!ADJSAL,3,)=TRUE),0,VLOOKUP(CONCATENATE(BA$3,$A16),[3]!ADJSAL,3,))</f>
        <v>0</v>
      </c>
      <c r="BB16" s="20">
        <f>IF(ISERROR(VLOOKUP(CONCATENATE(BB$3,$A16),[3]!ADJSAL,3,)=TRUE),0,VLOOKUP(CONCATENATE(BB$3,$A16),[3]!ADJSAL,3,))</f>
        <v>0</v>
      </c>
      <c r="BC16" s="20">
        <f>IF(ISERROR(VLOOKUP(CONCATENATE(BC$3,$A16),[3]!ADJSAL,3,)=TRUE),0,VLOOKUP(CONCATENATE(BC$3,$A16),[3]!ADJSAL,3,))</f>
        <v>0</v>
      </c>
      <c r="BD16" s="20">
        <f>IF(ISERROR(VLOOKUP(CONCATENATE(BD$3,$A16),[3]!ADJSAL,3,)=TRUE),0,VLOOKUP(CONCATENATE(BD$3,$A16),[3]!ADJSAL,3,))</f>
        <v>0</v>
      </c>
      <c r="BE16" s="20">
        <f>IF(ISERROR(VLOOKUP(CONCATENATE(BE$3,$A16),[3]!ADJSAL,3,)=TRUE),0,VLOOKUP(CONCATENATE(BE$3,$A16),[3]!ADJSAL,3,))</f>
        <v>0</v>
      </c>
      <c r="BF16" s="20">
        <f>IF(ISERROR(VLOOKUP(CONCATENATE(BF$3,$A16),[3]!ADJSAL,3,)=TRUE),0,VLOOKUP(CONCATENATE(BF$3,$A16),[3]!ADJSAL,3,))</f>
        <v>0</v>
      </c>
      <c r="BG16" s="20">
        <f>IF(ISERROR(VLOOKUP(CONCATENATE(BG$3,$A16),[3]!ADJSAL,3,)=TRUE),0,VLOOKUP(CONCATENATE(BG$3,$A16),[3]!ADJSAL,3,))</f>
        <v>0</v>
      </c>
      <c r="BH16" s="20">
        <f>IF(ISERROR(VLOOKUP(CONCATENATE(BH$3,$A16),[3]!ADJSAL,3,)=TRUE),0,VLOOKUP(CONCATENATE(BH$3,$A16),[3]!ADJSAL,3,))</f>
        <v>0</v>
      </c>
      <c r="BI16" s="20">
        <f>IF(ISERROR(VLOOKUP(CONCATENATE(BI$3,$A16),[3]!ADJSAL,3,)=TRUE),0,VLOOKUP(CONCATENATE(BI$3,$A16),[3]!ADJSAL,3,))</f>
        <v>0</v>
      </c>
      <c r="BJ16" s="20">
        <f>IF(ISERROR(VLOOKUP(CONCATENATE(BJ$3,$A16),[3]!ADJSAL,3,)=TRUE),0,VLOOKUP(CONCATENATE(BJ$3,$A16),[3]!ADJSAL,3,))</f>
        <v>0</v>
      </c>
      <c r="BK16" s="20">
        <f>IF(ISERROR(VLOOKUP(CONCATENATE(BK$3,$A16),[3]!ADJSAL,3,)=TRUE),0,VLOOKUP(CONCATENATE(BK$3,$A16),[3]!ADJSAL,3,))</f>
        <v>0</v>
      </c>
      <c r="BL16" s="20">
        <f>IF(ISERROR(VLOOKUP(CONCATENATE(BL$3,$A16),[3]!ADJSAL,3,)=TRUE),0,VLOOKUP(CONCATENATE(BL$3,$A16),[3]!ADJSAL,3,))</f>
        <v>0</v>
      </c>
      <c r="BM16" s="20">
        <f>IF(ISERROR(VLOOKUP(CONCATENATE(BM$3,$A16),[3]!ADJSAL,3,)=TRUE),0,VLOOKUP(CONCATENATE(BM$3,$A16),[3]!ADJSAL,3,))</f>
        <v>0</v>
      </c>
      <c r="BN16" s="20">
        <f>IF(ISERROR(VLOOKUP(CONCATENATE(BN$3,$A16),[3]!ADJSAL,3,)=TRUE),0,VLOOKUP(CONCATENATE(BN$3,$A16),[3]!ADJSAL,3,))</f>
        <v>0</v>
      </c>
      <c r="BO16" s="20">
        <f>IF(ISERROR(VLOOKUP(CONCATENATE(BO$3,$A16),[3]!ADJSAL,3,)=TRUE),0,VLOOKUP(CONCATENATE(BO$3,$A16),[3]!ADJSAL,3,))</f>
        <v>0</v>
      </c>
      <c r="BP16" s="20">
        <f>IF(ISERROR(VLOOKUP(CONCATENATE(BP$3,$A16),[3]!ADJSAL,3,)=TRUE),0,VLOOKUP(CONCATENATE(BP$3,$A16),[3]!ADJSAL,3,))</f>
        <v>0</v>
      </c>
      <c r="BQ16" s="20">
        <f>IF(ISERROR(VLOOKUP(CONCATENATE(BQ$3,$A16),[3]!ADJSAL,3,)=TRUE),0,VLOOKUP(CONCATENATE(BQ$3,$A16),[3]!ADJSAL,3,))</f>
        <v>0</v>
      </c>
      <c r="BR16" s="20">
        <f>IF(ISERROR(VLOOKUP(CONCATENATE(BR$3,$A16),[3]!ADJSAL,3,)=TRUE),0,VLOOKUP(CONCATENATE(BR$3,$A16),[3]!ADJSAL,3,))</f>
        <v>0</v>
      </c>
      <c r="BS16" s="20">
        <f>IF(ISERROR(VLOOKUP(CONCATENATE(BS$3,$A16),[3]!ADJSAL,3,)=TRUE),0,VLOOKUP(CONCATENATE(BS$3,$A16),[3]!ADJSAL,3,))</f>
        <v>0</v>
      </c>
      <c r="BT16" s="20">
        <f>IF(ISERROR(VLOOKUP(CONCATENATE(BT$3,$A16),[3]!ADJSAL,3,)=TRUE),0,VLOOKUP(CONCATENATE(BT$3,$A16),[3]!ADJSAL,3,))</f>
        <v>0</v>
      </c>
      <c r="BU16" s="20">
        <f>IF(ISERROR(VLOOKUP(CONCATENATE(BU$3,$A16),[3]!ADJSAL,3,)=TRUE),0,VLOOKUP(CONCATENATE(BU$3,$A16),[3]!ADJSAL,3,))</f>
        <v>0</v>
      </c>
      <c r="BV16" s="20">
        <f>IF(ISERROR(VLOOKUP(CONCATENATE(BV$3,$A16),[3]!ADJSAL,3,)=TRUE),0,VLOOKUP(CONCATENATE(BV$3,$A16),[3]!ADJSAL,3,))</f>
        <v>0</v>
      </c>
      <c r="BW16" s="20">
        <f>IF(ISERROR(VLOOKUP(CONCATENATE(BW$3,$A16),[3]!ADJSAL,3,)=TRUE),0,VLOOKUP(CONCATENATE(BW$3,$A16),[3]!ADJSAL,3,))</f>
        <v>0</v>
      </c>
      <c r="BX16" s="20">
        <f>IF(ISERROR(VLOOKUP(CONCATENATE(BX$3,$A16),[3]!ADJSAL,3,)=TRUE),0,VLOOKUP(CONCATENATE(BX$3,$A16),[3]!ADJSAL,3,))</f>
        <v>0</v>
      </c>
      <c r="BY16" s="20">
        <f>IF(ISERROR(VLOOKUP(CONCATENATE(BY$3,$A16),[3]!ADJSAL,3,)=TRUE),0,VLOOKUP(CONCATENATE(BY$3,$A16),[3]!ADJSAL,3,))</f>
        <v>0</v>
      </c>
      <c r="BZ16" s="20">
        <f>IF(ISERROR(VLOOKUP(CONCATENATE(BZ$3,$A16),[3]!ADJSAL,3,)=TRUE),0,VLOOKUP(CONCATENATE(BZ$3,$A16),[3]!ADJSAL,3,))</f>
        <v>0</v>
      </c>
      <c r="CA16" s="20">
        <f>IF(ISERROR(VLOOKUP(CONCATENATE(CA$3,$A16),[3]!ADJSAL,3,)=TRUE),0,VLOOKUP(CONCATENATE(CA$3,$A16),[3]!ADJSAL,3,))</f>
        <v>0</v>
      </c>
      <c r="CB16" s="20">
        <f>IF(ISERROR(VLOOKUP(CONCATENATE(CB$3,$A16),[3]!ADJSAL,3,)=TRUE),0,VLOOKUP(CONCATENATE(CB$3,$A16),[3]!ADJSAL,3,))</f>
        <v>0</v>
      </c>
      <c r="CC16" s="20">
        <f>IF(ISERROR(VLOOKUP(CONCATENATE(CC$3,$A16),[3]!ADJSAL,3,)=TRUE),0,VLOOKUP(CONCATENATE(CC$3,$A16),[3]!ADJSAL,3,))</f>
        <v>0</v>
      </c>
      <c r="CD16" s="20">
        <f>IF(ISERROR(VLOOKUP(CONCATENATE(CD$3,$A16),[3]!ADJSAL,3,)=TRUE),0,VLOOKUP(CONCATENATE(CD$3,$A16),[3]!ADJSAL,3,))</f>
        <v>0</v>
      </c>
      <c r="CE16" s="20">
        <f>IF(ISERROR(VLOOKUP(CONCATENATE(CE$3,$A16),[3]!ADJSAL,3,)=TRUE),0,VLOOKUP(CONCATENATE(CE$3,$A16),[3]!ADJSAL,3,))</f>
        <v>0</v>
      </c>
      <c r="CF16" s="20">
        <f>IF(ISERROR(VLOOKUP(CONCATENATE(CF$3,$A16),[3]!ADJSAL,3,)=TRUE),0,VLOOKUP(CONCATENATE(CF$3,$A16),[3]!ADJSAL,3,))</f>
        <v>0</v>
      </c>
      <c r="CG16" s="20">
        <f>IF(ISERROR(VLOOKUP(CONCATENATE(CG$3,$A16),[3]!ADJSAL,3,)=TRUE),0,VLOOKUP(CONCATENATE(CG$3,$A16),[3]!ADJSAL,3,))</f>
        <v>0</v>
      </c>
      <c r="CH16" s="20">
        <f>IF(ISERROR(VLOOKUP(CONCATENATE(CH$3,$A16),[3]!ADJSAL,3,)=TRUE),0,VLOOKUP(CONCATENATE(CH$3,$A16),[3]!ADJSAL,3,))</f>
        <v>0</v>
      </c>
      <c r="CI16" s="20">
        <f>IF(ISERROR(VLOOKUP(CONCATENATE(CI$3,$A16),[3]!ADJSAL,3,)=TRUE),0,VLOOKUP(CONCATENATE(CI$3,$A16),[3]!ADJSAL,3,))</f>
        <v>0</v>
      </c>
      <c r="CJ16" s="20">
        <f>IF(ISERROR(VLOOKUP(CONCATENATE(CJ$3,$A16),[3]!ADJSAL,3,)=TRUE),0,VLOOKUP(CONCATENATE(CJ$3,$A16),[3]!ADJSAL,3,))</f>
        <v>0</v>
      </c>
      <c r="CK16" s="20">
        <f>IF(ISERROR(VLOOKUP(CONCATENATE(CK$3,$A16),[3]!ADJSAL,3,)=TRUE),0,VLOOKUP(CONCATENATE(CK$3,$A16),[3]!ADJSAL,3,))</f>
        <v>0</v>
      </c>
      <c r="CL16" s="20">
        <f>IF(ISERROR(VLOOKUP(CONCATENATE(CL$3,$A16),[3]!ADJSAL,3,)=TRUE),0,VLOOKUP(CONCATENATE(CL$3,$A16),[3]!ADJSAL,3,))</f>
        <v>0</v>
      </c>
      <c r="CM16" s="20">
        <f>IF(ISERROR(VLOOKUP(CONCATENATE(CM$3,$A16),[3]!ADJSAL,3,)=TRUE),0,VLOOKUP(CONCATENATE(CM$3,$A16),[3]!ADJSAL,3,))</f>
        <v>0</v>
      </c>
      <c r="CN16" s="20">
        <f>IF(ISERROR(VLOOKUP(CONCATENATE(CN$3,$A16),[3]!ADJSAL,3,)=TRUE),0,VLOOKUP(CONCATENATE(CN$3,$A16),[3]!ADJSAL,3,))</f>
        <v>0</v>
      </c>
      <c r="CO16" s="20">
        <f>IF(ISERROR(VLOOKUP(CONCATENATE(CO$3,$A16),[3]!ADJSAL,3,)=TRUE),0,VLOOKUP(CONCATENATE(CO$3,$A16),[3]!ADJSAL,3,))</f>
        <v>0</v>
      </c>
      <c r="CP16" s="20">
        <f>IF(ISERROR(VLOOKUP(CONCATENATE(CP$3,$A16),[3]!ADJSAL,3,)=TRUE),0,VLOOKUP(CONCATENATE(CP$3,$A16),[3]!ADJSAL,3,))</f>
        <v>0</v>
      </c>
      <c r="CQ16" s="20">
        <f>IF(ISERROR(VLOOKUP(CONCATENATE(CQ$3,$A16),[3]!ADJSAL,3,)=TRUE),0,VLOOKUP(CONCATENATE(CQ$3,$A16),[3]!ADJSAL,3,))</f>
        <v>0</v>
      </c>
      <c r="CR16" s="20">
        <f>IF(ISERROR(VLOOKUP(CONCATENATE(CR$3,$A16),[3]!ADJSAL,3,)=TRUE),0,VLOOKUP(CONCATENATE(CR$3,$A16),[3]!ADJSAL,3,))</f>
        <v>0</v>
      </c>
      <c r="CS16" s="20">
        <f>IF(ISERROR(VLOOKUP(CONCATENATE(CS$3,$A16),[3]!ADJSAL,3,)=TRUE),0,VLOOKUP(CONCATENATE(CS$3,$A16),[3]!ADJSAL,3,))</f>
        <v>0</v>
      </c>
    </row>
    <row r="17" spans="1:97">
      <c r="A17" s="170">
        <v>1020010</v>
      </c>
      <c r="B17" s="170" t="s">
        <v>10</v>
      </c>
      <c r="C17" s="171">
        <f>VLOOKUP(A17,[2]!OLD,3,)</f>
        <v>1877921</v>
      </c>
      <c r="D17" s="24">
        <v>1809918</v>
      </c>
      <c r="E17" s="24">
        <f t="shared" si="0"/>
        <v>2017166</v>
      </c>
      <c r="F17" s="24">
        <f t="shared" si="1"/>
        <v>207248</v>
      </c>
      <c r="G17" s="24">
        <f t="shared" si="2"/>
        <v>0</v>
      </c>
      <c r="H17" s="24">
        <f t="shared" si="3"/>
        <v>0</v>
      </c>
      <c r="I17" s="24">
        <f t="shared" si="4"/>
        <v>0</v>
      </c>
      <c r="J17" s="24">
        <f t="shared" si="5"/>
        <v>137801</v>
      </c>
      <c r="K17" s="24">
        <f t="shared" si="6"/>
        <v>0</v>
      </c>
      <c r="L17" s="24">
        <f t="shared" si="7"/>
        <v>0</v>
      </c>
      <c r="M17" s="24">
        <f t="shared" si="8"/>
        <v>1879365</v>
      </c>
      <c r="N17" s="20">
        <f>IF(ISERROR(VLOOKUP(CONCATENATE(N$3,$A17),[3]!ADJSAL,3,)=TRUE),0,VLOOKUP(CONCATENATE(N$3,$A17),[3]!ADJSAL,3,))</f>
        <v>0</v>
      </c>
      <c r="O17" s="20">
        <f>IF(ISERROR(VLOOKUP(CONCATENATE(O$3,$A17),[3]!ADJSAL,3,)=TRUE),0,VLOOKUP(CONCATENATE(O$3,$A17),[3]!ADJSAL,3,))</f>
        <v>0</v>
      </c>
      <c r="P17" s="20">
        <f>IF(ISERROR(VLOOKUP(CONCATENATE(P$3,$A17),[3]!ADJSAL,3,)=TRUE),0,VLOOKUP(CONCATENATE(P$3,$A17),[3]!ADJSAL,3,))</f>
        <v>0</v>
      </c>
      <c r="Q17" s="20">
        <f>IF(ISERROR(VLOOKUP(CONCATENATE(Q$3,$A17),[3]!ADJSAL,3,)=TRUE),0,VLOOKUP(CONCATENATE(Q$3,$A17),[3]!ADJSAL,3,))</f>
        <v>0</v>
      </c>
      <c r="R17" s="20">
        <f>IF(ISERROR(VLOOKUP(CONCATENATE(R$3,$A17),[3]!ADJSAL,3,)=TRUE),0,VLOOKUP(CONCATENATE(R$3,$A17),[3]!ADJSAL,3,))</f>
        <v>0</v>
      </c>
      <c r="S17" s="20">
        <f>IF(ISERROR(VLOOKUP(CONCATENATE(S$3,$A17),[3]!ADJSAL,3,)=TRUE),0,VLOOKUP(CONCATENATE(S$3,$A17),[3]!ADJSAL,3,))</f>
        <v>0</v>
      </c>
      <c r="T17" s="20">
        <f>IF(ISERROR(VLOOKUP(CONCATENATE(T$3,$A17),[3]!ADJSAL,3,)=TRUE),0,VLOOKUP(CONCATENATE(T$3,$A17),[3]!ADJSAL,3,))</f>
        <v>0</v>
      </c>
      <c r="U17" s="20">
        <f>IF(ISERROR(VLOOKUP(CONCATENATE(U$3,$A17),[3]!ADJSAL,3,)=TRUE),0,VLOOKUP(CONCATENATE(U$3,$A17),[3]!ADJSAL,3,))</f>
        <v>0</v>
      </c>
      <c r="V17" s="20">
        <f>IF(ISERROR(VLOOKUP(CONCATENATE(V$3,$A17),[3]!ADJSAL,3,)=TRUE),0,VLOOKUP(CONCATENATE(V$3,$A17),[3]!ADJSAL,3,))</f>
        <v>0</v>
      </c>
      <c r="W17" s="20">
        <f>IF(ISERROR(VLOOKUP(CONCATENATE(W$3,$A17),[3]!ADJSAL,3,)=TRUE),0,VLOOKUP(CONCATENATE(W$3,$A17),[3]!ADJSAL,3,))</f>
        <v>0</v>
      </c>
      <c r="X17" s="20">
        <f>IF(ISERROR(VLOOKUP(CONCATENATE(X$3,$A17),[3]!ADJSAL,3,)=TRUE),0,VLOOKUP(CONCATENATE(X$3,$A17),[3]!ADJSAL,3,))</f>
        <v>0</v>
      </c>
      <c r="Y17" s="20">
        <f>IF(ISERROR(VLOOKUP(CONCATENATE(Y$3,$A17),[3]!ADJSAL,3,)=TRUE),0,VLOOKUP(CONCATENATE(Y$3,$A17),[3]!ADJSAL,3,))</f>
        <v>0</v>
      </c>
      <c r="Z17" s="20">
        <f>IF(ISERROR(VLOOKUP(CONCATENATE(Z$3,$A17),[3]!ADJSAL,3,)=TRUE),0,VLOOKUP(CONCATENATE(Z$3,$A17),[3]!ADJSAL,3,))</f>
        <v>0</v>
      </c>
      <c r="AA17" s="20">
        <f>IF(ISERROR(VLOOKUP(CONCATENATE(AA$3,$A17),[3]!ADJSAL,3,)=TRUE),0,VLOOKUP(CONCATENATE(AA$3,$A17),[3]!ADJSAL,3,))</f>
        <v>0</v>
      </c>
      <c r="AB17" s="20">
        <f>IF(ISERROR(VLOOKUP(CONCATENATE(AB$3,$A17),[3]!ADJSAL,3,)=TRUE),0,VLOOKUP(CONCATENATE(AB$3,$A17),[3]!ADJSAL,3,))</f>
        <v>0</v>
      </c>
      <c r="AC17" s="20">
        <f>IF(ISERROR(VLOOKUP(CONCATENATE(AC$3,$A17),[3]!ADJSAL,3,)=TRUE),0,VLOOKUP(CONCATENATE(AC$3,$A17),[3]!ADJSAL,3,))</f>
        <v>0</v>
      </c>
      <c r="AD17" s="20">
        <f>IF(ISERROR(VLOOKUP(CONCATENATE(AD$3,$A17),[3]!ADJSAL,3,)=TRUE),0,VLOOKUP(CONCATENATE(AD$3,$A17),[3]!ADJSAL,3,))</f>
        <v>0</v>
      </c>
      <c r="AE17" s="20">
        <f>IF(ISERROR(VLOOKUP(CONCATENATE(AE$3,$A17),[3]!ADJSAL,3,)=TRUE),0,VLOOKUP(CONCATENATE(AE$3,$A17),[3]!ADJSAL,3,))</f>
        <v>0</v>
      </c>
      <c r="AF17" s="20">
        <f>IF(ISERROR(VLOOKUP(CONCATENATE(AF$3,$A17),[3]!ADJSAL,3,)=TRUE),0,VLOOKUP(CONCATENATE(AF$3,$A17),[3]!ADJSAL,3,))</f>
        <v>0</v>
      </c>
      <c r="AG17" s="20">
        <f>IF(ISERROR(VLOOKUP(CONCATENATE(AG$3,$A17),[3]!ADJSAL,3,)=TRUE),0,VLOOKUP(CONCATENATE(AG$3,$A17),[3]!ADJSAL,3,))</f>
        <v>0</v>
      </c>
      <c r="AH17" s="20">
        <f>IF(ISERROR(VLOOKUP(CONCATENATE(AH$3,$A17),[3]!ADJSAL,3,)=TRUE),0,VLOOKUP(CONCATENATE(AH$3,$A17),[3]!ADJSAL,3,))</f>
        <v>0</v>
      </c>
      <c r="AI17" s="20">
        <f>IF(ISERROR(VLOOKUP(CONCATENATE(AI$3,$A17),[3]!ADJSAL,3,)=TRUE),0,VLOOKUP(CONCATENATE(AI$3,$A17),[3]!ADJSAL,3,))</f>
        <v>0</v>
      </c>
      <c r="AJ17" s="20">
        <f>IF(ISERROR(VLOOKUP(CONCATENATE(AJ$3,$A17),[3]!ADJSAL,3,)=TRUE),0,VLOOKUP(CONCATENATE(AJ$3,$A17),[3]!ADJSAL,3,))</f>
        <v>0</v>
      </c>
      <c r="AK17" s="20">
        <f>IF(ISERROR(VLOOKUP(CONCATENATE(AK$3,$A17),[3]!ADJSAL,3,)=TRUE),0,VLOOKUP(CONCATENATE(AK$3,$A17),[3]!ADJSAL,3,))</f>
        <v>0</v>
      </c>
      <c r="AL17" s="20">
        <f>IF(ISERROR(VLOOKUP(CONCATENATE(AL$3,$A17),[3]!ADJSAL,3,)=TRUE),0,VLOOKUP(CONCATENATE(AL$3,$A17),[3]!ADJSAL,3,))</f>
        <v>0</v>
      </c>
      <c r="AM17" s="20">
        <f>IF(ISERROR(VLOOKUP(CONCATENATE(AM$3,$A17),[3]!ADJSAL,3,)=TRUE),0,VLOOKUP(CONCATENATE(AM$3,$A17),[3]!ADJSAL,3,))</f>
        <v>33179</v>
      </c>
      <c r="AN17" s="20">
        <f>IF(ISERROR(VLOOKUP(CONCATENATE(AN$3,$A17),[3]!ADJSAL,3,)=TRUE),0,VLOOKUP(CONCATENATE(AN$3,$A17),[3]!ADJSAL,3,))</f>
        <v>0</v>
      </c>
      <c r="AO17" s="20">
        <f>IF(ISERROR(VLOOKUP(CONCATENATE(AO$3,$A17),[3]!ADJSAL,3,)=TRUE),0,VLOOKUP(CONCATENATE(AO$3,$A17),[3]!ADJSAL,3,))</f>
        <v>0</v>
      </c>
      <c r="AP17" s="20">
        <f>IF(ISERROR(VLOOKUP(CONCATENATE(AP$3,$A17),[3]!ADJSAL,3,)=TRUE),0,VLOOKUP(CONCATENATE(AP$3,$A17),[3]!ADJSAL,3,))</f>
        <v>0</v>
      </c>
      <c r="AQ17" s="20">
        <f>IF(ISERROR(VLOOKUP(CONCATENATE(AQ$3,$A17),[3]!ADJSAL,3,)=TRUE),0,VLOOKUP(CONCATENATE(AQ$3,$A17),[3]!ADJSAL,3,))</f>
        <v>0</v>
      </c>
      <c r="AR17" s="20">
        <f>IF(ISERROR(VLOOKUP(CONCATENATE(AR$3,$A17),[3]!ADJSAL,3,)=TRUE),0,VLOOKUP(CONCATENATE(AR$3,$A17),[3]!ADJSAL,3,))</f>
        <v>0</v>
      </c>
      <c r="AS17" s="20">
        <f>IF(ISERROR(VLOOKUP(CONCATENATE(AS$3,$A17),[3]!ADJSAL,3,)=TRUE),0,VLOOKUP(CONCATENATE(AS$3,$A17),[3]!ADJSAL,3,))</f>
        <v>0</v>
      </c>
      <c r="AT17" s="20">
        <f>IF(ISERROR(VLOOKUP(CONCATENATE(AT$3,$A17),[3]!ADJSAL,3,)=TRUE),0,VLOOKUP(CONCATENATE(AT$3,$A17),[3]!ADJSAL,3,))</f>
        <v>0</v>
      </c>
      <c r="AU17" s="20">
        <f>IF(ISERROR(VLOOKUP(CONCATENATE(AU$3,$A17),[3]!ADJSAL,3,)=TRUE),0,VLOOKUP(CONCATENATE(AU$3,$A17),[3]!ADJSAL,3,))</f>
        <v>0</v>
      </c>
      <c r="AV17" s="20">
        <f>IF(ISERROR(VLOOKUP(CONCATENATE(AV$3,$A17),[3]!ADJSAL,3,)=TRUE),0,VLOOKUP(CONCATENATE(AV$3,$A17),[3]!ADJSAL,3,))</f>
        <v>0</v>
      </c>
      <c r="AW17" s="20">
        <f>IF(ISERROR(VLOOKUP(CONCATENATE(AW$3,$A17),[3]!ADJSAL,3,)=TRUE),0,VLOOKUP(CONCATENATE(AW$3,$A17),[3]!ADJSAL,3,))</f>
        <v>0</v>
      </c>
      <c r="AX17" s="20">
        <f>IF(ISERROR(VLOOKUP(CONCATENATE(AX$3,$A17),[3]!ADJSAL,3,)=TRUE),0,VLOOKUP(CONCATENATE(AX$3,$A17),[3]!ADJSAL,3,))</f>
        <v>0</v>
      </c>
      <c r="AY17" s="20">
        <f>IF(ISERROR(VLOOKUP(CONCATENATE(AY$3,$A17),[3]!ADJSAL,3,)=TRUE),0,VLOOKUP(CONCATENATE(AY$3,$A17),[3]!ADJSAL,3,))</f>
        <v>0</v>
      </c>
      <c r="AZ17" s="20">
        <f>IF(ISERROR(VLOOKUP(CONCATENATE(AZ$3,$A17),[3]!ADJSAL,3,)=TRUE),0,VLOOKUP(CONCATENATE(AZ$3,$A17),[3]!ADJSAL,3,))</f>
        <v>0</v>
      </c>
      <c r="BA17" s="20">
        <f>IF(ISERROR(VLOOKUP(CONCATENATE(BA$3,$A17),[3]!ADJSAL,3,)=TRUE),0,VLOOKUP(CONCATENATE(BA$3,$A17),[3]!ADJSAL,3,))</f>
        <v>0</v>
      </c>
      <c r="BB17" s="20">
        <f>IF(ISERROR(VLOOKUP(CONCATENATE(BB$3,$A17),[3]!ADJSAL,3,)=TRUE),0,VLOOKUP(CONCATENATE(BB$3,$A17),[3]!ADJSAL,3,))</f>
        <v>0</v>
      </c>
      <c r="BC17" s="20">
        <f>IF(ISERROR(VLOOKUP(CONCATENATE(BC$3,$A17),[3]!ADJSAL,3,)=TRUE),0,VLOOKUP(CONCATENATE(BC$3,$A17),[3]!ADJSAL,3,))</f>
        <v>0</v>
      </c>
      <c r="BD17" s="20">
        <f>IF(ISERROR(VLOOKUP(CONCATENATE(BD$3,$A17),[3]!ADJSAL,3,)=TRUE),0,VLOOKUP(CONCATENATE(BD$3,$A17),[3]!ADJSAL,3,))</f>
        <v>32823</v>
      </c>
      <c r="BE17" s="20">
        <f>IF(ISERROR(VLOOKUP(CONCATENATE(BE$3,$A17),[3]!ADJSAL,3,)=TRUE),0,VLOOKUP(CONCATENATE(BE$3,$A17),[3]!ADJSAL,3,))</f>
        <v>0</v>
      </c>
      <c r="BF17" s="20">
        <f>IF(ISERROR(VLOOKUP(CONCATENATE(BF$3,$A17),[3]!ADJSAL,3,)=TRUE),0,VLOOKUP(CONCATENATE(BF$3,$A17),[3]!ADJSAL,3,))</f>
        <v>71799</v>
      </c>
      <c r="BG17" s="20">
        <f>IF(ISERROR(VLOOKUP(CONCATENATE(BG$3,$A17),[3]!ADJSAL,3,)=TRUE),0,VLOOKUP(CONCATENATE(BG$3,$A17),[3]!ADJSAL,3,))</f>
        <v>0</v>
      </c>
      <c r="BH17" s="20">
        <f>IF(ISERROR(VLOOKUP(CONCATENATE(BH$3,$A17),[3]!ADJSAL,3,)=TRUE),0,VLOOKUP(CONCATENATE(BH$3,$A17),[3]!ADJSAL,3,))</f>
        <v>0</v>
      </c>
      <c r="BI17" s="20">
        <f>IF(ISERROR(VLOOKUP(CONCATENATE(BI$3,$A17),[3]!ADJSAL,3,)=TRUE),0,VLOOKUP(CONCATENATE(BI$3,$A17),[3]!ADJSAL,3,))</f>
        <v>0</v>
      </c>
      <c r="BJ17" s="20">
        <f>IF(ISERROR(VLOOKUP(CONCATENATE(BJ$3,$A17),[3]!ADJSAL,3,)=TRUE),0,VLOOKUP(CONCATENATE(BJ$3,$A17),[3]!ADJSAL,3,))</f>
        <v>0</v>
      </c>
      <c r="BK17" s="20">
        <f>IF(ISERROR(VLOOKUP(CONCATENATE(BK$3,$A17),[3]!ADJSAL,3,)=TRUE),0,VLOOKUP(CONCATENATE(BK$3,$A17),[3]!ADJSAL,3,))</f>
        <v>0</v>
      </c>
      <c r="BL17" s="20">
        <f>IF(ISERROR(VLOOKUP(CONCATENATE(BL$3,$A17),[3]!ADJSAL,3,)=TRUE),0,VLOOKUP(CONCATENATE(BL$3,$A17),[3]!ADJSAL,3,))</f>
        <v>0</v>
      </c>
      <c r="BM17" s="20">
        <f>IF(ISERROR(VLOOKUP(CONCATENATE(BM$3,$A17),[3]!ADJSAL,3,)=TRUE),0,VLOOKUP(CONCATENATE(BM$3,$A17),[3]!ADJSAL,3,))</f>
        <v>0</v>
      </c>
      <c r="BN17" s="20">
        <f>IF(ISERROR(VLOOKUP(CONCATENATE(BN$3,$A17),[3]!ADJSAL,3,)=TRUE),0,VLOOKUP(CONCATENATE(BN$3,$A17),[3]!ADJSAL,3,))</f>
        <v>0</v>
      </c>
      <c r="BO17" s="20">
        <f>IF(ISERROR(VLOOKUP(CONCATENATE(BO$3,$A17),[3]!ADJSAL,3,)=TRUE),0,VLOOKUP(CONCATENATE(BO$3,$A17),[3]!ADJSAL,3,))</f>
        <v>0</v>
      </c>
      <c r="BP17" s="20">
        <f>IF(ISERROR(VLOOKUP(CONCATENATE(BP$3,$A17),[3]!ADJSAL,3,)=TRUE),0,VLOOKUP(CONCATENATE(BP$3,$A17),[3]!ADJSAL,3,))</f>
        <v>0</v>
      </c>
      <c r="BQ17" s="20">
        <f>IF(ISERROR(VLOOKUP(CONCATENATE(BQ$3,$A17),[3]!ADJSAL,3,)=TRUE),0,VLOOKUP(CONCATENATE(BQ$3,$A17),[3]!ADJSAL,3,))</f>
        <v>0</v>
      </c>
      <c r="BR17" s="20">
        <f>IF(ISERROR(VLOOKUP(CONCATENATE(BR$3,$A17),[3]!ADJSAL,3,)=TRUE),0,VLOOKUP(CONCATENATE(BR$3,$A17),[3]!ADJSAL,3,))</f>
        <v>0</v>
      </c>
      <c r="BS17" s="20">
        <f>IF(ISERROR(VLOOKUP(CONCATENATE(BS$3,$A17),[3]!ADJSAL,3,)=TRUE),0,VLOOKUP(CONCATENATE(BS$3,$A17),[3]!ADJSAL,3,))</f>
        <v>0</v>
      </c>
      <c r="BT17" s="20">
        <f>IF(ISERROR(VLOOKUP(CONCATENATE(BT$3,$A17),[3]!ADJSAL,3,)=TRUE),0,VLOOKUP(CONCATENATE(BT$3,$A17),[3]!ADJSAL,3,))</f>
        <v>0</v>
      </c>
      <c r="BU17" s="20">
        <f>IF(ISERROR(VLOOKUP(CONCATENATE(BU$3,$A17),[3]!ADJSAL,3,)=TRUE),0,VLOOKUP(CONCATENATE(BU$3,$A17),[3]!ADJSAL,3,))</f>
        <v>0</v>
      </c>
      <c r="BV17" s="20">
        <f>IF(ISERROR(VLOOKUP(CONCATENATE(BV$3,$A17),[3]!ADJSAL,3,)=TRUE),0,VLOOKUP(CONCATENATE(BV$3,$A17),[3]!ADJSAL,3,))</f>
        <v>0</v>
      </c>
      <c r="BW17" s="20">
        <f>IF(ISERROR(VLOOKUP(CONCATENATE(BW$3,$A17),[3]!ADJSAL,3,)=TRUE),0,VLOOKUP(CONCATENATE(BW$3,$A17),[3]!ADJSAL,3,))</f>
        <v>0</v>
      </c>
      <c r="BX17" s="20">
        <f>IF(ISERROR(VLOOKUP(CONCATENATE(BX$3,$A17),[3]!ADJSAL,3,)=TRUE),0,VLOOKUP(CONCATENATE(BX$3,$A17),[3]!ADJSAL,3,))</f>
        <v>0</v>
      </c>
      <c r="BY17" s="20">
        <f>IF(ISERROR(VLOOKUP(CONCATENATE(BY$3,$A17),[3]!ADJSAL,3,)=TRUE),0,VLOOKUP(CONCATENATE(BY$3,$A17),[3]!ADJSAL,3,))</f>
        <v>0</v>
      </c>
      <c r="BZ17" s="20">
        <f>IF(ISERROR(VLOOKUP(CONCATENATE(BZ$3,$A17),[3]!ADJSAL,3,)=TRUE),0,VLOOKUP(CONCATENATE(BZ$3,$A17),[3]!ADJSAL,3,))</f>
        <v>0</v>
      </c>
      <c r="CA17" s="20">
        <f>IF(ISERROR(VLOOKUP(CONCATENATE(CA$3,$A17),[3]!ADJSAL,3,)=TRUE),0,VLOOKUP(CONCATENATE(CA$3,$A17),[3]!ADJSAL,3,))</f>
        <v>0</v>
      </c>
      <c r="CB17" s="20">
        <f>IF(ISERROR(VLOOKUP(CONCATENATE(CB$3,$A17),[3]!ADJSAL,3,)=TRUE),0,VLOOKUP(CONCATENATE(CB$3,$A17),[3]!ADJSAL,3,))</f>
        <v>0</v>
      </c>
      <c r="CC17" s="20">
        <f>IF(ISERROR(VLOOKUP(CONCATENATE(CC$3,$A17),[3]!ADJSAL,3,)=TRUE),0,VLOOKUP(CONCATENATE(CC$3,$A17),[3]!ADJSAL,3,))</f>
        <v>0</v>
      </c>
      <c r="CD17" s="20">
        <f>IF(ISERROR(VLOOKUP(CONCATENATE(CD$3,$A17),[3]!ADJSAL,3,)=TRUE),0,VLOOKUP(CONCATENATE(CD$3,$A17),[3]!ADJSAL,3,))</f>
        <v>0</v>
      </c>
      <c r="CE17" s="20">
        <f>IF(ISERROR(VLOOKUP(CONCATENATE(CE$3,$A17),[3]!ADJSAL,3,)=TRUE),0,VLOOKUP(CONCATENATE(CE$3,$A17),[3]!ADJSAL,3,))</f>
        <v>0</v>
      </c>
      <c r="CF17" s="20">
        <f>IF(ISERROR(VLOOKUP(CONCATENATE(CF$3,$A17),[3]!ADJSAL,3,)=TRUE),0,VLOOKUP(CONCATENATE(CF$3,$A17),[3]!ADJSAL,3,))</f>
        <v>0</v>
      </c>
      <c r="CG17" s="20">
        <f>IF(ISERROR(VLOOKUP(CONCATENATE(CG$3,$A17),[3]!ADJSAL,3,)=TRUE),0,VLOOKUP(CONCATENATE(CG$3,$A17),[3]!ADJSAL,3,))</f>
        <v>0</v>
      </c>
      <c r="CH17" s="20">
        <f>IF(ISERROR(VLOOKUP(CONCATENATE(CH$3,$A17),[3]!ADJSAL,3,)=TRUE),0,VLOOKUP(CONCATENATE(CH$3,$A17),[3]!ADJSAL,3,))</f>
        <v>0</v>
      </c>
      <c r="CI17" s="20">
        <f>IF(ISERROR(VLOOKUP(CONCATENATE(CI$3,$A17),[3]!ADJSAL,3,)=TRUE),0,VLOOKUP(CONCATENATE(CI$3,$A17),[3]!ADJSAL,3,))</f>
        <v>0</v>
      </c>
      <c r="CJ17" s="20">
        <f>IF(ISERROR(VLOOKUP(CONCATENATE(CJ$3,$A17),[3]!ADJSAL,3,)=TRUE),0,VLOOKUP(CONCATENATE(CJ$3,$A17),[3]!ADJSAL,3,))</f>
        <v>0</v>
      </c>
      <c r="CK17" s="20">
        <f>IF(ISERROR(VLOOKUP(CONCATENATE(CK$3,$A17),[3]!ADJSAL,3,)=TRUE),0,VLOOKUP(CONCATENATE(CK$3,$A17),[3]!ADJSAL,3,))</f>
        <v>0</v>
      </c>
      <c r="CL17" s="20">
        <f>IF(ISERROR(VLOOKUP(CONCATENATE(CL$3,$A17),[3]!ADJSAL,3,)=TRUE),0,VLOOKUP(CONCATENATE(CL$3,$A17),[3]!ADJSAL,3,))</f>
        <v>0</v>
      </c>
      <c r="CM17" s="20">
        <f>IF(ISERROR(VLOOKUP(CONCATENATE(CM$3,$A17),[3]!ADJSAL,3,)=TRUE),0,VLOOKUP(CONCATENATE(CM$3,$A17),[3]!ADJSAL,3,))</f>
        <v>0</v>
      </c>
      <c r="CN17" s="20">
        <f>IF(ISERROR(VLOOKUP(CONCATENATE(CN$3,$A17),[3]!ADJSAL,3,)=TRUE),0,VLOOKUP(CONCATENATE(CN$3,$A17),[3]!ADJSAL,3,))</f>
        <v>0</v>
      </c>
      <c r="CO17" s="20">
        <f>IF(ISERROR(VLOOKUP(CONCATENATE(CO$3,$A17),[3]!ADJSAL,3,)=TRUE),0,VLOOKUP(CONCATENATE(CO$3,$A17),[3]!ADJSAL,3,))</f>
        <v>33221</v>
      </c>
      <c r="CP17" s="20">
        <f>IF(ISERROR(VLOOKUP(CONCATENATE(CP$3,$A17),[3]!ADJSAL,3,)=TRUE),0,VLOOKUP(CONCATENATE(CP$3,$A17),[3]!ADJSAL,3,))</f>
        <v>1624394</v>
      </c>
      <c r="CQ17" s="20">
        <f>IF(ISERROR(VLOOKUP(CONCATENATE(CQ$3,$A17),[3]!ADJSAL,3,)=TRUE),0,VLOOKUP(CONCATENATE(CQ$3,$A17),[3]!ADJSAL,3,))</f>
        <v>0</v>
      </c>
      <c r="CR17" s="20">
        <f>IF(ISERROR(VLOOKUP(CONCATENATE(CR$3,$A17),[3]!ADJSAL,3,)=TRUE),0,VLOOKUP(CONCATENATE(CR$3,$A17),[3]!ADJSAL,3,))</f>
        <v>6380</v>
      </c>
      <c r="CS17" s="20">
        <f>IF(ISERROR(VLOOKUP(CONCATENATE(CS$3,$A17),[3]!ADJSAL,3,)=TRUE),0,VLOOKUP(CONCATENATE(CS$3,$A17),[3]!ADJSAL,3,))</f>
        <v>215370</v>
      </c>
    </row>
    <row r="18" spans="1:97">
      <c r="A18" s="170">
        <v>1020011</v>
      </c>
      <c r="B18" s="170" t="s">
        <v>11</v>
      </c>
      <c r="C18" s="171">
        <f>VLOOKUP(A18,[2]!OLD,3,)</f>
        <v>317539</v>
      </c>
      <c r="D18" s="24">
        <v>500</v>
      </c>
      <c r="E18" s="24">
        <f t="shared" si="0"/>
        <v>500</v>
      </c>
      <c r="F18" s="24">
        <f t="shared" si="1"/>
        <v>0</v>
      </c>
      <c r="G18" s="24">
        <f t="shared" si="2"/>
        <v>0</v>
      </c>
      <c r="H18" s="24">
        <f t="shared" si="3"/>
        <v>0</v>
      </c>
      <c r="I18" s="24">
        <f t="shared" si="4"/>
        <v>0</v>
      </c>
      <c r="J18" s="24">
        <f t="shared" si="5"/>
        <v>500</v>
      </c>
      <c r="K18" s="24">
        <f t="shared" si="6"/>
        <v>0</v>
      </c>
      <c r="L18" s="24">
        <f t="shared" si="7"/>
        <v>0</v>
      </c>
      <c r="M18" s="24">
        <f t="shared" si="8"/>
        <v>0</v>
      </c>
      <c r="N18" s="20"/>
      <c r="O18" s="20"/>
      <c r="P18" s="20"/>
      <c r="Q18" s="20"/>
      <c r="R18" s="20"/>
      <c r="S18" s="20"/>
      <c r="T18" s="20"/>
      <c r="U18" s="20"/>
      <c r="V18" s="20"/>
      <c r="W18" s="20"/>
      <c r="X18" s="20"/>
      <c r="Y18" s="20"/>
      <c r="Z18" s="20"/>
      <c r="AA18" s="20">
        <f>IF(ISERROR(VLOOKUP(CONCATENATE(AA$3,$A18),[3]!ADJSAL,3,)=TRUE),0,VLOOKUP(CONCATENATE(AA$3,$A18),[3]!ADJSAL,3,))</f>
        <v>0</v>
      </c>
      <c r="AB18" s="20">
        <f>IF(ISERROR(VLOOKUP(CONCATENATE(AB$3,$A18),[3]!ADJSAL,3,)=TRUE),0,VLOOKUP(CONCATENATE(AB$3,$A18),[3]!ADJSAL,3,))</f>
        <v>0</v>
      </c>
      <c r="AC18" s="20">
        <f>IF(ISERROR(VLOOKUP(CONCATENATE(AC$3,$A18),[3]!ADJSAL,3,)=TRUE),0,VLOOKUP(CONCATENATE(AC$3,$A18),[3]!ADJSAL,3,))</f>
        <v>0</v>
      </c>
      <c r="AD18" s="20">
        <f>IF(ISERROR(VLOOKUP(CONCATENATE(AD$3,$A18),[3]!ADJSAL,3,)=TRUE),0,VLOOKUP(CONCATENATE(AD$3,$A18),[3]!ADJSAL,3,))</f>
        <v>0</v>
      </c>
      <c r="AE18" s="20">
        <f>IF(ISERROR(VLOOKUP(CONCATENATE(AE$3,$A18),[3]!ADJSAL,3,)=TRUE),0,VLOOKUP(CONCATENATE(AE$3,$A18),[3]!ADJSAL,3,))</f>
        <v>0</v>
      </c>
      <c r="AF18" s="20">
        <f>IF(ISERROR(VLOOKUP(CONCATENATE(AF$3,$A18),[3]!ADJSAL,3,)=TRUE),0,VLOOKUP(CONCATENATE(AF$3,$A18),[3]!ADJSAL,3,))</f>
        <v>0</v>
      </c>
      <c r="AG18" s="20">
        <f>IF(ISERROR(VLOOKUP(CONCATENATE(AG$3,$A18),[3]!ADJSAL,3,)=TRUE),0,VLOOKUP(CONCATENATE(AG$3,$A18),[3]!ADJSAL,3,))</f>
        <v>0</v>
      </c>
      <c r="AH18" s="20">
        <f>IF(ISERROR(VLOOKUP(CONCATENATE(AH$3,$A18),[3]!ADJSAL,3,)=TRUE),0,VLOOKUP(CONCATENATE(AH$3,$A18),[3]!ADJSAL,3,))</f>
        <v>0</v>
      </c>
      <c r="AI18" s="20">
        <f>IF(ISERROR(VLOOKUP(CONCATENATE(AI$3,$A18),[3]!ADJSAL,3,)=TRUE),0,VLOOKUP(CONCATENATE(AI$3,$A18),[3]!ADJSAL,3,))</f>
        <v>0</v>
      </c>
      <c r="AJ18" s="20">
        <f>IF(ISERROR(VLOOKUP(CONCATENATE(AJ$3,$A18),[3]!ADJSAL,3,)=TRUE),0,VLOOKUP(CONCATENATE(AJ$3,$A18),[3]!ADJSAL,3,))</f>
        <v>0</v>
      </c>
      <c r="AK18" s="20">
        <f>IF(ISERROR(VLOOKUP(CONCATENATE(AK$3,$A18),[3]!ADJSAL,3,)=TRUE),0,VLOOKUP(CONCATENATE(AK$3,$A18),[3]!ADJSAL,3,))</f>
        <v>0</v>
      </c>
      <c r="AL18" s="20">
        <f>IF(ISERROR(VLOOKUP(CONCATENATE(AL$3,$A18),[3]!ADJSAL,3,)=TRUE),0,VLOOKUP(CONCATENATE(AL$3,$A18),[3]!ADJSAL,3,))</f>
        <v>0</v>
      </c>
      <c r="AM18" s="20">
        <f>IF(ISERROR(VLOOKUP(CONCATENATE(AM$3,$A18),[3]!ADJSAL,3,)=TRUE),0,VLOOKUP(CONCATENATE(AM$3,$A18),[3]!ADJSAL,3,))</f>
        <v>0</v>
      </c>
      <c r="AN18" s="20">
        <f>IF(ISERROR(VLOOKUP(CONCATENATE(AN$3,$A18),[3]!ADJSAL,3,)=TRUE),0,VLOOKUP(CONCATENATE(AN$3,$A18),[3]!ADJSAL,3,))</f>
        <v>0</v>
      </c>
      <c r="AO18" s="20">
        <f>IF(ISERROR(VLOOKUP(CONCATENATE(AO$3,$A18),[3]!ADJSAL,3,)=TRUE),0,VLOOKUP(CONCATENATE(AO$3,$A18),[3]!ADJSAL,3,))</f>
        <v>0</v>
      </c>
      <c r="AP18" s="20">
        <f>IF(ISERROR(VLOOKUP(CONCATENATE(AP$3,$A18),[3]!ADJSAL,3,)=TRUE),0,VLOOKUP(CONCATENATE(AP$3,$A18),[3]!ADJSAL,3,))</f>
        <v>0</v>
      </c>
      <c r="AQ18" s="20">
        <f>IF(ISERROR(VLOOKUP(CONCATENATE(AQ$3,$A18),[3]!ADJSAL,3,)=TRUE),0,VLOOKUP(CONCATENATE(AQ$3,$A18),[3]!ADJSAL,3,))</f>
        <v>500</v>
      </c>
      <c r="AR18" s="20">
        <f>IF(ISERROR(VLOOKUP(CONCATENATE(AR$3,$A18),[3]!ADJSAL,3,)=TRUE),0,VLOOKUP(CONCATENATE(AR$3,$A18),[3]!ADJSAL,3,))</f>
        <v>0</v>
      </c>
      <c r="AS18" s="20">
        <f>IF(ISERROR(VLOOKUP(CONCATENATE(AS$3,$A18),[3]!ADJSAL,3,)=TRUE),0,VLOOKUP(CONCATENATE(AS$3,$A18),[3]!ADJSAL,3,))</f>
        <v>0</v>
      </c>
      <c r="AT18" s="20">
        <f>IF(ISERROR(VLOOKUP(CONCATENATE(AT$3,$A18),[3]!ADJSAL,3,)=TRUE),0,VLOOKUP(CONCATENATE(AT$3,$A18),[3]!ADJSAL,3,))</f>
        <v>0</v>
      </c>
      <c r="AU18" s="20">
        <f>IF(ISERROR(VLOOKUP(CONCATENATE(AU$3,$A18),[3]!ADJSAL,3,)=TRUE),0,VLOOKUP(CONCATENATE(AU$3,$A18),[3]!ADJSAL,3,))</f>
        <v>0</v>
      </c>
      <c r="AV18" s="20">
        <f>IF(ISERROR(VLOOKUP(CONCATENATE(AV$3,$A18),[3]!ADJSAL,3,)=TRUE),0,VLOOKUP(CONCATENATE(AV$3,$A18),[3]!ADJSAL,3,))</f>
        <v>0</v>
      </c>
      <c r="AW18" s="20">
        <f>IF(ISERROR(VLOOKUP(CONCATENATE(AW$3,$A18),[3]!ADJSAL,3,)=TRUE),0,VLOOKUP(CONCATENATE(AW$3,$A18),[3]!ADJSAL,3,))</f>
        <v>0</v>
      </c>
      <c r="AX18" s="20">
        <f>IF(ISERROR(VLOOKUP(CONCATENATE(AX$3,$A18),[3]!ADJSAL,3,)=TRUE),0,VLOOKUP(CONCATENATE(AX$3,$A18),[3]!ADJSAL,3,))</f>
        <v>0</v>
      </c>
      <c r="AY18" s="20">
        <f>IF(ISERROR(VLOOKUP(CONCATENATE(AY$3,$A18),[3]!ADJSAL,3,)=TRUE),0,VLOOKUP(CONCATENATE(AY$3,$A18),[3]!ADJSAL,3,))</f>
        <v>0</v>
      </c>
      <c r="AZ18" s="20">
        <f>IF(ISERROR(VLOOKUP(CONCATENATE(AZ$3,$A18),[3]!ADJSAL,3,)=TRUE),0,VLOOKUP(CONCATENATE(AZ$3,$A18),[3]!ADJSAL,3,))</f>
        <v>0</v>
      </c>
      <c r="BA18" s="20">
        <f>IF(ISERROR(VLOOKUP(CONCATENATE(BA$3,$A18),[3]!ADJSAL,3,)=TRUE),0,VLOOKUP(CONCATENATE(BA$3,$A18),[3]!ADJSAL,3,))</f>
        <v>0</v>
      </c>
      <c r="BB18" s="20">
        <f>IF(ISERROR(VLOOKUP(CONCATENATE(BB$3,$A18),[3]!ADJSAL,3,)=TRUE),0,VLOOKUP(CONCATENATE(BB$3,$A18),[3]!ADJSAL,3,))</f>
        <v>0</v>
      </c>
      <c r="BC18" s="20">
        <f>IF(ISERROR(VLOOKUP(CONCATENATE(BC$3,$A18),[3]!ADJSAL,3,)=TRUE),0,VLOOKUP(CONCATENATE(BC$3,$A18),[3]!ADJSAL,3,))</f>
        <v>0</v>
      </c>
      <c r="BD18" s="20">
        <f>IF(ISERROR(VLOOKUP(CONCATENATE(BD$3,$A18),[3]!ADJSAL,3,)=TRUE),0,VLOOKUP(CONCATENATE(BD$3,$A18),[3]!ADJSAL,3,))</f>
        <v>0</v>
      </c>
      <c r="BE18" s="20">
        <f>IF(ISERROR(VLOOKUP(CONCATENATE(BE$3,$A18),[3]!ADJSAL,3,)=TRUE),0,VLOOKUP(CONCATENATE(BE$3,$A18),[3]!ADJSAL,3,))</f>
        <v>0</v>
      </c>
      <c r="BF18" s="20">
        <f>IF(ISERROR(VLOOKUP(CONCATENATE(BF$3,$A18),[3]!ADJSAL,3,)=TRUE),0,VLOOKUP(CONCATENATE(BF$3,$A18),[3]!ADJSAL,3,))</f>
        <v>0</v>
      </c>
      <c r="BG18" s="20">
        <f>IF(ISERROR(VLOOKUP(CONCATENATE(BG$3,$A18),[3]!ADJSAL,3,)=TRUE),0,VLOOKUP(CONCATENATE(BG$3,$A18),[3]!ADJSAL,3,))</f>
        <v>0</v>
      </c>
      <c r="BH18" s="20">
        <f>IF(ISERROR(VLOOKUP(CONCATENATE(BH$3,$A18),[3]!ADJSAL,3,)=TRUE),0,VLOOKUP(CONCATENATE(BH$3,$A18),[3]!ADJSAL,3,))</f>
        <v>0</v>
      </c>
      <c r="BI18" s="20">
        <f>IF(ISERROR(VLOOKUP(CONCATENATE(BI$3,$A18),[3]!ADJSAL,3,)=TRUE),0,VLOOKUP(CONCATENATE(BI$3,$A18),[3]!ADJSAL,3,))</f>
        <v>0</v>
      </c>
      <c r="BJ18" s="20">
        <f>IF(ISERROR(VLOOKUP(CONCATENATE(BJ$3,$A18),[3]!ADJSAL,3,)=TRUE),0,VLOOKUP(CONCATENATE(BJ$3,$A18),[3]!ADJSAL,3,))</f>
        <v>0</v>
      </c>
      <c r="BK18" s="20">
        <f>IF(ISERROR(VLOOKUP(CONCATENATE(BK$3,$A18),[3]!ADJSAL,3,)=TRUE),0,VLOOKUP(CONCATENATE(BK$3,$A18),[3]!ADJSAL,3,))</f>
        <v>0</v>
      </c>
      <c r="BL18" s="20">
        <f>IF(ISERROR(VLOOKUP(CONCATENATE(BL$3,$A18),[3]!ADJSAL,3,)=TRUE),0,VLOOKUP(CONCATENATE(BL$3,$A18),[3]!ADJSAL,3,))</f>
        <v>0</v>
      </c>
      <c r="BM18" s="20">
        <f>IF(ISERROR(VLOOKUP(CONCATENATE(BM$3,$A18),[3]!ADJSAL,3,)=TRUE),0,VLOOKUP(CONCATENATE(BM$3,$A18),[3]!ADJSAL,3,))</f>
        <v>0</v>
      </c>
      <c r="BN18" s="20">
        <f>IF(ISERROR(VLOOKUP(CONCATENATE(BN$3,$A18),[3]!ADJSAL,3,)=TRUE),0,VLOOKUP(CONCATENATE(BN$3,$A18),[3]!ADJSAL,3,))</f>
        <v>0</v>
      </c>
      <c r="BO18" s="20">
        <f>IF(ISERROR(VLOOKUP(CONCATENATE(BO$3,$A18),[3]!ADJSAL,3,)=TRUE),0,VLOOKUP(CONCATENATE(BO$3,$A18),[3]!ADJSAL,3,))</f>
        <v>0</v>
      </c>
      <c r="BP18" s="20">
        <f>IF(ISERROR(VLOOKUP(CONCATENATE(BP$3,$A18),[3]!ADJSAL,3,)=TRUE),0,VLOOKUP(CONCATENATE(BP$3,$A18),[3]!ADJSAL,3,))</f>
        <v>0</v>
      </c>
      <c r="BQ18" s="20">
        <f>IF(ISERROR(VLOOKUP(CONCATENATE(BQ$3,$A18),[3]!ADJSAL,3,)=TRUE),0,VLOOKUP(CONCATENATE(BQ$3,$A18),[3]!ADJSAL,3,))</f>
        <v>0</v>
      </c>
      <c r="BR18" s="20">
        <f>IF(ISERROR(VLOOKUP(CONCATENATE(BR$3,$A18),[3]!ADJSAL,3,)=TRUE),0,VLOOKUP(CONCATENATE(BR$3,$A18),[3]!ADJSAL,3,))</f>
        <v>0</v>
      </c>
      <c r="BS18" s="20">
        <f>IF(ISERROR(VLOOKUP(CONCATENATE(BS$3,$A18),[3]!ADJSAL,3,)=TRUE),0,VLOOKUP(CONCATENATE(BS$3,$A18),[3]!ADJSAL,3,))</f>
        <v>0</v>
      </c>
      <c r="BT18" s="20">
        <f>IF(ISERROR(VLOOKUP(CONCATENATE(BT$3,$A18),[3]!ADJSAL,3,)=TRUE),0,VLOOKUP(CONCATENATE(BT$3,$A18),[3]!ADJSAL,3,))</f>
        <v>0</v>
      </c>
      <c r="BU18" s="20">
        <f>IF(ISERROR(VLOOKUP(CONCATENATE(BU$3,$A18),[3]!ADJSAL,3,)=TRUE),0,VLOOKUP(CONCATENATE(BU$3,$A18),[3]!ADJSAL,3,))</f>
        <v>0</v>
      </c>
      <c r="BV18" s="20">
        <f>IF(ISERROR(VLOOKUP(CONCATENATE(BV$3,$A18),[3]!ADJSAL,3,)=TRUE),0,VLOOKUP(CONCATENATE(BV$3,$A18),[3]!ADJSAL,3,))</f>
        <v>0</v>
      </c>
      <c r="BW18" s="20">
        <f>IF(ISERROR(VLOOKUP(CONCATENATE(BW$3,$A18),[3]!ADJSAL,3,)=TRUE),0,VLOOKUP(CONCATENATE(BW$3,$A18),[3]!ADJSAL,3,))</f>
        <v>0</v>
      </c>
      <c r="BX18" s="20">
        <f>IF(ISERROR(VLOOKUP(CONCATENATE(BX$3,$A18),[3]!ADJSAL,3,)=TRUE),0,VLOOKUP(CONCATENATE(BX$3,$A18),[3]!ADJSAL,3,))</f>
        <v>0</v>
      </c>
      <c r="BY18" s="20">
        <f>IF(ISERROR(VLOOKUP(CONCATENATE(BY$3,$A18),[3]!ADJSAL,3,)=TRUE),0,VLOOKUP(CONCATENATE(BY$3,$A18),[3]!ADJSAL,3,))</f>
        <v>0</v>
      </c>
      <c r="BZ18" s="20">
        <f>IF(ISERROR(VLOOKUP(CONCATENATE(BZ$3,$A18),[3]!ADJSAL,3,)=TRUE),0,VLOOKUP(CONCATENATE(BZ$3,$A18),[3]!ADJSAL,3,))</f>
        <v>0</v>
      </c>
      <c r="CA18" s="20">
        <f>IF(ISERROR(VLOOKUP(CONCATENATE(CA$3,$A18),[3]!ADJSAL,3,)=TRUE),0,VLOOKUP(CONCATENATE(CA$3,$A18),[3]!ADJSAL,3,))</f>
        <v>0</v>
      </c>
      <c r="CB18" s="20">
        <f>IF(ISERROR(VLOOKUP(CONCATENATE(CB$3,$A18),[3]!ADJSAL,3,)=TRUE),0,VLOOKUP(CONCATENATE(CB$3,$A18),[3]!ADJSAL,3,))</f>
        <v>0</v>
      </c>
      <c r="CC18" s="20">
        <f>IF(ISERROR(VLOOKUP(CONCATENATE(CC$3,$A18),[3]!ADJSAL,3,)=TRUE),0,VLOOKUP(CONCATENATE(CC$3,$A18),[3]!ADJSAL,3,))</f>
        <v>0</v>
      </c>
      <c r="CD18" s="20">
        <f>IF(ISERROR(VLOOKUP(CONCATENATE(CD$3,$A18),[3]!ADJSAL,3,)=TRUE),0,VLOOKUP(CONCATENATE(CD$3,$A18),[3]!ADJSAL,3,))</f>
        <v>0</v>
      </c>
      <c r="CE18" s="20">
        <f>IF(ISERROR(VLOOKUP(CONCATENATE(CE$3,$A18),[3]!ADJSAL,3,)=TRUE),0,VLOOKUP(CONCATENATE(CE$3,$A18),[3]!ADJSAL,3,))</f>
        <v>0</v>
      </c>
      <c r="CF18" s="20">
        <f>IF(ISERROR(VLOOKUP(CONCATENATE(CF$3,$A18),[3]!ADJSAL,3,)=TRUE),0,VLOOKUP(CONCATENATE(CF$3,$A18),[3]!ADJSAL,3,))</f>
        <v>0</v>
      </c>
      <c r="CG18" s="20">
        <f>IF(ISERROR(VLOOKUP(CONCATENATE(CG$3,$A18),[3]!ADJSAL,3,)=TRUE),0,VLOOKUP(CONCATENATE(CG$3,$A18),[3]!ADJSAL,3,))</f>
        <v>0</v>
      </c>
      <c r="CH18" s="20">
        <f>IF(ISERROR(VLOOKUP(CONCATENATE(CH$3,$A18),[3]!ADJSAL,3,)=TRUE),0,VLOOKUP(CONCATENATE(CH$3,$A18),[3]!ADJSAL,3,))</f>
        <v>0</v>
      </c>
      <c r="CI18" s="20">
        <f>IF(ISERROR(VLOOKUP(CONCATENATE(CI$3,$A18),[3]!ADJSAL,3,)=TRUE),0,VLOOKUP(CONCATENATE(CI$3,$A18),[3]!ADJSAL,3,))</f>
        <v>0</v>
      </c>
      <c r="CJ18" s="20">
        <f>IF(ISERROR(VLOOKUP(CONCATENATE(CJ$3,$A18),[3]!ADJSAL,3,)=TRUE),0,VLOOKUP(CONCATENATE(CJ$3,$A18),[3]!ADJSAL,3,))</f>
        <v>0</v>
      </c>
      <c r="CK18" s="20">
        <f>IF(ISERROR(VLOOKUP(CONCATENATE(CK$3,$A18),[3]!ADJSAL,3,)=TRUE),0,VLOOKUP(CONCATENATE(CK$3,$A18),[3]!ADJSAL,3,))</f>
        <v>0</v>
      </c>
      <c r="CL18" s="20">
        <f>IF(ISERROR(VLOOKUP(CONCATENATE(CL$3,$A18),[3]!ADJSAL,3,)=TRUE),0,VLOOKUP(CONCATENATE(CL$3,$A18),[3]!ADJSAL,3,))</f>
        <v>0</v>
      </c>
      <c r="CM18" s="20">
        <f>IF(ISERROR(VLOOKUP(CONCATENATE(CM$3,$A18),[3]!ADJSAL,3,)=TRUE),0,VLOOKUP(CONCATENATE(CM$3,$A18),[3]!ADJSAL,3,))</f>
        <v>0</v>
      </c>
      <c r="CN18" s="20">
        <f>IF(ISERROR(VLOOKUP(CONCATENATE(CN$3,$A18),[3]!ADJSAL,3,)=TRUE),0,VLOOKUP(CONCATENATE(CN$3,$A18),[3]!ADJSAL,3,))</f>
        <v>0</v>
      </c>
      <c r="CO18" s="20">
        <f>IF(ISERROR(VLOOKUP(CONCATENATE(CO$3,$A18),[3]!ADJSAL,3,)=TRUE),0,VLOOKUP(CONCATENATE(CO$3,$A18),[3]!ADJSAL,3,))</f>
        <v>0</v>
      </c>
      <c r="CP18" s="20">
        <f>IF(ISERROR(VLOOKUP(CONCATENATE(CP$3,$A18),[3]!ADJSAL,3,)=TRUE),0,VLOOKUP(CONCATENATE(CP$3,$A18),[3]!ADJSAL,3,))</f>
        <v>0</v>
      </c>
      <c r="CQ18" s="20">
        <f>IF(ISERROR(VLOOKUP(CONCATENATE(CQ$3,$A18),[3]!ADJSAL,3,)=TRUE),0,VLOOKUP(CONCATENATE(CQ$3,$A18),[3]!ADJSAL,3,))</f>
        <v>0</v>
      </c>
      <c r="CR18" s="20">
        <f>IF(ISERROR(VLOOKUP(CONCATENATE(CR$3,$A18),[3]!ADJSAL,3,)=TRUE),0,VLOOKUP(CONCATENATE(CR$3,$A18),[3]!ADJSAL,3,))</f>
        <v>0</v>
      </c>
      <c r="CS18" s="20">
        <f>IF(ISERROR(VLOOKUP(CONCATENATE(CS$3,$A18),[3]!ADJSAL,3,)=TRUE),0,VLOOKUP(CONCATENATE(CS$3,$A18),[3]!ADJSAL,3,))</f>
        <v>0</v>
      </c>
    </row>
    <row r="19" spans="1:97">
      <c r="A19" s="170">
        <v>1020012</v>
      </c>
      <c r="B19" s="170" t="s">
        <v>12</v>
      </c>
      <c r="C19" s="171">
        <f>VLOOKUP(A19,[2]!OLD,3,)</f>
        <v>9365168</v>
      </c>
      <c r="D19" s="24">
        <v>9196130</v>
      </c>
      <c r="E19" s="24">
        <f t="shared" si="0"/>
        <v>10697350</v>
      </c>
      <c r="F19" s="24">
        <f t="shared" si="1"/>
        <v>1501220</v>
      </c>
      <c r="G19" s="24">
        <f t="shared" si="2"/>
        <v>604063</v>
      </c>
      <c r="H19" s="24">
        <f t="shared" si="3"/>
        <v>229684</v>
      </c>
      <c r="I19" s="24">
        <f t="shared" si="4"/>
        <v>832448</v>
      </c>
      <c r="J19" s="24">
        <f t="shared" si="5"/>
        <v>3418695</v>
      </c>
      <c r="K19" s="24">
        <f t="shared" si="6"/>
        <v>1809488</v>
      </c>
      <c r="L19" s="24">
        <f t="shared" si="7"/>
        <v>2154827</v>
      </c>
      <c r="M19" s="24">
        <f t="shared" si="8"/>
        <v>1648145</v>
      </c>
      <c r="N19" s="20">
        <f>IF(ISERROR(VLOOKUP(CONCATENATE(N$3,$A19),[3]!ADJSAL,3,)=TRUE),0,VLOOKUP(CONCATENATE(N$3,$A19),[3]!ADJSAL,3,))</f>
        <v>363555</v>
      </c>
      <c r="O19" s="20">
        <f>IF(ISERROR(VLOOKUP(CONCATENATE(O$3,$A19),[3]!ADJSAL,3,)=TRUE),0,VLOOKUP(CONCATENATE(O$3,$A19),[3]!ADJSAL,3,))</f>
        <v>158188</v>
      </c>
      <c r="P19" s="20">
        <f>IF(ISERROR(VLOOKUP(CONCATENATE(P$3,$A19),[3]!ADJSAL,3,)=TRUE),0,VLOOKUP(CONCATENATE(P$3,$A19),[3]!ADJSAL,3,))</f>
        <v>0</v>
      </c>
      <c r="Q19" s="20">
        <f>IF(ISERROR(VLOOKUP(CONCATENATE(Q$3,$A19),[3]!ADJSAL,3,)=TRUE),0,VLOOKUP(CONCATENATE(Q$3,$A19),[3]!ADJSAL,3,))</f>
        <v>0</v>
      </c>
      <c r="R19" s="20">
        <f>IF(ISERROR(VLOOKUP(CONCATENATE(R$3,$A19),[3]!ADJSAL,3,)=TRUE),0,VLOOKUP(CONCATENATE(R$3,$A19),[3]!ADJSAL,3,))</f>
        <v>0</v>
      </c>
      <c r="S19" s="20">
        <f>IF(ISERROR(VLOOKUP(CONCATENATE(S$3,$A19),[3]!ADJSAL,3,)=TRUE),0,VLOOKUP(CONCATENATE(S$3,$A19),[3]!ADJSAL,3,))</f>
        <v>0</v>
      </c>
      <c r="T19" s="20">
        <f>IF(ISERROR(VLOOKUP(CONCATENATE(T$3,$A19),[3]!ADJSAL,3,)=TRUE),0,VLOOKUP(CONCATENATE(T$3,$A19),[3]!ADJSAL,3,))</f>
        <v>0</v>
      </c>
      <c r="U19" s="20">
        <f>IF(ISERROR(VLOOKUP(CONCATENATE(U$3,$A19),[3]!ADJSAL,3,)=TRUE),0,VLOOKUP(CONCATENATE(U$3,$A19),[3]!ADJSAL,3,))</f>
        <v>0</v>
      </c>
      <c r="V19" s="20">
        <f>IF(ISERROR(VLOOKUP(CONCATENATE(V$3,$A19),[3]!ADJSAL,3,)=TRUE),0,VLOOKUP(CONCATENATE(V$3,$A19),[3]!ADJSAL,3,))</f>
        <v>0</v>
      </c>
      <c r="W19" s="20">
        <f>IF(ISERROR(VLOOKUP(CONCATENATE(W$3,$A19),[3]!ADJSAL,3,)=TRUE),0,VLOOKUP(CONCATENATE(W$3,$A19),[3]!ADJSAL,3,))</f>
        <v>0</v>
      </c>
      <c r="X19" s="20">
        <f>IF(ISERROR(VLOOKUP(CONCATENATE(X$3,$A19),[3]!ADJSAL,3,)=TRUE),0,VLOOKUP(CONCATENATE(X$3,$A19),[3]!ADJSAL,3,))</f>
        <v>0</v>
      </c>
      <c r="Y19" s="20">
        <f>IF(ISERROR(VLOOKUP(CONCATENATE(Y$3,$A19),[3]!ADJSAL,3,)=TRUE),0,VLOOKUP(CONCATENATE(Y$3,$A19),[3]!ADJSAL,3,))</f>
        <v>0</v>
      </c>
      <c r="Z19" s="20">
        <f>IF(ISERROR(VLOOKUP(CONCATENATE(Z$3,$A19),[3]!ADJSAL,3,)=TRUE),0,VLOOKUP(CONCATENATE(Z$3,$A19),[3]!ADJSAL,3,))</f>
        <v>82320</v>
      </c>
      <c r="AA19" s="20">
        <f>IF(ISERROR(VLOOKUP(CONCATENATE(AA$3,$A19),[3]!ADJSAL,3,)=TRUE),0,VLOOKUP(CONCATENATE(AA$3,$A19),[3]!ADJSAL,3,))</f>
        <v>0</v>
      </c>
      <c r="AB19" s="20">
        <f>IF(ISERROR(VLOOKUP(CONCATENATE(AB$3,$A19),[3]!ADJSAL,3,)=TRUE),0,VLOOKUP(CONCATENATE(AB$3,$A19),[3]!ADJSAL,3,))</f>
        <v>119784</v>
      </c>
      <c r="AC19" s="20">
        <f>IF(ISERROR(VLOOKUP(CONCATENATE(AC$3,$A19),[3]!ADJSAL,3,)=TRUE),0,VLOOKUP(CONCATENATE(AC$3,$A19),[3]!ADJSAL,3,))</f>
        <v>0</v>
      </c>
      <c r="AD19" s="20">
        <f>IF(ISERROR(VLOOKUP(CONCATENATE(AD$3,$A19),[3]!ADJSAL,3,)=TRUE),0,VLOOKUP(CONCATENATE(AD$3,$A19),[3]!ADJSAL,3,))</f>
        <v>109900</v>
      </c>
      <c r="AE19" s="20">
        <f>IF(ISERROR(VLOOKUP(CONCATENATE(AE$3,$A19),[3]!ADJSAL,3,)=TRUE),0,VLOOKUP(CONCATENATE(AE$3,$A19),[3]!ADJSAL,3,))</f>
        <v>0</v>
      </c>
      <c r="AF19" s="20">
        <f>IF(ISERROR(VLOOKUP(CONCATENATE(AF$3,$A19),[3]!ADJSAL,3,)=TRUE),0,VLOOKUP(CONCATENATE(AF$3,$A19),[3]!ADJSAL,3,))</f>
        <v>0</v>
      </c>
      <c r="AG19" s="20">
        <f>IF(ISERROR(VLOOKUP(CONCATENATE(AG$3,$A19),[3]!ADJSAL,3,)=TRUE),0,VLOOKUP(CONCATENATE(AG$3,$A19),[3]!ADJSAL,3,))</f>
        <v>0</v>
      </c>
      <c r="AH19" s="20">
        <f>IF(ISERROR(VLOOKUP(CONCATENATE(AH$3,$A19),[3]!ADJSAL,3,)=TRUE),0,VLOOKUP(CONCATENATE(AH$3,$A19),[3]!ADJSAL,3,))</f>
        <v>120000</v>
      </c>
      <c r="AI19" s="20">
        <f>IF(ISERROR(VLOOKUP(CONCATENATE(AI$3,$A19),[3]!ADJSAL,3,)=TRUE),0,VLOOKUP(CONCATENATE(AI$3,$A19),[3]!ADJSAL,3,))</f>
        <v>523740</v>
      </c>
      <c r="AJ19" s="20">
        <f>IF(ISERROR(VLOOKUP(CONCATENATE(AJ$3,$A19),[3]!ADJSAL,3,)=TRUE),0,VLOOKUP(CONCATENATE(AJ$3,$A19),[3]!ADJSAL,3,))</f>
        <v>188708</v>
      </c>
      <c r="AK19" s="20">
        <f>IF(ISERROR(VLOOKUP(CONCATENATE(AK$3,$A19),[3]!ADJSAL,3,)=TRUE),0,VLOOKUP(CONCATENATE(AK$3,$A19),[3]!ADJSAL,3,))</f>
        <v>168348</v>
      </c>
      <c r="AL19" s="20">
        <f>IF(ISERROR(VLOOKUP(CONCATENATE(AL$3,$A19),[3]!ADJSAL,3,)=TRUE),0,VLOOKUP(CONCATENATE(AL$3,$A19),[3]!ADJSAL,3,))</f>
        <v>203599</v>
      </c>
      <c r="AM19" s="20">
        <f>IF(ISERROR(VLOOKUP(CONCATENATE(AM$3,$A19),[3]!ADJSAL,3,)=TRUE),0,VLOOKUP(CONCATENATE(AM$3,$A19),[3]!ADJSAL,3,))</f>
        <v>181312</v>
      </c>
      <c r="AN19" s="20">
        <f>IF(ISERROR(VLOOKUP(CONCATENATE(AN$3,$A19),[3]!ADJSAL,3,)=TRUE),0,VLOOKUP(CONCATENATE(AN$3,$A19),[3]!ADJSAL,3,))</f>
        <v>177898</v>
      </c>
      <c r="AO19" s="20">
        <f>IF(ISERROR(VLOOKUP(CONCATENATE(AO$3,$A19),[3]!ADJSAL,3,)=TRUE),0,VLOOKUP(CONCATENATE(AO$3,$A19),[3]!ADJSAL,3,))</f>
        <v>0</v>
      </c>
      <c r="AP19" s="20">
        <f>IF(ISERROR(VLOOKUP(CONCATENATE(AP$3,$A19),[3]!ADJSAL,3,)=TRUE),0,VLOOKUP(CONCATENATE(AP$3,$A19),[3]!ADJSAL,3,))</f>
        <v>166217</v>
      </c>
      <c r="AQ19" s="20">
        <f>IF(ISERROR(VLOOKUP(CONCATENATE(AQ$3,$A19),[3]!ADJSAL,3,)=TRUE),0,VLOOKUP(CONCATENATE(AQ$3,$A19),[3]!ADJSAL,3,))</f>
        <v>712112</v>
      </c>
      <c r="AR19" s="20">
        <f>IF(ISERROR(VLOOKUP(CONCATENATE(AR$3,$A19),[3]!ADJSAL,3,)=TRUE),0,VLOOKUP(CONCATENATE(AR$3,$A19),[3]!ADJSAL,3,))</f>
        <v>0</v>
      </c>
      <c r="AS19" s="20">
        <f>IF(ISERROR(VLOOKUP(CONCATENATE(AS$3,$A19),[3]!ADJSAL,3,)=TRUE),0,VLOOKUP(CONCATENATE(AS$3,$A19),[3]!ADJSAL,3,))</f>
        <v>0</v>
      </c>
      <c r="AT19" s="20">
        <f>IF(ISERROR(VLOOKUP(CONCATENATE(AT$3,$A19),[3]!ADJSAL,3,)=TRUE),0,VLOOKUP(CONCATENATE(AT$3,$A19),[3]!ADJSAL,3,))</f>
        <v>0</v>
      </c>
      <c r="AU19" s="20">
        <f>IF(ISERROR(VLOOKUP(CONCATENATE(AU$3,$A19),[3]!ADJSAL,3,)=TRUE),0,VLOOKUP(CONCATENATE(AU$3,$A19),[3]!ADJSAL,3,))</f>
        <v>228592</v>
      </c>
      <c r="AV19" s="20">
        <f>IF(ISERROR(VLOOKUP(CONCATENATE(AV$3,$A19),[3]!ADJSAL,3,)=TRUE),0,VLOOKUP(CONCATENATE(AV$3,$A19),[3]!ADJSAL,3,))</f>
        <v>163133</v>
      </c>
      <c r="AW19" s="20">
        <f>IF(ISERROR(VLOOKUP(CONCATENATE(AW$3,$A19),[3]!ADJSAL,3,)=TRUE),0,VLOOKUP(CONCATENATE(AW$3,$A19),[3]!ADJSAL,3,))</f>
        <v>89390</v>
      </c>
      <c r="AX19" s="20">
        <f>IF(ISERROR(VLOOKUP(CONCATENATE(AX$3,$A19),[3]!ADJSAL,3,)=TRUE),0,VLOOKUP(CONCATENATE(AX$3,$A19),[3]!ADJSAL,3,))</f>
        <v>0</v>
      </c>
      <c r="AY19" s="20">
        <f>IF(ISERROR(VLOOKUP(CONCATENATE(AY$3,$A19),[3]!ADJSAL,3,)=TRUE),0,VLOOKUP(CONCATENATE(AY$3,$A19),[3]!ADJSAL,3,))</f>
        <v>0</v>
      </c>
      <c r="AZ19" s="20">
        <f>IF(ISERROR(VLOOKUP(CONCATENATE(AZ$3,$A19),[3]!ADJSAL,3,)=TRUE),0,VLOOKUP(CONCATENATE(AZ$3,$A19),[3]!ADJSAL,3,))</f>
        <v>0</v>
      </c>
      <c r="BA19" s="20">
        <f>IF(ISERROR(VLOOKUP(CONCATENATE(BA$3,$A19),[3]!ADJSAL,3,)=TRUE),0,VLOOKUP(CONCATENATE(BA$3,$A19),[3]!ADJSAL,3,))</f>
        <v>0</v>
      </c>
      <c r="BB19" s="20">
        <f>IF(ISERROR(VLOOKUP(CONCATENATE(BB$3,$A19),[3]!ADJSAL,3,)=TRUE),0,VLOOKUP(CONCATENATE(BB$3,$A19),[3]!ADJSAL,3,))</f>
        <v>0</v>
      </c>
      <c r="BC19" s="20">
        <f>IF(ISERROR(VLOOKUP(CONCATENATE(BC$3,$A19),[3]!ADJSAL,3,)=TRUE),0,VLOOKUP(CONCATENATE(BC$3,$A19),[3]!ADJSAL,3,))</f>
        <v>356980</v>
      </c>
      <c r="BD19" s="20">
        <f>IF(ISERROR(VLOOKUP(CONCATENATE(BD$3,$A19),[3]!ADJSAL,3,)=TRUE),0,VLOOKUP(CONCATENATE(BD$3,$A19),[3]!ADJSAL,3,))</f>
        <v>300924</v>
      </c>
      <c r="BE19" s="20">
        <f>IF(ISERROR(VLOOKUP(CONCATENATE(BE$3,$A19),[3]!ADJSAL,3,)=TRUE),0,VLOOKUP(CONCATENATE(BE$3,$A19),[3]!ADJSAL,3,))</f>
        <v>0</v>
      </c>
      <c r="BF19" s="20">
        <f>IF(ISERROR(VLOOKUP(CONCATENATE(BF$3,$A19),[3]!ADJSAL,3,)=TRUE),0,VLOOKUP(CONCATENATE(BF$3,$A19),[3]!ADJSAL,3,))</f>
        <v>670190</v>
      </c>
      <c r="BG19" s="20">
        <f>IF(ISERROR(VLOOKUP(CONCATENATE(BG$3,$A19),[3]!ADJSAL,3,)=TRUE),0,VLOOKUP(CONCATENATE(BG$3,$A19),[3]!ADJSAL,3,))</f>
        <v>0</v>
      </c>
      <c r="BH19" s="20">
        <f>IF(ISERROR(VLOOKUP(CONCATENATE(BH$3,$A19),[3]!ADJSAL,3,)=TRUE),0,VLOOKUP(CONCATENATE(BH$3,$A19),[3]!ADJSAL,3,))</f>
        <v>154485</v>
      </c>
      <c r="BI19" s="20">
        <f>IF(ISERROR(VLOOKUP(CONCATENATE(BI$3,$A19),[3]!ADJSAL,3,)=TRUE),0,VLOOKUP(CONCATENATE(BI$3,$A19),[3]!ADJSAL,3,))</f>
        <v>248140</v>
      </c>
      <c r="BJ19" s="20">
        <f>IF(ISERROR(VLOOKUP(CONCATENATE(BJ$3,$A19),[3]!ADJSAL,3,)=TRUE),0,VLOOKUP(CONCATENATE(BJ$3,$A19),[3]!ADJSAL,3,))</f>
        <v>252160</v>
      </c>
      <c r="BK19" s="20">
        <f>IF(ISERROR(VLOOKUP(CONCATENATE(BK$3,$A19),[3]!ADJSAL,3,)=TRUE),0,VLOOKUP(CONCATENATE(BK$3,$A19),[3]!ADJSAL,3,))</f>
        <v>0</v>
      </c>
      <c r="BL19" s="20">
        <f>IF(ISERROR(VLOOKUP(CONCATENATE(BL$3,$A19),[3]!ADJSAL,3,)=TRUE),0,VLOOKUP(CONCATENATE(BL$3,$A19),[3]!ADJSAL,3,))</f>
        <v>90000</v>
      </c>
      <c r="BM19" s="20">
        <f>IF(ISERROR(VLOOKUP(CONCATENATE(BM$3,$A19),[3]!ADJSAL,3,)=TRUE),0,VLOOKUP(CONCATENATE(BM$3,$A19),[3]!ADJSAL,3,))</f>
        <v>153554</v>
      </c>
      <c r="BN19" s="20">
        <f>IF(ISERROR(VLOOKUP(CONCATENATE(BN$3,$A19),[3]!ADJSAL,3,)=TRUE),0,VLOOKUP(CONCATENATE(BN$3,$A19),[3]!ADJSAL,3,))</f>
        <v>383772</v>
      </c>
      <c r="BO19" s="20">
        <f>IF(ISERROR(VLOOKUP(CONCATENATE(BO$3,$A19),[3]!ADJSAL,3,)=TRUE),0,VLOOKUP(CONCATENATE(BO$3,$A19),[3]!ADJSAL,3,))</f>
        <v>155720</v>
      </c>
      <c r="BP19" s="20">
        <f>IF(ISERROR(VLOOKUP(CONCATENATE(BP$3,$A19),[3]!ADJSAL,3,)=TRUE),0,VLOOKUP(CONCATENATE(BP$3,$A19),[3]!ADJSAL,3,))</f>
        <v>178358</v>
      </c>
      <c r="BQ19" s="20">
        <f>IF(ISERROR(VLOOKUP(CONCATENATE(BQ$3,$A19),[3]!ADJSAL,3,)=TRUE),0,VLOOKUP(CONCATENATE(BQ$3,$A19),[3]!ADJSAL,3,))</f>
        <v>157414</v>
      </c>
      <c r="BR19" s="20">
        <f>IF(ISERROR(VLOOKUP(CONCATENATE(BR$3,$A19),[3]!ADJSAL,3,)=TRUE),0,VLOOKUP(CONCATENATE(BR$3,$A19),[3]!ADJSAL,3,))</f>
        <v>0</v>
      </c>
      <c r="BS19" s="20">
        <f>IF(ISERROR(VLOOKUP(CONCATENATE(BS$3,$A19),[3]!ADJSAL,3,)=TRUE),0,VLOOKUP(CONCATENATE(BS$3,$A19),[3]!ADJSAL,3,))</f>
        <v>0</v>
      </c>
      <c r="BT19" s="20">
        <f>IF(ISERROR(VLOOKUP(CONCATENATE(BT$3,$A19),[3]!ADJSAL,3,)=TRUE),0,VLOOKUP(CONCATENATE(BT$3,$A19),[3]!ADJSAL,3,))</f>
        <v>35885</v>
      </c>
      <c r="BU19" s="20">
        <f>IF(ISERROR(VLOOKUP(CONCATENATE(BU$3,$A19),[3]!ADJSAL,3,)=TRUE),0,VLOOKUP(CONCATENATE(BU$3,$A19),[3]!ADJSAL,3,))</f>
        <v>0</v>
      </c>
      <c r="BV19" s="20">
        <f>IF(ISERROR(VLOOKUP(CONCATENATE(BV$3,$A19),[3]!ADJSAL,3,)=TRUE),0,VLOOKUP(CONCATENATE(BV$3,$A19),[3]!ADJSAL,3,))</f>
        <v>178358</v>
      </c>
      <c r="BW19" s="20">
        <f>IF(ISERROR(VLOOKUP(CONCATENATE(BW$3,$A19),[3]!ADJSAL,3,)=TRUE),0,VLOOKUP(CONCATENATE(BW$3,$A19),[3]!ADJSAL,3,))</f>
        <v>307512</v>
      </c>
      <c r="BX19" s="20">
        <f>IF(ISERROR(VLOOKUP(CONCATENATE(BX$3,$A19),[3]!ADJSAL,3,)=TRUE),0,VLOOKUP(CONCATENATE(BX$3,$A19),[3]!ADJSAL,3,))</f>
        <v>51761</v>
      </c>
      <c r="BY19" s="20">
        <f>IF(ISERROR(VLOOKUP(CONCATENATE(BY$3,$A19),[3]!ADJSAL,3,)=TRUE),0,VLOOKUP(CONCATENATE(BY$3,$A19),[3]!ADJSAL,3,))</f>
        <v>200104</v>
      </c>
      <c r="BZ19" s="20">
        <f>IF(ISERROR(VLOOKUP(CONCATENATE(BZ$3,$A19),[3]!ADJSAL,3,)=TRUE),0,VLOOKUP(CONCATENATE(BZ$3,$A19),[3]!ADJSAL,3,))</f>
        <v>263150</v>
      </c>
      <c r="CA19" s="20">
        <f>IF(ISERROR(VLOOKUP(CONCATENATE(CA$3,$A19),[3]!ADJSAL,3,)=TRUE),0,VLOOKUP(CONCATENATE(CA$3,$A19),[3]!ADJSAL,3,))</f>
        <v>176952</v>
      </c>
      <c r="CB19" s="20">
        <f>IF(ISERROR(VLOOKUP(CONCATENATE(CB$3,$A19),[3]!ADJSAL,3,)=TRUE),0,VLOOKUP(CONCATENATE(CB$3,$A19),[3]!ADJSAL,3,))</f>
        <v>246946</v>
      </c>
      <c r="CC19" s="20">
        <f>IF(ISERROR(VLOOKUP(CONCATENATE(CC$3,$A19),[3]!ADJSAL,3,)=TRUE),0,VLOOKUP(CONCATENATE(CC$3,$A19),[3]!ADJSAL,3,))</f>
        <v>126000</v>
      </c>
      <c r="CD19" s="20">
        <f>IF(ISERROR(VLOOKUP(CONCATENATE(CD$3,$A19),[3]!ADJSAL,3,)=TRUE),0,VLOOKUP(CONCATENATE(CD$3,$A19),[3]!ADJSAL,3,))</f>
        <v>491638</v>
      </c>
      <c r="CE19" s="20">
        <f>IF(ISERROR(VLOOKUP(CONCATENATE(CE$3,$A19),[3]!ADJSAL,3,)=TRUE),0,VLOOKUP(CONCATENATE(CE$3,$A19),[3]!ADJSAL,3,))</f>
        <v>112406</v>
      </c>
      <c r="CF19" s="20">
        <f>IF(ISERROR(VLOOKUP(CONCATENATE(CF$3,$A19),[3]!ADJSAL,3,)=TRUE),0,VLOOKUP(CONCATENATE(CF$3,$A19),[3]!ADJSAL,3,))</f>
        <v>194290</v>
      </c>
      <c r="CG19" s="20">
        <f>IF(ISERROR(VLOOKUP(CONCATENATE(CG$3,$A19),[3]!ADJSAL,3,)=TRUE),0,VLOOKUP(CONCATENATE(CG$3,$A19),[3]!ADJSAL,3,))</f>
        <v>210606</v>
      </c>
      <c r="CH19" s="20">
        <f>IF(ISERROR(VLOOKUP(CONCATENATE(CH$3,$A19),[3]!ADJSAL,3,)=TRUE),0,VLOOKUP(CONCATENATE(CH$3,$A19),[3]!ADJSAL,3,))</f>
        <v>0</v>
      </c>
      <c r="CI19" s="20">
        <f>IF(ISERROR(VLOOKUP(CONCATENATE(CI$3,$A19),[3]!ADJSAL,3,)=TRUE),0,VLOOKUP(CONCATENATE(CI$3,$A19),[3]!ADJSAL,3,))</f>
        <v>0</v>
      </c>
      <c r="CJ19" s="20">
        <f>IF(ISERROR(VLOOKUP(CONCATENATE(CJ$3,$A19),[3]!ADJSAL,3,)=TRUE),0,VLOOKUP(CONCATENATE(CJ$3,$A19),[3]!ADJSAL,3,))</f>
        <v>309056</v>
      </c>
      <c r="CK19" s="20">
        <f>IF(ISERROR(VLOOKUP(CONCATENATE(CK$3,$A19),[3]!ADJSAL,3,)=TRUE),0,VLOOKUP(CONCATENATE(CK$3,$A19),[3]!ADJSAL,3,))</f>
        <v>12839</v>
      </c>
      <c r="CL19" s="20">
        <f>IF(ISERROR(VLOOKUP(CONCATENATE(CL$3,$A19),[3]!ADJSAL,3,)=TRUE),0,VLOOKUP(CONCATENATE(CL$3,$A19),[3]!ADJSAL,3,))</f>
        <v>171742</v>
      </c>
      <c r="CM19" s="20">
        <f>IF(ISERROR(VLOOKUP(CONCATENATE(CM$3,$A19),[3]!ADJSAL,3,)=TRUE),0,VLOOKUP(CONCATENATE(CM$3,$A19),[3]!ADJSAL,3,))</f>
        <v>0</v>
      </c>
      <c r="CN19" s="20">
        <f>IF(ISERROR(VLOOKUP(CONCATENATE(CN$3,$A19),[3]!ADJSAL,3,)=TRUE),0,VLOOKUP(CONCATENATE(CN$3,$A19),[3]!ADJSAL,3,))</f>
        <v>19485</v>
      </c>
      <c r="CO19" s="20">
        <f>IF(ISERROR(VLOOKUP(CONCATENATE(CO$3,$A19),[3]!ADJSAL,3,)=TRUE),0,VLOOKUP(CONCATENATE(CO$3,$A19),[3]!ADJSAL,3,))</f>
        <v>177653</v>
      </c>
      <c r="CP19" s="20">
        <f>IF(ISERROR(VLOOKUP(CONCATENATE(CP$3,$A19),[3]!ADJSAL,3,)=TRUE),0,VLOOKUP(CONCATENATE(CP$3,$A19),[3]!ADJSAL,3,))</f>
        <v>165546</v>
      </c>
      <c r="CQ19" s="20">
        <f>IF(ISERROR(VLOOKUP(CONCATENATE(CQ$3,$A19),[3]!ADJSAL,3,)=TRUE),0,VLOOKUP(CONCATENATE(CQ$3,$A19),[3]!ADJSAL,3,))</f>
        <v>167800</v>
      </c>
      <c r="CR19" s="20">
        <f>IF(ISERROR(VLOOKUP(CONCATENATE(CR$3,$A19),[3]!ADJSAL,3,)=TRUE),0,VLOOKUP(CONCATENATE(CR$3,$A19),[3]!ADJSAL,3,))</f>
        <v>219128</v>
      </c>
      <c r="CS19" s="20">
        <f>IF(ISERROR(VLOOKUP(CONCATENATE(CS$3,$A19),[3]!ADJSAL,3,)=TRUE),0,VLOOKUP(CONCATENATE(CS$3,$A19),[3]!ADJSAL,3,))</f>
        <v>0</v>
      </c>
    </row>
    <row r="20" spans="1:97">
      <c r="A20" s="170">
        <v>1020013</v>
      </c>
      <c r="B20" s="170" t="s">
        <v>13</v>
      </c>
      <c r="C20" s="171">
        <f>VLOOKUP(A20,[2]!OLD,3,)</f>
        <v>1055146</v>
      </c>
      <c r="D20" s="24">
        <v>1097671</v>
      </c>
      <c r="E20" s="24">
        <f t="shared" si="0"/>
        <v>1166648</v>
      </c>
      <c r="F20" s="24">
        <f t="shared" si="1"/>
        <v>68977</v>
      </c>
      <c r="G20" s="24">
        <f t="shared" si="2"/>
        <v>64575</v>
      </c>
      <c r="H20" s="24">
        <f t="shared" si="3"/>
        <v>12345</v>
      </c>
      <c r="I20" s="24">
        <f t="shared" si="4"/>
        <v>45153</v>
      </c>
      <c r="J20" s="24">
        <f t="shared" si="5"/>
        <v>301826</v>
      </c>
      <c r="K20" s="24">
        <f t="shared" si="6"/>
        <v>237913</v>
      </c>
      <c r="L20" s="24">
        <f t="shared" si="7"/>
        <v>63529</v>
      </c>
      <c r="M20" s="24">
        <f t="shared" si="8"/>
        <v>441307</v>
      </c>
      <c r="N20" s="20">
        <f>IF(ISERROR(VLOOKUP(CONCATENATE(N$3,$A20),[3]!ADJSAL,3,)=TRUE),0,VLOOKUP(CONCATENATE(N$3,$A20),[3]!ADJSAL,3,))</f>
        <v>16425</v>
      </c>
      <c r="O20" s="20">
        <f>IF(ISERROR(VLOOKUP(CONCATENATE(O$3,$A20),[3]!ADJSAL,3,)=TRUE),0,VLOOKUP(CONCATENATE(O$3,$A20),[3]!ADJSAL,3,))</f>
        <v>14923</v>
      </c>
      <c r="P20" s="20">
        <f>IF(ISERROR(VLOOKUP(CONCATENATE(P$3,$A20),[3]!ADJSAL,3,)=TRUE),0,VLOOKUP(CONCATENATE(P$3,$A20),[3]!ADJSAL,3,))</f>
        <v>0</v>
      </c>
      <c r="Q20" s="20">
        <f>IF(ISERROR(VLOOKUP(CONCATENATE(Q$3,$A20),[3]!ADJSAL,3,)=TRUE),0,VLOOKUP(CONCATENATE(Q$3,$A20),[3]!ADJSAL,3,))</f>
        <v>1498</v>
      </c>
      <c r="R20" s="20">
        <f>IF(ISERROR(VLOOKUP(CONCATENATE(R$3,$A20),[3]!ADJSAL,3,)=TRUE),0,VLOOKUP(CONCATENATE(R$3,$A20),[3]!ADJSAL,3,))</f>
        <v>1498</v>
      </c>
      <c r="S20" s="20">
        <f>IF(ISERROR(VLOOKUP(CONCATENATE(S$3,$A20),[3]!ADJSAL,3,)=TRUE),0,VLOOKUP(CONCATENATE(S$3,$A20),[3]!ADJSAL,3,))</f>
        <v>1498</v>
      </c>
      <c r="T20" s="20">
        <f>IF(ISERROR(VLOOKUP(CONCATENATE(T$3,$A20),[3]!ADJSAL,3,)=TRUE),0,VLOOKUP(CONCATENATE(T$3,$A20),[3]!ADJSAL,3,))</f>
        <v>1498</v>
      </c>
      <c r="U20" s="20">
        <f>IF(ISERROR(VLOOKUP(CONCATENATE(U$3,$A20),[3]!ADJSAL,3,)=TRUE),0,VLOOKUP(CONCATENATE(U$3,$A20),[3]!ADJSAL,3,))</f>
        <v>1498</v>
      </c>
      <c r="V20" s="20">
        <f>IF(ISERROR(VLOOKUP(CONCATENATE(V$3,$A20),[3]!ADJSAL,3,)=TRUE),0,VLOOKUP(CONCATENATE(V$3,$A20),[3]!ADJSAL,3,))</f>
        <v>1498</v>
      </c>
      <c r="W20" s="20">
        <f>IF(ISERROR(VLOOKUP(CONCATENATE(W$3,$A20),[3]!ADJSAL,3,)=TRUE),0,VLOOKUP(CONCATENATE(W$3,$A20),[3]!ADJSAL,3,))</f>
        <v>1498</v>
      </c>
      <c r="X20" s="20">
        <f>IF(ISERROR(VLOOKUP(CONCATENATE(X$3,$A20),[3]!ADJSAL,3,)=TRUE),0,VLOOKUP(CONCATENATE(X$3,$A20),[3]!ADJSAL,3,))</f>
        <v>1498</v>
      </c>
      <c r="Y20" s="20">
        <f>IF(ISERROR(VLOOKUP(CONCATENATE(Y$3,$A20),[3]!ADJSAL,3,)=TRUE),0,VLOOKUP(CONCATENATE(Y$3,$A20),[3]!ADJSAL,3,))</f>
        <v>10796</v>
      </c>
      <c r="Z20" s="20">
        <f>IF(ISERROR(VLOOKUP(CONCATENATE(Z$3,$A20),[3]!ADJSAL,3,)=TRUE),0,VLOOKUP(CONCATENATE(Z$3,$A20),[3]!ADJSAL,3,))</f>
        <v>10447</v>
      </c>
      <c r="AA20" s="20">
        <f>IF(ISERROR(VLOOKUP(CONCATENATE(AA$3,$A20),[3]!ADJSAL,3,)=TRUE),0,VLOOKUP(CONCATENATE(AA$3,$A20),[3]!ADJSAL,3,))</f>
        <v>0</v>
      </c>
      <c r="AB20" s="20">
        <f>IF(ISERROR(VLOOKUP(CONCATENATE(AB$3,$A20),[3]!ADJSAL,3,)=TRUE),0,VLOOKUP(CONCATENATE(AB$3,$A20),[3]!ADJSAL,3,))</f>
        <v>4980</v>
      </c>
      <c r="AC20" s="20">
        <f>IF(ISERROR(VLOOKUP(CONCATENATE(AC$3,$A20),[3]!ADJSAL,3,)=TRUE),0,VLOOKUP(CONCATENATE(AC$3,$A20),[3]!ADJSAL,3,))</f>
        <v>1498</v>
      </c>
      <c r="AD20" s="20">
        <f>IF(ISERROR(VLOOKUP(CONCATENATE(AD$3,$A20),[3]!ADJSAL,3,)=TRUE),0,VLOOKUP(CONCATENATE(AD$3,$A20),[3]!ADJSAL,3,))</f>
        <v>1623</v>
      </c>
      <c r="AE20" s="20">
        <f>IF(ISERROR(VLOOKUP(CONCATENATE(AE$3,$A20),[3]!ADJSAL,3,)=TRUE),0,VLOOKUP(CONCATENATE(AE$3,$A20),[3]!ADJSAL,3,))</f>
        <v>1373</v>
      </c>
      <c r="AF20" s="20">
        <f>IF(ISERROR(VLOOKUP(CONCATENATE(AF$3,$A20),[3]!ADJSAL,3,)=TRUE),0,VLOOKUP(CONCATENATE(AF$3,$A20),[3]!ADJSAL,3,))</f>
        <v>1373</v>
      </c>
      <c r="AG20" s="20">
        <f>IF(ISERROR(VLOOKUP(CONCATENATE(AG$3,$A20),[3]!ADJSAL,3,)=TRUE),0,VLOOKUP(CONCATENATE(AG$3,$A20),[3]!ADJSAL,3,))</f>
        <v>1498</v>
      </c>
      <c r="AH20" s="20">
        <f>IF(ISERROR(VLOOKUP(CONCATENATE(AH$3,$A20),[3]!ADJSAL,3,)=TRUE),0,VLOOKUP(CONCATENATE(AH$3,$A20),[3]!ADJSAL,3,))</f>
        <v>9361</v>
      </c>
      <c r="AI20" s="20">
        <f>IF(ISERROR(VLOOKUP(CONCATENATE(AI$3,$A20),[3]!ADJSAL,3,)=TRUE),0,VLOOKUP(CONCATENATE(AI$3,$A20),[3]!ADJSAL,3,))</f>
        <v>22765</v>
      </c>
      <c r="AJ20" s="20">
        <f>IF(ISERROR(VLOOKUP(CONCATENATE(AJ$3,$A20),[3]!ADJSAL,3,)=TRUE),0,VLOOKUP(CONCATENATE(AJ$3,$A20),[3]!ADJSAL,3,))</f>
        <v>13027</v>
      </c>
      <c r="AK20" s="20">
        <f>IF(ISERROR(VLOOKUP(CONCATENATE(AK$3,$A20),[3]!ADJSAL,3,)=TRUE),0,VLOOKUP(CONCATENATE(AK$3,$A20),[3]!ADJSAL,3,))</f>
        <v>4494</v>
      </c>
      <c r="AL20" s="20">
        <f>IF(ISERROR(VLOOKUP(CONCATENATE(AL$3,$A20),[3]!ADJSAL,3,)=TRUE),0,VLOOKUP(CONCATENATE(AL$3,$A20),[3]!ADJSAL,3,))</f>
        <v>21025</v>
      </c>
      <c r="AM20" s="20">
        <f>IF(ISERROR(VLOOKUP(CONCATENATE(AM$3,$A20),[3]!ADJSAL,3,)=TRUE),0,VLOOKUP(CONCATENATE(AM$3,$A20),[3]!ADJSAL,3,))</f>
        <v>4868</v>
      </c>
      <c r="AN20" s="20">
        <f>IF(ISERROR(VLOOKUP(CONCATENATE(AN$3,$A20),[3]!ADJSAL,3,)=TRUE),0,VLOOKUP(CONCATENATE(AN$3,$A20),[3]!ADJSAL,3,))</f>
        <v>2977</v>
      </c>
      <c r="AO20" s="20">
        <f>IF(ISERROR(VLOOKUP(CONCATENATE(AO$3,$A20),[3]!ADJSAL,3,)=TRUE),0,VLOOKUP(CONCATENATE(AO$3,$A20),[3]!ADJSAL,3,))</f>
        <v>2996</v>
      </c>
      <c r="AP20" s="20">
        <f>IF(ISERROR(VLOOKUP(CONCATENATE(AP$3,$A20),[3]!ADJSAL,3,)=TRUE),0,VLOOKUP(CONCATENATE(AP$3,$A20),[3]!ADJSAL,3,))</f>
        <v>23552</v>
      </c>
      <c r="AQ20" s="20">
        <f>IF(ISERROR(VLOOKUP(CONCATENATE(AQ$3,$A20),[3]!ADJSAL,3,)=TRUE),0,VLOOKUP(CONCATENATE(AQ$3,$A20),[3]!ADJSAL,3,))</f>
        <v>130330</v>
      </c>
      <c r="AR20" s="20">
        <f>IF(ISERROR(VLOOKUP(CONCATENATE(AR$3,$A20),[3]!ADJSAL,3,)=TRUE),0,VLOOKUP(CONCATENATE(AR$3,$A20),[3]!ADJSAL,3,))</f>
        <v>0</v>
      </c>
      <c r="AS20" s="20">
        <f>IF(ISERROR(VLOOKUP(CONCATENATE(AS$3,$A20),[3]!ADJSAL,3,)=TRUE),0,VLOOKUP(CONCATENATE(AS$3,$A20),[3]!ADJSAL,3,))</f>
        <v>0</v>
      </c>
      <c r="AT20" s="20">
        <f>IF(ISERROR(VLOOKUP(CONCATENATE(AT$3,$A20),[3]!ADJSAL,3,)=TRUE),0,VLOOKUP(CONCATENATE(AT$3,$A20),[3]!ADJSAL,3,))</f>
        <v>25857</v>
      </c>
      <c r="AU20" s="20">
        <f>IF(ISERROR(VLOOKUP(CONCATENATE(AU$3,$A20),[3]!ADJSAL,3,)=TRUE),0,VLOOKUP(CONCATENATE(AU$3,$A20),[3]!ADJSAL,3,))</f>
        <v>8935</v>
      </c>
      <c r="AV20" s="20">
        <f>IF(ISERROR(VLOOKUP(CONCATENATE(AV$3,$A20),[3]!ADJSAL,3,)=TRUE),0,VLOOKUP(CONCATENATE(AV$3,$A20),[3]!ADJSAL,3,))</f>
        <v>11536</v>
      </c>
      <c r="AW20" s="20">
        <f>IF(ISERROR(VLOOKUP(CONCATENATE(AW$3,$A20),[3]!ADJSAL,3,)=TRUE),0,VLOOKUP(CONCATENATE(AW$3,$A20),[3]!ADJSAL,3,))</f>
        <v>2328</v>
      </c>
      <c r="AX20" s="20">
        <f>IF(ISERROR(VLOOKUP(CONCATENATE(AX$3,$A20),[3]!ADJSAL,3,)=TRUE),0,VLOOKUP(CONCATENATE(AX$3,$A20),[3]!ADJSAL,3,))</f>
        <v>0</v>
      </c>
      <c r="AY20" s="20">
        <f>IF(ISERROR(VLOOKUP(CONCATENATE(AY$3,$A20),[3]!ADJSAL,3,)=TRUE),0,VLOOKUP(CONCATENATE(AY$3,$A20),[3]!ADJSAL,3,))</f>
        <v>0</v>
      </c>
      <c r="AZ20" s="20">
        <f>IF(ISERROR(VLOOKUP(CONCATENATE(AZ$3,$A20),[3]!ADJSAL,3,)=TRUE),0,VLOOKUP(CONCATENATE(AZ$3,$A20),[3]!ADJSAL,3,))</f>
        <v>0</v>
      </c>
      <c r="BA20" s="20">
        <f>IF(ISERROR(VLOOKUP(CONCATENATE(BA$3,$A20),[3]!ADJSAL,3,)=TRUE),0,VLOOKUP(CONCATENATE(BA$3,$A20),[3]!ADJSAL,3,))</f>
        <v>0</v>
      </c>
      <c r="BB20" s="20">
        <f>IF(ISERROR(VLOOKUP(CONCATENATE(BB$3,$A20),[3]!ADJSAL,3,)=TRUE),0,VLOOKUP(CONCATENATE(BB$3,$A20),[3]!ADJSAL,3,))</f>
        <v>0</v>
      </c>
      <c r="BC20" s="20">
        <f>IF(ISERROR(VLOOKUP(CONCATENATE(BC$3,$A20),[3]!ADJSAL,3,)=TRUE),0,VLOOKUP(CONCATENATE(BC$3,$A20),[3]!ADJSAL,3,))</f>
        <v>2996</v>
      </c>
      <c r="BD20" s="20">
        <f>IF(ISERROR(VLOOKUP(CONCATENATE(BD$3,$A20),[3]!ADJSAL,3,)=TRUE),0,VLOOKUP(CONCATENATE(BD$3,$A20),[3]!ADJSAL,3,))</f>
        <v>25157</v>
      </c>
      <c r="BE20" s="20">
        <f>IF(ISERROR(VLOOKUP(CONCATENATE(BE$3,$A20),[3]!ADJSAL,3,)=TRUE),0,VLOOKUP(CONCATENATE(BE$3,$A20),[3]!ADJSAL,3,))</f>
        <v>0</v>
      </c>
      <c r="BF20" s="20">
        <f>IF(ISERROR(VLOOKUP(CONCATENATE(BF$3,$A20),[3]!ADJSAL,3,)=TRUE),0,VLOOKUP(CONCATENATE(BF$3,$A20),[3]!ADJSAL,3,))</f>
        <v>26300</v>
      </c>
      <c r="BG20" s="20">
        <f>IF(ISERROR(VLOOKUP(CONCATENATE(BG$3,$A20),[3]!ADJSAL,3,)=TRUE),0,VLOOKUP(CONCATENATE(BG$3,$A20),[3]!ADJSAL,3,))</f>
        <v>8475</v>
      </c>
      <c r="BH20" s="20">
        <f>IF(ISERROR(VLOOKUP(CONCATENATE(BH$3,$A20),[3]!ADJSAL,3,)=TRUE),0,VLOOKUP(CONCATENATE(BH$3,$A20),[3]!ADJSAL,3,))</f>
        <v>1498</v>
      </c>
      <c r="BI20" s="20">
        <f>IF(ISERROR(VLOOKUP(CONCATENATE(BI$3,$A20),[3]!ADJSAL,3,)=TRUE),0,VLOOKUP(CONCATENATE(BI$3,$A20),[3]!ADJSAL,3,))</f>
        <v>5248</v>
      </c>
      <c r="BJ20" s="20">
        <f>IF(ISERROR(VLOOKUP(CONCATENATE(BJ$3,$A20),[3]!ADJSAL,3,)=TRUE),0,VLOOKUP(CONCATENATE(BJ$3,$A20),[3]!ADJSAL,3,))</f>
        <v>7506</v>
      </c>
      <c r="BK20" s="20">
        <f>IF(ISERROR(VLOOKUP(CONCATENATE(BK$3,$A20),[3]!ADJSAL,3,)=TRUE),0,VLOOKUP(CONCATENATE(BK$3,$A20),[3]!ADJSAL,3,))</f>
        <v>0</v>
      </c>
      <c r="BL20" s="20">
        <f>IF(ISERROR(VLOOKUP(CONCATENATE(BL$3,$A20),[3]!ADJSAL,3,)=TRUE),0,VLOOKUP(CONCATENATE(BL$3,$A20),[3]!ADJSAL,3,))</f>
        <v>4061</v>
      </c>
      <c r="BM20" s="20">
        <f>IF(ISERROR(VLOOKUP(CONCATENATE(BM$3,$A20),[3]!ADJSAL,3,)=TRUE),0,VLOOKUP(CONCATENATE(BM$3,$A20),[3]!ADJSAL,3,))</f>
        <v>1498</v>
      </c>
      <c r="BN20" s="20">
        <f>IF(ISERROR(VLOOKUP(CONCATENATE(BN$3,$A20),[3]!ADJSAL,3,)=TRUE),0,VLOOKUP(CONCATENATE(BN$3,$A20),[3]!ADJSAL,3,))</f>
        <v>4494</v>
      </c>
      <c r="BO20" s="20">
        <f>IF(ISERROR(VLOOKUP(CONCATENATE(BO$3,$A20),[3]!ADJSAL,3,)=TRUE),0,VLOOKUP(CONCATENATE(BO$3,$A20),[3]!ADJSAL,3,))</f>
        <v>1498</v>
      </c>
      <c r="BP20" s="20">
        <f>IF(ISERROR(VLOOKUP(CONCATENATE(BP$3,$A20),[3]!ADJSAL,3,)=TRUE),0,VLOOKUP(CONCATENATE(BP$3,$A20),[3]!ADJSAL,3,))</f>
        <v>7344</v>
      </c>
      <c r="BQ20" s="20">
        <f>IF(ISERROR(VLOOKUP(CONCATENATE(BQ$3,$A20),[3]!ADJSAL,3,)=TRUE),0,VLOOKUP(CONCATENATE(BQ$3,$A20),[3]!ADJSAL,3,))</f>
        <v>15241</v>
      </c>
      <c r="BR20" s="20">
        <f>IF(ISERROR(VLOOKUP(CONCATENATE(BR$3,$A20),[3]!ADJSAL,3,)=TRUE),0,VLOOKUP(CONCATENATE(BR$3,$A20),[3]!ADJSAL,3,))</f>
        <v>62373</v>
      </c>
      <c r="BS20" s="20">
        <f>IF(ISERROR(VLOOKUP(CONCATENATE(BS$3,$A20),[3]!ADJSAL,3,)=TRUE),0,VLOOKUP(CONCATENATE(BS$3,$A20),[3]!ADJSAL,3,))</f>
        <v>60004</v>
      </c>
      <c r="BT20" s="20">
        <f>IF(ISERROR(VLOOKUP(CONCATENATE(BT$3,$A20),[3]!ADJSAL,3,)=TRUE),0,VLOOKUP(CONCATENATE(BT$3,$A20),[3]!ADJSAL,3,))</f>
        <v>36001</v>
      </c>
      <c r="BU20" s="20">
        <f>IF(ISERROR(VLOOKUP(CONCATENATE(BU$3,$A20),[3]!ADJSAL,3,)=TRUE),0,VLOOKUP(CONCATENATE(BU$3,$A20),[3]!ADJSAL,3,))</f>
        <v>31147</v>
      </c>
      <c r="BV20" s="20">
        <f>IF(ISERROR(VLOOKUP(CONCATENATE(BV$3,$A20),[3]!ADJSAL,3,)=TRUE),0,VLOOKUP(CONCATENATE(BV$3,$A20),[3]!ADJSAL,3,))</f>
        <v>4254</v>
      </c>
      <c r="BW20" s="20">
        <f>IF(ISERROR(VLOOKUP(CONCATENATE(BW$3,$A20),[3]!ADJSAL,3,)=TRUE),0,VLOOKUP(CONCATENATE(BW$3,$A20),[3]!ADJSAL,3,))</f>
        <v>5956</v>
      </c>
      <c r="BX20" s="20">
        <f>IF(ISERROR(VLOOKUP(CONCATENATE(BX$3,$A20),[3]!ADJSAL,3,)=TRUE),0,VLOOKUP(CONCATENATE(BX$3,$A20),[3]!ADJSAL,3,))</f>
        <v>1498</v>
      </c>
      <c r="BY20" s="20">
        <f>IF(ISERROR(VLOOKUP(CONCATENATE(BY$3,$A20),[3]!ADJSAL,3,)=TRUE),0,VLOOKUP(CONCATENATE(BY$3,$A20),[3]!ADJSAL,3,))</f>
        <v>7862</v>
      </c>
      <c r="BZ20" s="20">
        <f>IF(ISERROR(VLOOKUP(CONCATENATE(BZ$3,$A20),[3]!ADJSAL,3,)=TRUE),0,VLOOKUP(CONCATENATE(BZ$3,$A20),[3]!ADJSAL,3,))</f>
        <v>13008</v>
      </c>
      <c r="CA20" s="20">
        <f>IF(ISERROR(VLOOKUP(CONCATENATE(CA$3,$A20),[3]!ADJSAL,3,)=TRUE),0,VLOOKUP(CONCATENATE(CA$3,$A20),[3]!ADJSAL,3,))</f>
        <v>2977</v>
      </c>
      <c r="CB20" s="20">
        <f>IF(ISERROR(VLOOKUP(CONCATENATE(CB$3,$A20),[3]!ADJSAL,3,)=TRUE),0,VLOOKUP(CONCATENATE(CB$3,$A20),[3]!ADJSAL,3,))</f>
        <v>13919</v>
      </c>
      <c r="CC20" s="20">
        <f>IF(ISERROR(VLOOKUP(CONCATENATE(CC$3,$A20),[3]!ADJSAL,3,)=TRUE),0,VLOOKUP(CONCATENATE(CC$3,$A20),[3]!ADJSAL,3,))</f>
        <v>6317</v>
      </c>
      <c r="CD20" s="20">
        <f>IF(ISERROR(VLOOKUP(CONCATENATE(CD$3,$A20),[3]!ADJSAL,3,)=TRUE),0,VLOOKUP(CONCATENATE(CD$3,$A20),[3]!ADJSAL,3,))</f>
        <v>5990</v>
      </c>
      <c r="CE20" s="20">
        <f>IF(ISERROR(VLOOKUP(CONCATENATE(CE$3,$A20),[3]!ADJSAL,3,)=TRUE),0,VLOOKUP(CONCATENATE(CE$3,$A20),[3]!ADJSAL,3,))</f>
        <v>1748</v>
      </c>
      <c r="CF20" s="20">
        <f>IF(ISERROR(VLOOKUP(CONCATENATE(CF$3,$A20),[3]!ADJSAL,3,)=TRUE),0,VLOOKUP(CONCATENATE(CF$3,$A20),[3]!ADJSAL,3,))</f>
        <v>6494</v>
      </c>
      <c r="CG20" s="20">
        <f>IF(ISERROR(VLOOKUP(CONCATENATE(CG$3,$A20),[3]!ADJSAL,3,)=TRUE),0,VLOOKUP(CONCATENATE(CG$3,$A20),[3]!ADJSAL,3,))</f>
        <v>5990</v>
      </c>
      <c r="CH20" s="20">
        <f>IF(ISERROR(VLOOKUP(CONCATENATE(CH$3,$A20),[3]!ADJSAL,3,)=TRUE),0,VLOOKUP(CONCATENATE(CH$3,$A20),[3]!ADJSAL,3,))</f>
        <v>4494</v>
      </c>
      <c r="CI20" s="20">
        <f>IF(ISERROR(VLOOKUP(CONCATENATE(CI$3,$A20),[3]!ADJSAL,3,)=TRUE),0,VLOOKUP(CONCATENATE(CI$3,$A20),[3]!ADJSAL,3,))</f>
        <v>0</v>
      </c>
      <c r="CJ20" s="20">
        <f>IF(ISERROR(VLOOKUP(CONCATENATE(CJ$3,$A20),[3]!ADJSAL,3,)=TRUE),0,VLOOKUP(CONCATENATE(CJ$3,$A20),[3]!ADJSAL,3,))</f>
        <v>6927</v>
      </c>
      <c r="CK20" s="20">
        <f>IF(ISERROR(VLOOKUP(CONCATENATE(CK$3,$A20),[3]!ADJSAL,3,)=TRUE),0,VLOOKUP(CONCATENATE(CK$3,$A20),[3]!ADJSAL,3,))</f>
        <v>26696</v>
      </c>
      <c r="CL20" s="20">
        <f>IF(ISERROR(VLOOKUP(CONCATENATE(CL$3,$A20),[3]!ADJSAL,3,)=TRUE),0,VLOOKUP(CONCATENATE(CL$3,$A20),[3]!ADJSAL,3,))</f>
        <v>4494</v>
      </c>
      <c r="CM20" s="20">
        <f>IF(ISERROR(VLOOKUP(CONCATENATE(CM$3,$A20),[3]!ADJSAL,3,)=TRUE),0,VLOOKUP(CONCATENATE(CM$3,$A20),[3]!ADJSAL,3,))</f>
        <v>11200</v>
      </c>
      <c r="CN20" s="20">
        <f>IF(ISERROR(VLOOKUP(CONCATENATE(CN$3,$A20),[3]!ADJSAL,3,)=TRUE),0,VLOOKUP(CONCATENATE(CN$3,$A20),[3]!ADJSAL,3,))</f>
        <v>21458</v>
      </c>
      <c r="CO20" s="20">
        <f>IF(ISERROR(VLOOKUP(CONCATENATE(CO$3,$A20),[3]!ADJSAL,3,)=TRUE),0,VLOOKUP(CONCATENATE(CO$3,$A20),[3]!ADJSAL,3,))</f>
        <v>36984</v>
      </c>
      <c r="CP20" s="20">
        <f>IF(ISERROR(VLOOKUP(CONCATENATE(CP$3,$A20),[3]!ADJSAL,3,)=TRUE),0,VLOOKUP(CONCATENATE(CP$3,$A20),[3]!ADJSAL,3,))</f>
        <v>276831</v>
      </c>
      <c r="CQ20" s="20">
        <f>IF(ISERROR(VLOOKUP(CONCATENATE(CQ$3,$A20),[3]!ADJSAL,3,)=TRUE),0,VLOOKUP(CONCATENATE(CQ$3,$A20),[3]!ADJSAL,3,))</f>
        <v>1498</v>
      </c>
      <c r="CR20" s="20">
        <f>IF(ISERROR(VLOOKUP(CONCATENATE(CR$3,$A20),[3]!ADJSAL,3,)=TRUE),0,VLOOKUP(CONCATENATE(CR$3,$A20),[3]!ADJSAL,3,))</f>
        <v>4923</v>
      </c>
      <c r="CS20" s="20">
        <f>IF(ISERROR(VLOOKUP(CONCATENATE(CS$3,$A20),[3]!ADJSAL,3,)=TRUE),0,VLOOKUP(CONCATENATE(CS$3,$A20),[3]!ADJSAL,3,))</f>
        <v>33318</v>
      </c>
    </row>
    <row r="21" spans="1:97">
      <c r="A21" s="170">
        <v>1020014</v>
      </c>
      <c r="B21" s="170" t="s">
        <v>14</v>
      </c>
      <c r="C21" s="171">
        <f>VLOOKUP(A21,[2]!OLD,3,)</f>
        <v>2000000</v>
      </c>
      <c r="D21" s="171">
        <v>0</v>
      </c>
      <c r="E21" s="24">
        <f t="shared" si="0"/>
        <v>0</v>
      </c>
      <c r="F21" s="24">
        <f t="shared" si="1"/>
        <v>0</v>
      </c>
      <c r="G21" s="24">
        <f t="shared" si="2"/>
        <v>0</v>
      </c>
      <c r="H21" s="24">
        <f t="shared" si="3"/>
        <v>0</v>
      </c>
      <c r="I21" s="24">
        <f t="shared" si="4"/>
        <v>0</v>
      </c>
      <c r="J21" s="24">
        <f t="shared" si="5"/>
        <v>0</v>
      </c>
      <c r="K21" s="24">
        <f t="shared" si="6"/>
        <v>0</v>
      </c>
      <c r="L21" s="24">
        <f t="shared" si="7"/>
        <v>0</v>
      </c>
      <c r="M21" s="24">
        <f t="shared" si="8"/>
        <v>0</v>
      </c>
      <c r="N21" s="20">
        <f>IF(ISERROR(VLOOKUP(CONCATENATE(N$3,$A21),[3]!ADJSAL,3,)=TRUE),0,VLOOKUP(CONCATENATE(N$3,$A21),[3]!ADJSAL,3,))</f>
        <v>0</v>
      </c>
      <c r="O21" s="20">
        <f>IF(ISERROR(VLOOKUP(CONCATENATE(O$3,$A21),[3]!ADJSAL,3,)=TRUE),0,VLOOKUP(CONCATENATE(O$3,$A21),[3]!ADJSAL,3,))</f>
        <v>0</v>
      </c>
      <c r="P21" s="20">
        <f>IF(ISERROR(VLOOKUP(CONCATENATE(P$3,$A21),[3]!ADJSAL,3,)=TRUE),0,VLOOKUP(CONCATENATE(P$3,$A21),[3]!ADJSAL,3,))</f>
        <v>0</v>
      </c>
      <c r="Q21" s="20">
        <f>IF(ISERROR(VLOOKUP(CONCATENATE(Q$3,$A21),[3]!ADJSAL,3,)=TRUE),0,VLOOKUP(CONCATENATE(Q$3,$A21),[3]!ADJSAL,3,))</f>
        <v>0</v>
      </c>
      <c r="R21" s="20">
        <f>IF(ISERROR(VLOOKUP(CONCATENATE(R$3,$A21),[3]!ADJSAL,3,)=TRUE),0,VLOOKUP(CONCATENATE(R$3,$A21),[3]!ADJSAL,3,))</f>
        <v>0</v>
      </c>
      <c r="S21" s="20">
        <f>IF(ISERROR(VLOOKUP(CONCATENATE(S$3,$A21),[3]!ADJSAL,3,)=TRUE),0,VLOOKUP(CONCATENATE(S$3,$A21),[3]!ADJSAL,3,))</f>
        <v>0</v>
      </c>
      <c r="T21" s="20">
        <f>IF(ISERROR(VLOOKUP(CONCATENATE(T$3,$A21),[3]!ADJSAL,3,)=TRUE),0,VLOOKUP(CONCATENATE(T$3,$A21),[3]!ADJSAL,3,))</f>
        <v>0</v>
      </c>
      <c r="U21" s="20">
        <f>IF(ISERROR(VLOOKUP(CONCATENATE(U$3,$A21),[3]!ADJSAL,3,)=TRUE),0,VLOOKUP(CONCATENATE(U$3,$A21),[3]!ADJSAL,3,))</f>
        <v>0</v>
      </c>
      <c r="V21" s="20">
        <f>IF(ISERROR(VLOOKUP(CONCATENATE(V$3,$A21),[3]!ADJSAL,3,)=TRUE),0,VLOOKUP(CONCATENATE(V$3,$A21),[3]!ADJSAL,3,))</f>
        <v>0</v>
      </c>
      <c r="W21" s="20">
        <f>IF(ISERROR(VLOOKUP(CONCATENATE(W$3,$A21),[3]!ADJSAL,3,)=TRUE),0,VLOOKUP(CONCATENATE(W$3,$A21),[3]!ADJSAL,3,))</f>
        <v>0</v>
      </c>
      <c r="X21" s="20">
        <f>IF(ISERROR(VLOOKUP(CONCATENATE(X$3,$A21),[3]!ADJSAL,3,)=TRUE),0,VLOOKUP(CONCATENATE(X$3,$A21),[3]!ADJSAL,3,))</f>
        <v>0</v>
      </c>
      <c r="Y21" s="20">
        <f>IF(ISERROR(VLOOKUP(CONCATENATE(Y$3,$A21),[3]!ADJSAL,3,)=TRUE),0,VLOOKUP(CONCATENATE(Y$3,$A21),[3]!ADJSAL,3,))</f>
        <v>0</v>
      </c>
      <c r="Z21" s="20">
        <f>IF(ISERROR(VLOOKUP(CONCATENATE(Z$3,$A21),[3]!ADJSAL,3,)=TRUE),0,VLOOKUP(CONCATENATE(Z$3,$A21),[3]!ADJSAL,3,))</f>
        <v>0</v>
      </c>
      <c r="AA21" s="20">
        <f>IF(ISERROR(VLOOKUP(CONCATENATE(AA$3,$A21),[3]!ADJSAL,3,)=TRUE),0,VLOOKUP(CONCATENATE(AA$3,$A21),[3]!ADJSAL,3,))</f>
        <v>0</v>
      </c>
      <c r="AB21" s="20">
        <f>IF(ISERROR(VLOOKUP(CONCATENATE(AB$3,$A21),[3]!ADJSAL,3,)=TRUE),0,VLOOKUP(CONCATENATE(AB$3,$A21),[3]!ADJSAL,3,))</f>
        <v>0</v>
      </c>
      <c r="AC21" s="20">
        <f>IF(ISERROR(VLOOKUP(CONCATENATE(AC$3,$A21),[3]!ADJSAL,3,)=TRUE),0,VLOOKUP(CONCATENATE(AC$3,$A21),[3]!ADJSAL,3,))</f>
        <v>0</v>
      </c>
      <c r="AD21" s="20">
        <f>IF(ISERROR(VLOOKUP(CONCATENATE(AD$3,$A21),[3]!ADJSAL,3,)=TRUE),0,VLOOKUP(CONCATENATE(AD$3,$A21),[3]!ADJSAL,3,))</f>
        <v>0</v>
      </c>
      <c r="AE21" s="20">
        <f>IF(ISERROR(VLOOKUP(CONCATENATE(AE$3,$A21),[3]!ADJSAL,3,)=TRUE),0,VLOOKUP(CONCATENATE(AE$3,$A21),[3]!ADJSAL,3,))</f>
        <v>0</v>
      </c>
      <c r="AF21" s="20">
        <f>IF(ISERROR(VLOOKUP(CONCATENATE(AF$3,$A21),[3]!ADJSAL,3,)=TRUE),0,VLOOKUP(CONCATENATE(AF$3,$A21),[3]!ADJSAL,3,))</f>
        <v>0</v>
      </c>
      <c r="AG21" s="20">
        <f>IF(ISERROR(VLOOKUP(CONCATENATE(AG$3,$A21),[3]!ADJSAL,3,)=TRUE),0,VLOOKUP(CONCATENATE(AG$3,$A21),[3]!ADJSAL,3,))</f>
        <v>0</v>
      </c>
      <c r="AH21" s="20">
        <f>IF(ISERROR(VLOOKUP(CONCATENATE(AH$3,$A21),[3]!ADJSAL,3,)=TRUE),0,VLOOKUP(CONCATENATE(AH$3,$A21),[3]!ADJSAL,3,))</f>
        <v>0</v>
      </c>
      <c r="AI21" s="20">
        <f>IF(ISERROR(VLOOKUP(CONCATENATE(AI$3,$A21),[3]!ADJSAL,3,)=TRUE),0,VLOOKUP(CONCATENATE(AI$3,$A21),[3]!ADJSAL,3,))</f>
        <v>0</v>
      </c>
      <c r="AJ21" s="20">
        <f>IF(ISERROR(VLOOKUP(CONCATENATE(AJ$3,$A21),[3]!ADJSAL,3,)=TRUE),0,VLOOKUP(CONCATENATE(AJ$3,$A21),[3]!ADJSAL,3,))</f>
        <v>0</v>
      </c>
      <c r="AK21" s="20">
        <f>IF(ISERROR(VLOOKUP(CONCATENATE(AK$3,$A21),[3]!ADJSAL,3,)=TRUE),0,VLOOKUP(CONCATENATE(AK$3,$A21),[3]!ADJSAL,3,))</f>
        <v>0</v>
      </c>
      <c r="AL21" s="20">
        <f>IF(ISERROR(VLOOKUP(CONCATENATE(AL$3,$A21),[3]!ADJSAL,3,)=TRUE),0,VLOOKUP(CONCATENATE(AL$3,$A21),[3]!ADJSAL,3,))</f>
        <v>0</v>
      </c>
      <c r="AM21" s="20">
        <f>IF(ISERROR(VLOOKUP(CONCATENATE(AM$3,$A21),[3]!ADJSAL,3,)=TRUE),0,VLOOKUP(CONCATENATE(AM$3,$A21),[3]!ADJSAL,3,))</f>
        <v>0</v>
      </c>
      <c r="AN21" s="20">
        <f>IF(ISERROR(VLOOKUP(CONCATENATE(AN$3,$A21),[3]!ADJSAL,3,)=TRUE),0,VLOOKUP(CONCATENATE(AN$3,$A21),[3]!ADJSAL,3,))</f>
        <v>0</v>
      </c>
      <c r="AO21" s="20">
        <f>IF(ISERROR(VLOOKUP(CONCATENATE(AO$3,$A21),[3]!ADJSAL,3,)=TRUE),0,VLOOKUP(CONCATENATE(AO$3,$A21),[3]!ADJSAL,3,))</f>
        <v>0</v>
      </c>
      <c r="AP21" s="20">
        <f>IF(ISERROR(VLOOKUP(CONCATENATE(AP$3,$A21),[3]!ADJSAL,3,)=TRUE),0,VLOOKUP(CONCATENATE(AP$3,$A21),[3]!ADJSAL,3,))</f>
        <v>0</v>
      </c>
      <c r="AQ21" s="20">
        <f>IF(ISERROR(VLOOKUP(CONCATENATE(AQ$3,$A21),[3]!ADJSAL,3,)=TRUE),0,VLOOKUP(CONCATENATE(AQ$3,$A21),[3]!ADJSAL,3,))</f>
        <v>0</v>
      </c>
      <c r="AR21" s="20">
        <f>IF(ISERROR(VLOOKUP(CONCATENATE(AR$3,$A21),[3]!ADJSAL,3,)=TRUE),0,VLOOKUP(CONCATENATE(AR$3,$A21),[3]!ADJSAL,3,))</f>
        <v>0</v>
      </c>
      <c r="AS21" s="20">
        <f>IF(ISERROR(VLOOKUP(CONCATENATE(AS$3,$A21),[3]!ADJSAL,3,)=TRUE),0,VLOOKUP(CONCATENATE(AS$3,$A21),[3]!ADJSAL,3,))</f>
        <v>0</v>
      </c>
      <c r="AT21" s="20">
        <f>IF(ISERROR(VLOOKUP(CONCATENATE(AT$3,$A21),[3]!ADJSAL,3,)=TRUE),0,VLOOKUP(CONCATENATE(AT$3,$A21),[3]!ADJSAL,3,))</f>
        <v>0</v>
      </c>
      <c r="AU21" s="20">
        <f>IF(ISERROR(VLOOKUP(CONCATENATE(AU$3,$A21),[3]!ADJSAL,3,)=TRUE),0,VLOOKUP(CONCATENATE(AU$3,$A21),[3]!ADJSAL,3,))</f>
        <v>0</v>
      </c>
      <c r="AV21" s="20">
        <f>IF(ISERROR(VLOOKUP(CONCATENATE(AV$3,$A21),[3]!ADJSAL,3,)=TRUE),0,VLOOKUP(CONCATENATE(AV$3,$A21),[3]!ADJSAL,3,))</f>
        <v>0</v>
      </c>
      <c r="AW21" s="20">
        <f>IF(ISERROR(VLOOKUP(CONCATENATE(AW$3,$A21),[3]!ADJSAL,3,)=TRUE),0,VLOOKUP(CONCATENATE(AW$3,$A21),[3]!ADJSAL,3,))</f>
        <v>0</v>
      </c>
      <c r="AX21" s="20">
        <f>IF(ISERROR(VLOOKUP(CONCATENATE(AX$3,$A21),[3]!ADJSAL,3,)=TRUE),0,VLOOKUP(CONCATENATE(AX$3,$A21),[3]!ADJSAL,3,))</f>
        <v>0</v>
      </c>
      <c r="AY21" s="20">
        <f>IF(ISERROR(VLOOKUP(CONCATENATE(AY$3,$A21),[3]!ADJSAL,3,)=TRUE),0,VLOOKUP(CONCATENATE(AY$3,$A21),[3]!ADJSAL,3,))</f>
        <v>0</v>
      </c>
      <c r="AZ21" s="20">
        <f>IF(ISERROR(VLOOKUP(CONCATENATE(AZ$3,$A21),[3]!ADJSAL,3,)=TRUE),0,VLOOKUP(CONCATENATE(AZ$3,$A21),[3]!ADJSAL,3,))</f>
        <v>0</v>
      </c>
      <c r="BA21" s="20">
        <f>IF(ISERROR(VLOOKUP(CONCATENATE(BA$3,$A21),[3]!ADJSAL,3,)=TRUE),0,VLOOKUP(CONCATENATE(BA$3,$A21),[3]!ADJSAL,3,))</f>
        <v>0</v>
      </c>
      <c r="BB21" s="20">
        <f>IF(ISERROR(VLOOKUP(CONCATENATE(BB$3,$A21),[3]!ADJSAL,3,)=TRUE),0,VLOOKUP(CONCATENATE(BB$3,$A21),[3]!ADJSAL,3,))</f>
        <v>0</v>
      </c>
      <c r="BC21" s="20">
        <f>IF(ISERROR(VLOOKUP(CONCATENATE(BC$3,$A21),[3]!ADJSAL,3,)=TRUE),0,VLOOKUP(CONCATENATE(BC$3,$A21),[3]!ADJSAL,3,))</f>
        <v>0</v>
      </c>
      <c r="BD21" s="20">
        <f>IF(ISERROR(VLOOKUP(CONCATENATE(BD$3,$A21),[3]!ADJSAL,3,)=TRUE),0,VLOOKUP(CONCATENATE(BD$3,$A21),[3]!ADJSAL,3,))</f>
        <v>0</v>
      </c>
      <c r="BE21" s="20">
        <f>IF(ISERROR(VLOOKUP(CONCATENATE(BE$3,$A21),[3]!ADJSAL,3,)=TRUE),0,VLOOKUP(CONCATENATE(BE$3,$A21),[3]!ADJSAL,3,))</f>
        <v>0</v>
      </c>
      <c r="BF21" s="20">
        <f>IF(ISERROR(VLOOKUP(CONCATENATE(BF$3,$A21),[3]!ADJSAL,3,)=TRUE),0,VLOOKUP(CONCATENATE(BF$3,$A21),[3]!ADJSAL,3,))</f>
        <v>0</v>
      </c>
      <c r="BG21" s="20">
        <f>IF(ISERROR(VLOOKUP(CONCATENATE(BG$3,$A21),[3]!ADJSAL,3,)=TRUE),0,VLOOKUP(CONCATENATE(BG$3,$A21),[3]!ADJSAL,3,))</f>
        <v>0</v>
      </c>
      <c r="BH21" s="20">
        <f>IF(ISERROR(VLOOKUP(CONCATENATE(BH$3,$A21),[3]!ADJSAL,3,)=TRUE),0,VLOOKUP(CONCATENATE(BH$3,$A21),[3]!ADJSAL,3,))</f>
        <v>0</v>
      </c>
      <c r="BI21" s="20">
        <f>IF(ISERROR(VLOOKUP(CONCATENATE(BI$3,$A21),[3]!ADJSAL,3,)=TRUE),0,VLOOKUP(CONCATENATE(BI$3,$A21),[3]!ADJSAL,3,))</f>
        <v>0</v>
      </c>
      <c r="BJ21" s="20">
        <f>IF(ISERROR(VLOOKUP(CONCATENATE(BJ$3,$A21),[3]!ADJSAL,3,)=TRUE),0,VLOOKUP(CONCATENATE(BJ$3,$A21),[3]!ADJSAL,3,))</f>
        <v>0</v>
      </c>
      <c r="BK21" s="20">
        <f>IF(ISERROR(VLOOKUP(CONCATENATE(BK$3,$A21),[3]!ADJSAL,3,)=TRUE),0,VLOOKUP(CONCATENATE(BK$3,$A21),[3]!ADJSAL,3,))</f>
        <v>0</v>
      </c>
      <c r="BL21" s="20">
        <f>IF(ISERROR(VLOOKUP(CONCATENATE(BL$3,$A21),[3]!ADJSAL,3,)=TRUE),0,VLOOKUP(CONCATENATE(BL$3,$A21),[3]!ADJSAL,3,))</f>
        <v>0</v>
      </c>
      <c r="BM21" s="20">
        <f>IF(ISERROR(VLOOKUP(CONCATENATE(BM$3,$A21),[3]!ADJSAL,3,)=TRUE),0,VLOOKUP(CONCATENATE(BM$3,$A21),[3]!ADJSAL,3,))</f>
        <v>0</v>
      </c>
      <c r="BN21" s="20">
        <f>IF(ISERROR(VLOOKUP(CONCATENATE(BN$3,$A21),[3]!ADJSAL,3,)=TRUE),0,VLOOKUP(CONCATENATE(BN$3,$A21),[3]!ADJSAL,3,))</f>
        <v>0</v>
      </c>
      <c r="BO21" s="20">
        <f>IF(ISERROR(VLOOKUP(CONCATENATE(BO$3,$A21),[3]!ADJSAL,3,)=TRUE),0,VLOOKUP(CONCATENATE(BO$3,$A21),[3]!ADJSAL,3,))</f>
        <v>0</v>
      </c>
      <c r="BP21" s="20">
        <f>IF(ISERROR(VLOOKUP(CONCATENATE(BP$3,$A21),[3]!ADJSAL,3,)=TRUE),0,VLOOKUP(CONCATENATE(BP$3,$A21),[3]!ADJSAL,3,))</f>
        <v>0</v>
      </c>
      <c r="BQ21" s="20">
        <f>IF(ISERROR(VLOOKUP(CONCATENATE(BQ$3,$A21),[3]!ADJSAL,3,)=TRUE),0,VLOOKUP(CONCATENATE(BQ$3,$A21),[3]!ADJSAL,3,))</f>
        <v>0</v>
      </c>
      <c r="BR21" s="20">
        <f>IF(ISERROR(VLOOKUP(CONCATENATE(BR$3,$A21),[3]!ADJSAL,3,)=TRUE),0,VLOOKUP(CONCATENATE(BR$3,$A21),[3]!ADJSAL,3,))</f>
        <v>0</v>
      </c>
      <c r="BS21" s="20">
        <f>IF(ISERROR(VLOOKUP(CONCATENATE(BS$3,$A21),[3]!ADJSAL,3,)=TRUE),0,VLOOKUP(CONCATENATE(BS$3,$A21),[3]!ADJSAL,3,))</f>
        <v>0</v>
      </c>
      <c r="BT21" s="20">
        <f>IF(ISERROR(VLOOKUP(CONCATENATE(BT$3,$A21),[3]!ADJSAL,3,)=TRUE),0,VLOOKUP(CONCATENATE(BT$3,$A21),[3]!ADJSAL,3,))</f>
        <v>0</v>
      </c>
      <c r="BU21" s="20">
        <f>IF(ISERROR(VLOOKUP(CONCATENATE(BU$3,$A21),[3]!ADJSAL,3,)=TRUE),0,VLOOKUP(CONCATENATE(BU$3,$A21),[3]!ADJSAL,3,))</f>
        <v>0</v>
      </c>
      <c r="BV21" s="20">
        <f>IF(ISERROR(VLOOKUP(CONCATENATE(BV$3,$A21),[3]!ADJSAL,3,)=TRUE),0,VLOOKUP(CONCATENATE(BV$3,$A21),[3]!ADJSAL,3,))</f>
        <v>0</v>
      </c>
      <c r="BW21" s="20">
        <f>IF(ISERROR(VLOOKUP(CONCATENATE(BW$3,$A21),[3]!ADJSAL,3,)=TRUE),0,VLOOKUP(CONCATENATE(BW$3,$A21),[3]!ADJSAL,3,))</f>
        <v>0</v>
      </c>
      <c r="BX21" s="20">
        <f>IF(ISERROR(VLOOKUP(CONCATENATE(BX$3,$A21),[3]!ADJSAL,3,)=TRUE),0,VLOOKUP(CONCATENATE(BX$3,$A21),[3]!ADJSAL,3,))</f>
        <v>0</v>
      </c>
      <c r="BY21" s="20">
        <f>IF(ISERROR(VLOOKUP(CONCATENATE(BY$3,$A21),[3]!ADJSAL,3,)=TRUE),0,VLOOKUP(CONCATENATE(BY$3,$A21),[3]!ADJSAL,3,))</f>
        <v>0</v>
      </c>
      <c r="BZ21" s="20">
        <f>IF(ISERROR(VLOOKUP(CONCATENATE(BZ$3,$A21),[3]!ADJSAL,3,)=TRUE),0,VLOOKUP(CONCATENATE(BZ$3,$A21),[3]!ADJSAL,3,))</f>
        <v>0</v>
      </c>
      <c r="CA21" s="20">
        <f>IF(ISERROR(VLOOKUP(CONCATENATE(CA$3,$A21),[3]!ADJSAL,3,)=TRUE),0,VLOOKUP(CONCATENATE(CA$3,$A21),[3]!ADJSAL,3,))</f>
        <v>0</v>
      </c>
      <c r="CB21" s="20">
        <f>IF(ISERROR(VLOOKUP(CONCATENATE(CB$3,$A21),[3]!ADJSAL,3,)=TRUE),0,VLOOKUP(CONCATENATE(CB$3,$A21),[3]!ADJSAL,3,))</f>
        <v>0</v>
      </c>
      <c r="CC21" s="20">
        <f>IF(ISERROR(VLOOKUP(CONCATENATE(CC$3,$A21),[3]!ADJSAL,3,)=TRUE),0,VLOOKUP(CONCATENATE(CC$3,$A21),[3]!ADJSAL,3,))</f>
        <v>0</v>
      </c>
      <c r="CD21" s="20">
        <f>IF(ISERROR(VLOOKUP(CONCATENATE(CD$3,$A21),[3]!ADJSAL,3,)=TRUE),0,VLOOKUP(CONCATENATE(CD$3,$A21),[3]!ADJSAL,3,))</f>
        <v>0</v>
      </c>
      <c r="CE21" s="20">
        <f>IF(ISERROR(VLOOKUP(CONCATENATE(CE$3,$A21),[3]!ADJSAL,3,)=TRUE),0,VLOOKUP(CONCATENATE(CE$3,$A21),[3]!ADJSAL,3,))</f>
        <v>0</v>
      </c>
      <c r="CF21" s="20">
        <f>IF(ISERROR(VLOOKUP(CONCATENATE(CF$3,$A21),[3]!ADJSAL,3,)=TRUE),0,VLOOKUP(CONCATENATE(CF$3,$A21),[3]!ADJSAL,3,))</f>
        <v>0</v>
      </c>
      <c r="CG21" s="20">
        <f>IF(ISERROR(VLOOKUP(CONCATENATE(CG$3,$A21),[3]!ADJSAL,3,)=TRUE),0,VLOOKUP(CONCATENATE(CG$3,$A21),[3]!ADJSAL,3,))</f>
        <v>0</v>
      </c>
      <c r="CH21" s="20">
        <f>IF(ISERROR(VLOOKUP(CONCATENATE(CH$3,$A21),[3]!ADJSAL,3,)=TRUE),0,VLOOKUP(CONCATENATE(CH$3,$A21),[3]!ADJSAL,3,))</f>
        <v>0</v>
      </c>
      <c r="CI21" s="20">
        <f>IF(ISERROR(VLOOKUP(CONCATENATE(CI$3,$A21),[3]!ADJSAL,3,)=TRUE),0,VLOOKUP(CONCATENATE(CI$3,$A21),[3]!ADJSAL,3,))</f>
        <v>0</v>
      </c>
      <c r="CJ21" s="20">
        <f>IF(ISERROR(VLOOKUP(CONCATENATE(CJ$3,$A21),[3]!ADJSAL,3,)=TRUE),0,VLOOKUP(CONCATENATE(CJ$3,$A21),[3]!ADJSAL,3,))</f>
        <v>0</v>
      </c>
      <c r="CK21" s="20">
        <f>IF(ISERROR(VLOOKUP(CONCATENATE(CK$3,$A21),[3]!ADJSAL,3,)=TRUE),0,VLOOKUP(CONCATENATE(CK$3,$A21),[3]!ADJSAL,3,))</f>
        <v>0</v>
      </c>
      <c r="CL21" s="20">
        <f>IF(ISERROR(VLOOKUP(CONCATENATE(CL$3,$A21),[3]!ADJSAL,3,)=TRUE),0,VLOOKUP(CONCATENATE(CL$3,$A21),[3]!ADJSAL,3,))</f>
        <v>0</v>
      </c>
      <c r="CM21" s="20">
        <f>IF(ISERROR(VLOOKUP(CONCATENATE(CM$3,$A21),[3]!ADJSAL,3,)=TRUE),0,VLOOKUP(CONCATENATE(CM$3,$A21),[3]!ADJSAL,3,))</f>
        <v>0</v>
      </c>
      <c r="CN21" s="20">
        <f>IF(ISERROR(VLOOKUP(CONCATENATE(CN$3,$A21),[3]!ADJSAL,3,)=TRUE),0,VLOOKUP(CONCATENATE(CN$3,$A21),[3]!ADJSAL,3,))</f>
        <v>0</v>
      </c>
      <c r="CO21" s="20">
        <f>IF(ISERROR(VLOOKUP(CONCATENATE(CO$3,$A21),[3]!ADJSAL,3,)=TRUE),0,VLOOKUP(CONCATENATE(CO$3,$A21),[3]!ADJSAL,3,))</f>
        <v>0</v>
      </c>
      <c r="CP21" s="20">
        <f>IF(ISERROR(VLOOKUP(CONCATENATE(CP$3,$A21),[3]!ADJSAL,3,)=TRUE),0,VLOOKUP(CONCATENATE(CP$3,$A21),[3]!ADJSAL,3,))</f>
        <v>0</v>
      </c>
      <c r="CQ21" s="20">
        <f>IF(ISERROR(VLOOKUP(CONCATENATE(CQ$3,$A21),[3]!ADJSAL,3,)=TRUE),0,VLOOKUP(CONCATENATE(CQ$3,$A21),[3]!ADJSAL,3,))</f>
        <v>0</v>
      </c>
      <c r="CR21" s="20">
        <f>IF(ISERROR(VLOOKUP(CONCATENATE(CR$3,$A21),[3]!ADJSAL,3,)=TRUE),0,VLOOKUP(CONCATENATE(CR$3,$A21),[3]!ADJSAL,3,))</f>
        <v>0</v>
      </c>
      <c r="CS21" s="20">
        <f>IF(ISERROR(VLOOKUP(CONCATENATE(CS$3,$A21),[3]!ADJSAL,3,)=TRUE),0,VLOOKUP(CONCATENATE(CS$3,$A21),[3]!ADJSAL,3,))</f>
        <v>0</v>
      </c>
    </row>
    <row r="22" spans="1:97">
      <c r="A22" s="3">
        <v>1029990</v>
      </c>
      <c r="B22" s="3" t="s">
        <v>15</v>
      </c>
      <c r="C22" s="17">
        <f>SUM(C10:C21)</f>
        <v>152888415</v>
      </c>
      <c r="D22" s="17">
        <f>SUM(D10:D21)</f>
        <v>162438603</v>
      </c>
      <c r="E22" s="17">
        <f>SUM(E10:E21)</f>
        <v>182591530</v>
      </c>
      <c r="F22" s="17">
        <f>SUM(F10:F21)</f>
        <v>20152927</v>
      </c>
      <c r="G22" s="24">
        <f t="shared" ref="G22:M22" si="9">SUM(G10:G21)</f>
        <v>7871713</v>
      </c>
      <c r="H22" s="24">
        <f t="shared" si="9"/>
        <v>8699148</v>
      </c>
      <c r="I22" s="24">
        <f t="shared" si="9"/>
        <v>7868586</v>
      </c>
      <c r="J22" s="24">
        <f t="shared" si="9"/>
        <v>45561386</v>
      </c>
      <c r="K22" s="24">
        <f t="shared" si="9"/>
        <v>33187339</v>
      </c>
      <c r="L22" s="24">
        <f t="shared" si="9"/>
        <v>14379465</v>
      </c>
      <c r="M22" s="24">
        <f t="shared" si="9"/>
        <v>65023893</v>
      </c>
      <c r="N22" s="11">
        <f>SUM(N10:N21)</f>
        <v>3529384</v>
      </c>
      <c r="O22" s="11">
        <f t="shared" ref="O22:BZ22" si="10">SUM(O10:O21)</f>
        <v>2662438</v>
      </c>
      <c r="P22" s="11">
        <f t="shared" si="10"/>
        <v>0</v>
      </c>
      <c r="Q22" s="11">
        <f t="shared" si="10"/>
        <v>1498</v>
      </c>
      <c r="R22" s="11">
        <f t="shared" si="10"/>
        <v>1498</v>
      </c>
      <c r="S22" s="11">
        <f t="shared" si="10"/>
        <v>1498</v>
      </c>
      <c r="T22" s="11">
        <f t="shared" si="10"/>
        <v>1498</v>
      </c>
      <c r="U22" s="11">
        <f t="shared" si="10"/>
        <v>39744</v>
      </c>
      <c r="V22" s="11">
        <f t="shared" si="10"/>
        <v>1498</v>
      </c>
      <c r="W22" s="11">
        <f t="shared" si="10"/>
        <v>1498</v>
      </c>
      <c r="X22" s="11">
        <f t="shared" si="10"/>
        <v>1498</v>
      </c>
      <c r="Y22" s="11">
        <f t="shared" si="10"/>
        <v>10796</v>
      </c>
      <c r="Z22" s="11">
        <f t="shared" si="10"/>
        <v>1618865</v>
      </c>
      <c r="AA22" s="11">
        <f t="shared" si="10"/>
        <v>0</v>
      </c>
      <c r="AB22" s="11">
        <f t="shared" si="10"/>
        <v>6514438</v>
      </c>
      <c r="AC22" s="11">
        <f t="shared" si="10"/>
        <v>958885</v>
      </c>
      <c r="AD22" s="11">
        <f t="shared" si="10"/>
        <v>436528</v>
      </c>
      <c r="AE22" s="11">
        <f t="shared" si="10"/>
        <v>235419</v>
      </c>
      <c r="AF22" s="11">
        <f t="shared" si="10"/>
        <v>240460</v>
      </c>
      <c r="AG22" s="11">
        <f t="shared" si="10"/>
        <v>313418</v>
      </c>
      <c r="AH22" s="11">
        <f t="shared" si="10"/>
        <v>1525985</v>
      </c>
      <c r="AI22" s="11">
        <f t="shared" si="10"/>
        <v>4165676</v>
      </c>
      <c r="AJ22" s="11">
        <f t="shared" si="10"/>
        <v>2176925</v>
      </c>
      <c r="AK22" s="11">
        <f t="shared" si="10"/>
        <v>1133379</v>
      </c>
      <c r="AL22" s="11">
        <f t="shared" si="10"/>
        <v>4290284</v>
      </c>
      <c r="AM22" s="11">
        <f t="shared" si="10"/>
        <v>1351215</v>
      </c>
      <c r="AN22" s="11">
        <f t="shared" si="10"/>
        <v>783284</v>
      </c>
      <c r="AO22" s="11">
        <f t="shared" si="10"/>
        <v>593080</v>
      </c>
      <c r="AP22" s="11">
        <f t="shared" si="10"/>
        <v>3277429</v>
      </c>
      <c r="AQ22" s="11">
        <f t="shared" si="10"/>
        <v>15917513</v>
      </c>
      <c r="AR22" s="11">
        <f t="shared" si="10"/>
        <v>0</v>
      </c>
      <c r="AS22" s="11">
        <f t="shared" si="10"/>
        <v>0</v>
      </c>
      <c r="AT22" s="11">
        <f t="shared" si="10"/>
        <v>2913935</v>
      </c>
      <c r="AU22" s="11">
        <f t="shared" si="10"/>
        <v>1907214</v>
      </c>
      <c r="AV22" s="11">
        <f t="shared" si="10"/>
        <v>1830650</v>
      </c>
      <c r="AW22" s="11">
        <f t="shared" si="10"/>
        <v>431003</v>
      </c>
      <c r="AX22" s="11">
        <f t="shared" si="10"/>
        <v>0</v>
      </c>
      <c r="AY22" s="11">
        <f t="shared" si="10"/>
        <v>0</v>
      </c>
      <c r="AZ22" s="11">
        <f t="shared" si="10"/>
        <v>0</v>
      </c>
      <c r="BA22" s="11">
        <f t="shared" si="10"/>
        <v>0</v>
      </c>
      <c r="BB22" s="11">
        <f t="shared" si="10"/>
        <v>0</v>
      </c>
      <c r="BC22" s="11">
        <f t="shared" si="10"/>
        <v>1183469</v>
      </c>
      <c r="BD22" s="11">
        <f t="shared" si="10"/>
        <v>3959238</v>
      </c>
      <c r="BE22" s="11">
        <f t="shared" si="10"/>
        <v>0</v>
      </c>
      <c r="BF22" s="11">
        <f t="shared" si="10"/>
        <v>4933485</v>
      </c>
      <c r="BG22" s="11">
        <f t="shared" si="10"/>
        <v>1056208</v>
      </c>
      <c r="BH22" s="11">
        <f t="shared" si="10"/>
        <v>500096</v>
      </c>
      <c r="BI22" s="11">
        <f t="shared" si="10"/>
        <v>1141402</v>
      </c>
      <c r="BJ22" s="11">
        <f t="shared" si="10"/>
        <v>2101402</v>
      </c>
      <c r="BK22" s="11">
        <f t="shared" si="10"/>
        <v>0</v>
      </c>
      <c r="BL22" s="11">
        <f t="shared" si="10"/>
        <v>1172556</v>
      </c>
      <c r="BM22" s="11">
        <f t="shared" si="10"/>
        <v>497547</v>
      </c>
      <c r="BN22" s="11">
        <f t="shared" si="10"/>
        <v>1376571</v>
      </c>
      <c r="BO22" s="11">
        <f t="shared" si="10"/>
        <v>493689</v>
      </c>
      <c r="BP22" s="11">
        <f t="shared" si="10"/>
        <v>1253171</v>
      </c>
      <c r="BQ22" s="11">
        <f t="shared" si="10"/>
        <v>2207109</v>
      </c>
      <c r="BR22" s="11">
        <f t="shared" si="10"/>
        <v>7275673</v>
      </c>
      <c r="BS22" s="11">
        <f t="shared" si="10"/>
        <v>7111529</v>
      </c>
      <c r="BT22" s="11">
        <f t="shared" si="10"/>
        <v>4483772</v>
      </c>
      <c r="BU22" s="11">
        <f t="shared" si="10"/>
        <v>3572822</v>
      </c>
      <c r="BV22" s="11">
        <f t="shared" si="10"/>
        <v>1355795</v>
      </c>
      <c r="BW22" s="11">
        <f t="shared" si="10"/>
        <v>1331094</v>
      </c>
      <c r="BX22" s="11">
        <f t="shared" si="10"/>
        <v>336919</v>
      </c>
      <c r="BY22" s="11">
        <f t="shared" si="10"/>
        <v>1697579</v>
      </c>
      <c r="BZ22" s="11">
        <f t="shared" si="10"/>
        <v>2424447</v>
      </c>
      <c r="CA22" s="11">
        <f t="shared" ref="CA22:CS22" si="11">SUM(CA10:CA21)</f>
        <v>838015</v>
      </c>
      <c r="CB22" s="11">
        <f t="shared" si="11"/>
        <v>2717509</v>
      </c>
      <c r="CC22" s="11">
        <f t="shared" si="11"/>
        <v>1165828</v>
      </c>
      <c r="CD22" s="11">
        <f t="shared" si="11"/>
        <v>1956784</v>
      </c>
      <c r="CE22" s="11">
        <f t="shared" si="11"/>
        <v>555495</v>
      </c>
      <c r="CF22" s="11">
        <f t="shared" si="11"/>
        <v>1485911</v>
      </c>
      <c r="CG22" s="11">
        <f t="shared" si="11"/>
        <v>1391089</v>
      </c>
      <c r="CH22" s="11">
        <f t="shared" si="11"/>
        <v>753692</v>
      </c>
      <c r="CI22" s="11">
        <f t="shared" si="11"/>
        <v>0</v>
      </c>
      <c r="CJ22" s="11">
        <f t="shared" si="11"/>
        <v>1656913</v>
      </c>
      <c r="CK22" s="11">
        <f t="shared" si="11"/>
        <v>3674195</v>
      </c>
      <c r="CL22" s="11">
        <f t="shared" si="11"/>
        <v>1001519</v>
      </c>
      <c r="CM22" s="11">
        <f t="shared" si="11"/>
        <v>1215823</v>
      </c>
      <c r="CN22" s="11">
        <f t="shared" si="11"/>
        <v>2737091</v>
      </c>
      <c r="CO22" s="11">
        <f t="shared" si="11"/>
        <v>7157916</v>
      </c>
      <c r="CP22" s="11">
        <f t="shared" si="11"/>
        <v>37517484</v>
      </c>
      <c r="CQ22" s="11">
        <f t="shared" si="11"/>
        <v>555980</v>
      </c>
      <c r="CR22" s="11">
        <f t="shared" si="11"/>
        <v>1094808</v>
      </c>
      <c r="CS22" s="11">
        <f t="shared" si="11"/>
        <v>4781472</v>
      </c>
    </row>
    <row r="23" spans="1:97">
      <c r="A23" s="1"/>
      <c r="B23" s="1"/>
      <c r="C23" s="15"/>
      <c r="D23" s="15"/>
      <c r="G23" s="23"/>
      <c r="H23" s="23"/>
      <c r="I23" s="23"/>
      <c r="J23" s="23"/>
      <c r="K23" s="23"/>
      <c r="L23" s="23"/>
      <c r="M23" s="23"/>
    </row>
    <row r="24" spans="1:97">
      <c r="A24" s="1">
        <v>1030000</v>
      </c>
      <c r="B24" s="1" t="s">
        <v>16</v>
      </c>
      <c r="C24" s="15"/>
      <c r="D24" s="15"/>
      <c r="G24" s="23"/>
      <c r="H24" s="23"/>
      <c r="I24" s="23"/>
      <c r="J24" s="23"/>
      <c r="K24" s="23"/>
      <c r="L24" s="23"/>
      <c r="M24" s="23"/>
    </row>
    <row r="25" spans="1:97">
      <c r="A25" s="170">
        <v>1030001</v>
      </c>
      <c r="B25" s="170" t="s">
        <v>17</v>
      </c>
      <c r="C25" s="171">
        <f>VLOOKUP(A25,[2]!OLD,3,)</f>
        <v>2261928</v>
      </c>
      <c r="D25" s="24">
        <v>2593397</v>
      </c>
      <c r="E25" s="24">
        <f>SUM(N25:CS25)</f>
        <v>2660742</v>
      </c>
      <c r="F25" s="24">
        <f t="shared" ref="F25:F28" si="12">SUM(E25-D25)</f>
        <v>67345</v>
      </c>
      <c r="G25" s="24">
        <f t="shared" ref="G25:G28" si="13">SUM(N25:AA25)</f>
        <v>64592</v>
      </c>
      <c r="H25" s="24">
        <f t="shared" ref="H25:H28" si="14">SUM(AB25:AG25)</f>
        <v>26048</v>
      </c>
      <c r="I25" s="24">
        <f t="shared" ref="I25:I28" si="15">SUM(AH25:AJ25)</f>
        <v>113023</v>
      </c>
      <c r="J25" s="24">
        <f t="shared" ref="J25:J28" si="16">SUM(AK25:BG25)</f>
        <v>778450</v>
      </c>
      <c r="K25" s="24">
        <f t="shared" ref="K25:K28" si="17">SUM(BH25:BU25)</f>
        <v>482230</v>
      </c>
      <c r="L25" s="24">
        <f t="shared" ref="L25:L28" si="18">SUM(BV25:CE25)</f>
        <v>207142</v>
      </c>
      <c r="M25" s="24">
        <f t="shared" ref="M25:M28" si="19">SUM(CF25:CS25)</f>
        <v>989257</v>
      </c>
      <c r="N25" s="20">
        <f>IF(ISERROR(VLOOKUP(CONCATENATE(N$3,$A25),[3]!ADJSAL,3,)=TRUE),0,VLOOKUP(CONCATENATE(N$3,$A25),[3]!ADJSAL,3,))</f>
        <v>24821</v>
      </c>
      <c r="O25" s="20">
        <f>IF(ISERROR(VLOOKUP(CONCATENATE(O$3,$A25),[3]!ADJSAL,3,)=TRUE),0,VLOOKUP(CONCATENATE(O$3,$A25),[3]!ADJSAL,3,))</f>
        <v>28767</v>
      </c>
      <c r="P25" s="20">
        <f>IF(ISERROR(VLOOKUP(CONCATENATE(P$3,$A25),[3]!ADJSAL,3,)=TRUE),0,VLOOKUP(CONCATENATE(P$3,$A25),[3]!ADJSAL,3,))</f>
        <v>0</v>
      </c>
      <c r="Q25" s="20">
        <f>IF(ISERROR(VLOOKUP(CONCATENATE(Q$3,$A25),[3]!ADJSAL,3,)=TRUE),0,VLOOKUP(CONCATENATE(Q$3,$A25),[3]!ADJSAL,3,))</f>
        <v>0</v>
      </c>
      <c r="R25" s="20">
        <f>IF(ISERROR(VLOOKUP(CONCATENATE(R$3,$A25),[3]!ADJSAL,3,)=TRUE),0,VLOOKUP(CONCATENATE(R$3,$A25),[3]!ADJSAL,3,))</f>
        <v>0</v>
      </c>
      <c r="S25" s="20">
        <f>IF(ISERROR(VLOOKUP(CONCATENATE(S$3,$A25),[3]!ADJSAL,3,)=TRUE),0,VLOOKUP(CONCATENATE(S$3,$A25),[3]!ADJSAL,3,))</f>
        <v>0</v>
      </c>
      <c r="T25" s="20">
        <f>IF(ISERROR(VLOOKUP(CONCATENATE(T$3,$A25),[3]!ADJSAL,3,)=TRUE),0,VLOOKUP(CONCATENATE(T$3,$A25),[3]!ADJSAL,3,))</f>
        <v>0</v>
      </c>
      <c r="U25" s="20">
        <f>IF(ISERROR(VLOOKUP(CONCATENATE(U$3,$A25),[3]!ADJSAL,3,)=TRUE),0,VLOOKUP(CONCATENATE(U$3,$A25),[3]!ADJSAL,3,))</f>
        <v>0</v>
      </c>
      <c r="V25" s="20">
        <f>IF(ISERROR(VLOOKUP(CONCATENATE(V$3,$A25),[3]!ADJSAL,3,)=TRUE),0,VLOOKUP(CONCATENATE(V$3,$A25),[3]!ADJSAL,3,))</f>
        <v>0</v>
      </c>
      <c r="W25" s="20">
        <f>IF(ISERROR(VLOOKUP(CONCATENATE(W$3,$A25),[3]!ADJSAL,3,)=TRUE),0,VLOOKUP(CONCATENATE(W$3,$A25),[3]!ADJSAL,3,))</f>
        <v>0</v>
      </c>
      <c r="X25" s="20">
        <f>IF(ISERROR(VLOOKUP(CONCATENATE(X$3,$A25),[3]!ADJSAL,3,)=TRUE),0,VLOOKUP(CONCATENATE(X$3,$A25),[3]!ADJSAL,3,))</f>
        <v>0</v>
      </c>
      <c r="Y25" s="20">
        <f>IF(ISERROR(VLOOKUP(CONCATENATE(Y$3,$A25),[3]!ADJSAL,3,)=TRUE),0,VLOOKUP(CONCATENATE(Y$3,$A25),[3]!ADJSAL,3,))</f>
        <v>0</v>
      </c>
      <c r="Z25" s="20">
        <f>IF(ISERROR(VLOOKUP(CONCATENATE(Z$3,$A25),[3]!ADJSAL,3,)=TRUE),0,VLOOKUP(CONCATENATE(Z$3,$A25),[3]!ADJSAL,3,))</f>
        <v>11004</v>
      </c>
      <c r="AA25" s="20">
        <f>IF(ISERROR(VLOOKUP(CONCATENATE(AA$3,$A25),[3]!ADJSAL,3,)=TRUE),0,VLOOKUP(CONCATENATE(AA$3,$A25),[3]!ADJSAL,3,))</f>
        <v>0</v>
      </c>
      <c r="AB25" s="20">
        <f>IF(ISERROR(VLOOKUP(CONCATENATE(AB$3,$A25),[3]!ADJSAL,3,)=TRUE),0,VLOOKUP(CONCATENATE(AB$3,$A25),[3]!ADJSAL,3,))</f>
        <v>4820</v>
      </c>
      <c r="AC25" s="20">
        <f>IF(ISERROR(VLOOKUP(CONCATENATE(AC$3,$A25),[3]!ADJSAL,3,)=TRUE),0,VLOOKUP(CONCATENATE(AC$3,$A25),[3]!ADJSAL,3,))</f>
        <v>0</v>
      </c>
      <c r="AD25" s="20">
        <f>IF(ISERROR(VLOOKUP(CONCATENATE(AD$3,$A25),[3]!ADJSAL,3,)=TRUE),0,VLOOKUP(CONCATENATE(AD$3,$A25),[3]!ADJSAL,3,))</f>
        <v>5906</v>
      </c>
      <c r="AE25" s="20">
        <f>IF(ISERROR(VLOOKUP(CONCATENATE(AE$3,$A25),[3]!ADJSAL,3,)=TRUE),0,VLOOKUP(CONCATENATE(AE$3,$A25),[3]!ADJSAL,3,))</f>
        <v>4782</v>
      </c>
      <c r="AF25" s="20">
        <f>IF(ISERROR(VLOOKUP(CONCATENATE(AF$3,$A25),[3]!ADJSAL,3,)=TRUE),0,VLOOKUP(CONCATENATE(AF$3,$A25),[3]!ADJSAL,3,))</f>
        <v>4782</v>
      </c>
      <c r="AG25" s="20">
        <f>IF(ISERROR(VLOOKUP(CONCATENATE(AG$3,$A25),[3]!ADJSAL,3,)=TRUE),0,VLOOKUP(CONCATENATE(AG$3,$A25),[3]!ADJSAL,3,))</f>
        <v>5758</v>
      </c>
      <c r="AH25" s="20">
        <f>IF(ISERROR(VLOOKUP(CONCATENATE(AH$3,$A25),[3]!ADJSAL,3,)=TRUE),0,VLOOKUP(CONCATENATE(AH$3,$A25),[3]!ADJSAL,3,))</f>
        <v>13413</v>
      </c>
      <c r="AI25" s="20">
        <f>IF(ISERROR(VLOOKUP(CONCATENATE(AI$3,$A25),[3]!ADJSAL,3,)=TRUE),0,VLOOKUP(CONCATENATE(AI$3,$A25),[3]!ADJSAL,3,))</f>
        <v>65902</v>
      </c>
      <c r="AJ25" s="20">
        <f>IF(ISERROR(VLOOKUP(CONCATENATE(AJ$3,$A25),[3]!ADJSAL,3,)=TRUE),0,VLOOKUP(CONCATENATE(AJ$3,$A25),[3]!ADJSAL,3,))</f>
        <v>33708</v>
      </c>
      <c r="AK25" s="20">
        <f>IF(ISERROR(VLOOKUP(CONCATENATE(AK$3,$A25),[3]!ADJSAL,3,)=TRUE),0,VLOOKUP(CONCATENATE(AK$3,$A25),[3]!ADJSAL,3,))</f>
        <v>7790</v>
      </c>
      <c r="AL25" s="20">
        <f>IF(ISERROR(VLOOKUP(CONCATENATE(AL$3,$A25),[3]!ADJSAL,3,)=TRUE),0,VLOOKUP(CONCATENATE(AL$3,$A25),[3]!ADJSAL,3,))</f>
        <v>91429</v>
      </c>
      <c r="AM25" s="20">
        <f>IF(ISERROR(VLOOKUP(CONCATENATE(AM$3,$A25),[3]!ADJSAL,3,)=TRUE),0,VLOOKUP(CONCATENATE(AM$3,$A25),[3]!ADJSAL,3,))</f>
        <v>37699</v>
      </c>
      <c r="AN25" s="20">
        <f>IF(ISERROR(VLOOKUP(CONCATENATE(AN$3,$A25),[3]!ADJSAL,3,)=TRUE),0,VLOOKUP(CONCATENATE(AN$3,$A25),[3]!ADJSAL,3,))</f>
        <v>37354</v>
      </c>
      <c r="AO25" s="20">
        <f>IF(ISERROR(VLOOKUP(CONCATENATE(AO$3,$A25),[3]!ADJSAL,3,)=TRUE),0,VLOOKUP(CONCATENATE(AO$3,$A25),[3]!ADJSAL,3,))</f>
        <v>5327</v>
      </c>
      <c r="AP25" s="20">
        <f>IF(ISERROR(VLOOKUP(CONCATENATE(AP$3,$A25),[3]!ADJSAL,3,)=TRUE),0,VLOOKUP(CONCATENATE(AP$3,$A25),[3]!ADJSAL,3,))</f>
        <v>55294</v>
      </c>
      <c r="AQ25" s="20">
        <f>IF(ISERROR(VLOOKUP(CONCATENATE(AQ$3,$A25),[3]!ADJSAL,3,)=TRUE),0,VLOOKUP(CONCATENATE(AQ$3,$A25),[3]!ADJSAL,3,))</f>
        <v>251271</v>
      </c>
      <c r="AR25" s="20">
        <f>IF(ISERROR(VLOOKUP(CONCATENATE(AR$3,$A25),[3]!ADJSAL,3,)=TRUE),0,VLOOKUP(CONCATENATE(AR$3,$A25),[3]!ADJSAL,3,))</f>
        <v>0</v>
      </c>
      <c r="AS25" s="20">
        <f>IF(ISERROR(VLOOKUP(CONCATENATE(AS$3,$A25),[3]!ADJSAL,3,)=TRUE),0,VLOOKUP(CONCATENATE(AS$3,$A25),[3]!ADJSAL,3,))</f>
        <v>0</v>
      </c>
      <c r="AT25" s="20">
        <f>IF(ISERROR(VLOOKUP(CONCATENATE(AT$3,$A25),[3]!ADJSAL,3,)=TRUE),0,VLOOKUP(CONCATENATE(AT$3,$A25),[3]!ADJSAL,3,))</f>
        <v>67232</v>
      </c>
      <c r="AU25" s="20">
        <f>IF(ISERROR(VLOOKUP(CONCATENATE(AU$3,$A25),[3]!ADJSAL,3,)=TRUE),0,VLOOKUP(CONCATENATE(AU$3,$A25),[3]!ADJSAL,3,))</f>
        <v>27449</v>
      </c>
      <c r="AV25" s="20">
        <f>IF(ISERROR(VLOOKUP(CONCATENATE(AV$3,$A25),[3]!ADJSAL,3,)=TRUE),0,VLOOKUP(CONCATENATE(AV$3,$A25),[3]!ADJSAL,3,))</f>
        <v>28784</v>
      </c>
      <c r="AW25" s="20">
        <f>IF(ISERROR(VLOOKUP(CONCATENATE(AW$3,$A25),[3]!ADJSAL,3,)=TRUE),0,VLOOKUP(CONCATENATE(AW$3,$A25),[3]!ADJSAL,3,))</f>
        <v>3919</v>
      </c>
      <c r="AX25" s="20">
        <f>IF(ISERROR(VLOOKUP(CONCATENATE(AX$3,$A25),[3]!ADJSAL,3,)=TRUE),0,VLOOKUP(CONCATENATE(AX$3,$A25),[3]!ADJSAL,3,))</f>
        <v>0</v>
      </c>
      <c r="AY25" s="20">
        <f>IF(ISERROR(VLOOKUP(CONCATENATE(AY$3,$A25),[3]!ADJSAL,3,)=TRUE),0,VLOOKUP(CONCATENATE(AY$3,$A25),[3]!ADJSAL,3,))</f>
        <v>0</v>
      </c>
      <c r="AZ25" s="20">
        <f>IF(ISERROR(VLOOKUP(CONCATENATE(AZ$3,$A25),[3]!ADJSAL,3,)=TRUE),0,VLOOKUP(CONCATENATE(AZ$3,$A25),[3]!ADJSAL,3,))</f>
        <v>0</v>
      </c>
      <c r="BA25" s="20">
        <f>IF(ISERROR(VLOOKUP(CONCATENATE(BA$3,$A25),[3]!ADJSAL,3,)=TRUE),0,VLOOKUP(CONCATENATE(BA$3,$A25),[3]!ADJSAL,3,))</f>
        <v>0</v>
      </c>
      <c r="BB25" s="20">
        <f>IF(ISERROR(VLOOKUP(CONCATENATE(BB$3,$A25),[3]!ADJSAL,3,)=TRUE),0,VLOOKUP(CONCATENATE(BB$3,$A25),[3]!ADJSAL,3,))</f>
        <v>0</v>
      </c>
      <c r="BC25" s="20">
        <f>IF(ISERROR(VLOOKUP(CONCATENATE(BC$3,$A25),[3]!ADJSAL,3,)=TRUE),0,VLOOKUP(CONCATENATE(BC$3,$A25),[3]!ADJSAL,3,))</f>
        <v>15068</v>
      </c>
      <c r="BD25" s="20">
        <f>IF(ISERROR(VLOOKUP(CONCATENATE(BD$3,$A25),[3]!ADJSAL,3,)=TRUE),0,VLOOKUP(CONCATENATE(BD$3,$A25),[3]!ADJSAL,3,))</f>
        <v>75445</v>
      </c>
      <c r="BE25" s="20">
        <f>IF(ISERROR(VLOOKUP(CONCATENATE(BE$3,$A25),[3]!ADJSAL,3,)=TRUE),0,VLOOKUP(CONCATENATE(BE$3,$A25),[3]!ADJSAL,3,))</f>
        <v>0</v>
      </c>
      <c r="BF25" s="20">
        <f>IF(ISERROR(VLOOKUP(CONCATENATE(BF$3,$A25),[3]!ADJSAL,3,)=TRUE),0,VLOOKUP(CONCATENATE(BF$3,$A25),[3]!ADJSAL,3,))</f>
        <v>62809</v>
      </c>
      <c r="BG25" s="20">
        <f>IF(ISERROR(VLOOKUP(CONCATENATE(BG$3,$A25),[3]!ADJSAL,3,)=TRUE),0,VLOOKUP(CONCATENATE(BG$3,$A25),[3]!ADJSAL,3,))</f>
        <v>11580</v>
      </c>
      <c r="BH25" s="20">
        <f>IF(ISERROR(VLOOKUP(CONCATENATE(BH$3,$A25),[3]!ADJSAL,3,)=TRUE),0,VLOOKUP(CONCATENATE(BH$3,$A25),[3]!ADJSAL,3,))</f>
        <v>6202</v>
      </c>
      <c r="BI25" s="20">
        <f>IF(ISERROR(VLOOKUP(CONCATENATE(BI$3,$A25),[3]!ADJSAL,3,)=TRUE),0,VLOOKUP(CONCATENATE(BI$3,$A25),[3]!ADJSAL,3,))</f>
        <v>14082</v>
      </c>
      <c r="BJ25" s="20">
        <f>IF(ISERROR(VLOOKUP(CONCATENATE(BJ$3,$A25),[3]!ADJSAL,3,)=TRUE),0,VLOOKUP(CONCATENATE(BJ$3,$A25),[3]!ADJSAL,3,))</f>
        <v>17772</v>
      </c>
      <c r="BK25" s="20">
        <f>IF(ISERROR(VLOOKUP(CONCATENATE(BK$3,$A25),[3]!ADJSAL,3,)=TRUE),0,VLOOKUP(CONCATENATE(BK$3,$A25),[3]!ADJSAL,3,))</f>
        <v>0</v>
      </c>
      <c r="BL25" s="20">
        <f>IF(ISERROR(VLOOKUP(CONCATENATE(BL$3,$A25),[3]!ADJSAL,3,)=TRUE),0,VLOOKUP(CONCATENATE(BL$3,$A25),[3]!ADJSAL,3,))</f>
        <v>6037</v>
      </c>
      <c r="BM25" s="20">
        <f>IF(ISERROR(VLOOKUP(CONCATENATE(BM$3,$A25),[3]!ADJSAL,3,)=TRUE),0,VLOOKUP(CONCATENATE(BM$3,$A25),[3]!ADJSAL,3,))</f>
        <v>6202</v>
      </c>
      <c r="BN25" s="20">
        <f>IF(ISERROR(VLOOKUP(CONCATENATE(BN$3,$A25),[3]!ADJSAL,3,)=TRUE),0,VLOOKUP(CONCATENATE(BN$3,$A25),[3]!ADJSAL,3,))</f>
        <v>17492</v>
      </c>
      <c r="BO25" s="20">
        <f>IF(ISERROR(VLOOKUP(CONCATENATE(BO$3,$A25),[3]!ADJSAL,3,)=TRUE),0,VLOOKUP(CONCATENATE(BO$3,$A25),[3]!ADJSAL,3,))</f>
        <v>6202</v>
      </c>
      <c r="BP25" s="20">
        <f>IF(ISERROR(VLOOKUP(CONCATENATE(BP$3,$A25),[3]!ADJSAL,3,)=TRUE),0,VLOOKUP(CONCATENATE(BP$3,$A25),[3]!ADJSAL,3,))</f>
        <v>15682</v>
      </c>
      <c r="BQ25" s="20">
        <f>IF(ISERROR(VLOOKUP(CONCATENATE(BQ$3,$A25),[3]!ADJSAL,3,)=TRUE),0,VLOOKUP(CONCATENATE(BQ$3,$A25),[3]!ADJSAL,3,))</f>
        <v>21069</v>
      </c>
      <c r="BR25" s="20">
        <f>IF(ISERROR(VLOOKUP(CONCATENATE(BR$3,$A25),[3]!ADJSAL,3,)=TRUE),0,VLOOKUP(CONCATENATE(BR$3,$A25),[3]!ADJSAL,3,))</f>
        <v>124000</v>
      </c>
      <c r="BS25" s="20">
        <f>IF(ISERROR(VLOOKUP(CONCATENATE(BS$3,$A25),[3]!ADJSAL,3,)=TRUE),0,VLOOKUP(CONCATENATE(BS$3,$A25),[3]!ADJSAL,3,))</f>
        <v>116904</v>
      </c>
      <c r="BT25" s="20">
        <f>IF(ISERROR(VLOOKUP(CONCATENATE(BT$3,$A25),[3]!ADJSAL,3,)=TRUE),0,VLOOKUP(CONCATENATE(BT$3,$A25),[3]!ADJSAL,3,))</f>
        <v>78083</v>
      </c>
      <c r="BU25" s="20">
        <f>IF(ISERROR(VLOOKUP(CONCATENATE(BU$3,$A25),[3]!ADJSAL,3,)=TRUE),0,VLOOKUP(CONCATENATE(BU$3,$A25),[3]!ADJSAL,3,))</f>
        <v>52503</v>
      </c>
      <c r="BV25" s="20">
        <f>IF(ISERROR(VLOOKUP(CONCATENATE(BV$3,$A25),[3]!ADJSAL,3,)=TRUE),0,VLOOKUP(CONCATENATE(BV$3,$A25),[3]!ADJSAL,3,))</f>
        <v>13470</v>
      </c>
      <c r="BW25" s="20">
        <f>IF(ISERROR(VLOOKUP(CONCATENATE(BW$3,$A25),[3]!ADJSAL,3,)=TRUE),0,VLOOKUP(CONCATENATE(BW$3,$A25),[3]!ADJSAL,3,))</f>
        <v>18450</v>
      </c>
      <c r="BX25" s="20">
        <f>IF(ISERROR(VLOOKUP(CONCATENATE(BX$3,$A25),[3]!ADJSAL,3,)=TRUE),0,VLOOKUP(CONCATENATE(BX$3,$A25),[3]!ADJSAL,3,))</f>
        <v>5238</v>
      </c>
      <c r="BY25" s="20">
        <f>IF(ISERROR(VLOOKUP(CONCATENATE(BY$3,$A25),[3]!ADJSAL,3,)=TRUE),0,VLOOKUP(CONCATENATE(BY$3,$A25),[3]!ADJSAL,3,))</f>
        <v>26265</v>
      </c>
      <c r="BZ25" s="20">
        <f>IF(ISERROR(VLOOKUP(CONCATENATE(BZ$3,$A25),[3]!ADJSAL,3,)=TRUE),0,VLOOKUP(CONCATENATE(BZ$3,$A25),[3]!ADJSAL,3,))</f>
        <v>63835</v>
      </c>
      <c r="CA25" s="20">
        <f>IF(ISERROR(VLOOKUP(CONCATENATE(CA$3,$A25),[3]!ADJSAL,3,)=TRUE),0,VLOOKUP(CONCATENATE(CA$3,$A25),[3]!ADJSAL,3,))</f>
        <v>10933</v>
      </c>
      <c r="CB25" s="20">
        <f>IF(ISERROR(VLOOKUP(CONCATENATE(CB$3,$A25),[3]!ADJSAL,3,)=TRUE),0,VLOOKUP(CONCATENATE(CB$3,$A25),[3]!ADJSAL,3,))</f>
        <v>36056</v>
      </c>
      <c r="CC25" s="20">
        <f>IF(ISERROR(VLOOKUP(CONCATENATE(CC$3,$A25),[3]!ADJSAL,3,)=TRUE),0,VLOOKUP(CONCATENATE(CC$3,$A25),[3]!ADJSAL,3,))</f>
        <v>7513</v>
      </c>
      <c r="CD25" s="20">
        <f>IF(ISERROR(VLOOKUP(CONCATENATE(CD$3,$A25),[3]!ADJSAL,3,)=TRUE),0,VLOOKUP(CONCATENATE(CD$3,$A25),[3]!ADJSAL,3,))</f>
        <v>17718</v>
      </c>
      <c r="CE25" s="20">
        <f>IF(ISERROR(VLOOKUP(CONCATENATE(CE$3,$A25),[3]!ADJSAL,3,)=TRUE),0,VLOOKUP(CONCATENATE(CE$3,$A25),[3]!ADJSAL,3,))</f>
        <v>7664</v>
      </c>
      <c r="CF25" s="20">
        <f>IF(ISERROR(VLOOKUP(CONCATENATE(CF$3,$A25),[3]!ADJSAL,3,)=TRUE),0,VLOOKUP(CONCATENATE(CF$3,$A25),[3]!ADJSAL,3,))</f>
        <v>23294</v>
      </c>
      <c r="CG25" s="20">
        <f>IF(ISERROR(VLOOKUP(CONCATENATE(CG$3,$A25),[3]!ADJSAL,3,)=TRUE),0,VLOOKUP(CONCATENATE(CG$3,$A25),[3]!ADJSAL,3,))</f>
        <v>20889</v>
      </c>
      <c r="CH25" s="20">
        <f>IF(ISERROR(VLOOKUP(CONCATENATE(CH$3,$A25),[3]!ADJSAL,3,)=TRUE),0,VLOOKUP(CONCATENATE(CH$3,$A25),[3]!ADJSAL,3,))</f>
        <v>13611</v>
      </c>
      <c r="CI25" s="20">
        <f>IF(ISERROR(VLOOKUP(CONCATENATE(CI$3,$A25),[3]!ADJSAL,3,)=TRUE),0,VLOOKUP(CONCATENATE(CI$3,$A25),[3]!ADJSAL,3,))</f>
        <v>0</v>
      </c>
      <c r="CJ25" s="20">
        <f>IF(ISERROR(VLOOKUP(CONCATENATE(CJ$3,$A25),[3]!ADJSAL,3,)=TRUE),0,VLOOKUP(CONCATENATE(CJ$3,$A25),[3]!ADJSAL,3,))</f>
        <v>15780</v>
      </c>
      <c r="CK25" s="20">
        <f>IF(ISERROR(VLOOKUP(CONCATENATE(CK$3,$A25),[3]!ADJSAL,3,)=TRUE),0,VLOOKUP(CONCATENATE(CK$3,$A25),[3]!ADJSAL,3,))</f>
        <v>77254</v>
      </c>
      <c r="CL25" s="20">
        <f>IF(ISERROR(VLOOKUP(CONCATENATE(CL$3,$A25),[3]!ADJSAL,3,)=TRUE),0,VLOOKUP(CONCATENATE(CL$3,$A25),[3]!ADJSAL,3,))</f>
        <v>14988</v>
      </c>
      <c r="CM25" s="20">
        <f>IF(ISERROR(VLOOKUP(CONCATENATE(CM$3,$A25),[3]!ADJSAL,3,)=TRUE),0,VLOOKUP(CONCATENATE(CM$3,$A25),[3]!ADJSAL,3,))</f>
        <v>0</v>
      </c>
      <c r="CN25" s="20">
        <f>IF(ISERROR(VLOOKUP(CONCATENATE(CN$3,$A25),[3]!ADJSAL,3,)=TRUE),0,VLOOKUP(CONCATENATE(CN$3,$A25),[3]!ADJSAL,3,))</f>
        <v>41805</v>
      </c>
      <c r="CO25" s="20">
        <f>IF(ISERROR(VLOOKUP(CONCATENATE(CO$3,$A25),[3]!ADJSAL,3,)=TRUE),0,VLOOKUP(CONCATENATE(CO$3,$A25),[3]!ADJSAL,3,))</f>
        <v>107325</v>
      </c>
      <c r="CP25" s="20">
        <f>IF(ISERROR(VLOOKUP(CONCATENATE(CP$3,$A25),[3]!ADJSAL,3,)=TRUE),0,VLOOKUP(CONCATENATE(CP$3,$A25),[3]!ADJSAL,3,))</f>
        <v>588438</v>
      </c>
      <c r="CQ25" s="20">
        <f>IF(ISERROR(VLOOKUP(CONCATENATE(CQ$3,$A25),[3]!ADJSAL,3,)=TRUE),0,VLOOKUP(CONCATENATE(CQ$3,$A25),[3]!ADJSAL,3,))</f>
        <v>7018</v>
      </c>
      <c r="CR25" s="20">
        <f>IF(ISERROR(VLOOKUP(CONCATENATE(CR$3,$A25),[3]!ADJSAL,3,)=TRUE),0,VLOOKUP(CONCATENATE(CR$3,$A25),[3]!ADJSAL,3,))</f>
        <v>15145</v>
      </c>
      <c r="CS25" s="20">
        <f>IF(ISERROR(VLOOKUP(CONCATENATE(CS$3,$A25),[3]!ADJSAL,3,)=TRUE),0,VLOOKUP(CONCATENATE(CS$3,$A25),[3]!ADJSAL,3,))</f>
        <v>63710</v>
      </c>
    </row>
    <row r="26" spans="1:97">
      <c r="A26" s="170">
        <v>1030002</v>
      </c>
      <c r="B26" s="170" t="s">
        <v>18</v>
      </c>
      <c r="C26" s="171">
        <f>VLOOKUP(A26,[2]!OLD,3,)</f>
        <v>8791062</v>
      </c>
      <c r="D26" s="24">
        <v>10391739</v>
      </c>
      <c r="E26" s="24">
        <f>SUM(N26:CS26)</f>
        <v>10303026</v>
      </c>
      <c r="F26" s="24">
        <f t="shared" si="12"/>
        <v>-88713</v>
      </c>
      <c r="G26" s="24">
        <f t="shared" si="13"/>
        <v>384226</v>
      </c>
      <c r="H26" s="24">
        <f t="shared" si="14"/>
        <v>109865</v>
      </c>
      <c r="I26" s="24">
        <f t="shared" si="15"/>
        <v>407597</v>
      </c>
      <c r="J26" s="24">
        <f t="shared" si="16"/>
        <v>2422847</v>
      </c>
      <c r="K26" s="24">
        <f t="shared" si="17"/>
        <v>1841471</v>
      </c>
      <c r="L26" s="24">
        <f t="shared" si="18"/>
        <v>571537</v>
      </c>
      <c r="M26" s="24">
        <f t="shared" si="19"/>
        <v>4565483</v>
      </c>
      <c r="N26" s="20">
        <f>IF(ISERROR(VLOOKUP(CONCATENATE(N$3,$A26),[3]!ADJSAL,3,)=TRUE),0,VLOOKUP(CONCATENATE(N$3,$A26),[3]!ADJSAL,3,))</f>
        <v>142514</v>
      </c>
      <c r="O26" s="20">
        <f>IF(ISERROR(VLOOKUP(CONCATENATE(O$3,$A26),[3]!ADJSAL,3,)=TRUE),0,VLOOKUP(CONCATENATE(O$3,$A26),[3]!ADJSAL,3,))</f>
        <v>115090</v>
      </c>
      <c r="P26" s="20">
        <f>IF(ISERROR(VLOOKUP(CONCATENATE(P$3,$A26),[3]!ADJSAL,3,)=TRUE),0,VLOOKUP(CONCATENATE(P$3,$A26),[3]!ADJSAL,3,))</f>
        <v>0</v>
      </c>
      <c r="Q26" s="20">
        <f>IF(ISERROR(VLOOKUP(CONCATENATE(Q$3,$A26),[3]!ADJSAL,3,)=TRUE),0,VLOOKUP(CONCATENATE(Q$3,$A26),[3]!ADJSAL,3,))</f>
        <v>10902</v>
      </c>
      <c r="R26" s="20">
        <f>IF(ISERROR(VLOOKUP(CONCATENATE(R$3,$A26),[3]!ADJSAL,3,)=TRUE),0,VLOOKUP(CONCATENATE(R$3,$A26),[3]!ADJSAL,3,))</f>
        <v>0</v>
      </c>
      <c r="S26" s="20">
        <f>IF(ISERROR(VLOOKUP(CONCATENATE(S$3,$A26),[3]!ADJSAL,3,)=TRUE),0,VLOOKUP(CONCATENATE(S$3,$A26),[3]!ADJSAL,3,))</f>
        <v>17280</v>
      </c>
      <c r="T26" s="20">
        <f>IF(ISERROR(VLOOKUP(CONCATENATE(T$3,$A26),[3]!ADJSAL,3,)=TRUE),0,VLOOKUP(CONCATENATE(T$3,$A26),[3]!ADJSAL,3,))</f>
        <v>0</v>
      </c>
      <c r="U26" s="20">
        <f>IF(ISERROR(VLOOKUP(CONCATENATE(U$3,$A26),[3]!ADJSAL,3,)=TRUE),0,VLOOKUP(CONCATENATE(U$3,$A26),[3]!ADJSAL,3,))</f>
        <v>17280</v>
      </c>
      <c r="V26" s="20">
        <f>IF(ISERROR(VLOOKUP(CONCATENATE(V$3,$A26),[3]!ADJSAL,3,)=TRUE),0,VLOOKUP(CONCATENATE(V$3,$A26),[3]!ADJSAL,3,))</f>
        <v>16050</v>
      </c>
      <c r="W26" s="20">
        <f>IF(ISERROR(VLOOKUP(CONCATENATE(W$3,$A26),[3]!ADJSAL,3,)=TRUE),0,VLOOKUP(CONCATENATE(W$3,$A26),[3]!ADJSAL,3,))</f>
        <v>0</v>
      </c>
      <c r="X26" s="20">
        <f>IF(ISERROR(VLOOKUP(CONCATENATE(X$3,$A26),[3]!ADJSAL,3,)=TRUE),0,VLOOKUP(CONCATENATE(X$3,$A26),[3]!ADJSAL,3,))</f>
        <v>0</v>
      </c>
      <c r="Y26" s="20">
        <f>IF(ISERROR(VLOOKUP(CONCATENATE(Y$3,$A26),[3]!ADJSAL,3,)=TRUE),0,VLOOKUP(CONCATENATE(Y$3,$A26),[3]!ADJSAL,3,))</f>
        <v>17280</v>
      </c>
      <c r="Z26" s="20">
        <f>IF(ISERROR(VLOOKUP(CONCATENATE(Z$3,$A26),[3]!ADJSAL,3,)=TRUE),0,VLOOKUP(CONCATENATE(Z$3,$A26),[3]!ADJSAL,3,))</f>
        <v>47830</v>
      </c>
      <c r="AA26" s="20">
        <f>IF(ISERROR(VLOOKUP(CONCATENATE(AA$3,$A26),[3]!ADJSAL,3,)=TRUE),0,VLOOKUP(CONCATENATE(AA$3,$A26),[3]!ADJSAL,3,))</f>
        <v>0</v>
      </c>
      <c r="AB26" s="20">
        <f>IF(ISERROR(VLOOKUP(CONCATENATE(AB$3,$A26),[3]!ADJSAL,3,)=TRUE),0,VLOOKUP(CONCATENATE(AB$3,$A26),[3]!ADJSAL,3,))</f>
        <v>49869</v>
      </c>
      <c r="AC26" s="20">
        <f>IF(ISERROR(VLOOKUP(CONCATENATE(AC$3,$A26),[3]!ADJSAL,3,)=TRUE),0,VLOOKUP(CONCATENATE(AC$3,$A26),[3]!ADJSAL,3,))</f>
        <v>0</v>
      </c>
      <c r="AD26" s="20">
        <f>IF(ISERROR(VLOOKUP(CONCATENATE(AD$3,$A26),[3]!ADJSAL,3,)=TRUE),0,VLOOKUP(CONCATENATE(AD$3,$A26),[3]!ADJSAL,3,))</f>
        <v>32132</v>
      </c>
      <c r="AE26" s="20">
        <f>IF(ISERROR(VLOOKUP(CONCATENATE(AE$3,$A26),[3]!ADJSAL,3,)=TRUE),0,VLOOKUP(CONCATENATE(AE$3,$A26),[3]!ADJSAL,3,))</f>
        <v>12037</v>
      </c>
      <c r="AF26" s="20">
        <f>IF(ISERROR(VLOOKUP(CONCATENATE(AF$3,$A26),[3]!ADJSAL,3,)=TRUE),0,VLOOKUP(CONCATENATE(AF$3,$A26),[3]!ADJSAL,3,))</f>
        <v>15827</v>
      </c>
      <c r="AG26" s="20">
        <f>IF(ISERROR(VLOOKUP(CONCATENATE(AG$3,$A26),[3]!ADJSAL,3,)=TRUE),0,VLOOKUP(CONCATENATE(AG$3,$A26),[3]!ADJSAL,3,))</f>
        <v>0</v>
      </c>
      <c r="AH26" s="20">
        <f>IF(ISERROR(VLOOKUP(CONCATENATE(AH$3,$A26),[3]!ADJSAL,3,)=TRUE),0,VLOOKUP(CONCATENATE(AH$3,$A26),[3]!ADJSAL,3,))</f>
        <v>45771</v>
      </c>
      <c r="AI26" s="20">
        <f>IF(ISERROR(VLOOKUP(CONCATENATE(AI$3,$A26),[3]!ADJSAL,3,)=TRUE),0,VLOOKUP(CONCATENATE(AI$3,$A26),[3]!ADJSAL,3,))</f>
        <v>273877</v>
      </c>
      <c r="AJ26" s="20">
        <f>IF(ISERROR(VLOOKUP(CONCATENATE(AJ$3,$A26),[3]!ADJSAL,3,)=TRUE),0,VLOOKUP(CONCATENATE(AJ$3,$A26),[3]!ADJSAL,3,))</f>
        <v>87949</v>
      </c>
      <c r="AK26" s="20">
        <f>IF(ISERROR(VLOOKUP(CONCATENATE(AK$3,$A26),[3]!ADJSAL,3,)=TRUE),0,VLOOKUP(CONCATENATE(AK$3,$A26),[3]!ADJSAL,3,))</f>
        <v>77892</v>
      </c>
      <c r="AL26" s="20">
        <f>IF(ISERROR(VLOOKUP(CONCATENATE(AL$3,$A26),[3]!ADJSAL,3,)=TRUE),0,VLOOKUP(CONCATENATE(AL$3,$A26),[3]!ADJSAL,3,))</f>
        <v>201214</v>
      </c>
      <c r="AM26" s="20">
        <f>IF(ISERROR(VLOOKUP(CONCATENATE(AM$3,$A26),[3]!ADJSAL,3,)=TRUE),0,VLOOKUP(CONCATENATE(AM$3,$A26),[3]!ADJSAL,3,))</f>
        <v>82615</v>
      </c>
      <c r="AN26" s="20">
        <f>IF(ISERROR(VLOOKUP(CONCATENATE(AN$3,$A26),[3]!ADJSAL,3,)=TRUE),0,VLOOKUP(CONCATENATE(AN$3,$A26),[3]!ADJSAL,3,))</f>
        <v>53336</v>
      </c>
      <c r="AO26" s="20">
        <f>IF(ISERROR(VLOOKUP(CONCATENATE(AO$3,$A26),[3]!ADJSAL,3,)=TRUE),0,VLOOKUP(CONCATENATE(AO$3,$A26),[3]!ADJSAL,3,))</f>
        <v>38467</v>
      </c>
      <c r="AP26" s="20">
        <f>IF(ISERROR(VLOOKUP(CONCATENATE(AP$3,$A26),[3]!ADJSAL,3,)=TRUE),0,VLOOKUP(CONCATENATE(AP$3,$A26),[3]!ADJSAL,3,))</f>
        <v>179703</v>
      </c>
      <c r="AQ26" s="20">
        <f>IF(ISERROR(VLOOKUP(CONCATENATE(AQ$3,$A26),[3]!ADJSAL,3,)=TRUE),0,VLOOKUP(CONCATENATE(AQ$3,$A26),[3]!ADJSAL,3,))</f>
        <v>768115</v>
      </c>
      <c r="AR26" s="20">
        <f>IF(ISERROR(VLOOKUP(CONCATENATE(AR$3,$A26),[3]!ADJSAL,3,)=TRUE),0,VLOOKUP(CONCATENATE(AR$3,$A26),[3]!ADJSAL,3,))</f>
        <v>0</v>
      </c>
      <c r="AS26" s="20">
        <f>IF(ISERROR(VLOOKUP(CONCATENATE(AS$3,$A26),[3]!ADJSAL,3,)=TRUE),0,VLOOKUP(CONCATENATE(AS$3,$A26),[3]!ADJSAL,3,))</f>
        <v>0</v>
      </c>
      <c r="AT26" s="20">
        <f>IF(ISERROR(VLOOKUP(CONCATENATE(AT$3,$A26),[3]!ADJSAL,3,)=TRUE),0,VLOOKUP(CONCATENATE(AT$3,$A26),[3]!ADJSAL,3,))</f>
        <v>145905</v>
      </c>
      <c r="AU26" s="20">
        <f>IF(ISERROR(VLOOKUP(CONCATENATE(AU$3,$A26),[3]!ADJSAL,3,)=TRUE),0,VLOOKUP(CONCATENATE(AU$3,$A26),[3]!ADJSAL,3,))</f>
        <v>66658</v>
      </c>
      <c r="AV26" s="20">
        <f>IF(ISERROR(VLOOKUP(CONCATENATE(AV$3,$A26),[3]!ADJSAL,3,)=TRUE),0,VLOOKUP(CONCATENATE(AV$3,$A26),[3]!ADJSAL,3,))</f>
        <v>183069</v>
      </c>
      <c r="AW26" s="20">
        <f>IF(ISERROR(VLOOKUP(CONCATENATE(AW$3,$A26),[3]!ADJSAL,3,)=TRUE),0,VLOOKUP(CONCATENATE(AW$3,$A26),[3]!ADJSAL,3,))</f>
        <v>18012</v>
      </c>
      <c r="AX26" s="20">
        <f>IF(ISERROR(VLOOKUP(CONCATENATE(AX$3,$A26),[3]!ADJSAL,3,)=TRUE),0,VLOOKUP(CONCATENATE(AX$3,$A26),[3]!ADJSAL,3,))</f>
        <v>0</v>
      </c>
      <c r="AY26" s="20">
        <f>IF(ISERROR(VLOOKUP(CONCATENATE(AY$3,$A26),[3]!ADJSAL,3,)=TRUE),0,VLOOKUP(CONCATENATE(AY$3,$A26),[3]!ADJSAL,3,))</f>
        <v>0</v>
      </c>
      <c r="AZ26" s="20">
        <f>IF(ISERROR(VLOOKUP(CONCATENATE(AZ$3,$A26),[3]!ADJSAL,3,)=TRUE),0,VLOOKUP(CONCATENATE(AZ$3,$A26),[3]!ADJSAL,3,))</f>
        <v>0</v>
      </c>
      <c r="BA26" s="20">
        <f>IF(ISERROR(VLOOKUP(CONCATENATE(BA$3,$A26),[3]!ADJSAL,3,)=TRUE),0,VLOOKUP(CONCATENATE(BA$3,$A26),[3]!ADJSAL,3,))</f>
        <v>0</v>
      </c>
      <c r="BB26" s="20">
        <f>IF(ISERROR(VLOOKUP(CONCATENATE(BB$3,$A26),[3]!ADJSAL,3,)=TRUE),0,VLOOKUP(CONCATENATE(BB$3,$A26),[3]!ADJSAL,3,))</f>
        <v>0</v>
      </c>
      <c r="BC26" s="20">
        <f>IF(ISERROR(VLOOKUP(CONCATENATE(BC$3,$A26),[3]!ADJSAL,3,)=TRUE),0,VLOOKUP(CONCATENATE(BC$3,$A26),[3]!ADJSAL,3,))</f>
        <v>49292</v>
      </c>
      <c r="BD26" s="20">
        <f>IF(ISERROR(VLOOKUP(CONCATENATE(BD$3,$A26),[3]!ADJSAL,3,)=TRUE),0,VLOOKUP(CONCATENATE(BD$3,$A26),[3]!ADJSAL,3,))</f>
        <v>229118</v>
      </c>
      <c r="BE26" s="20">
        <f>IF(ISERROR(VLOOKUP(CONCATENATE(BE$3,$A26),[3]!ADJSAL,3,)=TRUE),0,VLOOKUP(CONCATENATE(BE$3,$A26),[3]!ADJSAL,3,))</f>
        <v>0</v>
      </c>
      <c r="BF26" s="20">
        <f>IF(ISERROR(VLOOKUP(CONCATENATE(BF$3,$A26),[3]!ADJSAL,3,)=TRUE),0,VLOOKUP(CONCATENATE(BF$3,$A26),[3]!ADJSAL,3,))</f>
        <v>267571</v>
      </c>
      <c r="BG26" s="20">
        <f>IF(ISERROR(VLOOKUP(CONCATENATE(BG$3,$A26),[3]!ADJSAL,3,)=TRUE),0,VLOOKUP(CONCATENATE(BG$3,$A26),[3]!ADJSAL,3,))</f>
        <v>61880</v>
      </c>
      <c r="BH26" s="20">
        <f>IF(ISERROR(VLOOKUP(CONCATENATE(BH$3,$A26),[3]!ADJSAL,3,)=TRUE),0,VLOOKUP(CONCATENATE(BH$3,$A26),[3]!ADJSAL,3,))</f>
        <v>31688</v>
      </c>
      <c r="BI26" s="20">
        <f>IF(ISERROR(VLOOKUP(CONCATENATE(BI$3,$A26),[3]!ADJSAL,3,)=TRUE),0,VLOOKUP(CONCATENATE(BI$3,$A26),[3]!ADJSAL,3,))</f>
        <v>68774</v>
      </c>
      <c r="BJ26" s="20">
        <f>IF(ISERROR(VLOOKUP(CONCATENATE(BJ$3,$A26),[3]!ADJSAL,3,)=TRUE),0,VLOOKUP(CONCATENATE(BJ$3,$A26),[3]!ADJSAL,3,))</f>
        <v>49948</v>
      </c>
      <c r="BK26" s="20">
        <f>IF(ISERROR(VLOOKUP(CONCATENATE(BK$3,$A26),[3]!ADJSAL,3,)=TRUE),0,VLOOKUP(CONCATENATE(BK$3,$A26),[3]!ADJSAL,3,))</f>
        <v>0</v>
      </c>
      <c r="BL26" s="20">
        <f>IF(ISERROR(VLOOKUP(CONCATENATE(BL$3,$A26),[3]!ADJSAL,3,)=TRUE),0,VLOOKUP(CONCATENATE(BL$3,$A26),[3]!ADJSAL,3,))</f>
        <v>22425</v>
      </c>
      <c r="BM26" s="20">
        <f>IF(ISERROR(VLOOKUP(CONCATENATE(BM$3,$A26),[3]!ADJSAL,3,)=TRUE),0,VLOOKUP(CONCATENATE(BM$3,$A26),[3]!ADJSAL,3,))</f>
        <v>0</v>
      </c>
      <c r="BN26" s="20">
        <f>IF(ISERROR(VLOOKUP(CONCATENATE(BN$3,$A26),[3]!ADJSAL,3,)=TRUE),0,VLOOKUP(CONCATENATE(BN$3,$A26),[3]!ADJSAL,3,))</f>
        <v>58048</v>
      </c>
      <c r="BO26" s="20">
        <f>IF(ISERROR(VLOOKUP(CONCATENATE(BO$3,$A26),[3]!ADJSAL,3,)=TRUE),0,VLOOKUP(CONCATENATE(BO$3,$A26),[3]!ADJSAL,3,))</f>
        <v>36764</v>
      </c>
      <c r="BP26" s="20">
        <f>IF(ISERROR(VLOOKUP(CONCATENATE(BP$3,$A26),[3]!ADJSAL,3,)=TRUE),0,VLOOKUP(CONCATENATE(BP$3,$A26),[3]!ADJSAL,3,))</f>
        <v>46650</v>
      </c>
      <c r="BQ26" s="20">
        <f>IF(ISERROR(VLOOKUP(CONCATENATE(BQ$3,$A26),[3]!ADJSAL,3,)=TRUE),0,VLOOKUP(CONCATENATE(BQ$3,$A26),[3]!ADJSAL,3,))</f>
        <v>53763</v>
      </c>
      <c r="BR26" s="20">
        <f>IF(ISERROR(VLOOKUP(CONCATENATE(BR$3,$A26),[3]!ADJSAL,3,)=TRUE),0,VLOOKUP(CONCATENATE(BR$3,$A26),[3]!ADJSAL,3,))</f>
        <v>463412</v>
      </c>
      <c r="BS26" s="20">
        <f>IF(ISERROR(VLOOKUP(CONCATENATE(BS$3,$A26),[3]!ADJSAL,3,)=TRUE),0,VLOOKUP(CONCATENATE(BS$3,$A26),[3]!ADJSAL,3,))</f>
        <v>595741</v>
      </c>
      <c r="BT26" s="20">
        <f>IF(ISERROR(VLOOKUP(CONCATENATE(BT$3,$A26),[3]!ADJSAL,3,)=TRUE),0,VLOOKUP(CONCATENATE(BT$3,$A26),[3]!ADJSAL,3,))</f>
        <v>213939</v>
      </c>
      <c r="BU26" s="20">
        <f>IF(ISERROR(VLOOKUP(CONCATENATE(BU$3,$A26),[3]!ADJSAL,3,)=TRUE),0,VLOOKUP(CONCATENATE(BU$3,$A26),[3]!ADJSAL,3,))</f>
        <v>200319</v>
      </c>
      <c r="BV26" s="20">
        <f>IF(ISERROR(VLOOKUP(CONCATENATE(BV$3,$A26),[3]!ADJSAL,3,)=TRUE),0,VLOOKUP(CONCATENATE(BV$3,$A26),[3]!ADJSAL,3,))</f>
        <v>40829</v>
      </c>
      <c r="BW26" s="20">
        <f>IF(ISERROR(VLOOKUP(CONCATENATE(BW$3,$A26),[3]!ADJSAL,3,)=TRUE),0,VLOOKUP(CONCATENATE(BW$3,$A26),[3]!ADJSAL,3,))</f>
        <v>54527</v>
      </c>
      <c r="BX26" s="20">
        <f>IF(ISERROR(VLOOKUP(CONCATENATE(BX$3,$A26),[3]!ADJSAL,3,)=TRUE),0,VLOOKUP(CONCATENATE(BX$3,$A26),[3]!ADJSAL,3,))</f>
        <v>23516</v>
      </c>
      <c r="BY26" s="20">
        <f>IF(ISERROR(VLOOKUP(CONCATENATE(BY$3,$A26),[3]!ADJSAL,3,)=TRUE),0,VLOOKUP(CONCATENATE(BY$3,$A26),[3]!ADJSAL,3,))</f>
        <v>86310</v>
      </c>
      <c r="BZ26" s="20">
        <f>IF(ISERROR(VLOOKUP(CONCATENATE(BZ$3,$A26),[3]!ADJSAL,3,)=TRUE),0,VLOOKUP(CONCATENATE(BZ$3,$A26),[3]!ADJSAL,3,))</f>
        <v>66990</v>
      </c>
      <c r="CA26" s="20">
        <f>IF(ISERROR(VLOOKUP(CONCATENATE(CA$3,$A26),[3]!ADJSAL,3,)=TRUE),0,VLOOKUP(CONCATENATE(CA$3,$A26),[3]!ADJSAL,3,))</f>
        <v>10902</v>
      </c>
      <c r="CB26" s="20">
        <f>IF(ISERROR(VLOOKUP(CONCATENATE(CB$3,$A26),[3]!ADJSAL,3,)=TRUE),0,VLOOKUP(CONCATENATE(CB$3,$A26),[3]!ADJSAL,3,))</f>
        <v>146943</v>
      </c>
      <c r="CC26" s="20">
        <f>IF(ISERROR(VLOOKUP(CONCATENATE(CC$3,$A26),[3]!ADJSAL,3,)=TRUE),0,VLOOKUP(CONCATENATE(CC$3,$A26),[3]!ADJSAL,3,))</f>
        <v>54935</v>
      </c>
      <c r="CD26" s="20">
        <f>IF(ISERROR(VLOOKUP(CONCATENATE(CD$3,$A26),[3]!ADJSAL,3,)=TRUE),0,VLOOKUP(CONCATENATE(CD$3,$A26),[3]!ADJSAL,3,))</f>
        <v>54864</v>
      </c>
      <c r="CE26" s="20">
        <f>IF(ISERROR(VLOOKUP(CONCATENATE(CE$3,$A26),[3]!ADJSAL,3,)=TRUE),0,VLOOKUP(CONCATENATE(CE$3,$A26),[3]!ADJSAL,3,))</f>
        <v>31721</v>
      </c>
      <c r="CF26" s="20">
        <f>IF(ISERROR(VLOOKUP(CONCATENATE(CF$3,$A26),[3]!ADJSAL,3,)=TRUE),0,VLOOKUP(CONCATENATE(CF$3,$A26),[3]!ADJSAL,3,))</f>
        <v>84489</v>
      </c>
      <c r="CG26" s="20">
        <f>IF(ISERROR(VLOOKUP(CONCATENATE(CG$3,$A26),[3]!ADJSAL,3,)=TRUE),0,VLOOKUP(CONCATENATE(CG$3,$A26),[3]!ADJSAL,3,))</f>
        <v>34283</v>
      </c>
      <c r="CH26" s="20">
        <f>IF(ISERROR(VLOOKUP(CONCATENATE(CH$3,$A26),[3]!ADJSAL,3,)=TRUE),0,VLOOKUP(CONCATENATE(CH$3,$A26),[3]!ADJSAL,3,))</f>
        <v>64012</v>
      </c>
      <c r="CI26" s="20">
        <f>IF(ISERROR(VLOOKUP(CONCATENATE(CI$3,$A26),[3]!ADJSAL,3,)=TRUE),0,VLOOKUP(CONCATENATE(CI$3,$A26),[3]!ADJSAL,3,))</f>
        <v>0</v>
      </c>
      <c r="CJ26" s="20">
        <f>IF(ISERROR(VLOOKUP(CONCATENATE(CJ$3,$A26),[3]!ADJSAL,3,)=TRUE),0,VLOOKUP(CONCATENATE(CJ$3,$A26),[3]!ADJSAL,3,))</f>
        <v>40277</v>
      </c>
      <c r="CK26" s="20">
        <f>IF(ISERROR(VLOOKUP(CONCATENATE(CK$3,$A26),[3]!ADJSAL,3,)=TRUE),0,VLOOKUP(CONCATENATE(CK$3,$A26),[3]!ADJSAL,3,))</f>
        <v>263601</v>
      </c>
      <c r="CL26" s="20">
        <f>IF(ISERROR(VLOOKUP(CONCATENATE(CL$3,$A26),[3]!ADJSAL,3,)=TRUE),0,VLOOKUP(CONCATENATE(CL$3,$A26),[3]!ADJSAL,3,))</f>
        <v>55947</v>
      </c>
      <c r="CM26" s="20">
        <f>IF(ISERROR(VLOOKUP(CONCATENATE(CM$3,$A26),[3]!ADJSAL,3,)=TRUE),0,VLOOKUP(CONCATENATE(CM$3,$A26),[3]!ADJSAL,3,))</f>
        <v>12586</v>
      </c>
      <c r="CN26" s="20">
        <f>IF(ISERROR(VLOOKUP(CONCATENATE(CN$3,$A26),[3]!ADJSAL,3,)=TRUE),0,VLOOKUP(CONCATENATE(CN$3,$A26),[3]!ADJSAL,3,))</f>
        <v>138873</v>
      </c>
      <c r="CO26" s="20">
        <f>IF(ISERROR(VLOOKUP(CONCATENATE(CO$3,$A26),[3]!ADJSAL,3,)=TRUE),0,VLOOKUP(CONCATENATE(CO$3,$A26),[3]!ADJSAL,3,))</f>
        <v>325131</v>
      </c>
      <c r="CP26" s="20">
        <f>IF(ISERROR(VLOOKUP(CONCATENATE(CP$3,$A26),[3]!ADJSAL,3,)=TRUE),0,VLOOKUP(CONCATENATE(CP$3,$A26),[3]!ADJSAL,3,))</f>
        <v>3145949</v>
      </c>
      <c r="CQ26" s="20">
        <f>IF(ISERROR(VLOOKUP(CONCATENATE(CQ$3,$A26),[3]!ADJSAL,3,)=TRUE),0,VLOOKUP(CONCATENATE(CQ$3,$A26),[3]!ADJSAL,3,))</f>
        <v>15539</v>
      </c>
      <c r="CR26" s="20">
        <f>IF(ISERROR(VLOOKUP(CONCATENATE(CR$3,$A26),[3]!ADJSAL,3,)=TRUE),0,VLOOKUP(CONCATENATE(CR$3,$A26),[3]!ADJSAL,3,))</f>
        <v>60455</v>
      </c>
      <c r="CS26" s="20">
        <f>IF(ISERROR(VLOOKUP(CONCATENATE(CS$3,$A26),[3]!ADJSAL,3,)=TRUE),0,VLOOKUP(CONCATENATE(CS$3,$A26),[3]!ADJSAL,3,))</f>
        <v>324341</v>
      </c>
    </row>
    <row r="27" spans="1:97">
      <c r="A27" s="170">
        <v>1030003</v>
      </c>
      <c r="B27" s="170" t="s">
        <v>19</v>
      </c>
      <c r="C27" s="171">
        <f>VLOOKUP(A27,[2]!OLD,3,)</f>
        <v>22817524</v>
      </c>
      <c r="D27" s="24">
        <v>26363807</v>
      </c>
      <c r="E27" s="24">
        <f>SUM(N27:CS27)</f>
        <v>26994029</v>
      </c>
      <c r="F27" s="24">
        <f t="shared" si="12"/>
        <v>630222</v>
      </c>
      <c r="G27" s="24">
        <f t="shared" si="13"/>
        <v>939245</v>
      </c>
      <c r="H27" s="24">
        <f t="shared" si="14"/>
        <v>336054</v>
      </c>
      <c r="I27" s="24">
        <f t="shared" si="15"/>
        <v>1223282</v>
      </c>
      <c r="J27" s="24">
        <f t="shared" si="16"/>
        <v>7015367</v>
      </c>
      <c r="K27" s="24">
        <f t="shared" si="17"/>
        <v>5452588</v>
      </c>
      <c r="L27" s="24">
        <f t="shared" si="18"/>
        <v>1873381</v>
      </c>
      <c r="M27" s="24">
        <f t="shared" si="19"/>
        <v>10154112</v>
      </c>
      <c r="N27" s="20">
        <f>IF(ISERROR(VLOOKUP(CONCATENATE(N$3,$A27),[3]!ADJSAL,3,)=TRUE),0,VLOOKUP(CONCATENATE(N$3,$A27),[3]!ADJSAL,3,))</f>
        <v>406107</v>
      </c>
      <c r="O27" s="20">
        <f>IF(ISERROR(VLOOKUP(CONCATENATE(O$3,$A27),[3]!ADJSAL,3,)=TRUE),0,VLOOKUP(CONCATENATE(O$3,$A27),[3]!ADJSAL,3,))</f>
        <v>323054</v>
      </c>
      <c r="P27" s="20">
        <f>IF(ISERROR(VLOOKUP(CONCATENATE(P$3,$A27),[3]!ADJSAL,3,)=TRUE),0,VLOOKUP(CONCATENATE(P$3,$A27),[3]!ADJSAL,3,))</f>
        <v>0</v>
      </c>
      <c r="Q27" s="20">
        <f>IF(ISERROR(VLOOKUP(CONCATENATE(Q$3,$A27),[3]!ADJSAL,3,)=TRUE),0,VLOOKUP(CONCATENATE(Q$3,$A27),[3]!ADJSAL,3,))</f>
        <v>0</v>
      </c>
      <c r="R27" s="20">
        <f>IF(ISERROR(VLOOKUP(CONCATENATE(R$3,$A27),[3]!ADJSAL,3,)=TRUE),0,VLOOKUP(CONCATENATE(R$3,$A27),[3]!ADJSAL,3,))</f>
        <v>0</v>
      </c>
      <c r="S27" s="20">
        <f>IF(ISERROR(VLOOKUP(CONCATENATE(S$3,$A27),[3]!ADJSAL,3,)=TRUE),0,VLOOKUP(CONCATENATE(S$3,$A27),[3]!ADJSAL,3,))</f>
        <v>0</v>
      </c>
      <c r="T27" s="20">
        <f>IF(ISERROR(VLOOKUP(CONCATENATE(T$3,$A27),[3]!ADJSAL,3,)=TRUE),0,VLOOKUP(CONCATENATE(T$3,$A27),[3]!ADJSAL,3,))</f>
        <v>0</v>
      </c>
      <c r="U27" s="20">
        <f>IF(ISERROR(VLOOKUP(CONCATENATE(U$3,$A27),[3]!ADJSAL,3,)=TRUE),0,VLOOKUP(CONCATENATE(U$3,$A27),[3]!ADJSAL,3,))</f>
        <v>0</v>
      </c>
      <c r="V27" s="20">
        <f>IF(ISERROR(VLOOKUP(CONCATENATE(V$3,$A27),[3]!ADJSAL,3,)=TRUE),0,VLOOKUP(CONCATENATE(V$3,$A27),[3]!ADJSAL,3,))</f>
        <v>0</v>
      </c>
      <c r="W27" s="20">
        <f>IF(ISERROR(VLOOKUP(CONCATENATE(W$3,$A27),[3]!ADJSAL,3,)=TRUE),0,VLOOKUP(CONCATENATE(W$3,$A27),[3]!ADJSAL,3,))</f>
        <v>0</v>
      </c>
      <c r="X27" s="20">
        <f>IF(ISERROR(VLOOKUP(CONCATENATE(X$3,$A27),[3]!ADJSAL,3,)=TRUE),0,VLOOKUP(CONCATENATE(X$3,$A27),[3]!ADJSAL,3,))</f>
        <v>0</v>
      </c>
      <c r="Y27" s="20">
        <f>IF(ISERROR(VLOOKUP(CONCATENATE(Y$3,$A27),[3]!ADJSAL,3,)=TRUE),0,VLOOKUP(CONCATENATE(Y$3,$A27),[3]!ADJSAL,3,))</f>
        <v>0</v>
      </c>
      <c r="Z27" s="20">
        <f>IF(ISERROR(VLOOKUP(CONCATENATE(Z$3,$A27),[3]!ADJSAL,3,)=TRUE),0,VLOOKUP(CONCATENATE(Z$3,$A27),[3]!ADJSAL,3,))</f>
        <v>210084</v>
      </c>
      <c r="AA27" s="20">
        <f>IF(ISERROR(VLOOKUP(CONCATENATE(AA$3,$A27),[3]!ADJSAL,3,)=TRUE),0,VLOOKUP(CONCATENATE(AA$3,$A27),[3]!ADJSAL,3,))</f>
        <v>0</v>
      </c>
      <c r="AB27" s="20">
        <f>IF(ISERROR(VLOOKUP(CONCATENATE(AB$3,$A27),[3]!ADJSAL,3,)=TRUE),0,VLOOKUP(CONCATENATE(AB$3,$A27),[3]!ADJSAL,3,))</f>
        <v>102582</v>
      </c>
      <c r="AC27" s="20">
        <f>IF(ISERROR(VLOOKUP(CONCATENATE(AC$3,$A27),[3]!ADJSAL,3,)=TRUE),0,VLOOKUP(CONCATENATE(AC$3,$A27),[3]!ADJSAL,3,))</f>
        <v>0</v>
      </c>
      <c r="AD27" s="20">
        <f>IF(ISERROR(VLOOKUP(CONCATENATE(AD$3,$A27),[3]!ADJSAL,3,)=TRUE),0,VLOOKUP(CONCATENATE(AD$3,$A27),[3]!ADJSAL,3,))</f>
        <v>64958</v>
      </c>
      <c r="AE27" s="20">
        <f>IF(ISERROR(VLOOKUP(CONCATENATE(AE$3,$A27),[3]!ADJSAL,3,)=TRUE),0,VLOOKUP(CONCATENATE(AE$3,$A27),[3]!ADJSAL,3,))</f>
        <v>52590</v>
      </c>
      <c r="AF27" s="20">
        <f>IF(ISERROR(VLOOKUP(CONCATENATE(AF$3,$A27),[3]!ADJSAL,3,)=TRUE),0,VLOOKUP(CONCATENATE(AF$3,$A27),[3]!ADJSAL,3,))</f>
        <v>52590</v>
      </c>
      <c r="AG27" s="20">
        <f>IF(ISERROR(VLOOKUP(CONCATENATE(AG$3,$A27),[3]!ADJSAL,3,)=TRUE),0,VLOOKUP(CONCATENATE(AG$3,$A27),[3]!ADJSAL,3,))</f>
        <v>63334</v>
      </c>
      <c r="AH27" s="20">
        <f>IF(ISERROR(VLOOKUP(CONCATENATE(AH$3,$A27),[3]!ADJSAL,3,)=TRUE),0,VLOOKUP(CONCATENATE(AH$3,$A27),[3]!ADJSAL,3,))</f>
        <v>147533</v>
      </c>
      <c r="AI27" s="20">
        <f>IF(ISERROR(VLOOKUP(CONCATENATE(AI$3,$A27),[3]!ADJSAL,3,)=TRUE),0,VLOOKUP(CONCATENATE(AI$3,$A27),[3]!ADJSAL,3,))</f>
        <v>724909</v>
      </c>
      <c r="AJ27" s="20">
        <f>IF(ISERROR(VLOOKUP(CONCATENATE(AJ$3,$A27),[3]!ADJSAL,3,)=TRUE),0,VLOOKUP(CONCATENATE(AJ$3,$A27),[3]!ADJSAL,3,))</f>
        <v>350840</v>
      </c>
      <c r="AK27" s="20">
        <f>IF(ISERROR(VLOOKUP(CONCATENATE(AK$3,$A27),[3]!ADJSAL,3,)=TRUE),0,VLOOKUP(CONCATENATE(AK$3,$A27),[3]!ADJSAL,3,))</f>
        <v>189222</v>
      </c>
      <c r="AL27" s="20">
        <f>IF(ISERROR(VLOOKUP(CONCATENATE(AL$3,$A27),[3]!ADJSAL,3,)=TRUE),0,VLOOKUP(CONCATENATE(AL$3,$A27),[3]!ADJSAL,3,))</f>
        <v>661298</v>
      </c>
      <c r="AM27" s="20">
        <f>IF(ISERROR(VLOOKUP(CONCATENATE(AM$3,$A27),[3]!ADJSAL,3,)=TRUE),0,VLOOKUP(CONCATENATE(AM$3,$A27),[3]!ADJSAL,3,))</f>
        <v>169400</v>
      </c>
      <c r="AN27" s="20">
        <f>IF(ISERROR(VLOOKUP(CONCATENATE(AN$3,$A27),[3]!ADJSAL,3,)=TRUE),0,VLOOKUP(CONCATENATE(AN$3,$A27),[3]!ADJSAL,3,))</f>
        <v>120912</v>
      </c>
      <c r="AO27" s="20">
        <f>IF(ISERROR(VLOOKUP(CONCATENATE(AO$3,$A27),[3]!ADJSAL,3,)=TRUE),0,VLOOKUP(CONCATENATE(AO$3,$A27),[3]!ADJSAL,3,))</f>
        <v>119895</v>
      </c>
      <c r="AP27" s="20">
        <f>IF(ISERROR(VLOOKUP(CONCATENATE(AP$3,$A27),[3]!ADJSAL,3,)=TRUE),0,VLOOKUP(CONCATENATE(AP$3,$A27),[3]!ADJSAL,3,))</f>
        <v>588603</v>
      </c>
      <c r="AQ27" s="20">
        <f>IF(ISERROR(VLOOKUP(CONCATENATE(AQ$3,$A27),[3]!ADJSAL,3,)=TRUE),0,VLOOKUP(CONCATENATE(AQ$3,$A27),[3]!ADJSAL,3,))</f>
        <v>2533572</v>
      </c>
      <c r="AR27" s="20">
        <f>IF(ISERROR(VLOOKUP(CONCATENATE(AR$3,$A27),[3]!ADJSAL,3,)=TRUE),0,VLOOKUP(CONCATENATE(AR$3,$A27),[3]!ADJSAL,3,))</f>
        <v>0</v>
      </c>
      <c r="AS27" s="20">
        <f>IF(ISERROR(VLOOKUP(CONCATENATE(AS$3,$A27),[3]!ADJSAL,3,)=TRUE),0,VLOOKUP(CONCATENATE(AS$3,$A27),[3]!ADJSAL,3,))</f>
        <v>0</v>
      </c>
      <c r="AT27" s="20">
        <f>IF(ISERROR(VLOOKUP(CONCATENATE(AT$3,$A27),[3]!ADJSAL,3,)=TRUE),0,VLOOKUP(CONCATENATE(AT$3,$A27),[3]!ADJSAL,3,))</f>
        <v>481488</v>
      </c>
      <c r="AU27" s="20">
        <f>IF(ISERROR(VLOOKUP(CONCATENATE(AU$3,$A27),[3]!ADJSAL,3,)=TRUE),0,VLOOKUP(CONCATENATE(AU$3,$A27),[3]!ADJSAL,3,))</f>
        <v>166971</v>
      </c>
      <c r="AV27" s="20">
        <f>IF(ISERROR(VLOOKUP(CONCATENATE(AV$3,$A27),[3]!ADJSAL,3,)=TRUE),0,VLOOKUP(CONCATENATE(AV$3,$A27),[3]!ADJSAL,3,))</f>
        <v>298282</v>
      </c>
      <c r="AW27" s="20">
        <f>IF(ISERROR(VLOOKUP(CONCATENATE(AW$3,$A27),[3]!ADJSAL,3,)=TRUE),0,VLOOKUP(CONCATENATE(AW$3,$A27),[3]!ADJSAL,3,))</f>
        <v>42003</v>
      </c>
      <c r="AX27" s="20">
        <f>IF(ISERROR(VLOOKUP(CONCATENATE(AX$3,$A27),[3]!ADJSAL,3,)=TRUE),0,VLOOKUP(CONCATENATE(AX$3,$A27),[3]!ADJSAL,3,))</f>
        <v>0</v>
      </c>
      <c r="AY27" s="20">
        <f>IF(ISERROR(VLOOKUP(CONCATENATE(AY$3,$A27),[3]!ADJSAL,3,)=TRUE),0,VLOOKUP(CONCATENATE(AY$3,$A27),[3]!ADJSAL,3,))</f>
        <v>0</v>
      </c>
      <c r="AZ27" s="20">
        <f>IF(ISERROR(VLOOKUP(CONCATENATE(AZ$3,$A27),[3]!ADJSAL,3,)=TRUE),0,VLOOKUP(CONCATENATE(AZ$3,$A27),[3]!ADJSAL,3,))</f>
        <v>0</v>
      </c>
      <c r="BA27" s="20">
        <f>IF(ISERROR(VLOOKUP(CONCATENATE(BA$3,$A27),[3]!ADJSAL,3,)=TRUE),0,VLOOKUP(CONCATENATE(BA$3,$A27),[3]!ADJSAL,3,))</f>
        <v>0</v>
      </c>
      <c r="BB27" s="20">
        <f>IF(ISERROR(VLOOKUP(CONCATENATE(BB$3,$A27),[3]!ADJSAL,3,)=TRUE),0,VLOOKUP(CONCATENATE(BB$3,$A27),[3]!ADJSAL,3,))</f>
        <v>0</v>
      </c>
      <c r="BC27" s="20">
        <f>IF(ISERROR(VLOOKUP(CONCATENATE(BC$3,$A27),[3]!ADJSAL,3,)=TRUE),0,VLOOKUP(CONCATENATE(BC$3,$A27),[3]!ADJSAL,3,))</f>
        <v>149912</v>
      </c>
      <c r="BD27" s="20">
        <f>IF(ISERROR(VLOOKUP(CONCATENATE(BD$3,$A27),[3]!ADJSAL,3,)=TRUE),0,VLOOKUP(CONCATENATE(BD$3,$A27),[3]!ADJSAL,3,))</f>
        <v>675551</v>
      </c>
      <c r="BE27" s="20">
        <f>IF(ISERROR(VLOOKUP(CONCATENATE(BE$3,$A27),[3]!ADJSAL,3,)=TRUE),0,VLOOKUP(CONCATENATE(BE$3,$A27),[3]!ADJSAL,3,))</f>
        <v>0</v>
      </c>
      <c r="BF27" s="20">
        <f>IF(ISERROR(VLOOKUP(CONCATENATE(BF$3,$A27),[3]!ADJSAL,3,)=TRUE),0,VLOOKUP(CONCATENATE(BF$3,$A27),[3]!ADJSAL,3,))</f>
        <v>690888</v>
      </c>
      <c r="BG27" s="20">
        <f>IF(ISERROR(VLOOKUP(CONCATENATE(BG$3,$A27),[3]!ADJSAL,3,)=TRUE),0,VLOOKUP(CONCATENATE(BG$3,$A27),[3]!ADJSAL,3,))</f>
        <v>127370</v>
      </c>
      <c r="BH27" s="20">
        <f>IF(ISERROR(VLOOKUP(CONCATENATE(BH$3,$A27),[3]!ADJSAL,3,)=TRUE),0,VLOOKUP(CONCATENATE(BH$3,$A27),[3]!ADJSAL,3,))</f>
        <v>68214</v>
      </c>
      <c r="BI27" s="20">
        <f>IF(ISERROR(VLOOKUP(CONCATENATE(BI$3,$A27),[3]!ADJSAL,3,)=TRUE),0,VLOOKUP(CONCATENATE(BI$3,$A27),[3]!ADJSAL,3,))</f>
        <v>142249</v>
      </c>
      <c r="BJ27" s="20">
        <f>IF(ISERROR(VLOOKUP(CONCATENATE(BJ$3,$A27),[3]!ADJSAL,3,)=TRUE),0,VLOOKUP(CONCATENATE(BJ$3,$A27),[3]!ADJSAL,3,))</f>
        <v>181693</v>
      </c>
      <c r="BK27" s="20">
        <f>IF(ISERROR(VLOOKUP(CONCATENATE(BK$3,$A27),[3]!ADJSAL,3,)=TRUE),0,VLOOKUP(CONCATENATE(BK$3,$A27),[3]!ADJSAL,3,))</f>
        <v>0</v>
      </c>
      <c r="BL27" s="20">
        <f>IF(ISERROR(VLOOKUP(CONCATENATE(BL$3,$A27),[3]!ADJSAL,3,)=TRUE),0,VLOOKUP(CONCATENATE(BL$3,$A27),[3]!ADJSAL,3,))</f>
        <v>66401</v>
      </c>
      <c r="BM27" s="20">
        <f>IF(ISERROR(VLOOKUP(CONCATENATE(BM$3,$A27),[3]!ADJSAL,3,)=TRUE),0,VLOOKUP(CONCATENATE(BM$3,$A27),[3]!ADJSAL,3,))</f>
        <v>68214</v>
      </c>
      <c r="BN27" s="20">
        <f>IF(ISERROR(VLOOKUP(CONCATENATE(BN$3,$A27),[3]!ADJSAL,3,)=TRUE),0,VLOOKUP(CONCATENATE(BN$3,$A27),[3]!ADJSAL,3,))</f>
        <v>180208</v>
      </c>
      <c r="BO27" s="20">
        <f>IF(ISERROR(VLOOKUP(CONCATENATE(BO$3,$A27),[3]!ADJSAL,3,)=TRUE),0,VLOOKUP(CONCATENATE(BO$3,$A27),[3]!ADJSAL,3,))</f>
        <v>68214</v>
      </c>
      <c r="BP27" s="20">
        <f>IF(ISERROR(VLOOKUP(CONCATENATE(BP$3,$A27),[3]!ADJSAL,3,)=TRUE),0,VLOOKUP(CONCATENATE(BP$3,$A27),[3]!ADJSAL,3,))</f>
        <v>166338</v>
      </c>
      <c r="BQ27" s="20">
        <f>IF(ISERROR(VLOOKUP(CONCATENATE(BQ$3,$A27),[3]!ADJSAL,3,)=TRUE),0,VLOOKUP(CONCATENATE(BQ$3,$A27),[3]!ADJSAL,3,))</f>
        <v>239138</v>
      </c>
      <c r="BR27" s="20">
        <f>IF(ISERROR(VLOOKUP(CONCATENATE(BR$3,$A27),[3]!ADJSAL,3,)=TRUE),0,VLOOKUP(CONCATENATE(BR$3,$A27),[3]!ADJSAL,3,))</f>
        <v>1375062</v>
      </c>
      <c r="BS27" s="20">
        <f>IF(ISERROR(VLOOKUP(CONCATENATE(BS$3,$A27),[3]!ADJSAL,3,)=TRUE),0,VLOOKUP(CONCATENATE(BS$3,$A27),[3]!ADJSAL,3,))</f>
        <v>1360918</v>
      </c>
      <c r="BT27" s="20">
        <f>IF(ISERROR(VLOOKUP(CONCATENATE(BT$3,$A27),[3]!ADJSAL,3,)=TRUE),0,VLOOKUP(CONCATENATE(BT$3,$A27),[3]!ADJSAL,3,))</f>
        <v>858899</v>
      </c>
      <c r="BU27" s="20">
        <f>IF(ISERROR(VLOOKUP(CONCATENATE(BU$3,$A27),[3]!ADJSAL,3,)=TRUE),0,VLOOKUP(CONCATENATE(BU$3,$A27),[3]!ADJSAL,3,))</f>
        <v>677040</v>
      </c>
      <c r="BV27" s="20">
        <f>IF(ISERROR(VLOOKUP(CONCATENATE(BV$3,$A27),[3]!ADJSAL,3,)=TRUE),0,VLOOKUP(CONCATENATE(BV$3,$A27),[3]!ADJSAL,3,))</f>
        <v>140334</v>
      </c>
      <c r="BW27" s="20">
        <f>IF(ISERROR(VLOOKUP(CONCATENATE(BW$3,$A27),[3]!ADJSAL,3,)=TRUE),0,VLOOKUP(CONCATENATE(BW$3,$A27),[3]!ADJSAL,3,))</f>
        <v>202944</v>
      </c>
      <c r="BX27" s="20">
        <f>IF(ISERROR(VLOOKUP(CONCATENATE(BX$3,$A27),[3]!ADJSAL,3,)=TRUE),0,VLOOKUP(CONCATENATE(BX$3,$A27),[3]!ADJSAL,3,))</f>
        <v>57614</v>
      </c>
      <c r="BY27" s="20">
        <f>IF(ISERROR(VLOOKUP(CONCATENATE(BY$3,$A27),[3]!ADJSAL,3,)=TRUE),0,VLOOKUP(CONCATENATE(BY$3,$A27),[3]!ADJSAL,3,))</f>
        <v>288907</v>
      </c>
      <c r="BZ27" s="20">
        <f>IF(ISERROR(VLOOKUP(CONCATENATE(BZ$3,$A27),[3]!ADJSAL,3,)=TRUE),0,VLOOKUP(CONCATENATE(BZ$3,$A27),[3]!ADJSAL,3,))</f>
        <v>257643</v>
      </c>
      <c r="CA27" s="20">
        <f>IF(ISERROR(VLOOKUP(CONCATENATE(CA$3,$A27),[3]!ADJSAL,3,)=TRUE),0,VLOOKUP(CONCATENATE(CA$3,$A27),[3]!ADJSAL,3,))</f>
        <v>120255</v>
      </c>
      <c r="CB27" s="20">
        <f>IF(ISERROR(VLOOKUP(CONCATENATE(CB$3,$A27),[3]!ADJSAL,3,)=TRUE),0,VLOOKUP(CONCATENATE(CB$3,$A27),[3]!ADJSAL,3,))</f>
        <v>395870</v>
      </c>
      <c r="CC27" s="20">
        <f>IF(ISERROR(VLOOKUP(CONCATENATE(CC$3,$A27),[3]!ADJSAL,3,)=TRUE),0,VLOOKUP(CONCATENATE(CC$3,$A27),[3]!ADJSAL,3,))</f>
        <v>82629</v>
      </c>
      <c r="CD27" s="20">
        <f>IF(ISERROR(VLOOKUP(CONCATENATE(CD$3,$A27),[3]!ADJSAL,3,)=TRUE),0,VLOOKUP(CONCATENATE(CD$3,$A27),[3]!ADJSAL,3,))</f>
        <v>242886</v>
      </c>
      <c r="CE27" s="20">
        <f>IF(ISERROR(VLOOKUP(CONCATENATE(CE$3,$A27),[3]!ADJSAL,3,)=TRUE),0,VLOOKUP(CONCATENATE(CE$3,$A27),[3]!ADJSAL,3,))</f>
        <v>84299</v>
      </c>
      <c r="CF27" s="20">
        <f>IF(ISERROR(VLOOKUP(CONCATENATE(CF$3,$A27),[3]!ADJSAL,3,)=TRUE),0,VLOOKUP(CONCATENATE(CF$3,$A27),[3]!ADJSAL,3,))</f>
        <v>256229</v>
      </c>
      <c r="CG27" s="20">
        <f>IF(ISERROR(VLOOKUP(CONCATENATE(CG$3,$A27),[3]!ADJSAL,3,)=TRUE),0,VLOOKUP(CONCATENATE(CG$3,$A27),[3]!ADJSAL,3,))</f>
        <v>229770</v>
      </c>
      <c r="CH27" s="20">
        <f>IF(ISERROR(VLOOKUP(CONCATENATE(CH$3,$A27),[3]!ADJSAL,3,)=TRUE),0,VLOOKUP(CONCATENATE(CH$3,$A27),[3]!ADJSAL,3,))</f>
        <v>149712</v>
      </c>
      <c r="CI27" s="20">
        <f>IF(ISERROR(VLOOKUP(CONCATENATE(CI$3,$A27),[3]!ADJSAL,3,)=TRUE),0,VLOOKUP(CONCATENATE(CI$3,$A27),[3]!ADJSAL,3,))</f>
        <v>0</v>
      </c>
      <c r="CJ27" s="20">
        <f>IF(ISERROR(VLOOKUP(CONCATENATE(CJ$3,$A27),[3]!ADJSAL,3,)=TRUE),0,VLOOKUP(CONCATENATE(CJ$3,$A27),[3]!ADJSAL,3,))</f>
        <v>162259</v>
      </c>
      <c r="CK27" s="20">
        <f>IF(ISERROR(VLOOKUP(CONCATENATE(CK$3,$A27),[3]!ADJSAL,3,)=TRUE),0,VLOOKUP(CONCATENATE(CK$3,$A27),[3]!ADJSAL,3,))</f>
        <v>676095</v>
      </c>
      <c r="CL27" s="20">
        <f>IF(ISERROR(VLOOKUP(CONCATENATE(CL$3,$A27),[3]!ADJSAL,3,)=TRUE),0,VLOOKUP(CONCATENATE(CL$3,$A27),[3]!ADJSAL,3,))</f>
        <v>158706</v>
      </c>
      <c r="CM27" s="20">
        <f>IF(ISERROR(VLOOKUP(CONCATENATE(CM$3,$A27),[3]!ADJSAL,3,)=TRUE),0,VLOOKUP(CONCATENATE(CM$3,$A27),[3]!ADJSAL,3,))</f>
        <v>0</v>
      </c>
      <c r="CN27" s="20">
        <f>IF(ISERROR(VLOOKUP(CONCATENATE(CN$3,$A27),[3]!ADJSAL,3,)=TRUE),0,VLOOKUP(CONCATENATE(CN$3,$A27),[3]!ADJSAL,3,))</f>
        <v>459847</v>
      </c>
      <c r="CO27" s="20">
        <f>IF(ISERROR(VLOOKUP(CONCATENATE(CO$3,$A27),[3]!ADJSAL,3,)=TRUE),0,VLOOKUP(CONCATENATE(CO$3,$A27),[3]!ADJSAL,3,))</f>
        <v>1039488</v>
      </c>
      <c r="CP27" s="20">
        <f>IF(ISERROR(VLOOKUP(CONCATENATE(CP$3,$A27),[3]!ADJSAL,3,)=TRUE),0,VLOOKUP(CONCATENATE(CP$3,$A27),[3]!ADJSAL,3,))</f>
        <v>6087139</v>
      </c>
      <c r="CQ27" s="20">
        <f>IF(ISERROR(VLOOKUP(CONCATENATE(CQ$3,$A27),[3]!ADJSAL,3,)=TRUE),0,VLOOKUP(CONCATENATE(CQ$3,$A27),[3]!ADJSAL,3,))</f>
        <v>77186</v>
      </c>
      <c r="CR27" s="20">
        <f>IF(ISERROR(VLOOKUP(CONCATENATE(CR$3,$A27),[3]!ADJSAL,3,)=TRUE),0,VLOOKUP(CONCATENATE(CR$3,$A27),[3]!ADJSAL,3,))</f>
        <v>166581</v>
      </c>
      <c r="CS27" s="20">
        <f>IF(ISERROR(VLOOKUP(CONCATENATE(CS$3,$A27),[3]!ADJSAL,3,)=TRUE),0,VLOOKUP(CONCATENATE(CS$3,$A27),[3]!ADJSAL,3,))</f>
        <v>691100</v>
      </c>
    </row>
    <row r="28" spans="1:97">
      <c r="A28" s="170">
        <v>1030004</v>
      </c>
      <c r="B28" s="170" t="s">
        <v>20</v>
      </c>
      <c r="C28" s="171">
        <f>VLOOKUP(A28,[2]!OLD,3,)</f>
        <v>600000</v>
      </c>
      <c r="D28" s="24">
        <v>625000</v>
      </c>
      <c r="E28" s="24">
        <f>SUM(N28:CS28)</f>
        <v>821768</v>
      </c>
      <c r="F28" s="24">
        <f t="shared" si="12"/>
        <v>196768</v>
      </c>
      <c r="G28" s="24">
        <f t="shared" si="13"/>
        <v>0</v>
      </c>
      <c r="H28" s="24">
        <f t="shared" si="14"/>
        <v>821768</v>
      </c>
      <c r="I28" s="24">
        <f t="shared" si="15"/>
        <v>0</v>
      </c>
      <c r="J28" s="24">
        <f t="shared" si="16"/>
        <v>0</v>
      </c>
      <c r="K28" s="24">
        <f t="shared" si="17"/>
        <v>0</v>
      </c>
      <c r="L28" s="24">
        <f t="shared" si="18"/>
        <v>0</v>
      </c>
      <c r="M28" s="24">
        <f t="shared" si="19"/>
        <v>0</v>
      </c>
      <c r="N28" s="20">
        <f>IF(ISERROR(VLOOKUP(CONCATENATE(N$3,$A28),[3]!ADJSAL,3,)=TRUE),0,VLOOKUP(CONCATENATE(N$3,$A28),[3]!ADJSAL,3,))</f>
        <v>0</v>
      </c>
      <c r="O28" s="20">
        <f>IF(ISERROR(VLOOKUP(CONCATENATE(O$3,$A28),[3]!ADJSAL,3,)=TRUE),0,VLOOKUP(CONCATENATE(O$3,$A28),[3]!ADJSAL,3,))</f>
        <v>0</v>
      </c>
      <c r="P28" s="20">
        <f>IF(ISERROR(VLOOKUP(CONCATENATE(P$3,$A28),[3]!ADJSAL,3,)=TRUE),0,VLOOKUP(CONCATENATE(P$3,$A28),[3]!ADJSAL,3,))</f>
        <v>0</v>
      </c>
      <c r="Q28" s="20">
        <f>IF(ISERROR(VLOOKUP(CONCATENATE(Q$3,$A28),[3]!ADJSAL,3,)=TRUE),0,VLOOKUP(CONCATENATE(Q$3,$A28),[3]!ADJSAL,3,))</f>
        <v>0</v>
      </c>
      <c r="R28" s="20">
        <f>IF(ISERROR(VLOOKUP(CONCATENATE(R$3,$A28),[3]!ADJSAL,3,)=TRUE),0,VLOOKUP(CONCATENATE(R$3,$A28),[3]!ADJSAL,3,))</f>
        <v>0</v>
      </c>
      <c r="S28" s="20">
        <f>IF(ISERROR(VLOOKUP(CONCATENATE(S$3,$A28),[3]!ADJSAL,3,)=TRUE),0,VLOOKUP(CONCATENATE(S$3,$A28),[3]!ADJSAL,3,))</f>
        <v>0</v>
      </c>
      <c r="T28" s="20">
        <f>IF(ISERROR(VLOOKUP(CONCATENATE(T$3,$A28),[3]!ADJSAL,3,)=TRUE),0,VLOOKUP(CONCATENATE(T$3,$A28),[3]!ADJSAL,3,))</f>
        <v>0</v>
      </c>
      <c r="U28" s="20">
        <f>IF(ISERROR(VLOOKUP(CONCATENATE(U$3,$A28),[3]!ADJSAL,3,)=TRUE),0,VLOOKUP(CONCATENATE(U$3,$A28),[3]!ADJSAL,3,))</f>
        <v>0</v>
      </c>
      <c r="V28" s="20">
        <f>IF(ISERROR(VLOOKUP(CONCATENATE(V$3,$A28),[3]!ADJSAL,3,)=TRUE),0,VLOOKUP(CONCATENATE(V$3,$A28),[3]!ADJSAL,3,))</f>
        <v>0</v>
      </c>
      <c r="W28" s="20">
        <f>IF(ISERROR(VLOOKUP(CONCATENATE(W$3,$A28),[3]!ADJSAL,3,)=TRUE),0,VLOOKUP(CONCATENATE(W$3,$A28),[3]!ADJSAL,3,))</f>
        <v>0</v>
      </c>
      <c r="X28" s="20">
        <f>IF(ISERROR(VLOOKUP(CONCATENATE(X$3,$A28),[3]!ADJSAL,3,)=TRUE),0,VLOOKUP(CONCATENATE(X$3,$A28),[3]!ADJSAL,3,))</f>
        <v>0</v>
      </c>
      <c r="Y28" s="20">
        <f>IF(ISERROR(VLOOKUP(CONCATENATE(Y$3,$A28),[3]!ADJSAL,3,)=TRUE),0,VLOOKUP(CONCATENATE(Y$3,$A28),[3]!ADJSAL,3,))</f>
        <v>0</v>
      </c>
      <c r="Z28" s="20">
        <f>IF(ISERROR(VLOOKUP(CONCATENATE(Z$3,$A28),[3]!ADJSAL,3,)=TRUE),0,VLOOKUP(CONCATENATE(Z$3,$A28),[3]!ADJSAL,3,))</f>
        <v>0</v>
      </c>
      <c r="AA28" s="20">
        <f>IF(ISERROR(VLOOKUP(CONCATENATE(AA$3,$A28),[3]!ADJSAL,3,)=TRUE),0,VLOOKUP(CONCATENATE(AA$3,$A28),[3]!ADJSAL,3,))</f>
        <v>0</v>
      </c>
      <c r="AB28" s="20">
        <f>IF(ISERROR(VLOOKUP(CONCATENATE(AB$3,$A28),[3]!ADJSAL,3,)=TRUE),0,VLOOKUP(CONCATENATE(AB$3,$A28),[3]!ADJSAL,3,))</f>
        <v>821768</v>
      </c>
      <c r="AC28" s="20">
        <f>IF(ISERROR(VLOOKUP(CONCATENATE(AC$3,$A28),[3]!ADJSAL,3,)=TRUE),0,VLOOKUP(CONCATENATE(AC$3,$A28),[3]!ADJSAL,3,))</f>
        <v>0</v>
      </c>
      <c r="AD28" s="20">
        <f>IF(ISERROR(VLOOKUP(CONCATENATE(AD$3,$A28),[3]!ADJSAL,3,)=TRUE),0,VLOOKUP(CONCATENATE(AD$3,$A28),[3]!ADJSAL,3,))</f>
        <v>0</v>
      </c>
      <c r="AE28" s="20">
        <f>IF(ISERROR(VLOOKUP(CONCATENATE(AE$3,$A28),[3]!ADJSAL,3,)=TRUE),0,VLOOKUP(CONCATENATE(AE$3,$A28),[3]!ADJSAL,3,))</f>
        <v>0</v>
      </c>
      <c r="AF28" s="20">
        <f>IF(ISERROR(VLOOKUP(CONCATENATE(AF$3,$A28),[3]!ADJSAL,3,)=TRUE),0,VLOOKUP(CONCATENATE(AF$3,$A28),[3]!ADJSAL,3,))</f>
        <v>0</v>
      </c>
      <c r="AG28" s="20">
        <f>IF(ISERROR(VLOOKUP(CONCATENATE(AG$3,$A28),[3]!ADJSAL,3,)=TRUE),0,VLOOKUP(CONCATENATE(AG$3,$A28),[3]!ADJSAL,3,))</f>
        <v>0</v>
      </c>
      <c r="AH28" s="20">
        <f>IF(ISERROR(VLOOKUP(CONCATENATE(AH$3,$A28),[3]!ADJSAL,3,)=TRUE),0,VLOOKUP(CONCATENATE(AH$3,$A28),[3]!ADJSAL,3,))</f>
        <v>0</v>
      </c>
      <c r="AI28" s="20">
        <f>IF(ISERROR(VLOOKUP(CONCATENATE(AI$3,$A28),[3]!ADJSAL,3,)=TRUE),0,VLOOKUP(CONCATENATE(AI$3,$A28),[3]!ADJSAL,3,))</f>
        <v>0</v>
      </c>
      <c r="AJ28" s="20">
        <f>IF(ISERROR(VLOOKUP(CONCATENATE(AJ$3,$A28),[3]!ADJSAL,3,)=TRUE),0,VLOOKUP(CONCATENATE(AJ$3,$A28),[3]!ADJSAL,3,))</f>
        <v>0</v>
      </c>
      <c r="AK28" s="20">
        <f>IF(ISERROR(VLOOKUP(CONCATENATE(AK$3,$A28),[3]!ADJSAL,3,)=TRUE),0,VLOOKUP(CONCATENATE(AK$3,$A28),[3]!ADJSAL,3,))</f>
        <v>0</v>
      </c>
      <c r="AL28" s="20">
        <f>IF(ISERROR(VLOOKUP(CONCATENATE(AL$3,$A28),[3]!ADJSAL,3,)=TRUE),0,VLOOKUP(CONCATENATE(AL$3,$A28),[3]!ADJSAL,3,))</f>
        <v>0</v>
      </c>
      <c r="AM28" s="20">
        <f>IF(ISERROR(VLOOKUP(CONCATENATE(AM$3,$A28),[3]!ADJSAL,3,)=TRUE),0,VLOOKUP(CONCATENATE(AM$3,$A28),[3]!ADJSAL,3,))</f>
        <v>0</v>
      </c>
      <c r="AN28" s="20">
        <f>IF(ISERROR(VLOOKUP(CONCATENATE(AN$3,$A28),[3]!ADJSAL,3,)=TRUE),0,VLOOKUP(CONCATENATE(AN$3,$A28),[3]!ADJSAL,3,))</f>
        <v>0</v>
      </c>
      <c r="AO28" s="20">
        <f>IF(ISERROR(VLOOKUP(CONCATENATE(AO$3,$A28),[3]!ADJSAL,3,)=TRUE),0,VLOOKUP(CONCATENATE(AO$3,$A28),[3]!ADJSAL,3,))</f>
        <v>0</v>
      </c>
      <c r="AP28" s="20">
        <f>IF(ISERROR(VLOOKUP(CONCATENATE(AP$3,$A28),[3]!ADJSAL,3,)=TRUE),0,VLOOKUP(CONCATENATE(AP$3,$A28),[3]!ADJSAL,3,))</f>
        <v>0</v>
      </c>
      <c r="AQ28" s="20">
        <f>IF(ISERROR(VLOOKUP(CONCATENATE(AQ$3,$A28),[3]!ADJSAL,3,)=TRUE),0,VLOOKUP(CONCATENATE(AQ$3,$A28),[3]!ADJSAL,3,))</f>
        <v>0</v>
      </c>
      <c r="AR28" s="20">
        <f>IF(ISERROR(VLOOKUP(CONCATENATE(AR$3,$A28),[3]!ADJSAL,3,)=TRUE),0,VLOOKUP(CONCATENATE(AR$3,$A28),[3]!ADJSAL,3,))</f>
        <v>0</v>
      </c>
      <c r="AS28" s="20">
        <f>IF(ISERROR(VLOOKUP(CONCATENATE(AS$3,$A28),[3]!ADJSAL,3,)=TRUE),0,VLOOKUP(CONCATENATE(AS$3,$A28),[3]!ADJSAL,3,))</f>
        <v>0</v>
      </c>
      <c r="AT28" s="20">
        <f>IF(ISERROR(VLOOKUP(CONCATENATE(AT$3,$A28),[3]!ADJSAL,3,)=TRUE),0,VLOOKUP(CONCATENATE(AT$3,$A28),[3]!ADJSAL,3,))</f>
        <v>0</v>
      </c>
      <c r="AU28" s="20">
        <f>IF(ISERROR(VLOOKUP(CONCATENATE(AU$3,$A28),[3]!ADJSAL,3,)=TRUE),0,VLOOKUP(CONCATENATE(AU$3,$A28),[3]!ADJSAL,3,))</f>
        <v>0</v>
      </c>
      <c r="AV28" s="20">
        <f>IF(ISERROR(VLOOKUP(CONCATENATE(AV$3,$A28),[3]!ADJSAL,3,)=TRUE),0,VLOOKUP(CONCATENATE(AV$3,$A28),[3]!ADJSAL,3,))</f>
        <v>0</v>
      </c>
      <c r="AW28" s="20">
        <f>IF(ISERROR(VLOOKUP(CONCATENATE(AW$3,$A28),[3]!ADJSAL,3,)=TRUE),0,VLOOKUP(CONCATENATE(AW$3,$A28),[3]!ADJSAL,3,))</f>
        <v>0</v>
      </c>
      <c r="AX28" s="20">
        <f>IF(ISERROR(VLOOKUP(CONCATENATE(AX$3,$A28),[3]!ADJSAL,3,)=TRUE),0,VLOOKUP(CONCATENATE(AX$3,$A28),[3]!ADJSAL,3,))</f>
        <v>0</v>
      </c>
      <c r="AY28" s="20">
        <f>IF(ISERROR(VLOOKUP(CONCATENATE(AY$3,$A28),[3]!ADJSAL,3,)=TRUE),0,VLOOKUP(CONCATENATE(AY$3,$A28),[3]!ADJSAL,3,))</f>
        <v>0</v>
      </c>
      <c r="AZ28" s="20">
        <f>IF(ISERROR(VLOOKUP(CONCATENATE(AZ$3,$A28),[3]!ADJSAL,3,)=TRUE),0,VLOOKUP(CONCATENATE(AZ$3,$A28),[3]!ADJSAL,3,))</f>
        <v>0</v>
      </c>
      <c r="BA28" s="20">
        <f>IF(ISERROR(VLOOKUP(CONCATENATE(BA$3,$A28),[3]!ADJSAL,3,)=TRUE),0,VLOOKUP(CONCATENATE(BA$3,$A28),[3]!ADJSAL,3,))</f>
        <v>0</v>
      </c>
      <c r="BB28" s="20">
        <f>IF(ISERROR(VLOOKUP(CONCATENATE(BB$3,$A28),[3]!ADJSAL,3,)=TRUE),0,VLOOKUP(CONCATENATE(BB$3,$A28),[3]!ADJSAL,3,))</f>
        <v>0</v>
      </c>
      <c r="BC28" s="20">
        <f>IF(ISERROR(VLOOKUP(CONCATENATE(BC$3,$A28),[3]!ADJSAL,3,)=TRUE),0,VLOOKUP(CONCATENATE(BC$3,$A28),[3]!ADJSAL,3,))</f>
        <v>0</v>
      </c>
      <c r="BD28" s="20">
        <f>IF(ISERROR(VLOOKUP(CONCATENATE(BD$3,$A28),[3]!ADJSAL,3,)=TRUE),0,VLOOKUP(CONCATENATE(BD$3,$A28),[3]!ADJSAL,3,))</f>
        <v>0</v>
      </c>
      <c r="BE28" s="20">
        <f>IF(ISERROR(VLOOKUP(CONCATENATE(BE$3,$A28),[3]!ADJSAL,3,)=TRUE),0,VLOOKUP(CONCATENATE(BE$3,$A28),[3]!ADJSAL,3,))</f>
        <v>0</v>
      </c>
      <c r="BF28" s="20">
        <f>IF(ISERROR(VLOOKUP(CONCATENATE(BF$3,$A28),[3]!ADJSAL,3,)=TRUE),0,VLOOKUP(CONCATENATE(BF$3,$A28),[3]!ADJSAL,3,))</f>
        <v>0</v>
      </c>
      <c r="BG28" s="20">
        <f>IF(ISERROR(VLOOKUP(CONCATENATE(BG$3,$A28),[3]!ADJSAL,3,)=TRUE),0,VLOOKUP(CONCATENATE(BG$3,$A28),[3]!ADJSAL,3,))</f>
        <v>0</v>
      </c>
      <c r="BH28" s="20">
        <f>IF(ISERROR(VLOOKUP(CONCATENATE(BH$3,$A28),[3]!ADJSAL,3,)=TRUE),0,VLOOKUP(CONCATENATE(BH$3,$A28),[3]!ADJSAL,3,))</f>
        <v>0</v>
      </c>
      <c r="BI28" s="20">
        <f>IF(ISERROR(VLOOKUP(CONCATENATE(BI$3,$A28),[3]!ADJSAL,3,)=TRUE),0,VLOOKUP(CONCATENATE(BI$3,$A28),[3]!ADJSAL,3,))</f>
        <v>0</v>
      </c>
      <c r="BJ28" s="20">
        <f>IF(ISERROR(VLOOKUP(CONCATENATE(BJ$3,$A28),[3]!ADJSAL,3,)=TRUE),0,VLOOKUP(CONCATENATE(BJ$3,$A28),[3]!ADJSAL,3,))</f>
        <v>0</v>
      </c>
      <c r="BK28" s="20">
        <f>IF(ISERROR(VLOOKUP(CONCATENATE(BK$3,$A28),[3]!ADJSAL,3,)=TRUE),0,VLOOKUP(CONCATENATE(BK$3,$A28),[3]!ADJSAL,3,))</f>
        <v>0</v>
      </c>
      <c r="BL28" s="20">
        <f>IF(ISERROR(VLOOKUP(CONCATENATE(BL$3,$A28),[3]!ADJSAL,3,)=TRUE),0,VLOOKUP(CONCATENATE(BL$3,$A28),[3]!ADJSAL,3,))</f>
        <v>0</v>
      </c>
      <c r="BM28" s="20">
        <f>IF(ISERROR(VLOOKUP(CONCATENATE(BM$3,$A28),[3]!ADJSAL,3,)=TRUE),0,VLOOKUP(CONCATENATE(BM$3,$A28),[3]!ADJSAL,3,))</f>
        <v>0</v>
      </c>
      <c r="BN28" s="20">
        <f>IF(ISERROR(VLOOKUP(CONCATENATE(BN$3,$A28),[3]!ADJSAL,3,)=TRUE),0,VLOOKUP(CONCATENATE(BN$3,$A28),[3]!ADJSAL,3,))</f>
        <v>0</v>
      </c>
      <c r="BO28" s="20">
        <f>IF(ISERROR(VLOOKUP(CONCATENATE(BO$3,$A28),[3]!ADJSAL,3,)=TRUE),0,VLOOKUP(CONCATENATE(BO$3,$A28),[3]!ADJSAL,3,))</f>
        <v>0</v>
      </c>
      <c r="BP28" s="20">
        <f>IF(ISERROR(VLOOKUP(CONCATENATE(BP$3,$A28),[3]!ADJSAL,3,)=TRUE),0,VLOOKUP(CONCATENATE(BP$3,$A28),[3]!ADJSAL,3,))</f>
        <v>0</v>
      </c>
      <c r="BQ28" s="20">
        <f>IF(ISERROR(VLOOKUP(CONCATENATE(BQ$3,$A28),[3]!ADJSAL,3,)=TRUE),0,VLOOKUP(CONCATENATE(BQ$3,$A28),[3]!ADJSAL,3,))</f>
        <v>0</v>
      </c>
      <c r="BR28" s="20">
        <f>IF(ISERROR(VLOOKUP(CONCATENATE(BR$3,$A28),[3]!ADJSAL,3,)=TRUE),0,VLOOKUP(CONCATENATE(BR$3,$A28),[3]!ADJSAL,3,))</f>
        <v>0</v>
      </c>
      <c r="BS28" s="20">
        <f>IF(ISERROR(VLOOKUP(CONCATENATE(BS$3,$A28),[3]!ADJSAL,3,)=TRUE),0,VLOOKUP(CONCATENATE(BS$3,$A28),[3]!ADJSAL,3,))</f>
        <v>0</v>
      </c>
      <c r="BT28" s="20">
        <f>IF(ISERROR(VLOOKUP(CONCATENATE(BT$3,$A28),[3]!ADJSAL,3,)=TRUE),0,VLOOKUP(CONCATENATE(BT$3,$A28),[3]!ADJSAL,3,))</f>
        <v>0</v>
      </c>
      <c r="BU28" s="20">
        <f>IF(ISERROR(VLOOKUP(CONCATENATE(BU$3,$A28),[3]!ADJSAL,3,)=TRUE),0,VLOOKUP(CONCATENATE(BU$3,$A28),[3]!ADJSAL,3,))</f>
        <v>0</v>
      </c>
      <c r="BV28" s="20">
        <f>IF(ISERROR(VLOOKUP(CONCATENATE(BV$3,$A28),[3]!ADJSAL,3,)=TRUE),0,VLOOKUP(CONCATENATE(BV$3,$A28),[3]!ADJSAL,3,))</f>
        <v>0</v>
      </c>
      <c r="BW28" s="20">
        <f>IF(ISERROR(VLOOKUP(CONCATENATE(BW$3,$A28),[3]!ADJSAL,3,)=TRUE),0,VLOOKUP(CONCATENATE(BW$3,$A28),[3]!ADJSAL,3,))</f>
        <v>0</v>
      </c>
      <c r="BX28" s="20">
        <f>IF(ISERROR(VLOOKUP(CONCATENATE(BX$3,$A28),[3]!ADJSAL,3,)=TRUE),0,VLOOKUP(CONCATENATE(BX$3,$A28),[3]!ADJSAL,3,))</f>
        <v>0</v>
      </c>
      <c r="BY28" s="20">
        <f>IF(ISERROR(VLOOKUP(CONCATENATE(BY$3,$A28),[3]!ADJSAL,3,)=TRUE),0,VLOOKUP(CONCATENATE(BY$3,$A28),[3]!ADJSAL,3,))</f>
        <v>0</v>
      </c>
      <c r="BZ28" s="20">
        <f>IF(ISERROR(VLOOKUP(CONCATENATE(BZ$3,$A28),[3]!ADJSAL,3,)=TRUE),0,VLOOKUP(CONCATENATE(BZ$3,$A28),[3]!ADJSAL,3,))</f>
        <v>0</v>
      </c>
      <c r="CA28" s="20">
        <f>IF(ISERROR(VLOOKUP(CONCATENATE(CA$3,$A28),[3]!ADJSAL,3,)=TRUE),0,VLOOKUP(CONCATENATE(CA$3,$A28),[3]!ADJSAL,3,))</f>
        <v>0</v>
      </c>
      <c r="CB28" s="20">
        <f>IF(ISERROR(VLOOKUP(CONCATENATE(CB$3,$A28),[3]!ADJSAL,3,)=TRUE),0,VLOOKUP(CONCATENATE(CB$3,$A28),[3]!ADJSAL,3,))</f>
        <v>0</v>
      </c>
      <c r="CC28" s="20">
        <f>IF(ISERROR(VLOOKUP(CONCATENATE(CC$3,$A28),[3]!ADJSAL,3,)=TRUE),0,VLOOKUP(CONCATENATE(CC$3,$A28),[3]!ADJSAL,3,))</f>
        <v>0</v>
      </c>
      <c r="CD28" s="20">
        <f>IF(ISERROR(VLOOKUP(CONCATENATE(CD$3,$A28),[3]!ADJSAL,3,)=TRUE),0,VLOOKUP(CONCATENATE(CD$3,$A28),[3]!ADJSAL,3,))</f>
        <v>0</v>
      </c>
      <c r="CE28" s="20">
        <f>IF(ISERROR(VLOOKUP(CONCATENATE(CE$3,$A28),[3]!ADJSAL,3,)=TRUE),0,VLOOKUP(CONCATENATE(CE$3,$A28),[3]!ADJSAL,3,))</f>
        <v>0</v>
      </c>
      <c r="CF28" s="20">
        <f>IF(ISERROR(VLOOKUP(CONCATENATE(CF$3,$A28),[3]!ADJSAL,3,)=TRUE),0,VLOOKUP(CONCATENATE(CF$3,$A28),[3]!ADJSAL,3,))</f>
        <v>0</v>
      </c>
      <c r="CG28" s="20">
        <f>IF(ISERROR(VLOOKUP(CONCATENATE(CG$3,$A28),[3]!ADJSAL,3,)=TRUE),0,VLOOKUP(CONCATENATE(CG$3,$A28),[3]!ADJSAL,3,))</f>
        <v>0</v>
      </c>
      <c r="CH28" s="20">
        <f>IF(ISERROR(VLOOKUP(CONCATENATE(CH$3,$A28),[3]!ADJSAL,3,)=TRUE),0,VLOOKUP(CONCATENATE(CH$3,$A28),[3]!ADJSAL,3,))</f>
        <v>0</v>
      </c>
      <c r="CI28" s="20">
        <f>IF(ISERROR(VLOOKUP(CONCATENATE(CI$3,$A28),[3]!ADJSAL,3,)=TRUE),0,VLOOKUP(CONCATENATE(CI$3,$A28),[3]!ADJSAL,3,))</f>
        <v>0</v>
      </c>
      <c r="CJ28" s="20">
        <f>IF(ISERROR(VLOOKUP(CONCATENATE(CJ$3,$A28),[3]!ADJSAL,3,)=TRUE),0,VLOOKUP(CONCATENATE(CJ$3,$A28),[3]!ADJSAL,3,))</f>
        <v>0</v>
      </c>
      <c r="CK28" s="20">
        <f>IF(ISERROR(VLOOKUP(CONCATENATE(CK$3,$A28),[3]!ADJSAL,3,)=TRUE),0,VLOOKUP(CONCATENATE(CK$3,$A28),[3]!ADJSAL,3,))</f>
        <v>0</v>
      </c>
      <c r="CL28" s="20">
        <f>IF(ISERROR(VLOOKUP(CONCATENATE(CL$3,$A28),[3]!ADJSAL,3,)=TRUE),0,VLOOKUP(CONCATENATE(CL$3,$A28),[3]!ADJSAL,3,))</f>
        <v>0</v>
      </c>
      <c r="CM28" s="20">
        <f>IF(ISERROR(VLOOKUP(CONCATENATE(CM$3,$A28),[3]!ADJSAL,3,)=TRUE),0,VLOOKUP(CONCATENATE(CM$3,$A28),[3]!ADJSAL,3,))</f>
        <v>0</v>
      </c>
      <c r="CN28" s="20">
        <f>IF(ISERROR(VLOOKUP(CONCATENATE(CN$3,$A28),[3]!ADJSAL,3,)=TRUE),0,VLOOKUP(CONCATENATE(CN$3,$A28),[3]!ADJSAL,3,))</f>
        <v>0</v>
      </c>
      <c r="CO28" s="20">
        <f>IF(ISERROR(VLOOKUP(CONCATENATE(CO$3,$A28),[3]!ADJSAL,3,)=TRUE),0,VLOOKUP(CONCATENATE(CO$3,$A28),[3]!ADJSAL,3,))</f>
        <v>0</v>
      </c>
      <c r="CP28" s="20">
        <f>IF(ISERROR(VLOOKUP(CONCATENATE(CP$3,$A28),[3]!ADJSAL,3,)=TRUE),0,VLOOKUP(CONCATENATE(CP$3,$A28),[3]!ADJSAL,3,))</f>
        <v>0</v>
      </c>
      <c r="CQ28" s="20">
        <f>IF(ISERROR(VLOOKUP(CONCATENATE(CQ$3,$A28),[3]!ADJSAL,3,)=TRUE),0,VLOOKUP(CONCATENATE(CQ$3,$A28),[3]!ADJSAL,3,))</f>
        <v>0</v>
      </c>
      <c r="CR28" s="20">
        <f>IF(ISERROR(VLOOKUP(CONCATENATE(CR$3,$A28),[3]!ADJSAL,3,)=TRUE),0,VLOOKUP(CONCATENATE(CR$3,$A28),[3]!ADJSAL,3,))</f>
        <v>0</v>
      </c>
      <c r="CS28" s="20">
        <f>IF(ISERROR(VLOOKUP(CONCATENATE(CS$3,$A28),[3]!ADJSAL,3,)=TRUE),0,VLOOKUP(CONCATENATE(CS$3,$A28),[3]!ADJSAL,3,))</f>
        <v>0</v>
      </c>
    </row>
    <row r="29" spans="1:97">
      <c r="A29" s="3">
        <v>1039990</v>
      </c>
      <c r="B29" s="3" t="s">
        <v>21</v>
      </c>
      <c r="C29" s="17">
        <f>SUM(C25:C28)</f>
        <v>34470514</v>
      </c>
      <c r="D29" s="17">
        <f>SUM(D25:D28)</f>
        <v>39973943</v>
      </c>
      <c r="E29" s="17">
        <f>SUM(E25:E28)</f>
        <v>40779565</v>
      </c>
      <c r="F29" s="17">
        <f>SUM(F25:F28)</f>
        <v>805622</v>
      </c>
      <c r="G29" s="24">
        <f t="shared" ref="G29:M29" si="20">SUM(G25:G28)</f>
        <v>1388063</v>
      </c>
      <c r="H29" s="24">
        <f t="shared" si="20"/>
        <v>1293735</v>
      </c>
      <c r="I29" s="24">
        <f t="shared" si="20"/>
        <v>1743902</v>
      </c>
      <c r="J29" s="24">
        <f t="shared" si="20"/>
        <v>10216664</v>
      </c>
      <c r="K29" s="24">
        <f t="shared" si="20"/>
        <v>7776289</v>
      </c>
      <c r="L29" s="24">
        <f t="shared" si="20"/>
        <v>2652060</v>
      </c>
      <c r="M29" s="24">
        <f t="shared" si="20"/>
        <v>15708852</v>
      </c>
      <c r="N29" s="11">
        <f>SUM(N25:N28)</f>
        <v>573442</v>
      </c>
      <c r="O29" s="11">
        <f t="shared" ref="O29:BZ29" si="21">SUM(O25:O28)</f>
        <v>466911</v>
      </c>
      <c r="P29" s="11">
        <f t="shared" si="21"/>
        <v>0</v>
      </c>
      <c r="Q29" s="11">
        <f t="shared" si="21"/>
        <v>10902</v>
      </c>
      <c r="R29" s="11">
        <f t="shared" si="21"/>
        <v>0</v>
      </c>
      <c r="S29" s="11">
        <f t="shared" si="21"/>
        <v>17280</v>
      </c>
      <c r="T29" s="11">
        <f t="shared" si="21"/>
        <v>0</v>
      </c>
      <c r="U29" s="11">
        <f t="shared" si="21"/>
        <v>17280</v>
      </c>
      <c r="V29" s="11">
        <f t="shared" si="21"/>
        <v>16050</v>
      </c>
      <c r="W29" s="11">
        <f t="shared" si="21"/>
        <v>0</v>
      </c>
      <c r="X29" s="11">
        <f t="shared" si="21"/>
        <v>0</v>
      </c>
      <c r="Y29" s="11">
        <f t="shared" si="21"/>
        <v>17280</v>
      </c>
      <c r="Z29" s="11">
        <f t="shared" si="21"/>
        <v>268918</v>
      </c>
      <c r="AA29" s="11">
        <f t="shared" si="21"/>
        <v>0</v>
      </c>
      <c r="AB29" s="11">
        <f t="shared" si="21"/>
        <v>979039</v>
      </c>
      <c r="AC29" s="11">
        <f t="shared" si="21"/>
        <v>0</v>
      </c>
      <c r="AD29" s="11">
        <f t="shared" si="21"/>
        <v>102996</v>
      </c>
      <c r="AE29" s="11">
        <f t="shared" si="21"/>
        <v>69409</v>
      </c>
      <c r="AF29" s="11">
        <f t="shared" si="21"/>
        <v>73199</v>
      </c>
      <c r="AG29" s="11">
        <f t="shared" si="21"/>
        <v>69092</v>
      </c>
      <c r="AH29" s="11">
        <f t="shared" si="21"/>
        <v>206717</v>
      </c>
      <c r="AI29" s="11">
        <f t="shared" si="21"/>
        <v>1064688</v>
      </c>
      <c r="AJ29" s="11">
        <f t="shared" si="21"/>
        <v>472497</v>
      </c>
      <c r="AK29" s="11">
        <f t="shared" si="21"/>
        <v>274904</v>
      </c>
      <c r="AL29" s="11">
        <f t="shared" si="21"/>
        <v>953941</v>
      </c>
      <c r="AM29" s="11">
        <f t="shared" si="21"/>
        <v>289714</v>
      </c>
      <c r="AN29" s="11">
        <f t="shared" si="21"/>
        <v>211602</v>
      </c>
      <c r="AO29" s="11">
        <f t="shared" si="21"/>
        <v>163689</v>
      </c>
      <c r="AP29" s="11">
        <f t="shared" si="21"/>
        <v>823600</v>
      </c>
      <c r="AQ29" s="11">
        <f t="shared" si="21"/>
        <v>3552958</v>
      </c>
      <c r="AR29" s="11">
        <f t="shared" si="21"/>
        <v>0</v>
      </c>
      <c r="AS29" s="11">
        <f t="shared" si="21"/>
        <v>0</v>
      </c>
      <c r="AT29" s="11">
        <f t="shared" si="21"/>
        <v>694625</v>
      </c>
      <c r="AU29" s="11">
        <f t="shared" si="21"/>
        <v>261078</v>
      </c>
      <c r="AV29" s="11">
        <f t="shared" si="21"/>
        <v>510135</v>
      </c>
      <c r="AW29" s="11">
        <f t="shared" si="21"/>
        <v>63934</v>
      </c>
      <c r="AX29" s="11">
        <f t="shared" si="21"/>
        <v>0</v>
      </c>
      <c r="AY29" s="11">
        <f t="shared" si="21"/>
        <v>0</v>
      </c>
      <c r="AZ29" s="11">
        <f t="shared" si="21"/>
        <v>0</v>
      </c>
      <c r="BA29" s="11">
        <f t="shared" si="21"/>
        <v>0</v>
      </c>
      <c r="BB29" s="11">
        <f t="shared" si="21"/>
        <v>0</v>
      </c>
      <c r="BC29" s="11">
        <f t="shared" si="21"/>
        <v>214272</v>
      </c>
      <c r="BD29" s="11">
        <f t="shared" si="21"/>
        <v>980114</v>
      </c>
      <c r="BE29" s="11">
        <f t="shared" si="21"/>
        <v>0</v>
      </c>
      <c r="BF29" s="11">
        <f t="shared" si="21"/>
        <v>1021268</v>
      </c>
      <c r="BG29" s="11">
        <f t="shared" si="21"/>
        <v>200830</v>
      </c>
      <c r="BH29" s="11">
        <f t="shared" si="21"/>
        <v>106104</v>
      </c>
      <c r="BI29" s="11">
        <f t="shared" si="21"/>
        <v>225105</v>
      </c>
      <c r="BJ29" s="11">
        <f t="shared" si="21"/>
        <v>249413</v>
      </c>
      <c r="BK29" s="11">
        <f t="shared" si="21"/>
        <v>0</v>
      </c>
      <c r="BL29" s="11">
        <f t="shared" si="21"/>
        <v>94863</v>
      </c>
      <c r="BM29" s="11">
        <f t="shared" si="21"/>
        <v>74416</v>
      </c>
      <c r="BN29" s="11">
        <f t="shared" si="21"/>
        <v>255748</v>
      </c>
      <c r="BO29" s="11">
        <f t="shared" si="21"/>
        <v>111180</v>
      </c>
      <c r="BP29" s="11">
        <f t="shared" si="21"/>
        <v>228670</v>
      </c>
      <c r="BQ29" s="11">
        <f t="shared" si="21"/>
        <v>313970</v>
      </c>
      <c r="BR29" s="11">
        <f t="shared" si="21"/>
        <v>1962474</v>
      </c>
      <c r="BS29" s="11">
        <f t="shared" si="21"/>
        <v>2073563</v>
      </c>
      <c r="BT29" s="11">
        <f t="shared" si="21"/>
        <v>1150921</v>
      </c>
      <c r="BU29" s="11">
        <f t="shared" si="21"/>
        <v>929862</v>
      </c>
      <c r="BV29" s="11">
        <f t="shared" si="21"/>
        <v>194633</v>
      </c>
      <c r="BW29" s="11">
        <f t="shared" si="21"/>
        <v>275921</v>
      </c>
      <c r="BX29" s="11">
        <f t="shared" si="21"/>
        <v>86368</v>
      </c>
      <c r="BY29" s="11">
        <f t="shared" si="21"/>
        <v>401482</v>
      </c>
      <c r="BZ29" s="11">
        <f t="shared" si="21"/>
        <v>388468</v>
      </c>
      <c r="CA29" s="11">
        <f t="shared" ref="CA29:CS29" si="22">SUM(CA25:CA28)</f>
        <v>142090</v>
      </c>
      <c r="CB29" s="11">
        <f t="shared" si="22"/>
        <v>578869</v>
      </c>
      <c r="CC29" s="11">
        <f t="shared" si="22"/>
        <v>145077</v>
      </c>
      <c r="CD29" s="11">
        <f t="shared" si="22"/>
        <v>315468</v>
      </c>
      <c r="CE29" s="11">
        <f t="shared" si="22"/>
        <v>123684</v>
      </c>
      <c r="CF29" s="11">
        <f t="shared" si="22"/>
        <v>364012</v>
      </c>
      <c r="CG29" s="11">
        <f t="shared" si="22"/>
        <v>284942</v>
      </c>
      <c r="CH29" s="11">
        <f t="shared" si="22"/>
        <v>227335</v>
      </c>
      <c r="CI29" s="11">
        <f t="shared" si="22"/>
        <v>0</v>
      </c>
      <c r="CJ29" s="11">
        <f t="shared" si="22"/>
        <v>218316</v>
      </c>
      <c r="CK29" s="11">
        <f t="shared" si="22"/>
        <v>1016950</v>
      </c>
      <c r="CL29" s="11">
        <f t="shared" si="22"/>
        <v>229641</v>
      </c>
      <c r="CM29" s="11">
        <f t="shared" si="22"/>
        <v>12586</v>
      </c>
      <c r="CN29" s="11">
        <f t="shared" si="22"/>
        <v>640525</v>
      </c>
      <c r="CO29" s="11">
        <f t="shared" si="22"/>
        <v>1471944</v>
      </c>
      <c r="CP29" s="11">
        <f t="shared" si="22"/>
        <v>9821526</v>
      </c>
      <c r="CQ29" s="11">
        <f t="shared" si="22"/>
        <v>99743</v>
      </c>
      <c r="CR29" s="11">
        <f t="shared" si="22"/>
        <v>242181</v>
      </c>
      <c r="CS29" s="11">
        <f t="shared" si="22"/>
        <v>1079151</v>
      </c>
    </row>
    <row r="30" spans="1:97">
      <c r="A30" s="1"/>
      <c r="B30" s="1"/>
      <c r="C30" s="15"/>
      <c r="D30" s="15"/>
      <c r="G30" s="33"/>
      <c r="H30" s="33"/>
      <c r="I30" s="33"/>
      <c r="J30" s="33"/>
      <c r="K30" s="33"/>
      <c r="L30" s="33"/>
      <c r="M30" s="33"/>
    </row>
    <row r="31" spans="1:97">
      <c r="A31" s="1">
        <v>1040000</v>
      </c>
      <c r="B31" s="1" t="s">
        <v>22</v>
      </c>
      <c r="C31" s="15"/>
      <c r="D31" s="15"/>
      <c r="G31" s="33"/>
      <c r="H31" s="33"/>
      <c r="I31" s="33"/>
      <c r="J31" s="33"/>
      <c r="K31" s="33"/>
      <c r="L31" s="33"/>
      <c r="M31" s="33"/>
    </row>
    <row r="32" spans="1:97">
      <c r="A32" s="170">
        <v>1040001</v>
      </c>
      <c r="B32" s="170" t="s">
        <v>23</v>
      </c>
      <c r="C32" s="171">
        <f>VLOOKUP(A32,[2]!OLD,3,)</f>
        <v>5019485</v>
      </c>
      <c r="D32" s="24">
        <v>5121012</v>
      </c>
      <c r="E32" s="24">
        <f t="shared" ref="E32:E39" si="23">SUM(N32:CS32)</f>
        <v>5083378</v>
      </c>
      <c r="F32" s="24">
        <f t="shared" ref="F32:F39" si="24">SUM(E32-D32)</f>
        <v>-37634</v>
      </c>
      <c r="G32" s="20">
        <f t="shared" ref="G32:G39" si="25">SUM(N32:AA32)</f>
        <v>5079778</v>
      </c>
      <c r="H32" s="20">
        <f t="shared" ref="H32:H39" si="26">SUM(AB32:AG32)</f>
        <v>0</v>
      </c>
      <c r="I32" s="20">
        <f t="shared" ref="I32:I39" si="27">SUM(AH32:AJ32)</f>
        <v>0</v>
      </c>
      <c r="J32" s="20">
        <f t="shared" ref="J32:J39" si="28">SUM(AK32:BG32)</f>
        <v>0</v>
      </c>
      <c r="K32" s="20">
        <f t="shared" ref="K32:K39" si="29">SUM(BH32:BU32)</f>
        <v>0</v>
      </c>
      <c r="L32" s="20">
        <f t="shared" ref="L32:L39" si="30">SUM(BV32:CE32)</f>
        <v>0</v>
      </c>
      <c r="M32" s="20">
        <f t="shared" ref="M32:M39" si="31">SUM(CF32:CS32)</f>
        <v>3600</v>
      </c>
      <c r="N32" s="20">
        <f>IF(ISERROR(VLOOKUP(CONCATENATE(N$3,$A32),[3]!ADJSAL,3,)=TRUE),0,VLOOKUP(CONCATENATE(N$3,$A32),[3]!ADJSAL,3,))</f>
        <v>447210</v>
      </c>
      <c r="O32" s="20">
        <f>IF(ISERROR(VLOOKUP(CONCATENATE(O$3,$A32),[3]!ADJSAL,3,)=TRUE),0,VLOOKUP(CONCATENATE(O$3,$A32),[3]!ADJSAL,3,))</f>
        <v>354762</v>
      </c>
      <c r="P32" s="20">
        <f>IF(ISERROR(VLOOKUP(CONCATENATE(P$3,$A32),[3]!ADJSAL,3,)=TRUE),0,VLOOKUP(CONCATENATE(P$3,$A32),[3]!ADJSAL,3,))</f>
        <v>0</v>
      </c>
      <c r="Q32" s="20">
        <f>IF(ISERROR(VLOOKUP(CONCATENATE(Q$3,$A32),[3]!ADJSAL,3,)=TRUE),0,VLOOKUP(CONCATENATE(Q$3,$A32),[3]!ADJSAL,3,))</f>
        <v>337198</v>
      </c>
      <c r="R32" s="20">
        <f>IF(ISERROR(VLOOKUP(CONCATENATE(R$3,$A32),[3]!ADJSAL,3,)=TRUE),0,VLOOKUP(CONCATENATE(R$3,$A32),[3]!ADJSAL,3,))</f>
        <v>346678</v>
      </c>
      <c r="S32" s="20">
        <f>IF(ISERROR(VLOOKUP(CONCATENATE(S$3,$A32),[3]!ADJSAL,3,)=TRUE),0,VLOOKUP(CONCATENATE(S$3,$A32),[3]!ADJSAL,3,))</f>
        <v>199898</v>
      </c>
      <c r="T32" s="20">
        <f>IF(ISERROR(VLOOKUP(CONCATENATE(T$3,$A32),[3]!ADJSAL,3,)=TRUE),0,VLOOKUP(CONCATENATE(T$3,$A32),[3]!ADJSAL,3,))</f>
        <v>346678</v>
      </c>
      <c r="U32" s="20">
        <f>IF(ISERROR(VLOOKUP(CONCATENATE(U$3,$A32),[3]!ADJSAL,3,)=TRUE),0,VLOOKUP(CONCATENATE(U$3,$A32),[3]!ADJSAL,3,))</f>
        <v>298394</v>
      </c>
      <c r="V32" s="20">
        <f>IF(ISERROR(VLOOKUP(CONCATENATE(V$3,$A32),[3]!ADJSAL,3,)=TRUE),0,VLOOKUP(CONCATENATE(V$3,$A32),[3]!ADJSAL,3,))</f>
        <v>332719</v>
      </c>
      <c r="W32" s="20">
        <f>IF(ISERROR(VLOOKUP(CONCATENATE(W$3,$A32),[3]!ADJSAL,3,)=TRUE),0,VLOOKUP(CONCATENATE(W$3,$A32),[3]!ADJSAL,3,))</f>
        <v>346678</v>
      </c>
      <c r="X32" s="20">
        <f>IF(ISERROR(VLOOKUP(CONCATENATE(X$3,$A32),[3]!ADJSAL,3,)=TRUE),0,VLOOKUP(CONCATENATE(X$3,$A32),[3]!ADJSAL,3,))</f>
        <v>241217</v>
      </c>
      <c r="Y32" s="20">
        <f>IF(ISERROR(VLOOKUP(CONCATENATE(Y$3,$A32),[3]!ADJSAL,3,)=TRUE),0,VLOOKUP(CONCATENATE(Y$3,$A32),[3]!ADJSAL,3,))</f>
        <v>1496694</v>
      </c>
      <c r="Z32" s="20">
        <f>IF(ISERROR(VLOOKUP(CONCATENATE(Z$3,$A32),[3]!ADJSAL,3,)=TRUE),0,VLOOKUP(CONCATENATE(Z$3,$A32),[3]!ADJSAL,3,))</f>
        <v>331652</v>
      </c>
      <c r="AA32" s="20">
        <f>IF(ISERROR(VLOOKUP(CONCATENATE(AA$3,$A32),[3]!ADJSAL,3,)=TRUE),0,VLOOKUP(CONCATENATE(AA$3,$A32),[3]!ADJSAL,3,))</f>
        <v>0</v>
      </c>
      <c r="AB32" s="20">
        <f>IF(ISERROR(VLOOKUP(CONCATENATE(AB$3,$A32),[3]!ADJSAL,3,)=TRUE),0,VLOOKUP(CONCATENATE(AB$3,$A32),[3]!ADJSAL,3,))</f>
        <v>0</v>
      </c>
      <c r="AC32" s="20">
        <f>IF(ISERROR(VLOOKUP(CONCATENATE(AC$3,$A32),[3]!ADJSAL,3,)=TRUE),0,VLOOKUP(CONCATENATE(AC$3,$A32),[3]!ADJSAL,3,))</f>
        <v>0</v>
      </c>
      <c r="AD32" s="20">
        <f>IF(ISERROR(VLOOKUP(CONCATENATE(AD$3,$A32),[3]!ADJSAL,3,)=TRUE),0,VLOOKUP(CONCATENATE(AD$3,$A32),[3]!ADJSAL,3,))</f>
        <v>0</v>
      </c>
      <c r="AE32" s="20">
        <f>IF(ISERROR(VLOOKUP(CONCATENATE(AE$3,$A32),[3]!ADJSAL,3,)=TRUE),0,VLOOKUP(CONCATENATE(AE$3,$A32),[3]!ADJSAL,3,))</f>
        <v>0</v>
      </c>
      <c r="AF32" s="20">
        <f>IF(ISERROR(VLOOKUP(CONCATENATE(AF$3,$A32),[3]!ADJSAL,3,)=TRUE),0,VLOOKUP(CONCATENATE(AF$3,$A32),[3]!ADJSAL,3,))</f>
        <v>0</v>
      </c>
      <c r="AG32" s="20">
        <f>IF(ISERROR(VLOOKUP(CONCATENATE(AG$3,$A32),[3]!ADJSAL,3,)=TRUE),0,VLOOKUP(CONCATENATE(AG$3,$A32),[3]!ADJSAL,3,))</f>
        <v>0</v>
      </c>
      <c r="AH32" s="20">
        <f>IF(ISERROR(VLOOKUP(CONCATENATE(AH$3,$A32),[3]!ADJSAL,3,)=TRUE),0,VLOOKUP(CONCATENATE(AH$3,$A32),[3]!ADJSAL,3,))</f>
        <v>0</v>
      </c>
      <c r="AI32" s="20">
        <f>IF(ISERROR(VLOOKUP(CONCATENATE(AI$3,$A32),[3]!ADJSAL,3,)=TRUE),0,VLOOKUP(CONCATENATE(AI$3,$A32),[3]!ADJSAL,3,))</f>
        <v>0</v>
      </c>
      <c r="AJ32" s="20">
        <f>IF(ISERROR(VLOOKUP(CONCATENATE(AJ$3,$A32),[3]!ADJSAL,3,)=TRUE),0,VLOOKUP(CONCATENATE(AJ$3,$A32),[3]!ADJSAL,3,))</f>
        <v>0</v>
      </c>
      <c r="AK32" s="20">
        <f>IF(ISERROR(VLOOKUP(CONCATENATE(AK$3,$A32),[3]!ADJSAL,3,)=TRUE),0,VLOOKUP(CONCATENATE(AK$3,$A32),[3]!ADJSAL,3,))</f>
        <v>0</v>
      </c>
      <c r="AL32" s="20">
        <f>IF(ISERROR(VLOOKUP(CONCATENATE(AL$3,$A32),[3]!ADJSAL,3,)=TRUE),0,VLOOKUP(CONCATENATE(AL$3,$A32),[3]!ADJSAL,3,))</f>
        <v>0</v>
      </c>
      <c r="AM32" s="20">
        <f>IF(ISERROR(VLOOKUP(CONCATENATE(AM$3,$A32),[3]!ADJSAL,3,)=TRUE),0,VLOOKUP(CONCATENATE(AM$3,$A32),[3]!ADJSAL,3,))</f>
        <v>0</v>
      </c>
      <c r="AN32" s="20">
        <f>IF(ISERROR(VLOOKUP(CONCATENATE(AN$3,$A32),[3]!ADJSAL,3,)=TRUE),0,VLOOKUP(CONCATENATE(AN$3,$A32),[3]!ADJSAL,3,))</f>
        <v>0</v>
      </c>
      <c r="AO32" s="20">
        <f>IF(ISERROR(VLOOKUP(CONCATENATE(AO$3,$A32),[3]!ADJSAL,3,)=TRUE),0,VLOOKUP(CONCATENATE(AO$3,$A32),[3]!ADJSAL,3,))</f>
        <v>0</v>
      </c>
      <c r="AP32" s="20">
        <f>IF(ISERROR(VLOOKUP(CONCATENATE(AP$3,$A32),[3]!ADJSAL,3,)=TRUE),0,VLOOKUP(CONCATENATE(AP$3,$A32),[3]!ADJSAL,3,))</f>
        <v>0</v>
      </c>
      <c r="AQ32" s="20">
        <f>IF(ISERROR(VLOOKUP(CONCATENATE(AQ$3,$A32),[3]!ADJSAL,3,)=TRUE),0,VLOOKUP(CONCATENATE(AQ$3,$A32),[3]!ADJSAL,3,))</f>
        <v>0</v>
      </c>
      <c r="AR32" s="20">
        <f>IF(ISERROR(VLOOKUP(CONCATENATE(AR$3,$A32),[3]!ADJSAL,3,)=TRUE),0,VLOOKUP(CONCATENATE(AR$3,$A32),[3]!ADJSAL,3,))</f>
        <v>0</v>
      </c>
      <c r="AS32" s="20">
        <f>IF(ISERROR(VLOOKUP(CONCATENATE(AS$3,$A32),[3]!ADJSAL,3,)=TRUE),0,VLOOKUP(CONCATENATE(AS$3,$A32),[3]!ADJSAL,3,))</f>
        <v>0</v>
      </c>
      <c r="AT32" s="20">
        <f>IF(ISERROR(VLOOKUP(CONCATENATE(AT$3,$A32),[3]!ADJSAL,3,)=TRUE),0,VLOOKUP(CONCATENATE(AT$3,$A32),[3]!ADJSAL,3,))</f>
        <v>0</v>
      </c>
      <c r="AU32" s="20">
        <f>IF(ISERROR(VLOOKUP(CONCATENATE(AU$3,$A32),[3]!ADJSAL,3,)=TRUE),0,VLOOKUP(CONCATENATE(AU$3,$A32),[3]!ADJSAL,3,))</f>
        <v>0</v>
      </c>
      <c r="AV32" s="20">
        <f>IF(ISERROR(VLOOKUP(CONCATENATE(AV$3,$A32),[3]!ADJSAL,3,)=TRUE),0,VLOOKUP(CONCATENATE(AV$3,$A32),[3]!ADJSAL,3,))</f>
        <v>0</v>
      </c>
      <c r="AW32" s="20">
        <f>IF(ISERROR(VLOOKUP(CONCATENATE(AW$3,$A32),[3]!ADJSAL,3,)=TRUE),0,VLOOKUP(CONCATENATE(AW$3,$A32),[3]!ADJSAL,3,))</f>
        <v>0</v>
      </c>
      <c r="AX32" s="20">
        <f>IF(ISERROR(VLOOKUP(CONCATENATE(AX$3,$A32),[3]!ADJSAL,3,)=TRUE),0,VLOOKUP(CONCATENATE(AX$3,$A32),[3]!ADJSAL,3,))</f>
        <v>0</v>
      </c>
      <c r="AY32" s="20">
        <f>IF(ISERROR(VLOOKUP(CONCATENATE(AY$3,$A32),[3]!ADJSAL,3,)=TRUE),0,VLOOKUP(CONCATENATE(AY$3,$A32),[3]!ADJSAL,3,))</f>
        <v>0</v>
      </c>
      <c r="AZ32" s="20">
        <f>IF(ISERROR(VLOOKUP(CONCATENATE(AZ$3,$A32),[3]!ADJSAL,3,)=TRUE),0,VLOOKUP(CONCATENATE(AZ$3,$A32),[3]!ADJSAL,3,))</f>
        <v>0</v>
      </c>
      <c r="BA32" s="20">
        <f>IF(ISERROR(VLOOKUP(CONCATENATE(BA$3,$A32),[3]!ADJSAL,3,)=TRUE),0,VLOOKUP(CONCATENATE(BA$3,$A32),[3]!ADJSAL,3,))</f>
        <v>0</v>
      </c>
      <c r="BB32" s="20">
        <f>IF(ISERROR(VLOOKUP(CONCATENATE(BB$3,$A32),[3]!ADJSAL,3,)=TRUE),0,VLOOKUP(CONCATENATE(BB$3,$A32),[3]!ADJSAL,3,))</f>
        <v>0</v>
      </c>
      <c r="BC32" s="20">
        <f>IF(ISERROR(VLOOKUP(CONCATENATE(BC$3,$A32),[3]!ADJSAL,3,)=TRUE),0,VLOOKUP(CONCATENATE(BC$3,$A32),[3]!ADJSAL,3,))</f>
        <v>0</v>
      </c>
      <c r="BD32" s="20">
        <f>IF(ISERROR(VLOOKUP(CONCATENATE(BD$3,$A32),[3]!ADJSAL,3,)=TRUE),0,VLOOKUP(CONCATENATE(BD$3,$A32),[3]!ADJSAL,3,))</f>
        <v>0</v>
      </c>
      <c r="BE32" s="20">
        <f>IF(ISERROR(VLOOKUP(CONCATENATE(BE$3,$A32),[3]!ADJSAL,3,)=TRUE),0,VLOOKUP(CONCATENATE(BE$3,$A32),[3]!ADJSAL,3,))</f>
        <v>0</v>
      </c>
      <c r="BF32" s="20">
        <f>IF(ISERROR(VLOOKUP(CONCATENATE(BF$3,$A32),[3]!ADJSAL,3,)=TRUE),0,VLOOKUP(CONCATENATE(BF$3,$A32),[3]!ADJSAL,3,))</f>
        <v>0</v>
      </c>
      <c r="BG32" s="20">
        <f>IF(ISERROR(VLOOKUP(CONCATENATE(BG$3,$A32),[3]!ADJSAL,3,)=TRUE),0,VLOOKUP(CONCATENATE(BG$3,$A32),[3]!ADJSAL,3,))</f>
        <v>0</v>
      </c>
      <c r="BH32" s="20">
        <f>IF(ISERROR(VLOOKUP(CONCATENATE(BH$3,$A32),[3]!ADJSAL,3,)=TRUE),0,VLOOKUP(CONCATENATE(BH$3,$A32),[3]!ADJSAL,3,))</f>
        <v>0</v>
      </c>
      <c r="BI32" s="20">
        <f>IF(ISERROR(VLOOKUP(CONCATENATE(BI$3,$A32),[3]!ADJSAL,3,)=TRUE),0,VLOOKUP(CONCATENATE(BI$3,$A32),[3]!ADJSAL,3,))</f>
        <v>0</v>
      </c>
      <c r="BJ32" s="20">
        <f>IF(ISERROR(VLOOKUP(CONCATENATE(BJ$3,$A32),[3]!ADJSAL,3,)=TRUE),0,VLOOKUP(CONCATENATE(BJ$3,$A32),[3]!ADJSAL,3,))</f>
        <v>0</v>
      </c>
      <c r="BK32" s="20">
        <f>IF(ISERROR(VLOOKUP(CONCATENATE(BK$3,$A32),[3]!ADJSAL,3,)=TRUE),0,VLOOKUP(CONCATENATE(BK$3,$A32),[3]!ADJSAL,3,))</f>
        <v>0</v>
      </c>
      <c r="BL32" s="20">
        <f>IF(ISERROR(VLOOKUP(CONCATENATE(BL$3,$A32),[3]!ADJSAL,3,)=TRUE),0,VLOOKUP(CONCATENATE(BL$3,$A32),[3]!ADJSAL,3,))</f>
        <v>0</v>
      </c>
      <c r="BM32" s="20">
        <f>IF(ISERROR(VLOOKUP(CONCATENATE(BM$3,$A32),[3]!ADJSAL,3,)=TRUE),0,VLOOKUP(CONCATENATE(BM$3,$A32),[3]!ADJSAL,3,))</f>
        <v>0</v>
      </c>
      <c r="BN32" s="20">
        <f>IF(ISERROR(VLOOKUP(CONCATENATE(BN$3,$A32),[3]!ADJSAL,3,)=TRUE),0,VLOOKUP(CONCATENATE(BN$3,$A32),[3]!ADJSAL,3,))</f>
        <v>0</v>
      </c>
      <c r="BO32" s="20">
        <f>IF(ISERROR(VLOOKUP(CONCATENATE(BO$3,$A32),[3]!ADJSAL,3,)=TRUE),0,VLOOKUP(CONCATENATE(BO$3,$A32),[3]!ADJSAL,3,))</f>
        <v>0</v>
      </c>
      <c r="BP32" s="20">
        <f>IF(ISERROR(VLOOKUP(CONCATENATE(BP$3,$A32),[3]!ADJSAL,3,)=TRUE),0,VLOOKUP(CONCATENATE(BP$3,$A32),[3]!ADJSAL,3,))</f>
        <v>0</v>
      </c>
      <c r="BQ32" s="20">
        <f>IF(ISERROR(VLOOKUP(CONCATENATE(BQ$3,$A32),[3]!ADJSAL,3,)=TRUE),0,VLOOKUP(CONCATENATE(BQ$3,$A32),[3]!ADJSAL,3,))</f>
        <v>0</v>
      </c>
      <c r="BR32" s="20">
        <f>IF(ISERROR(VLOOKUP(CONCATENATE(BR$3,$A32),[3]!ADJSAL,3,)=TRUE),0,VLOOKUP(CONCATENATE(BR$3,$A32),[3]!ADJSAL,3,))</f>
        <v>0</v>
      </c>
      <c r="BS32" s="20">
        <f>IF(ISERROR(VLOOKUP(CONCATENATE(BS$3,$A32),[3]!ADJSAL,3,)=TRUE),0,VLOOKUP(CONCATENATE(BS$3,$A32),[3]!ADJSAL,3,))</f>
        <v>0</v>
      </c>
      <c r="BT32" s="20">
        <f>IF(ISERROR(VLOOKUP(CONCATENATE(BT$3,$A32),[3]!ADJSAL,3,)=TRUE),0,VLOOKUP(CONCATENATE(BT$3,$A32),[3]!ADJSAL,3,))</f>
        <v>0</v>
      </c>
      <c r="BU32" s="20">
        <f>IF(ISERROR(VLOOKUP(CONCATENATE(BU$3,$A32),[3]!ADJSAL,3,)=TRUE),0,VLOOKUP(CONCATENATE(BU$3,$A32),[3]!ADJSAL,3,))</f>
        <v>0</v>
      </c>
      <c r="BV32" s="20">
        <f>IF(ISERROR(VLOOKUP(CONCATENATE(BV$3,$A32),[3]!ADJSAL,3,)=TRUE),0,VLOOKUP(CONCATENATE(BV$3,$A32),[3]!ADJSAL,3,))</f>
        <v>0</v>
      </c>
      <c r="BW32" s="20">
        <f>IF(ISERROR(VLOOKUP(CONCATENATE(BW$3,$A32),[3]!ADJSAL,3,)=TRUE),0,VLOOKUP(CONCATENATE(BW$3,$A32),[3]!ADJSAL,3,))</f>
        <v>0</v>
      </c>
      <c r="BX32" s="20">
        <f>IF(ISERROR(VLOOKUP(CONCATENATE(BX$3,$A32),[3]!ADJSAL,3,)=TRUE),0,VLOOKUP(CONCATENATE(BX$3,$A32),[3]!ADJSAL,3,))</f>
        <v>0</v>
      </c>
      <c r="BY32" s="20">
        <f>IF(ISERROR(VLOOKUP(CONCATENATE(BY$3,$A32),[3]!ADJSAL,3,)=TRUE),0,VLOOKUP(CONCATENATE(BY$3,$A32),[3]!ADJSAL,3,))</f>
        <v>0</v>
      </c>
      <c r="BZ32" s="20">
        <f>IF(ISERROR(VLOOKUP(CONCATENATE(BZ$3,$A32),[3]!ADJSAL,3,)=TRUE),0,VLOOKUP(CONCATENATE(BZ$3,$A32),[3]!ADJSAL,3,))</f>
        <v>0</v>
      </c>
      <c r="CA32" s="20">
        <f>IF(ISERROR(VLOOKUP(CONCATENATE(CA$3,$A32),[3]!ADJSAL,3,)=TRUE),0,VLOOKUP(CONCATENATE(CA$3,$A32),[3]!ADJSAL,3,))</f>
        <v>0</v>
      </c>
      <c r="CB32" s="20">
        <f>IF(ISERROR(VLOOKUP(CONCATENATE(CB$3,$A32),[3]!ADJSAL,3,)=TRUE),0,VLOOKUP(CONCATENATE(CB$3,$A32),[3]!ADJSAL,3,))</f>
        <v>0</v>
      </c>
      <c r="CC32" s="20">
        <f>IF(ISERROR(VLOOKUP(CONCATENATE(CC$3,$A32),[3]!ADJSAL,3,)=TRUE),0,VLOOKUP(CONCATENATE(CC$3,$A32),[3]!ADJSAL,3,))</f>
        <v>0</v>
      </c>
      <c r="CD32" s="20">
        <f>IF(ISERROR(VLOOKUP(CONCATENATE(CD$3,$A32),[3]!ADJSAL,3,)=TRUE),0,VLOOKUP(CONCATENATE(CD$3,$A32),[3]!ADJSAL,3,))</f>
        <v>0</v>
      </c>
      <c r="CE32" s="20">
        <f>IF(ISERROR(VLOOKUP(CONCATENATE(CE$3,$A32),[3]!ADJSAL,3,)=TRUE),0,VLOOKUP(CONCATENATE(CE$3,$A32),[3]!ADJSAL,3,))</f>
        <v>0</v>
      </c>
      <c r="CF32" s="20">
        <f>IF(ISERROR(VLOOKUP(CONCATENATE(CF$3,$A32),[3]!ADJSAL,3,)=TRUE),0,VLOOKUP(CONCATENATE(CF$3,$A32),[3]!ADJSAL,3,))</f>
        <v>0</v>
      </c>
      <c r="CG32" s="20">
        <f>IF(ISERROR(VLOOKUP(CONCATENATE(CG$3,$A32),[3]!ADJSAL,3,)=TRUE),0,VLOOKUP(CONCATENATE(CG$3,$A32),[3]!ADJSAL,3,))</f>
        <v>0</v>
      </c>
      <c r="CH32" s="20">
        <f>IF(ISERROR(VLOOKUP(CONCATENATE(CH$3,$A32),[3]!ADJSAL,3,)=TRUE),0,VLOOKUP(CONCATENATE(CH$3,$A32),[3]!ADJSAL,3,))</f>
        <v>0</v>
      </c>
      <c r="CI32" s="20">
        <f>IF(ISERROR(VLOOKUP(CONCATENATE(CI$3,$A32),[3]!ADJSAL,3,)=TRUE),0,VLOOKUP(CONCATENATE(CI$3,$A32),[3]!ADJSAL,3,))</f>
        <v>0</v>
      </c>
      <c r="CJ32" s="20">
        <f>IF(ISERROR(VLOOKUP(CONCATENATE(CJ$3,$A32),[3]!ADJSAL,3,)=TRUE),0,VLOOKUP(CONCATENATE(CJ$3,$A32),[3]!ADJSAL,3,))</f>
        <v>0</v>
      </c>
      <c r="CK32" s="20">
        <f>IF(ISERROR(VLOOKUP(CONCATENATE(CK$3,$A32),[3]!ADJSAL,3,)=TRUE),0,VLOOKUP(CONCATENATE(CK$3,$A32),[3]!ADJSAL,3,))</f>
        <v>0</v>
      </c>
      <c r="CL32" s="20">
        <f>IF(ISERROR(VLOOKUP(CONCATENATE(CL$3,$A32),[3]!ADJSAL,3,)=TRUE),0,VLOOKUP(CONCATENATE(CL$3,$A32),[3]!ADJSAL,3,))</f>
        <v>0</v>
      </c>
      <c r="CM32" s="20">
        <f>IF(ISERROR(VLOOKUP(CONCATENATE(CM$3,$A32),[3]!ADJSAL,3,)=TRUE),0,VLOOKUP(CONCATENATE(CM$3,$A32),[3]!ADJSAL,3,))</f>
        <v>0</v>
      </c>
      <c r="CN32" s="20">
        <f>IF(ISERROR(VLOOKUP(CONCATENATE(CN$3,$A32),[3]!ADJSAL,3,)=TRUE),0,VLOOKUP(CONCATENATE(CN$3,$A32),[3]!ADJSAL,3,))</f>
        <v>3600</v>
      </c>
      <c r="CO32" s="20">
        <f>IF(ISERROR(VLOOKUP(CONCATENATE(CO$3,$A32),[3]!ADJSAL,3,)=TRUE),0,VLOOKUP(CONCATENATE(CO$3,$A32),[3]!ADJSAL,3,))</f>
        <v>0</v>
      </c>
      <c r="CP32" s="20">
        <f>IF(ISERROR(VLOOKUP(CONCATENATE(CP$3,$A32),[3]!ADJSAL,3,)=TRUE),0,VLOOKUP(CONCATENATE(CP$3,$A32),[3]!ADJSAL,3,))</f>
        <v>0</v>
      </c>
      <c r="CQ32" s="20">
        <f>IF(ISERROR(VLOOKUP(CONCATENATE(CQ$3,$A32),[3]!ADJSAL,3,)=TRUE),0,VLOOKUP(CONCATENATE(CQ$3,$A32),[3]!ADJSAL,3,))</f>
        <v>0</v>
      </c>
      <c r="CR32" s="20">
        <f>IF(ISERROR(VLOOKUP(CONCATENATE(CR$3,$A32),[3]!ADJSAL,3,)=TRUE),0,VLOOKUP(CONCATENATE(CR$3,$A32),[3]!ADJSAL,3,))</f>
        <v>0</v>
      </c>
      <c r="CS32" s="20">
        <f>IF(ISERROR(VLOOKUP(CONCATENATE(CS$3,$A32),[3]!ADJSAL,3,)=TRUE),0,VLOOKUP(CONCATENATE(CS$3,$A32),[3]!ADJSAL,3,))</f>
        <v>0</v>
      </c>
    </row>
    <row r="33" spans="1:97">
      <c r="A33" s="170">
        <v>1040002</v>
      </c>
      <c r="B33" s="170" t="s">
        <v>24</v>
      </c>
      <c r="C33" s="171">
        <f>VLOOKUP(A33,[2]!OLD,3,)</f>
        <v>0</v>
      </c>
      <c r="D33" s="24">
        <v>131508</v>
      </c>
      <c r="E33" s="24">
        <f t="shared" si="23"/>
        <v>0</v>
      </c>
      <c r="F33" s="24">
        <f t="shared" si="24"/>
        <v>-131508</v>
      </c>
      <c r="G33" s="20">
        <f t="shared" si="25"/>
        <v>0</v>
      </c>
      <c r="H33" s="20">
        <f t="shared" si="26"/>
        <v>0</v>
      </c>
      <c r="I33" s="20">
        <f t="shared" si="27"/>
        <v>0</v>
      </c>
      <c r="J33" s="20">
        <f t="shared" si="28"/>
        <v>0</v>
      </c>
      <c r="K33" s="20">
        <f t="shared" si="29"/>
        <v>0</v>
      </c>
      <c r="L33" s="20">
        <f t="shared" si="30"/>
        <v>0</v>
      </c>
      <c r="M33" s="20">
        <f t="shared" si="31"/>
        <v>0</v>
      </c>
      <c r="N33" s="20">
        <f>IF(ISERROR(VLOOKUP(CONCATENATE(N$3,$A33),[3]!ADJSAL,3,)=TRUE),0,VLOOKUP(CONCATENATE(N$3,$A33),[3]!ADJSAL,3,))</f>
        <v>0</v>
      </c>
      <c r="O33" s="20">
        <f>IF(ISERROR(VLOOKUP(CONCATENATE(O$3,$A33),[3]!ADJSAL,3,)=TRUE),0,VLOOKUP(CONCATENATE(O$3,$A33),[3]!ADJSAL,3,))</f>
        <v>0</v>
      </c>
      <c r="P33" s="20">
        <f>IF(ISERROR(VLOOKUP(CONCATENATE(P$3,$A33),[3]!ADJSAL,3,)=TRUE),0,VLOOKUP(CONCATENATE(P$3,$A33),[3]!ADJSAL,3,))</f>
        <v>0</v>
      </c>
      <c r="Q33" s="20">
        <f>IF(ISERROR(VLOOKUP(CONCATENATE(Q$3,$A33),[3]!ADJSAL,3,)=TRUE),0,VLOOKUP(CONCATENATE(Q$3,$A33),[3]!ADJSAL,3,))</f>
        <v>0</v>
      </c>
      <c r="R33" s="20">
        <f>IF(ISERROR(VLOOKUP(CONCATENATE(R$3,$A33),[3]!ADJSAL,3,)=TRUE),0,VLOOKUP(CONCATENATE(R$3,$A33),[3]!ADJSAL,3,))</f>
        <v>0</v>
      </c>
      <c r="S33" s="20">
        <f>IF(ISERROR(VLOOKUP(CONCATENATE(S$3,$A33),[3]!ADJSAL,3,)=TRUE),0,VLOOKUP(CONCATENATE(S$3,$A33),[3]!ADJSAL,3,))</f>
        <v>0</v>
      </c>
      <c r="T33" s="20">
        <f>IF(ISERROR(VLOOKUP(CONCATENATE(T$3,$A33),[3]!ADJSAL,3,)=TRUE),0,VLOOKUP(CONCATENATE(T$3,$A33),[3]!ADJSAL,3,))</f>
        <v>0</v>
      </c>
      <c r="U33" s="20">
        <f>IF(ISERROR(VLOOKUP(CONCATENATE(U$3,$A33),[3]!ADJSAL,3,)=TRUE),0,VLOOKUP(CONCATENATE(U$3,$A33),[3]!ADJSAL,3,))</f>
        <v>0</v>
      </c>
      <c r="V33" s="20">
        <f>IF(ISERROR(VLOOKUP(CONCATENATE(V$3,$A33),[3]!ADJSAL,3,)=TRUE),0,VLOOKUP(CONCATENATE(V$3,$A33),[3]!ADJSAL,3,))</f>
        <v>0</v>
      </c>
      <c r="W33" s="20">
        <f>IF(ISERROR(VLOOKUP(CONCATENATE(W$3,$A33),[3]!ADJSAL,3,)=TRUE),0,VLOOKUP(CONCATENATE(W$3,$A33),[3]!ADJSAL,3,))</f>
        <v>0</v>
      </c>
      <c r="X33" s="20">
        <f>IF(ISERROR(VLOOKUP(CONCATENATE(X$3,$A33),[3]!ADJSAL,3,)=TRUE),0,VLOOKUP(CONCATENATE(X$3,$A33),[3]!ADJSAL,3,))</f>
        <v>0</v>
      </c>
      <c r="Y33" s="20">
        <f>IF(ISERROR(VLOOKUP(CONCATENATE(Y$3,$A33),[3]!ADJSAL,3,)=TRUE),0,VLOOKUP(CONCATENATE(Y$3,$A33),[3]!ADJSAL,3,))</f>
        <v>0</v>
      </c>
      <c r="Z33" s="20">
        <f>IF(ISERROR(VLOOKUP(CONCATENATE(Z$3,$A33),[3]!ADJSAL,3,)=TRUE),0,VLOOKUP(CONCATENATE(Z$3,$A33),[3]!ADJSAL,3,))</f>
        <v>0</v>
      </c>
      <c r="AA33" s="20">
        <f>IF(ISERROR(VLOOKUP(CONCATENATE(AA$3,$A33),[3]!ADJSAL,3,)=TRUE),0,VLOOKUP(CONCATENATE(AA$3,$A33),[3]!ADJSAL,3,))</f>
        <v>0</v>
      </c>
      <c r="AB33" s="20">
        <f>IF(ISERROR(VLOOKUP(CONCATENATE(AB$3,$A33),[3]!ADJSAL,3,)=TRUE),0,VLOOKUP(CONCATENATE(AB$3,$A33),[3]!ADJSAL,3,))</f>
        <v>0</v>
      </c>
      <c r="AC33" s="20">
        <f>IF(ISERROR(VLOOKUP(CONCATENATE(AC$3,$A33),[3]!ADJSAL,3,)=TRUE),0,VLOOKUP(CONCATENATE(AC$3,$A33),[3]!ADJSAL,3,))</f>
        <v>0</v>
      </c>
      <c r="AD33" s="20">
        <f>IF(ISERROR(VLOOKUP(CONCATENATE(AD$3,$A33),[3]!ADJSAL,3,)=TRUE),0,VLOOKUP(CONCATENATE(AD$3,$A33),[3]!ADJSAL,3,))</f>
        <v>0</v>
      </c>
      <c r="AE33" s="20">
        <f>IF(ISERROR(VLOOKUP(CONCATENATE(AE$3,$A33),[3]!ADJSAL,3,)=TRUE),0,VLOOKUP(CONCATENATE(AE$3,$A33),[3]!ADJSAL,3,))</f>
        <v>0</v>
      </c>
      <c r="AF33" s="20">
        <f>IF(ISERROR(VLOOKUP(CONCATENATE(AF$3,$A33),[3]!ADJSAL,3,)=TRUE),0,VLOOKUP(CONCATENATE(AF$3,$A33),[3]!ADJSAL,3,))</f>
        <v>0</v>
      </c>
      <c r="AG33" s="20">
        <f>IF(ISERROR(VLOOKUP(CONCATENATE(AG$3,$A33),[3]!ADJSAL,3,)=TRUE),0,VLOOKUP(CONCATENATE(AG$3,$A33),[3]!ADJSAL,3,))</f>
        <v>0</v>
      </c>
      <c r="AH33" s="20">
        <f>IF(ISERROR(VLOOKUP(CONCATENATE(AH$3,$A33),[3]!ADJSAL,3,)=TRUE),0,VLOOKUP(CONCATENATE(AH$3,$A33),[3]!ADJSAL,3,))</f>
        <v>0</v>
      </c>
      <c r="AI33" s="20">
        <f>IF(ISERROR(VLOOKUP(CONCATENATE(AI$3,$A33),[3]!ADJSAL,3,)=TRUE),0,VLOOKUP(CONCATENATE(AI$3,$A33),[3]!ADJSAL,3,))</f>
        <v>0</v>
      </c>
      <c r="AJ33" s="20">
        <f>IF(ISERROR(VLOOKUP(CONCATENATE(AJ$3,$A33),[3]!ADJSAL,3,)=TRUE),0,VLOOKUP(CONCATENATE(AJ$3,$A33),[3]!ADJSAL,3,))</f>
        <v>0</v>
      </c>
      <c r="AK33" s="20">
        <f>IF(ISERROR(VLOOKUP(CONCATENATE(AK$3,$A33),[3]!ADJSAL,3,)=TRUE),0,VLOOKUP(CONCATENATE(AK$3,$A33),[3]!ADJSAL,3,))</f>
        <v>0</v>
      </c>
      <c r="AL33" s="20">
        <f>IF(ISERROR(VLOOKUP(CONCATENATE(AL$3,$A33),[3]!ADJSAL,3,)=TRUE),0,VLOOKUP(CONCATENATE(AL$3,$A33),[3]!ADJSAL,3,))</f>
        <v>0</v>
      </c>
      <c r="AM33" s="20">
        <f>IF(ISERROR(VLOOKUP(CONCATENATE(AM$3,$A33),[3]!ADJSAL,3,)=TRUE),0,VLOOKUP(CONCATENATE(AM$3,$A33),[3]!ADJSAL,3,))</f>
        <v>0</v>
      </c>
      <c r="AN33" s="20">
        <f>IF(ISERROR(VLOOKUP(CONCATENATE(AN$3,$A33),[3]!ADJSAL,3,)=TRUE),0,VLOOKUP(CONCATENATE(AN$3,$A33),[3]!ADJSAL,3,))</f>
        <v>0</v>
      </c>
      <c r="AO33" s="20">
        <f>IF(ISERROR(VLOOKUP(CONCATENATE(AO$3,$A33),[3]!ADJSAL,3,)=TRUE),0,VLOOKUP(CONCATENATE(AO$3,$A33),[3]!ADJSAL,3,))</f>
        <v>0</v>
      </c>
      <c r="AP33" s="20">
        <f>IF(ISERROR(VLOOKUP(CONCATENATE(AP$3,$A33),[3]!ADJSAL,3,)=TRUE),0,VLOOKUP(CONCATENATE(AP$3,$A33),[3]!ADJSAL,3,))</f>
        <v>0</v>
      </c>
      <c r="AQ33" s="20">
        <f>IF(ISERROR(VLOOKUP(CONCATENATE(AQ$3,$A33),[3]!ADJSAL,3,)=TRUE),0,VLOOKUP(CONCATENATE(AQ$3,$A33),[3]!ADJSAL,3,))</f>
        <v>0</v>
      </c>
      <c r="AR33" s="20">
        <f>IF(ISERROR(VLOOKUP(CONCATENATE(AR$3,$A33),[3]!ADJSAL,3,)=TRUE),0,VLOOKUP(CONCATENATE(AR$3,$A33),[3]!ADJSAL,3,))</f>
        <v>0</v>
      </c>
      <c r="AS33" s="20">
        <f>IF(ISERROR(VLOOKUP(CONCATENATE(AS$3,$A33),[3]!ADJSAL,3,)=TRUE),0,VLOOKUP(CONCATENATE(AS$3,$A33),[3]!ADJSAL,3,))</f>
        <v>0</v>
      </c>
      <c r="AT33" s="20">
        <f>IF(ISERROR(VLOOKUP(CONCATENATE(AT$3,$A33),[3]!ADJSAL,3,)=TRUE),0,VLOOKUP(CONCATENATE(AT$3,$A33),[3]!ADJSAL,3,))</f>
        <v>0</v>
      </c>
      <c r="AU33" s="20">
        <f>IF(ISERROR(VLOOKUP(CONCATENATE(AU$3,$A33),[3]!ADJSAL,3,)=TRUE),0,VLOOKUP(CONCATENATE(AU$3,$A33),[3]!ADJSAL,3,))</f>
        <v>0</v>
      </c>
      <c r="AV33" s="20">
        <f>IF(ISERROR(VLOOKUP(CONCATENATE(AV$3,$A33),[3]!ADJSAL,3,)=TRUE),0,VLOOKUP(CONCATENATE(AV$3,$A33),[3]!ADJSAL,3,))</f>
        <v>0</v>
      </c>
      <c r="AW33" s="20">
        <f>IF(ISERROR(VLOOKUP(CONCATENATE(AW$3,$A33),[3]!ADJSAL,3,)=TRUE),0,VLOOKUP(CONCATENATE(AW$3,$A33),[3]!ADJSAL,3,))</f>
        <v>0</v>
      </c>
      <c r="AX33" s="20">
        <f>IF(ISERROR(VLOOKUP(CONCATENATE(AX$3,$A33),[3]!ADJSAL,3,)=TRUE),0,VLOOKUP(CONCATENATE(AX$3,$A33),[3]!ADJSAL,3,))</f>
        <v>0</v>
      </c>
      <c r="AY33" s="20">
        <f>IF(ISERROR(VLOOKUP(CONCATENATE(AY$3,$A33),[3]!ADJSAL,3,)=TRUE),0,VLOOKUP(CONCATENATE(AY$3,$A33),[3]!ADJSAL,3,))</f>
        <v>0</v>
      </c>
      <c r="AZ33" s="20">
        <f>IF(ISERROR(VLOOKUP(CONCATENATE(AZ$3,$A33),[3]!ADJSAL,3,)=TRUE),0,VLOOKUP(CONCATENATE(AZ$3,$A33),[3]!ADJSAL,3,))</f>
        <v>0</v>
      </c>
      <c r="BA33" s="20">
        <f>IF(ISERROR(VLOOKUP(CONCATENATE(BA$3,$A33),[3]!ADJSAL,3,)=TRUE),0,VLOOKUP(CONCATENATE(BA$3,$A33),[3]!ADJSAL,3,))</f>
        <v>0</v>
      </c>
      <c r="BB33" s="20">
        <f>IF(ISERROR(VLOOKUP(CONCATENATE(BB$3,$A33),[3]!ADJSAL,3,)=TRUE),0,VLOOKUP(CONCATENATE(BB$3,$A33),[3]!ADJSAL,3,))</f>
        <v>0</v>
      </c>
      <c r="BC33" s="20">
        <f>IF(ISERROR(VLOOKUP(CONCATENATE(BC$3,$A33),[3]!ADJSAL,3,)=TRUE),0,VLOOKUP(CONCATENATE(BC$3,$A33),[3]!ADJSAL,3,))</f>
        <v>0</v>
      </c>
      <c r="BD33" s="20">
        <f>IF(ISERROR(VLOOKUP(CONCATENATE(BD$3,$A33),[3]!ADJSAL,3,)=TRUE),0,VLOOKUP(CONCATENATE(BD$3,$A33),[3]!ADJSAL,3,))</f>
        <v>0</v>
      </c>
      <c r="BE33" s="20">
        <f>IF(ISERROR(VLOOKUP(CONCATENATE(BE$3,$A33),[3]!ADJSAL,3,)=TRUE),0,VLOOKUP(CONCATENATE(BE$3,$A33),[3]!ADJSAL,3,))</f>
        <v>0</v>
      </c>
      <c r="BF33" s="20">
        <f>IF(ISERROR(VLOOKUP(CONCATENATE(BF$3,$A33),[3]!ADJSAL,3,)=TRUE),0,VLOOKUP(CONCATENATE(BF$3,$A33),[3]!ADJSAL,3,))</f>
        <v>0</v>
      </c>
      <c r="BG33" s="20">
        <f>IF(ISERROR(VLOOKUP(CONCATENATE(BG$3,$A33),[3]!ADJSAL,3,)=TRUE),0,VLOOKUP(CONCATENATE(BG$3,$A33),[3]!ADJSAL,3,))</f>
        <v>0</v>
      </c>
      <c r="BH33" s="20">
        <f>IF(ISERROR(VLOOKUP(CONCATENATE(BH$3,$A33),[3]!ADJSAL,3,)=TRUE),0,VLOOKUP(CONCATENATE(BH$3,$A33),[3]!ADJSAL,3,))</f>
        <v>0</v>
      </c>
      <c r="BI33" s="20">
        <f>IF(ISERROR(VLOOKUP(CONCATENATE(BI$3,$A33),[3]!ADJSAL,3,)=TRUE),0,VLOOKUP(CONCATENATE(BI$3,$A33),[3]!ADJSAL,3,))</f>
        <v>0</v>
      </c>
      <c r="BJ33" s="20">
        <f>IF(ISERROR(VLOOKUP(CONCATENATE(BJ$3,$A33),[3]!ADJSAL,3,)=TRUE),0,VLOOKUP(CONCATENATE(BJ$3,$A33),[3]!ADJSAL,3,))</f>
        <v>0</v>
      </c>
      <c r="BK33" s="20">
        <f>IF(ISERROR(VLOOKUP(CONCATENATE(BK$3,$A33),[3]!ADJSAL,3,)=TRUE),0,VLOOKUP(CONCATENATE(BK$3,$A33),[3]!ADJSAL,3,))</f>
        <v>0</v>
      </c>
      <c r="BL33" s="20">
        <f>IF(ISERROR(VLOOKUP(CONCATENATE(BL$3,$A33),[3]!ADJSAL,3,)=TRUE),0,VLOOKUP(CONCATENATE(BL$3,$A33),[3]!ADJSAL,3,))</f>
        <v>0</v>
      </c>
      <c r="BM33" s="20">
        <f>IF(ISERROR(VLOOKUP(CONCATENATE(BM$3,$A33),[3]!ADJSAL,3,)=TRUE),0,VLOOKUP(CONCATENATE(BM$3,$A33),[3]!ADJSAL,3,))</f>
        <v>0</v>
      </c>
      <c r="BN33" s="20">
        <f>IF(ISERROR(VLOOKUP(CONCATENATE(BN$3,$A33),[3]!ADJSAL,3,)=TRUE),0,VLOOKUP(CONCATENATE(BN$3,$A33),[3]!ADJSAL,3,))</f>
        <v>0</v>
      </c>
      <c r="BO33" s="20">
        <f>IF(ISERROR(VLOOKUP(CONCATENATE(BO$3,$A33),[3]!ADJSAL,3,)=TRUE),0,VLOOKUP(CONCATENATE(BO$3,$A33),[3]!ADJSAL,3,))</f>
        <v>0</v>
      </c>
      <c r="BP33" s="20">
        <f>IF(ISERROR(VLOOKUP(CONCATENATE(BP$3,$A33),[3]!ADJSAL,3,)=TRUE),0,VLOOKUP(CONCATENATE(BP$3,$A33),[3]!ADJSAL,3,))</f>
        <v>0</v>
      </c>
      <c r="BQ33" s="20">
        <f>IF(ISERROR(VLOOKUP(CONCATENATE(BQ$3,$A33),[3]!ADJSAL,3,)=TRUE),0,VLOOKUP(CONCATENATE(BQ$3,$A33),[3]!ADJSAL,3,))</f>
        <v>0</v>
      </c>
      <c r="BR33" s="20">
        <f>IF(ISERROR(VLOOKUP(CONCATENATE(BR$3,$A33),[3]!ADJSAL,3,)=TRUE),0,VLOOKUP(CONCATENATE(BR$3,$A33),[3]!ADJSAL,3,))</f>
        <v>0</v>
      </c>
      <c r="BS33" s="20">
        <f>IF(ISERROR(VLOOKUP(CONCATENATE(BS$3,$A33),[3]!ADJSAL,3,)=TRUE),0,VLOOKUP(CONCATENATE(BS$3,$A33),[3]!ADJSAL,3,))</f>
        <v>0</v>
      </c>
      <c r="BT33" s="20">
        <f>IF(ISERROR(VLOOKUP(CONCATENATE(BT$3,$A33),[3]!ADJSAL,3,)=TRUE),0,VLOOKUP(CONCATENATE(BT$3,$A33),[3]!ADJSAL,3,))</f>
        <v>0</v>
      </c>
      <c r="BU33" s="20">
        <f>IF(ISERROR(VLOOKUP(CONCATENATE(BU$3,$A33),[3]!ADJSAL,3,)=TRUE),0,VLOOKUP(CONCATENATE(BU$3,$A33),[3]!ADJSAL,3,))</f>
        <v>0</v>
      </c>
      <c r="BV33" s="20">
        <f>IF(ISERROR(VLOOKUP(CONCATENATE(BV$3,$A33),[3]!ADJSAL,3,)=TRUE),0,VLOOKUP(CONCATENATE(BV$3,$A33),[3]!ADJSAL,3,))</f>
        <v>0</v>
      </c>
      <c r="BW33" s="20">
        <f>IF(ISERROR(VLOOKUP(CONCATENATE(BW$3,$A33),[3]!ADJSAL,3,)=TRUE),0,VLOOKUP(CONCATENATE(BW$3,$A33),[3]!ADJSAL,3,))</f>
        <v>0</v>
      </c>
      <c r="BX33" s="20">
        <f>IF(ISERROR(VLOOKUP(CONCATENATE(BX$3,$A33),[3]!ADJSAL,3,)=TRUE),0,VLOOKUP(CONCATENATE(BX$3,$A33),[3]!ADJSAL,3,))</f>
        <v>0</v>
      </c>
      <c r="BY33" s="20">
        <f>IF(ISERROR(VLOOKUP(CONCATENATE(BY$3,$A33),[3]!ADJSAL,3,)=TRUE),0,VLOOKUP(CONCATENATE(BY$3,$A33),[3]!ADJSAL,3,))</f>
        <v>0</v>
      </c>
      <c r="BZ33" s="20">
        <f>IF(ISERROR(VLOOKUP(CONCATENATE(BZ$3,$A33),[3]!ADJSAL,3,)=TRUE),0,VLOOKUP(CONCATENATE(BZ$3,$A33),[3]!ADJSAL,3,))</f>
        <v>0</v>
      </c>
      <c r="CA33" s="20">
        <f>IF(ISERROR(VLOOKUP(CONCATENATE(CA$3,$A33),[3]!ADJSAL,3,)=TRUE),0,VLOOKUP(CONCATENATE(CA$3,$A33),[3]!ADJSAL,3,))</f>
        <v>0</v>
      </c>
      <c r="CB33" s="20">
        <f>IF(ISERROR(VLOOKUP(CONCATENATE(CB$3,$A33),[3]!ADJSAL,3,)=TRUE),0,VLOOKUP(CONCATENATE(CB$3,$A33),[3]!ADJSAL,3,))</f>
        <v>0</v>
      </c>
      <c r="CC33" s="20">
        <f>IF(ISERROR(VLOOKUP(CONCATENATE(CC$3,$A33),[3]!ADJSAL,3,)=TRUE),0,VLOOKUP(CONCATENATE(CC$3,$A33),[3]!ADJSAL,3,))</f>
        <v>0</v>
      </c>
      <c r="CD33" s="20">
        <f>IF(ISERROR(VLOOKUP(CONCATENATE(CD$3,$A33),[3]!ADJSAL,3,)=TRUE),0,VLOOKUP(CONCATENATE(CD$3,$A33),[3]!ADJSAL,3,))</f>
        <v>0</v>
      </c>
      <c r="CE33" s="20">
        <f>IF(ISERROR(VLOOKUP(CONCATENATE(CE$3,$A33),[3]!ADJSAL,3,)=TRUE),0,VLOOKUP(CONCATENATE(CE$3,$A33),[3]!ADJSAL,3,))</f>
        <v>0</v>
      </c>
      <c r="CF33" s="20">
        <f>IF(ISERROR(VLOOKUP(CONCATENATE(CF$3,$A33),[3]!ADJSAL,3,)=TRUE),0,VLOOKUP(CONCATENATE(CF$3,$A33),[3]!ADJSAL,3,))</f>
        <v>0</v>
      </c>
      <c r="CG33" s="20">
        <f>IF(ISERROR(VLOOKUP(CONCATENATE(CG$3,$A33),[3]!ADJSAL,3,)=TRUE),0,VLOOKUP(CONCATENATE(CG$3,$A33),[3]!ADJSAL,3,))</f>
        <v>0</v>
      </c>
      <c r="CH33" s="20">
        <f>IF(ISERROR(VLOOKUP(CONCATENATE(CH$3,$A33),[3]!ADJSAL,3,)=TRUE),0,VLOOKUP(CONCATENATE(CH$3,$A33),[3]!ADJSAL,3,))</f>
        <v>0</v>
      </c>
      <c r="CI33" s="20">
        <f>IF(ISERROR(VLOOKUP(CONCATENATE(CI$3,$A33),[3]!ADJSAL,3,)=TRUE),0,VLOOKUP(CONCATENATE(CI$3,$A33),[3]!ADJSAL,3,))</f>
        <v>0</v>
      </c>
      <c r="CJ33" s="20">
        <f>IF(ISERROR(VLOOKUP(CONCATENATE(CJ$3,$A33),[3]!ADJSAL,3,)=TRUE),0,VLOOKUP(CONCATENATE(CJ$3,$A33),[3]!ADJSAL,3,))</f>
        <v>0</v>
      </c>
      <c r="CK33" s="20">
        <f>IF(ISERROR(VLOOKUP(CONCATENATE(CK$3,$A33),[3]!ADJSAL,3,)=TRUE),0,VLOOKUP(CONCATENATE(CK$3,$A33),[3]!ADJSAL,3,))</f>
        <v>0</v>
      </c>
      <c r="CL33" s="20">
        <f>IF(ISERROR(VLOOKUP(CONCATENATE(CL$3,$A33),[3]!ADJSAL,3,)=TRUE),0,VLOOKUP(CONCATENATE(CL$3,$A33),[3]!ADJSAL,3,))</f>
        <v>0</v>
      </c>
      <c r="CM33" s="20">
        <f>IF(ISERROR(VLOOKUP(CONCATENATE(CM$3,$A33),[3]!ADJSAL,3,)=TRUE),0,VLOOKUP(CONCATENATE(CM$3,$A33),[3]!ADJSAL,3,))</f>
        <v>0</v>
      </c>
      <c r="CN33" s="20">
        <f>IF(ISERROR(VLOOKUP(CONCATENATE(CN$3,$A33),[3]!ADJSAL,3,)=TRUE),0,VLOOKUP(CONCATENATE(CN$3,$A33),[3]!ADJSAL,3,))</f>
        <v>0</v>
      </c>
      <c r="CO33" s="20">
        <f>IF(ISERROR(VLOOKUP(CONCATENATE(CO$3,$A33),[3]!ADJSAL,3,)=TRUE),0,VLOOKUP(CONCATENATE(CO$3,$A33),[3]!ADJSAL,3,))</f>
        <v>0</v>
      </c>
      <c r="CP33" s="20">
        <f>IF(ISERROR(VLOOKUP(CONCATENATE(CP$3,$A33),[3]!ADJSAL,3,)=TRUE),0,VLOOKUP(CONCATENATE(CP$3,$A33),[3]!ADJSAL,3,))</f>
        <v>0</v>
      </c>
      <c r="CQ33" s="20">
        <f>IF(ISERROR(VLOOKUP(CONCATENATE(CQ$3,$A33),[3]!ADJSAL,3,)=TRUE),0,VLOOKUP(CONCATENATE(CQ$3,$A33),[3]!ADJSAL,3,))</f>
        <v>0</v>
      </c>
      <c r="CR33" s="20">
        <f>IF(ISERROR(VLOOKUP(CONCATENATE(CR$3,$A33),[3]!ADJSAL,3,)=TRUE),0,VLOOKUP(CONCATENATE(CR$3,$A33),[3]!ADJSAL,3,))</f>
        <v>0</v>
      </c>
      <c r="CS33" s="20">
        <f>IF(ISERROR(VLOOKUP(CONCATENATE(CS$3,$A33),[3]!ADJSAL,3,)=TRUE),0,VLOOKUP(CONCATENATE(CS$3,$A33),[3]!ADJSAL,3,))</f>
        <v>0</v>
      </c>
    </row>
    <row r="34" spans="1:97">
      <c r="A34" s="170">
        <v>1040003</v>
      </c>
      <c r="B34" s="170" t="s">
        <v>25</v>
      </c>
      <c r="C34" s="171">
        <f>VLOOKUP(A34,[2]!OLD,3,)</f>
        <v>0</v>
      </c>
      <c r="D34" s="24">
        <v>0</v>
      </c>
      <c r="E34" s="24">
        <f t="shared" si="23"/>
        <v>0</v>
      </c>
      <c r="F34" s="24">
        <f t="shared" si="24"/>
        <v>0</v>
      </c>
      <c r="G34" s="20">
        <f t="shared" si="25"/>
        <v>0</v>
      </c>
      <c r="H34" s="20">
        <f t="shared" si="26"/>
        <v>0</v>
      </c>
      <c r="I34" s="20">
        <f t="shared" si="27"/>
        <v>0</v>
      </c>
      <c r="J34" s="20">
        <f t="shared" si="28"/>
        <v>0</v>
      </c>
      <c r="K34" s="20">
        <f t="shared" si="29"/>
        <v>0</v>
      </c>
      <c r="L34" s="20">
        <f t="shared" si="30"/>
        <v>0</v>
      </c>
      <c r="M34" s="20">
        <f t="shared" si="31"/>
        <v>0</v>
      </c>
      <c r="N34" s="20">
        <f>IF(ISERROR(VLOOKUP(CONCATENATE(N$3,$A34),[3]!ADJSAL,3,)=TRUE),0,VLOOKUP(CONCATENATE(N$3,$A34),[3]!ADJSAL,3,))</f>
        <v>0</v>
      </c>
      <c r="O34" s="20">
        <f>IF(ISERROR(VLOOKUP(CONCATENATE(O$3,$A34),[3]!ADJSAL,3,)=TRUE),0,VLOOKUP(CONCATENATE(O$3,$A34),[3]!ADJSAL,3,))</f>
        <v>0</v>
      </c>
      <c r="P34" s="20">
        <f>IF(ISERROR(VLOOKUP(CONCATENATE(P$3,$A34),[3]!ADJSAL,3,)=TRUE),0,VLOOKUP(CONCATENATE(P$3,$A34),[3]!ADJSAL,3,))</f>
        <v>0</v>
      </c>
      <c r="Q34" s="20">
        <f>IF(ISERROR(VLOOKUP(CONCATENATE(Q$3,$A34),[3]!ADJSAL,3,)=TRUE),0,VLOOKUP(CONCATENATE(Q$3,$A34),[3]!ADJSAL,3,))</f>
        <v>0</v>
      </c>
      <c r="R34" s="20">
        <f>IF(ISERROR(VLOOKUP(CONCATENATE(R$3,$A34),[3]!ADJSAL,3,)=TRUE),0,VLOOKUP(CONCATENATE(R$3,$A34),[3]!ADJSAL,3,))</f>
        <v>0</v>
      </c>
      <c r="S34" s="20">
        <f>IF(ISERROR(VLOOKUP(CONCATENATE(S$3,$A34),[3]!ADJSAL,3,)=TRUE),0,VLOOKUP(CONCATENATE(S$3,$A34),[3]!ADJSAL,3,))</f>
        <v>0</v>
      </c>
      <c r="T34" s="20">
        <f>IF(ISERROR(VLOOKUP(CONCATENATE(T$3,$A34),[3]!ADJSAL,3,)=TRUE),0,VLOOKUP(CONCATENATE(T$3,$A34),[3]!ADJSAL,3,))</f>
        <v>0</v>
      </c>
      <c r="U34" s="20">
        <f>IF(ISERROR(VLOOKUP(CONCATENATE(U$3,$A34),[3]!ADJSAL,3,)=TRUE),0,VLOOKUP(CONCATENATE(U$3,$A34),[3]!ADJSAL,3,))</f>
        <v>0</v>
      </c>
      <c r="V34" s="20">
        <f>IF(ISERROR(VLOOKUP(CONCATENATE(V$3,$A34),[3]!ADJSAL,3,)=TRUE),0,VLOOKUP(CONCATENATE(V$3,$A34),[3]!ADJSAL,3,))</f>
        <v>0</v>
      </c>
      <c r="W34" s="20">
        <f>IF(ISERROR(VLOOKUP(CONCATENATE(W$3,$A34),[3]!ADJSAL,3,)=TRUE),0,VLOOKUP(CONCATENATE(W$3,$A34),[3]!ADJSAL,3,))</f>
        <v>0</v>
      </c>
      <c r="X34" s="20">
        <f>IF(ISERROR(VLOOKUP(CONCATENATE(X$3,$A34),[3]!ADJSAL,3,)=TRUE),0,VLOOKUP(CONCATENATE(X$3,$A34),[3]!ADJSAL,3,))</f>
        <v>0</v>
      </c>
      <c r="Y34" s="20">
        <f>IF(ISERROR(VLOOKUP(CONCATENATE(Y$3,$A34),[3]!ADJSAL,3,)=TRUE),0,VLOOKUP(CONCATENATE(Y$3,$A34),[3]!ADJSAL,3,))</f>
        <v>0</v>
      </c>
      <c r="Z34" s="20">
        <f>IF(ISERROR(VLOOKUP(CONCATENATE(Z$3,$A34),[3]!ADJSAL,3,)=TRUE),0,VLOOKUP(CONCATENATE(Z$3,$A34),[3]!ADJSAL,3,))</f>
        <v>0</v>
      </c>
      <c r="AA34" s="20">
        <f>IF(ISERROR(VLOOKUP(CONCATENATE(AA$3,$A34),[3]!ADJSAL,3,)=TRUE),0,VLOOKUP(CONCATENATE(AA$3,$A34),[3]!ADJSAL,3,))</f>
        <v>0</v>
      </c>
      <c r="AB34" s="20">
        <f>IF(ISERROR(VLOOKUP(CONCATENATE(AB$3,$A34),[3]!ADJSAL,3,)=TRUE),0,VLOOKUP(CONCATENATE(AB$3,$A34),[3]!ADJSAL,3,))</f>
        <v>0</v>
      </c>
      <c r="AC34" s="20">
        <f>IF(ISERROR(VLOOKUP(CONCATENATE(AC$3,$A34),[3]!ADJSAL,3,)=TRUE),0,VLOOKUP(CONCATENATE(AC$3,$A34),[3]!ADJSAL,3,))</f>
        <v>0</v>
      </c>
      <c r="AD34" s="20">
        <f>IF(ISERROR(VLOOKUP(CONCATENATE(AD$3,$A34),[3]!ADJSAL,3,)=TRUE),0,VLOOKUP(CONCATENATE(AD$3,$A34),[3]!ADJSAL,3,))</f>
        <v>0</v>
      </c>
      <c r="AE34" s="20">
        <f>IF(ISERROR(VLOOKUP(CONCATENATE(AE$3,$A34),[3]!ADJSAL,3,)=TRUE),0,VLOOKUP(CONCATENATE(AE$3,$A34),[3]!ADJSAL,3,))</f>
        <v>0</v>
      </c>
      <c r="AF34" s="20">
        <f>IF(ISERROR(VLOOKUP(CONCATENATE(AF$3,$A34),[3]!ADJSAL,3,)=TRUE),0,VLOOKUP(CONCATENATE(AF$3,$A34),[3]!ADJSAL,3,))</f>
        <v>0</v>
      </c>
      <c r="AG34" s="20">
        <f>IF(ISERROR(VLOOKUP(CONCATENATE(AG$3,$A34),[3]!ADJSAL,3,)=TRUE),0,VLOOKUP(CONCATENATE(AG$3,$A34),[3]!ADJSAL,3,))</f>
        <v>0</v>
      </c>
      <c r="AH34" s="20">
        <f>IF(ISERROR(VLOOKUP(CONCATENATE(AH$3,$A34),[3]!ADJSAL,3,)=TRUE),0,VLOOKUP(CONCATENATE(AH$3,$A34),[3]!ADJSAL,3,))</f>
        <v>0</v>
      </c>
      <c r="AI34" s="20">
        <f>IF(ISERROR(VLOOKUP(CONCATENATE(AI$3,$A34),[3]!ADJSAL,3,)=TRUE),0,VLOOKUP(CONCATENATE(AI$3,$A34),[3]!ADJSAL,3,))</f>
        <v>0</v>
      </c>
      <c r="AJ34" s="20">
        <f>IF(ISERROR(VLOOKUP(CONCATENATE(AJ$3,$A34),[3]!ADJSAL,3,)=TRUE),0,VLOOKUP(CONCATENATE(AJ$3,$A34),[3]!ADJSAL,3,))</f>
        <v>0</v>
      </c>
      <c r="AK34" s="20">
        <f>IF(ISERROR(VLOOKUP(CONCATENATE(AK$3,$A34),[3]!ADJSAL,3,)=TRUE),0,VLOOKUP(CONCATENATE(AK$3,$A34),[3]!ADJSAL,3,))</f>
        <v>0</v>
      </c>
      <c r="AL34" s="20">
        <f>IF(ISERROR(VLOOKUP(CONCATENATE(AL$3,$A34),[3]!ADJSAL,3,)=TRUE),0,VLOOKUP(CONCATENATE(AL$3,$A34),[3]!ADJSAL,3,))</f>
        <v>0</v>
      </c>
      <c r="AM34" s="20">
        <f>IF(ISERROR(VLOOKUP(CONCATENATE(AM$3,$A34),[3]!ADJSAL,3,)=TRUE),0,VLOOKUP(CONCATENATE(AM$3,$A34),[3]!ADJSAL,3,))</f>
        <v>0</v>
      </c>
      <c r="AN34" s="20">
        <f>IF(ISERROR(VLOOKUP(CONCATENATE(AN$3,$A34),[3]!ADJSAL,3,)=TRUE),0,VLOOKUP(CONCATENATE(AN$3,$A34),[3]!ADJSAL,3,))</f>
        <v>0</v>
      </c>
      <c r="AO34" s="20">
        <f>IF(ISERROR(VLOOKUP(CONCATENATE(AO$3,$A34),[3]!ADJSAL,3,)=TRUE),0,VLOOKUP(CONCATENATE(AO$3,$A34),[3]!ADJSAL,3,))</f>
        <v>0</v>
      </c>
      <c r="AP34" s="20">
        <f>IF(ISERROR(VLOOKUP(CONCATENATE(AP$3,$A34),[3]!ADJSAL,3,)=TRUE),0,VLOOKUP(CONCATENATE(AP$3,$A34),[3]!ADJSAL,3,))</f>
        <v>0</v>
      </c>
      <c r="AQ34" s="20">
        <f>IF(ISERROR(VLOOKUP(CONCATENATE(AQ$3,$A34),[3]!ADJSAL,3,)=TRUE),0,VLOOKUP(CONCATENATE(AQ$3,$A34),[3]!ADJSAL,3,))</f>
        <v>0</v>
      </c>
      <c r="AR34" s="20">
        <f>IF(ISERROR(VLOOKUP(CONCATENATE(AR$3,$A34),[3]!ADJSAL,3,)=TRUE),0,VLOOKUP(CONCATENATE(AR$3,$A34),[3]!ADJSAL,3,))</f>
        <v>0</v>
      </c>
      <c r="AS34" s="20">
        <f>IF(ISERROR(VLOOKUP(CONCATENATE(AS$3,$A34),[3]!ADJSAL,3,)=TRUE),0,VLOOKUP(CONCATENATE(AS$3,$A34),[3]!ADJSAL,3,))</f>
        <v>0</v>
      </c>
      <c r="AT34" s="20">
        <f>IF(ISERROR(VLOOKUP(CONCATENATE(AT$3,$A34),[3]!ADJSAL,3,)=TRUE),0,VLOOKUP(CONCATENATE(AT$3,$A34),[3]!ADJSAL,3,))</f>
        <v>0</v>
      </c>
      <c r="AU34" s="20">
        <f>IF(ISERROR(VLOOKUP(CONCATENATE(AU$3,$A34),[3]!ADJSAL,3,)=TRUE),0,VLOOKUP(CONCATENATE(AU$3,$A34),[3]!ADJSAL,3,))</f>
        <v>0</v>
      </c>
      <c r="AV34" s="20">
        <f>IF(ISERROR(VLOOKUP(CONCATENATE(AV$3,$A34),[3]!ADJSAL,3,)=TRUE),0,VLOOKUP(CONCATENATE(AV$3,$A34),[3]!ADJSAL,3,))</f>
        <v>0</v>
      </c>
      <c r="AW34" s="20">
        <f>IF(ISERROR(VLOOKUP(CONCATENATE(AW$3,$A34),[3]!ADJSAL,3,)=TRUE),0,VLOOKUP(CONCATENATE(AW$3,$A34),[3]!ADJSAL,3,))</f>
        <v>0</v>
      </c>
      <c r="AX34" s="20">
        <f>IF(ISERROR(VLOOKUP(CONCATENATE(AX$3,$A34),[3]!ADJSAL,3,)=TRUE),0,VLOOKUP(CONCATENATE(AX$3,$A34),[3]!ADJSAL,3,))</f>
        <v>0</v>
      </c>
      <c r="AY34" s="20">
        <f>IF(ISERROR(VLOOKUP(CONCATENATE(AY$3,$A34),[3]!ADJSAL,3,)=TRUE),0,VLOOKUP(CONCATENATE(AY$3,$A34),[3]!ADJSAL,3,))</f>
        <v>0</v>
      </c>
      <c r="AZ34" s="20">
        <f>IF(ISERROR(VLOOKUP(CONCATENATE(AZ$3,$A34),[3]!ADJSAL,3,)=TRUE),0,VLOOKUP(CONCATENATE(AZ$3,$A34),[3]!ADJSAL,3,))</f>
        <v>0</v>
      </c>
      <c r="BA34" s="20">
        <f>IF(ISERROR(VLOOKUP(CONCATENATE(BA$3,$A34),[3]!ADJSAL,3,)=TRUE),0,VLOOKUP(CONCATENATE(BA$3,$A34),[3]!ADJSAL,3,))</f>
        <v>0</v>
      </c>
      <c r="BB34" s="20">
        <f>IF(ISERROR(VLOOKUP(CONCATENATE(BB$3,$A34),[3]!ADJSAL,3,)=TRUE),0,VLOOKUP(CONCATENATE(BB$3,$A34),[3]!ADJSAL,3,))</f>
        <v>0</v>
      </c>
      <c r="BC34" s="20">
        <f>IF(ISERROR(VLOOKUP(CONCATENATE(BC$3,$A34),[3]!ADJSAL,3,)=TRUE),0,VLOOKUP(CONCATENATE(BC$3,$A34),[3]!ADJSAL,3,))</f>
        <v>0</v>
      </c>
      <c r="BD34" s="20">
        <f>IF(ISERROR(VLOOKUP(CONCATENATE(BD$3,$A34),[3]!ADJSAL,3,)=TRUE),0,VLOOKUP(CONCATENATE(BD$3,$A34),[3]!ADJSAL,3,))</f>
        <v>0</v>
      </c>
      <c r="BE34" s="20">
        <f>IF(ISERROR(VLOOKUP(CONCATENATE(BE$3,$A34),[3]!ADJSAL,3,)=TRUE),0,VLOOKUP(CONCATENATE(BE$3,$A34),[3]!ADJSAL,3,))</f>
        <v>0</v>
      </c>
      <c r="BF34" s="20">
        <f>IF(ISERROR(VLOOKUP(CONCATENATE(BF$3,$A34),[3]!ADJSAL,3,)=TRUE),0,VLOOKUP(CONCATENATE(BF$3,$A34),[3]!ADJSAL,3,))</f>
        <v>0</v>
      </c>
      <c r="BG34" s="20">
        <f>IF(ISERROR(VLOOKUP(CONCATENATE(BG$3,$A34),[3]!ADJSAL,3,)=TRUE),0,VLOOKUP(CONCATENATE(BG$3,$A34),[3]!ADJSAL,3,))</f>
        <v>0</v>
      </c>
      <c r="BH34" s="20">
        <f>IF(ISERROR(VLOOKUP(CONCATENATE(BH$3,$A34),[3]!ADJSAL,3,)=TRUE),0,VLOOKUP(CONCATENATE(BH$3,$A34),[3]!ADJSAL,3,))</f>
        <v>0</v>
      </c>
      <c r="BI34" s="20">
        <f>IF(ISERROR(VLOOKUP(CONCATENATE(BI$3,$A34),[3]!ADJSAL,3,)=TRUE),0,VLOOKUP(CONCATENATE(BI$3,$A34),[3]!ADJSAL,3,))</f>
        <v>0</v>
      </c>
      <c r="BJ34" s="20">
        <f>IF(ISERROR(VLOOKUP(CONCATENATE(BJ$3,$A34),[3]!ADJSAL,3,)=TRUE),0,VLOOKUP(CONCATENATE(BJ$3,$A34),[3]!ADJSAL,3,))</f>
        <v>0</v>
      </c>
      <c r="BK34" s="20">
        <f>IF(ISERROR(VLOOKUP(CONCATENATE(BK$3,$A34),[3]!ADJSAL,3,)=TRUE),0,VLOOKUP(CONCATENATE(BK$3,$A34),[3]!ADJSAL,3,))</f>
        <v>0</v>
      </c>
      <c r="BL34" s="20">
        <f>IF(ISERROR(VLOOKUP(CONCATENATE(BL$3,$A34),[3]!ADJSAL,3,)=TRUE),0,VLOOKUP(CONCATENATE(BL$3,$A34),[3]!ADJSAL,3,))</f>
        <v>0</v>
      </c>
      <c r="BM34" s="20">
        <f>IF(ISERROR(VLOOKUP(CONCATENATE(BM$3,$A34),[3]!ADJSAL,3,)=TRUE),0,VLOOKUP(CONCATENATE(BM$3,$A34),[3]!ADJSAL,3,))</f>
        <v>0</v>
      </c>
      <c r="BN34" s="20">
        <f>IF(ISERROR(VLOOKUP(CONCATENATE(BN$3,$A34),[3]!ADJSAL,3,)=TRUE),0,VLOOKUP(CONCATENATE(BN$3,$A34),[3]!ADJSAL,3,))</f>
        <v>0</v>
      </c>
      <c r="BO34" s="20">
        <f>IF(ISERROR(VLOOKUP(CONCATENATE(BO$3,$A34),[3]!ADJSAL,3,)=TRUE),0,VLOOKUP(CONCATENATE(BO$3,$A34),[3]!ADJSAL,3,))</f>
        <v>0</v>
      </c>
      <c r="BP34" s="20">
        <f>IF(ISERROR(VLOOKUP(CONCATENATE(BP$3,$A34),[3]!ADJSAL,3,)=TRUE),0,VLOOKUP(CONCATENATE(BP$3,$A34),[3]!ADJSAL,3,))</f>
        <v>0</v>
      </c>
      <c r="BQ34" s="20">
        <f>IF(ISERROR(VLOOKUP(CONCATENATE(BQ$3,$A34),[3]!ADJSAL,3,)=TRUE),0,VLOOKUP(CONCATENATE(BQ$3,$A34),[3]!ADJSAL,3,))</f>
        <v>0</v>
      </c>
      <c r="BR34" s="20">
        <f>IF(ISERROR(VLOOKUP(CONCATENATE(BR$3,$A34),[3]!ADJSAL,3,)=TRUE),0,VLOOKUP(CONCATENATE(BR$3,$A34),[3]!ADJSAL,3,))</f>
        <v>0</v>
      </c>
      <c r="BS34" s="20">
        <f>IF(ISERROR(VLOOKUP(CONCATENATE(BS$3,$A34),[3]!ADJSAL,3,)=TRUE),0,VLOOKUP(CONCATENATE(BS$3,$A34),[3]!ADJSAL,3,))</f>
        <v>0</v>
      </c>
      <c r="BT34" s="20">
        <f>IF(ISERROR(VLOOKUP(CONCATENATE(BT$3,$A34),[3]!ADJSAL,3,)=TRUE),0,VLOOKUP(CONCATENATE(BT$3,$A34),[3]!ADJSAL,3,))</f>
        <v>0</v>
      </c>
      <c r="BU34" s="20">
        <f>IF(ISERROR(VLOOKUP(CONCATENATE(BU$3,$A34),[3]!ADJSAL,3,)=TRUE),0,VLOOKUP(CONCATENATE(BU$3,$A34),[3]!ADJSAL,3,))</f>
        <v>0</v>
      </c>
      <c r="BV34" s="20">
        <f>IF(ISERROR(VLOOKUP(CONCATENATE(BV$3,$A34),[3]!ADJSAL,3,)=TRUE),0,VLOOKUP(CONCATENATE(BV$3,$A34),[3]!ADJSAL,3,))</f>
        <v>0</v>
      </c>
      <c r="BW34" s="20">
        <f>IF(ISERROR(VLOOKUP(CONCATENATE(BW$3,$A34),[3]!ADJSAL,3,)=TRUE),0,VLOOKUP(CONCATENATE(BW$3,$A34),[3]!ADJSAL,3,))</f>
        <v>0</v>
      </c>
      <c r="BX34" s="20">
        <f>IF(ISERROR(VLOOKUP(CONCATENATE(BX$3,$A34),[3]!ADJSAL,3,)=TRUE),0,VLOOKUP(CONCATENATE(BX$3,$A34),[3]!ADJSAL,3,))</f>
        <v>0</v>
      </c>
      <c r="BY34" s="20">
        <f>IF(ISERROR(VLOOKUP(CONCATENATE(BY$3,$A34),[3]!ADJSAL,3,)=TRUE),0,VLOOKUP(CONCATENATE(BY$3,$A34),[3]!ADJSAL,3,))</f>
        <v>0</v>
      </c>
      <c r="BZ34" s="20">
        <f>IF(ISERROR(VLOOKUP(CONCATENATE(BZ$3,$A34),[3]!ADJSAL,3,)=TRUE),0,VLOOKUP(CONCATENATE(BZ$3,$A34),[3]!ADJSAL,3,))</f>
        <v>0</v>
      </c>
      <c r="CA34" s="20">
        <f>IF(ISERROR(VLOOKUP(CONCATENATE(CA$3,$A34),[3]!ADJSAL,3,)=TRUE),0,VLOOKUP(CONCATENATE(CA$3,$A34),[3]!ADJSAL,3,))</f>
        <v>0</v>
      </c>
      <c r="CB34" s="20">
        <f>IF(ISERROR(VLOOKUP(CONCATENATE(CB$3,$A34),[3]!ADJSAL,3,)=TRUE),0,VLOOKUP(CONCATENATE(CB$3,$A34),[3]!ADJSAL,3,))</f>
        <v>0</v>
      </c>
      <c r="CC34" s="20">
        <f>IF(ISERROR(VLOOKUP(CONCATENATE(CC$3,$A34),[3]!ADJSAL,3,)=TRUE),0,VLOOKUP(CONCATENATE(CC$3,$A34),[3]!ADJSAL,3,))</f>
        <v>0</v>
      </c>
      <c r="CD34" s="20">
        <f>IF(ISERROR(VLOOKUP(CONCATENATE(CD$3,$A34),[3]!ADJSAL,3,)=TRUE),0,VLOOKUP(CONCATENATE(CD$3,$A34),[3]!ADJSAL,3,))</f>
        <v>0</v>
      </c>
      <c r="CE34" s="20">
        <f>IF(ISERROR(VLOOKUP(CONCATENATE(CE$3,$A34),[3]!ADJSAL,3,)=TRUE),0,VLOOKUP(CONCATENATE(CE$3,$A34),[3]!ADJSAL,3,))</f>
        <v>0</v>
      </c>
      <c r="CF34" s="20">
        <f>IF(ISERROR(VLOOKUP(CONCATENATE(CF$3,$A34),[3]!ADJSAL,3,)=TRUE),0,VLOOKUP(CONCATENATE(CF$3,$A34),[3]!ADJSAL,3,))</f>
        <v>0</v>
      </c>
      <c r="CG34" s="20">
        <f>IF(ISERROR(VLOOKUP(CONCATENATE(CG$3,$A34),[3]!ADJSAL,3,)=TRUE),0,VLOOKUP(CONCATENATE(CG$3,$A34),[3]!ADJSAL,3,))</f>
        <v>0</v>
      </c>
      <c r="CH34" s="20">
        <f>IF(ISERROR(VLOOKUP(CONCATENATE(CH$3,$A34),[3]!ADJSAL,3,)=TRUE),0,VLOOKUP(CONCATENATE(CH$3,$A34),[3]!ADJSAL,3,))</f>
        <v>0</v>
      </c>
      <c r="CI34" s="20">
        <f>IF(ISERROR(VLOOKUP(CONCATENATE(CI$3,$A34),[3]!ADJSAL,3,)=TRUE),0,VLOOKUP(CONCATENATE(CI$3,$A34),[3]!ADJSAL,3,))</f>
        <v>0</v>
      </c>
      <c r="CJ34" s="20">
        <f>IF(ISERROR(VLOOKUP(CONCATENATE(CJ$3,$A34),[3]!ADJSAL,3,)=TRUE),0,VLOOKUP(CONCATENATE(CJ$3,$A34),[3]!ADJSAL,3,))</f>
        <v>0</v>
      </c>
      <c r="CK34" s="20">
        <f>IF(ISERROR(VLOOKUP(CONCATENATE(CK$3,$A34),[3]!ADJSAL,3,)=TRUE),0,VLOOKUP(CONCATENATE(CK$3,$A34),[3]!ADJSAL,3,))</f>
        <v>0</v>
      </c>
      <c r="CL34" s="20">
        <f>IF(ISERROR(VLOOKUP(CONCATENATE(CL$3,$A34),[3]!ADJSAL,3,)=TRUE),0,VLOOKUP(CONCATENATE(CL$3,$A34),[3]!ADJSAL,3,))</f>
        <v>0</v>
      </c>
      <c r="CM34" s="20">
        <f>IF(ISERROR(VLOOKUP(CONCATENATE(CM$3,$A34),[3]!ADJSAL,3,)=TRUE),0,VLOOKUP(CONCATENATE(CM$3,$A34),[3]!ADJSAL,3,))</f>
        <v>0</v>
      </c>
      <c r="CN34" s="20">
        <f>IF(ISERROR(VLOOKUP(CONCATENATE(CN$3,$A34),[3]!ADJSAL,3,)=TRUE),0,VLOOKUP(CONCATENATE(CN$3,$A34),[3]!ADJSAL,3,))</f>
        <v>0</v>
      </c>
      <c r="CO34" s="20">
        <f>IF(ISERROR(VLOOKUP(CONCATENATE(CO$3,$A34),[3]!ADJSAL,3,)=TRUE),0,VLOOKUP(CONCATENATE(CO$3,$A34),[3]!ADJSAL,3,))</f>
        <v>0</v>
      </c>
      <c r="CP34" s="20">
        <f>IF(ISERROR(VLOOKUP(CONCATENATE(CP$3,$A34),[3]!ADJSAL,3,)=TRUE),0,VLOOKUP(CONCATENATE(CP$3,$A34),[3]!ADJSAL,3,))</f>
        <v>0</v>
      </c>
      <c r="CQ34" s="20">
        <f>IF(ISERROR(VLOOKUP(CONCATENATE(CQ$3,$A34),[3]!ADJSAL,3,)=TRUE),0,VLOOKUP(CONCATENATE(CQ$3,$A34),[3]!ADJSAL,3,))</f>
        <v>0</v>
      </c>
      <c r="CR34" s="20">
        <f>IF(ISERROR(VLOOKUP(CONCATENATE(CR$3,$A34),[3]!ADJSAL,3,)=TRUE),0,VLOOKUP(CONCATENATE(CR$3,$A34),[3]!ADJSAL,3,))</f>
        <v>0</v>
      </c>
      <c r="CS34" s="20">
        <f>IF(ISERROR(VLOOKUP(CONCATENATE(CS$3,$A34),[3]!ADJSAL,3,)=TRUE),0,VLOOKUP(CONCATENATE(CS$3,$A34),[3]!ADJSAL,3,))</f>
        <v>0</v>
      </c>
    </row>
    <row r="35" spans="1:97">
      <c r="A35" s="170">
        <v>1040004</v>
      </c>
      <c r="B35" s="170" t="s">
        <v>26</v>
      </c>
      <c r="C35" s="171">
        <f>VLOOKUP(A35,[2]!OLD,3,)</f>
        <v>743625</v>
      </c>
      <c r="D35" s="24">
        <v>801564</v>
      </c>
      <c r="E35" s="24">
        <f t="shared" si="23"/>
        <v>763164</v>
      </c>
      <c r="F35" s="24">
        <f t="shared" si="24"/>
        <v>-38400</v>
      </c>
      <c r="G35" s="20">
        <f t="shared" si="25"/>
        <v>763164</v>
      </c>
      <c r="H35" s="20">
        <f t="shared" si="26"/>
        <v>0</v>
      </c>
      <c r="I35" s="20">
        <f t="shared" si="27"/>
        <v>0</v>
      </c>
      <c r="J35" s="20">
        <f t="shared" si="28"/>
        <v>0</v>
      </c>
      <c r="K35" s="20">
        <f t="shared" si="29"/>
        <v>0</v>
      </c>
      <c r="L35" s="20">
        <f t="shared" si="30"/>
        <v>0</v>
      </c>
      <c r="M35" s="20">
        <f t="shared" si="31"/>
        <v>0</v>
      </c>
      <c r="N35" s="20">
        <f>IF(ISERROR(VLOOKUP(CONCATENATE(N$3,$A35),[3]!ADJSAL,3,)=TRUE),0,VLOOKUP(CONCATENATE(N$3,$A35),[3]!ADJSAL,3,))</f>
        <v>67082</v>
      </c>
      <c r="O35" s="20">
        <f>IF(ISERROR(VLOOKUP(CONCATENATE(O$3,$A35),[3]!ADJSAL,3,)=TRUE),0,VLOOKUP(CONCATENATE(O$3,$A35),[3]!ADJSAL,3,))</f>
        <v>53216</v>
      </c>
      <c r="P35" s="20">
        <f>IF(ISERROR(VLOOKUP(CONCATENATE(P$3,$A35),[3]!ADJSAL,3,)=TRUE),0,VLOOKUP(CONCATENATE(P$3,$A35),[3]!ADJSAL,3,))</f>
        <v>0</v>
      </c>
      <c r="Q35" s="20">
        <f>IF(ISERROR(VLOOKUP(CONCATENATE(Q$3,$A35),[3]!ADJSAL,3,)=TRUE),0,VLOOKUP(CONCATENATE(Q$3,$A35),[3]!ADJSAL,3,))</f>
        <v>50580</v>
      </c>
      <c r="R35" s="20">
        <f>IF(ISERROR(VLOOKUP(CONCATENATE(R$3,$A35),[3]!ADJSAL,3,)=TRUE),0,VLOOKUP(CONCATENATE(R$3,$A35),[3]!ADJSAL,3,))</f>
        <v>52002</v>
      </c>
      <c r="S35" s="20">
        <f>IF(ISERROR(VLOOKUP(CONCATENATE(S$3,$A35),[3]!ADJSAL,3,)=TRUE),0,VLOOKUP(CONCATENATE(S$3,$A35),[3]!ADJSAL,3,))</f>
        <v>48717</v>
      </c>
      <c r="T35" s="20">
        <f>IF(ISERROR(VLOOKUP(CONCATENATE(T$3,$A35),[3]!ADJSAL,3,)=TRUE),0,VLOOKUP(CONCATENATE(T$3,$A35),[3]!ADJSAL,3,))</f>
        <v>52002</v>
      </c>
      <c r="U35" s="20">
        <f>IF(ISERROR(VLOOKUP(CONCATENATE(U$3,$A35),[3]!ADJSAL,3,)=TRUE),0,VLOOKUP(CONCATENATE(U$3,$A35),[3]!ADJSAL,3,))</f>
        <v>44760</v>
      </c>
      <c r="V35" s="20">
        <f>IF(ISERROR(VLOOKUP(CONCATENATE(V$3,$A35),[3]!ADJSAL,3,)=TRUE),0,VLOOKUP(CONCATENATE(V$3,$A35),[3]!ADJSAL,3,))</f>
        <v>49910</v>
      </c>
      <c r="W35" s="20">
        <f>IF(ISERROR(VLOOKUP(CONCATENATE(W$3,$A35),[3]!ADJSAL,3,)=TRUE),0,VLOOKUP(CONCATENATE(W$3,$A35),[3]!ADJSAL,3,))</f>
        <v>52002</v>
      </c>
      <c r="X35" s="20">
        <f>IF(ISERROR(VLOOKUP(CONCATENATE(X$3,$A35),[3]!ADJSAL,3,)=TRUE),0,VLOOKUP(CONCATENATE(X$3,$A35),[3]!ADJSAL,3,))</f>
        <v>52002</v>
      </c>
      <c r="Y35" s="20">
        <f>IF(ISERROR(VLOOKUP(CONCATENATE(Y$3,$A35),[3]!ADJSAL,3,)=TRUE),0,VLOOKUP(CONCATENATE(Y$3,$A35),[3]!ADJSAL,3,))</f>
        <v>191143</v>
      </c>
      <c r="Z35" s="20">
        <f>IF(ISERROR(VLOOKUP(CONCATENATE(Z$3,$A35),[3]!ADJSAL,3,)=TRUE),0,VLOOKUP(CONCATENATE(Z$3,$A35),[3]!ADJSAL,3,))</f>
        <v>49748</v>
      </c>
      <c r="AA35" s="20">
        <f>IF(ISERROR(VLOOKUP(CONCATENATE(AA$3,$A35),[3]!ADJSAL,3,)=TRUE),0,VLOOKUP(CONCATENATE(AA$3,$A35),[3]!ADJSAL,3,))</f>
        <v>0</v>
      </c>
      <c r="AB35" s="20">
        <f>IF(ISERROR(VLOOKUP(CONCATENATE(AB$3,$A35),[3]!ADJSAL,3,)=TRUE),0,VLOOKUP(CONCATENATE(AB$3,$A35),[3]!ADJSAL,3,))</f>
        <v>0</v>
      </c>
      <c r="AC35" s="20">
        <f>IF(ISERROR(VLOOKUP(CONCATENATE(AC$3,$A35),[3]!ADJSAL,3,)=TRUE),0,VLOOKUP(CONCATENATE(AC$3,$A35),[3]!ADJSAL,3,))</f>
        <v>0</v>
      </c>
      <c r="AD35" s="20">
        <f>IF(ISERROR(VLOOKUP(CONCATENATE(AD$3,$A35),[3]!ADJSAL,3,)=TRUE),0,VLOOKUP(CONCATENATE(AD$3,$A35),[3]!ADJSAL,3,))</f>
        <v>0</v>
      </c>
      <c r="AE35" s="20">
        <f>IF(ISERROR(VLOOKUP(CONCATENATE(AE$3,$A35),[3]!ADJSAL,3,)=TRUE),0,VLOOKUP(CONCATENATE(AE$3,$A35),[3]!ADJSAL,3,))</f>
        <v>0</v>
      </c>
      <c r="AF35" s="20">
        <f>IF(ISERROR(VLOOKUP(CONCATENATE(AF$3,$A35),[3]!ADJSAL,3,)=TRUE),0,VLOOKUP(CONCATENATE(AF$3,$A35),[3]!ADJSAL,3,))</f>
        <v>0</v>
      </c>
      <c r="AG35" s="20">
        <f>IF(ISERROR(VLOOKUP(CONCATENATE(AG$3,$A35),[3]!ADJSAL,3,)=TRUE),0,VLOOKUP(CONCATENATE(AG$3,$A35),[3]!ADJSAL,3,))</f>
        <v>0</v>
      </c>
      <c r="AH35" s="20">
        <f>IF(ISERROR(VLOOKUP(CONCATENATE(AH$3,$A35),[3]!ADJSAL,3,)=TRUE),0,VLOOKUP(CONCATENATE(AH$3,$A35),[3]!ADJSAL,3,))</f>
        <v>0</v>
      </c>
      <c r="AI35" s="20">
        <f>IF(ISERROR(VLOOKUP(CONCATENATE(AI$3,$A35),[3]!ADJSAL,3,)=TRUE),0,VLOOKUP(CONCATENATE(AI$3,$A35),[3]!ADJSAL,3,))</f>
        <v>0</v>
      </c>
      <c r="AJ35" s="20">
        <f>IF(ISERROR(VLOOKUP(CONCATENATE(AJ$3,$A35),[3]!ADJSAL,3,)=TRUE),0,VLOOKUP(CONCATENATE(AJ$3,$A35),[3]!ADJSAL,3,))</f>
        <v>0</v>
      </c>
      <c r="AK35" s="20">
        <f>IF(ISERROR(VLOOKUP(CONCATENATE(AK$3,$A35),[3]!ADJSAL,3,)=TRUE),0,VLOOKUP(CONCATENATE(AK$3,$A35),[3]!ADJSAL,3,))</f>
        <v>0</v>
      </c>
      <c r="AL35" s="20">
        <f>IF(ISERROR(VLOOKUP(CONCATENATE(AL$3,$A35),[3]!ADJSAL,3,)=TRUE),0,VLOOKUP(CONCATENATE(AL$3,$A35),[3]!ADJSAL,3,))</f>
        <v>0</v>
      </c>
      <c r="AM35" s="20">
        <f>IF(ISERROR(VLOOKUP(CONCATENATE(AM$3,$A35),[3]!ADJSAL,3,)=TRUE),0,VLOOKUP(CONCATENATE(AM$3,$A35),[3]!ADJSAL,3,))</f>
        <v>0</v>
      </c>
      <c r="AN35" s="20">
        <f>IF(ISERROR(VLOOKUP(CONCATENATE(AN$3,$A35),[3]!ADJSAL,3,)=TRUE),0,VLOOKUP(CONCATENATE(AN$3,$A35),[3]!ADJSAL,3,))</f>
        <v>0</v>
      </c>
      <c r="AO35" s="20">
        <f>IF(ISERROR(VLOOKUP(CONCATENATE(AO$3,$A35),[3]!ADJSAL,3,)=TRUE),0,VLOOKUP(CONCATENATE(AO$3,$A35),[3]!ADJSAL,3,))</f>
        <v>0</v>
      </c>
      <c r="AP35" s="20">
        <f>IF(ISERROR(VLOOKUP(CONCATENATE(AP$3,$A35),[3]!ADJSAL,3,)=TRUE),0,VLOOKUP(CONCATENATE(AP$3,$A35),[3]!ADJSAL,3,))</f>
        <v>0</v>
      </c>
      <c r="AQ35" s="20">
        <f>IF(ISERROR(VLOOKUP(CONCATENATE(AQ$3,$A35),[3]!ADJSAL,3,)=TRUE),0,VLOOKUP(CONCATENATE(AQ$3,$A35),[3]!ADJSAL,3,))</f>
        <v>0</v>
      </c>
      <c r="AR35" s="20">
        <f>IF(ISERROR(VLOOKUP(CONCATENATE(AR$3,$A35),[3]!ADJSAL,3,)=TRUE),0,VLOOKUP(CONCATENATE(AR$3,$A35),[3]!ADJSAL,3,))</f>
        <v>0</v>
      </c>
      <c r="AS35" s="20">
        <f>IF(ISERROR(VLOOKUP(CONCATENATE(AS$3,$A35),[3]!ADJSAL,3,)=TRUE),0,VLOOKUP(CONCATENATE(AS$3,$A35),[3]!ADJSAL,3,))</f>
        <v>0</v>
      </c>
      <c r="AT35" s="20">
        <f>IF(ISERROR(VLOOKUP(CONCATENATE(AT$3,$A35),[3]!ADJSAL,3,)=TRUE),0,VLOOKUP(CONCATENATE(AT$3,$A35),[3]!ADJSAL,3,))</f>
        <v>0</v>
      </c>
      <c r="AU35" s="20">
        <f>IF(ISERROR(VLOOKUP(CONCATENATE(AU$3,$A35),[3]!ADJSAL,3,)=TRUE),0,VLOOKUP(CONCATENATE(AU$3,$A35),[3]!ADJSAL,3,))</f>
        <v>0</v>
      </c>
      <c r="AV35" s="20">
        <f>IF(ISERROR(VLOOKUP(CONCATENATE(AV$3,$A35),[3]!ADJSAL,3,)=TRUE),0,VLOOKUP(CONCATENATE(AV$3,$A35),[3]!ADJSAL,3,))</f>
        <v>0</v>
      </c>
      <c r="AW35" s="20">
        <f>IF(ISERROR(VLOOKUP(CONCATENATE(AW$3,$A35),[3]!ADJSAL,3,)=TRUE),0,VLOOKUP(CONCATENATE(AW$3,$A35),[3]!ADJSAL,3,))</f>
        <v>0</v>
      </c>
      <c r="AX35" s="20">
        <f>IF(ISERROR(VLOOKUP(CONCATENATE(AX$3,$A35),[3]!ADJSAL,3,)=TRUE),0,VLOOKUP(CONCATENATE(AX$3,$A35),[3]!ADJSAL,3,))</f>
        <v>0</v>
      </c>
      <c r="AY35" s="20">
        <f>IF(ISERROR(VLOOKUP(CONCATENATE(AY$3,$A35),[3]!ADJSAL,3,)=TRUE),0,VLOOKUP(CONCATENATE(AY$3,$A35),[3]!ADJSAL,3,))</f>
        <v>0</v>
      </c>
      <c r="AZ35" s="20">
        <f>IF(ISERROR(VLOOKUP(CONCATENATE(AZ$3,$A35),[3]!ADJSAL,3,)=TRUE),0,VLOOKUP(CONCATENATE(AZ$3,$A35),[3]!ADJSAL,3,))</f>
        <v>0</v>
      </c>
      <c r="BA35" s="20">
        <f>IF(ISERROR(VLOOKUP(CONCATENATE(BA$3,$A35),[3]!ADJSAL,3,)=TRUE),0,VLOOKUP(CONCATENATE(BA$3,$A35),[3]!ADJSAL,3,))</f>
        <v>0</v>
      </c>
      <c r="BB35" s="20">
        <f>IF(ISERROR(VLOOKUP(CONCATENATE(BB$3,$A35),[3]!ADJSAL,3,)=TRUE),0,VLOOKUP(CONCATENATE(BB$3,$A35),[3]!ADJSAL,3,))</f>
        <v>0</v>
      </c>
      <c r="BC35" s="20">
        <f>IF(ISERROR(VLOOKUP(CONCATENATE(BC$3,$A35),[3]!ADJSAL,3,)=TRUE),0,VLOOKUP(CONCATENATE(BC$3,$A35),[3]!ADJSAL,3,))</f>
        <v>0</v>
      </c>
      <c r="BD35" s="20">
        <f>IF(ISERROR(VLOOKUP(CONCATENATE(BD$3,$A35),[3]!ADJSAL,3,)=TRUE),0,VLOOKUP(CONCATENATE(BD$3,$A35),[3]!ADJSAL,3,))</f>
        <v>0</v>
      </c>
      <c r="BE35" s="20">
        <f>IF(ISERROR(VLOOKUP(CONCATENATE(BE$3,$A35),[3]!ADJSAL,3,)=TRUE),0,VLOOKUP(CONCATENATE(BE$3,$A35),[3]!ADJSAL,3,))</f>
        <v>0</v>
      </c>
      <c r="BF35" s="20">
        <f>IF(ISERROR(VLOOKUP(CONCATENATE(BF$3,$A35),[3]!ADJSAL,3,)=TRUE),0,VLOOKUP(CONCATENATE(BF$3,$A35),[3]!ADJSAL,3,))</f>
        <v>0</v>
      </c>
      <c r="BG35" s="20">
        <f>IF(ISERROR(VLOOKUP(CONCATENATE(BG$3,$A35),[3]!ADJSAL,3,)=TRUE),0,VLOOKUP(CONCATENATE(BG$3,$A35),[3]!ADJSAL,3,))</f>
        <v>0</v>
      </c>
      <c r="BH35" s="20">
        <f>IF(ISERROR(VLOOKUP(CONCATENATE(BH$3,$A35),[3]!ADJSAL,3,)=TRUE),0,VLOOKUP(CONCATENATE(BH$3,$A35),[3]!ADJSAL,3,))</f>
        <v>0</v>
      </c>
      <c r="BI35" s="20">
        <f>IF(ISERROR(VLOOKUP(CONCATENATE(BI$3,$A35),[3]!ADJSAL,3,)=TRUE),0,VLOOKUP(CONCATENATE(BI$3,$A35),[3]!ADJSAL,3,))</f>
        <v>0</v>
      </c>
      <c r="BJ35" s="20">
        <f>IF(ISERROR(VLOOKUP(CONCATENATE(BJ$3,$A35),[3]!ADJSAL,3,)=TRUE),0,VLOOKUP(CONCATENATE(BJ$3,$A35),[3]!ADJSAL,3,))</f>
        <v>0</v>
      </c>
      <c r="BK35" s="20">
        <f>IF(ISERROR(VLOOKUP(CONCATENATE(BK$3,$A35),[3]!ADJSAL,3,)=TRUE),0,VLOOKUP(CONCATENATE(BK$3,$A35),[3]!ADJSAL,3,))</f>
        <v>0</v>
      </c>
      <c r="BL35" s="20">
        <f>IF(ISERROR(VLOOKUP(CONCATENATE(BL$3,$A35),[3]!ADJSAL,3,)=TRUE),0,VLOOKUP(CONCATENATE(BL$3,$A35),[3]!ADJSAL,3,))</f>
        <v>0</v>
      </c>
      <c r="BM35" s="20">
        <f>IF(ISERROR(VLOOKUP(CONCATENATE(BM$3,$A35),[3]!ADJSAL,3,)=TRUE),0,VLOOKUP(CONCATENATE(BM$3,$A35),[3]!ADJSAL,3,))</f>
        <v>0</v>
      </c>
      <c r="BN35" s="20">
        <f>IF(ISERROR(VLOOKUP(CONCATENATE(BN$3,$A35),[3]!ADJSAL,3,)=TRUE),0,VLOOKUP(CONCATENATE(BN$3,$A35),[3]!ADJSAL,3,))</f>
        <v>0</v>
      </c>
      <c r="BO35" s="20">
        <f>IF(ISERROR(VLOOKUP(CONCATENATE(BO$3,$A35),[3]!ADJSAL,3,)=TRUE),0,VLOOKUP(CONCATENATE(BO$3,$A35),[3]!ADJSAL,3,))</f>
        <v>0</v>
      </c>
      <c r="BP35" s="20">
        <f>IF(ISERROR(VLOOKUP(CONCATENATE(BP$3,$A35),[3]!ADJSAL,3,)=TRUE),0,VLOOKUP(CONCATENATE(BP$3,$A35),[3]!ADJSAL,3,))</f>
        <v>0</v>
      </c>
      <c r="BQ35" s="20">
        <f>IF(ISERROR(VLOOKUP(CONCATENATE(BQ$3,$A35),[3]!ADJSAL,3,)=TRUE),0,VLOOKUP(CONCATENATE(BQ$3,$A35),[3]!ADJSAL,3,))</f>
        <v>0</v>
      </c>
      <c r="BR35" s="20">
        <f>IF(ISERROR(VLOOKUP(CONCATENATE(BR$3,$A35),[3]!ADJSAL,3,)=TRUE),0,VLOOKUP(CONCATENATE(BR$3,$A35),[3]!ADJSAL,3,))</f>
        <v>0</v>
      </c>
      <c r="BS35" s="20">
        <f>IF(ISERROR(VLOOKUP(CONCATENATE(BS$3,$A35),[3]!ADJSAL,3,)=TRUE),0,VLOOKUP(CONCATENATE(BS$3,$A35),[3]!ADJSAL,3,))</f>
        <v>0</v>
      </c>
      <c r="BT35" s="20">
        <f>IF(ISERROR(VLOOKUP(CONCATENATE(BT$3,$A35),[3]!ADJSAL,3,)=TRUE),0,VLOOKUP(CONCATENATE(BT$3,$A35),[3]!ADJSAL,3,))</f>
        <v>0</v>
      </c>
      <c r="BU35" s="20">
        <f>IF(ISERROR(VLOOKUP(CONCATENATE(BU$3,$A35),[3]!ADJSAL,3,)=TRUE),0,VLOOKUP(CONCATENATE(BU$3,$A35),[3]!ADJSAL,3,))</f>
        <v>0</v>
      </c>
      <c r="BV35" s="20">
        <f>IF(ISERROR(VLOOKUP(CONCATENATE(BV$3,$A35),[3]!ADJSAL,3,)=TRUE),0,VLOOKUP(CONCATENATE(BV$3,$A35),[3]!ADJSAL,3,))</f>
        <v>0</v>
      </c>
      <c r="BW35" s="20">
        <f>IF(ISERROR(VLOOKUP(CONCATENATE(BW$3,$A35),[3]!ADJSAL,3,)=TRUE),0,VLOOKUP(CONCATENATE(BW$3,$A35),[3]!ADJSAL,3,))</f>
        <v>0</v>
      </c>
      <c r="BX35" s="20">
        <f>IF(ISERROR(VLOOKUP(CONCATENATE(BX$3,$A35),[3]!ADJSAL,3,)=TRUE),0,VLOOKUP(CONCATENATE(BX$3,$A35),[3]!ADJSAL,3,))</f>
        <v>0</v>
      </c>
      <c r="BY35" s="20">
        <f>IF(ISERROR(VLOOKUP(CONCATENATE(BY$3,$A35),[3]!ADJSAL,3,)=TRUE),0,VLOOKUP(CONCATENATE(BY$3,$A35),[3]!ADJSAL,3,))</f>
        <v>0</v>
      </c>
      <c r="BZ35" s="20">
        <f>IF(ISERROR(VLOOKUP(CONCATENATE(BZ$3,$A35),[3]!ADJSAL,3,)=TRUE),0,VLOOKUP(CONCATENATE(BZ$3,$A35),[3]!ADJSAL,3,))</f>
        <v>0</v>
      </c>
      <c r="CA35" s="20">
        <f>IF(ISERROR(VLOOKUP(CONCATENATE(CA$3,$A35),[3]!ADJSAL,3,)=TRUE),0,VLOOKUP(CONCATENATE(CA$3,$A35),[3]!ADJSAL,3,))</f>
        <v>0</v>
      </c>
      <c r="CB35" s="20">
        <f>IF(ISERROR(VLOOKUP(CONCATENATE(CB$3,$A35),[3]!ADJSAL,3,)=TRUE),0,VLOOKUP(CONCATENATE(CB$3,$A35),[3]!ADJSAL,3,))</f>
        <v>0</v>
      </c>
      <c r="CC35" s="20">
        <f>IF(ISERROR(VLOOKUP(CONCATENATE(CC$3,$A35),[3]!ADJSAL,3,)=TRUE),0,VLOOKUP(CONCATENATE(CC$3,$A35),[3]!ADJSAL,3,))</f>
        <v>0</v>
      </c>
      <c r="CD35" s="20">
        <f>IF(ISERROR(VLOOKUP(CONCATENATE(CD$3,$A35),[3]!ADJSAL,3,)=TRUE),0,VLOOKUP(CONCATENATE(CD$3,$A35),[3]!ADJSAL,3,))</f>
        <v>0</v>
      </c>
      <c r="CE35" s="20">
        <f>IF(ISERROR(VLOOKUP(CONCATENATE(CE$3,$A35),[3]!ADJSAL,3,)=TRUE),0,VLOOKUP(CONCATENATE(CE$3,$A35),[3]!ADJSAL,3,))</f>
        <v>0</v>
      </c>
      <c r="CF35" s="20">
        <f>IF(ISERROR(VLOOKUP(CONCATENATE(CF$3,$A35),[3]!ADJSAL,3,)=TRUE),0,VLOOKUP(CONCATENATE(CF$3,$A35),[3]!ADJSAL,3,))</f>
        <v>0</v>
      </c>
      <c r="CG35" s="20">
        <f>IF(ISERROR(VLOOKUP(CONCATENATE(CG$3,$A35),[3]!ADJSAL,3,)=TRUE),0,VLOOKUP(CONCATENATE(CG$3,$A35),[3]!ADJSAL,3,))</f>
        <v>0</v>
      </c>
      <c r="CH35" s="20">
        <f>IF(ISERROR(VLOOKUP(CONCATENATE(CH$3,$A35),[3]!ADJSAL,3,)=TRUE),0,VLOOKUP(CONCATENATE(CH$3,$A35),[3]!ADJSAL,3,))</f>
        <v>0</v>
      </c>
      <c r="CI35" s="20">
        <f>IF(ISERROR(VLOOKUP(CONCATENATE(CI$3,$A35),[3]!ADJSAL,3,)=TRUE),0,VLOOKUP(CONCATENATE(CI$3,$A35),[3]!ADJSAL,3,))</f>
        <v>0</v>
      </c>
      <c r="CJ35" s="20">
        <f>IF(ISERROR(VLOOKUP(CONCATENATE(CJ$3,$A35),[3]!ADJSAL,3,)=TRUE),0,VLOOKUP(CONCATENATE(CJ$3,$A35),[3]!ADJSAL,3,))</f>
        <v>0</v>
      </c>
      <c r="CK35" s="20">
        <f>IF(ISERROR(VLOOKUP(CONCATENATE(CK$3,$A35),[3]!ADJSAL,3,)=TRUE),0,VLOOKUP(CONCATENATE(CK$3,$A35),[3]!ADJSAL,3,))</f>
        <v>0</v>
      </c>
      <c r="CL35" s="20">
        <f>IF(ISERROR(VLOOKUP(CONCATENATE(CL$3,$A35),[3]!ADJSAL,3,)=TRUE),0,VLOOKUP(CONCATENATE(CL$3,$A35),[3]!ADJSAL,3,))</f>
        <v>0</v>
      </c>
      <c r="CM35" s="20">
        <f>IF(ISERROR(VLOOKUP(CONCATENATE(CM$3,$A35),[3]!ADJSAL,3,)=TRUE),0,VLOOKUP(CONCATENATE(CM$3,$A35),[3]!ADJSAL,3,))</f>
        <v>0</v>
      </c>
      <c r="CN35" s="20">
        <f>IF(ISERROR(VLOOKUP(CONCATENATE(CN$3,$A35),[3]!ADJSAL,3,)=TRUE),0,VLOOKUP(CONCATENATE(CN$3,$A35),[3]!ADJSAL,3,))</f>
        <v>0</v>
      </c>
      <c r="CO35" s="20">
        <f>IF(ISERROR(VLOOKUP(CONCATENATE(CO$3,$A35),[3]!ADJSAL,3,)=TRUE),0,VLOOKUP(CONCATENATE(CO$3,$A35),[3]!ADJSAL,3,))</f>
        <v>0</v>
      </c>
      <c r="CP35" s="20">
        <f>IF(ISERROR(VLOOKUP(CONCATENATE(CP$3,$A35),[3]!ADJSAL,3,)=TRUE),0,VLOOKUP(CONCATENATE(CP$3,$A35),[3]!ADJSAL,3,))</f>
        <v>0</v>
      </c>
      <c r="CQ35" s="20">
        <f>IF(ISERROR(VLOOKUP(CONCATENATE(CQ$3,$A35),[3]!ADJSAL,3,)=TRUE),0,VLOOKUP(CONCATENATE(CQ$3,$A35),[3]!ADJSAL,3,))</f>
        <v>0</v>
      </c>
      <c r="CR35" s="20">
        <f>IF(ISERROR(VLOOKUP(CONCATENATE(CR$3,$A35),[3]!ADJSAL,3,)=TRUE),0,VLOOKUP(CONCATENATE(CR$3,$A35),[3]!ADJSAL,3,))</f>
        <v>0</v>
      </c>
      <c r="CS35" s="20">
        <f>IF(ISERROR(VLOOKUP(CONCATENATE(CS$3,$A35),[3]!ADJSAL,3,)=TRUE),0,VLOOKUP(CONCATENATE(CS$3,$A35),[3]!ADJSAL,3,))</f>
        <v>0</v>
      </c>
    </row>
    <row r="36" spans="1:97">
      <c r="A36" s="170">
        <v>1040005</v>
      </c>
      <c r="B36" s="170" t="s">
        <v>27</v>
      </c>
      <c r="C36" s="171">
        <f>VLOOKUP(A36,[2]!OLD,3,)</f>
        <v>0</v>
      </c>
      <c r="D36" s="24">
        <v>323460</v>
      </c>
      <c r="E36" s="24">
        <f t="shared" si="23"/>
        <v>330319</v>
      </c>
      <c r="F36" s="24">
        <f t="shared" si="24"/>
        <v>6859</v>
      </c>
      <c r="G36" s="20">
        <f t="shared" si="25"/>
        <v>330319</v>
      </c>
      <c r="H36" s="20">
        <f t="shared" si="26"/>
        <v>0</v>
      </c>
      <c r="I36" s="20">
        <f t="shared" si="27"/>
        <v>0</v>
      </c>
      <c r="J36" s="20">
        <f t="shared" si="28"/>
        <v>0</v>
      </c>
      <c r="K36" s="20">
        <f t="shared" si="29"/>
        <v>0</v>
      </c>
      <c r="L36" s="20">
        <f t="shared" si="30"/>
        <v>0</v>
      </c>
      <c r="M36" s="20">
        <f t="shared" si="31"/>
        <v>0</v>
      </c>
      <c r="N36" s="20">
        <v>35964</v>
      </c>
      <c r="O36" s="20">
        <v>30552</v>
      </c>
      <c r="P36" s="20">
        <v>0</v>
      </c>
      <c r="Q36" s="20">
        <v>17952</v>
      </c>
      <c r="R36" s="20">
        <v>17952</v>
      </c>
      <c r="S36" s="20">
        <v>6432</v>
      </c>
      <c r="T36" s="20">
        <v>17952</v>
      </c>
      <c r="U36" s="20">
        <v>17952</v>
      </c>
      <c r="V36" s="20">
        <v>17952</v>
      </c>
      <c r="W36" s="20">
        <v>17952</v>
      </c>
      <c r="X36" s="20">
        <v>17952</v>
      </c>
      <c r="Y36" s="20">
        <v>104155</v>
      </c>
      <c r="Z36" s="20">
        <v>27552</v>
      </c>
      <c r="AA36" s="20">
        <f>IF(ISERROR(VLOOKUP(CONCATENATE(AA$3,$A36),[3]!ADJSAL,3,)=TRUE),0,VLOOKUP(CONCATENATE(AA$3,$A36),[3]!ADJSAL,3,))</f>
        <v>0</v>
      </c>
      <c r="AB36" s="20">
        <f>IF(ISERROR(VLOOKUP(CONCATENATE(AB$3,$A36),[3]!ADJSAL,3,)=TRUE),0,VLOOKUP(CONCATENATE(AB$3,$A36),[3]!ADJSAL,3,))</f>
        <v>0</v>
      </c>
      <c r="AC36" s="20">
        <f>IF(ISERROR(VLOOKUP(CONCATENATE(AC$3,$A36),[3]!ADJSAL,3,)=TRUE),0,VLOOKUP(CONCATENATE(AC$3,$A36),[3]!ADJSAL,3,))</f>
        <v>0</v>
      </c>
      <c r="AD36" s="20">
        <f>IF(ISERROR(VLOOKUP(CONCATENATE(AD$3,$A36),[3]!ADJSAL,3,)=TRUE),0,VLOOKUP(CONCATENATE(AD$3,$A36),[3]!ADJSAL,3,))</f>
        <v>0</v>
      </c>
      <c r="AE36" s="20">
        <f>IF(ISERROR(VLOOKUP(CONCATENATE(AE$3,$A36),[3]!ADJSAL,3,)=TRUE),0,VLOOKUP(CONCATENATE(AE$3,$A36),[3]!ADJSAL,3,))</f>
        <v>0</v>
      </c>
      <c r="AF36" s="20">
        <f>IF(ISERROR(VLOOKUP(CONCATENATE(AF$3,$A36),[3]!ADJSAL,3,)=TRUE),0,VLOOKUP(CONCATENATE(AF$3,$A36),[3]!ADJSAL,3,))</f>
        <v>0</v>
      </c>
      <c r="AG36" s="20">
        <f>IF(ISERROR(VLOOKUP(CONCATENATE(AG$3,$A36),[3]!ADJSAL,3,)=TRUE),0,VLOOKUP(CONCATENATE(AG$3,$A36),[3]!ADJSAL,3,))</f>
        <v>0</v>
      </c>
      <c r="AH36" s="20">
        <f>IF(ISERROR(VLOOKUP(CONCATENATE(AH$3,$A36),[3]!ADJSAL,3,)=TRUE),0,VLOOKUP(CONCATENATE(AH$3,$A36),[3]!ADJSAL,3,))</f>
        <v>0</v>
      </c>
      <c r="AI36" s="20">
        <f>IF(ISERROR(VLOOKUP(CONCATENATE(AI$3,$A36),[3]!ADJSAL,3,)=TRUE),0,VLOOKUP(CONCATENATE(AI$3,$A36),[3]!ADJSAL,3,))</f>
        <v>0</v>
      </c>
      <c r="AJ36" s="20">
        <f>IF(ISERROR(VLOOKUP(CONCATENATE(AJ$3,$A36),[3]!ADJSAL,3,)=TRUE),0,VLOOKUP(CONCATENATE(AJ$3,$A36),[3]!ADJSAL,3,))</f>
        <v>0</v>
      </c>
      <c r="AK36" s="20">
        <f>IF(ISERROR(VLOOKUP(CONCATENATE(AK$3,$A36),[3]!ADJSAL,3,)=TRUE),0,VLOOKUP(CONCATENATE(AK$3,$A36),[3]!ADJSAL,3,))</f>
        <v>0</v>
      </c>
      <c r="AL36" s="20">
        <f>IF(ISERROR(VLOOKUP(CONCATENATE(AL$3,$A36),[3]!ADJSAL,3,)=TRUE),0,VLOOKUP(CONCATENATE(AL$3,$A36),[3]!ADJSAL,3,))</f>
        <v>0</v>
      </c>
      <c r="AM36" s="20">
        <f>IF(ISERROR(VLOOKUP(CONCATENATE(AM$3,$A36),[3]!ADJSAL,3,)=TRUE),0,VLOOKUP(CONCATENATE(AM$3,$A36),[3]!ADJSAL,3,))</f>
        <v>0</v>
      </c>
      <c r="AN36" s="20">
        <f>IF(ISERROR(VLOOKUP(CONCATENATE(AN$3,$A36),[3]!ADJSAL,3,)=TRUE),0,VLOOKUP(CONCATENATE(AN$3,$A36),[3]!ADJSAL,3,))</f>
        <v>0</v>
      </c>
      <c r="AO36" s="20">
        <f>IF(ISERROR(VLOOKUP(CONCATENATE(AO$3,$A36),[3]!ADJSAL,3,)=TRUE),0,VLOOKUP(CONCATENATE(AO$3,$A36),[3]!ADJSAL,3,))</f>
        <v>0</v>
      </c>
      <c r="AP36" s="20">
        <f>IF(ISERROR(VLOOKUP(CONCATENATE(AP$3,$A36),[3]!ADJSAL,3,)=TRUE),0,VLOOKUP(CONCATENATE(AP$3,$A36),[3]!ADJSAL,3,))</f>
        <v>0</v>
      </c>
      <c r="AQ36" s="20">
        <f>IF(ISERROR(VLOOKUP(CONCATENATE(AQ$3,$A36),[3]!ADJSAL,3,)=TRUE),0,VLOOKUP(CONCATENATE(AQ$3,$A36),[3]!ADJSAL,3,))</f>
        <v>0</v>
      </c>
      <c r="AR36" s="20">
        <f>IF(ISERROR(VLOOKUP(CONCATENATE(AR$3,$A36),[3]!ADJSAL,3,)=TRUE),0,VLOOKUP(CONCATENATE(AR$3,$A36),[3]!ADJSAL,3,))</f>
        <v>0</v>
      </c>
      <c r="AS36" s="20">
        <f>IF(ISERROR(VLOOKUP(CONCATENATE(AS$3,$A36),[3]!ADJSAL,3,)=TRUE),0,VLOOKUP(CONCATENATE(AS$3,$A36),[3]!ADJSAL,3,))</f>
        <v>0</v>
      </c>
      <c r="AT36" s="20">
        <f>IF(ISERROR(VLOOKUP(CONCATENATE(AT$3,$A36),[3]!ADJSAL,3,)=TRUE),0,VLOOKUP(CONCATENATE(AT$3,$A36),[3]!ADJSAL,3,))</f>
        <v>0</v>
      </c>
      <c r="AU36" s="20">
        <f>IF(ISERROR(VLOOKUP(CONCATENATE(AU$3,$A36),[3]!ADJSAL,3,)=TRUE),0,VLOOKUP(CONCATENATE(AU$3,$A36),[3]!ADJSAL,3,))</f>
        <v>0</v>
      </c>
      <c r="AV36" s="20">
        <f>IF(ISERROR(VLOOKUP(CONCATENATE(AV$3,$A36),[3]!ADJSAL,3,)=TRUE),0,VLOOKUP(CONCATENATE(AV$3,$A36),[3]!ADJSAL,3,))</f>
        <v>0</v>
      </c>
      <c r="AW36" s="20">
        <f>IF(ISERROR(VLOOKUP(CONCATENATE(AW$3,$A36),[3]!ADJSAL,3,)=TRUE),0,VLOOKUP(CONCATENATE(AW$3,$A36),[3]!ADJSAL,3,))</f>
        <v>0</v>
      </c>
      <c r="AX36" s="20">
        <f>IF(ISERROR(VLOOKUP(CONCATENATE(AX$3,$A36),[3]!ADJSAL,3,)=TRUE),0,VLOOKUP(CONCATENATE(AX$3,$A36),[3]!ADJSAL,3,))</f>
        <v>0</v>
      </c>
      <c r="AY36" s="20">
        <f>IF(ISERROR(VLOOKUP(CONCATENATE(AY$3,$A36),[3]!ADJSAL,3,)=TRUE),0,VLOOKUP(CONCATENATE(AY$3,$A36),[3]!ADJSAL,3,))</f>
        <v>0</v>
      </c>
      <c r="AZ36" s="20">
        <f>IF(ISERROR(VLOOKUP(CONCATENATE(AZ$3,$A36),[3]!ADJSAL,3,)=TRUE),0,VLOOKUP(CONCATENATE(AZ$3,$A36),[3]!ADJSAL,3,))</f>
        <v>0</v>
      </c>
      <c r="BA36" s="20">
        <f>IF(ISERROR(VLOOKUP(CONCATENATE(BA$3,$A36),[3]!ADJSAL,3,)=TRUE),0,VLOOKUP(CONCATENATE(BA$3,$A36),[3]!ADJSAL,3,))</f>
        <v>0</v>
      </c>
      <c r="BB36" s="20">
        <f>IF(ISERROR(VLOOKUP(CONCATENATE(BB$3,$A36),[3]!ADJSAL,3,)=TRUE),0,VLOOKUP(CONCATENATE(BB$3,$A36),[3]!ADJSAL,3,))</f>
        <v>0</v>
      </c>
      <c r="BC36" s="20">
        <f>IF(ISERROR(VLOOKUP(CONCATENATE(BC$3,$A36),[3]!ADJSAL,3,)=TRUE),0,VLOOKUP(CONCATENATE(BC$3,$A36),[3]!ADJSAL,3,))</f>
        <v>0</v>
      </c>
      <c r="BD36" s="20">
        <f>IF(ISERROR(VLOOKUP(CONCATENATE(BD$3,$A36),[3]!ADJSAL,3,)=TRUE),0,VLOOKUP(CONCATENATE(BD$3,$A36),[3]!ADJSAL,3,))</f>
        <v>0</v>
      </c>
      <c r="BE36" s="20">
        <f>IF(ISERROR(VLOOKUP(CONCATENATE(BE$3,$A36),[3]!ADJSAL,3,)=TRUE),0,VLOOKUP(CONCATENATE(BE$3,$A36),[3]!ADJSAL,3,))</f>
        <v>0</v>
      </c>
      <c r="BF36" s="20">
        <f>IF(ISERROR(VLOOKUP(CONCATENATE(BF$3,$A36),[3]!ADJSAL,3,)=TRUE),0,VLOOKUP(CONCATENATE(BF$3,$A36),[3]!ADJSAL,3,))</f>
        <v>0</v>
      </c>
      <c r="BG36" s="20">
        <f>IF(ISERROR(VLOOKUP(CONCATENATE(BG$3,$A36),[3]!ADJSAL,3,)=TRUE),0,VLOOKUP(CONCATENATE(BG$3,$A36),[3]!ADJSAL,3,))</f>
        <v>0</v>
      </c>
      <c r="BH36" s="20">
        <f>IF(ISERROR(VLOOKUP(CONCATENATE(BH$3,$A36),[3]!ADJSAL,3,)=TRUE),0,VLOOKUP(CONCATENATE(BH$3,$A36),[3]!ADJSAL,3,))</f>
        <v>0</v>
      </c>
      <c r="BI36" s="20">
        <f>IF(ISERROR(VLOOKUP(CONCATENATE(BI$3,$A36),[3]!ADJSAL,3,)=TRUE),0,VLOOKUP(CONCATENATE(BI$3,$A36),[3]!ADJSAL,3,))</f>
        <v>0</v>
      </c>
      <c r="BJ36" s="20">
        <f>IF(ISERROR(VLOOKUP(CONCATENATE(BJ$3,$A36),[3]!ADJSAL,3,)=TRUE),0,VLOOKUP(CONCATENATE(BJ$3,$A36),[3]!ADJSAL,3,))</f>
        <v>0</v>
      </c>
      <c r="BK36" s="20">
        <f>IF(ISERROR(VLOOKUP(CONCATENATE(BK$3,$A36),[3]!ADJSAL,3,)=TRUE),0,VLOOKUP(CONCATENATE(BK$3,$A36),[3]!ADJSAL,3,))</f>
        <v>0</v>
      </c>
      <c r="BL36" s="20">
        <f>IF(ISERROR(VLOOKUP(CONCATENATE(BL$3,$A36),[3]!ADJSAL,3,)=TRUE),0,VLOOKUP(CONCATENATE(BL$3,$A36),[3]!ADJSAL,3,))</f>
        <v>0</v>
      </c>
      <c r="BM36" s="20">
        <f>IF(ISERROR(VLOOKUP(CONCATENATE(BM$3,$A36),[3]!ADJSAL,3,)=TRUE),0,VLOOKUP(CONCATENATE(BM$3,$A36),[3]!ADJSAL,3,))</f>
        <v>0</v>
      </c>
      <c r="BN36" s="20">
        <f>IF(ISERROR(VLOOKUP(CONCATENATE(BN$3,$A36),[3]!ADJSAL,3,)=TRUE),0,VLOOKUP(CONCATENATE(BN$3,$A36),[3]!ADJSAL,3,))</f>
        <v>0</v>
      </c>
      <c r="BO36" s="20">
        <f>IF(ISERROR(VLOOKUP(CONCATENATE(BO$3,$A36),[3]!ADJSAL,3,)=TRUE),0,VLOOKUP(CONCATENATE(BO$3,$A36),[3]!ADJSAL,3,))</f>
        <v>0</v>
      </c>
      <c r="BP36" s="20">
        <f>IF(ISERROR(VLOOKUP(CONCATENATE(BP$3,$A36),[3]!ADJSAL,3,)=TRUE),0,VLOOKUP(CONCATENATE(BP$3,$A36),[3]!ADJSAL,3,))</f>
        <v>0</v>
      </c>
      <c r="BQ36" s="20">
        <f>IF(ISERROR(VLOOKUP(CONCATENATE(BQ$3,$A36),[3]!ADJSAL,3,)=TRUE),0,VLOOKUP(CONCATENATE(BQ$3,$A36),[3]!ADJSAL,3,))</f>
        <v>0</v>
      </c>
      <c r="BR36" s="20">
        <f>IF(ISERROR(VLOOKUP(CONCATENATE(BR$3,$A36),[3]!ADJSAL,3,)=TRUE),0,VLOOKUP(CONCATENATE(BR$3,$A36),[3]!ADJSAL,3,))</f>
        <v>0</v>
      </c>
      <c r="BS36" s="20">
        <f>IF(ISERROR(VLOOKUP(CONCATENATE(BS$3,$A36),[3]!ADJSAL,3,)=TRUE),0,VLOOKUP(CONCATENATE(BS$3,$A36),[3]!ADJSAL,3,))</f>
        <v>0</v>
      </c>
      <c r="BT36" s="20">
        <f>IF(ISERROR(VLOOKUP(CONCATENATE(BT$3,$A36),[3]!ADJSAL,3,)=TRUE),0,VLOOKUP(CONCATENATE(BT$3,$A36),[3]!ADJSAL,3,))</f>
        <v>0</v>
      </c>
      <c r="BU36" s="20">
        <f>IF(ISERROR(VLOOKUP(CONCATENATE(BU$3,$A36),[3]!ADJSAL,3,)=TRUE),0,VLOOKUP(CONCATENATE(BU$3,$A36),[3]!ADJSAL,3,))</f>
        <v>0</v>
      </c>
      <c r="BV36" s="20">
        <f>IF(ISERROR(VLOOKUP(CONCATENATE(BV$3,$A36),[3]!ADJSAL,3,)=TRUE),0,VLOOKUP(CONCATENATE(BV$3,$A36),[3]!ADJSAL,3,))</f>
        <v>0</v>
      </c>
      <c r="BW36" s="20">
        <f>IF(ISERROR(VLOOKUP(CONCATENATE(BW$3,$A36),[3]!ADJSAL,3,)=TRUE),0,VLOOKUP(CONCATENATE(BW$3,$A36),[3]!ADJSAL,3,))</f>
        <v>0</v>
      </c>
      <c r="BX36" s="20">
        <f>IF(ISERROR(VLOOKUP(CONCATENATE(BX$3,$A36),[3]!ADJSAL,3,)=TRUE),0,VLOOKUP(CONCATENATE(BX$3,$A36),[3]!ADJSAL,3,))</f>
        <v>0</v>
      </c>
      <c r="BY36" s="20">
        <f>IF(ISERROR(VLOOKUP(CONCATENATE(BY$3,$A36),[3]!ADJSAL,3,)=TRUE),0,VLOOKUP(CONCATENATE(BY$3,$A36),[3]!ADJSAL,3,))</f>
        <v>0</v>
      </c>
      <c r="BZ36" s="20">
        <f>IF(ISERROR(VLOOKUP(CONCATENATE(BZ$3,$A36),[3]!ADJSAL,3,)=TRUE),0,VLOOKUP(CONCATENATE(BZ$3,$A36),[3]!ADJSAL,3,))</f>
        <v>0</v>
      </c>
      <c r="CA36" s="20">
        <f>IF(ISERROR(VLOOKUP(CONCATENATE(CA$3,$A36),[3]!ADJSAL,3,)=TRUE),0,VLOOKUP(CONCATENATE(CA$3,$A36),[3]!ADJSAL,3,))</f>
        <v>0</v>
      </c>
      <c r="CB36" s="20">
        <f>IF(ISERROR(VLOOKUP(CONCATENATE(CB$3,$A36),[3]!ADJSAL,3,)=TRUE),0,VLOOKUP(CONCATENATE(CB$3,$A36),[3]!ADJSAL,3,))</f>
        <v>0</v>
      </c>
      <c r="CC36" s="20">
        <f>IF(ISERROR(VLOOKUP(CONCATENATE(CC$3,$A36),[3]!ADJSAL,3,)=TRUE),0,VLOOKUP(CONCATENATE(CC$3,$A36),[3]!ADJSAL,3,))</f>
        <v>0</v>
      </c>
      <c r="CD36" s="20">
        <f>IF(ISERROR(VLOOKUP(CONCATENATE(CD$3,$A36),[3]!ADJSAL,3,)=TRUE),0,VLOOKUP(CONCATENATE(CD$3,$A36),[3]!ADJSAL,3,))</f>
        <v>0</v>
      </c>
      <c r="CE36" s="20">
        <f>IF(ISERROR(VLOOKUP(CONCATENATE(CE$3,$A36),[3]!ADJSAL,3,)=TRUE),0,VLOOKUP(CONCATENATE(CE$3,$A36),[3]!ADJSAL,3,))</f>
        <v>0</v>
      </c>
      <c r="CF36" s="20">
        <f>IF(ISERROR(VLOOKUP(CONCATENATE(CF$3,$A36),[3]!ADJSAL,3,)=TRUE),0,VLOOKUP(CONCATENATE(CF$3,$A36),[3]!ADJSAL,3,))</f>
        <v>0</v>
      </c>
      <c r="CG36" s="20">
        <f>IF(ISERROR(VLOOKUP(CONCATENATE(CG$3,$A36),[3]!ADJSAL,3,)=TRUE),0,VLOOKUP(CONCATENATE(CG$3,$A36),[3]!ADJSAL,3,))</f>
        <v>0</v>
      </c>
      <c r="CH36" s="20">
        <f>IF(ISERROR(VLOOKUP(CONCATENATE(CH$3,$A36),[3]!ADJSAL,3,)=TRUE),0,VLOOKUP(CONCATENATE(CH$3,$A36),[3]!ADJSAL,3,))</f>
        <v>0</v>
      </c>
      <c r="CI36" s="20">
        <f>IF(ISERROR(VLOOKUP(CONCATENATE(CI$3,$A36),[3]!ADJSAL,3,)=TRUE),0,VLOOKUP(CONCATENATE(CI$3,$A36),[3]!ADJSAL,3,))</f>
        <v>0</v>
      </c>
      <c r="CJ36" s="20">
        <f>IF(ISERROR(VLOOKUP(CONCATENATE(CJ$3,$A36),[3]!ADJSAL,3,)=TRUE),0,VLOOKUP(CONCATENATE(CJ$3,$A36),[3]!ADJSAL,3,))</f>
        <v>0</v>
      </c>
      <c r="CK36" s="20">
        <f>IF(ISERROR(VLOOKUP(CONCATENATE(CK$3,$A36),[3]!ADJSAL,3,)=TRUE),0,VLOOKUP(CONCATENATE(CK$3,$A36),[3]!ADJSAL,3,))</f>
        <v>0</v>
      </c>
      <c r="CL36" s="20">
        <f>IF(ISERROR(VLOOKUP(CONCATENATE(CL$3,$A36),[3]!ADJSAL,3,)=TRUE),0,VLOOKUP(CONCATENATE(CL$3,$A36),[3]!ADJSAL,3,))</f>
        <v>0</v>
      </c>
      <c r="CM36" s="20">
        <f>IF(ISERROR(VLOOKUP(CONCATENATE(CM$3,$A36),[3]!ADJSAL,3,)=TRUE),0,VLOOKUP(CONCATENATE(CM$3,$A36),[3]!ADJSAL,3,))</f>
        <v>0</v>
      </c>
      <c r="CN36" s="20">
        <f>IF(ISERROR(VLOOKUP(CONCATENATE(CN$3,$A36),[3]!ADJSAL,3,)=TRUE),0,VLOOKUP(CONCATENATE(CN$3,$A36),[3]!ADJSAL,3,))</f>
        <v>0</v>
      </c>
      <c r="CO36" s="20">
        <f>IF(ISERROR(VLOOKUP(CONCATENATE(CO$3,$A36),[3]!ADJSAL,3,)=TRUE),0,VLOOKUP(CONCATENATE(CO$3,$A36),[3]!ADJSAL,3,))</f>
        <v>0</v>
      </c>
      <c r="CP36" s="20">
        <f>IF(ISERROR(VLOOKUP(CONCATENATE(CP$3,$A36),[3]!ADJSAL,3,)=TRUE),0,VLOOKUP(CONCATENATE(CP$3,$A36),[3]!ADJSAL,3,))</f>
        <v>0</v>
      </c>
      <c r="CQ36" s="20">
        <f>IF(ISERROR(VLOOKUP(CONCATENATE(CQ$3,$A36),[3]!ADJSAL,3,)=TRUE),0,VLOOKUP(CONCATENATE(CQ$3,$A36),[3]!ADJSAL,3,))</f>
        <v>0</v>
      </c>
      <c r="CR36" s="20">
        <f>IF(ISERROR(VLOOKUP(CONCATENATE(CR$3,$A36),[3]!ADJSAL,3,)=TRUE),0,VLOOKUP(CONCATENATE(CR$3,$A36),[3]!ADJSAL,3,))</f>
        <v>0</v>
      </c>
      <c r="CS36" s="20">
        <f>IF(ISERROR(VLOOKUP(CONCATENATE(CS$3,$A36),[3]!ADJSAL,3,)=TRUE),0,VLOOKUP(CONCATENATE(CS$3,$A36),[3]!ADJSAL,3,))</f>
        <v>0</v>
      </c>
    </row>
    <row r="37" spans="1:97">
      <c r="A37" s="170">
        <v>1040006</v>
      </c>
      <c r="B37" s="170" t="s">
        <v>28</v>
      </c>
      <c r="C37" s="171">
        <f>VLOOKUP(A37,[2]!OLD,3,)</f>
        <v>1822054</v>
      </c>
      <c r="D37" s="24">
        <v>1866562</v>
      </c>
      <c r="E37" s="24">
        <f t="shared" si="23"/>
        <v>1959573</v>
      </c>
      <c r="F37" s="24">
        <f t="shared" si="24"/>
        <v>93011</v>
      </c>
      <c r="G37" s="20">
        <f t="shared" si="25"/>
        <v>1959573</v>
      </c>
      <c r="H37" s="20">
        <f t="shared" si="26"/>
        <v>0</v>
      </c>
      <c r="I37" s="20">
        <f t="shared" si="27"/>
        <v>0</v>
      </c>
      <c r="J37" s="20">
        <f t="shared" si="28"/>
        <v>0</v>
      </c>
      <c r="K37" s="20">
        <f t="shared" si="29"/>
        <v>0</v>
      </c>
      <c r="L37" s="20">
        <f t="shared" si="30"/>
        <v>0</v>
      </c>
      <c r="M37" s="20">
        <f t="shared" si="31"/>
        <v>0</v>
      </c>
      <c r="N37" s="20">
        <f>IF(ISERROR(VLOOKUP(CONCATENATE(N$3,$A37),[3]!ADJSAL,3,)=TRUE),0,VLOOKUP(CONCATENATE(N$3,$A37),[3]!ADJSAL,3,))</f>
        <v>177192</v>
      </c>
      <c r="O37" s="20">
        <f>IF(ISERROR(VLOOKUP(CONCATENATE(O$3,$A37),[3]!ADJSAL,3,)=TRUE),0,VLOOKUP(CONCATENATE(O$3,$A37),[3]!ADJSAL,3,))</f>
        <v>141754</v>
      </c>
      <c r="P37" s="20">
        <f>IF(ISERROR(VLOOKUP(CONCATENATE(P$3,$A37),[3]!ADJSAL,3,)=TRUE),0,VLOOKUP(CONCATENATE(P$3,$A37),[3]!ADJSAL,3,))</f>
        <v>0</v>
      </c>
      <c r="Q37" s="20">
        <f>IF(ISERROR(VLOOKUP(CONCATENATE(Q$3,$A37),[3]!ADJSAL,3,)=TRUE),0,VLOOKUP(CONCATENATE(Q$3,$A37),[3]!ADJSAL,3,))</f>
        <v>132894</v>
      </c>
      <c r="R37" s="20">
        <f>IF(ISERROR(VLOOKUP(CONCATENATE(R$3,$A37),[3]!ADJSAL,3,)=TRUE),0,VLOOKUP(CONCATENATE(R$3,$A37),[3]!ADJSAL,3,))</f>
        <v>132894</v>
      </c>
      <c r="S37" s="20">
        <f>IF(ISERROR(VLOOKUP(CONCATENATE(S$3,$A37),[3]!ADJSAL,3,)=TRUE),0,VLOOKUP(CONCATENATE(S$3,$A37),[3]!ADJSAL,3,))</f>
        <v>84940</v>
      </c>
      <c r="T37" s="20">
        <f>IF(ISERROR(VLOOKUP(CONCATENATE(T$3,$A37),[3]!ADJSAL,3,)=TRUE),0,VLOOKUP(CONCATENATE(T$3,$A37),[3]!ADJSAL,3,))</f>
        <v>132894</v>
      </c>
      <c r="U37" s="20">
        <f>IF(ISERROR(VLOOKUP(CONCATENATE(U$3,$A37),[3]!ADJSAL,3,)=TRUE),0,VLOOKUP(CONCATENATE(U$3,$A37),[3]!ADJSAL,3,))</f>
        <v>132894</v>
      </c>
      <c r="V37" s="20">
        <f>IF(ISERROR(VLOOKUP(CONCATENATE(V$3,$A37),[3]!ADJSAL,3,)=TRUE),0,VLOOKUP(CONCATENATE(V$3,$A37),[3]!ADJSAL,3,))</f>
        <v>132894</v>
      </c>
      <c r="W37" s="20">
        <f>IF(ISERROR(VLOOKUP(CONCATENATE(W$3,$A37),[3]!ADJSAL,3,)=TRUE),0,VLOOKUP(CONCATENATE(W$3,$A37),[3]!ADJSAL,3,))</f>
        <v>132894</v>
      </c>
      <c r="X37" s="20">
        <f>IF(ISERROR(VLOOKUP(CONCATENATE(X$3,$A37),[3]!ADJSAL,3,)=TRUE),0,VLOOKUP(CONCATENATE(X$3,$A37),[3]!ADJSAL,3,))</f>
        <v>89188</v>
      </c>
      <c r="Y37" s="20">
        <f>IF(ISERROR(VLOOKUP(CONCATENATE(Y$3,$A37),[3]!ADJSAL,3,)=TRUE),0,VLOOKUP(CONCATENATE(Y$3,$A37),[3]!ADJSAL,3,))</f>
        <v>536241</v>
      </c>
      <c r="Z37" s="20">
        <f>IF(ISERROR(VLOOKUP(CONCATENATE(Z$3,$A37),[3]!ADJSAL,3,)=TRUE),0,VLOOKUP(CONCATENATE(Z$3,$A37),[3]!ADJSAL,3,))</f>
        <v>132894</v>
      </c>
      <c r="AA37" s="20">
        <f>IF(ISERROR(VLOOKUP(CONCATENATE(AA$3,$A37),[3]!ADJSAL,3,)=TRUE),0,VLOOKUP(CONCATENATE(AA$3,$A37),[3]!ADJSAL,3,))</f>
        <v>0</v>
      </c>
      <c r="AB37" s="20">
        <f>IF(ISERROR(VLOOKUP(CONCATENATE(AB$3,$A37),[3]!ADJSAL,3,)=TRUE),0,VLOOKUP(CONCATENATE(AB$3,$A37),[3]!ADJSAL,3,))</f>
        <v>0</v>
      </c>
      <c r="AC37" s="20">
        <f>IF(ISERROR(VLOOKUP(CONCATENATE(AC$3,$A37),[3]!ADJSAL,3,)=TRUE),0,VLOOKUP(CONCATENATE(AC$3,$A37),[3]!ADJSAL,3,))</f>
        <v>0</v>
      </c>
      <c r="AD37" s="20">
        <f>IF(ISERROR(VLOOKUP(CONCATENATE(AD$3,$A37),[3]!ADJSAL,3,)=TRUE),0,VLOOKUP(CONCATENATE(AD$3,$A37),[3]!ADJSAL,3,))</f>
        <v>0</v>
      </c>
      <c r="AE37" s="20">
        <f>IF(ISERROR(VLOOKUP(CONCATENATE(AE$3,$A37),[3]!ADJSAL,3,)=TRUE),0,VLOOKUP(CONCATENATE(AE$3,$A37),[3]!ADJSAL,3,))</f>
        <v>0</v>
      </c>
      <c r="AF37" s="20">
        <f>IF(ISERROR(VLOOKUP(CONCATENATE(AF$3,$A37),[3]!ADJSAL,3,)=TRUE),0,VLOOKUP(CONCATENATE(AF$3,$A37),[3]!ADJSAL,3,))</f>
        <v>0</v>
      </c>
      <c r="AG37" s="20">
        <f>IF(ISERROR(VLOOKUP(CONCATENATE(AG$3,$A37),[3]!ADJSAL,3,)=TRUE),0,VLOOKUP(CONCATENATE(AG$3,$A37),[3]!ADJSAL,3,))</f>
        <v>0</v>
      </c>
      <c r="AH37" s="20">
        <f>IF(ISERROR(VLOOKUP(CONCATENATE(AH$3,$A37),[3]!ADJSAL,3,)=TRUE),0,VLOOKUP(CONCATENATE(AH$3,$A37),[3]!ADJSAL,3,))</f>
        <v>0</v>
      </c>
      <c r="AI37" s="20">
        <f>IF(ISERROR(VLOOKUP(CONCATENATE(AI$3,$A37),[3]!ADJSAL,3,)=TRUE),0,VLOOKUP(CONCATENATE(AI$3,$A37),[3]!ADJSAL,3,))</f>
        <v>0</v>
      </c>
      <c r="AJ37" s="20">
        <f>IF(ISERROR(VLOOKUP(CONCATENATE(AJ$3,$A37),[3]!ADJSAL,3,)=TRUE),0,VLOOKUP(CONCATENATE(AJ$3,$A37),[3]!ADJSAL,3,))</f>
        <v>0</v>
      </c>
      <c r="AK37" s="20">
        <f>IF(ISERROR(VLOOKUP(CONCATENATE(AK$3,$A37),[3]!ADJSAL,3,)=TRUE),0,VLOOKUP(CONCATENATE(AK$3,$A37),[3]!ADJSAL,3,))</f>
        <v>0</v>
      </c>
      <c r="AL37" s="20">
        <f>IF(ISERROR(VLOOKUP(CONCATENATE(AL$3,$A37),[3]!ADJSAL,3,)=TRUE),0,VLOOKUP(CONCATENATE(AL$3,$A37),[3]!ADJSAL,3,))</f>
        <v>0</v>
      </c>
      <c r="AM37" s="20">
        <f>IF(ISERROR(VLOOKUP(CONCATENATE(AM$3,$A37),[3]!ADJSAL,3,)=TRUE),0,VLOOKUP(CONCATENATE(AM$3,$A37),[3]!ADJSAL,3,))</f>
        <v>0</v>
      </c>
      <c r="AN37" s="20">
        <f>IF(ISERROR(VLOOKUP(CONCATENATE(AN$3,$A37),[3]!ADJSAL,3,)=TRUE),0,VLOOKUP(CONCATENATE(AN$3,$A37),[3]!ADJSAL,3,))</f>
        <v>0</v>
      </c>
      <c r="AO37" s="20">
        <f>IF(ISERROR(VLOOKUP(CONCATENATE(AO$3,$A37),[3]!ADJSAL,3,)=TRUE),0,VLOOKUP(CONCATENATE(AO$3,$A37),[3]!ADJSAL,3,))</f>
        <v>0</v>
      </c>
      <c r="AP37" s="20">
        <f>IF(ISERROR(VLOOKUP(CONCATENATE(AP$3,$A37),[3]!ADJSAL,3,)=TRUE),0,VLOOKUP(CONCATENATE(AP$3,$A37),[3]!ADJSAL,3,))</f>
        <v>0</v>
      </c>
      <c r="AQ37" s="20">
        <f>IF(ISERROR(VLOOKUP(CONCATENATE(AQ$3,$A37),[3]!ADJSAL,3,)=TRUE),0,VLOOKUP(CONCATENATE(AQ$3,$A37),[3]!ADJSAL,3,))</f>
        <v>0</v>
      </c>
      <c r="AR37" s="20">
        <f>IF(ISERROR(VLOOKUP(CONCATENATE(AR$3,$A37),[3]!ADJSAL,3,)=TRUE),0,VLOOKUP(CONCATENATE(AR$3,$A37),[3]!ADJSAL,3,))</f>
        <v>0</v>
      </c>
      <c r="AS37" s="20">
        <f>IF(ISERROR(VLOOKUP(CONCATENATE(AS$3,$A37),[3]!ADJSAL,3,)=TRUE),0,VLOOKUP(CONCATENATE(AS$3,$A37),[3]!ADJSAL,3,))</f>
        <v>0</v>
      </c>
      <c r="AT37" s="20">
        <f>IF(ISERROR(VLOOKUP(CONCATENATE(AT$3,$A37),[3]!ADJSAL,3,)=TRUE),0,VLOOKUP(CONCATENATE(AT$3,$A37),[3]!ADJSAL,3,))</f>
        <v>0</v>
      </c>
      <c r="AU37" s="20">
        <f>IF(ISERROR(VLOOKUP(CONCATENATE(AU$3,$A37),[3]!ADJSAL,3,)=TRUE),0,VLOOKUP(CONCATENATE(AU$3,$A37),[3]!ADJSAL,3,))</f>
        <v>0</v>
      </c>
      <c r="AV37" s="20">
        <f>IF(ISERROR(VLOOKUP(CONCATENATE(AV$3,$A37),[3]!ADJSAL,3,)=TRUE),0,VLOOKUP(CONCATENATE(AV$3,$A37),[3]!ADJSAL,3,))</f>
        <v>0</v>
      </c>
      <c r="AW37" s="20">
        <f>IF(ISERROR(VLOOKUP(CONCATENATE(AW$3,$A37),[3]!ADJSAL,3,)=TRUE),0,VLOOKUP(CONCATENATE(AW$3,$A37),[3]!ADJSAL,3,))</f>
        <v>0</v>
      </c>
      <c r="AX37" s="20">
        <f>IF(ISERROR(VLOOKUP(CONCATENATE(AX$3,$A37),[3]!ADJSAL,3,)=TRUE),0,VLOOKUP(CONCATENATE(AX$3,$A37),[3]!ADJSAL,3,))</f>
        <v>0</v>
      </c>
      <c r="AY37" s="20">
        <f>IF(ISERROR(VLOOKUP(CONCATENATE(AY$3,$A37),[3]!ADJSAL,3,)=TRUE),0,VLOOKUP(CONCATENATE(AY$3,$A37),[3]!ADJSAL,3,))</f>
        <v>0</v>
      </c>
      <c r="AZ37" s="20">
        <f>IF(ISERROR(VLOOKUP(CONCATENATE(AZ$3,$A37),[3]!ADJSAL,3,)=TRUE),0,VLOOKUP(CONCATENATE(AZ$3,$A37),[3]!ADJSAL,3,))</f>
        <v>0</v>
      </c>
      <c r="BA37" s="20">
        <f>IF(ISERROR(VLOOKUP(CONCATENATE(BA$3,$A37),[3]!ADJSAL,3,)=TRUE),0,VLOOKUP(CONCATENATE(BA$3,$A37),[3]!ADJSAL,3,))</f>
        <v>0</v>
      </c>
      <c r="BB37" s="20">
        <f>IF(ISERROR(VLOOKUP(CONCATENATE(BB$3,$A37),[3]!ADJSAL,3,)=TRUE),0,VLOOKUP(CONCATENATE(BB$3,$A37),[3]!ADJSAL,3,))</f>
        <v>0</v>
      </c>
      <c r="BC37" s="20">
        <f>IF(ISERROR(VLOOKUP(CONCATENATE(BC$3,$A37),[3]!ADJSAL,3,)=TRUE),0,VLOOKUP(CONCATENATE(BC$3,$A37),[3]!ADJSAL,3,))</f>
        <v>0</v>
      </c>
      <c r="BD37" s="20">
        <f>IF(ISERROR(VLOOKUP(CONCATENATE(BD$3,$A37),[3]!ADJSAL,3,)=TRUE),0,VLOOKUP(CONCATENATE(BD$3,$A37),[3]!ADJSAL,3,))</f>
        <v>0</v>
      </c>
      <c r="BE37" s="20">
        <f>IF(ISERROR(VLOOKUP(CONCATENATE(BE$3,$A37),[3]!ADJSAL,3,)=TRUE),0,VLOOKUP(CONCATENATE(BE$3,$A37),[3]!ADJSAL,3,))</f>
        <v>0</v>
      </c>
      <c r="BF37" s="20">
        <f>IF(ISERROR(VLOOKUP(CONCATENATE(BF$3,$A37),[3]!ADJSAL,3,)=TRUE),0,VLOOKUP(CONCATENATE(BF$3,$A37),[3]!ADJSAL,3,))</f>
        <v>0</v>
      </c>
      <c r="BG37" s="20">
        <f>IF(ISERROR(VLOOKUP(CONCATENATE(BG$3,$A37),[3]!ADJSAL,3,)=TRUE),0,VLOOKUP(CONCATENATE(BG$3,$A37),[3]!ADJSAL,3,))</f>
        <v>0</v>
      </c>
      <c r="BH37" s="20">
        <f>IF(ISERROR(VLOOKUP(CONCATENATE(BH$3,$A37),[3]!ADJSAL,3,)=TRUE),0,VLOOKUP(CONCATENATE(BH$3,$A37),[3]!ADJSAL,3,))</f>
        <v>0</v>
      </c>
      <c r="BI37" s="20">
        <f>IF(ISERROR(VLOOKUP(CONCATENATE(BI$3,$A37),[3]!ADJSAL,3,)=TRUE),0,VLOOKUP(CONCATENATE(BI$3,$A37),[3]!ADJSAL,3,))</f>
        <v>0</v>
      </c>
      <c r="BJ37" s="20">
        <f>IF(ISERROR(VLOOKUP(CONCATENATE(BJ$3,$A37),[3]!ADJSAL,3,)=TRUE),0,VLOOKUP(CONCATENATE(BJ$3,$A37),[3]!ADJSAL,3,))</f>
        <v>0</v>
      </c>
      <c r="BK37" s="20">
        <f>IF(ISERROR(VLOOKUP(CONCATENATE(BK$3,$A37),[3]!ADJSAL,3,)=TRUE),0,VLOOKUP(CONCATENATE(BK$3,$A37),[3]!ADJSAL,3,))</f>
        <v>0</v>
      </c>
      <c r="BL37" s="20">
        <f>IF(ISERROR(VLOOKUP(CONCATENATE(BL$3,$A37),[3]!ADJSAL,3,)=TRUE),0,VLOOKUP(CONCATENATE(BL$3,$A37),[3]!ADJSAL,3,))</f>
        <v>0</v>
      </c>
      <c r="BM37" s="20">
        <f>IF(ISERROR(VLOOKUP(CONCATENATE(BM$3,$A37),[3]!ADJSAL,3,)=TRUE),0,VLOOKUP(CONCATENATE(BM$3,$A37),[3]!ADJSAL,3,))</f>
        <v>0</v>
      </c>
      <c r="BN37" s="20">
        <f>IF(ISERROR(VLOOKUP(CONCATENATE(BN$3,$A37),[3]!ADJSAL,3,)=TRUE),0,VLOOKUP(CONCATENATE(BN$3,$A37),[3]!ADJSAL,3,))</f>
        <v>0</v>
      </c>
      <c r="BO37" s="20">
        <f>IF(ISERROR(VLOOKUP(CONCATENATE(BO$3,$A37),[3]!ADJSAL,3,)=TRUE),0,VLOOKUP(CONCATENATE(BO$3,$A37),[3]!ADJSAL,3,))</f>
        <v>0</v>
      </c>
      <c r="BP37" s="20">
        <f>IF(ISERROR(VLOOKUP(CONCATENATE(BP$3,$A37),[3]!ADJSAL,3,)=TRUE),0,VLOOKUP(CONCATENATE(BP$3,$A37),[3]!ADJSAL,3,))</f>
        <v>0</v>
      </c>
      <c r="BQ37" s="20">
        <f>IF(ISERROR(VLOOKUP(CONCATENATE(BQ$3,$A37),[3]!ADJSAL,3,)=TRUE),0,VLOOKUP(CONCATENATE(BQ$3,$A37),[3]!ADJSAL,3,))</f>
        <v>0</v>
      </c>
      <c r="BR37" s="20">
        <f>IF(ISERROR(VLOOKUP(CONCATENATE(BR$3,$A37),[3]!ADJSAL,3,)=TRUE),0,VLOOKUP(CONCATENATE(BR$3,$A37),[3]!ADJSAL,3,))</f>
        <v>0</v>
      </c>
      <c r="BS37" s="20">
        <f>IF(ISERROR(VLOOKUP(CONCATENATE(BS$3,$A37),[3]!ADJSAL,3,)=TRUE),0,VLOOKUP(CONCATENATE(BS$3,$A37),[3]!ADJSAL,3,))</f>
        <v>0</v>
      </c>
      <c r="BT37" s="20">
        <f>IF(ISERROR(VLOOKUP(CONCATENATE(BT$3,$A37),[3]!ADJSAL,3,)=TRUE),0,VLOOKUP(CONCATENATE(BT$3,$A37),[3]!ADJSAL,3,))</f>
        <v>0</v>
      </c>
      <c r="BU37" s="20">
        <f>IF(ISERROR(VLOOKUP(CONCATENATE(BU$3,$A37),[3]!ADJSAL,3,)=TRUE),0,VLOOKUP(CONCATENATE(BU$3,$A37),[3]!ADJSAL,3,))</f>
        <v>0</v>
      </c>
      <c r="BV37" s="20">
        <f>IF(ISERROR(VLOOKUP(CONCATENATE(BV$3,$A37),[3]!ADJSAL,3,)=TRUE),0,VLOOKUP(CONCATENATE(BV$3,$A37),[3]!ADJSAL,3,))</f>
        <v>0</v>
      </c>
      <c r="BW37" s="20">
        <f>IF(ISERROR(VLOOKUP(CONCATENATE(BW$3,$A37),[3]!ADJSAL,3,)=TRUE),0,VLOOKUP(CONCATENATE(BW$3,$A37),[3]!ADJSAL,3,))</f>
        <v>0</v>
      </c>
      <c r="BX37" s="20">
        <f>IF(ISERROR(VLOOKUP(CONCATENATE(BX$3,$A37),[3]!ADJSAL,3,)=TRUE),0,VLOOKUP(CONCATENATE(BX$3,$A37),[3]!ADJSAL,3,))</f>
        <v>0</v>
      </c>
      <c r="BY37" s="20">
        <f>IF(ISERROR(VLOOKUP(CONCATENATE(BY$3,$A37),[3]!ADJSAL,3,)=TRUE),0,VLOOKUP(CONCATENATE(BY$3,$A37),[3]!ADJSAL,3,))</f>
        <v>0</v>
      </c>
      <c r="BZ37" s="20">
        <f>IF(ISERROR(VLOOKUP(CONCATENATE(BZ$3,$A37),[3]!ADJSAL,3,)=TRUE),0,VLOOKUP(CONCATENATE(BZ$3,$A37),[3]!ADJSAL,3,))</f>
        <v>0</v>
      </c>
      <c r="CA37" s="20">
        <f>IF(ISERROR(VLOOKUP(CONCATENATE(CA$3,$A37),[3]!ADJSAL,3,)=TRUE),0,VLOOKUP(CONCATENATE(CA$3,$A37),[3]!ADJSAL,3,))</f>
        <v>0</v>
      </c>
      <c r="CB37" s="20">
        <f>IF(ISERROR(VLOOKUP(CONCATENATE(CB$3,$A37),[3]!ADJSAL,3,)=TRUE),0,VLOOKUP(CONCATENATE(CB$3,$A37),[3]!ADJSAL,3,))</f>
        <v>0</v>
      </c>
      <c r="CC37" s="20">
        <f>IF(ISERROR(VLOOKUP(CONCATENATE(CC$3,$A37),[3]!ADJSAL,3,)=TRUE),0,VLOOKUP(CONCATENATE(CC$3,$A37),[3]!ADJSAL,3,))</f>
        <v>0</v>
      </c>
      <c r="CD37" s="20">
        <f>IF(ISERROR(VLOOKUP(CONCATENATE(CD$3,$A37),[3]!ADJSAL,3,)=TRUE),0,VLOOKUP(CONCATENATE(CD$3,$A37),[3]!ADJSAL,3,))</f>
        <v>0</v>
      </c>
      <c r="CE37" s="20">
        <f>IF(ISERROR(VLOOKUP(CONCATENATE(CE$3,$A37),[3]!ADJSAL,3,)=TRUE),0,VLOOKUP(CONCATENATE(CE$3,$A37),[3]!ADJSAL,3,))</f>
        <v>0</v>
      </c>
      <c r="CF37" s="20">
        <f>IF(ISERROR(VLOOKUP(CONCATENATE(CF$3,$A37),[3]!ADJSAL,3,)=TRUE),0,VLOOKUP(CONCATENATE(CF$3,$A37),[3]!ADJSAL,3,))</f>
        <v>0</v>
      </c>
      <c r="CG37" s="20">
        <f>IF(ISERROR(VLOOKUP(CONCATENATE(CG$3,$A37),[3]!ADJSAL,3,)=TRUE),0,VLOOKUP(CONCATENATE(CG$3,$A37),[3]!ADJSAL,3,))</f>
        <v>0</v>
      </c>
      <c r="CH37" s="20">
        <f>IF(ISERROR(VLOOKUP(CONCATENATE(CH$3,$A37),[3]!ADJSAL,3,)=TRUE),0,VLOOKUP(CONCATENATE(CH$3,$A37),[3]!ADJSAL,3,))</f>
        <v>0</v>
      </c>
      <c r="CI37" s="20">
        <f>IF(ISERROR(VLOOKUP(CONCATENATE(CI$3,$A37),[3]!ADJSAL,3,)=TRUE),0,VLOOKUP(CONCATENATE(CI$3,$A37),[3]!ADJSAL,3,))</f>
        <v>0</v>
      </c>
      <c r="CJ37" s="20">
        <f>IF(ISERROR(VLOOKUP(CONCATENATE(CJ$3,$A37),[3]!ADJSAL,3,)=TRUE),0,VLOOKUP(CONCATENATE(CJ$3,$A37),[3]!ADJSAL,3,))</f>
        <v>0</v>
      </c>
      <c r="CK37" s="20">
        <f>IF(ISERROR(VLOOKUP(CONCATENATE(CK$3,$A37),[3]!ADJSAL,3,)=TRUE),0,VLOOKUP(CONCATENATE(CK$3,$A37),[3]!ADJSAL,3,))</f>
        <v>0</v>
      </c>
      <c r="CL37" s="20">
        <f>IF(ISERROR(VLOOKUP(CONCATENATE(CL$3,$A37),[3]!ADJSAL,3,)=TRUE),0,VLOOKUP(CONCATENATE(CL$3,$A37),[3]!ADJSAL,3,))</f>
        <v>0</v>
      </c>
      <c r="CM37" s="20">
        <f>IF(ISERROR(VLOOKUP(CONCATENATE(CM$3,$A37),[3]!ADJSAL,3,)=TRUE),0,VLOOKUP(CONCATENATE(CM$3,$A37),[3]!ADJSAL,3,))</f>
        <v>0</v>
      </c>
      <c r="CN37" s="20">
        <f>IF(ISERROR(VLOOKUP(CONCATENATE(CN$3,$A37),[3]!ADJSAL,3,)=TRUE),0,VLOOKUP(CONCATENATE(CN$3,$A37),[3]!ADJSAL,3,))</f>
        <v>0</v>
      </c>
      <c r="CO37" s="20">
        <f>IF(ISERROR(VLOOKUP(CONCATENATE(CO$3,$A37),[3]!ADJSAL,3,)=TRUE),0,VLOOKUP(CONCATENATE(CO$3,$A37),[3]!ADJSAL,3,))</f>
        <v>0</v>
      </c>
      <c r="CP37" s="20">
        <f>IF(ISERROR(VLOOKUP(CONCATENATE(CP$3,$A37),[3]!ADJSAL,3,)=TRUE),0,VLOOKUP(CONCATENATE(CP$3,$A37),[3]!ADJSAL,3,))</f>
        <v>0</v>
      </c>
      <c r="CQ37" s="20">
        <f>IF(ISERROR(VLOOKUP(CONCATENATE(CQ$3,$A37),[3]!ADJSAL,3,)=TRUE),0,VLOOKUP(CONCATENATE(CQ$3,$A37),[3]!ADJSAL,3,))</f>
        <v>0</v>
      </c>
      <c r="CR37" s="20">
        <f>IF(ISERROR(VLOOKUP(CONCATENATE(CR$3,$A37),[3]!ADJSAL,3,)=TRUE),0,VLOOKUP(CONCATENATE(CR$3,$A37),[3]!ADJSAL,3,))</f>
        <v>0</v>
      </c>
      <c r="CS37" s="20">
        <f>IF(ISERROR(VLOOKUP(CONCATENATE(CS$3,$A37),[3]!ADJSAL,3,)=TRUE),0,VLOOKUP(CONCATENATE(CS$3,$A37),[3]!ADJSAL,3,))</f>
        <v>0</v>
      </c>
    </row>
    <row r="38" spans="1:97">
      <c r="A38" s="170">
        <v>1040007</v>
      </c>
      <c r="B38" s="170" t="s">
        <v>29</v>
      </c>
      <c r="C38" s="171">
        <f>VLOOKUP(A38,[2]!OLD,3,)</f>
        <v>0</v>
      </c>
      <c r="D38" s="24">
        <v>0</v>
      </c>
      <c r="E38" s="24">
        <f t="shared" si="23"/>
        <v>0</v>
      </c>
      <c r="F38" s="24">
        <f t="shared" si="24"/>
        <v>0</v>
      </c>
      <c r="G38" s="20">
        <f t="shared" si="25"/>
        <v>0</v>
      </c>
      <c r="H38" s="20">
        <f t="shared" si="26"/>
        <v>0</v>
      </c>
      <c r="I38" s="20">
        <f t="shared" si="27"/>
        <v>0</v>
      </c>
      <c r="J38" s="20">
        <f t="shared" si="28"/>
        <v>0</v>
      </c>
      <c r="K38" s="20">
        <f t="shared" si="29"/>
        <v>0</v>
      </c>
      <c r="L38" s="20">
        <f t="shared" si="30"/>
        <v>0</v>
      </c>
      <c r="M38" s="20">
        <f t="shared" si="31"/>
        <v>0</v>
      </c>
      <c r="N38" s="20">
        <f>IF(ISERROR(VLOOKUP(CONCATENATE(N$3,$A38),[3]!ADJSAL,3,)=TRUE),0,VLOOKUP(CONCATENATE(N$3,$A38),[3]!ADJSAL,3,))</f>
        <v>0</v>
      </c>
      <c r="O38" s="20">
        <f>IF(ISERROR(VLOOKUP(CONCATENATE(O$3,$A38),[3]!ADJSAL,3,)=TRUE),0,VLOOKUP(CONCATENATE(O$3,$A38),[3]!ADJSAL,3,))</f>
        <v>0</v>
      </c>
      <c r="P38" s="20">
        <f>IF(ISERROR(VLOOKUP(CONCATENATE(P$3,$A38),[3]!ADJSAL,3,)=TRUE),0,VLOOKUP(CONCATENATE(P$3,$A38),[3]!ADJSAL,3,))</f>
        <v>0</v>
      </c>
      <c r="Q38" s="20">
        <f>IF(ISERROR(VLOOKUP(CONCATENATE(Q$3,$A38),[3]!ADJSAL,3,)=TRUE),0,VLOOKUP(CONCATENATE(Q$3,$A38),[3]!ADJSAL,3,))</f>
        <v>0</v>
      </c>
      <c r="R38" s="20">
        <f>IF(ISERROR(VLOOKUP(CONCATENATE(R$3,$A38),[3]!ADJSAL,3,)=TRUE),0,VLOOKUP(CONCATENATE(R$3,$A38),[3]!ADJSAL,3,))</f>
        <v>0</v>
      </c>
      <c r="S38" s="20">
        <f>IF(ISERROR(VLOOKUP(CONCATENATE(S$3,$A38),[3]!ADJSAL,3,)=TRUE),0,VLOOKUP(CONCATENATE(S$3,$A38),[3]!ADJSAL,3,))</f>
        <v>0</v>
      </c>
      <c r="T38" s="20">
        <f>IF(ISERROR(VLOOKUP(CONCATENATE(T$3,$A38),[3]!ADJSAL,3,)=TRUE),0,VLOOKUP(CONCATENATE(T$3,$A38),[3]!ADJSAL,3,))</f>
        <v>0</v>
      </c>
      <c r="U38" s="20">
        <f>IF(ISERROR(VLOOKUP(CONCATENATE(U$3,$A38),[3]!ADJSAL,3,)=TRUE),0,VLOOKUP(CONCATENATE(U$3,$A38),[3]!ADJSAL,3,))</f>
        <v>0</v>
      </c>
      <c r="V38" s="20">
        <f>IF(ISERROR(VLOOKUP(CONCATENATE(V$3,$A38),[3]!ADJSAL,3,)=TRUE),0,VLOOKUP(CONCATENATE(V$3,$A38),[3]!ADJSAL,3,))</f>
        <v>0</v>
      </c>
      <c r="W38" s="20">
        <f>IF(ISERROR(VLOOKUP(CONCATENATE(W$3,$A38),[3]!ADJSAL,3,)=TRUE),0,VLOOKUP(CONCATENATE(W$3,$A38),[3]!ADJSAL,3,))</f>
        <v>0</v>
      </c>
      <c r="X38" s="20">
        <f>IF(ISERROR(VLOOKUP(CONCATENATE(X$3,$A38),[3]!ADJSAL,3,)=TRUE),0,VLOOKUP(CONCATENATE(X$3,$A38),[3]!ADJSAL,3,))</f>
        <v>0</v>
      </c>
      <c r="Y38" s="20">
        <f>IF(ISERROR(VLOOKUP(CONCATENATE(Y$3,$A38),[3]!ADJSAL,3,)=TRUE),0,VLOOKUP(CONCATENATE(Y$3,$A38),[3]!ADJSAL,3,))</f>
        <v>0</v>
      </c>
      <c r="Z38" s="20">
        <f>IF(ISERROR(VLOOKUP(CONCATENATE(Z$3,$A38),[3]!ADJSAL,3,)=TRUE),0,VLOOKUP(CONCATENATE(Z$3,$A38),[3]!ADJSAL,3,))</f>
        <v>0</v>
      </c>
      <c r="AA38" s="20">
        <f>IF(ISERROR(VLOOKUP(CONCATENATE(AA$3,$A38),[3]!ADJSAL,3,)=TRUE),0,VLOOKUP(CONCATENATE(AA$3,$A38),[3]!ADJSAL,3,))</f>
        <v>0</v>
      </c>
      <c r="AB38" s="20">
        <f>IF(ISERROR(VLOOKUP(CONCATENATE(AB$3,$A38),[3]!ADJSAL,3,)=TRUE),0,VLOOKUP(CONCATENATE(AB$3,$A38),[3]!ADJSAL,3,))</f>
        <v>0</v>
      </c>
      <c r="AC38" s="20">
        <f>IF(ISERROR(VLOOKUP(CONCATENATE(AC$3,$A38),[3]!ADJSAL,3,)=TRUE),0,VLOOKUP(CONCATENATE(AC$3,$A38),[3]!ADJSAL,3,))</f>
        <v>0</v>
      </c>
      <c r="AD38" s="20">
        <f>IF(ISERROR(VLOOKUP(CONCATENATE(AD$3,$A38),[3]!ADJSAL,3,)=TRUE),0,VLOOKUP(CONCATENATE(AD$3,$A38),[3]!ADJSAL,3,))</f>
        <v>0</v>
      </c>
      <c r="AE38" s="20">
        <f>IF(ISERROR(VLOOKUP(CONCATENATE(AE$3,$A38),[3]!ADJSAL,3,)=TRUE),0,VLOOKUP(CONCATENATE(AE$3,$A38),[3]!ADJSAL,3,))</f>
        <v>0</v>
      </c>
      <c r="AF38" s="20">
        <f>IF(ISERROR(VLOOKUP(CONCATENATE(AF$3,$A38),[3]!ADJSAL,3,)=TRUE),0,VLOOKUP(CONCATENATE(AF$3,$A38),[3]!ADJSAL,3,))</f>
        <v>0</v>
      </c>
      <c r="AG38" s="20">
        <f>IF(ISERROR(VLOOKUP(CONCATENATE(AG$3,$A38),[3]!ADJSAL,3,)=TRUE),0,VLOOKUP(CONCATENATE(AG$3,$A38),[3]!ADJSAL,3,))</f>
        <v>0</v>
      </c>
      <c r="AH38" s="20">
        <f>IF(ISERROR(VLOOKUP(CONCATENATE(AH$3,$A38),[3]!ADJSAL,3,)=TRUE),0,VLOOKUP(CONCATENATE(AH$3,$A38),[3]!ADJSAL,3,))</f>
        <v>0</v>
      </c>
      <c r="AI38" s="20">
        <f>IF(ISERROR(VLOOKUP(CONCATENATE(AI$3,$A38),[3]!ADJSAL,3,)=TRUE),0,VLOOKUP(CONCATENATE(AI$3,$A38),[3]!ADJSAL,3,))</f>
        <v>0</v>
      </c>
      <c r="AJ38" s="20">
        <f>IF(ISERROR(VLOOKUP(CONCATENATE(AJ$3,$A38),[3]!ADJSAL,3,)=TRUE),0,VLOOKUP(CONCATENATE(AJ$3,$A38),[3]!ADJSAL,3,))</f>
        <v>0</v>
      </c>
      <c r="AK38" s="20">
        <f>IF(ISERROR(VLOOKUP(CONCATENATE(AK$3,$A38),[3]!ADJSAL,3,)=TRUE),0,VLOOKUP(CONCATENATE(AK$3,$A38),[3]!ADJSAL,3,))</f>
        <v>0</v>
      </c>
      <c r="AL38" s="20">
        <f>IF(ISERROR(VLOOKUP(CONCATENATE(AL$3,$A38),[3]!ADJSAL,3,)=TRUE),0,VLOOKUP(CONCATENATE(AL$3,$A38),[3]!ADJSAL,3,))</f>
        <v>0</v>
      </c>
      <c r="AM38" s="20">
        <f>IF(ISERROR(VLOOKUP(CONCATENATE(AM$3,$A38),[3]!ADJSAL,3,)=TRUE),0,VLOOKUP(CONCATENATE(AM$3,$A38),[3]!ADJSAL,3,))</f>
        <v>0</v>
      </c>
      <c r="AN38" s="20">
        <f>IF(ISERROR(VLOOKUP(CONCATENATE(AN$3,$A38),[3]!ADJSAL,3,)=TRUE),0,VLOOKUP(CONCATENATE(AN$3,$A38),[3]!ADJSAL,3,))</f>
        <v>0</v>
      </c>
      <c r="AO38" s="20">
        <f>IF(ISERROR(VLOOKUP(CONCATENATE(AO$3,$A38),[3]!ADJSAL,3,)=TRUE),0,VLOOKUP(CONCATENATE(AO$3,$A38),[3]!ADJSAL,3,))</f>
        <v>0</v>
      </c>
      <c r="AP38" s="20">
        <f>IF(ISERROR(VLOOKUP(CONCATENATE(AP$3,$A38),[3]!ADJSAL,3,)=TRUE),0,VLOOKUP(CONCATENATE(AP$3,$A38),[3]!ADJSAL,3,))</f>
        <v>0</v>
      </c>
      <c r="AQ38" s="20">
        <f>IF(ISERROR(VLOOKUP(CONCATENATE(AQ$3,$A38),[3]!ADJSAL,3,)=TRUE),0,VLOOKUP(CONCATENATE(AQ$3,$A38),[3]!ADJSAL,3,))</f>
        <v>0</v>
      </c>
      <c r="AR38" s="20">
        <f>IF(ISERROR(VLOOKUP(CONCATENATE(AR$3,$A38),[3]!ADJSAL,3,)=TRUE),0,VLOOKUP(CONCATENATE(AR$3,$A38),[3]!ADJSAL,3,))</f>
        <v>0</v>
      </c>
      <c r="AS38" s="20">
        <f>IF(ISERROR(VLOOKUP(CONCATENATE(AS$3,$A38),[3]!ADJSAL,3,)=TRUE),0,VLOOKUP(CONCATENATE(AS$3,$A38),[3]!ADJSAL,3,))</f>
        <v>0</v>
      </c>
      <c r="AT38" s="20">
        <f>IF(ISERROR(VLOOKUP(CONCATENATE(AT$3,$A38),[3]!ADJSAL,3,)=TRUE),0,VLOOKUP(CONCATENATE(AT$3,$A38),[3]!ADJSAL,3,))</f>
        <v>0</v>
      </c>
      <c r="AU38" s="20">
        <f>IF(ISERROR(VLOOKUP(CONCATENATE(AU$3,$A38),[3]!ADJSAL,3,)=TRUE),0,VLOOKUP(CONCATENATE(AU$3,$A38),[3]!ADJSAL,3,))</f>
        <v>0</v>
      </c>
      <c r="AV38" s="20">
        <f>IF(ISERROR(VLOOKUP(CONCATENATE(AV$3,$A38),[3]!ADJSAL,3,)=TRUE),0,VLOOKUP(CONCATENATE(AV$3,$A38),[3]!ADJSAL,3,))</f>
        <v>0</v>
      </c>
      <c r="AW38" s="20">
        <f>IF(ISERROR(VLOOKUP(CONCATENATE(AW$3,$A38),[3]!ADJSAL,3,)=TRUE),0,VLOOKUP(CONCATENATE(AW$3,$A38),[3]!ADJSAL,3,))</f>
        <v>0</v>
      </c>
      <c r="AX38" s="20">
        <f>IF(ISERROR(VLOOKUP(CONCATENATE(AX$3,$A38),[3]!ADJSAL,3,)=TRUE),0,VLOOKUP(CONCATENATE(AX$3,$A38),[3]!ADJSAL,3,))</f>
        <v>0</v>
      </c>
      <c r="AY38" s="20">
        <f>IF(ISERROR(VLOOKUP(CONCATENATE(AY$3,$A38),[3]!ADJSAL,3,)=TRUE),0,VLOOKUP(CONCATENATE(AY$3,$A38),[3]!ADJSAL,3,))</f>
        <v>0</v>
      </c>
      <c r="AZ38" s="20">
        <f>IF(ISERROR(VLOOKUP(CONCATENATE(AZ$3,$A38),[3]!ADJSAL,3,)=TRUE),0,VLOOKUP(CONCATENATE(AZ$3,$A38),[3]!ADJSAL,3,))</f>
        <v>0</v>
      </c>
      <c r="BA38" s="20">
        <f>IF(ISERROR(VLOOKUP(CONCATENATE(BA$3,$A38),[3]!ADJSAL,3,)=TRUE),0,VLOOKUP(CONCATENATE(BA$3,$A38),[3]!ADJSAL,3,))</f>
        <v>0</v>
      </c>
      <c r="BB38" s="20">
        <f>IF(ISERROR(VLOOKUP(CONCATENATE(BB$3,$A38),[3]!ADJSAL,3,)=TRUE),0,VLOOKUP(CONCATENATE(BB$3,$A38),[3]!ADJSAL,3,))</f>
        <v>0</v>
      </c>
      <c r="BC38" s="20">
        <f>IF(ISERROR(VLOOKUP(CONCATENATE(BC$3,$A38),[3]!ADJSAL,3,)=TRUE),0,VLOOKUP(CONCATENATE(BC$3,$A38),[3]!ADJSAL,3,))</f>
        <v>0</v>
      </c>
      <c r="BD38" s="20">
        <f>IF(ISERROR(VLOOKUP(CONCATENATE(BD$3,$A38),[3]!ADJSAL,3,)=TRUE),0,VLOOKUP(CONCATENATE(BD$3,$A38),[3]!ADJSAL,3,))</f>
        <v>0</v>
      </c>
      <c r="BE38" s="20">
        <f>IF(ISERROR(VLOOKUP(CONCATENATE(BE$3,$A38),[3]!ADJSAL,3,)=TRUE),0,VLOOKUP(CONCATENATE(BE$3,$A38),[3]!ADJSAL,3,))</f>
        <v>0</v>
      </c>
      <c r="BF38" s="20">
        <f>IF(ISERROR(VLOOKUP(CONCATENATE(BF$3,$A38),[3]!ADJSAL,3,)=TRUE),0,VLOOKUP(CONCATENATE(BF$3,$A38),[3]!ADJSAL,3,))</f>
        <v>0</v>
      </c>
      <c r="BG38" s="20">
        <f>IF(ISERROR(VLOOKUP(CONCATENATE(BG$3,$A38),[3]!ADJSAL,3,)=TRUE),0,VLOOKUP(CONCATENATE(BG$3,$A38),[3]!ADJSAL,3,))</f>
        <v>0</v>
      </c>
      <c r="BH38" s="20">
        <f>IF(ISERROR(VLOOKUP(CONCATENATE(BH$3,$A38),[3]!ADJSAL,3,)=TRUE),0,VLOOKUP(CONCATENATE(BH$3,$A38),[3]!ADJSAL,3,))</f>
        <v>0</v>
      </c>
      <c r="BI38" s="20">
        <f>IF(ISERROR(VLOOKUP(CONCATENATE(BI$3,$A38),[3]!ADJSAL,3,)=TRUE),0,VLOOKUP(CONCATENATE(BI$3,$A38),[3]!ADJSAL,3,))</f>
        <v>0</v>
      </c>
      <c r="BJ38" s="20">
        <f>IF(ISERROR(VLOOKUP(CONCATENATE(BJ$3,$A38),[3]!ADJSAL,3,)=TRUE),0,VLOOKUP(CONCATENATE(BJ$3,$A38),[3]!ADJSAL,3,))</f>
        <v>0</v>
      </c>
      <c r="BK38" s="20">
        <f>IF(ISERROR(VLOOKUP(CONCATENATE(BK$3,$A38),[3]!ADJSAL,3,)=TRUE),0,VLOOKUP(CONCATENATE(BK$3,$A38),[3]!ADJSAL,3,))</f>
        <v>0</v>
      </c>
      <c r="BL38" s="20">
        <f>IF(ISERROR(VLOOKUP(CONCATENATE(BL$3,$A38),[3]!ADJSAL,3,)=TRUE),0,VLOOKUP(CONCATENATE(BL$3,$A38),[3]!ADJSAL,3,))</f>
        <v>0</v>
      </c>
      <c r="BM38" s="20">
        <f>IF(ISERROR(VLOOKUP(CONCATENATE(BM$3,$A38),[3]!ADJSAL,3,)=TRUE),0,VLOOKUP(CONCATENATE(BM$3,$A38),[3]!ADJSAL,3,))</f>
        <v>0</v>
      </c>
      <c r="BN38" s="20">
        <f>IF(ISERROR(VLOOKUP(CONCATENATE(BN$3,$A38),[3]!ADJSAL,3,)=TRUE),0,VLOOKUP(CONCATENATE(BN$3,$A38),[3]!ADJSAL,3,))</f>
        <v>0</v>
      </c>
      <c r="BO38" s="20">
        <f>IF(ISERROR(VLOOKUP(CONCATENATE(BO$3,$A38),[3]!ADJSAL,3,)=TRUE),0,VLOOKUP(CONCATENATE(BO$3,$A38),[3]!ADJSAL,3,))</f>
        <v>0</v>
      </c>
      <c r="BP38" s="20">
        <f>IF(ISERROR(VLOOKUP(CONCATENATE(BP$3,$A38),[3]!ADJSAL,3,)=TRUE),0,VLOOKUP(CONCATENATE(BP$3,$A38),[3]!ADJSAL,3,))</f>
        <v>0</v>
      </c>
      <c r="BQ38" s="20">
        <f>IF(ISERROR(VLOOKUP(CONCATENATE(BQ$3,$A38),[3]!ADJSAL,3,)=TRUE),0,VLOOKUP(CONCATENATE(BQ$3,$A38),[3]!ADJSAL,3,))</f>
        <v>0</v>
      </c>
      <c r="BR38" s="20">
        <f>IF(ISERROR(VLOOKUP(CONCATENATE(BR$3,$A38),[3]!ADJSAL,3,)=TRUE),0,VLOOKUP(CONCATENATE(BR$3,$A38),[3]!ADJSAL,3,))</f>
        <v>0</v>
      </c>
      <c r="BS38" s="20">
        <f>IF(ISERROR(VLOOKUP(CONCATENATE(BS$3,$A38),[3]!ADJSAL,3,)=TRUE),0,VLOOKUP(CONCATENATE(BS$3,$A38),[3]!ADJSAL,3,))</f>
        <v>0</v>
      </c>
      <c r="BT38" s="20">
        <f>IF(ISERROR(VLOOKUP(CONCATENATE(BT$3,$A38),[3]!ADJSAL,3,)=TRUE),0,VLOOKUP(CONCATENATE(BT$3,$A38),[3]!ADJSAL,3,))</f>
        <v>0</v>
      </c>
      <c r="BU38" s="20">
        <f>IF(ISERROR(VLOOKUP(CONCATENATE(BU$3,$A38),[3]!ADJSAL,3,)=TRUE),0,VLOOKUP(CONCATENATE(BU$3,$A38),[3]!ADJSAL,3,))</f>
        <v>0</v>
      </c>
      <c r="BV38" s="20">
        <f>IF(ISERROR(VLOOKUP(CONCATENATE(BV$3,$A38),[3]!ADJSAL,3,)=TRUE),0,VLOOKUP(CONCATENATE(BV$3,$A38),[3]!ADJSAL,3,))</f>
        <v>0</v>
      </c>
      <c r="BW38" s="20">
        <f>IF(ISERROR(VLOOKUP(CONCATENATE(BW$3,$A38),[3]!ADJSAL,3,)=TRUE),0,VLOOKUP(CONCATENATE(BW$3,$A38),[3]!ADJSAL,3,))</f>
        <v>0</v>
      </c>
      <c r="BX38" s="20">
        <f>IF(ISERROR(VLOOKUP(CONCATENATE(BX$3,$A38),[3]!ADJSAL,3,)=TRUE),0,VLOOKUP(CONCATENATE(BX$3,$A38),[3]!ADJSAL,3,))</f>
        <v>0</v>
      </c>
      <c r="BY38" s="20">
        <f>IF(ISERROR(VLOOKUP(CONCATENATE(BY$3,$A38),[3]!ADJSAL,3,)=TRUE),0,VLOOKUP(CONCATENATE(BY$3,$A38),[3]!ADJSAL,3,))</f>
        <v>0</v>
      </c>
      <c r="BZ38" s="20">
        <f>IF(ISERROR(VLOOKUP(CONCATENATE(BZ$3,$A38),[3]!ADJSAL,3,)=TRUE),0,VLOOKUP(CONCATENATE(BZ$3,$A38),[3]!ADJSAL,3,))</f>
        <v>0</v>
      </c>
      <c r="CA38" s="20">
        <f>IF(ISERROR(VLOOKUP(CONCATENATE(CA$3,$A38),[3]!ADJSAL,3,)=TRUE),0,VLOOKUP(CONCATENATE(CA$3,$A38),[3]!ADJSAL,3,))</f>
        <v>0</v>
      </c>
      <c r="CB38" s="20">
        <f>IF(ISERROR(VLOOKUP(CONCATENATE(CB$3,$A38),[3]!ADJSAL,3,)=TRUE),0,VLOOKUP(CONCATENATE(CB$3,$A38),[3]!ADJSAL,3,))</f>
        <v>0</v>
      </c>
      <c r="CC38" s="20">
        <f>IF(ISERROR(VLOOKUP(CONCATENATE(CC$3,$A38),[3]!ADJSAL,3,)=TRUE),0,VLOOKUP(CONCATENATE(CC$3,$A38),[3]!ADJSAL,3,))</f>
        <v>0</v>
      </c>
      <c r="CD38" s="20">
        <f>IF(ISERROR(VLOOKUP(CONCATENATE(CD$3,$A38),[3]!ADJSAL,3,)=TRUE),0,VLOOKUP(CONCATENATE(CD$3,$A38),[3]!ADJSAL,3,))</f>
        <v>0</v>
      </c>
      <c r="CE38" s="20">
        <f>IF(ISERROR(VLOOKUP(CONCATENATE(CE$3,$A38),[3]!ADJSAL,3,)=TRUE),0,VLOOKUP(CONCATENATE(CE$3,$A38),[3]!ADJSAL,3,))</f>
        <v>0</v>
      </c>
      <c r="CF38" s="20">
        <f>IF(ISERROR(VLOOKUP(CONCATENATE(CF$3,$A38),[3]!ADJSAL,3,)=TRUE),0,VLOOKUP(CONCATENATE(CF$3,$A38),[3]!ADJSAL,3,))</f>
        <v>0</v>
      </c>
      <c r="CG38" s="20">
        <f>IF(ISERROR(VLOOKUP(CONCATENATE(CG$3,$A38),[3]!ADJSAL,3,)=TRUE),0,VLOOKUP(CONCATENATE(CG$3,$A38),[3]!ADJSAL,3,))</f>
        <v>0</v>
      </c>
      <c r="CH38" s="20">
        <f>IF(ISERROR(VLOOKUP(CONCATENATE(CH$3,$A38),[3]!ADJSAL,3,)=TRUE),0,VLOOKUP(CONCATENATE(CH$3,$A38),[3]!ADJSAL,3,))</f>
        <v>0</v>
      </c>
      <c r="CI38" s="20">
        <f>IF(ISERROR(VLOOKUP(CONCATENATE(CI$3,$A38),[3]!ADJSAL,3,)=TRUE),0,VLOOKUP(CONCATENATE(CI$3,$A38),[3]!ADJSAL,3,))</f>
        <v>0</v>
      </c>
      <c r="CJ38" s="20">
        <f>IF(ISERROR(VLOOKUP(CONCATENATE(CJ$3,$A38),[3]!ADJSAL,3,)=TRUE),0,VLOOKUP(CONCATENATE(CJ$3,$A38),[3]!ADJSAL,3,))</f>
        <v>0</v>
      </c>
      <c r="CK38" s="20">
        <f>IF(ISERROR(VLOOKUP(CONCATENATE(CK$3,$A38),[3]!ADJSAL,3,)=TRUE),0,VLOOKUP(CONCATENATE(CK$3,$A38),[3]!ADJSAL,3,))</f>
        <v>0</v>
      </c>
      <c r="CL38" s="20">
        <f>IF(ISERROR(VLOOKUP(CONCATENATE(CL$3,$A38),[3]!ADJSAL,3,)=TRUE),0,VLOOKUP(CONCATENATE(CL$3,$A38),[3]!ADJSAL,3,))</f>
        <v>0</v>
      </c>
      <c r="CM38" s="20">
        <f>IF(ISERROR(VLOOKUP(CONCATENATE(CM$3,$A38),[3]!ADJSAL,3,)=TRUE),0,VLOOKUP(CONCATENATE(CM$3,$A38),[3]!ADJSAL,3,))</f>
        <v>0</v>
      </c>
      <c r="CN38" s="20">
        <f>IF(ISERROR(VLOOKUP(CONCATENATE(CN$3,$A38),[3]!ADJSAL,3,)=TRUE),0,VLOOKUP(CONCATENATE(CN$3,$A38),[3]!ADJSAL,3,))</f>
        <v>0</v>
      </c>
      <c r="CO38" s="20">
        <f>IF(ISERROR(VLOOKUP(CONCATENATE(CO$3,$A38),[3]!ADJSAL,3,)=TRUE),0,VLOOKUP(CONCATENATE(CO$3,$A38),[3]!ADJSAL,3,))</f>
        <v>0</v>
      </c>
      <c r="CP38" s="20">
        <f>IF(ISERROR(VLOOKUP(CONCATENATE(CP$3,$A38),[3]!ADJSAL,3,)=TRUE),0,VLOOKUP(CONCATENATE(CP$3,$A38),[3]!ADJSAL,3,))</f>
        <v>0</v>
      </c>
      <c r="CQ38" s="20">
        <f>IF(ISERROR(VLOOKUP(CONCATENATE(CQ$3,$A38),[3]!ADJSAL,3,)=TRUE),0,VLOOKUP(CONCATENATE(CQ$3,$A38),[3]!ADJSAL,3,))</f>
        <v>0</v>
      </c>
      <c r="CR38" s="20">
        <f>IF(ISERROR(VLOOKUP(CONCATENATE(CR$3,$A38),[3]!ADJSAL,3,)=TRUE),0,VLOOKUP(CONCATENATE(CR$3,$A38),[3]!ADJSAL,3,))</f>
        <v>0</v>
      </c>
      <c r="CS38" s="20">
        <f>IF(ISERROR(VLOOKUP(CONCATENATE(CS$3,$A38),[3]!ADJSAL,3,)=TRUE),0,VLOOKUP(CONCATENATE(CS$3,$A38),[3]!ADJSAL,3,))</f>
        <v>0</v>
      </c>
    </row>
    <row r="39" spans="1:97">
      <c r="A39" s="170">
        <v>1040008</v>
      </c>
      <c r="B39" s="170" t="s">
        <v>30</v>
      </c>
      <c r="C39" s="171">
        <f>VLOOKUP(A39,[2]!OLD,3,)</f>
        <v>7500</v>
      </c>
      <c r="D39" s="24">
        <v>494800</v>
      </c>
      <c r="E39" s="24">
        <f t="shared" si="23"/>
        <v>286026</v>
      </c>
      <c r="F39" s="24">
        <f t="shared" si="24"/>
        <v>-208774</v>
      </c>
      <c r="G39" s="20">
        <f t="shared" si="25"/>
        <v>250026</v>
      </c>
      <c r="H39" s="20">
        <f t="shared" si="26"/>
        <v>36000</v>
      </c>
      <c r="I39" s="20">
        <f t="shared" si="27"/>
        <v>0</v>
      </c>
      <c r="J39" s="20">
        <f t="shared" si="28"/>
        <v>0</v>
      </c>
      <c r="K39" s="20">
        <f t="shared" si="29"/>
        <v>0</v>
      </c>
      <c r="L39" s="20">
        <f t="shared" si="30"/>
        <v>0</v>
      </c>
      <c r="M39" s="20">
        <f t="shared" si="31"/>
        <v>0</v>
      </c>
      <c r="N39" s="20">
        <f>IF(ISERROR(VLOOKUP(CONCATENATE(N$3,$A39),[3]!ADJSAL,3,)=TRUE),0,VLOOKUP(CONCATENATE(N$3,$A39),[3]!ADJSAL,3,))</f>
        <v>0</v>
      </c>
      <c r="O39" s="20">
        <f>IF(ISERROR(VLOOKUP(CONCATENATE(O$3,$A39),[3]!ADJSAL,3,)=TRUE),0,VLOOKUP(CONCATENATE(O$3,$A39),[3]!ADJSAL,3,))</f>
        <v>0</v>
      </c>
      <c r="P39" s="20">
        <f>IF(ISERROR(VLOOKUP(CONCATENATE(P$3,$A39),[3]!ADJSAL,3,)=TRUE),0,VLOOKUP(CONCATENATE(P$3,$A39),[3]!ADJSAL,3,))</f>
        <v>0</v>
      </c>
      <c r="Q39" s="20">
        <f>IF(ISERROR(VLOOKUP(CONCATENATE(Q$3,$A39),[3]!ADJSAL,3,)=TRUE),0,VLOOKUP(CONCATENATE(Q$3,$A39),[3]!ADJSAL,3,))</f>
        <v>0</v>
      </c>
      <c r="R39" s="20">
        <f>IF(ISERROR(VLOOKUP(CONCATENATE(R$3,$A39),[3]!ADJSAL,3,)=TRUE),0,VLOOKUP(CONCATENATE(R$3,$A39),[3]!ADJSAL,3,))</f>
        <v>0</v>
      </c>
      <c r="S39" s="20">
        <f>IF(ISERROR(VLOOKUP(CONCATENATE(S$3,$A39),[3]!ADJSAL,3,)=TRUE),0,VLOOKUP(CONCATENATE(S$3,$A39),[3]!ADJSAL,3,))</f>
        <v>0</v>
      </c>
      <c r="T39" s="20">
        <f>IF(ISERROR(VLOOKUP(CONCATENATE(T$3,$A39),[3]!ADJSAL,3,)=TRUE),0,VLOOKUP(CONCATENATE(T$3,$A39),[3]!ADJSAL,3,))</f>
        <v>0</v>
      </c>
      <c r="U39" s="20">
        <f>IF(ISERROR(VLOOKUP(CONCATENATE(U$3,$A39),[3]!ADJSAL,3,)=TRUE),0,VLOOKUP(CONCATENATE(U$3,$A39),[3]!ADJSAL,3,))</f>
        <v>0</v>
      </c>
      <c r="V39" s="20">
        <f>IF(ISERROR(VLOOKUP(CONCATENATE(V$3,$A39),[3]!ADJSAL,3,)=TRUE),0,VLOOKUP(CONCATENATE(V$3,$A39),[3]!ADJSAL,3,))</f>
        <v>0</v>
      </c>
      <c r="W39" s="20">
        <f>IF(ISERROR(VLOOKUP(CONCATENATE(W$3,$A39),[3]!ADJSAL,3,)=TRUE),0,VLOOKUP(CONCATENATE(W$3,$A39),[3]!ADJSAL,3,))</f>
        <v>0</v>
      </c>
      <c r="X39" s="20">
        <f>IF(ISERROR(VLOOKUP(CONCATENATE(X$3,$A39),[3]!ADJSAL,3,)=TRUE),0,VLOOKUP(CONCATENATE(X$3,$A39),[3]!ADJSAL,3,))</f>
        <v>0</v>
      </c>
      <c r="Y39" s="20">
        <f>IF(ISERROR(VLOOKUP(CONCATENATE(Y$3,$A39),[3]!ADJSAL,3,)=TRUE),0,VLOOKUP(CONCATENATE(Y$3,$A39),[3]!ADJSAL,3,))</f>
        <v>250026</v>
      </c>
      <c r="Z39" s="20">
        <f>IF(ISERROR(VLOOKUP(CONCATENATE(Z$3,$A39),[3]!ADJSAL,3,)=TRUE),0,VLOOKUP(CONCATENATE(Z$3,$A39),[3]!ADJSAL,3,))</f>
        <v>0</v>
      </c>
      <c r="AA39" s="20">
        <f>IF(ISERROR(VLOOKUP(CONCATENATE(AA$3,$A39),[3]!ADJSAL,3,)=TRUE),0,VLOOKUP(CONCATENATE(AA$3,$A39),[3]!ADJSAL,3,))</f>
        <v>0</v>
      </c>
      <c r="AB39" s="20">
        <f>IF(ISERROR(VLOOKUP(CONCATENATE(AB$3,$A39),[3]!ADJSAL,3,)=TRUE),0,VLOOKUP(CONCATENATE(AB$3,$A39),[3]!ADJSAL,3,))</f>
        <v>36000</v>
      </c>
      <c r="AC39" s="20">
        <f>IF(ISERROR(VLOOKUP(CONCATENATE(AC$3,$A39),[3]!ADJSAL,3,)=TRUE),0,VLOOKUP(CONCATENATE(AC$3,$A39),[3]!ADJSAL,3,))</f>
        <v>0</v>
      </c>
      <c r="AD39" s="20">
        <f>IF(ISERROR(VLOOKUP(CONCATENATE(AD$3,$A39),[3]!ADJSAL,3,)=TRUE),0,VLOOKUP(CONCATENATE(AD$3,$A39),[3]!ADJSAL,3,))</f>
        <v>0</v>
      </c>
      <c r="AE39" s="20">
        <f>IF(ISERROR(VLOOKUP(CONCATENATE(AE$3,$A39),[3]!ADJSAL,3,)=TRUE),0,VLOOKUP(CONCATENATE(AE$3,$A39),[3]!ADJSAL,3,))</f>
        <v>0</v>
      </c>
      <c r="AF39" s="20">
        <f>IF(ISERROR(VLOOKUP(CONCATENATE(AF$3,$A39),[3]!ADJSAL,3,)=TRUE),0,VLOOKUP(CONCATENATE(AF$3,$A39),[3]!ADJSAL,3,))</f>
        <v>0</v>
      </c>
      <c r="AG39" s="20">
        <f>IF(ISERROR(VLOOKUP(CONCATENATE(AG$3,$A39),[3]!ADJSAL,3,)=TRUE),0,VLOOKUP(CONCATENATE(AG$3,$A39),[3]!ADJSAL,3,))</f>
        <v>0</v>
      </c>
      <c r="AH39" s="20">
        <f>IF(ISERROR(VLOOKUP(CONCATENATE(AH$3,$A39),[3]!ADJSAL,3,)=TRUE),0,VLOOKUP(CONCATENATE(AH$3,$A39),[3]!ADJSAL,3,))</f>
        <v>0</v>
      </c>
      <c r="AI39" s="20">
        <f>IF(ISERROR(VLOOKUP(CONCATENATE(AI$3,$A39),[3]!ADJSAL,3,)=TRUE),0,VLOOKUP(CONCATENATE(AI$3,$A39),[3]!ADJSAL,3,))</f>
        <v>0</v>
      </c>
      <c r="AJ39" s="20">
        <f>IF(ISERROR(VLOOKUP(CONCATENATE(AJ$3,$A39),[3]!ADJSAL,3,)=TRUE),0,VLOOKUP(CONCATENATE(AJ$3,$A39),[3]!ADJSAL,3,))</f>
        <v>0</v>
      </c>
      <c r="AK39" s="20">
        <f>IF(ISERROR(VLOOKUP(CONCATENATE(AK$3,$A39),[3]!ADJSAL,3,)=TRUE),0,VLOOKUP(CONCATENATE(AK$3,$A39),[3]!ADJSAL,3,))</f>
        <v>0</v>
      </c>
      <c r="AL39" s="20">
        <f>IF(ISERROR(VLOOKUP(CONCATENATE(AL$3,$A39),[3]!ADJSAL,3,)=TRUE),0,VLOOKUP(CONCATENATE(AL$3,$A39),[3]!ADJSAL,3,))</f>
        <v>0</v>
      </c>
      <c r="AM39" s="20">
        <f>IF(ISERROR(VLOOKUP(CONCATENATE(AM$3,$A39),[3]!ADJSAL,3,)=TRUE),0,VLOOKUP(CONCATENATE(AM$3,$A39),[3]!ADJSAL,3,))</f>
        <v>0</v>
      </c>
      <c r="AN39" s="20">
        <f>IF(ISERROR(VLOOKUP(CONCATENATE(AN$3,$A39),[3]!ADJSAL,3,)=TRUE),0,VLOOKUP(CONCATENATE(AN$3,$A39),[3]!ADJSAL,3,))</f>
        <v>0</v>
      </c>
      <c r="AO39" s="20">
        <f>IF(ISERROR(VLOOKUP(CONCATENATE(AO$3,$A39),[3]!ADJSAL,3,)=TRUE),0,VLOOKUP(CONCATENATE(AO$3,$A39),[3]!ADJSAL,3,))</f>
        <v>0</v>
      </c>
      <c r="AP39" s="20">
        <f>IF(ISERROR(VLOOKUP(CONCATENATE(AP$3,$A39),[3]!ADJSAL,3,)=TRUE),0,VLOOKUP(CONCATENATE(AP$3,$A39),[3]!ADJSAL,3,))</f>
        <v>0</v>
      </c>
      <c r="AQ39" s="20">
        <f>IF(ISERROR(VLOOKUP(CONCATENATE(AQ$3,$A39),[3]!ADJSAL,3,)=TRUE),0,VLOOKUP(CONCATENATE(AQ$3,$A39),[3]!ADJSAL,3,))</f>
        <v>0</v>
      </c>
      <c r="AR39" s="20">
        <f>IF(ISERROR(VLOOKUP(CONCATENATE(AR$3,$A39),[3]!ADJSAL,3,)=TRUE),0,VLOOKUP(CONCATENATE(AR$3,$A39),[3]!ADJSAL,3,))</f>
        <v>0</v>
      </c>
      <c r="AS39" s="20">
        <f>IF(ISERROR(VLOOKUP(CONCATENATE(AS$3,$A39),[3]!ADJSAL,3,)=TRUE),0,VLOOKUP(CONCATENATE(AS$3,$A39),[3]!ADJSAL,3,))</f>
        <v>0</v>
      </c>
      <c r="AT39" s="20">
        <f>IF(ISERROR(VLOOKUP(CONCATENATE(AT$3,$A39),[3]!ADJSAL,3,)=TRUE),0,VLOOKUP(CONCATENATE(AT$3,$A39),[3]!ADJSAL,3,))</f>
        <v>0</v>
      </c>
      <c r="AU39" s="20">
        <f>IF(ISERROR(VLOOKUP(CONCATENATE(AU$3,$A39),[3]!ADJSAL,3,)=TRUE),0,VLOOKUP(CONCATENATE(AU$3,$A39),[3]!ADJSAL,3,))</f>
        <v>0</v>
      </c>
      <c r="AV39" s="20">
        <f>IF(ISERROR(VLOOKUP(CONCATENATE(AV$3,$A39),[3]!ADJSAL,3,)=TRUE),0,VLOOKUP(CONCATENATE(AV$3,$A39),[3]!ADJSAL,3,))</f>
        <v>0</v>
      </c>
      <c r="AW39" s="20">
        <f>IF(ISERROR(VLOOKUP(CONCATENATE(AW$3,$A39),[3]!ADJSAL,3,)=TRUE),0,VLOOKUP(CONCATENATE(AW$3,$A39),[3]!ADJSAL,3,))</f>
        <v>0</v>
      </c>
      <c r="AX39" s="20">
        <f>IF(ISERROR(VLOOKUP(CONCATENATE(AX$3,$A39),[3]!ADJSAL,3,)=TRUE),0,VLOOKUP(CONCATENATE(AX$3,$A39),[3]!ADJSAL,3,))</f>
        <v>0</v>
      </c>
      <c r="AY39" s="20">
        <f>IF(ISERROR(VLOOKUP(CONCATENATE(AY$3,$A39),[3]!ADJSAL,3,)=TRUE),0,VLOOKUP(CONCATENATE(AY$3,$A39),[3]!ADJSAL,3,))</f>
        <v>0</v>
      </c>
      <c r="AZ39" s="20">
        <f>IF(ISERROR(VLOOKUP(CONCATENATE(AZ$3,$A39),[3]!ADJSAL,3,)=TRUE),0,VLOOKUP(CONCATENATE(AZ$3,$A39),[3]!ADJSAL,3,))</f>
        <v>0</v>
      </c>
      <c r="BA39" s="20">
        <f>IF(ISERROR(VLOOKUP(CONCATENATE(BA$3,$A39),[3]!ADJSAL,3,)=TRUE),0,VLOOKUP(CONCATENATE(BA$3,$A39),[3]!ADJSAL,3,))</f>
        <v>0</v>
      </c>
      <c r="BB39" s="20">
        <f>IF(ISERROR(VLOOKUP(CONCATENATE(BB$3,$A39),[3]!ADJSAL,3,)=TRUE),0,VLOOKUP(CONCATENATE(BB$3,$A39),[3]!ADJSAL,3,))</f>
        <v>0</v>
      </c>
      <c r="BC39" s="20">
        <f>IF(ISERROR(VLOOKUP(CONCATENATE(BC$3,$A39),[3]!ADJSAL,3,)=TRUE),0,VLOOKUP(CONCATENATE(BC$3,$A39),[3]!ADJSAL,3,))</f>
        <v>0</v>
      </c>
      <c r="BD39" s="20">
        <f>IF(ISERROR(VLOOKUP(CONCATENATE(BD$3,$A39),[3]!ADJSAL,3,)=TRUE),0,VLOOKUP(CONCATENATE(BD$3,$A39),[3]!ADJSAL,3,))</f>
        <v>0</v>
      </c>
      <c r="BE39" s="20">
        <f>IF(ISERROR(VLOOKUP(CONCATENATE(BE$3,$A39),[3]!ADJSAL,3,)=TRUE),0,VLOOKUP(CONCATENATE(BE$3,$A39),[3]!ADJSAL,3,))</f>
        <v>0</v>
      </c>
      <c r="BF39" s="20">
        <f>IF(ISERROR(VLOOKUP(CONCATENATE(BF$3,$A39),[3]!ADJSAL,3,)=TRUE),0,VLOOKUP(CONCATENATE(BF$3,$A39),[3]!ADJSAL,3,))</f>
        <v>0</v>
      </c>
      <c r="BG39" s="20">
        <f>IF(ISERROR(VLOOKUP(CONCATENATE(BG$3,$A39),[3]!ADJSAL,3,)=TRUE),0,VLOOKUP(CONCATENATE(BG$3,$A39),[3]!ADJSAL,3,))</f>
        <v>0</v>
      </c>
      <c r="BH39" s="20">
        <f>IF(ISERROR(VLOOKUP(CONCATENATE(BH$3,$A39),[3]!ADJSAL,3,)=TRUE),0,VLOOKUP(CONCATENATE(BH$3,$A39),[3]!ADJSAL,3,))</f>
        <v>0</v>
      </c>
      <c r="BI39" s="20">
        <f>IF(ISERROR(VLOOKUP(CONCATENATE(BI$3,$A39),[3]!ADJSAL,3,)=TRUE),0,VLOOKUP(CONCATENATE(BI$3,$A39),[3]!ADJSAL,3,))</f>
        <v>0</v>
      </c>
      <c r="BJ39" s="20">
        <f>IF(ISERROR(VLOOKUP(CONCATENATE(BJ$3,$A39),[3]!ADJSAL,3,)=TRUE),0,VLOOKUP(CONCATENATE(BJ$3,$A39),[3]!ADJSAL,3,))</f>
        <v>0</v>
      </c>
      <c r="BK39" s="20">
        <f>IF(ISERROR(VLOOKUP(CONCATENATE(BK$3,$A39),[3]!ADJSAL,3,)=TRUE),0,VLOOKUP(CONCATENATE(BK$3,$A39),[3]!ADJSAL,3,))</f>
        <v>0</v>
      </c>
      <c r="BL39" s="20">
        <f>IF(ISERROR(VLOOKUP(CONCATENATE(BL$3,$A39),[3]!ADJSAL,3,)=TRUE),0,VLOOKUP(CONCATENATE(BL$3,$A39),[3]!ADJSAL,3,))</f>
        <v>0</v>
      </c>
      <c r="BM39" s="20">
        <f>IF(ISERROR(VLOOKUP(CONCATENATE(BM$3,$A39),[3]!ADJSAL,3,)=TRUE),0,VLOOKUP(CONCATENATE(BM$3,$A39),[3]!ADJSAL,3,))</f>
        <v>0</v>
      </c>
      <c r="BN39" s="20">
        <f>IF(ISERROR(VLOOKUP(CONCATENATE(BN$3,$A39),[3]!ADJSAL,3,)=TRUE),0,VLOOKUP(CONCATENATE(BN$3,$A39),[3]!ADJSAL,3,))</f>
        <v>0</v>
      </c>
      <c r="BO39" s="20">
        <f>IF(ISERROR(VLOOKUP(CONCATENATE(BO$3,$A39),[3]!ADJSAL,3,)=TRUE),0,VLOOKUP(CONCATENATE(BO$3,$A39),[3]!ADJSAL,3,))</f>
        <v>0</v>
      </c>
      <c r="BP39" s="20">
        <f>IF(ISERROR(VLOOKUP(CONCATENATE(BP$3,$A39),[3]!ADJSAL,3,)=TRUE),0,VLOOKUP(CONCATENATE(BP$3,$A39),[3]!ADJSAL,3,))</f>
        <v>0</v>
      </c>
      <c r="BQ39" s="20">
        <f>IF(ISERROR(VLOOKUP(CONCATENATE(BQ$3,$A39),[3]!ADJSAL,3,)=TRUE),0,VLOOKUP(CONCATENATE(BQ$3,$A39),[3]!ADJSAL,3,))</f>
        <v>0</v>
      </c>
      <c r="BR39" s="20">
        <f>IF(ISERROR(VLOOKUP(CONCATENATE(BR$3,$A39),[3]!ADJSAL,3,)=TRUE),0,VLOOKUP(CONCATENATE(BR$3,$A39),[3]!ADJSAL,3,))</f>
        <v>0</v>
      </c>
      <c r="BS39" s="20">
        <f>IF(ISERROR(VLOOKUP(CONCATENATE(BS$3,$A39),[3]!ADJSAL,3,)=TRUE),0,VLOOKUP(CONCATENATE(BS$3,$A39),[3]!ADJSAL,3,))</f>
        <v>0</v>
      </c>
      <c r="BT39" s="20">
        <f>IF(ISERROR(VLOOKUP(CONCATENATE(BT$3,$A39),[3]!ADJSAL,3,)=TRUE),0,VLOOKUP(CONCATENATE(BT$3,$A39),[3]!ADJSAL,3,))</f>
        <v>0</v>
      </c>
      <c r="BU39" s="20">
        <f>IF(ISERROR(VLOOKUP(CONCATENATE(BU$3,$A39),[3]!ADJSAL,3,)=TRUE),0,VLOOKUP(CONCATENATE(BU$3,$A39),[3]!ADJSAL,3,))</f>
        <v>0</v>
      </c>
      <c r="BV39" s="20">
        <f>IF(ISERROR(VLOOKUP(CONCATENATE(BV$3,$A39),[3]!ADJSAL,3,)=TRUE),0,VLOOKUP(CONCATENATE(BV$3,$A39),[3]!ADJSAL,3,))</f>
        <v>0</v>
      </c>
      <c r="BW39" s="20">
        <f>IF(ISERROR(VLOOKUP(CONCATENATE(BW$3,$A39),[3]!ADJSAL,3,)=TRUE),0,VLOOKUP(CONCATENATE(BW$3,$A39),[3]!ADJSAL,3,))</f>
        <v>0</v>
      </c>
      <c r="BX39" s="20">
        <f>IF(ISERROR(VLOOKUP(CONCATENATE(BX$3,$A39),[3]!ADJSAL,3,)=TRUE),0,VLOOKUP(CONCATENATE(BX$3,$A39),[3]!ADJSAL,3,))</f>
        <v>0</v>
      </c>
      <c r="BY39" s="20">
        <f>IF(ISERROR(VLOOKUP(CONCATENATE(BY$3,$A39),[3]!ADJSAL,3,)=TRUE),0,VLOOKUP(CONCATENATE(BY$3,$A39),[3]!ADJSAL,3,))</f>
        <v>0</v>
      </c>
      <c r="BZ39" s="20">
        <f>IF(ISERROR(VLOOKUP(CONCATENATE(BZ$3,$A39),[3]!ADJSAL,3,)=TRUE),0,VLOOKUP(CONCATENATE(BZ$3,$A39),[3]!ADJSAL,3,))</f>
        <v>0</v>
      </c>
      <c r="CA39" s="20">
        <f>IF(ISERROR(VLOOKUP(CONCATENATE(CA$3,$A39),[3]!ADJSAL,3,)=TRUE),0,VLOOKUP(CONCATENATE(CA$3,$A39),[3]!ADJSAL,3,))</f>
        <v>0</v>
      </c>
      <c r="CB39" s="20">
        <f>IF(ISERROR(VLOOKUP(CONCATENATE(CB$3,$A39),[3]!ADJSAL,3,)=TRUE),0,VLOOKUP(CONCATENATE(CB$3,$A39),[3]!ADJSAL,3,))</f>
        <v>0</v>
      </c>
      <c r="CC39" s="20">
        <f>IF(ISERROR(VLOOKUP(CONCATENATE(CC$3,$A39),[3]!ADJSAL,3,)=TRUE),0,VLOOKUP(CONCATENATE(CC$3,$A39),[3]!ADJSAL,3,))</f>
        <v>0</v>
      </c>
      <c r="CD39" s="20">
        <f>IF(ISERROR(VLOOKUP(CONCATENATE(CD$3,$A39),[3]!ADJSAL,3,)=TRUE),0,VLOOKUP(CONCATENATE(CD$3,$A39),[3]!ADJSAL,3,))</f>
        <v>0</v>
      </c>
      <c r="CE39" s="20">
        <f>IF(ISERROR(VLOOKUP(CONCATENATE(CE$3,$A39),[3]!ADJSAL,3,)=TRUE),0,VLOOKUP(CONCATENATE(CE$3,$A39),[3]!ADJSAL,3,))</f>
        <v>0</v>
      </c>
      <c r="CF39" s="20">
        <f>IF(ISERROR(VLOOKUP(CONCATENATE(CF$3,$A39),[3]!ADJSAL,3,)=TRUE),0,VLOOKUP(CONCATENATE(CF$3,$A39),[3]!ADJSAL,3,))</f>
        <v>0</v>
      </c>
      <c r="CG39" s="20">
        <f>IF(ISERROR(VLOOKUP(CONCATENATE(CG$3,$A39),[3]!ADJSAL,3,)=TRUE),0,VLOOKUP(CONCATENATE(CG$3,$A39),[3]!ADJSAL,3,))</f>
        <v>0</v>
      </c>
      <c r="CH39" s="20">
        <f>IF(ISERROR(VLOOKUP(CONCATENATE(CH$3,$A39),[3]!ADJSAL,3,)=TRUE),0,VLOOKUP(CONCATENATE(CH$3,$A39),[3]!ADJSAL,3,))</f>
        <v>0</v>
      </c>
      <c r="CI39" s="20">
        <f>IF(ISERROR(VLOOKUP(CONCATENATE(CI$3,$A39),[3]!ADJSAL,3,)=TRUE),0,VLOOKUP(CONCATENATE(CI$3,$A39),[3]!ADJSAL,3,))</f>
        <v>0</v>
      </c>
      <c r="CJ39" s="20">
        <f>IF(ISERROR(VLOOKUP(CONCATENATE(CJ$3,$A39),[3]!ADJSAL,3,)=TRUE),0,VLOOKUP(CONCATENATE(CJ$3,$A39),[3]!ADJSAL,3,))</f>
        <v>0</v>
      </c>
      <c r="CK39" s="20">
        <f>IF(ISERROR(VLOOKUP(CONCATENATE(CK$3,$A39),[3]!ADJSAL,3,)=TRUE),0,VLOOKUP(CONCATENATE(CK$3,$A39),[3]!ADJSAL,3,))</f>
        <v>0</v>
      </c>
      <c r="CL39" s="20">
        <f>IF(ISERROR(VLOOKUP(CONCATENATE(CL$3,$A39),[3]!ADJSAL,3,)=TRUE),0,VLOOKUP(CONCATENATE(CL$3,$A39),[3]!ADJSAL,3,))</f>
        <v>0</v>
      </c>
      <c r="CM39" s="20">
        <f>IF(ISERROR(VLOOKUP(CONCATENATE(CM$3,$A39),[3]!ADJSAL,3,)=TRUE),0,VLOOKUP(CONCATENATE(CM$3,$A39),[3]!ADJSAL,3,))</f>
        <v>0</v>
      </c>
      <c r="CN39" s="20">
        <f>IF(ISERROR(VLOOKUP(CONCATENATE(CN$3,$A39),[3]!ADJSAL,3,)=TRUE),0,VLOOKUP(CONCATENATE(CN$3,$A39),[3]!ADJSAL,3,))</f>
        <v>0</v>
      </c>
      <c r="CO39" s="20">
        <f>IF(ISERROR(VLOOKUP(CONCATENATE(CO$3,$A39),[3]!ADJSAL,3,)=TRUE),0,VLOOKUP(CONCATENATE(CO$3,$A39),[3]!ADJSAL,3,))</f>
        <v>0</v>
      </c>
      <c r="CP39" s="20">
        <f>IF(ISERROR(VLOOKUP(CONCATENATE(CP$3,$A39),[3]!ADJSAL,3,)=TRUE),0,VLOOKUP(CONCATENATE(CP$3,$A39),[3]!ADJSAL,3,))</f>
        <v>0</v>
      </c>
      <c r="CQ39" s="20">
        <f>IF(ISERROR(VLOOKUP(CONCATENATE(CQ$3,$A39),[3]!ADJSAL,3,)=TRUE),0,VLOOKUP(CONCATENATE(CQ$3,$A39),[3]!ADJSAL,3,))</f>
        <v>0</v>
      </c>
      <c r="CR39" s="20">
        <f>IF(ISERROR(VLOOKUP(CONCATENATE(CR$3,$A39),[3]!ADJSAL,3,)=TRUE),0,VLOOKUP(CONCATENATE(CR$3,$A39),[3]!ADJSAL,3,))</f>
        <v>0</v>
      </c>
      <c r="CS39" s="20">
        <f>IF(ISERROR(VLOOKUP(CONCATENATE(CS$3,$A39),[3]!ADJSAL,3,)=TRUE),0,VLOOKUP(CONCATENATE(CS$3,$A39),[3]!ADJSAL,3,))</f>
        <v>0</v>
      </c>
    </row>
    <row r="40" spans="1:97">
      <c r="A40" s="3">
        <v>1049990</v>
      </c>
      <c r="B40" s="3" t="s">
        <v>31</v>
      </c>
      <c r="C40" s="17">
        <f>SUM(C32:C39)</f>
        <v>7592664</v>
      </c>
      <c r="D40" s="17">
        <f>SUM(D32:D39)</f>
        <v>8738906</v>
      </c>
      <c r="E40" s="17">
        <f>SUM(E32:E39)</f>
        <v>8422460</v>
      </c>
      <c r="F40" s="17">
        <f>SUM(F32:F39)</f>
        <v>-316446</v>
      </c>
      <c r="G40" s="20">
        <f t="shared" ref="G40:M40" si="32">SUM(G32:G39)</f>
        <v>8382860</v>
      </c>
      <c r="H40" s="20">
        <f t="shared" si="32"/>
        <v>36000</v>
      </c>
      <c r="I40" s="20">
        <f t="shared" si="32"/>
        <v>0</v>
      </c>
      <c r="J40" s="20">
        <f t="shared" si="32"/>
        <v>0</v>
      </c>
      <c r="K40" s="20">
        <f t="shared" si="32"/>
        <v>0</v>
      </c>
      <c r="L40" s="20">
        <f t="shared" si="32"/>
        <v>0</v>
      </c>
      <c r="M40" s="20">
        <f t="shared" si="32"/>
        <v>3600</v>
      </c>
      <c r="N40" s="11">
        <f>SUM(N32:N39)</f>
        <v>727448</v>
      </c>
      <c r="O40" s="11">
        <f t="shared" ref="O40:BZ40" si="33">SUM(O32:O39)</f>
        <v>580284</v>
      </c>
      <c r="P40" s="11">
        <f t="shared" si="33"/>
        <v>0</v>
      </c>
      <c r="Q40" s="11">
        <f t="shared" si="33"/>
        <v>538624</v>
      </c>
      <c r="R40" s="11">
        <f t="shared" si="33"/>
        <v>549526</v>
      </c>
      <c r="S40" s="11">
        <f t="shared" si="33"/>
        <v>339987</v>
      </c>
      <c r="T40" s="11">
        <f t="shared" si="33"/>
        <v>549526</v>
      </c>
      <c r="U40" s="11">
        <f t="shared" si="33"/>
        <v>494000</v>
      </c>
      <c r="V40" s="11">
        <f t="shared" si="33"/>
        <v>533475</v>
      </c>
      <c r="W40" s="11">
        <f t="shared" si="33"/>
        <v>549526</v>
      </c>
      <c r="X40" s="11">
        <f t="shared" si="33"/>
        <v>400359</v>
      </c>
      <c r="Y40" s="11">
        <f t="shared" si="33"/>
        <v>2578259</v>
      </c>
      <c r="Z40" s="11">
        <f t="shared" si="33"/>
        <v>541846</v>
      </c>
      <c r="AA40" s="11">
        <f t="shared" si="33"/>
        <v>0</v>
      </c>
      <c r="AB40" s="11">
        <f t="shared" si="33"/>
        <v>36000</v>
      </c>
      <c r="AC40" s="11">
        <f t="shared" si="33"/>
        <v>0</v>
      </c>
      <c r="AD40" s="11">
        <f t="shared" si="33"/>
        <v>0</v>
      </c>
      <c r="AE40" s="11">
        <f t="shared" si="33"/>
        <v>0</v>
      </c>
      <c r="AF40" s="11">
        <f t="shared" si="33"/>
        <v>0</v>
      </c>
      <c r="AG40" s="11">
        <f t="shared" si="33"/>
        <v>0</v>
      </c>
      <c r="AH40" s="11">
        <f t="shared" si="33"/>
        <v>0</v>
      </c>
      <c r="AI40" s="11">
        <f t="shared" si="33"/>
        <v>0</v>
      </c>
      <c r="AJ40" s="11">
        <f t="shared" si="33"/>
        <v>0</v>
      </c>
      <c r="AK40" s="11">
        <f t="shared" si="33"/>
        <v>0</v>
      </c>
      <c r="AL40" s="11">
        <f t="shared" si="33"/>
        <v>0</v>
      </c>
      <c r="AM40" s="11">
        <f t="shared" si="33"/>
        <v>0</v>
      </c>
      <c r="AN40" s="11">
        <f t="shared" si="33"/>
        <v>0</v>
      </c>
      <c r="AO40" s="11">
        <f t="shared" si="33"/>
        <v>0</v>
      </c>
      <c r="AP40" s="11">
        <f t="shared" si="33"/>
        <v>0</v>
      </c>
      <c r="AQ40" s="11">
        <f t="shared" si="33"/>
        <v>0</v>
      </c>
      <c r="AR40" s="11">
        <f t="shared" si="33"/>
        <v>0</v>
      </c>
      <c r="AS40" s="11">
        <f t="shared" si="33"/>
        <v>0</v>
      </c>
      <c r="AT40" s="11">
        <f t="shared" si="33"/>
        <v>0</v>
      </c>
      <c r="AU40" s="11">
        <f t="shared" si="33"/>
        <v>0</v>
      </c>
      <c r="AV40" s="11">
        <f t="shared" si="33"/>
        <v>0</v>
      </c>
      <c r="AW40" s="11">
        <f t="shared" si="33"/>
        <v>0</v>
      </c>
      <c r="AX40" s="11">
        <f t="shared" si="33"/>
        <v>0</v>
      </c>
      <c r="AY40" s="11">
        <f t="shared" si="33"/>
        <v>0</v>
      </c>
      <c r="AZ40" s="11">
        <f t="shared" si="33"/>
        <v>0</v>
      </c>
      <c r="BA40" s="11">
        <f t="shared" si="33"/>
        <v>0</v>
      </c>
      <c r="BB40" s="11">
        <f t="shared" si="33"/>
        <v>0</v>
      </c>
      <c r="BC40" s="11">
        <f t="shared" si="33"/>
        <v>0</v>
      </c>
      <c r="BD40" s="11">
        <f t="shared" si="33"/>
        <v>0</v>
      </c>
      <c r="BE40" s="11">
        <f t="shared" si="33"/>
        <v>0</v>
      </c>
      <c r="BF40" s="11">
        <f t="shared" si="33"/>
        <v>0</v>
      </c>
      <c r="BG40" s="11">
        <f t="shared" si="33"/>
        <v>0</v>
      </c>
      <c r="BH40" s="11">
        <f t="shared" si="33"/>
        <v>0</v>
      </c>
      <c r="BI40" s="11">
        <f t="shared" si="33"/>
        <v>0</v>
      </c>
      <c r="BJ40" s="11">
        <f t="shared" si="33"/>
        <v>0</v>
      </c>
      <c r="BK40" s="11">
        <f t="shared" si="33"/>
        <v>0</v>
      </c>
      <c r="BL40" s="11">
        <f t="shared" si="33"/>
        <v>0</v>
      </c>
      <c r="BM40" s="11">
        <f t="shared" si="33"/>
        <v>0</v>
      </c>
      <c r="BN40" s="11">
        <f t="shared" si="33"/>
        <v>0</v>
      </c>
      <c r="BO40" s="11">
        <f t="shared" si="33"/>
        <v>0</v>
      </c>
      <c r="BP40" s="11">
        <f t="shared" si="33"/>
        <v>0</v>
      </c>
      <c r="BQ40" s="11">
        <f t="shared" si="33"/>
        <v>0</v>
      </c>
      <c r="BR40" s="11">
        <f t="shared" si="33"/>
        <v>0</v>
      </c>
      <c r="BS40" s="11">
        <f t="shared" si="33"/>
        <v>0</v>
      </c>
      <c r="BT40" s="11">
        <f t="shared" si="33"/>
        <v>0</v>
      </c>
      <c r="BU40" s="11">
        <f t="shared" si="33"/>
        <v>0</v>
      </c>
      <c r="BV40" s="11">
        <f t="shared" si="33"/>
        <v>0</v>
      </c>
      <c r="BW40" s="11">
        <f t="shared" si="33"/>
        <v>0</v>
      </c>
      <c r="BX40" s="11">
        <f t="shared" si="33"/>
        <v>0</v>
      </c>
      <c r="BY40" s="11">
        <f t="shared" si="33"/>
        <v>0</v>
      </c>
      <c r="BZ40" s="11">
        <f t="shared" si="33"/>
        <v>0</v>
      </c>
      <c r="CA40" s="11">
        <f t="shared" ref="CA40:CS40" si="34">SUM(CA32:CA39)</f>
        <v>0</v>
      </c>
      <c r="CB40" s="11">
        <f t="shared" si="34"/>
        <v>0</v>
      </c>
      <c r="CC40" s="11">
        <f t="shared" si="34"/>
        <v>0</v>
      </c>
      <c r="CD40" s="11">
        <f t="shared" si="34"/>
        <v>0</v>
      </c>
      <c r="CE40" s="11">
        <f t="shared" si="34"/>
        <v>0</v>
      </c>
      <c r="CF40" s="11">
        <f t="shared" si="34"/>
        <v>0</v>
      </c>
      <c r="CG40" s="11">
        <f t="shared" si="34"/>
        <v>0</v>
      </c>
      <c r="CH40" s="11">
        <f t="shared" si="34"/>
        <v>0</v>
      </c>
      <c r="CI40" s="11">
        <f t="shared" si="34"/>
        <v>0</v>
      </c>
      <c r="CJ40" s="11">
        <f t="shared" si="34"/>
        <v>0</v>
      </c>
      <c r="CK40" s="11">
        <f t="shared" si="34"/>
        <v>0</v>
      </c>
      <c r="CL40" s="11">
        <f t="shared" si="34"/>
        <v>0</v>
      </c>
      <c r="CM40" s="11">
        <f t="shared" si="34"/>
        <v>0</v>
      </c>
      <c r="CN40" s="11">
        <f t="shared" si="34"/>
        <v>3600</v>
      </c>
      <c r="CO40" s="11">
        <f t="shared" si="34"/>
        <v>0</v>
      </c>
      <c r="CP40" s="11">
        <f t="shared" si="34"/>
        <v>0</v>
      </c>
      <c r="CQ40" s="11">
        <f t="shared" si="34"/>
        <v>0</v>
      </c>
      <c r="CR40" s="11">
        <f t="shared" si="34"/>
        <v>0</v>
      </c>
      <c r="CS40" s="11">
        <f t="shared" si="34"/>
        <v>0</v>
      </c>
    </row>
    <row r="41" spans="1:97">
      <c r="A41" s="1"/>
      <c r="B41" s="1"/>
      <c r="G41" s="33"/>
      <c r="H41" s="33"/>
      <c r="I41" s="33"/>
      <c r="J41" s="33"/>
      <c r="K41" s="33"/>
      <c r="L41" s="33"/>
      <c r="M41" s="33"/>
    </row>
    <row r="42" spans="1:97" ht="15.75" thickBot="1">
      <c r="A42" s="4">
        <v>1049995</v>
      </c>
      <c r="B42" s="4" t="s">
        <v>32</v>
      </c>
      <c r="C42" s="18">
        <f>SUM(C40+C29+C22)</f>
        <v>194951593</v>
      </c>
      <c r="D42" s="18">
        <f>SUM(D40+D29+D22)</f>
        <v>211151452</v>
      </c>
      <c r="E42" s="18">
        <f>SUM(E40+E29+E22)</f>
        <v>231793555</v>
      </c>
      <c r="F42" s="18">
        <f>SUM(F40+F29+F22)</f>
        <v>20642103</v>
      </c>
      <c r="G42" s="34">
        <f t="shared" ref="G42:M42" si="35">SUM(G40+G29+G22)</f>
        <v>17642636</v>
      </c>
      <c r="H42" s="34">
        <f t="shared" si="35"/>
        <v>10028883</v>
      </c>
      <c r="I42" s="34">
        <f t="shared" si="35"/>
        <v>9612488</v>
      </c>
      <c r="J42" s="34">
        <f t="shared" si="35"/>
        <v>55778050</v>
      </c>
      <c r="K42" s="34">
        <f t="shared" si="35"/>
        <v>40963628</v>
      </c>
      <c r="L42" s="34">
        <f t="shared" si="35"/>
        <v>17031525</v>
      </c>
      <c r="M42" s="34">
        <f t="shared" si="35"/>
        <v>80736345</v>
      </c>
      <c r="N42" s="10">
        <f>SUM(N40+N29+N22)</f>
        <v>4830274</v>
      </c>
      <c r="O42" s="10">
        <f t="shared" ref="O42:BZ42" si="36">SUM(O40+O29+O22)</f>
        <v>3709633</v>
      </c>
      <c r="P42" s="10">
        <f t="shared" si="36"/>
        <v>0</v>
      </c>
      <c r="Q42" s="10">
        <f t="shared" si="36"/>
        <v>551024</v>
      </c>
      <c r="R42" s="10">
        <f t="shared" si="36"/>
        <v>551024</v>
      </c>
      <c r="S42" s="10">
        <f t="shared" si="36"/>
        <v>358765</v>
      </c>
      <c r="T42" s="10">
        <f t="shared" si="36"/>
        <v>551024</v>
      </c>
      <c r="U42" s="10">
        <f t="shared" si="36"/>
        <v>551024</v>
      </c>
      <c r="V42" s="10">
        <f t="shared" si="36"/>
        <v>551023</v>
      </c>
      <c r="W42" s="10">
        <f t="shared" si="36"/>
        <v>551024</v>
      </c>
      <c r="X42" s="10">
        <f t="shared" si="36"/>
        <v>401857</v>
      </c>
      <c r="Y42" s="10">
        <f t="shared" si="36"/>
        <v>2606335</v>
      </c>
      <c r="Z42" s="10">
        <f t="shared" si="36"/>
        <v>2429629</v>
      </c>
      <c r="AA42" s="10">
        <f t="shared" si="36"/>
        <v>0</v>
      </c>
      <c r="AB42" s="10">
        <f t="shared" si="36"/>
        <v>7529477</v>
      </c>
      <c r="AC42" s="10">
        <f t="shared" si="36"/>
        <v>958885</v>
      </c>
      <c r="AD42" s="10">
        <f t="shared" si="36"/>
        <v>539524</v>
      </c>
      <c r="AE42" s="10">
        <f t="shared" si="36"/>
        <v>304828</v>
      </c>
      <c r="AF42" s="10">
        <f t="shared" si="36"/>
        <v>313659</v>
      </c>
      <c r="AG42" s="10">
        <f t="shared" si="36"/>
        <v>382510</v>
      </c>
      <c r="AH42" s="10">
        <f t="shared" si="36"/>
        <v>1732702</v>
      </c>
      <c r="AI42" s="10">
        <f t="shared" si="36"/>
        <v>5230364</v>
      </c>
      <c r="AJ42" s="10">
        <f t="shared" si="36"/>
        <v>2649422</v>
      </c>
      <c r="AK42" s="10">
        <f t="shared" si="36"/>
        <v>1408283</v>
      </c>
      <c r="AL42" s="10">
        <f t="shared" si="36"/>
        <v>5244225</v>
      </c>
      <c r="AM42" s="10">
        <f t="shared" si="36"/>
        <v>1640929</v>
      </c>
      <c r="AN42" s="10">
        <f t="shared" si="36"/>
        <v>994886</v>
      </c>
      <c r="AO42" s="10">
        <f t="shared" si="36"/>
        <v>756769</v>
      </c>
      <c r="AP42" s="10">
        <f t="shared" si="36"/>
        <v>4101029</v>
      </c>
      <c r="AQ42" s="10">
        <f t="shared" si="36"/>
        <v>19470471</v>
      </c>
      <c r="AR42" s="10">
        <f t="shared" si="36"/>
        <v>0</v>
      </c>
      <c r="AS42" s="10">
        <f t="shared" si="36"/>
        <v>0</v>
      </c>
      <c r="AT42" s="10">
        <f t="shared" si="36"/>
        <v>3608560</v>
      </c>
      <c r="AU42" s="10">
        <f t="shared" si="36"/>
        <v>2168292</v>
      </c>
      <c r="AV42" s="10">
        <f t="shared" si="36"/>
        <v>2340785</v>
      </c>
      <c r="AW42" s="10">
        <f t="shared" si="36"/>
        <v>494937</v>
      </c>
      <c r="AX42" s="10">
        <f t="shared" si="36"/>
        <v>0</v>
      </c>
      <c r="AY42" s="10">
        <f t="shared" si="36"/>
        <v>0</v>
      </c>
      <c r="AZ42" s="10">
        <f t="shared" si="36"/>
        <v>0</v>
      </c>
      <c r="BA42" s="10">
        <f t="shared" si="36"/>
        <v>0</v>
      </c>
      <c r="BB42" s="10">
        <f t="shared" si="36"/>
        <v>0</v>
      </c>
      <c r="BC42" s="10">
        <f t="shared" si="36"/>
        <v>1397741</v>
      </c>
      <c r="BD42" s="10">
        <f t="shared" si="36"/>
        <v>4939352</v>
      </c>
      <c r="BE42" s="10">
        <f t="shared" si="36"/>
        <v>0</v>
      </c>
      <c r="BF42" s="10">
        <f t="shared" si="36"/>
        <v>5954753</v>
      </c>
      <c r="BG42" s="10">
        <f t="shared" si="36"/>
        <v>1257038</v>
      </c>
      <c r="BH42" s="10">
        <f t="shared" si="36"/>
        <v>606200</v>
      </c>
      <c r="BI42" s="10">
        <f t="shared" si="36"/>
        <v>1366507</v>
      </c>
      <c r="BJ42" s="10">
        <f t="shared" si="36"/>
        <v>2350815</v>
      </c>
      <c r="BK42" s="10">
        <f t="shared" si="36"/>
        <v>0</v>
      </c>
      <c r="BL42" s="10">
        <f t="shared" si="36"/>
        <v>1267419</v>
      </c>
      <c r="BM42" s="10">
        <f t="shared" si="36"/>
        <v>571963</v>
      </c>
      <c r="BN42" s="10">
        <f t="shared" si="36"/>
        <v>1632319</v>
      </c>
      <c r="BO42" s="10">
        <f t="shared" si="36"/>
        <v>604869</v>
      </c>
      <c r="BP42" s="10">
        <f t="shared" si="36"/>
        <v>1481841</v>
      </c>
      <c r="BQ42" s="10">
        <f t="shared" si="36"/>
        <v>2521079</v>
      </c>
      <c r="BR42" s="10">
        <f t="shared" si="36"/>
        <v>9238147</v>
      </c>
      <c r="BS42" s="10">
        <f t="shared" si="36"/>
        <v>9185092</v>
      </c>
      <c r="BT42" s="10">
        <f t="shared" si="36"/>
        <v>5634693</v>
      </c>
      <c r="BU42" s="10">
        <f t="shared" si="36"/>
        <v>4502684</v>
      </c>
      <c r="BV42" s="10">
        <f t="shared" si="36"/>
        <v>1550428</v>
      </c>
      <c r="BW42" s="10">
        <f t="shared" si="36"/>
        <v>1607015</v>
      </c>
      <c r="BX42" s="10">
        <f t="shared" si="36"/>
        <v>423287</v>
      </c>
      <c r="BY42" s="10">
        <f t="shared" si="36"/>
        <v>2099061</v>
      </c>
      <c r="BZ42" s="10">
        <f t="shared" si="36"/>
        <v>2812915</v>
      </c>
      <c r="CA42" s="10">
        <f t="shared" ref="CA42:CS42" si="37">SUM(CA40+CA29+CA22)</f>
        <v>980105</v>
      </c>
      <c r="CB42" s="10">
        <f t="shared" si="37"/>
        <v>3296378</v>
      </c>
      <c r="CC42" s="10">
        <f t="shared" si="37"/>
        <v>1310905</v>
      </c>
      <c r="CD42" s="10">
        <f t="shared" si="37"/>
        <v>2272252</v>
      </c>
      <c r="CE42" s="10">
        <f t="shared" si="37"/>
        <v>679179</v>
      </c>
      <c r="CF42" s="10">
        <f t="shared" si="37"/>
        <v>1849923</v>
      </c>
      <c r="CG42" s="10">
        <f t="shared" si="37"/>
        <v>1676031</v>
      </c>
      <c r="CH42" s="10">
        <f t="shared" si="37"/>
        <v>981027</v>
      </c>
      <c r="CI42" s="10">
        <f t="shared" si="37"/>
        <v>0</v>
      </c>
      <c r="CJ42" s="10">
        <f t="shared" si="37"/>
        <v>1875229</v>
      </c>
      <c r="CK42" s="10">
        <f t="shared" si="37"/>
        <v>4691145</v>
      </c>
      <c r="CL42" s="10">
        <f t="shared" si="37"/>
        <v>1231160</v>
      </c>
      <c r="CM42" s="10">
        <f t="shared" si="37"/>
        <v>1228409</v>
      </c>
      <c r="CN42" s="10">
        <f t="shared" si="37"/>
        <v>3381216</v>
      </c>
      <c r="CO42" s="10">
        <f t="shared" si="37"/>
        <v>8629860</v>
      </c>
      <c r="CP42" s="10">
        <f t="shared" si="37"/>
        <v>47339010</v>
      </c>
      <c r="CQ42" s="10">
        <f t="shared" si="37"/>
        <v>655723</v>
      </c>
      <c r="CR42" s="10">
        <f t="shared" si="37"/>
        <v>1336989</v>
      </c>
      <c r="CS42" s="10">
        <f t="shared" si="37"/>
        <v>5860623</v>
      </c>
    </row>
    <row r="43" spans="1:97" ht="15.75" thickTop="1">
      <c r="A43" s="1"/>
      <c r="B43" s="1"/>
      <c r="C43" s="15"/>
      <c r="D43" s="15"/>
      <c r="G43" s="33"/>
      <c r="H43" s="33"/>
      <c r="I43" s="33"/>
      <c r="J43" s="33"/>
      <c r="K43" s="33"/>
      <c r="L43" s="33"/>
      <c r="M43" s="33"/>
    </row>
    <row r="44" spans="1:97">
      <c r="A44" s="1">
        <v>1050000</v>
      </c>
      <c r="B44" s="1" t="s">
        <v>33</v>
      </c>
      <c r="C44" s="15"/>
      <c r="D44" s="15"/>
      <c r="G44" s="33"/>
      <c r="H44" s="33"/>
      <c r="I44" s="33"/>
      <c r="J44" s="33"/>
      <c r="K44" s="33"/>
      <c r="L44" s="33"/>
      <c r="M44" s="33"/>
    </row>
    <row r="45" spans="1:97">
      <c r="A45" s="1"/>
      <c r="B45" s="1"/>
      <c r="C45" s="15"/>
      <c r="D45" s="15"/>
      <c r="G45" s="33"/>
      <c r="H45" s="33"/>
      <c r="I45" s="33"/>
      <c r="J45" s="33"/>
      <c r="K45" s="33"/>
      <c r="L45" s="33"/>
      <c r="M45" s="33"/>
    </row>
    <row r="46" spans="1:97">
      <c r="A46" s="1">
        <v>1060000</v>
      </c>
      <c r="B46" s="1" t="s">
        <v>34</v>
      </c>
      <c r="C46" s="15"/>
      <c r="D46" s="15"/>
      <c r="G46" s="33"/>
      <c r="H46" s="33"/>
      <c r="I46" s="33"/>
      <c r="J46" s="33"/>
      <c r="K46" s="33"/>
      <c r="L46" s="33"/>
      <c r="M46" s="33"/>
    </row>
    <row r="47" spans="1:97">
      <c r="A47" s="170">
        <v>1060001</v>
      </c>
      <c r="B47" s="170" t="s">
        <v>35</v>
      </c>
      <c r="C47" s="171">
        <f>VLOOKUP(A47,[2]!OLD,3,)</f>
        <v>2825000</v>
      </c>
      <c r="D47" s="24">
        <v>2400010</v>
      </c>
      <c r="E47" s="24">
        <f t="shared" ref="E47:E99" si="38">SUM(N47:CS47)</f>
        <v>2588461</v>
      </c>
      <c r="F47" s="24">
        <f t="shared" ref="F47:F99" si="39">SUM(E47-D47)</f>
        <v>188451</v>
      </c>
      <c r="G47" s="20">
        <f t="shared" ref="G47:G99" si="40">SUM(N47:AA47)</f>
        <v>0</v>
      </c>
      <c r="H47" s="20">
        <f t="shared" ref="H47:H99" si="41">SUM(AB47:AG47)</f>
        <v>2588461</v>
      </c>
      <c r="I47" s="20">
        <f t="shared" ref="I47:I99" si="42">SUM(AH47:AJ47)</f>
        <v>0</v>
      </c>
      <c r="J47" s="20">
        <f t="shared" ref="J47:J99" si="43">SUM(AK47:BG47)</f>
        <v>0</v>
      </c>
      <c r="K47" s="20">
        <f t="shared" ref="K47:K99" si="44">SUM(BH47:BU47)</f>
        <v>0</v>
      </c>
      <c r="L47" s="20">
        <f t="shared" ref="L47:L99" si="45">SUM(BV47:CE47)</f>
        <v>0</v>
      </c>
      <c r="M47" s="20">
        <f t="shared" ref="M47:M99" si="46">SUM(CF47:CS47)</f>
        <v>0</v>
      </c>
      <c r="N47" s="20">
        <f>([4]SUMMARY!$G53)</f>
        <v>0</v>
      </c>
      <c r="O47" s="20">
        <f>([5]SUMMARY!$G53)</f>
        <v>0</v>
      </c>
      <c r="P47" s="20">
        <f>([6]SUMMARY!$G53)</f>
        <v>0</v>
      </c>
      <c r="Q47" s="20">
        <f>([7]SUMMARY!$G53)</f>
        <v>0</v>
      </c>
      <c r="R47" s="20">
        <f>([8]SUMMARY!$G53)</f>
        <v>0</v>
      </c>
      <c r="S47" s="20">
        <f>([9]SUMMARY!$G53)</f>
        <v>0</v>
      </c>
      <c r="T47" s="20">
        <f>([10]SUMMARY!$G53)</f>
        <v>0</v>
      </c>
      <c r="U47" s="20">
        <f>([11]SUMMARY!$G53)</f>
        <v>0</v>
      </c>
      <c r="V47" s="20">
        <f>([12]SUMMARY!$G53)</f>
        <v>0</v>
      </c>
      <c r="W47" s="20">
        <f>([13]SUMMARY!$G53)</f>
        <v>0</v>
      </c>
      <c r="X47" s="20">
        <f>([14]SUMMARY!$G53)</f>
        <v>0</v>
      </c>
      <c r="Y47" s="20">
        <f>([15]SUMMARY!$G53)</f>
        <v>0</v>
      </c>
      <c r="Z47" s="20">
        <f>([16]SUMMARY!$G53)</f>
        <v>0</v>
      </c>
      <c r="AA47" s="20">
        <f>([17]SUMMARY!$G53)</f>
        <v>0</v>
      </c>
      <c r="AB47" s="20">
        <f>([18]SUMMARY!$G53)</f>
        <v>0</v>
      </c>
      <c r="AC47" s="20">
        <f>([19]SUMMARY!$G53)</f>
        <v>0</v>
      </c>
      <c r="AD47" s="20">
        <f>([20]SUMMARY!$G53)</f>
        <v>0</v>
      </c>
      <c r="AE47" s="20">
        <f>([21]SUMMARY!$G53)</f>
        <v>2588461</v>
      </c>
      <c r="AF47" s="20">
        <f>([22]SUMMARY!$G53)</f>
        <v>0</v>
      </c>
      <c r="AG47" s="20">
        <f>([23]SUMMARY!$G53)</f>
        <v>0</v>
      </c>
      <c r="AH47" s="20">
        <f>([24]SUMMARY!$G53)</f>
        <v>0</v>
      </c>
      <c r="AI47" s="20">
        <f>([25]SUMMARY!$G53)</f>
        <v>0</v>
      </c>
      <c r="AJ47" s="20">
        <f>([26]SUMMARY!$G53)</f>
        <v>0</v>
      </c>
      <c r="AK47" s="20">
        <f>([27]SUMMARY!$G53)</f>
        <v>0</v>
      </c>
      <c r="AL47" s="20">
        <f>([28]SUMMARY!$G53)</f>
        <v>0</v>
      </c>
      <c r="AM47" s="20">
        <f>([29]SUMMARY!$G53)</f>
        <v>0</v>
      </c>
      <c r="AN47" s="20">
        <f>([30]SUMMARY!$G53)</f>
        <v>0</v>
      </c>
      <c r="AO47" s="20">
        <f>([31]SUMMARY!$G53)</f>
        <v>0</v>
      </c>
      <c r="AP47" s="20">
        <f>([32]SUMMARY!$G53)</f>
        <v>0</v>
      </c>
      <c r="AQ47" s="20">
        <f>([33]SUMMARY!$G53)</f>
        <v>0</v>
      </c>
      <c r="AR47" s="20">
        <f>([34]SUMMARY!$G53)</f>
        <v>0</v>
      </c>
      <c r="AS47" s="20">
        <f>([35]SUMMARY!$G53)</f>
        <v>0</v>
      </c>
      <c r="AT47" s="20">
        <f>([36]SUMMARY!$G53)</f>
        <v>0</v>
      </c>
      <c r="AU47" s="20">
        <f>([37]SUMMARY!$G53)</f>
        <v>0</v>
      </c>
      <c r="AV47" s="20">
        <f>([38]SUMMARY!$G53)</f>
        <v>0</v>
      </c>
      <c r="AW47" s="20">
        <f>([39]SUMMARY!$G53)</f>
        <v>0</v>
      </c>
      <c r="AX47" s="20">
        <f>([40]SUMMARY!$G53)</f>
        <v>0</v>
      </c>
      <c r="AY47" s="20">
        <f>([41]SUMMARY!$G53)</f>
        <v>0</v>
      </c>
      <c r="AZ47" s="20">
        <f>([42]SUMMARY!$G53)</f>
        <v>0</v>
      </c>
      <c r="BA47" s="20">
        <f>([43]SUMMARY!$G53)</f>
        <v>0</v>
      </c>
      <c r="BB47" s="20">
        <f>([44]SUMMARY!$G53)</f>
        <v>0</v>
      </c>
      <c r="BC47" s="20">
        <f>([45]SUMMARY!$G53)</f>
        <v>0</v>
      </c>
      <c r="BD47" s="20">
        <f>([46]SUMMARY!$G53)</f>
        <v>0</v>
      </c>
      <c r="BE47" s="20">
        <f>([47]SUMMARY!$G53)</f>
        <v>0</v>
      </c>
      <c r="BF47" s="20">
        <f>([48]SUMMARY!$G53)</f>
        <v>0</v>
      </c>
      <c r="BG47" s="20">
        <f>([49]SUMMARY!$G53)</f>
        <v>0</v>
      </c>
      <c r="BH47" s="20">
        <f>([50]SUMMARY!$G53)</f>
        <v>0</v>
      </c>
      <c r="BI47" s="20">
        <f>([51]SUMMARY!$G53)</f>
        <v>0</v>
      </c>
      <c r="BJ47" s="20">
        <f>([52]SUMMARY!$G53)</f>
        <v>0</v>
      </c>
      <c r="BK47" s="20">
        <f>([53]SUMMARY!$G53)</f>
        <v>0</v>
      </c>
      <c r="BL47" s="20">
        <f>([54]SUMMARY!$G53)</f>
        <v>0</v>
      </c>
      <c r="BM47" s="20">
        <f>([55]SUMMARY!$G53)</f>
        <v>0</v>
      </c>
      <c r="BN47" s="20">
        <f>([56]SUMMARY!$G53)</f>
        <v>0</v>
      </c>
      <c r="BO47" s="20">
        <f>([57]SUMMARY!$G53)</f>
        <v>0</v>
      </c>
      <c r="BP47" s="20">
        <f>([58]SUMMARY!$G53)</f>
        <v>0</v>
      </c>
      <c r="BQ47" s="20">
        <f>([59]SUMMARY!$G53)</f>
        <v>0</v>
      </c>
      <c r="BR47" s="20">
        <f>([60]SUMMARY!$G53)</f>
        <v>0</v>
      </c>
      <c r="BS47" s="20">
        <f>([61]SUMMARY!$G53)</f>
        <v>0</v>
      </c>
      <c r="BT47" s="20">
        <f>([62]SUMMARY!$G53)</f>
        <v>0</v>
      </c>
      <c r="BU47" s="20">
        <f>([63]SUMMARY!$G53)</f>
        <v>0</v>
      </c>
      <c r="BV47" s="20">
        <f>([64]SUMMARY!$G53)</f>
        <v>0</v>
      </c>
      <c r="BW47" s="20">
        <f>([65]SUMMARY!$G53)</f>
        <v>0</v>
      </c>
      <c r="BX47" s="20">
        <f>([66]SUMMARY!$G53)</f>
        <v>0</v>
      </c>
      <c r="BY47" s="20">
        <f>([67]SUMMARY!$G53)</f>
        <v>0</v>
      </c>
      <c r="BZ47" s="20">
        <f>([68]SUMMARY!$G53)</f>
        <v>0</v>
      </c>
      <c r="CA47" s="20">
        <f>([69]SUMMARY!$G53)</f>
        <v>0</v>
      </c>
      <c r="CB47" s="20">
        <f>([70]SUMMARY!$G53)</f>
        <v>0</v>
      </c>
      <c r="CC47" s="20">
        <f>([71]SUMMARY!$G53)</f>
        <v>0</v>
      </c>
      <c r="CD47" s="20">
        <f>([72]SUMMARY!$G53)</f>
        <v>0</v>
      </c>
      <c r="CE47" s="20">
        <f>([73]SUMMARY!$G53)</f>
        <v>0</v>
      </c>
      <c r="CF47" s="20">
        <f>([74]SUMMARY!$G53)</f>
        <v>0</v>
      </c>
      <c r="CG47" s="20">
        <f>([75]SUMMARY!$G53)</f>
        <v>0</v>
      </c>
      <c r="CH47" s="20">
        <f>([76]SUMMARY!$G53)</f>
        <v>0</v>
      </c>
      <c r="CI47" s="20">
        <f>([77]SUMMARY!$G53)</f>
        <v>0</v>
      </c>
      <c r="CJ47" s="20">
        <f>([78]SUMMARY!$G53)</f>
        <v>0</v>
      </c>
      <c r="CK47" s="20">
        <f>([79]SUMMARY!$G53)</f>
        <v>0</v>
      </c>
      <c r="CL47" s="20">
        <f>([80]SUMMARY!$G53)</f>
        <v>0</v>
      </c>
      <c r="CM47" s="20">
        <f>([81]SUMMARY!$G53)</f>
        <v>0</v>
      </c>
      <c r="CN47" s="20">
        <f>([82]SUMMARY!$G53)</f>
        <v>0</v>
      </c>
      <c r="CO47" s="20">
        <f>([83]SUMMARY!$G53)</f>
        <v>0</v>
      </c>
      <c r="CP47" s="20">
        <f>([84]SUMMARY!$G53)</f>
        <v>0</v>
      </c>
      <c r="CQ47" s="20">
        <f>([85]SUMMARY!$G53)</f>
        <v>0</v>
      </c>
      <c r="CR47" s="20">
        <f>([86]SUMMARY!$G53)</f>
        <v>0</v>
      </c>
      <c r="CS47" s="20">
        <f>([87]SUMMARY!$G53)</f>
        <v>0</v>
      </c>
    </row>
    <row r="48" spans="1:97">
      <c r="A48" s="170">
        <v>1060003</v>
      </c>
      <c r="B48" s="170" t="s">
        <v>36</v>
      </c>
      <c r="C48" s="171">
        <f>VLOOKUP(A48,[2]!OLD,3,)</f>
        <v>2075700</v>
      </c>
      <c r="D48" s="24">
        <v>1626372</v>
      </c>
      <c r="E48" s="24">
        <f t="shared" si="38"/>
        <v>2064734</v>
      </c>
      <c r="F48" s="24">
        <f t="shared" si="39"/>
        <v>438362</v>
      </c>
      <c r="G48" s="24">
        <f t="shared" si="40"/>
        <v>450000</v>
      </c>
      <c r="H48" s="24">
        <f t="shared" si="41"/>
        <v>0</v>
      </c>
      <c r="I48" s="24">
        <f t="shared" si="42"/>
        <v>771373</v>
      </c>
      <c r="J48" s="24">
        <f t="shared" si="43"/>
        <v>115001</v>
      </c>
      <c r="K48" s="24">
        <f t="shared" si="44"/>
        <v>0</v>
      </c>
      <c r="L48" s="24">
        <f t="shared" si="45"/>
        <v>728360</v>
      </c>
      <c r="M48" s="24">
        <f t="shared" si="46"/>
        <v>0</v>
      </c>
      <c r="N48" s="20">
        <f>([4]SUMMARY!$G54)</f>
        <v>450000</v>
      </c>
      <c r="O48" s="20">
        <f>([5]SUMMARY!$G54)</f>
        <v>0</v>
      </c>
      <c r="P48" s="20">
        <f>([6]SUMMARY!$G54)</f>
        <v>0</v>
      </c>
      <c r="Q48" s="20">
        <f>([7]SUMMARY!$G54)</f>
        <v>0</v>
      </c>
      <c r="R48" s="20">
        <f>([8]SUMMARY!$G54)</f>
        <v>0</v>
      </c>
      <c r="S48" s="20">
        <f>([9]SUMMARY!$G54)</f>
        <v>0</v>
      </c>
      <c r="T48" s="20">
        <f>([10]SUMMARY!$G54)</f>
        <v>0</v>
      </c>
      <c r="U48" s="20">
        <f>([11]SUMMARY!$G54)</f>
        <v>0</v>
      </c>
      <c r="V48" s="20">
        <f>([12]SUMMARY!$G54)</f>
        <v>0</v>
      </c>
      <c r="W48" s="20">
        <f>([13]SUMMARY!$G54)</f>
        <v>0</v>
      </c>
      <c r="X48" s="20">
        <f>([14]SUMMARY!$G54)</f>
        <v>0</v>
      </c>
      <c r="Y48" s="20">
        <f>([15]SUMMARY!$G54)</f>
        <v>0</v>
      </c>
      <c r="Z48" s="20">
        <f>([16]SUMMARY!$G54)</f>
        <v>0</v>
      </c>
      <c r="AA48" s="20">
        <f>([17]SUMMARY!$G54)</f>
        <v>0</v>
      </c>
      <c r="AB48" s="20">
        <f>([18]SUMMARY!$G54)</f>
        <v>0</v>
      </c>
      <c r="AC48" s="20">
        <f>([19]SUMMARY!$G54)</f>
        <v>0</v>
      </c>
      <c r="AD48" s="20">
        <f>([20]SUMMARY!$G54)</f>
        <v>0</v>
      </c>
      <c r="AE48" s="20">
        <f>([21]SUMMARY!$G54)</f>
        <v>0</v>
      </c>
      <c r="AF48" s="20">
        <f>([22]SUMMARY!$G54)</f>
        <v>0</v>
      </c>
      <c r="AG48" s="20">
        <f>([23]SUMMARY!$G54)</f>
        <v>0</v>
      </c>
      <c r="AH48" s="20">
        <f>([24]SUMMARY!$G54)</f>
        <v>0</v>
      </c>
      <c r="AI48" s="20">
        <f>([25]SUMMARY!$G54)</f>
        <v>0</v>
      </c>
      <c r="AJ48" s="20">
        <f>([26]SUMMARY!$G54)</f>
        <v>771373</v>
      </c>
      <c r="AK48" s="20">
        <f>([27]SUMMARY!$G54)</f>
        <v>0</v>
      </c>
      <c r="AL48" s="20">
        <f>([28]SUMMARY!$G54)</f>
        <v>115001</v>
      </c>
      <c r="AM48" s="20">
        <f>([29]SUMMARY!$G54)</f>
        <v>0</v>
      </c>
      <c r="AN48" s="20">
        <f>([30]SUMMARY!$G54)</f>
        <v>0</v>
      </c>
      <c r="AO48" s="20">
        <f>([31]SUMMARY!$G54)</f>
        <v>0</v>
      </c>
      <c r="AP48" s="20">
        <f>([32]SUMMARY!$G54)</f>
        <v>0</v>
      </c>
      <c r="AQ48" s="20">
        <f>([33]SUMMARY!$G54)</f>
        <v>0</v>
      </c>
      <c r="AR48" s="20">
        <f>([34]SUMMARY!$G54)</f>
        <v>0</v>
      </c>
      <c r="AS48" s="20">
        <f>([35]SUMMARY!$G54)</f>
        <v>0</v>
      </c>
      <c r="AT48" s="20">
        <f>([36]SUMMARY!$G54)</f>
        <v>0</v>
      </c>
      <c r="AU48" s="20">
        <f>([37]SUMMARY!$G54)</f>
        <v>0</v>
      </c>
      <c r="AV48" s="20">
        <f>([38]SUMMARY!$G54)</f>
        <v>0</v>
      </c>
      <c r="AW48" s="20">
        <f>([39]SUMMARY!$G54)</f>
        <v>0</v>
      </c>
      <c r="AX48" s="20">
        <f>([40]SUMMARY!$G54)</f>
        <v>0</v>
      </c>
      <c r="AY48" s="20">
        <f>([41]SUMMARY!$G54)</f>
        <v>0</v>
      </c>
      <c r="AZ48" s="20">
        <f>([42]SUMMARY!$G54)</f>
        <v>0</v>
      </c>
      <c r="BA48" s="20">
        <f>([43]SUMMARY!$G54)</f>
        <v>0</v>
      </c>
      <c r="BB48" s="20">
        <f>([44]SUMMARY!$G54)</f>
        <v>0</v>
      </c>
      <c r="BC48" s="20">
        <f>([45]SUMMARY!$G54)</f>
        <v>0</v>
      </c>
      <c r="BD48" s="20">
        <f>([46]SUMMARY!$G54)</f>
        <v>0</v>
      </c>
      <c r="BE48" s="20">
        <f>([47]SUMMARY!$G54)</f>
        <v>0</v>
      </c>
      <c r="BF48" s="20">
        <f>([48]SUMMARY!$G54)</f>
        <v>0</v>
      </c>
      <c r="BG48" s="20">
        <f>([49]SUMMARY!$G54)</f>
        <v>0</v>
      </c>
      <c r="BH48" s="20">
        <f>([50]SUMMARY!$G54)</f>
        <v>0</v>
      </c>
      <c r="BI48" s="20">
        <f>([51]SUMMARY!$G54)</f>
        <v>0</v>
      </c>
      <c r="BJ48" s="20">
        <f>([52]SUMMARY!$G54)</f>
        <v>0</v>
      </c>
      <c r="BK48" s="20">
        <f>([53]SUMMARY!$G54)</f>
        <v>0</v>
      </c>
      <c r="BL48" s="20">
        <f>([54]SUMMARY!$G54)</f>
        <v>0</v>
      </c>
      <c r="BM48" s="20">
        <f>([55]SUMMARY!$G54)</f>
        <v>0</v>
      </c>
      <c r="BN48" s="20">
        <f>([56]SUMMARY!$G54)</f>
        <v>0</v>
      </c>
      <c r="BO48" s="20">
        <f>([57]SUMMARY!$G54)</f>
        <v>0</v>
      </c>
      <c r="BP48" s="20">
        <f>([58]SUMMARY!$G54)</f>
        <v>0</v>
      </c>
      <c r="BQ48" s="20">
        <f>([59]SUMMARY!$G54)</f>
        <v>0</v>
      </c>
      <c r="BR48" s="20">
        <f>([60]SUMMARY!$G54)</f>
        <v>0</v>
      </c>
      <c r="BS48" s="20">
        <f>([61]SUMMARY!$G54)</f>
        <v>0</v>
      </c>
      <c r="BT48" s="20">
        <f>([62]SUMMARY!$G54)</f>
        <v>0</v>
      </c>
      <c r="BU48" s="20">
        <f>([63]SUMMARY!$G54)</f>
        <v>0</v>
      </c>
      <c r="BV48" s="20">
        <f>([64]SUMMARY!$G54)</f>
        <v>0</v>
      </c>
      <c r="BW48" s="20">
        <f>([65]SUMMARY!$G54)</f>
        <v>0</v>
      </c>
      <c r="BX48" s="20">
        <f>([66]SUMMARY!$G54)</f>
        <v>0</v>
      </c>
      <c r="BY48" s="20">
        <f>([67]SUMMARY!$G54)</f>
        <v>0</v>
      </c>
      <c r="BZ48" s="20">
        <f>([68]SUMMARY!$G54)</f>
        <v>0</v>
      </c>
      <c r="CA48" s="20">
        <f>([69]SUMMARY!$G54)</f>
        <v>0</v>
      </c>
      <c r="CB48" s="20">
        <f>([70]SUMMARY!$G54)</f>
        <v>728360</v>
      </c>
      <c r="CC48" s="20">
        <f>([71]SUMMARY!$G54)</f>
        <v>0</v>
      </c>
      <c r="CD48" s="20">
        <f>([72]SUMMARY!$G54)</f>
        <v>0</v>
      </c>
      <c r="CE48" s="20">
        <f>([73]SUMMARY!$G54)</f>
        <v>0</v>
      </c>
      <c r="CF48" s="20">
        <f>([74]SUMMARY!$G54)</f>
        <v>0</v>
      </c>
      <c r="CG48" s="20">
        <f>([75]SUMMARY!$G54)</f>
        <v>0</v>
      </c>
      <c r="CH48" s="20">
        <f>([76]SUMMARY!$G54)</f>
        <v>0</v>
      </c>
      <c r="CI48" s="20">
        <f>([77]SUMMARY!$G54)</f>
        <v>0</v>
      </c>
      <c r="CJ48" s="20">
        <f>([78]SUMMARY!$G54)</f>
        <v>0</v>
      </c>
      <c r="CK48" s="20">
        <f>([79]SUMMARY!$G54)</f>
        <v>0</v>
      </c>
      <c r="CL48" s="20">
        <f>([80]SUMMARY!$G54)</f>
        <v>0</v>
      </c>
      <c r="CM48" s="20">
        <f>([81]SUMMARY!$G54)</f>
        <v>0</v>
      </c>
      <c r="CN48" s="20">
        <f>([82]SUMMARY!$G54)</f>
        <v>0</v>
      </c>
      <c r="CO48" s="20">
        <f>([83]SUMMARY!$G54)</f>
        <v>0</v>
      </c>
      <c r="CP48" s="20">
        <f>([84]SUMMARY!$G54)</f>
        <v>0</v>
      </c>
      <c r="CQ48" s="20">
        <f>([85]SUMMARY!$G54)</f>
        <v>0</v>
      </c>
      <c r="CR48" s="20">
        <f>([86]SUMMARY!$G54)</f>
        <v>0</v>
      </c>
      <c r="CS48" s="20">
        <f>([87]SUMMARY!$G54)</f>
        <v>0</v>
      </c>
    </row>
    <row r="49" spans="1:97">
      <c r="A49" s="170">
        <v>1060090</v>
      </c>
      <c r="B49" s="170" t="s">
        <v>37</v>
      </c>
      <c r="C49" s="171">
        <f>VLOOKUP(A49,[2]!OLD,3,)</f>
        <v>0</v>
      </c>
      <c r="D49" s="24">
        <v>0</v>
      </c>
      <c r="E49" s="24">
        <f t="shared" si="38"/>
        <v>0</v>
      </c>
      <c r="F49" s="24">
        <f t="shared" si="39"/>
        <v>0</v>
      </c>
      <c r="G49" s="24">
        <f t="shared" si="40"/>
        <v>0</v>
      </c>
      <c r="H49" s="24">
        <f t="shared" si="41"/>
        <v>0</v>
      </c>
      <c r="I49" s="24">
        <f t="shared" si="42"/>
        <v>0</v>
      </c>
      <c r="J49" s="24">
        <f t="shared" si="43"/>
        <v>0</v>
      </c>
      <c r="K49" s="24">
        <f t="shared" si="44"/>
        <v>0</v>
      </c>
      <c r="L49" s="24">
        <f t="shared" si="45"/>
        <v>0</v>
      </c>
      <c r="M49" s="24">
        <f t="shared" si="46"/>
        <v>0</v>
      </c>
      <c r="N49" s="20">
        <f>([4]SUMMARY!$G55)</f>
        <v>0</v>
      </c>
      <c r="O49" s="20">
        <f>([5]SUMMARY!$G55)</f>
        <v>0</v>
      </c>
      <c r="P49" s="20">
        <f>([6]SUMMARY!$G55)</f>
        <v>0</v>
      </c>
      <c r="Q49" s="20">
        <f>([7]SUMMARY!$G55)</f>
        <v>0</v>
      </c>
      <c r="R49" s="20">
        <f>([8]SUMMARY!$G55)</f>
        <v>0</v>
      </c>
      <c r="S49" s="20">
        <f>([9]SUMMARY!$G55)</f>
        <v>0</v>
      </c>
      <c r="T49" s="20">
        <f>([10]SUMMARY!$G55)</f>
        <v>0</v>
      </c>
      <c r="U49" s="20">
        <f>([11]SUMMARY!$G55)</f>
        <v>0</v>
      </c>
      <c r="V49" s="20">
        <f>([12]SUMMARY!$G55)</f>
        <v>0</v>
      </c>
      <c r="W49" s="20">
        <f>([13]SUMMARY!$G55)</f>
        <v>0</v>
      </c>
      <c r="X49" s="20">
        <f>([14]SUMMARY!$G55)</f>
        <v>0</v>
      </c>
      <c r="Y49" s="20">
        <f>([15]SUMMARY!$G55)</f>
        <v>0</v>
      </c>
      <c r="Z49" s="20">
        <f>([16]SUMMARY!$G55)</f>
        <v>0</v>
      </c>
      <c r="AA49" s="20">
        <f>([17]SUMMARY!$G55)</f>
        <v>0</v>
      </c>
      <c r="AB49" s="20">
        <f>([18]SUMMARY!$G55)</f>
        <v>0</v>
      </c>
      <c r="AC49" s="20">
        <f>([19]SUMMARY!$G55)</f>
        <v>0</v>
      </c>
      <c r="AD49" s="20">
        <f>([20]SUMMARY!$G55)</f>
        <v>0</v>
      </c>
      <c r="AE49" s="20">
        <f>([21]SUMMARY!$G55)</f>
        <v>0</v>
      </c>
      <c r="AF49" s="20">
        <f>([22]SUMMARY!$G55)</f>
        <v>0</v>
      </c>
      <c r="AG49" s="20">
        <f>([23]SUMMARY!$G55)</f>
        <v>0</v>
      </c>
      <c r="AH49" s="20">
        <f>([24]SUMMARY!$G55)</f>
        <v>0</v>
      </c>
      <c r="AI49" s="20">
        <f>([25]SUMMARY!$G55)</f>
        <v>0</v>
      </c>
      <c r="AJ49" s="20">
        <f>([26]SUMMARY!$G55)</f>
        <v>0</v>
      </c>
      <c r="AK49" s="20">
        <f>([27]SUMMARY!$G55)</f>
        <v>0</v>
      </c>
      <c r="AL49" s="20">
        <f>([28]SUMMARY!$G55)</f>
        <v>0</v>
      </c>
      <c r="AM49" s="20">
        <f>([29]SUMMARY!$G55)</f>
        <v>0</v>
      </c>
      <c r="AN49" s="20">
        <f>([30]SUMMARY!$G55)</f>
        <v>0</v>
      </c>
      <c r="AO49" s="20">
        <f>([31]SUMMARY!$G55)</f>
        <v>0</v>
      </c>
      <c r="AP49" s="20">
        <f>([32]SUMMARY!$G55)</f>
        <v>0</v>
      </c>
      <c r="AQ49" s="20">
        <f>([33]SUMMARY!$G55)</f>
        <v>0</v>
      </c>
      <c r="AR49" s="20">
        <f>([34]SUMMARY!$G55)</f>
        <v>0</v>
      </c>
      <c r="AS49" s="20">
        <f>([35]SUMMARY!$G55)</f>
        <v>0</v>
      </c>
      <c r="AT49" s="20">
        <f>([36]SUMMARY!$G55)</f>
        <v>0</v>
      </c>
      <c r="AU49" s="20">
        <f>([37]SUMMARY!$G55)</f>
        <v>0</v>
      </c>
      <c r="AV49" s="20">
        <f>([38]SUMMARY!$G55)</f>
        <v>0</v>
      </c>
      <c r="AW49" s="20">
        <f>([39]SUMMARY!$G55)</f>
        <v>0</v>
      </c>
      <c r="AX49" s="20">
        <f>([40]SUMMARY!$G55)</f>
        <v>0</v>
      </c>
      <c r="AY49" s="20">
        <f>([41]SUMMARY!$G55)</f>
        <v>0</v>
      </c>
      <c r="AZ49" s="20">
        <f>([42]SUMMARY!$G55)</f>
        <v>0</v>
      </c>
      <c r="BA49" s="20">
        <f>([43]SUMMARY!$G55)</f>
        <v>0</v>
      </c>
      <c r="BB49" s="20">
        <f>([44]SUMMARY!$G55)</f>
        <v>0</v>
      </c>
      <c r="BC49" s="20">
        <f>([45]SUMMARY!$G55)</f>
        <v>0</v>
      </c>
      <c r="BD49" s="20">
        <f>([46]SUMMARY!$G55)</f>
        <v>0</v>
      </c>
      <c r="BE49" s="20">
        <f>([47]SUMMARY!$G55)</f>
        <v>0</v>
      </c>
      <c r="BF49" s="20">
        <f>([48]SUMMARY!$G55)</f>
        <v>0</v>
      </c>
      <c r="BG49" s="20">
        <f>([49]SUMMARY!$G55)</f>
        <v>0</v>
      </c>
      <c r="BH49" s="20">
        <f>([50]SUMMARY!$G55)</f>
        <v>0</v>
      </c>
      <c r="BI49" s="20">
        <f>([51]SUMMARY!$G55)</f>
        <v>0</v>
      </c>
      <c r="BJ49" s="20">
        <f>([52]SUMMARY!$G55)</f>
        <v>0</v>
      </c>
      <c r="BK49" s="20">
        <f>([53]SUMMARY!$G55)</f>
        <v>0</v>
      </c>
      <c r="BL49" s="20">
        <f>([54]SUMMARY!$G55)</f>
        <v>0</v>
      </c>
      <c r="BM49" s="20">
        <f>([55]SUMMARY!$G55)</f>
        <v>0</v>
      </c>
      <c r="BN49" s="20">
        <f>([56]SUMMARY!$G55)</f>
        <v>0</v>
      </c>
      <c r="BO49" s="20">
        <f>([57]SUMMARY!$G55)</f>
        <v>0</v>
      </c>
      <c r="BP49" s="20">
        <f>([58]SUMMARY!$G55)</f>
        <v>0</v>
      </c>
      <c r="BQ49" s="20">
        <f>([59]SUMMARY!$G55)</f>
        <v>0</v>
      </c>
      <c r="BR49" s="20">
        <f>([60]SUMMARY!$G55)</f>
        <v>0</v>
      </c>
      <c r="BS49" s="20">
        <f>([61]SUMMARY!$G55)</f>
        <v>0</v>
      </c>
      <c r="BT49" s="20">
        <f>([62]SUMMARY!$G55)</f>
        <v>0</v>
      </c>
      <c r="BU49" s="20">
        <f>([63]SUMMARY!$G55)</f>
        <v>0</v>
      </c>
      <c r="BV49" s="20">
        <f>([64]SUMMARY!$G55)</f>
        <v>0</v>
      </c>
      <c r="BW49" s="20">
        <f>([65]SUMMARY!$G55)</f>
        <v>0</v>
      </c>
      <c r="BX49" s="20">
        <f>([66]SUMMARY!$G55)</f>
        <v>0</v>
      </c>
      <c r="BY49" s="20">
        <f>([67]SUMMARY!$G55)</f>
        <v>0</v>
      </c>
      <c r="BZ49" s="20">
        <f>([68]SUMMARY!$G55)</f>
        <v>0</v>
      </c>
      <c r="CA49" s="20">
        <f>([69]SUMMARY!$G55)</f>
        <v>0</v>
      </c>
      <c r="CB49" s="20">
        <f>([70]SUMMARY!$G55)</f>
        <v>0</v>
      </c>
      <c r="CC49" s="20">
        <f>([71]SUMMARY!$G55)</f>
        <v>0</v>
      </c>
      <c r="CD49" s="20">
        <f>([72]SUMMARY!$G55)</f>
        <v>0</v>
      </c>
      <c r="CE49" s="20">
        <f>([73]SUMMARY!$G55)</f>
        <v>0</v>
      </c>
      <c r="CF49" s="20">
        <f>([74]SUMMARY!$G55)</f>
        <v>0</v>
      </c>
      <c r="CG49" s="20">
        <f>([75]SUMMARY!$G55)</f>
        <v>0</v>
      </c>
      <c r="CH49" s="20">
        <f>([76]SUMMARY!$G55)</f>
        <v>0</v>
      </c>
      <c r="CI49" s="20">
        <f>([77]SUMMARY!$G55)</f>
        <v>0</v>
      </c>
      <c r="CJ49" s="20">
        <f>([78]SUMMARY!$G55)</f>
        <v>0</v>
      </c>
      <c r="CK49" s="20">
        <f>([79]SUMMARY!$G55)</f>
        <v>0</v>
      </c>
      <c r="CL49" s="20">
        <f>([80]SUMMARY!$G55)</f>
        <v>0</v>
      </c>
      <c r="CM49" s="20">
        <f>([81]SUMMARY!$G55)</f>
        <v>0</v>
      </c>
      <c r="CN49" s="20">
        <f>([82]SUMMARY!$G55)</f>
        <v>0</v>
      </c>
      <c r="CO49" s="20">
        <f>([83]SUMMARY!$G55)</f>
        <v>0</v>
      </c>
      <c r="CP49" s="20">
        <f>([84]SUMMARY!$G55)</f>
        <v>0</v>
      </c>
      <c r="CQ49" s="20">
        <f>([85]SUMMARY!$G55)</f>
        <v>0</v>
      </c>
      <c r="CR49" s="20">
        <f>([86]SUMMARY!$G55)</f>
        <v>0</v>
      </c>
      <c r="CS49" s="20">
        <f>([87]SUMMARY!$G55)</f>
        <v>0</v>
      </c>
    </row>
    <row r="50" spans="1:97">
      <c r="A50" s="170">
        <v>1060100</v>
      </c>
      <c r="B50" s="170" t="s">
        <v>38</v>
      </c>
      <c r="C50" s="171">
        <f>VLOOKUP(A50,[2]!OLD,3,)</f>
        <v>590410</v>
      </c>
      <c r="D50" s="24">
        <v>612932</v>
      </c>
      <c r="E50" s="24">
        <f t="shared" si="38"/>
        <v>660590</v>
      </c>
      <c r="F50" s="24">
        <f t="shared" si="39"/>
        <v>47658</v>
      </c>
      <c r="G50" s="24">
        <f t="shared" si="40"/>
        <v>0</v>
      </c>
      <c r="H50" s="24">
        <f t="shared" si="41"/>
        <v>0</v>
      </c>
      <c r="I50" s="24">
        <f t="shared" si="42"/>
        <v>110000</v>
      </c>
      <c r="J50" s="24">
        <f t="shared" si="43"/>
        <v>240000</v>
      </c>
      <c r="K50" s="24">
        <f t="shared" si="44"/>
        <v>310590</v>
      </c>
      <c r="L50" s="24">
        <f t="shared" si="45"/>
        <v>0</v>
      </c>
      <c r="M50" s="24">
        <f t="shared" si="46"/>
        <v>0</v>
      </c>
      <c r="N50" s="20">
        <f>([4]SUMMARY!$G56)</f>
        <v>0</v>
      </c>
      <c r="O50" s="20">
        <f>([5]SUMMARY!$G56)</f>
        <v>0</v>
      </c>
      <c r="P50" s="20">
        <f>([6]SUMMARY!$G56)</f>
        <v>0</v>
      </c>
      <c r="Q50" s="20">
        <f>([7]SUMMARY!$G56)</f>
        <v>0</v>
      </c>
      <c r="R50" s="20">
        <f>([8]SUMMARY!$G56)</f>
        <v>0</v>
      </c>
      <c r="S50" s="20">
        <f>([9]SUMMARY!$G56)</f>
        <v>0</v>
      </c>
      <c r="T50" s="20">
        <f>([10]SUMMARY!$G56)</f>
        <v>0</v>
      </c>
      <c r="U50" s="20">
        <f>([11]SUMMARY!$G56)</f>
        <v>0</v>
      </c>
      <c r="V50" s="20">
        <f>([12]SUMMARY!$G56)</f>
        <v>0</v>
      </c>
      <c r="W50" s="20">
        <f>([13]SUMMARY!$G56)</f>
        <v>0</v>
      </c>
      <c r="X50" s="20">
        <f>([14]SUMMARY!$G56)</f>
        <v>0</v>
      </c>
      <c r="Y50" s="20">
        <f>([15]SUMMARY!$G56)</f>
        <v>0</v>
      </c>
      <c r="Z50" s="20">
        <f>([16]SUMMARY!$G56)</f>
        <v>0</v>
      </c>
      <c r="AA50" s="20">
        <f>([17]SUMMARY!$G56)</f>
        <v>0</v>
      </c>
      <c r="AB50" s="20">
        <f>([18]SUMMARY!$G56)</f>
        <v>0</v>
      </c>
      <c r="AC50" s="20">
        <f>([19]SUMMARY!$G56)</f>
        <v>0</v>
      </c>
      <c r="AD50" s="20">
        <f>([20]SUMMARY!$G56)</f>
        <v>0</v>
      </c>
      <c r="AE50" s="20">
        <f>([21]SUMMARY!$G56)</f>
        <v>0</v>
      </c>
      <c r="AF50" s="20">
        <f>([22]SUMMARY!$G56)</f>
        <v>0</v>
      </c>
      <c r="AG50" s="20">
        <f>([23]SUMMARY!$G56)</f>
        <v>0</v>
      </c>
      <c r="AH50" s="20">
        <f>([24]SUMMARY!$G56)</f>
        <v>0</v>
      </c>
      <c r="AI50" s="20">
        <f>([25]SUMMARY!$G56)</f>
        <v>110000</v>
      </c>
      <c r="AJ50" s="20">
        <f>([26]SUMMARY!$G56)</f>
        <v>0</v>
      </c>
      <c r="AK50" s="20">
        <f>([27]SUMMARY!$G56)</f>
        <v>0</v>
      </c>
      <c r="AL50" s="20">
        <f>([28]SUMMARY!$G56)</f>
        <v>0</v>
      </c>
      <c r="AM50" s="20">
        <f>([29]SUMMARY!$G56)</f>
        <v>0</v>
      </c>
      <c r="AN50" s="20">
        <f>([30]SUMMARY!$G56)</f>
        <v>0</v>
      </c>
      <c r="AO50" s="20">
        <f>([31]SUMMARY!$G56)</f>
        <v>0</v>
      </c>
      <c r="AP50" s="20">
        <f>([32]SUMMARY!$G56)</f>
        <v>0</v>
      </c>
      <c r="AQ50" s="20">
        <f>([33]SUMMARY!$G56)</f>
        <v>0</v>
      </c>
      <c r="AR50" s="20">
        <f>([34]SUMMARY!$G56)</f>
        <v>0</v>
      </c>
      <c r="AS50" s="20">
        <f>([35]SUMMARY!$G56)</f>
        <v>0</v>
      </c>
      <c r="AT50" s="20">
        <f>([36]SUMMARY!$G56)</f>
        <v>0</v>
      </c>
      <c r="AU50" s="20">
        <f>([37]SUMMARY!$G56)</f>
        <v>0</v>
      </c>
      <c r="AV50" s="20">
        <f>([38]SUMMARY!$G56)</f>
        <v>240000</v>
      </c>
      <c r="AW50" s="20">
        <f>([39]SUMMARY!$G56)</f>
        <v>0</v>
      </c>
      <c r="AX50" s="20">
        <f>([40]SUMMARY!$G56)</f>
        <v>0</v>
      </c>
      <c r="AY50" s="20">
        <f>([41]SUMMARY!$G56)</f>
        <v>0</v>
      </c>
      <c r="AZ50" s="20">
        <f>([42]SUMMARY!$G56)</f>
        <v>0</v>
      </c>
      <c r="BA50" s="20">
        <f>([43]SUMMARY!$G56)</f>
        <v>0</v>
      </c>
      <c r="BB50" s="20">
        <f>([44]SUMMARY!$G56)</f>
        <v>0</v>
      </c>
      <c r="BC50" s="20">
        <f>([45]SUMMARY!$G56)</f>
        <v>0</v>
      </c>
      <c r="BD50" s="20">
        <f>([46]SUMMARY!$G56)</f>
        <v>0</v>
      </c>
      <c r="BE50" s="20">
        <f>([47]SUMMARY!$G56)</f>
        <v>0</v>
      </c>
      <c r="BF50" s="20">
        <f>([48]SUMMARY!$G56)</f>
        <v>0</v>
      </c>
      <c r="BG50" s="20">
        <f>([49]SUMMARY!$G56)</f>
        <v>0</v>
      </c>
      <c r="BH50" s="20">
        <f>([50]SUMMARY!$G56)</f>
        <v>0</v>
      </c>
      <c r="BI50" s="20">
        <f>([51]SUMMARY!$G56)</f>
        <v>0</v>
      </c>
      <c r="BJ50" s="20">
        <f>([52]SUMMARY!$G56)</f>
        <v>0</v>
      </c>
      <c r="BK50" s="20">
        <f>([53]SUMMARY!$G56)</f>
        <v>0</v>
      </c>
      <c r="BL50" s="20">
        <f>([54]SUMMARY!$G56)</f>
        <v>0</v>
      </c>
      <c r="BM50" s="20">
        <f>([55]SUMMARY!$G56)</f>
        <v>0</v>
      </c>
      <c r="BN50" s="20">
        <f>([56]SUMMARY!$G56)</f>
        <v>0</v>
      </c>
      <c r="BO50" s="20">
        <f>([57]SUMMARY!$G56)</f>
        <v>0</v>
      </c>
      <c r="BP50" s="20">
        <f>([58]SUMMARY!$G56)</f>
        <v>0</v>
      </c>
      <c r="BQ50" s="20">
        <f>([59]SUMMARY!$G56)</f>
        <v>310590</v>
      </c>
      <c r="BR50" s="20">
        <f>([60]SUMMARY!$G56)</f>
        <v>0</v>
      </c>
      <c r="BS50" s="20">
        <f>([61]SUMMARY!$G56)</f>
        <v>0</v>
      </c>
      <c r="BT50" s="20">
        <f>([62]SUMMARY!$G56)</f>
        <v>0</v>
      </c>
      <c r="BU50" s="20">
        <f>([63]SUMMARY!$G56)</f>
        <v>0</v>
      </c>
      <c r="BV50" s="20">
        <f>([64]SUMMARY!$G56)</f>
        <v>0</v>
      </c>
      <c r="BW50" s="20">
        <f>([65]SUMMARY!$G56)</f>
        <v>0</v>
      </c>
      <c r="BX50" s="20">
        <f>([66]SUMMARY!$G56)</f>
        <v>0</v>
      </c>
      <c r="BY50" s="20">
        <f>([67]SUMMARY!$G56)</f>
        <v>0</v>
      </c>
      <c r="BZ50" s="20">
        <f>([68]SUMMARY!$G56)</f>
        <v>0</v>
      </c>
      <c r="CA50" s="20">
        <f>([69]SUMMARY!$G56)</f>
        <v>0</v>
      </c>
      <c r="CB50" s="20">
        <f>([70]SUMMARY!$G56)</f>
        <v>0</v>
      </c>
      <c r="CC50" s="20">
        <f>([71]SUMMARY!$G56)</f>
        <v>0</v>
      </c>
      <c r="CD50" s="20">
        <f>([72]SUMMARY!$G56)</f>
        <v>0</v>
      </c>
      <c r="CE50" s="20">
        <f>([73]SUMMARY!$G56)</f>
        <v>0</v>
      </c>
      <c r="CF50" s="20">
        <f>([74]SUMMARY!$G56)</f>
        <v>0</v>
      </c>
      <c r="CG50" s="20">
        <f>([75]SUMMARY!$G56)</f>
        <v>0</v>
      </c>
      <c r="CH50" s="20">
        <f>([76]SUMMARY!$G56)</f>
        <v>0</v>
      </c>
      <c r="CI50" s="20">
        <f>([77]SUMMARY!$G56)</f>
        <v>0</v>
      </c>
      <c r="CJ50" s="20">
        <f>([78]SUMMARY!$G56)</f>
        <v>0</v>
      </c>
      <c r="CK50" s="20">
        <f>([79]SUMMARY!$G56)</f>
        <v>0</v>
      </c>
      <c r="CL50" s="20">
        <f>([80]SUMMARY!$G56)</f>
        <v>0</v>
      </c>
      <c r="CM50" s="20">
        <f>([81]SUMMARY!$G56)</f>
        <v>0</v>
      </c>
      <c r="CN50" s="20">
        <f>([82]SUMMARY!$G56)</f>
        <v>0</v>
      </c>
      <c r="CO50" s="20">
        <f>([83]SUMMARY!$G56)</f>
        <v>0</v>
      </c>
      <c r="CP50" s="20">
        <f>([84]SUMMARY!$G56)</f>
        <v>0</v>
      </c>
      <c r="CQ50" s="20">
        <f>([85]SUMMARY!$G56)</f>
        <v>0</v>
      </c>
      <c r="CR50" s="20">
        <f>([86]SUMMARY!$G56)</f>
        <v>0</v>
      </c>
      <c r="CS50" s="20">
        <f>([87]SUMMARY!$G56)</f>
        <v>0</v>
      </c>
    </row>
    <row r="51" spans="1:97">
      <c r="A51" s="170">
        <v>1060200</v>
      </c>
      <c r="B51" s="170" t="s">
        <v>39</v>
      </c>
      <c r="C51" s="171">
        <f>VLOOKUP(A51,[2]!OLD,3,)</f>
        <v>0</v>
      </c>
      <c r="D51" s="24">
        <v>0</v>
      </c>
      <c r="E51" s="24">
        <f t="shared" si="38"/>
        <v>3400000</v>
      </c>
      <c r="F51" s="24">
        <f t="shared" si="39"/>
        <v>3400000</v>
      </c>
      <c r="G51" s="24">
        <f t="shared" si="40"/>
        <v>0</v>
      </c>
      <c r="H51" s="24">
        <f t="shared" si="41"/>
        <v>0</v>
      </c>
      <c r="I51" s="24">
        <f t="shared" si="42"/>
        <v>3400000</v>
      </c>
      <c r="J51" s="24">
        <f t="shared" si="43"/>
        <v>0</v>
      </c>
      <c r="K51" s="24">
        <f t="shared" si="44"/>
        <v>0</v>
      </c>
      <c r="L51" s="24">
        <f t="shared" si="45"/>
        <v>0</v>
      </c>
      <c r="M51" s="24">
        <f t="shared" si="46"/>
        <v>0</v>
      </c>
      <c r="N51" s="20">
        <f>([4]SUMMARY!$G57)</f>
        <v>0</v>
      </c>
      <c r="O51" s="20">
        <f>([5]SUMMARY!$G57)</f>
        <v>0</v>
      </c>
      <c r="P51" s="20">
        <f>([6]SUMMARY!$G57)</f>
        <v>0</v>
      </c>
      <c r="Q51" s="20">
        <f>([7]SUMMARY!$G57)</f>
        <v>0</v>
      </c>
      <c r="R51" s="20">
        <f>([8]SUMMARY!$G57)</f>
        <v>0</v>
      </c>
      <c r="S51" s="20">
        <f>([9]SUMMARY!$G57)</f>
        <v>0</v>
      </c>
      <c r="T51" s="20">
        <f>([10]SUMMARY!$G57)</f>
        <v>0</v>
      </c>
      <c r="U51" s="20">
        <f>([11]SUMMARY!$G57)</f>
        <v>0</v>
      </c>
      <c r="V51" s="20">
        <f>([12]SUMMARY!$G57)</f>
        <v>0</v>
      </c>
      <c r="W51" s="20">
        <f>([13]SUMMARY!$G57)</f>
        <v>0</v>
      </c>
      <c r="X51" s="20">
        <f>([14]SUMMARY!$G57)</f>
        <v>0</v>
      </c>
      <c r="Y51" s="20">
        <f>([15]SUMMARY!$G57)</f>
        <v>0</v>
      </c>
      <c r="Z51" s="20">
        <f>([16]SUMMARY!$G57)</f>
        <v>0</v>
      </c>
      <c r="AA51" s="20">
        <f>([17]SUMMARY!$G57)</f>
        <v>0</v>
      </c>
      <c r="AB51" s="20">
        <f>([18]SUMMARY!$G57)</f>
        <v>0</v>
      </c>
      <c r="AC51" s="20">
        <f>([19]SUMMARY!$G57)</f>
        <v>0</v>
      </c>
      <c r="AD51" s="20">
        <f>([20]SUMMARY!$G57)</f>
        <v>0</v>
      </c>
      <c r="AE51" s="20">
        <f>([21]SUMMARY!$G57)</f>
        <v>0</v>
      </c>
      <c r="AF51" s="20">
        <f>([22]SUMMARY!$G57)</f>
        <v>0</v>
      </c>
      <c r="AG51" s="20">
        <f>([23]SUMMARY!$G57)</f>
        <v>0</v>
      </c>
      <c r="AH51" s="20">
        <f>([24]SUMMARY!$G57)</f>
        <v>0</v>
      </c>
      <c r="AI51" s="20">
        <f>([25]SUMMARY!$G57)</f>
        <v>3400000</v>
      </c>
      <c r="AJ51" s="20">
        <f>([26]SUMMARY!$G57)</f>
        <v>0</v>
      </c>
      <c r="AK51" s="20">
        <f>([27]SUMMARY!$G57)</f>
        <v>0</v>
      </c>
      <c r="AL51" s="20">
        <f>([28]SUMMARY!$G57)</f>
        <v>0</v>
      </c>
      <c r="AM51" s="20">
        <f>([29]SUMMARY!$G57)</f>
        <v>0</v>
      </c>
      <c r="AN51" s="20">
        <f>([30]SUMMARY!$G57)</f>
        <v>0</v>
      </c>
      <c r="AO51" s="20">
        <f>([31]SUMMARY!$G57)</f>
        <v>0</v>
      </c>
      <c r="AP51" s="20">
        <f>([32]SUMMARY!$G57)</f>
        <v>0</v>
      </c>
      <c r="AQ51" s="20">
        <f>([33]SUMMARY!$G57)</f>
        <v>0</v>
      </c>
      <c r="AR51" s="20">
        <f>([34]SUMMARY!$G57)</f>
        <v>0</v>
      </c>
      <c r="AS51" s="20">
        <f>([35]SUMMARY!$G57)</f>
        <v>0</v>
      </c>
      <c r="AT51" s="20">
        <f>([36]SUMMARY!$G57)</f>
        <v>0</v>
      </c>
      <c r="AU51" s="20">
        <f>([37]SUMMARY!$G57)</f>
        <v>0</v>
      </c>
      <c r="AV51" s="20">
        <f>([38]SUMMARY!$G57)</f>
        <v>0</v>
      </c>
      <c r="AW51" s="20">
        <f>([39]SUMMARY!$G57)</f>
        <v>0</v>
      </c>
      <c r="AX51" s="20">
        <f>([40]SUMMARY!$G57)</f>
        <v>0</v>
      </c>
      <c r="AY51" s="20">
        <f>([41]SUMMARY!$G57)</f>
        <v>0</v>
      </c>
      <c r="AZ51" s="20">
        <f>([42]SUMMARY!$G57)</f>
        <v>0</v>
      </c>
      <c r="BA51" s="20">
        <f>([43]SUMMARY!$G57)</f>
        <v>0</v>
      </c>
      <c r="BB51" s="20">
        <f>([44]SUMMARY!$G57)</f>
        <v>0</v>
      </c>
      <c r="BC51" s="20">
        <f>([45]SUMMARY!$G57)</f>
        <v>0</v>
      </c>
      <c r="BD51" s="20">
        <f>([46]SUMMARY!$G57)</f>
        <v>0</v>
      </c>
      <c r="BE51" s="20">
        <f>([47]SUMMARY!$G57)</f>
        <v>0</v>
      </c>
      <c r="BF51" s="20">
        <f>([48]SUMMARY!$G57)</f>
        <v>0</v>
      </c>
      <c r="BG51" s="20">
        <f>([49]SUMMARY!$G57)</f>
        <v>0</v>
      </c>
      <c r="BH51" s="20">
        <f>([50]SUMMARY!$G57)</f>
        <v>0</v>
      </c>
      <c r="BI51" s="20">
        <f>([51]SUMMARY!$G57)</f>
        <v>0</v>
      </c>
      <c r="BJ51" s="20">
        <f>([52]SUMMARY!$G57)</f>
        <v>0</v>
      </c>
      <c r="BK51" s="20">
        <f>([53]SUMMARY!$G57)</f>
        <v>0</v>
      </c>
      <c r="BL51" s="20">
        <f>([54]SUMMARY!$G57)</f>
        <v>0</v>
      </c>
      <c r="BM51" s="20">
        <f>([55]SUMMARY!$G57)</f>
        <v>0</v>
      </c>
      <c r="BN51" s="20">
        <f>([56]SUMMARY!$G57)</f>
        <v>0</v>
      </c>
      <c r="BO51" s="20">
        <f>([57]SUMMARY!$G57)</f>
        <v>0</v>
      </c>
      <c r="BP51" s="20">
        <f>([58]SUMMARY!$G57)</f>
        <v>0</v>
      </c>
      <c r="BQ51" s="20">
        <f>([59]SUMMARY!$G57)</f>
        <v>0</v>
      </c>
      <c r="BR51" s="20">
        <f>([60]SUMMARY!$G57)</f>
        <v>0</v>
      </c>
      <c r="BS51" s="20">
        <f>([61]SUMMARY!$G57)</f>
        <v>0</v>
      </c>
      <c r="BT51" s="20">
        <f>([62]SUMMARY!$G57)</f>
        <v>0</v>
      </c>
      <c r="BU51" s="20">
        <f>([63]SUMMARY!$G57)</f>
        <v>0</v>
      </c>
      <c r="BV51" s="20">
        <f>([64]SUMMARY!$G57)</f>
        <v>0</v>
      </c>
      <c r="BW51" s="20">
        <f>([65]SUMMARY!$G57)</f>
        <v>0</v>
      </c>
      <c r="BX51" s="20">
        <f>([66]SUMMARY!$G57)</f>
        <v>0</v>
      </c>
      <c r="BY51" s="20">
        <f>([67]SUMMARY!$G57)</f>
        <v>0</v>
      </c>
      <c r="BZ51" s="20">
        <f>([68]SUMMARY!$G57)</f>
        <v>0</v>
      </c>
      <c r="CA51" s="20">
        <f>([69]SUMMARY!$G57)</f>
        <v>0</v>
      </c>
      <c r="CB51" s="20">
        <f>([70]SUMMARY!$G57)</f>
        <v>0</v>
      </c>
      <c r="CC51" s="20">
        <f>([71]SUMMARY!$G57)</f>
        <v>0</v>
      </c>
      <c r="CD51" s="20">
        <f>([72]SUMMARY!$G57)</f>
        <v>0</v>
      </c>
      <c r="CE51" s="20">
        <f>([73]SUMMARY!$G57)</f>
        <v>0</v>
      </c>
      <c r="CF51" s="20">
        <f>([74]SUMMARY!$G57)</f>
        <v>0</v>
      </c>
      <c r="CG51" s="20">
        <f>([75]SUMMARY!$G57)</f>
        <v>0</v>
      </c>
      <c r="CH51" s="20">
        <f>([76]SUMMARY!$G57)</f>
        <v>0</v>
      </c>
      <c r="CI51" s="20">
        <f>([77]SUMMARY!$G57)</f>
        <v>0</v>
      </c>
      <c r="CJ51" s="20">
        <f>([78]SUMMARY!$G57)</f>
        <v>0</v>
      </c>
      <c r="CK51" s="20">
        <f>([79]SUMMARY!$G57)</f>
        <v>0</v>
      </c>
      <c r="CL51" s="20">
        <f>([80]SUMMARY!$G57)</f>
        <v>0</v>
      </c>
      <c r="CM51" s="20">
        <f>([81]SUMMARY!$G57)</f>
        <v>0</v>
      </c>
      <c r="CN51" s="20">
        <f>([82]SUMMARY!$G57)</f>
        <v>0</v>
      </c>
      <c r="CO51" s="20">
        <f>([83]SUMMARY!$G57)</f>
        <v>0</v>
      </c>
      <c r="CP51" s="20">
        <f>([84]SUMMARY!$G57)</f>
        <v>0</v>
      </c>
      <c r="CQ51" s="20">
        <f>([85]SUMMARY!$G57)</f>
        <v>0</v>
      </c>
      <c r="CR51" s="20">
        <f>([86]SUMMARY!$G57)</f>
        <v>0</v>
      </c>
      <c r="CS51" s="20">
        <f>([87]SUMMARY!$G57)</f>
        <v>0</v>
      </c>
    </row>
    <row r="52" spans="1:97">
      <c r="A52" s="170">
        <v>1060201</v>
      </c>
      <c r="B52" s="170" t="s">
        <v>40</v>
      </c>
      <c r="C52" s="171">
        <f>VLOOKUP(A52,[2]!OLD,3,)</f>
        <v>1955800</v>
      </c>
      <c r="D52" s="24">
        <v>1440000</v>
      </c>
      <c r="E52" s="24">
        <f t="shared" si="38"/>
        <v>1139982</v>
      </c>
      <c r="F52" s="24">
        <f t="shared" si="39"/>
        <v>-300018</v>
      </c>
      <c r="G52" s="24">
        <f t="shared" si="40"/>
        <v>0</v>
      </c>
      <c r="H52" s="24">
        <f t="shared" si="41"/>
        <v>0</v>
      </c>
      <c r="I52" s="24">
        <f t="shared" si="42"/>
        <v>0</v>
      </c>
      <c r="J52" s="24">
        <f t="shared" si="43"/>
        <v>1139982</v>
      </c>
      <c r="K52" s="24">
        <f t="shared" si="44"/>
        <v>0</v>
      </c>
      <c r="L52" s="24">
        <f t="shared" si="45"/>
        <v>0</v>
      </c>
      <c r="M52" s="24">
        <f t="shared" si="46"/>
        <v>0</v>
      </c>
      <c r="N52" s="20">
        <f>([4]SUMMARY!$G58)</f>
        <v>0</v>
      </c>
      <c r="O52" s="20">
        <f>([5]SUMMARY!$G58)</f>
        <v>0</v>
      </c>
      <c r="P52" s="20">
        <f>([6]SUMMARY!$G58)</f>
        <v>0</v>
      </c>
      <c r="Q52" s="20">
        <f>([7]SUMMARY!$G58)</f>
        <v>0</v>
      </c>
      <c r="R52" s="20">
        <f>([8]SUMMARY!$G58)</f>
        <v>0</v>
      </c>
      <c r="S52" s="20">
        <f>([9]SUMMARY!$G58)</f>
        <v>0</v>
      </c>
      <c r="T52" s="20">
        <f>([10]SUMMARY!$G58)</f>
        <v>0</v>
      </c>
      <c r="U52" s="20">
        <f>([11]SUMMARY!$G58)</f>
        <v>0</v>
      </c>
      <c r="V52" s="20">
        <f>([12]SUMMARY!$G58)</f>
        <v>0</v>
      </c>
      <c r="W52" s="20">
        <f>([13]SUMMARY!$G58)</f>
        <v>0</v>
      </c>
      <c r="X52" s="20">
        <f>([14]SUMMARY!$G58)</f>
        <v>0</v>
      </c>
      <c r="Y52" s="20">
        <f>([15]SUMMARY!$G58)</f>
        <v>0</v>
      </c>
      <c r="Z52" s="20">
        <f>([16]SUMMARY!$G58)</f>
        <v>0</v>
      </c>
      <c r="AA52" s="20">
        <f>([17]SUMMARY!$G58)</f>
        <v>0</v>
      </c>
      <c r="AB52" s="20">
        <f>([18]SUMMARY!$G58)</f>
        <v>0</v>
      </c>
      <c r="AC52" s="20">
        <f>([19]SUMMARY!$G58)</f>
        <v>0</v>
      </c>
      <c r="AD52" s="20">
        <f>([20]SUMMARY!$G58)</f>
        <v>0</v>
      </c>
      <c r="AE52" s="20">
        <f>([21]SUMMARY!$G58)</f>
        <v>0</v>
      </c>
      <c r="AF52" s="20">
        <f>([22]SUMMARY!$G58)</f>
        <v>0</v>
      </c>
      <c r="AG52" s="20">
        <f>([23]SUMMARY!$G58)</f>
        <v>0</v>
      </c>
      <c r="AH52" s="20">
        <f>([24]SUMMARY!$G58)</f>
        <v>0</v>
      </c>
      <c r="AI52" s="20">
        <f>([25]SUMMARY!$G58)</f>
        <v>0</v>
      </c>
      <c r="AJ52" s="20">
        <f>([26]SUMMARY!$G58)</f>
        <v>0</v>
      </c>
      <c r="AK52" s="20">
        <f>([27]SUMMARY!$G58)</f>
        <v>0</v>
      </c>
      <c r="AL52" s="20">
        <f>([28]SUMMARY!$G58)</f>
        <v>0</v>
      </c>
      <c r="AM52" s="20">
        <f>([29]SUMMARY!$G58)</f>
        <v>0</v>
      </c>
      <c r="AN52" s="20">
        <f>([30]SUMMARY!$G58)</f>
        <v>0</v>
      </c>
      <c r="AO52" s="20">
        <f>([31]SUMMARY!$G58)</f>
        <v>0</v>
      </c>
      <c r="AP52" s="20">
        <f>([32]SUMMARY!$G58)</f>
        <v>0</v>
      </c>
      <c r="AQ52" s="20">
        <f>([33]SUMMARY!$G58)</f>
        <v>0</v>
      </c>
      <c r="AR52" s="20">
        <f>([34]SUMMARY!$G58)</f>
        <v>0</v>
      </c>
      <c r="AS52" s="20">
        <f>([35]SUMMARY!$G58)</f>
        <v>0</v>
      </c>
      <c r="AT52" s="20">
        <f>([36]SUMMARY!$G58)</f>
        <v>0</v>
      </c>
      <c r="AU52" s="20">
        <f>([37]SUMMARY!$G58)</f>
        <v>0</v>
      </c>
      <c r="AV52" s="20">
        <f>([38]SUMMARY!$G58)</f>
        <v>0</v>
      </c>
      <c r="AW52" s="20">
        <f>([39]SUMMARY!$G58)</f>
        <v>0</v>
      </c>
      <c r="AX52" s="20">
        <f>([40]SUMMARY!$G58)</f>
        <v>0</v>
      </c>
      <c r="AY52" s="20">
        <f>([41]SUMMARY!$G58)</f>
        <v>0</v>
      </c>
      <c r="AZ52" s="20">
        <f>([42]SUMMARY!$G58)</f>
        <v>0</v>
      </c>
      <c r="BA52" s="20">
        <f>([43]SUMMARY!$G58)</f>
        <v>0</v>
      </c>
      <c r="BB52" s="20">
        <f>([44]SUMMARY!$G58)</f>
        <v>0</v>
      </c>
      <c r="BC52" s="20">
        <f>([45]SUMMARY!$G58)</f>
        <v>0</v>
      </c>
      <c r="BD52" s="20">
        <f>([46]SUMMARY!$G58)</f>
        <v>0</v>
      </c>
      <c r="BE52" s="20">
        <f>([47]SUMMARY!$G58)</f>
        <v>0</v>
      </c>
      <c r="BF52" s="20">
        <f>([48]SUMMARY!$G58)</f>
        <v>1139982</v>
      </c>
      <c r="BG52" s="20">
        <f>([49]SUMMARY!$G58)</f>
        <v>0</v>
      </c>
      <c r="BH52" s="20">
        <f>([50]SUMMARY!$G58)</f>
        <v>0</v>
      </c>
      <c r="BI52" s="20">
        <f>([51]SUMMARY!$G58)</f>
        <v>0</v>
      </c>
      <c r="BJ52" s="20">
        <f>([52]SUMMARY!$G58)</f>
        <v>0</v>
      </c>
      <c r="BK52" s="20">
        <f>([53]SUMMARY!$G58)</f>
        <v>0</v>
      </c>
      <c r="BL52" s="20">
        <f>([54]SUMMARY!$G58)</f>
        <v>0</v>
      </c>
      <c r="BM52" s="20">
        <f>([55]SUMMARY!$G58)</f>
        <v>0</v>
      </c>
      <c r="BN52" s="20">
        <f>([56]SUMMARY!$G58)</f>
        <v>0</v>
      </c>
      <c r="BO52" s="20">
        <f>([57]SUMMARY!$G58)</f>
        <v>0</v>
      </c>
      <c r="BP52" s="20">
        <f>([58]SUMMARY!$G58)</f>
        <v>0</v>
      </c>
      <c r="BQ52" s="20">
        <f>([59]SUMMARY!$G58)</f>
        <v>0</v>
      </c>
      <c r="BR52" s="20">
        <f>([60]SUMMARY!$G58)</f>
        <v>0</v>
      </c>
      <c r="BS52" s="20">
        <f>([61]SUMMARY!$G58)</f>
        <v>0</v>
      </c>
      <c r="BT52" s="20">
        <f>([62]SUMMARY!$G58)</f>
        <v>0</v>
      </c>
      <c r="BU52" s="20">
        <f>([63]SUMMARY!$G58)</f>
        <v>0</v>
      </c>
      <c r="BV52" s="20">
        <f>([64]SUMMARY!$G58)</f>
        <v>0</v>
      </c>
      <c r="BW52" s="20">
        <f>([65]SUMMARY!$G58)</f>
        <v>0</v>
      </c>
      <c r="BX52" s="20">
        <f>([66]SUMMARY!$G58)</f>
        <v>0</v>
      </c>
      <c r="BY52" s="20">
        <f>([67]SUMMARY!$G58)</f>
        <v>0</v>
      </c>
      <c r="BZ52" s="20">
        <f>([68]SUMMARY!$G58)</f>
        <v>0</v>
      </c>
      <c r="CA52" s="20">
        <f>([69]SUMMARY!$G58)</f>
        <v>0</v>
      </c>
      <c r="CB52" s="20">
        <f>([70]SUMMARY!$G58)</f>
        <v>0</v>
      </c>
      <c r="CC52" s="20">
        <f>([71]SUMMARY!$G58)</f>
        <v>0</v>
      </c>
      <c r="CD52" s="20">
        <f>([72]SUMMARY!$G58)</f>
        <v>0</v>
      </c>
      <c r="CE52" s="20">
        <f>([73]SUMMARY!$G58)</f>
        <v>0</v>
      </c>
      <c r="CF52" s="20">
        <f>([74]SUMMARY!$G58)</f>
        <v>0</v>
      </c>
      <c r="CG52" s="20">
        <f>([75]SUMMARY!$G58)</f>
        <v>0</v>
      </c>
      <c r="CH52" s="20">
        <f>([76]SUMMARY!$G58)</f>
        <v>0</v>
      </c>
      <c r="CI52" s="20">
        <f>([77]SUMMARY!$G58)</f>
        <v>0</v>
      </c>
      <c r="CJ52" s="20">
        <f>([78]SUMMARY!$G58)</f>
        <v>0</v>
      </c>
      <c r="CK52" s="20">
        <f>([79]SUMMARY!$G58)</f>
        <v>0</v>
      </c>
      <c r="CL52" s="20">
        <f>([80]SUMMARY!$G58)</f>
        <v>0</v>
      </c>
      <c r="CM52" s="20">
        <f>([81]SUMMARY!$G58)</f>
        <v>0</v>
      </c>
      <c r="CN52" s="20">
        <f>([82]SUMMARY!$G58)</f>
        <v>0</v>
      </c>
      <c r="CO52" s="20">
        <f>([83]SUMMARY!$G58)</f>
        <v>0</v>
      </c>
      <c r="CP52" s="20">
        <f>([84]SUMMARY!$G58)</f>
        <v>0</v>
      </c>
      <c r="CQ52" s="20">
        <f>([85]SUMMARY!$G58)</f>
        <v>0</v>
      </c>
      <c r="CR52" s="20">
        <f>([86]SUMMARY!$G58)</f>
        <v>0</v>
      </c>
      <c r="CS52" s="20">
        <f>([87]SUMMARY!$G58)</f>
        <v>0</v>
      </c>
    </row>
    <row r="53" spans="1:97">
      <c r="A53" s="170">
        <v>1060204</v>
      </c>
      <c r="B53" s="170" t="s">
        <v>41</v>
      </c>
      <c r="C53" s="171">
        <f>VLOOKUP(A53,[2]!OLD,3,)</f>
        <v>22169736</v>
      </c>
      <c r="D53" s="24">
        <v>19706698</v>
      </c>
      <c r="E53" s="24">
        <f t="shared" si="38"/>
        <v>25847651</v>
      </c>
      <c r="F53" s="24">
        <f t="shared" si="39"/>
        <v>6140953</v>
      </c>
      <c r="G53" s="24">
        <f t="shared" si="40"/>
        <v>125000</v>
      </c>
      <c r="H53" s="24">
        <f t="shared" si="41"/>
        <v>820000</v>
      </c>
      <c r="I53" s="24">
        <f t="shared" si="42"/>
        <v>1333498</v>
      </c>
      <c r="J53" s="24">
        <f t="shared" si="43"/>
        <v>21080710</v>
      </c>
      <c r="K53" s="24">
        <f t="shared" si="44"/>
        <v>161158</v>
      </c>
      <c r="L53" s="24">
        <f t="shared" si="45"/>
        <v>190000</v>
      </c>
      <c r="M53" s="24">
        <f t="shared" si="46"/>
        <v>2137285</v>
      </c>
      <c r="N53" s="20">
        <f>([4]SUMMARY!$G59)</f>
        <v>0</v>
      </c>
      <c r="O53" s="20">
        <f>([5]SUMMARY!$G59)</f>
        <v>125000</v>
      </c>
      <c r="P53" s="20">
        <f>([6]SUMMARY!$G59)</f>
        <v>0</v>
      </c>
      <c r="Q53" s="20">
        <f>([7]SUMMARY!$G59)</f>
        <v>0</v>
      </c>
      <c r="R53" s="20">
        <f>([8]SUMMARY!$G59)</f>
        <v>0</v>
      </c>
      <c r="S53" s="20">
        <f>([9]SUMMARY!$G59)</f>
        <v>0</v>
      </c>
      <c r="T53" s="20">
        <f>([10]SUMMARY!$G59)</f>
        <v>0</v>
      </c>
      <c r="U53" s="20">
        <f>([11]SUMMARY!$G59)</f>
        <v>0</v>
      </c>
      <c r="V53" s="20">
        <f>([12]SUMMARY!$G59)</f>
        <v>0</v>
      </c>
      <c r="W53" s="20">
        <f>([13]SUMMARY!$G59)</f>
        <v>0</v>
      </c>
      <c r="X53" s="20">
        <f>([14]SUMMARY!$G59)</f>
        <v>0</v>
      </c>
      <c r="Y53" s="20">
        <f>([15]SUMMARY!$G59)</f>
        <v>0</v>
      </c>
      <c r="Z53" s="20">
        <f>([16]SUMMARY!$G59)</f>
        <v>0</v>
      </c>
      <c r="AA53" s="20">
        <f>([17]SUMMARY!$G59)</f>
        <v>0</v>
      </c>
      <c r="AB53" s="20">
        <f>([18]SUMMARY!$G59)</f>
        <v>400000</v>
      </c>
      <c r="AC53" s="20">
        <f>([19]SUMMARY!$G59)</f>
        <v>0</v>
      </c>
      <c r="AD53" s="20">
        <f>([20]SUMMARY!$G59)</f>
        <v>0</v>
      </c>
      <c r="AE53" s="20">
        <f>([21]SUMMARY!$G59)</f>
        <v>0</v>
      </c>
      <c r="AF53" s="20">
        <f>([22]SUMMARY!$G59)</f>
        <v>420000</v>
      </c>
      <c r="AG53" s="20">
        <f>([23]SUMMARY!$G59)</f>
        <v>0</v>
      </c>
      <c r="AH53" s="20">
        <f>([24]SUMMARY!$G59)</f>
        <v>0</v>
      </c>
      <c r="AI53" s="20">
        <f>([25]SUMMARY!$G59)</f>
        <v>632921</v>
      </c>
      <c r="AJ53" s="20">
        <f>([26]SUMMARY!$G59)</f>
        <v>700577</v>
      </c>
      <c r="AK53" s="20">
        <f>([27]SUMMARY!$G59)</f>
        <v>0</v>
      </c>
      <c r="AL53" s="20">
        <f>([28]SUMMARY!$G59)</f>
        <v>730000</v>
      </c>
      <c r="AM53" s="20">
        <f>([29]SUMMARY!$G59)</f>
        <v>0</v>
      </c>
      <c r="AN53" s="20">
        <f>([30]SUMMARY!$G59)</f>
        <v>0</v>
      </c>
      <c r="AO53" s="20">
        <f>([31]SUMMARY!$G59)</f>
        <v>70000</v>
      </c>
      <c r="AP53" s="20">
        <f>([32]SUMMARY!$G59)</f>
        <v>275677</v>
      </c>
      <c r="AQ53" s="20">
        <f>([33]SUMMARY!$G59)</f>
        <v>15054000</v>
      </c>
      <c r="AR53" s="20">
        <f>([34]SUMMARY!$G59)</f>
        <v>0</v>
      </c>
      <c r="AS53" s="20">
        <f>([35]SUMMARY!$G59)</f>
        <v>1832400</v>
      </c>
      <c r="AT53" s="20">
        <f>([36]SUMMARY!$G59)</f>
        <v>0</v>
      </c>
      <c r="AU53" s="20">
        <f>([37]SUMMARY!$G59)</f>
        <v>0</v>
      </c>
      <c r="AV53" s="20">
        <f>([38]SUMMARY!$G59)</f>
        <v>816897</v>
      </c>
      <c r="AW53" s="20">
        <f>([39]SUMMARY!$G59)</f>
        <v>250299</v>
      </c>
      <c r="AX53" s="20">
        <f>([40]SUMMARY!$G59)</f>
        <v>0</v>
      </c>
      <c r="AY53" s="20">
        <f>([41]SUMMARY!$G59)</f>
        <v>200000</v>
      </c>
      <c r="AZ53" s="20">
        <f>([42]SUMMARY!$G59)</f>
        <v>400000</v>
      </c>
      <c r="BA53" s="20">
        <f>([43]SUMMARY!$G59)</f>
        <v>623369</v>
      </c>
      <c r="BB53" s="20">
        <f>([44]SUMMARY!$G59)</f>
        <v>604768</v>
      </c>
      <c r="BC53" s="20">
        <f>([45]SUMMARY!$G59)</f>
        <v>0</v>
      </c>
      <c r="BD53" s="20">
        <f>([46]SUMMARY!$G59)</f>
        <v>0</v>
      </c>
      <c r="BE53" s="20">
        <f>([47]SUMMARY!$G59)</f>
        <v>0</v>
      </c>
      <c r="BF53" s="20">
        <f>([48]SUMMARY!$G59)</f>
        <v>223300</v>
      </c>
      <c r="BG53" s="20">
        <f>([49]SUMMARY!$G59)</f>
        <v>0</v>
      </c>
      <c r="BH53" s="20">
        <f>([50]SUMMARY!$G59)</f>
        <v>0</v>
      </c>
      <c r="BI53" s="20">
        <f>([51]SUMMARY!$G59)</f>
        <v>0</v>
      </c>
      <c r="BJ53" s="20">
        <f>([52]SUMMARY!$G59)</f>
        <v>0</v>
      </c>
      <c r="BK53" s="20">
        <f>([53]SUMMARY!$G59)</f>
        <v>0</v>
      </c>
      <c r="BL53" s="20">
        <f>([54]SUMMARY!$G59)</f>
        <v>0</v>
      </c>
      <c r="BM53" s="20">
        <f>([55]SUMMARY!$G59)</f>
        <v>0</v>
      </c>
      <c r="BN53" s="20">
        <f>([56]SUMMARY!$G59)</f>
        <v>0</v>
      </c>
      <c r="BO53" s="20">
        <f>([57]SUMMARY!$G59)</f>
        <v>0</v>
      </c>
      <c r="BP53" s="20">
        <f>([58]SUMMARY!$G59)</f>
        <v>0</v>
      </c>
      <c r="BQ53" s="20">
        <f>([59]SUMMARY!$G59)</f>
        <v>161158</v>
      </c>
      <c r="BR53" s="20">
        <f>([60]SUMMARY!$G59)</f>
        <v>0</v>
      </c>
      <c r="BS53" s="20">
        <f>([61]SUMMARY!$G59)</f>
        <v>0</v>
      </c>
      <c r="BT53" s="20">
        <f>([62]SUMMARY!$G59)</f>
        <v>0</v>
      </c>
      <c r="BU53" s="20">
        <f>([63]SUMMARY!$G59)</f>
        <v>0</v>
      </c>
      <c r="BV53" s="20">
        <f>([64]SUMMARY!$G59)</f>
        <v>0</v>
      </c>
      <c r="BW53" s="20">
        <f>([65]SUMMARY!$G59)</f>
        <v>150000</v>
      </c>
      <c r="BX53" s="20">
        <f>([66]SUMMARY!$G59)</f>
        <v>0</v>
      </c>
      <c r="BY53" s="20">
        <f>([67]SUMMARY!$G59)</f>
        <v>0</v>
      </c>
      <c r="BZ53" s="20">
        <f>([68]SUMMARY!$G59)</f>
        <v>40000</v>
      </c>
      <c r="CA53" s="20">
        <f>([69]SUMMARY!$G59)</f>
        <v>0</v>
      </c>
      <c r="CB53" s="20">
        <f>([70]SUMMARY!$G59)</f>
        <v>0</v>
      </c>
      <c r="CC53" s="20">
        <f>([71]SUMMARY!$G59)</f>
        <v>0</v>
      </c>
      <c r="CD53" s="20">
        <f>([72]SUMMARY!$G59)</f>
        <v>0</v>
      </c>
      <c r="CE53" s="20">
        <f>([73]SUMMARY!$G59)</f>
        <v>0</v>
      </c>
      <c r="CF53" s="20">
        <f>([74]SUMMARY!$G59)</f>
        <v>0</v>
      </c>
      <c r="CG53" s="20">
        <f>([75]SUMMARY!$G59)</f>
        <v>0</v>
      </c>
      <c r="CH53" s="20">
        <f>([76]SUMMARY!$G59)</f>
        <v>197314</v>
      </c>
      <c r="CI53" s="20">
        <f>([77]SUMMARY!$G59)</f>
        <v>285213</v>
      </c>
      <c r="CJ53" s="20">
        <f>([78]SUMMARY!$G59)</f>
        <v>50000</v>
      </c>
      <c r="CK53" s="20">
        <f>([79]SUMMARY!$G59)</f>
        <v>300000</v>
      </c>
      <c r="CL53" s="20">
        <f>([80]SUMMARY!$G59)</f>
        <v>0</v>
      </c>
      <c r="CM53" s="20">
        <f>([81]SUMMARY!$G59)</f>
        <v>0</v>
      </c>
      <c r="CN53" s="20">
        <f>([82]SUMMARY!$G59)</f>
        <v>0</v>
      </c>
      <c r="CO53" s="20">
        <f>([83]SUMMARY!$G59)</f>
        <v>1304758</v>
      </c>
      <c r="CP53" s="20">
        <f>([84]SUMMARY!$G59)</f>
        <v>0</v>
      </c>
      <c r="CQ53" s="20">
        <f>([85]SUMMARY!$G59)</f>
        <v>0</v>
      </c>
      <c r="CR53" s="20">
        <f>([86]SUMMARY!$G59)</f>
        <v>0</v>
      </c>
      <c r="CS53" s="20">
        <f>([87]SUMMARY!$G59)</f>
        <v>0</v>
      </c>
    </row>
    <row r="54" spans="1:97">
      <c r="A54" s="170">
        <v>1060205</v>
      </c>
      <c r="B54" s="170" t="s">
        <v>42</v>
      </c>
      <c r="C54" s="171">
        <f>VLOOKUP(A54,[2]!OLD,3,)</f>
        <v>11919441</v>
      </c>
      <c r="D54" s="24">
        <v>12612387</v>
      </c>
      <c r="E54" s="24">
        <f t="shared" si="38"/>
        <v>12564921</v>
      </c>
      <c r="F54" s="24">
        <f t="shared" si="39"/>
        <v>-47466</v>
      </c>
      <c r="G54" s="24">
        <f t="shared" si="40"/>
        <v>0</v>
      </c>
      <c r="H54" s="24">
        <f t="shared" si="41"/>
        <v>0</v>
      </c>
      <c r="I54" s="24">
        <f t="shared" si="42"/>
        <v>0</v>
      </c>
      <c r="J54" s="24">
        <f t="shared" si="43"/>
        <v>0</v>
      </c>
      <c r="K54" s="24">
        <f t="shared" si="44"/>
        <v>12212387</v>
      </c>
      <c r="L54" s="24">
        <f t="shared" si="45"/>
        <v>0</v>
      </c>
      <c r="M54" s="24">
        <f t="shared" si="46"/>
        <v>352534</v>
      </c>
      <c r="N54" s="20">
        <f>([4]SUMMARY!$G60)</f>
        <v>0</v>
      </c>
      <c r="O54" s="20">
        <f>([5]SUMMARY!$G60)</f>
        <v>0</v>
      </c>
      <c r="P54" s="20">
        <f>([6]SUMMARY!$G60)</f>
        <v>0</v>
      </c>
      <c r="Q54" s="20">
        <f>([7]SUMMARY!$G60)</f>
        <v>0</v>
      </c>
      <c r="R54" s="20">
        <f>([8]SUMMARY!$G60)</f>
        <v>0</v>
      </c>
      <c r="S54" s="20">
        <f>([9]SUMMARY!$G60)</f>
        <v>0</v>
      </c>
      <c r="T54" s="20">
        <f>([10]SUMMARY!$G60)</f>
        <v>0</v>
      </c>
      <c r="U54" s="20">
        <f>([11]SUMMARY!$G60)</f>
        <v>0</v>
      </c>
      <c r="V54" s="20">
        <f>([12]SUMMARY!$G60)</f>
        <v>0</v>
      </c>
      <c r="W54" s="20">
        <f>([13]SUMMARY!$G60)</f>
        <v>0</v>
      </c>
      <c r="X54" s="20">
        <f>([14]SUMMARY!$G60)</f>
        <v>0</v>
      </c>
      <c r="Y54" s="20">
        <f>([15]SUMMARY!$G60)</f>
        <v>0</v>
      </c>
      <c r="Z54" s="20">
        <f>([16]SUMMARY!$G60)</f>
        <v>0</v>
      </c>
      <c r="AA54" s="20">
        <f>([17]SUMMARY!$G60)</f>
        <v>0</v>
      </c>
      <c r="AB54" s="20">
        <f>([18]SUMMARY!$G60)</f>
        <v>0</v>
      </c>
      <c r="AC54" s="20">
        <f>([19]SUMMARY!$G60)</f>
        <v>0</v>
      </c>
      <c r="AD54" s="20">
        <f>([20]SUMMARY!$G60)</f>
        <v>0</v>
      </c>
      <c r="AE54" s="20">
        <f>([21]SUMMARY!$G60)</f>
        <v>0</v>
      </c>
      <c r="AF54" s="20">
        <f>([22]SUMMARY!$G60)</f>
        <v>0</v>
      </c>
      <c r="AG54" s="20">
        <f>([23]SUMMARY!$G60)</f>
        <v>0</v>
      </c>
      <c r="AH54" s="20">
        <f>([24]SUMMARY!$G60)</f>
        <v>0</v>
      </c>
      <c r="AI54" s="20">
        <f>([25]SUMMARY!$G60)</f>
        <v>0</v>
      </c>
      <c r="AJ54" s="20">
        <f>([26]SUMMARY!$G60)</f>
        <v>0</v>
      </c>
      <c r="AK54" s="20">
        <f>([27]SUMMARY!$G60)</f>
        <v>0</v>
      </c>
      <c r="AL54" s="20">
        <f>([28]SUMMARY!$G60)</f>
        <v>0</v>
      </c>
      <c r="AM54" s="20">
        <f>([29]SUMMARY!$G60)</f>
        <v>0</v>
      </c>
      <c r="AN54" s="20">
        <f>([30]SUMMARY!$G60)</f>
        <v>0</v>
      </c>
      <c r="AO54" s="20">
        <f>([31]SUMMARY!$G60)</f>
        <v>0</v>
      </c>
      <c r="AP54" s="20">
        <f>([32]SUMMARY!$G60)</f>
        <v>0</v>
      </c>
      <c r="AQ54" s="20">
        <f>([33]SUMMARY!$G60)</f>
        <v>0</v>
      </c>
      <c r="AR54" s="20">
        <f>([34]SUMMARY!$G60)</f>
        <v>0</v>
      </c>
      <c r="AS54" s="20">
        <f>([35]SUMMARY!$G60)</f>
        <v>0</v>
      </c>
      <c r="AT54" s="20">
        <f>([36]SUMMARY!$G60)</f>
        <v>0</v>
      </c>
      <c r="AU54" s="20">
        <f>([37]SUMMARY!$G60)</f>
        <v>0</v>
      </c>
      <c r="AV54" s="20">
        <f>([38]SUMMARY!$G60)</f>
        <v>0</v>
      </c>
      <c r="AW54" s="20">
        <f>([39]SUMMARY!$G60)</f>
        <v>0</v>
      </c>
      <c r="AX54" s="20">
        <f>([40]SUMMARY!$G60)</f>
        <v>0</v>
      </c>
      <c r="AY54" s="20">
        <f>([41]SUMMARY!$G60)</f>
        <v>0</v>
      </c>
      <c r="AZ54" s="20">
        <f>([42]SUMMARY!$G60)</f>
        <v>0</v>
      </c>
      <c r="BA54" s="20">
        <f>([43]SUMMARY!$G60)</f>
        <v>0</v>
      </c>
      <c r="BB54" s="20">
        <f>([44]SUMMARY!$G60)</f>
        <v>0</v>
      </c>
      <c r="BC54" s="20">
        <f>([45]SUMMARY!$G60)</f>
        <v>0</v>
      </c>
      <c r="BD54" s="20">
        <f>([46]SUMMARY!$G60)</f>
        <v>0</v>
      </c>
      <c r="BE54" s="20">
        <f>([47]SUMMARY!$G60)</f>
        <v>0</v>
      </c>
      <c r="BF54" s="20">
        <f>([48]SUMMARY!$G60)</f>
        <v>0</v>
      </c>
      <c r="BG54" s="20">
        <f>([49]SUMMARY!$G60)</f>
        <v>0</v>
      </c>
      <c r="BH54" s="20">
        <f>([50]SUMMARY!$G60)</f>
        <v>0</v>
      </c>
      <c r="BI54" s="20">
        <f>([51]SUMMARY!$G60)</f>
        <v>0</v>
      </c>
      <c r="BJ54" s="20">
        <f>([52]SUMMARY!$G60)</f>
        <v>0</v>
      </c>
      <c r="BK54" s="20">
        <f>([53]SUMMARY!$G60)</f>
        <v>0</v>
      </c>
      <c r="BL54" s="20">
        <f>([54]SUMMARY!$G60)</f>
        <v>0</v>
      </c>
      <c r="BM54" s="20">
        <f>([55]SUMMARY!$G60)</f>
        <v>0</v>
      </c>
      <c r="BN54" s="20">
        <f>([56]SUMMARY!$G60)</f>
        <v>0</v>
      </c>
      <c r="BO54" s="20">
        <f>([57]SUMMARY!$G60)</f>
        <v>12212387</v>
      </c>
      <c r="BP54" s="20">
        <f>([58]SUMMARY!$G60)</f>
        <v>0</v>
      </c>
      <c r="BQ54" s="20">
        <f>([59]SUMMARY!$G60)</f>
        <v>0</v>
      </c>
      <c r="BR54" s="20">
        <f>([60]SUMMARY!$G60)</f>
        <v>0</v>
      </c>
      <c r="BS54" s="20">
        <f>([61]SUMMARY!$G60)</f>
        <v>0</v>
      </c>
      <c r="BT54" s="20">
        <f>([62]SUMMARY!$G60)</f>
        <v>0</v>
      </c>
      <c r="BU54" s="20">
        <f>([63]SUMMARY!$G60)</f>
        <v>0</v>
      </c>
      <c r="BV54" s="20">
        <f>([64]SUMMARY!$G60)</f>
        <v>0</v>
      </c>
      <c r="BW54" s="20">
        <f>([65]SUMMARY!$G60)</f>
        <v>0</v>
      </c>
      <c r="BX54" s="20">
        <f>([66]SUMMARY!$G60)</f>
        <v>0</v>
      </c>
      <c r="BY54" s="20">
        <f>([67]SUMMARY!$G60)</f>
        <v>0</v>
      </c>
      <c r="BZ54" s="20">
        <f>([68]SUMMARY!$G60)</f>
        <v>0</v>
      </c>
      <c r="CA54" s="20">
        <f>([69]SUMMARY!$G60)</f>
        <v>0</v>
      </c>
      <c r="CB54" s="20">
        <f>([70]SUMMARY!$G60)</f>
        <v>0</v>
      </c>
      <c r="CC54" s="20">
        <f>([71]SUMMARY!$G60)</f>
        <v>0</v>
      </c>
      <c r="CD54" s="20">
        <f>([72]SUMMARY!$G60)</f>
        <v>0</v>
      </c>
      <c r="CE54" s="20">
        <f>([73]SUMMARY!$G60)</f>
        <v>0</v>
      </c>
      <c r="CF54" s="20">
        <f>([74]SUMMARY!$G60)</f>
        <v>0</v>
      </c>
      <c r="CG54" s="20">
        <f>([75]SUMMARY!$G60)</f>
        <v>0</v>
      </c>
      <c r="CH54" s="20">
        <f>([76]SUMMARY!$G60)</f>
        <v>0</v>
      </c>
      <c r="CI54" s="20">
        <f>([77]SUMMARY!$G60)</f>
        <v>0</v>
      </c>
      <c r="CJ54" s="20">
        <f>([78]SUMMARY!$G60)</f>
        <v>0</v>
      </c>
      <c r="CK54" s="20">
        <f>([79]SUMMARY!$G60)</f>
        <v>0</v>
      </c>
      <c r="CL54" s="20">
        <f>([80]SUMMARY!$G60)</f>
        <v>0</v>
      </c>
      <c r="CM54" s="20">
        <f>([81]SUMMARY!$G60)</f>
        <v>0</v>
      </c>
      <c r="CN54" s="20">
        <f>([82]SUMMARY!$G60)</f>
        <v>0</v>
      </c>
      <c r="CO54" s="20">
        <f>([83]SUMMARY!$G60)</f>
        <v>0</v>
      </c>
      <c r="CP54" s="20">
        <f>([84]SUMMARY!$G60)</f>
        <v>0</v>
      </c>
      <c r="CQ54" s="20">
        <f>([85]SUMMARY!$G60)</f>
        <v>352534</v>
      </c>
      <c r="CR54" s="20">
        <f>([86]SUMMARY!$G60)</f>
        <v>0</v>
      </c>
      <c r="CS54" s="20">
        <f>([87]SUMMARY!$G60)</f>
        <v>0</v>
      </c>
    </row>
    <row r="55" spans="1:97">
      <c r="A55" s="170">
        <v>1060207</v>
      </c>
      <c r="B55" s="170" t="s">
        <v>43</v>
      </c>
      <c r="C55" s="171">
        <f>VLOOKUP(A55,[2]!OLD,3,)</f>
        <v>1176200</v>
      </c>
      <c r="D55" s="24">
        <v>1155000</v>
      </c>
      <c r="E55" s="24">
        <f t="shared" si="38"/>
        <v>1154995</v>
      </c>
      <c r="F55" s="24">
        <f t="shared" si="39"/>
        <v>-5</v>
      </c>
      <c r="G55" s="24">
        <f t="shared" si="40"/>
        <v>0</v>
      </c>
      <c r="H55" s="24">
        <f t="shared" si="41"/>
        <v>0</v>
      </c>
      <c r="I55" s="24">
        <f t="shared" si="42"/>
        <v>0</v>
      </c>
      <c r="J55" s="24">
        <f t="shared" si="43"/>
        <v>1154995</v>
      </c>
      <c r="K55" s="24">
        <f t="shared" si="44"/>
        <v>0</v>
      </c>
      <c r="L55" s="24">
        <f t="shared" si="45"/>
        <v>0</v>
      </c>
      <c r="M55" s="24">
        <f t="shared" si="46"/>
        <v>0</v>
      </c>
      <c r="N55" s="20">
        <f>([4]SUMMARY!$G61)</f>
        <v>0</v>
      </c>
      <c r="O55" s="20">
        <f>([5]SUMMARY!$G61)</f>
        <v>0</v>
      </c>
      <c r="P55" s="20">
        <f>([6]SUMMARY!$G61)</f>
        <v>0</v>
      </c>
      <c r="Q55" s="20">
        <f>([7]SUMMARY!$G61)</f>
        <v>0</v>
      </c>
      <c r="R55" s="20">
        <f>([8]SUMMARY!$G61)</f>
        <v>0</v>
      </c>
      <c r="S55" s="20">
        <f>([9]SUMMARY!$G61)</f>
        <v>0</v>
      </c>
      <c r="T55" s="20">
        <f>([10]SUMMARY!$G61)</f>
        <v>0</v>
      </c>
      <c r="U55" s="20">
        <f>([11]SUMMARY!$G61)</f>
        <v>0</v>
      </c>
      <c r="V55" s="20">
        <f>([12]SUMMARY!$G61)</f>
        <v>0</v>
      </c>
      <c r="W55" s="20">
        <f>([13]SUMMARY!$G61)</f>
        <v>0</v>
      </c>
      <c r="X55" s="20">
        <f>([14]SUMMARY!$G61)</f>
        <v>0</v>
      </c>
      <c r="Y55" s="20">
        <f>([15]SUMMARY!$G61)</f>
        <v>0</v>
      </c>
      <c r="Z55" s="20">
        <f>([16]SUMMARY!$G61)</f>
        <v>0</v>
      </c>
      <c r="AA55" s="20">
        <f>([17]SUMMARY!$G61)</f>
        <v>0</v>
      </c>
      <c r="AB55" s="20">
        <f>([18]SUMMARY!$G61)</f>
        <v>0</v>
      </c>
      <c r="AC55" s="20">
        <f>([19]SUMMARY!$G61)</f>
        <v>0</v>
      </c>
      <c r="AD55" s="20">
        <f>([20]SUMMARY!$G61)</f>
        <v>0</v>
      </c>
      <c r="AE55" s="20">
        <f>([21]SUMMARY!$G61)</f>
        <v>0</v>
      </c>
      <c r="AF55" s="20">
        <f>([22]SUMMARY!$G61)</f>
        <v>0</v>
      </c>
      <c r="AG55" s="20">
        <f>([23]SUMMARY!$G61)</f>
        <v>0</v>
      </c>
      <c r="AH55" s="20">
        <f>([24]SUMMARY!$G61)</f>
        <v>0</v>
      </c>
      <c r="AI55" s="20">
        <f>([25]SUMMARY!$G61)</f>
        <v>0</v>
      </c>
      <c r="AJ55" s="20">
        <f>([26]SUMMARY!$G61)</f>
        <v>0</v>
      </c>
      <c r="AK55" s="20">
        <f>([27]SUMMARY!$G61)</f>
        <v>0</v>
      </c>
      <c r="AL55" s="20">
        <f>([28]SUMMARY!$G61)</f>
        <v>0</v>
      </c>
      <c r="AM55" s="20">
        <f>([29]SUMMARY!$G61)</f>
        <v>0</v>
      </c>
      <c r="AN55" s="20">
        <f>([30]SUMMARY!$G61)</f>
        <v>0</v>
      </c>
      <c r="AO55" s="20">
        <f>([31]SUMMARY!$G61)</f>
        <v>0</v>
      </c>
      <c r="AP55" s="20">
        <f>([32]SUMMARY!$G61)</f>
        <v>0</v>
      </c>
      <c r="AQ55" s="20">
        <f>([33]SUMMARY!$G61)</f>
        <v>0</v>
      </c>
      <c r="AR55" s="20">
        <f>([34]SUMMARY!$G61)</f>
        <v>0</v>
      </c>
      <c r="AS55" s="20">
        <f>([35]SUMMARY!$G61)</f>
        <v>0</v>
      </c>
      <c r="AT55" s="20">
        <f>([36]SUMMARY!$G61)</f>
        <v>0</v>
      </c>
      <c r="AU55" s="20">
        <f>([37]SUMMARY!$G61)</f>
        <v>0</v>
      </c>
      <c r="AV55" s="20">
        <f>([38]SUMMARY!$G61)</f>
        <v>0</v>
      </c>
      <c r="AW55" s="20">
        <f>([39]SUMMARY!$G61)</f>
        <v>0</v>
      </c>
      <c r="AX55" s="20">
        <f>([40]SUMMARY!$G61)</f>
        <v>0</v>
      </c>
      <c r="AY55" s="20">
        <f>([41]SUMMARY!$G61)</f>
        <v>0</v>
      </c>
      <c r="AZ55" s="20">
        <f>([42]SUMMARY!$G61)</f>
        <v>0</v>
      </c>
      <c r="BA55" s="20">
        <f>([43]SUMMARY!$G61)</f>
        <v>0</v>
      </c>
      <c r="BB55" s="20">
        <f>([44]SUMMARY!$G61)</f>
        <v>0</v>
      </c>
      <c r="BC55" s="20">
        <f>([45]SUMMARY!$G61)</f>
        <v>0</v>
      </c>
      <c r="BD55" s="20">
        <f>([46]SUMMARY!$G61)</f>
        <v>0</v>
      </c>
      <c r="BE55" s="20">
        <f>([47]SUMMARY!$G61)</f>
        <v>0</v>
      </c>
      <c r="BF55" s="20">
        <f>([48]SUMMARY!$G61)</f>
        <v>1154995</v>
      </c>
      <c r="BG55" s="20">
        <f>([49]SUMMARY!$G61)</f>
        <v>0</v>
      </c>
      <c r="BH55" s="20">
        <f>([50]SUMMARY!$G61)</f>
        <v>0</v>
      </c>
      <c r="BI55" s="20">
        <f>([51]SUMMARY!$G61)</f>
        <v>0</v>
      </c>
      <c r="BJ55" s="20">
        <f>([52]SUMMARY!$G61)</f>
        <v>0</v>
      </c>
      <c r="BK55" s="20">
        <f>([53]SUMMARY!$G61)</f>
        <v>0</v>
      </c>
      <c r="BL55" s="20">
        <f>([54]SUMMARY!$G61)</f>
        <v>0</v>
      </c>
      <c r="BM55" s="20">
        <f>([55]SUMMARY!$G61)</f>
        <v>0</v>
      </c>
      <c r="BN55" s="20">
        <f>([56]SUMMARY!$G61)</f>
        <v>0</v>
      </c>
      <c r="BO55" s="20">
        <f>([57]SUMMARY!$G61)</f>
        <v>0</v>
      </c>
      <c r="BP55" s="20">
        <f>([58]SUMMARY!$G61)</f>
        <v>0</v>
      </c>
      <c r="BQ55" s="20">
        <f>([59]SUMMARY!$G61)</f>
        <v>0</v>
      </c>
      <c r="BR55" s="20">
        <f>([60]SUMMARY!$G61)</f>
        <v>0</v>
      </c>
      <c r="BS55" s="20">
        <f>([61]SUMMARY!$G61)</f>
        <v>0</v>
      </c>
      <c r="BT55" s="20">
        <f>([62]SUMMARY!$G61)</f>
        <v>0</v>
      </c>
      <c r="BU55" s="20">
        <f>([63]SUMMARY!$G61)</f>
        <v>0</v>
      </c>
      <c r="BV55" s="20">
        <f>([64]SUMMARY!$G61)</f>
        <v>0</v>
      </c>
      <c r="BW55" s="20">
        <f>([65]SUMMARY!$G61)</f>
        <v>0</v>
      </c>
      <c r="BX55" s="20">
        <f>([66]SUMMARY!$G61)</f>
        <v>0</v>
      </c>
      <c r="BY55" s="20">
        <f>([67]SUMMARY!$G61)</f>
        <v>0</v>
      </c>
      <c r="BZ55" s="20">
        <f>([68]SUMMARY!$G61)</f>
        <v>0</v>
      </c>
      <c r="CA55" s="20">
        <f>([69]SUMMARY!$G61)</f>
        <v>0</v>
      </c>
      <c r="CB55" s="20">
        <f>([70]SUMMARY!$G61)</f>
        <v>0</v>
      </c>
      <c r="CC55" s="20">
        <f>([71]SUMMARY!$G61)</f>
        <v>0</v>
      </c>
      <c r="CD55" s="20">
        <f>([72]SUMMARY!$G61)</f>
        <v>0</v>
      </c>
      <c r="CE55" s="20">
        <f>([73]SUMMARY!$G61)</f>
        <v>0</v>
      </c>
      <c r="CF55" s="20">
        <f>([74]SUMMARY!$G61)</f>
        <v>0</v>
      </c>
      <c r="CG55" s="20">
        <f>([75]SUMMARY!$G61)</f>
        <v>0</v>
      </c>
      <c r="CH55" s="20">
        <f>([76]SUMMARY!$G61)</f>
        <v>0</v>
      </c>
      <c r="CI55" s="20">
        <f>([77]SUMMARY!$G61)</f>
        <v>0</v>
      </c>
      <c r="CJ55" s="20">
        <f>([78]SUMMARY!$G61)</f>
        <v>0</v>
      </c>
      <c r="CK55" s="20">
        <f>([79]SUMMARY!$G61)</f>
        <v>0</v>
      </c>
      <c r="CL55" s="20">
        <f>([80]SUMMARY!$G61)</f>
        <v>0</v>
      </c>
      <c r="CM55" s="20">
        <f>([81]SUMMARY!$G61)</f>
        <v>0</v>
      </c>
      <c r="CN55" s="20">
        <f>([82]SUMMARY!$G61)</f>
        <v>0</v>
      </c>
      <c r="CO55" s="20">
        <f>([83]SUMMARY!$G61)</f>
        <v>0</v>
      </c>
      <c r="CP55" s="20">
        <f>([84]SUMMARY!$G61)</f>
        <v>0</v>
      </c>
      <c r="CQ55" s="20">
        <f>([85]SUMMARY!$G61)</f>
        <v>0</v>
      </c>
      <c r="CR55" s="20">
        <f>([86]SUMMARY!$G61)</f>
        <v>0</v>
      </c>
      <c r="CS55" s="20">
        <f>([87]SUMMARY!$G61)</f>
        <v>0</v>
      </c>
    </row>
    <row r="56" spans="1:97">
      <c r="A56" s="170">
        <v>1060208</v>
      </c>
      <c r="B56" s="170" t="s">
        <v>44</v>
      </c>
      <c r="C56" s="171">
        <f>VLOOKUP(A56,[2]!OLD,3,)</f>
        <v>1231394</v>
      </c>
      <c r="D56" s="24">
        <v>1093971</v>
      </c>
      <c r="E56" s="24">
        <f t="shared" si="38"/>
        <v>800334</v>
      </c>
      <c r="F56" s="24">
        <f t="shared" si="39"/>
        <v>-293637</v>
      </c>
      <c r="G56" s="24">
        <f t="shared" si="40"/>
        <v>247069</v>
      </c>
      <c r="H56" s="24">
        <f t="shared" si="41"/>
        <v>78862</v>
      </c>
      <c r="I56" s="24">
        <f t="shared" si="42"/>
        <v>38690</v>
      </c>
      <c r="J56" s="24">
        <f t="shared" si="43"/>
        <v>142480</v>
      </c>
      <c r="K56" s="24">
        <f t="shared" si="44"/>
        <v>59857</v>
      </c>
      <c r="L56" s="24">
        <f t="shared" si="45"/>
        <v>150168</v>
      </c>
      <c r="M56" s="24">
        <f t="shared" si="46"/>
        <v>83208</v>
      </c>
      <c r="N56" s="20">
        <f>([4]SUMMARY!$G62)</f>
        <v>80015</v>
      </c>
      <c r="O56" s="20">
        <f>([5]SUMMARY!$G62)</f>
        <v>65954</v>
      </c>
      <c r="P56" s="20">
        <f>([6]SUMMARY!$G62)</f>
        <v>0</v>
      </c>
      <c r="Q56" s="20">
        <f>([7]SUMMARY!$G62)</f>
        <v>10000</v>
      </c>
      <c r="R56" s="20">
        <f>([8]SUMMARY!$G62)</f>
        <v>10000</v>
      </c>
      <c r="S56" s="20">
        <f>([9]SUMMARY!$G62)</f>
        <v>10000</v>
      </c>
      <c r="T56" s="20">
        <f>([10]SUMMARY!$G62)</f>
        <v>10000</v>
      </c>
      <c r="U56" s="20">
        <f>([11]SUMMARY!$G62)</f>
        <v>10500</v>
      </c>
      <c r="V56" s="20">
        <f>([12]SUMMARY!$G62)</f>
        <v>10000</v>
      </c>
      <c r="W56" s="20">
        <f>([13]SUMMARY!$G62)</f>
        <v>10000</v>
      </c>
      <c r="X56" s="20">
        <f>([14]SUMMARY!$G62)</f>
        <v>20000</v>
      </c>
      <c r="Y56" s="20">
        <f>([15]SUMMARY!$G62)</f>
        <v>0</v>
      </c>
      <c r="Z56" s="20">
        <f>([16]SUMMARY!$G62)</f>
        <v>10600</v>
      </c>
      <c r="AA56" s="20">
        <f>([17]SUMMARY!$G62)</f>
        <v>0</v>
      </c>
      <c r="AB56" s="20">
        <f>([18]SUMMARY!$G62)</f>
        <v>43927</v>
      </c>
      <c r="AC56" s="20">
        <f>([19]SUMMARY!$G62)</f>
        <v>6935</v>
      </c>
      <c r="AD56" s="20">
        <f>([20]SUMMARY!$G62)</f>
        <v>7000</v>
      </c>
      <c r="AE56" s="20">
        <f>([21]SUMMARY!$G62)</f>
        <v>7000</v>
      </c>
      <c r="AF56" s="20">
        <f>([22]SUMMARY!$G62)</f>
        <v>7000</v>
      </c>
      <c r="AG56" s="20">
        <f>([23]SUMMARY!$G62)</f>
        <v>7000</v>
      </c>
      <c r="AH56" s="20">
        <f>([24]SUMMARY!$G62)</f>
        <v>2000</v>
      </c>
      <c r="AI56" s="20">
        <f>([25]SUMMARY!$G62)</f>
        <v>3600</v>
      </c>
      <c r="AJ56" s="20">
        <f>([26]SUMMARY!$G62)</f>
        <v>33090</v>
      </c>
      <c r="AK56" s="20">
        <f>([27]SUMMARY!$G62)</f>
        <v>12000</v>
      </c>
      <c r="AL56" s="20">
        <f>([28]SUMMARY!$G62)</f>
        <v>40000</v>
      </c>
      <c r="AM56" s="20">
        <f>([29]SUMMARY!$G62)</f>
        <v>0</v>
      </c>
      <c r="AN56" s="20">
        <f>([30]SUMMARY!$G62)</f>
        <v>5000</v>
      </c>
      <c r="AO56" s="20">
        <f>([31]SUMMARY!$G62)</f>
        <v>10000</v>
      </c>
      <c r="AP56" s="20">
        <f>([32]SUMMARY!$G62)</f>
        <v>19990</v>
      </c>
      <c r="AQ56" s="20">
        <f>([33]SUMMARY!$G62)</f>
        <v>8000</v>
      </c>
      <c r="AR56" s="20">
        <f>([34]SUMMARY!$G62)</f>
        <v>0</v>
      </c>
      <c r="AS56" s="20">
        <f>([35]SUMMARY!$G62)</f>
        <v>0</v>
      </c>
      <c r="AT56" s="20">
        <f>([36]SUMMARY!$G62)</f>
        <v>0</v>
      </c>
      <c r="AU56" s="20">
        <f>([37]SUMMARY!$G62)</f>
        <v>17990</v>
      </c>
      <c r="AV56" s="20">
        <f>([38]SUMMARY!$G62)</f>
        <v>500</v>
      </c>
      <c r="AW56" s="20">
        <f>([39]SUMMARY!$G62)</f>
        <v>0</v>
      </c>
      <c r="AX56" s="20">
        <f>([40]SUMMARY!$G62)</f>
        <v>0</v>
      </c>
      <c r="AY56" s="20">
        <f>([41]SUMMARY!$G62)</f>
        <v>0</v>
      </c>
      <c r="AZ56" s="20">
        <f>([42]SUMMARY!$G62)</f>
        <v>0</v>
      </c>
      <c r="BA56" s="20">
        <f>([43]SUMMARY!$G62)</f>
        <v>0</v>
      </c>
      <c r="BB56" s="20">
        <f>([44]SUMMARY!$G62)</f>
        <v>0</v>
      </c>
      <c r="BC56" s="20">
        <f>([45]SUMMARY!$G62)</f>
        <v>9000</v>
      </c>
      <c r="BD56" s="20">
        <f>([46]SUMMARY!$G62)</f>
        <v>0</v>
      </c>
      <c r="BE56" s="20">
        <f>([47]SUMMARY!$G62)</f>
        <v>0</v>
      </c>
      <c r="BF56" s="20">
        <f>([48]SUMMARY!$G62)</f>
        <v>20000</v>
      </c>
      <c r="BG56" s="20">
        <f>([49]SUMMARY!$G62)</f>
        <v>0</v>
      </c>
      <c r="BH56" s="20">
        <f>([50]SUMMARY!$G62)</f>
        <v>5000</v>
      </c>
      <c r="BI56" s="20">
        <f>([51]SUMMARY!$G62)</f>
        <v>0</v>
      </c>
      <c r="BJ56" s="20">
        <f>([52]SUMMARY!$G62)</f>
        <v>21327</v>
      </c>
      <c r="BK56" s="20">
        <f>([53]SUMMARY!$G62)</f>
        <v>5000</v>
      </c>
      <c r="BL56" s="20">
        <f>([54]SUMMARY!$G62)</f>
        <v>0</v>
      </c>
      <c r="BM56" s="20">
        <f>([55]SUMMARY!$G62)</f>
        <v>12530</v>
      </c>
      <c r="BN56" s="20">
        <f>([56]SUMMARY!$G62)</f>
        <v>0</v>
      </c>
      <c r="BO56" s="20">
        <f>([57]SUMMARY!$G62)</f>
        <v>13000</v>
      </c>
      <c r="BP56" s="20">
        <f>([58]SUMMARY!$G62)</f>
        <v>3000</v>
      </c>
      <c r="BQ56" s="20">
        <f>([59]SUMMARY!$G62)</f>
        <v>0</v>
      </c>
      <c r="BR56" s="20">
        <f>([60]SUMMARY!$G62)</f>
        <v>0</v>
      </c>
      <c r="BS56" s="20">
        <f>([61]SUMMARY!$G62)</f>
        <v>0</v>
      </c>
      <c r="BT56" s="20">
        <f>([62]SUMMARY!$G62)</f>
        <v>0</v>
      </c>
      <c r="BU56" s="20">
        <f>([63]SUMMARY!$G62)</f>
        <v>0</v>
      </c>
      <c r="BV56" s="20">
        <f>([64]SUMMARY!$G62)</f>
        <v>8000</v>
      </c>
      <c r="BW56" s="20">
        <f>([65]SUMMARY!$G62)</f>
        <v>10000</v>
      </c>
      <c r="BX56" s="20">
        <f>([66]SUMMARY!$G62)</f>
        <v>0</v>
      </c>
      <c r="BY56" s="20">
        <f>([67]SUMMARY!$G62)</f>
        <v>50000</v>
      </c>
      <c r="BZ56" s="20">
        <f>([68]SUMMARY!$G62)</f>
        <v>12998</v>
      </c>
      <c r="CA56" s="20">
        <f>([69]SUMMARY!$G62)</f>
        <v>17500</v>
      </c>
      <c r="CB56" s="20">
        <f>([70]SUMMARY!$G62)</f>
        <v>12000</v>
      </c>
      <c r="CC56" s="20">
        <f>([71]SUMMARY!$G62)</f>
        <v>0</v>
      </c>
      <c r="CD56" s="20">
        <f>([72]SUMMARY!$G62)</f>
        <v>39670</v>
      </c>
      <c r="CE56" s="20">
        <f>([73]SUMMARY!$G62)</f>
        <v>0</v>
      </c>
      <c r="CF56" s="20">
        <f>([74]SUMMARY!$G62)</f>
        <v>3158</v>
      </c>
      <c r="CG56" s="20">
        <f>([75]SUMMARY!$G62)</f>
        <v>15900</v>
      </c>
      <c r="CH56" s="20">
        <f>([76]SUMMARY!$G62)</f>
        <v>0</v>
      </c>
      <c r="CI56" s="20">
        <f>([77]SUMMARY!$G62)</f>
        <v>0</v>
      </c>
      <c r="CJ56" s="20">
        <f>([78]SUMMARY!$G62)</f>
        <v>0</v>
      </c>
      <c r="CK56" s="20">
        <f>([79]SUMMARY!$G62)</f>
        <v>10000</v>
      </c>
      <c r="CL56" s="20">
        <f>([80]SUMMARY!$G62)</f>
        <v>6000</v>
      </c>
      <c r="CM56" s="20">
        <f>([81]SUMMARY!$G62)</f>
        <v>20000</v>
      </c>
      <c r="CN56" s="20">
        <f>([82]SUMMARY!$G62)</f>
        <v>5000</v>
      </c>
      <c r="CO56" s="20">
        <f>([83]SUMMARY!$G62)</f>
        <v>7550</v>
      </c>
      <c r="CP56" s="20">
        <f>([84]SUMMARY!$G62)</f>
        <v>0</v>
      </c>
      <c r="CQ56" s="20">
        <f>([85]SUMMARY!$G62)</f>
        <v>7000</v>
      </c>
      <c r="CR56" s="20">
        <f>([86]SUMMARY!$G62)</f>
        <v>8600</v>
      </c>
      <c r="CS56" s="20">
        <f>([87]SUMMARY!$G62)</f>
        <v>0</v>
      </c>
    </row>
    <row r="57" spans="1:97">
      <c r="A57" s="170">
        <v>1060209</v>
      </c>
      <c r="B57" s="170" t="s">
        <v>45</v>
      </c>
      <c r="C57" s="171">
        <f>VLOOKUP(A57,[2]!OLD,3,)</f>
        <v>4315435</v>
      </c>
      <c r="D57" s="24">
        <v>3761030</v>
      </c>
      <c r="E57" s="24">
        <f t="shared" si="38"/>
        <v>3490698</v>
      </c>
      <c r="F57" s="24">
        <f t="shared" si="39"/>
        <v>-270332</v>
      </c>
      <c r="G57" s="24">
        <f t="shared" si="40"/>
        <v>0</v>
      </c>
      <c r="H57" s="24">
        <f t="shared" si="41"/>
        <v>217418</v>
      </c>
      <c r="I57" s="24">
        <f t="shared" si="42"/>
        <v>100000</v>
      </c>
      <c r="J57" s="24">
        <f t="shared" si="43"/>
        <v>1675630</v>
      </c>
      <c r="K57" s="24">
        <f t="shared" si="44"/>
        <v>450000</v>
      </c>
      <c r="L57" s="24">
        <f t="shared" si="45"/>
        <v>847750</v>
      </c>
      <c r="M57" s="24">
        <f t="shared" si="46"/>
        <v>199900</v>
      </c>
      <c r="N57" s="20">
        <f>([4]SUMMARY!$G63)</f>
        <v>0</v>
      </c>
      <c r="O57" s="20">
        <f>([5]SUMMARY!$G63)</f>
        <v>0</v>
      </c>
      <c r="P57" s="20">
        <f>([6]SUMMARY!$G63)</f>
        <v>0</v>
      </c>
      <c r="Q57" s="20">
        <f>([7]SUMMARY!$G63)</f>
        <v>0</v>
      </c>
      <c r="R57" s="20">
        <f>([8]SUMMARY!$G63)</f>
        <v>0</v>
      </c>
      <c r="S57" s="20">
        <f>([9]SUMMARY!$G63)</f>
        <v>0</v>
      </c>
      <c r="T57" s="20">
        <f>([10]SUMMARY!$G63)</f>
        <v>0</v>
      </c>
      <c r="U57" s="20">
        <f>([11]SUMMARY!$G63)</f>
        <v>0</v>
      </c>
      <c r="V57" s="20">
        <f>([12]SUMMARY!$G63)</f>
        <v>0</v>
      </c>
      <c r="W57" s="20">
        <f>([13]SUMMARY!$G63)</f>
        <v>0</v>
      </c>
      <c r="X57" s="20">
        <f>([14]SUMMARY!$G63)</f>
        <v>0</v>
      </c>
      <c r="Y57" s="20">
        <f>([15]SUMMARY!$G63)</f>
        <v>0</v>
      </c>
      <c r="Z57" s="20">
        <f>([16]SUMMARY!$G63)</f>
        <v>0</v>
      </c>
      <c r="AA57" s="20">
        <f>([17]SUMMARY!$G63)</f>
        <v>0</v>
      </c>
      <c r="AB57" s="20">
        <f>([18]SUMMARY!$G63)</f>
        <v>157418</v>
      </c>
      <c r="AC57" s="20">
        <f>([19]SUMMARY!$G63)</f>
        <v>0</v>
      </c>
      <c r="AD57" s="20">
        <f>([20]SUMMARY!$G63)</f>
        <v>30000</v>
      </c>
      <c r="AE57" s="20">
        <f>([21]SUMMARY!$G63)</f>
        <v>0</v>
      </c>
      <c r="AF57" s="20">
        <f>([22]SUMMARY!$G63)</f>
        <v>0</v>
      </c>
      <c r="AG57" s="20">
        <f>([23]SUMMARY!$G63)</f>
        <v>30000</v>
      </c>
      <c r="AH57" s="20">
        <f>([24]SUMMARY!$G63)</f>
        <v>0</v>
      </c>
      <c r="AI57" s="20">
        <f>([25]SUMMARY!$G63)</f>
        <v>0</v>
      </c>
      <c r="AJ57" s="20">
        <f>([26]SUMMARY!$G63)</f>
        <v>100000</v>
      </c>
      <c r="AK57" s="20">
        <f>([27]SUMMARY!$G63)</f>
        <v>1124780</v>
      </c>
      <c r="AL57" s="20">
        <f>([28]SUMMARY!$G63)</f>
        <v>457850</v>
      </c>
      <c r="AM57" s="20">
        <f>([29]SUMMARY!$G63)</f>
        <v>0</v>
      </c>
      <c r="AN57" s="20">
        <f>([30]SUMMARY!$G63)</f>
        <v>0</v>
      </c>
      <c r="AO57" s="20">
        <f>([31]SUMMARY!$G63)</f>
        <v>0</v>
      </c>
      <c r="AP57" s="20">
        <f>([32]SUMMARY!$G63)</f>
        <v>0</v>
      </c>
      <c r="AQ57" s="20">
        <f>([33]SUMMARY!$G63)</f>
        <v>0</v>
      </c>
      <c r="AR57" s="20">
        <f>([34]SUMMARY!$G63)</f>
        <v>0</v>
      </c>
      <c r="AS57" s="20">
        <f>([35]SUMMARY!$G63)</f>
        <v>0</v>
      </c>
      <c r="AT57" s="20">
        <f>([36]SUMMARY!$G63)</f>
        <v>0</v>
      </c>
      <c r="AU57" s="20">
        <f>([37]SUMMARY!$G63)</f>
        <v>0</v>
      </c>
      <c r="AV57" s="20">
        <f>([38]SUMMARY!$G63)</f>
        <v>0</v>
      </c>
      <c r="AW57" s="20">
        <f>([39]SUMMARY!$G63)</f>
        <v>0</v>
      </c>
      <c r="AX57" s="20">
        <f>([40]SUMMARY!$G63)</f>
        <v>0</v>
      </c>
      <c r="AY57" s="20">
        <f>([41]SUMMARY!$G63)</f>
        <v>0</v>
      </c>
      <c r="AZ57" s="20">
        <f>([42]SUMMARY!$G63)</f>
        <v>0</v>
      </c>
      <c r="BA57" s="20">
        <f>([43]SUMMARY!$G63)</f>
        <v>0</v>
      </c>
      <c r="BB57" s="20">
        <f>([44]SUMMARY!$G63)</f>
        <v>0</v>
      </c>
      <c r="BC57" s="20">
        <f>([45]SUMMARY!$G63)</f>
        <v>0</v>
      </c>
      <c r="BD57" s="20">
        <f>([46]SUMMARY!$G63)</f>
        <v>0</v>
      </c>
      <c r="BE57" s="20">
        <f>([47]SUMMARY!$G63)</f>
        <v>0</v>
      </c>
      <c r="BF57" s="20">
        <f>([48]SUMMARY!$G63)</f>
        <v>93000</v>
      </c>
      <c r="BG57" s="20">
        <f>([49]SUMMARY!$G63)</f>
        <v>0</v>
      </c>
      <c r="BH57" s="20">
        <f>([50]SUMMARY!$G63)</f>
        <v>0</v>
      </c>
      <c r="BI57" s="20">
        <f>([51]SUMMARY!$G63)</f>
        <v>0</v>
      </c>
      <c r="BJ57" s="20">
        <f>([52]SUMMARY!$G63)</f>
        <v>450000</v>
      </c>
      <c r="BK57" s="20">
        <f>([53]SUMMARY!$G63)</f>
        <v>0</v>
      </c>
      <c r="BL57" s="20">
        <f>([54]SUMMARY!$G63)</f>
        <v>0</v>
      </c>
      <c r="BM57" s="20">
        <f>([55]SUMMARY!$G63)</f>
        <v>0</v>
      </c>
      <c r="BN57" s="20">
        <f>([56]SUMMARY!$G63)</f>
        <v>0</v>
      </c>
      <c r="BO57" s="20">
        <f>([57]SUMMARY!$G63)</f>
        <v>0</v>
      </c>
      <c r="BP57" s="20">
        <f>([58]SUMMARY!$G63)</f>
        <v>0</v>
      </c>
      <c r="BQ57" s="20">
        <f>([59]SUMMARY!$G63)</f>
        <v>0</v>
      </c>
      <c r="BR57" s="20">
        <f>([60]SUMMARY!$G63)</f>
        <v>0</v>
      </c>
      <c r="BS57" s="20">
        <f>([61]SUMMARY!$G63)</f>
        <v>0</v>
      </c>
      <c r="BT57" s="20">
        <f>([62]SUMMARY!$G63)</f>
        <v>0</v>
      </c>
      <c r="BU57" s="20">
        <f>([63]SUMMARY!$G63)</f>
        <v>0</v>
      </c>
      <c r="BV57" s="20">
        <f>([64]SUMMARY!$G63)</f>
        <v>0</v>
      </c>
      <c r="BW57" s="20">
        <f>([65]SUMMARY!$G63)</f>
        <v>0</v>
      </c>
      <c r="BX57" s="20">
        <f>([66]SUMMARY!$G63)</f>
        <v>200000</v>
      </c>
      <c r="BY57" s="20">
        <f>([67]SUMMARY!$G63)</f>
        <v>42750</v>
      </c>
      <c r="BZ57" s="20">
        <f>([68]SUMMARY!$G63)</f>
        <v>140000</v>
      </c>
      <c r="CA57" s="20">
        <f>([69]SUMMARY!$G63)</f>
        <v>0</v>
      </c>
      <c r="CB57" s="20">
        <f>([70]SUMMARY!$G63)</f>
        <v>0</v>
      </c>
      <c r="CC57" s="20">
        <f>([71]SUMMARY!$G63)</f>
        <v>165000</v>
      </c>
      <c r="CD57" s="20">
        <f>([72]SUMMARY!$G63)</f>
        <v>300000</v>
      </c>
      <c r="CE57" s="20">
        <f>([73]SUMMARY!$G63)</f>
        <v>0</v>
      </c>
      <c r="CF57" s="20">
        <f>([74]SUMMARY!$G63)</f>
        <v>0</v>
      </c>
      <c r="CG57" s="20">
        <f>([75]SUMMARY!$G63)</f>
        <v>0</v>
      </c>
      <c r="CH57" s="20">
        <f>([76]SUMMARY!$G63)</f>
        <v>0</v>
      </c>
      <c r="CI57" s="20">
        <f>([77]SUMMARY!$G63)</f>
        <v>0</v>
      </c>
      <c r="CJ57" s="20">
        <f>([78]SUMMARY!$G63)</f>
        <v>0</v>
      </c>
      <c r="CK57" s="20">
        <f>([79]SUMMARY!$G63)</f>
        <v>85000</v>
      </c>
      <c r="CL57" s="20">
        <f>([80]SUMMARY!$G63)</f>
        <v>0</v>
      </c>
      <c r="CM57" s="20">
        <f>([81]SUMMARY!$G63)</f>
        <v>64900</v>
      </c>
      <c r="CN57" s="20">
        <f>([82]SUMMARY!$G63)</f>
        <v>50000</v>
      </c>
      <c r="CO57" s="20">
        <f>([83]SUMMARY!$G63)</f>
        <v>0</v>
      </c>
      <c r="CP57" s="20">
        <f>([84]SUMMARY!$G63)</f>
        <v>0</v>
      </c>
      <c r="CQ57" s="20">
        <f>([85]SUMMARY!$G63)</f>
        <v>0</v>
      </c>
      <c r="CR57" s="20">
        <f>([86]SUMMARY!$G63)</f>
        <v>0</v>
      </c>
      <c r="CS57" s="20">
        <f>([87]SUMMARY!$G63)</f>
        <v>0</v>
      </c>
    </row>
    <row r="58" spans="1:97">
      <c r="A58" s="170">
        <v>1060210</v>
      </c>
      <c r="B58" s="170" t="s">
        <v>46</v>
      </c>
      <c r="C58" s="171">
        <f>VLOOKUP(A58,[2]!OLD,3,)</f>
        <v>6517339</v>
      </c>
      <c r="D58" s="24">
        <v>4639700</v>
      </c>
      <c r="E58" s="24">
        <f t="shared" si="38"/>
        <v>7285239</v>
      </c>
      <c r="F58" s="24">
        <f t="shared" si="39"/>
        <v>2645539</v>
      </c>
      <c r="G58" s="24">
        <f t="shared" si="40"/>
        <v>4845141</v>
      </c>
      <c r="H58" s="24">
        <f t="shared" si="41"/>
        <v>487130</v>
      </c>
      <c r="I58" s="24">
        <f t="shared" si="42"/>
        <v>60000</v>
      </c>
      <c r="J58" s="24">
        <f t="shared" si="43"/>
        <v>239519</v>
      </c>
      <c r="K58" s="24">
        <f t="shared" si="44"/>
        <v>105509</v>
      </c>
      <c r="L58" s="24">
        <f t="shared" si="45"/>
        <v>27615</v>
      </c>
      <c r="M58" s="24">
        <f t="shared" si="46"/>
        <v>1520325</v>
      </c>
      <c r="N58" s="20">
        <f>([4]SUMMARY!$G64)</f>
        <v>3781085</v>
      </c>
      <c r="O58" s="20">
        <f>([5]SUMMARY!$G64)</f>
        <v>273409</v>
      </c>
      <c r="P58" s="20">
        <f>([6]SUMMARY!$G64)</f>
        <v>56669</v>
      </c>
      <c r="Q58" s="20">
        <f>([7]SUMMARY!$G64)</f>
        <v>0</v>
      </c>
      <c r="R58" s="20">
        <f>([8]SUMMARY!$G64)</f>
        <v>0</v>
      </c>
      <c r="S58" s="20">
        <f>([9]SUMMARY!$G64)</f>
        <v>0</v>
      </c>
      <c r="T58" s="20">
        <f>([10]SUMMARY!$G64)</f>
        <v>0</v>
      </c>
      <c r="U58" s="20">
        <f>([11]SUMMARY!$G64)</f>
        <v>0</v>
      </c>
      <c r="V58" s="20">
        <f>([12]SUMMARY!$G64)</f>
        <v>0</v>
      </c>
      <c r="W58" s="20">
        <f>([13]SUMMARY!$G64)</f>
        <v>0</v>
      </c>
      <c r="X58" s="20">
        <f>([14]SUMMARY!$G64)</f>
        <v>0</v>
      </c>
      <c r="Y58" s="20">
        <f>([15]SUMMARY!$G64)</f>
        <v>0</v>
      </c>
      <c r="Z58" s="20">
        <f>([16]SUMMARY!$G64)</f>
        <v>22000</v>
      </c>
      <c r="AA58" s="20">
        <f>([17]SUMMARY!$G64)</f>
        <v>711978</v>
      </c>
      <c r="AB58" s="20">
        <f>([18]SUMMARY!$G64)</f>
        <v>62130</v>
      </c>
      <c r="AC58" s="20">
        <f>([19]SUMMARY!$G64)</f>
        <v>0</v>
      </c>
      <c r="AD58" s="20">
        <f>([20]SUMMARY!$G64)</f>
        <v>340000</v>
      </c>
      <c r="AE58" s="20">
        <f>([21]SUMMARY!$G64)</f>
        <v>10000</v>
      </c>
      <c r="AF58" s="20">
        <f>([22]SUMMARY!$G64)</f>
        <v>25000</v>
      </c>
      <c r="AG58" s="20">
        <f>([23]SUMMARY!$G64)</f>
        <v>50000</v>
      </c>
      <c r="AH58" s="20">
        <f>([24]SUMMARY!$G64)</f>
        <v>50000</v>
      </c>
      <c r="AI58" s="20">
        <f>([25]SUMMARY!$G64)</f>
        <v>0</v>
      </c>
      <c r="AJ58" s="20">
        <f>([26]SUMMARY!$G64)</f>
        <v>10000</v>
      </c>
      <c r="AK58" s="20">
        <f>([27]SUMMARY!$G64)</f>
        <v>204040</v>
      </c>
      <c r="AL58" s="20">
        <f>([28]SUMMARY!$G64)</f>
        <v>5000</v>
      </c>
      <c r="AM58" s="20">
        <f>([29]SUMMARY!$G64)</f>
        <v>0</v>
      </c>
      <c r="AN58" s="20">
        <f>([30]SUMMARY!$G64)</f>
        <v>0</v>
      </c>
      <c r="AO58" s="20">
        <f>([31]SUMMARY!$G64)</f>
        <v>0</v>
      </c>
      <c r="AP58" s="20">
        <f>([32]SUMMARY!$G64)</f>
        <v>0</v>
      </c>
      <c r="AQ58" s="20">
        <f>([33]SUMMARY!$G64)</f>
        <v>0</v>
      </c>
      <c r="AR58" s="20">
        <f>([34]SUMMARY!$G64)</f>
        <v>0</v>
      </c>
      <c r="AS58" s="20">
        <f>([35]SUMMARY!$G64)</f>
        <v>0</v>
      </c>
      <c r="AT58" s="20">
        <f>([36]SUMMARY!$G64)</f>
        <v>0</v>
      </c>
      <c r="AU58" s="20">
        <f>([37]SUMMARY!$G64)</f>
        <v>0</v>
      </c>
      <c r="AV58" s="20">
        <f>([38]SUMMARY!$G64)</f>
        <v>0</v>
      </c>
      <c r="AW58" s="20">
        <f>([39]SUMMARY!$G64)</f>
        <v>0</v>
      </c>
      <c r="AX58" s="20">
        <f>([40]SUMMARY!$G64)</f>
        <v>0</v>
      </c>
      <c r="AY58" s="20">
        <f>([41]SUMMARY!$G64)</f>
        <v>0</v>
      </c>
      <c r="AZ58" s="20">
        <f>([42]SUMMARY!$G64)</f>
        <v>0</v>
      </c>
      <c r="BA58" s="20">
        <f>([43]SUMMARY!$G64)</f>
        <v>0</v>
      </c>
      <c r="BB58" s="20">
        <f>([44]SUMMARY!$G64)</f>
        <v>0</v>
      </c>
      <c r="BC58" s="20">
        <f>([45]SUMMARY!$G64)</f>
        <v>0</v>
      </c>
      <c r="BD58" s="20">
        <f>([46]SUMMARY!$G64)</f>
        <v>0</v>
      </c>
      <c r="BE58" s="20">
        <f>([47]SUMMARY!$G64)</f>
        <v>0</v>
      </c>
      <c r="BF58" s="20">
        <f>([48]SUMMARY!$G64)</f>
        <v>30479</v>
      </c>
      <c r="BG58" s="20">
        <f>([49]SUMMARY!$G64)</f>
        <v>0</v>
      </c>
      <c r="BH58" s="20">
        <f>([50]SUMMARY!$G64)</f>
        <v>0</v>
      </c>
      <c r="BI58" s="20">
        <f>([51]SUMMARY!$G64)</f>
        <v>0</v>
      </c>
      <c r="BJ58" s="20">
        <f>([52]SUMMARY!$G64)</f>
        <v>80000</v>
      </c>
      <c r="BK58" s="20">
        <f>([53]SUMMARY!$G64)</f>
        <v>0</v>
      </c>
      <c r="BL58" s="20">
        <f>([54]SUMMARY!$G64)</f>
        <v>0</v>
      </c>
      <c r="BM58" s="20">
        <f>([55]SUMMARY!$G64)</f>
        <v>25509</v>
      </c>
      <c r="BN58" s="20">
        <f>([56]SUMMARY!$G64)</f>
        <v>0</v>
      </c>
      <c r="BO58" s="20">
        <f>([57]SUMMARY!$G64)</f>
        <v>0</v>
      </c>
      <c r="BP58" s="20">
        <f>([58]SUMMARY!$G64)</f>
        <v>0</v>
      </c>
      <c r="BQ58" s="20">
        <f>([59]SUMMARY!$G64)</f>
        <v>0</v>
      </c>
      <c r="BR58" s="20">
        <f>([60]SUMMARY!$G64)</f>
        <v>0</v>
      </c>
      <c r="BS58" s="20">
        <f>([61]SUMMARY!$G64)</f>
        <v>0</v>
      </c>
      <c r="BT58" s="20">
        <f>([62]SUMMARY!$G64)</f>
        <v>0</v>
      </c>
      <c r="BU58" s="20">
        <f>([63]SUMMARY!$G64)</f>
        <v>0</v>
      </c>
      <c r="BV58" s="20">
        <f>([64]SUMMARY!$G64)</f>
        <v>19030</v>
      </c>
      <c r="BW58" s="20">
        <f>([65]SUMMARY!$G64)</f>
        <v>8585</v>
      </c>
      <c r="BX58" s="20">
        <f>([66]SUMMARY!$G64)</f>
        <v>0</v>
      </c>
      <c r="BY58" s="20">
        <f>([67]SUMMARY!$G64)</f>
        <v>0</v>
      </c>
      <c r="BZ58" s="20">
        <f>([68]SUMMARY!$G64)</f>
        <v>0</v>
      </c>
      <c r="CA58" s="20">
        <f>([69]SUMMARY!$G64)</f>
        <v>0</v>
      </c>
      <c r="CB58" s="20">
        <f>([70]SUMMARY!$G64)</f>
        <v>0</v>
      </c>
      <c r="CC58" s="20">
        <f>([71]SUMMARY!$G64)</f>
        <v>0</v>
      </c>
      <c r="CD58" s="20">
        <f>([72]SUMMARY!$G64)</f>
        <v>0</v>
      </c>
      <c r="CE58" s="20">
        <f>([73]SUMMARY!$G64)</f>
        <v>0</v>
      </c>
      <c r="CF58" s="20">
        <f>([74]SUMMARY!$G64)</f>
        <v>0</v>
      </c>
      <c r="CG58" s="20">
        <f>([75]SUMMARY!$G64)</f>
        <v>28000</v>
      </c>
      <c r="CH58" s="20">
        <f>([76]SUMMARY!$G64)</f>
        <v>0</v>
      </c>
      <c r="CI58" s="20">
        <f>([77]SUMMARY!$G64)</f>
        <v>0</v>
      </c>
      <c r="CJ58" s="20">
        <f>([78]SUMMARY!$G64)</f>
        <v>0</v>
      </c>
      <c r="CK58" s="20">
        <f>([79]SUMMARY!$G64)</f>
        <v>1302325</v>
      </c>
      <c r="CL58" s="20">
        <f>([80]SUMMARY!$G64)</f>
        <v>30000</v>
      </c>
      <c r="CM58" s="20">
        <f>([81]SUMMARY!$G64)</f>
        <v>50000</v>
      </c>
      <c r="CN58" s="20">
        <f>([82]SUMMARY!$G64)</f>
        <v>50000</v>
      </c>
      <c r="CO58" s="20">
        <f>([83]SUMMARY!$G64)</f>
        <v>60000</v>
      </c>
      <c r="CP58" s="20">
        <f>([84]SUMMARY!$G64)</f>
        <v>0</v>
      </c>
      <c r="CQ58" s="20">
        <f>([85]SUMMARY!$G64)</f>
        <v>0</v>
      </c>
      <c r="CR58" s="20">
        <f>([86]SUMMARY!$G64)</f>
        <v>0</v>
      </c>
      <c r="CS58" s="20">
        <f>([87]SUMMARY!$G64)</f>
        <v>0</v>
      </c>
    </row>
    <row r="59" spans="1:97">
      <c r="A59" s="170">
        <v>1060303</v>
      </c>
      <c r="B59" s="170" t="s">
        <v>47</v>
      </c>
      <c r="C59" s="171">
        <f>VLOOKUP(A59,[2]!OLD,3,)</f>
        <v>600000</v>
      </c>
      <c r="D59" s="24">
        <v>600000</v>
      </c>
      <c r="E59" s="24">
        <f t="shared" si="38"/>
        <v>855000</v>
      </c>
      <c r="F59" s="24">
        <f t="shared" si="39"/>
        <v>255000</v>
      </c>
      <c r="G59" s="24">
        <f t="shared" si="40"/>
        <v>0</v>
      </c>
      <c r="H59" s="24">
        <f t="shared" si="41"/>
        <v>855000</v>
      </c>
      <c r="I59" s="24">
        <f t="shared" si="42"/>
        <v>0</v>
      </c>
      <c r="J59" s="24">
        <f t="shared" si="43"/>
        <v>0</v>
      </c>
      <c r="K59" s="24">
        <f t="shared" si="44"/>
        <v>0</v>
      </c>
      <c r="L59" s="24">
        <f t="shared" si="45"/>
        <v>0</v>
      </c>
      <c r="M59" s="24">
        <f t="shared" si="46"/>
        <v>0</v>
      </c>
      <c r="N59" s="20">
        <f>([4]SUMMARY!$G65)</f>
        <v>0</v>
      </c>
      <c r="O59" s="20">
        <f>([5]SUMMARY!$G65)</f>
        <v>0</v>
      </c>
      <c r="P59" s="20">
        <f>([6]SUMMARY!$G65)</f>
        <v>0</v>
      </c>
      <c r="Q59" s="20">
        <f>([7]SUMMARY!$G65)</f>
        <v>0</v>
      </c>
      <c r="R59" s="20">
        <f>([8]SUMMARY!$G65)</f>
        <v>0</v>
      </c>
      <c r="S59" s="20">
        <f>([9]SUMMARY!$G65)</f>
        <v>0</v>
      </c>
      <c r="T59" s="20">
        <f>([10]SUMMARY!$G65)</f>
        <v>0</v>
      </c>
      <c r="U59" s="20">
        <f>([11]SUMMARY!$G65)</f>
        <v>0</v>
      </c>
      <c r="V59" s="20">
        <f>([12]SUMMARY!$G65)</f>
        <v>0</v>
      </c>
      <c r="W59" s="20">
        <f>([13]SUMMARY!$G65)</f>
        <v>0</v>
      </c>
      <c r="X59" s="20">
        <f>([14]SUMMARY!$G65)</f>
        <v>0</v>
      </c>
      <c r="Y59" s="20">
        <f>([15]SUMMARY!$G65)</f>
        <v>0</v>
      </c>
      <c r="Z59" s="20">
        <f>([16]SUMMARY!$G65)</f>
        <v>0</v>
      </c>
      <c r="AA59" s="20">
        <f>([17]SUMMARY!$G65)</f>
        <v>0</v>
      </c>
      <c r="AB59" s="20">
        <f>([18]SUMMARY!$G65)</f>
        <v>855000</v>
      </c>
      <c r="AC59" s="20">
        <f>([19]SUMMARY!$G65)</f>
        <v>0</v>
      </c>
      <c r="AD59" s="20">
        <f>([20]SUMMARY!$G65)</f>
        <v>0</v>
      </c>
      <c r="AE59" s="20">
        <f>([21]SUMMARY!$G65)</f>
        <v>0</v>
      </c>
      <c r="AF59" s="20">
        <f>([22]SUMMARY!$G65)</f>
        <v>0</v>
      </c>
      <c r="AG59" s="20">
        <f>([23]SUMMARY!$G65)</f>
        <v>0</v>
      </c>
      <c r="AH59" s="20">
        <f>([24]SUMMARY!$G65)</f>
        <v>0</v>
      </c>
      <c r="AI59" s="20">
        <f>([25]SUMMARY!$G65)</f>
        <v>0</v>
      </c>
      <c r="AJ59" s="20">
        <f>([26]SUMMARY!$G65)</f>
        <v>0</v>
      </c>
      <c r="AK59" s="20">
        <f>([27]SUMMARY!$G65)</f>
        <v>0</v>
      </c>
      <c r="AL59" s="20">
        <f>([28]SUMMARY!$G65)</f>
        <v>0</v>
      </c>
      <c r="AM59" s="20">
        <f>([29]SUMMARY!$G65)</f>
        <v>0</v>
      </c>
      <c r="AN59" s="20">
        <f>([30]SUMMARY!$G65)</f>
        <v>0</v>
      </c>
      <c r="AO59" s="20">
        <f>([31]SUMMARY!$G65)</f>
        <v>0</v>
      </c>
      <c r="AP59" s="20">
        <f>([32]SUMMARY!$G65)</f>
        <v>0</v>
      </c>
      <c r="AQ59" s="20">
        <f>([33]SUMMARY!$G65)</f>
        <v>0</v>
      </c>
      <c r="AR59" s="20">
        <f>([34]SUMMARY!$G65)</f>
        <v>0</v>
      </c>
      <c r="AS59" s="20">
        <f>([35]SUMMARY!$G65)</f>
        <v>0</v>
      </c>
      <c r="AT59" s="20">
        <f>([36]SUMMARY!$G65)</f>
        <v>0</v>
      </c>
      <c r="AU59" s="20">
        <f>([37]SUMMARY!$G65)</f>
        <v>0</v>
      </c>
      <c r="AV59" s="20">
        <f>([38]SUMMARY!$G65)</f>
        <v>0</v>
      </c>
      <c r="AW59" s="20">
        <f>([39]SUMMARY!$G65)</f>
        <v>0</v>
      </c>
      <c r="AX59" s="20">
        <f>([40]SUMMARY!$G65)</f>
        <v>0</v>
      </c>
      <c r="AY59" s="20">
        <f>([41]SUMMARY!$G65)</f>
        <v>0</v>
      </c>
      <c r="AZ59" s="20">
        <f>([42]SUMMARY!$G65)</f>
        <v>0</v>
      </c>
      <c r="BA59" s="20">
        <f>([43]SUMMARY!$G65)</f>
        <v>0</v>
      </c>
      <c r="BB59" s="20">
        <f>([44]SUMMARY!$G65)</f>
        <v>0</v>
      </c>
      <c r="BC59" s="20">
        <f>([45]SUMMARY!$G65)</f>
        <v>0</v>
      </c>
      <c r="BD59" s="20">
        <f>([46]SUMMARY!$G65)</f>
        <v>0</v>
      </c>
      <c r="BE59" s="20">
        <f>([47]SUMMARY!$G65)</f>
        <v>0</v>
      </c>
      <c r="BF59" s="20">
        <f>([48]SUMMARY!$G65)</f>
        <v>0</v>
      </c>
      <c r="BG59" s="20">
        <f>([49]SUMMARY!$G65)</f>
        <v>0</v>
      </c>
      <c r="BH59" s="20">
        <f>([50]SUMMARY!$G65)</f>
        <v>0</v>
      </c>
      <c r="BI59" s="20">
        <f>([51]SUMMARY!$G65)</f>
        <v>0</v>
      </c>
      <c r="BJ59" s="20">
        <f>([52]SUMMARY!$G65)</f>
        <v>0</v>
      </c>
      <c r="BK59" s="20">
        <f>([53]SUMMARY!$G65)</f>
        <v>0</v>
      </c>
      <c r="BL59" s="20">
        <f>([54]SUMMARY!$G65)</f>
        <v>0</v>
      </c>
      <c r="BM59" s="20">
        <f>([55]SUMMARY!$G65)</f>
        <v>0</v>
      </c>
      <c r="BN59" s="20">
        <f>([56]SUMMARY!$G65)</f>
        <v>0</v>
      </c>
      <c r="BO59" s="20">
        <f>([57]SUMMARY!$G65)</f>
        <v>0</v>
      </c>
      <c r="BP59" s="20">
        <f>([58]SUMMARY!$G65)</f>
        <v>0</v>
      </c>
      <c r="BQ59" s="20">
        <f>([59]SUMMARY!$G65)</f>
        <v>0</v>
      </c>
      <c r="BR59" s="20">
        <f>([60]SUMMARY!$G65)</f>
        <v>0</v>
      </c>
      <c r="BS59" s="20">
        <f>([61]SUMMARY!$G65)</f>
        <v>0</v>
      </c>
      <c r="BT59" s="20">
        <f>([62]SUMMARY!$G65)</f>
        <v>0</v>
      </c>
      <c r="BU59" s="20">
        <f>([63]SUMMARY!$G65)</f>
        <v>0</v>
      </c>
      <c r="BV59" s="20">
        <f>([64]SUMMARY!$G65)</f>
        <v>0</v>
      </c>
      <c r="BW59" s="20">
        <f>([65]SUMMARY!$G65)</f>
        <v>0</v>
      </c>
      <c r="BX59" s="20">
        <f>([66]SUMMARY!$G65)</f>
        <v>0</v>
      </c>
      <c r="BY59" s="20">
        <f>([67]SUMMARY!$G65)</f>
        <v>0</v>
      </c>
      <c r="BZ59" s="20">
        <f>([68]SUMMARY!$G65)</f>
        <v>0</v>
      </c>
      <c r="CA59" s="20">
        <f>([69]SUMMARY!$G65)</f>
        <v>0</v>
      </c>
      <c r="CB59" s="20">
        <f>([70]SUMMARY!$G65)</f>
        <v>0</v>
      </c>
      <c r="CC59" s="20">
        <f>([71]SUMMARY!$G65)</f>
        <v>0</v>
      </c>
      <c r="CD59" s="20">
        <f>([72]SUMMARY!$G65)</f>
        <v>0</v>
      </c>
      <c r="CE59" s="20">
        <f>([73]SUMMARY!$G65)</f>
        <v>0</v>
      </c>
      <c r="CF59" s="20">
        <f>([74]SUMMARY!$G65)</f>
        <v>0</v>
      </c>
      <c r="CG59" s="20">
        <f>([75]SUMMARY!$G65)</f>
        <v>0</v>
      </c>
      <c r="CH59" s="20">
        <f>([76]SUMMARY!$G65)</f>
        <v>0</v>
      </c>
      <c r="CI59" s="20">
        <f>([77]SUMMARY!$G65)</f>
        <v>0</v>
      </c>
      <c r="CJ59" s="20">
        <f>([78]SUMMARY!$G65)</f>
        <v>0</v>
      </c>
      <c r="CK59" s="20">
        <f>([79]SUMMARY!$G65)</f>
        <v>0</v>
      </c>
      <c r="CL59" s="20">
        <f>([80]SUMMARY!$G65)</f>
        <v>0</v>
      </c>
      <c r="CM59" s="20">
        <f>([81]SUMMARY!$G65)</f>
        <v>0</v>
      </c>
      <c r="CN59" s="20">
        <f>([82]SUMMARY!$G65)</f>
        <v>0</v>
      </c>
      <c r="CO59" s="20">
        <f>([83]SUMMARY!$G65)</f>
        <v>0</v>
      </c>
      <c r="CP59" s="20">
        <f>([84]SUMMARY!$G65)</f>
        <v>0</v>
      </c>
      <c r="CQ59" s="20">
        <f>([85]SUMMARY!$G65)</f>
        <v>0</v>
      </c>
      <c r="CR59" s="20">
        <f>([86]SUMMARY!$G65)</f>
        <v>0</v>
      </c>
      <c r="CS59" s="20">
        <f>([87]SUMMARY!$G65)</f>
        <v>0</v>
      </c>
    </row>
    <row r="60" spans="1:97">
      <c r="A60" s="170">
        <v>1060304</v>
      </c>
      <c r="B60" s="170" t="s">
        <v>48</v>
      </c>
      <c r="C60" s="171">
        <f>VLOOKUP(A60,[2]!OLD,3,)</f>
        <v>0</v>
      </c>
      <c r="D60" s="24">
        <v>410000</v>
      </c>
      <c r="E60" s="24">
        <f t="shared" si="38"/>
        <v>336000</v>
      </c>
      <c r="F60" s="24">
        <f t="shared" si="39"/>
        <v>-74000</v>
      </c>
      <c r="G60" s="24">
        <f t="shared" si="40"/>
        <v>0</v>
      </c>
      <c r="H60" s="24">
        <f t="shared" si="41"/>
        <v>0</v>
      </c>
      <c r="I60" s="24">
        <f t="shared" si="42"/>
        <v>0</v>
      </c>
      <c r="J60" s="24">
        <f t="shared" si="43"/>
        <v>200000</v>
      </c>
      <c r="K60" s="24">
        <f t="shared" si="44"/>
        <v>0</v>
      </c>
      <c r="L60" s="24">
        <f t="shared" si="45"/>
        <v>0</v>
      </c>
      <c r="M60" s="24">
        <f t="shared" si="46"/>
        <v>136000</v>
      </c>
      <c r="N60" s="20">
        <f>([4]SUMMARY!$G66)</f>
        <v>0</v>
      </c>
      <c r="O60" s="20">
        <f>([5]SUMMARY!$G66)</f>
        <v>0</v>
      </c>
      <c r="P60" s="20">
        <f>([6]SUMMARY!$G66)</f>
        <v>0</v>
      </c>
      <c r="Q60" s="20">
        <f>([7]SUMMARY!$G66)</f>
        <v>0</v>
      </c>
      <c r="R60" s="20">
        <f>([8]SUMMARY!$G66)</f>
        <v>0</v>
      </c>
      <c r="S60" s="20">
        <f>([9]SUMMARY!$G66)</f>
        <v>0</v>
      </c>
      <c r="T60" s="20">
        <f>([10]SUMMARY!$G66)</f>
        <v>0</v>
      </c>
      <c r="U60" s="20">
        <f>([11]SUMMARY!$G66)</f>
        <v>0</v>
      </c>
      <c r="V60" s="20">
        <f>([12]SUMMARY!$G66)</f>
        <v>0</v>
      </c>
      <c r="W60" s="20">
        <f>([13]SUMMARY!$G66)</f>
        <v>0</v>
      </c>
      <c r="X60" s="20">
        <f>([14]SUMMARY!$G66)</f>
        <v>0</v>
      </c>
      <c r="Y60" s="20">
        <f>([15]SUMMARY!$G66)</f>
        <v>0</v>
      </c>
      <c r="Z60" s="20">
        <f>([16]SUMMARY!$G66)</f>
        <v>0</v>
      </c>
      <c r="AA60" s="20">
        <f>([17]SUMMARY!$G66)</f>
        <v>0</v>
      </c>
      <c r="AB60" s="20">
        <f>([18]SUMMARY!$G66)</f>
        <v>0</v>
      </c>
      <c r="AC60" s="20">
        <f>([19]SUMMARY!$G66)</f>
        <v>0</v>
      </c>
      <c r="AD60" s="20">
        <f>([20]SUMMARY!$G66)</f>
        <v>0</v>
      </c>
      <c r="AE60" s="20">
        <f>([21]SUMMARY!$G66)</f>
        <v>0</v>
      </c>
      <c r="AF60" s="20">
        <f>([22]SUMMARY!$G66)</f>
        <v>0</v>
      </c>
      <c r="AG60" s="20">
        <f>([23]SUMMARY!$G66)</f>
        <v>0</v>
      </c>
      <c r="AH60" s="20">
        <f>([24]SUMMARY!$G66)</f>
        <v>0</v>
      </c>
      <c r="AI60" s="20">
        <f>([25]SUMMARY!$G66)</f>
        <v>0</v>
      </c>
      <c r="AJ60" s="20">
        <f>([26]SUMMARY!$G66)</f>
        <v>0</v>
      </c>
      <c r="AK60" s="20">
        <f>([27]SUMMARY!$G66)</f>
        <v>0</v>
      </c>
      <c r="AL60" s="20">
        <f>([28]SUMMARY!$G66)</f>
        <v>0</v>
      </c>
      <c r="AM60" s="20">
        <f>([29]SUMMARY!$G66)</f>
        <v>0</v>
      </c>
      <c r="AN60" s="20">
        <f>([30]SUMMARY!$G66)</f>
        <v>0</v>
      </c>
      <c r="AO60" s="20">
        <f>([31]SUMMARY!$G66)</f>
        <v>0</v>
      </c>
      <c r="AP60" s="20">
        <f>([32]SUMMARY!$G66)</f>
        <v>0</v>
      </c>
      <c r="AQ60" s="20">
        <f>([33]SUMMARY!$G66)</f>
        <v>0</v>
      </c>
      <c r="AR60" s="20">
        <f>([34]SUMMARY!$G66)</f>
        <v>0</v>
      </c>
      <c r="AS60" s="20">
        <f>([35]SUMMARY!$G66)</f>
        <v>0</v>
      </c>
      <c r="AT60" s="20">
        <f>([36]SUMMARY!$G66)</f>
        <v>0</v>
      </c>
      <c r="AU60" s="20">
        <f>([37]SUMMARY!$G66)</f>
        <v>0</v>
      </c>
      <c r="AV60" s="20">
        <f>([38]SUMMARY!$G66)</f>
        <v>0</v>
      </c>
      <c r="AW60" s="20">
        <f>([39]SUMMARY!$G66)</f>
        <v>0</v>
      </c>
      <c r="AX60" s="20">
        <f>([40]SUMMARY!$G66)</f>
        <v>0</v>
      </c>
      <c r="AY60" s="20">
        <f>([41]SUMMARY!$G66)</f>
        <v>0</v>
      </c>
      <c r="AZ60" s="20">
        <f>([42]SUMMARY!$G66)</f>
        <v>0</v>
      </c>
      <c r="BA60" s="20">
        <f>([43]SUMMARY!$G66)</f>
        <v>0</v>
      </c>
      <c r="BB60" s="20">
        <f>([44]SUMMARY!$G66)</f>
        <v>0</v>
      </c>
      <c r="BC60" s="20">
        <f>([45]SUMMARY!$G66)</f>
        <v>0</v>
      </c>
      <c r="BD60" s="20">
        <f>([46]SUMMARY!$G66)</f>
        <v>0</v>
      </c>
      <c r="BE60" s="20">
        <f>([47]SUMMARY!$G66)</f>
        <v>0</v>
      </c>
      <c r="BF60" s="20">
        <f>([48]SUMMARY!$G66)</f>
        <v>200000</v>
      </c>
      <c r="BG60" s="20">
        <f>([49]SUMMARY!$G66)</f>
        <v>0</v>
      </c>
      <c r="BH60" s="20">
        <f>([50]SUMMARY!$G66)</f>
        <v>0</v>
      </c>
      <c r="BI60" s="20">
        <f>([51]SUMMARY!$G66)</f>
        <v>0</v>
      </c>
      <c r="BJ60" s="20">
        <f>([52]SUMMARY!$G66)</f>
        <v>0</v>
      </c>
      <c r="BK60" s="20">
        <f>([53]SUMMARY!$G66)</f>
        <v>0</v>
      </c>
      <c r="BL60" s="20">
        <f>([54]SUMMARY!$G66)</f>
        <v>0</v>
      </c>
      <c r="BM60" s="20">
        <f>([55]SUMMARY!$G66)</f>
        <v>0</v>
      </c>
      <c r="BN60" s="20">
        <f>([56]SUMMARY!$G66)</f>
        <v>0</v>
      </c>
      <c r="BO60" s="20">
        <f>([57]SUMMARY!$G66)</f>
        <v>0</v>
      </c>
      <c r="BP60" s="20">
        <f>([58]SUMMARY!$G66)</f>
        <v>0</v>
      </c>
      <c r="BQ60" s="20">
        <f>([59]SUMMARY!$G66)</f>
        <v>0</v>
      </c>
      <c r="BR60" s="20">
        <f>([60]SUMMARY!$G66)</f>
        <v>0</v>
      </c>
      <c r="BS60" s="20">
        <f>([61]SUMMARY!$G66)</f>
        <v>0</v>
      </c>
      <c r="BT60" s="20">
        <f>([62]SUMMARY!$G66)</f>
        <v>0</v>
      </c>
      <c r="BU60" s="20">
        <f>([63]SUMMARY!$G66)</f>
        <v>0</v>
      </c>
      <c r="BV60" s="20">
        <f>([64]SUMMARY!$G66)</f>
        <v>0</v>
      </c>
      <c r="BW60" s="20">
        <f>([65]SUMMARY!$G66)</f>
        <v>0</v>
      </c>
      <c r="BX60" s="20">
        <f>([66]SUMMARY!$G66)</f>
        <v>0</v>
      </c>
      <c r="BY60" s="20">
        <f>([67]SUMMARY!$G66)</f>
        <v>0</v>
      </c>
      <c r="BZ60" s="20">
        <f>([68]SUMMARY!$G66)</f>
        <v>0</v>
      </c>
      <c r="CA60" s="20">
        <f>([69]SUMMARY!$G66)</f>
        <v>0</v>
      </c>
      <c r="CB60" s="20">
        <f>([70]SUMMARY!$G66)</f>
        <v>0</v>
      </c>
      <c r="CC60" s="20">
        <f>([71]SUMMARY!$G66)</f>
        <v>0</v>
      </c>
      <c r="CD60" s="20">
        <f>([72]SUMMARY!$G66)</f>
        <v>0</v>
      </c>
      <c r="CE60" s="20">
        <f>([73]SUMMARY!$G66)</f>
        <v>0</v>
      </c>
      <c r="CF60" s="20">
        <f>([74]SUMMARY!$G66)</f>
        <v>0</v>
      </c>
      <c r="CG60" s="20">
        <f>([75]SUMMARY!$G66)</f>
        <v>0</v>
      </c>
      <c r="CH60" s="20">
        <f>([76]SUMMARY!$G66)</f>
        <v>0</v>
      </c>
      <c r="CI60" s="20">
        <f>([77]SUMMARY!$G66)</f>
        <v>0</v>
      </c>
      <c r="CJ60" s="20">
        <f>([78]SUMMARY!$G66)</f>
        <v>0</v>
      </c>
      <c r="CK60" s="20">
        <f>([79]SUMMARY!$G66)</f>
        <v>0</v>
      </c>
      <c r="CL60" s="20">
        <f>([80]SUMMARY!$G66)</f>
        <v>0</v>
      </c>
      <c r="CM60" s="20">
        <f>([81]SUMMARY!$G66)</f>
        <v>0</v>
      </c>
      <c r="CN60" s="20">
        <f>([82]SUMMARY!$G66)</f>
        <v>0</v>
      </c>
      <c r="CO60" s="20">
        <f>([83]SUMMARY!$G66)</f>
        <v>0</v>
      </c>
      <c r="CP60" s="20">
        <f>([84]SUMMARY!$G66)</f>
        <v>0</v>
      </c>
      <c r="CQ60" s="20">
        <f>([85]SUMMARY!$G66)</f>
        <v>0</v>
      </c>
      <c r="CR60" s="20">
        <f>([86]SUMMARY!$G66)</f>
        <v>136000</v>
      </c>
      <c r="CS60" s="20">
        <f>([87]SUMMARY!$G66)</f>
        <v>0</v>
      </c>
    </row>
    <row r="61" spans="1:97">
      <c r="A61" s="170">
        <v>1060305</v>
      </c>
      <c r="B61" s="170" t="s">
        <v>49</v>
      </c>
      <c r="C61" s="171">
        <f>VLOOKUP(A61,[2]!OLD,3,)</f>
        <v>370000</v>
      </c>
      <c r="D61" s="24">
        <v>281000</v>
      </c>
      <c r="E61" s="24">
        <f t="shared" si="38"/>
        <v>279175</v>
      </c>
      <c r="F61" s="24">
        <f t="shared" si="39"/>
        <v>-1825</v>
      </c>
      <c r="G61" s="24">
        <f t="shared" si="40"/>
        <v>0</v>
      </c>
      <c r="H61" s="24">
        <f t="shared" si="41"/>
        <v>0</v>
      </c>
      <c r="I61" s="24">
        <f t="shared" si="42"/>
        <v>0</v>
      </c>
      <c r="J61" s="24">
        <f t="shared" si="43"/>
        <v>279175</v>
      </c>
      <c r="K61" s="24">
        <f t="shared" si="44"/>
        <v>0</v>
      </c>
      <c r="L61" s="24">
        <f t="shared" si="45"/>
        <v>0</v>
      </c>
      <c r="M61" s="24">
        <f t="shared" si="46"/>
        <v>0</v>
      </c>
      <c r="N61" s="20">
        <f>([4]SUMMARY!$G67)</f>
        <v>0</v>
      </c>
      <c r="O61" s="20">
        <f>([5]SUMMARY!$G67)</f>
        <v>0</v>
      </c>
      <c r="P61" s="20">
        <f>([6]SUMMARY!$G67)</f>
        <v>0</v>
      </c>
      <c r="Q61" s="20">
        <f>([7]SUMMARY!$G67)</f>
        <v>0</v>
      </c>
      <c r="R61" s="20">
        <f>([8]SUMMARY!$G67)</f>
        <v>0</v>
      </c>
      <c r="S61" s="20">
        <f>([9]SUMMARY!$G67)</f>
        <v>0</v>
      </c>
      <c r="T61" s="20">
        <f>([10]SUMMARY!$G67)</f>
        <v>0</v>
      </c>
      <c r="U61" s="20">
        <f>([11]SUMMARY!$G67)</f>
        <v>0</v>
      </c>
      <c r="V61" s="20">
        <f>([12]SUMMARY!$G67)</f>
        <v>0</v>
      </c>
      <c r="W61" s="20">
        <f>([13]SUMMARY!$G67)</f>
        <v>0</v>
      </c>
      <c r="X61" s="20">
        <f>([14]SUMMARY!$G67)</f>
        <v>0</v>
      </c>
      <c r="Y61" s="20">
        <f>([15]SUMMARY!$G67)</f>
        <v>0</v>
      </c>
      <c r="Z61" s="20">
        <f>([16]SUMMARY!$G67)</f>
        <v>0</v>
      </c>
      <c r="AA61" s="20">
        <f>([17]SUMMARY!$G67)</f>
        <v>0</v>
      </c>
      <c r="AB61" s="20">
        <f>([18]SUMMARY!$G67)</f>
        <v>0</v>
      </c>
      <c r="AC61" s="20">
        <f>([19]SUMMARY!$G67)</f>
        <v>0</v>
      </c>
      <c r="AD61" s="20">
        <f>([20]SUMMARY!$G67)</f>
        <v>0</v>
      </c>
      <c r="AE61" s="20">
        <f>([21]SUMMARY!$G67)</f>
        <v>0</v>
      </c>
      <c r="AF61" s="20">
        <f>([22]SUMMARY!$G67)</f>
        <v>0</v>
      </c>
      <c r="AG61" s="20">
        <f>([23]SUMMARY!$G67)</f>
        <v>0</v>
      </c>
      <c r="AH61" s="20">
        <f>([24]SUMMARY!$G67)</f>
        <v>0</v>
      </c>
      <c r="AI61" s="20">
        <f>([25]SUMMARY!$G67)</f>
        <v>0</v>
      </c>
      <c r="AJ61" s="20">
        <f>([26]SUMMARY!$G67)</f>
        <v>0</v>
      </c>
      <c r="AK61" s="20">
        <f>([27]SUMMARY!$G67)</f>
        <v>0</v>
      </c>
      <c r="AL61" s="20">
        <f>([28]SUMMARY!$G67)</f>
        <v>0</v>
      </c>
      <c r="AM61" s="20">
        <f>([29]SUMMARY!$G67)</f>
        <v>0</v>
      </c>
      <c r="AN61" s="20">
        <f>([30]SUMMARY!$G67)</f>
        <v>0</v>
      </c>
      <c r="AO61" s="20">
        <f>([31]SUMMARY!$G67)</f>
        <v>0</v>
      </c>
      <c r="AP61" s="20">
        <f>([32]SUMMARY!$G67)</f>
        <v>0</v>
      </c>
      <c r="AQ61" s="20">
        <f>([33]SUMMARY!$G67)</f>
        <v>0</v>
      </c>
      <c r="AR61" s="20">
        <f>([34]SUMMARY!$G67)</f>
        <v>0</v>
      </c>
      <c r="AS61" s="20">
        <f>([35]SUMMARY!$G67)</f>
        <v>0</v>
      </c>
      <c r="AT61" s="20">
        <f>([36]SUMMARY!$G67)</f>
        <v>0</v>
      </c>
      <c r="AU61" s="20">
        <f>([37]SUMMARY!$G67)</f>
        <v>0</v>
      </c>
      <c r="AV61" s="20">
        <f>([38]SUMMARY!$G67)</f>
        <v>0</v>
      </c>
      <c r="AW61" s="20">
        <f>([39]SUMMARY!$G67)</f>
        <v>0</v>
      </c>
      <c r="AX61" s="20">
        <f>([40]SUMMARY!$G67)</f>
        <v>0</v>
      </c>
      <c r="AY61" s="20">
        <f>([41]SUMMARY!$G67)</f>
        <v>0</v>
      </c>
      <c r="AZ61" s="20">
        <f>([42]SUMMARY!$G67)</f>
        <v>0</v>
      </c>
      <c r="BA61" s="20">
        <f>([43]SUMMARY!$G67)</f>
        <v>0</v>
      </c>
      <c r="BB61" s="20">
        <f>([44]SUMMARY!$G67)</f>
        <v>0</v>
      </c>
      <c r="BC61" s="20">
        <f>([45]SUMMARY!$G67)</f>
        <v>0</v>
      </c>
      <c r="BD61" s="20">
        <f>([46]SUMMARY!$G67)</f>
        <v>0</v>
      </c>
      <c r="BE61" s="20">
        <f>([47]SUMMARY!$G67)</f>
        <v>0</v>
      </c>
      <c r="BF61" s="20">
        <f>([48]SUMMARY!$G67)</f>
        <v>279175</v>
      </c>
      <c r="BG61" s="20">
        <f>([49]SUMMARY!$G67)</f>
        <v>0</v>
      </c>
      <c r="BH61" s="20">
        <f>([50]SUMMARY!$G67)</f>
        <v>0</v>
      </c>
      <c r="BI61" s="20">
        <f>([51]SUMMARY!$G67)</f>
        <v>0</v>
      </c>
      <c r="BJ61" s="20">
        <f>([52]SUMMARY!$G67)</f>
        <v>0</v>
      </c>
      <c r="BK61" s="20">
        <f>([53]SUMMARY!$G67)</f>
        <v>0</v>
      </c>
      <c r="BL61" s="20">
        <f>([54]SUMMARY!$G67)</f>
        <v>0</v>
      </c>
      <c r="BM61" s="20">
        <f>([55]SUMMARY!$G67)</f>
        <v>0</v>
      </c>
      <c r="BN61" s="20">
        <f>([56]SUMMARY!$G67)</f>
        <v>0</v>
      </c>
      <c r="BO61" s="20">
        <f>([57]SUMMARY!$G67)</f>
        <v>0</v>
      </c>
      <c r="BP61" s="20">
        <f>([58]SUMMARY!$G67)</f>
        <v>0</v>
      </c>
      <c r="BQ61" s="20">
        <f>([59]SUMMARY!$G67)</f>
        <v>0</v>
      </c>
      <c r="BR61" s="20">
        <f>([60]SUMMARY!$G67)</f>
        <v>0</v>
      </c>
      <c r="BS61" s="20">
        <f>([61]SUMMARY!$G67)</f>
        <v>0</v>
      </c>
      <c r="BT61" s="20">
        <f>([62]SUMMARY!$G67)</f>
        <v>0</v>
      </c>
      <c r="BU61" s="20">
        <f>([63]SUMMARY!$G67)</f>
        <v>0</v>
      </c>
      <c r="BV61" s="20">
        <f>([64]SUMMARY!$G67)</f>
        <v>0</v>
      </c>
      <c r="BW61" s="20">
        <f>([65]SUMMARY!$G67)</f>
        <v>0</v>
      </c>
      <c r="BX61" s="20">
        <f>([66]SUMMARY!$G67)</f>
        <v>0</v>
      </c>
      <c r="BY61" s="20">
        <f>([67]SUMMARY!$G67)</f>
        <v>0</v>
      </c>
      <c r="BZ61" s="20">
        <f>([68]SUMMARY!$G67)</f>
        <v>0</v>
      </c>
      <c r="CA61" s="20">
        <f>([69]SUMMARY!$G67)</f>
        <v>0</v>
      </c>
      <c r="CB61" s="20">
        <f>([70]SUMMARY!$G67)</f>
        <v>0</v>
      </c>
      <c r="CC61" s="20">
        <f>([71]SUMMARY!$G67)</f>
        <v>0</v>
      </c>
      <c r="CD61" s="20">
        <f>([72]SUMMARY!$G67)</f>
        <v>0</v>
      </c>
      <c r="CE61" s="20">
        <f>([73]SUMMARY!$G67)</f>
        <v>0</v>
      </c>
      <c r="CF61" s="20">
        <f>([74]SUMMARY!$G67)</f>
        <v>0</v>
      </c>
      <c r="CG61" s="20">
        <f>([75]SUMMARY!$G67)</f>
        <v>0</v>
      </c>
      <c r="CH61" s="20">
        <f>([76]SUMMARY!$G67)</f>
        <v>0</v>
      </c>
      <c r="CI61" s="20">
        <f>([77]SUMMARY!$G67)</f>
        <v>0</v>
      </c>
      <c r="CJ61" s="20">
        <f>([78]SUMMARY!$G67)</f>
        <v>0</v>
      </c>
      <c r="CK61" s="20">
        <f>([79]SUMMARY!$G67)</f>
        <v>0</v>
      </c>
      <c r="CL61" s="20">
        <f>([80]SUMMARY!$G67)</f>
        <v>0</v>
      </c>
      <c r="CM61" s="20">
        <f>([81]SUMMARY!$G67)</f>
        <v>0</v>
      </c>
      <c r="CN61" s="20">
        <f>([82]SUMMARY!$G67)</f>
        <v>0</v>
      </c>
      <c r="CO61" s="20">
        <f>([83]SUMMARY!$G67)</f>
        <v>0</v>
      </c>
      <c r="CP61" s="20">
        <f>([84]SUMMARY!$G67)</f>
        <v>0</v>
      </c>
      <c r="CQ61" s="20">
        <f>([85]SUMMARY!$G67)</f>
        <v>0</v>
      </c>
      <c r="CR61" s="20">
        <f>([86]SUMMARY!$G67)</f>
        <v>0</v>
      </c>
      <c r="CS61" s="20">
        <f>([87]SUMMARY!$G67)</f>
        <v>0</v>
      </c>
    </row>
    <row r="62" spans="1:97">
      <c r="A62" s="170">
        <v>1060400</v>
      </c>
      <c r="B62" s="170" t="s">
        <v>50</v>
      </c>
      <c r="C62" s="171">
        <f>VLOOKUP(A62,[2]!OLD,3,)</f>
        <v>3330000</v>
      </c>
      <c r="D62" s="24">
        <v>4188650</v>
      </c>
      <c r="E62" s="24">
        <f t="shared" si="38"/>
        <v>3088883</v>
      </c>
      <c r="F62" s="24">
        <f t="shared" si="39"/>
        <v>-1099767</v>
      </c>
      <c r="G62" s="24">
        <f t="shared" si="40"/>
        <v>0</v>
      </c>
      <c r="H62" s="24">
        <f t="shared" si="41"/>
        <v>0</v>
      </c>
      <c r="I62" s="24">
        <f t="shared" si="42"/>
        <v>0</v>
      </c>
      <c r="J62" s="24">
        <f t="shared" si="43"/>
        <v>2958883</v>
      </c>
      <c r="K62" s="24">
        <f t="shared" si="44"/>
        <v>0</v>
      </c>
      <c r="L62" s="24">
        <f t="shared" si="45"/>
        <v>0</v>
      </c>
      <c r="M62" s="24">
        <f t="shared" si="46"/>
        <v>130000</v>
      </c>
      <c r="N62" s="20">
        <f>([4]SUMMARY!$G68)</f>
        <v>0</v>
      </c>
      <c r="O62" s="20">
        <f>([5]SUMMARY!$G68)</f>
        <v>0</v>
      </c>
      <c r="P62" s="20">
        <f>([6]SUMMARY!$G68)</f>
        <v>0</v>
      </c>
      <c r="Q62" s="20">
        <f>([7]SUMMARY!$G68)</f>
        <v>0</v>
      </c>
      <c r="R62" s="20">
        <f>([8]SUMMARY!$G68)</f>
        <v>0</v>
      </c>
      <c r="S62" s="20">
        <f>([9]SUMMARY!$G68)</f>
        <v>0</v>
      </c>
      <c r="T62" s="20">
        <f>([10]SUMMARY!$G68)</f>
        <v>0</v>
      </c>
      <c r="U62" s="20">
        <f>([11]SUMMARY!$G68)</f>
        <v>0</v>
      </c>
      <c r="V62" s="20">
        <f>([12]SUMMARY!$G68)</f>
        <v>0</v>
      </c>
      <c r="W62" s="20">
        <f>([13]SUMMARY!$G68)</f>
        <v>0</v>
      </c>
      <c r="X62" s="20">
        <f>([14]SUMMARY!$G68)</f>
        <v>0</v>
      </c>
      <c r="Y62" s="20">
        <f>([15]SUMMARY!$G68)</f>
        <v>0</v>
      </c>
      <c r="Z62" s="20">
        <f>([16]SUMMARY!$G68)</f>
        <v>0</v>
      </c>
      <c r="AA62" s="20">
        <f>([17]SUMMARY!$G68)</f>
        <v>0</v>
      </c>
      <c r="AB62" s="20">
        <f>([18]SUMMARY!$G68)</f>
        <v>0</v>
      </c>
      <c r="AC62" s="20">
        <f>([19]SUMMARY!$G68)</f>
        <v>0</v>
      </c>
      <c r="AD62" s="20">
        <f>([20]SUMMARY!$G68)</f>
        <v>0</v>
      </c>
      <c r="AE62" s="20">
        <f>([21]SUMMARY!$G68)</f>
        <v>0</v>
      </c>
      <c r="AF62" s="20">
        <f>([22]SUMMARY!$G68)</f>
        <v>0</v>
      </c>
      <c r="AG62" s="20">
        <f>([23]SUMMARY!$G68)</f>
        <v>0</v>
      </c>
      <c r="AH62" s="20">
        <f>([24]SUMMARY!$G68)</f>
        <v>0</v>
      </c>
      <c r="AI62" s="20">
        <f>([25]SUMMARY!$G68)</f>
        <v>0</v>
      </c>
      <c r="AJ62" s="20">
        <f>([26]SUMMARY!$G68)</f>
        <v>0</v>
      </c>
      <c r="AK62" s="20">
        <f>([27]SUMMARY!$G68)</f>
        <v>0</v>
      </c>
      <c r="AL62" s="20">
        <f>([28]SUMMARY!$G68)</f>
        <v>0</v>
      </c>
      <c r="AM62" s="20">
        <f>([29]SUMMARY!$G68)</f>
        <v>0</v>
      </c>
      <c r="AN62" s="20">
        <f>([30]SUMMARY!$G68)</f>
        <v>0</v>
      </c>
      <c r="AO62" s="20">
        <f>([31]SUMMARY!$G68)</f>
        <v>0</v>
      </c>
      <c r="AP62" s="20">
        <f>([32]SUMMARY!$G68)</f>
        <v>0</v>
      </c>
      <c r="AQ62" s="20">
        <f>([33]SUMMARY!$G68)</f>
        <v>0</v>
      </c>
      <c r="AR62" s="20">
        <f>([34]SUMMARY!$G68)</f>
        <v>0</v>
      </c>
      <c r="AS62" s="20">
        <f>([35]SUMMARY!$G68)</f>
        <v>2958883</v>
      </c>
      <c r="AT62" s="20">
        <f>([36]SUMMARY!$G68)</f>
        <v>0</v>
      </c>
      <c r="AU62" s="20">
        <f>([37]SUMMARY!$G68)</f>
        <v>0</v>
      </c>
      <c r="AV62" s="20">
        <f>([38]SUMMARY!$G68)</f>
        <v>0</v>
      </c>
      <c r="AW62" s="20">
        <f>([39]SUMMARY!$G68)</f>
        <v>0</v>
      </c>
      <c r="AX62" s="20">
        <f>([40]SUMMARY!$G68)</f>
        <v>0</v>
      </c>
      <c r="AY62" s="20">
        <f>([41]SUMMARY!$G68)</f>
        <v>0</v>
      </c>
      <c r="AZ62" s="20">
        <f>([42]SUMMARY!$G68)</f>
        <v>0</v>
      </c>
      <c r="BA62" s="20">
        <f>([43]SUMMARY!$G68)</f>
        <v>0</v>
      </c>
      <c r="BB62" s="20">
        <f>([44]SUMMARY!$G68)</f>
        <v>0</v>
      </c>
      <c r="BC62" s="20">
        <f>([45]SUMMARY!$G68)</f>
        <v>0</v>
      </c>
      <c r="BD62" s="20">
        <f>([46]SUMMARY!$G68)</f>
        <v>0</v>
      </c>
      <c r="BE62" s="20">
        <f>([47]SUMMARY!$G68)</f>
        <v>0</v>
      </c>
      <c r="BF62" s="20">
        <f>([48]SUMMARY!$G68)</f>
        <v>0</v>
      </c>
      <c r="BG62" s="20">
        <f>([49]SUMMARY!$G68)</f>
        <v>0</v>
      </c>
      <c r="BH62" s="20">
        <f>([50]SUMMARY!$G68)</f>
        <v>0</v>
      </c>
      <c r="BI62" s="20">
        <f>([51]SUMMARY!$G68)</f>
        <v>0</v>
      </c>
      <c r="BJ62" s="20">
        <f>([52]SUMMARY!$G68)</f>
        <v>0</v>
      </c>
      <c r="BK62" s="20">
        <f>([53]SUMMARY!$G68)</f>
        <v>0</v>
      </c>
      <c r="BL62" s="20">
        <f>([54]SUMMARY!$G68)</f>
        <v>0</v>
      </c>
      <c r="BM62" s="20">
        <f>([55]SUMMARY!$G68)</f>
        <v>0</v>
      </c>
      <c r="BN62" s="20">
        <f>([56]SUMMARY!$G68)</f>
        <v>0</v>
      </c>
      <c r="BO62" s="20">
        <f>([57]SUMMARY!$G68)</f>
        <v>0</v>
      </c>
      <c r="BP62" s="20">
        <f>([58]SUMMARY!$G68)</f>
        <v>0</v>
      </c>
      <c r="BQ62" s="20">
        <f>([59]SUMMARY!$G68)</f>
        <v>0</v>
      </c>
      <c r="BR62" s="20">
        <f>([60]SUMMARY!$G68)</f>
        <v>0</v>
      </c>
      <c r="BS62" s="20">
        <f>([61]SUMMARY!$G68)</f>
        <v>0</v>
      </c>
      <c r="BT62" s="20">
        <f>([62]SUMMARY!$G68)</f>
        <v>0</v>
      </c>
      <c r="BU62" s="20">
        <f>([63]SUMMARY!$G68)</f>
        <v>0</v>
      </c>
      <c r="BV62" s="20">
        <f>([64]SUMMARY!$G68)</f>
        <v>0</v>
      </c>
      <c r="BW62" s="20">
        <f>([65]SUMMARY!$G68)</f>
        <v>0</v>
      </c>
      <c r="BX62" s="20">
        <f>([66]SUMMARY!$G68)</f>
        <v>0</v>
      </c>
      <c r="BY62" s="20">
        <f>([67]SUMMARY!$G68)</f>
        <v>0</v>
      </c>
      <c r="BZ62" s="20">
        <f>([68]SUMMARY!$G68)</f>
        <v>0</v>
      </c>
      <c r="CA62" s="20">
        <f>([69]SUMMARY!$G68)</f>
        <v>0</v>
      </c>
      <c r="CB62" s="20">
        <f>([70]SUMMARY!$G68)</f>
        <v>0</v>
      </c>
      <c r="CC62" s="20">
        <f>([71]SUMMARY!$G68)</f>
        <v>0</v>
      </c>
      <c r="CD62" s="20">
        <f>([72]SUMMARY!$G68)</f>
        <v>0</v>
      </c>
      <c r="CE62" s="20">
        <f>([73]SUMMARY!$G68)</f>
        <v>0</v>
      </c>
      <c r="CF62" s="20">
        <f>([74]SUMMARY!$G68)</f>
        <v>0</v>
      </c>
      <c r="CG62" s="20">
        <f>([75]SUMMARY!$G68)</f>
        <v>0</v>
      </c>
      <c r="CH62" s="20">
        <f>([76]SUMMARY!$G68)</f>
        <v>0</v>
      </c>
      <c r="CI62" s="20">
        <f>([77]SUMMARY!$G68)</f>
        <v>40000</v>
      </c>
      <c r="CJ62" s="20">
        <f>([78]SUMMARY!$G68)</f>
        <v>0</v>
      </c>
      <c r="CK62" s="20">
        <f>([79]SUMMARY!$G68)</f>
        <v>90000</v>
      </c>
      <c r="CL62" s="20">
        <f>([80]SUMMARY!$G68)</f>
        <v>0</v>
      </c>
      <c r="CM62" s="20">
        <f>([81]SUMMARY!$G68)</f>
        <v>0</v>
      </c>
      <c r="CN62" s="20">
        <f>([82]SUMMARY!$G68)</f>
        <v>0</v>
      </c>
      <c r="CO62" s="20">
        <f>([83]SUMMARY!$G68)</f>
        <v>0</v>
      </c>
      <c r="CP62" s="20">
        <f>([84]SUMMARY!$G68)</f>
        <v>0</v>
      </c>
      <c r="CQ62" s="20">
        <f>([85]SUMMARY!$G68)</f>
        <v>0</v>
      </c>
      <c r="CR62" s="20">
        <f>([86]SUMMARY!$G68)</f>
        <v>0</v>
      </c>
      <c r="CS62" s="20">
        <f>([87]SUMMARY!$G68)</f>
        <v>0</v>
      </c>
    </row>
    <row r="63" spans="1:97">
      <c r="A63" s="170">
        <v>1060401</v>
      </c>
      <c r="B63" s="170" t="s">
        <v>51</v>
      </c>
      <c r="C63" s="171">
        <f>VLOOKUP(A63,[2]!OLD,3,)</f>
        <v>372371</v>
      </c>
      <c r="D63" s="24">
        <v>372500</v>
      </c>
      <c r="E63" s="24">
        <f t="shared" si="38"/>
        <v>357002</v>
      </c>
      <c r="F63" s="24">
        <f t="shared" si="39"/>
        <v>-15498</v>
      </c>
      <c r="G63" s="24">
        <f t="shared" si="40"/>
        <v>331502</v>
      </c>
      <c r="H63" s="24">
        <f t="shared" si="41"/>
        <v>18000</v>
      </c>
      <c r="I63" s="24">
        <f t="shared" si="42"/>
        <v>5000</v>
      </c>
      <c r="J63" s="24">
        <f t="shared" si="43"/>
        <v>0</v>
      </c>
      <c r="K63" s="24">
        <f t="shared" si="44"/>
        <v>0</v>
      </c>
      <c r="L63" s="24">
        <f t="shared" si="45"/>
        <v>2500</v>
      </c>
      <c r="M63" s="24">
        <f t="shared" si="46"/>
        <v>0</v>
      </c>
      <c r="N63" s="20">
        <f>([4]SUMMARY!$G69)</f>
        <v>250862</v>
      </c>
      <c r="O63" s="20">
        <f>([5]SUMMARY!$G69)</f>
        <v>39934</v>
      </c>
      <c r="P63" s="20">
        <f>([6]SUMMARY!$G69)</f>
        <v>0</v>
      </c>
      <c r="Q63" s="20">
        <f>([7]SUMMARY!$G69)</f>
        <v>4000</v>
      </c>
      <c r="R63" s="20">
        <f>([8]SUMMARY!$G69)</f>
        <v>4000</v>
      </c>
      <c r="S63" s="20">
        <f>([9]SUMMARY!$G69)</f>
        <v>4000</v>
      </c>
      <c r="T63" s="20">
        <f>([10]SUMMARY!$G69)</f>
        <v>4000</v>
      </c>
      <c r="U63" s="20">
        <f>([11]SUMMARY!$G69)</f>
        <v>4000</v>
      </c>
      <c r="V63" s="20">
        <f>([12]SUMMARY!$G69)</f>
        <v>4000</v>
      </c>
      <c r="W63" s="20">
        <f>([13]SUMMARY!$G69)</f>
        <v>4000</v>
      </c>
      <c r="X63" s="20">
        <f>([14]SUMMARY!$G69)</f>
        <v>4000</v>
      </c>
      <c r="Y63" s="20">
        <f>([15]SUMMARY!$G69)</f>
        <v>0</v>
      </c>
      <c r="Z63" s="20">
        <f>([16]SUMMARY!$G69)</f>
        <v>8706</v>
      </c>
      <c r="AA63" s="20">
        <f>([17]SUMMARY!$G69)</f>
        <v>0</v>
      </c>
      <c r="AB63" s="20">
        <f>([18]SUMMARY!$G69)</f>
        <v>15000</v>
      </c>
      <c r="AC63" s="20">
        <f>([19]SUMMARY!$G69)</f>
        <v>3000</v>
      </c>
      <c r="AD63" s="20">
        <f>([20]SUMMARY!$G69)</f>
        <v>0</v>
      </c>
      <c r="AE63" s="20">
        <f>([21]SUMMARY!$G69)</f>
        <v>0</v>
      </c>
      <c r="AF63" s="20">
        <f>([22]SUMMARY!$G69)</f>
        <v>0</v>
      </c>
      <c r="AG63" s="20">
        <f>([23]SUMMARY!$G69)</f>
        <v>0</v>
      </c>
      <c r="AH63" s="20">
        <f>([24]SUMMARY!$G69)</f>
        <v>5000</v>
      </c>
      <c r="AI63" s="20">
        <f>([25]SUMMARY!$G69)</f>
        <v>0</v>
      </c>
      <c r="AJ63" s="20">
        <f>([26]SUMMARY!$G69)</f>
        <v>0</v>
      </c>
      <c r="AK63" s="20">
        <f>([27]SUMMARY!$G69)</f>
        <v>0</v>
      </c>
      <c r="AL63" s="20">
        <f>([28]SUMMARY!$G69)</f>
        <v>0</v>
      </c>
      <c r="AM63" s="20">
        <f>([29]SUMMARY!$G69)</f>
        <v>0</v>
      </c>
      <c r="AN63" s="20">
        <f>([30]SUMMARY!$G69)</f>
        <v>0</v>
      </c>
      <c r="AO63" s="20">
        <f>([31]SUMMARY!$G69)</f>
        <v>0</v>
      </c>
      <c r="AP63" s="20">
        <f>([32]SUMMARY!$G69)</f>
        <v>0</v>
      </c>
      <c r="AQ63" s="20">
        <f>([33]SUMMARY!$G69)</f>
        <v>0</v>
      </c>
      <c r="AR63" s="20">
        <f>([34]SUMMARY!$G69)</f>
        <v>0</v>
      </c>
      <c r="AS63" s="20">
        <f>([35]SUMMARY!$G69)</f>
        <v>0</v>
      </c>
      <c r="AT63" s="20">
        <f>([36]SUMMARY!$G69)</f>
        <v>0</v>
      </c>
      <c r="AU63" s="20">
        <f>([37]SUMMARY!$G69)</f>
        <v>0</v>
      </c>
      <c r="AV63" s="20">
        <f>([38]SUMMARY!$G69)</f>
        <v>0</v>
      </c>
      <c r="AW63" s="20">
        <f>([39]SUMMARY!$G69)</f>
        <v>0</v>
      </c>
      <c r="AX63" s="20">
        <f>([40]SUMMARY!$G69)</f>
        <v>0</v>
      </c>
      <c r="AY63" s="20">
        <f>([41]SUMMARY!$G69)</f>
        <v>0</v>
      </c>
      <c r="AZ63" s="20">
        <f>([42]SUMMARY!$G69)</f>
        <v>0</v>
      </c>
      <c r="BA63" s="20">
        <f>([43]SUMMARY!$G69)</f>
        <v>0</v>
      </c>
      <c r="BB63" s="20">
        <f>([44]SUMMARY!$G69)</f>
        <v>0</v>
      </c>
      <c r="BC63" s="20">
        <f>([45]SUMMARY!$G69)</f>
        <v>0</v>
      </c>
      <c r="BD63" s="20">
        <f>([46]SUMMARY!$G69)</f>
        <v>0</v>
      </c>
      <c r="BE63" s="20">
        <f>([47]SUMMARY!$G69)</f>
        <v>0</v>
      </c>
      <c r="BF63" s="20">
        <f>([48]SUMMARY!$G69)</f>
        <v>0</v>
      </c>
      <c r="BG63" s="20">
        <f>([49]SUMMARY!$G69)</f>
        <v>0</v>
      </c>
      <c r="BH63" s="20">
        <f>([50]SUMMARY!$G69)</f>
        <v>0</v>
      </c>
      <c r="BI63" s="20">
        <f>([51]SUMMARY!$G69)</f>
        <v>0</v>
      </c>
      <c r="BJ63" s="20">
        <f>([52]SUMMARY!$G69)</f>
        <v>0</v>
      </c>
      <c r="BK63" s="20">
        <f>([53]SUMMARY!$G69)</f>
        <v>0</v>
      </c>
      <c r="BL63" s="20">
        <f>([54]SUMMARY!$G69)</f>
        <v>0</v>
      </c>
      <c r="BM63" s="20">
        <f>([55]SUMMARY!$G69)</f>
        <v>0</v>
      </c>
      <c r="BN63" s="20">
        <f>([56]SUMMARY!$G69)</f>
        <v>0</v>
      </c>
      <c r="BO63" s="20">
        <f>([57]SUMMARY!$G69)</f>
        <v>0</v>
      </c>
      <c r="BP63" s="20">
        <f>([58]SUMMARY!$G69)</f>
        <v>0</v>
      </c>
      <c r="BQ63" s="20">
        <f>([59]SUMMARY!$G69)</f>
        <v>0</v>
      </c>
      <c r="BR63" s="20">
        <f>([60]SUMMARY!$G69)</f>
        <v>0</v>
      </c>
      <c r="BS63" s="20">
        <f>([61]SUMMARY!$G69)</f>
        <v>0</v>
      </c>
      <c r="BT63" s="20">
        <f>([62]SUMMARY!$G69)</f>
        <v>0</v>
      </c>
      <c r="BU63" s="20">
        <f>([63]SUMMARY!$G69)</f>
        <v>0</v>
      </c>
      <c r="BV63" s="20">
        <f>([64]SUMMARY!$G69)</f>
        <v>2500</v>
      </c>
      <c r="BW63" s="20">
        <f>([65]SUMMARY!$G69)</f>
        <v>0</v>
      </c>
      <c r="BX63" s="20">
        <f>([66]SUMMARY!$G69)</f>
        <v>0</v>
      </c>
      <c r="BY63" s="20">
        <f>([67]SUMMARY!$G69)</f>
        <v>0</v>
      </c>
      <c r="BZ63" s="20">
        <f>([68]SUMMARY!$G69)</f>
        <v>0</v>
      </c>
      <c r="CA63" s="20">
        <f>([69]SUMMARY!$G69)</f>
        <v>0</v>
      </c>
      <c r="CB63" s="20">
        <f>([70]SUMMARY!$G69)</f>
        <v>0</v>
      </c>
      <c r="CC63" s="20">
        <f>([71]SUMMARY!$G69)</f>
        <v>0</v>
      </c>
      <c r="CD63" s="20">
        <f>([72]SUMMARY!$G69)</f>
        <v>0</v>
      </c>
      <c r="CE63" s="20">
        <f>([73]SUMMARY!$G69)</f>
        <v>0</v>
      </c>
      <c r="CF63" s="20">
        <f>([74]SUMMARY!$G69)</f>
        <v>0</v>
      </c>
      <c r="CG63" s="20">
        <f>([75]SUMMARY!$G69)</f>
        <v>0</v>
      </c>
      <c r="CH63" s="20">
        <f>([76]SUMMARY!$G69)</f>
        <v>0</v>
      </c>
      <c r="CI63" s="20">
        <f>([77]SUMMARY!$G69)</f>
        <v>0</v>
      </c>
      <c r="CJ63" s="20">
        <f>([78]SUMMARY!$G69)</f>
        <v>0</v>
      </c>
      <c r="CK63" s="20">
        <f>([79]SUMMARY!$G69)</f>
        <v>0</v>
      </c>
      <c r="CL63" s="20">
        <f>([80]SUMMARY!$G69)</f>
        <v>0</v>
      </c>
      <c r="CM63" s="20">
        <f>([81]SUMMARY!$G69)</f>
        <v>0</v>
      </c>
      <c r="CN63" s="20">
        <f>([82]SUMMARY!$G69)</f>
        <v>0</v>
      </c>
      <c r="CO63" s="20">
        <f>([83]SUMMARY!$G69)</f>
        <v>0</v>
      </c>
      <c r="CP63" s="20">
        <f>([84]SUMMARY!$G69)</f>
        <v>0</v>
      </c>
      <c r="CQ63" s="20">
        <f>([85]SUMMARY!$G69)</f>
        <v>0</v>
      </c>
      <c r="CR63" s="20">
        <f>([86]SUMMARY!$G69)</f>
        <v>0</v>
      </c>
      <c r="CS63" s="20">
        <f>([87]SUMMARY!$G69)</f>
        <v>0</v>
      </c>
    </row>
    <row r="64" spans="1:97">
      <c r="A64" s="170">
        <v>1060402</v>
      </c>
      <c r="B64" s="170" t="s">
        <v>52</v>
      </c>
      <c r="C64" s="171">
        <f>VLOOKUP(A64,[2]!OLD,3,)</f>
        <v>529316</v>
      </c>
      <c r="D64" s="24">
        <v>599368</v>
      </c>
      <c r="E64" s="24">
        <f t="shared" si="38"/>
        <v>513391</v>
      </c>
      <c r="F64" s="24">
        <f t="shared" si="39"/>
        <v>-85977</v>
      </c>
      <c r="G64" s="24">
        <f t="shared" si="40"/>
        <v>171091</v>
      </c>
      <c r="H64" s="24">
        <f t="shared" si="41"/>
        <v>24873</v>
      </c>
      <c r="I64" s="24">
        <f t="shared" si="42"/>
        <v>20000</v>
      </c>
      <c r="J64" s="24">
        <f t="shared" si="43"/>
        <v>146430</v>
      </c>
      <c r="K64" s="24">
        <f t="shared" si="44"/>
        <v>30927</v>
      </c>
      <c r="L64" s="24">
        <f t="shared" si="45"/>
        <v>25465</v>
      </c>
      <c r="M64" s="24">
        <f t="shared" si="46"/>
        <v>94605</v>
      </c>
      <c r="N64" s="20">
        <f>([4]SUMMARY!$G70)</f>
        <v>59862</v>
      </c>
      <c r="O64" s="20">
        <f>([5]SUMMARY!$G70)</f>
        <v>18629</v>
      </c>
      <c r="P64" s="20">
        <f>([6]SUMMARY!$G70)</f>
        <v>0</v>
      </c>
      <c r="Q64" s="20">
        <f>([7]SUMMARY!$G70)</f>
        <v>13000</v>
      </c>
      <c r="R64" s="20">
        <f>([8]SUMMARY!$G70)</f>
        <v>10000</v>
      </c>
      <c r="S64" s="20">
        <f>([9]SUMMARY!$G70)</f>
        <v>10000</v>
      </c>
      <c r="T64" s="20">
        <f>([10]SUMMARY!$G70)</f>
        <v>10000</v>
      </c>
      <c r="U64" s="20">
        <f>([11]SUMMARY!$G70)</f>
        <v>10000</v>
      </c>
      <c r="V64" s="20">
        <f>([12]SUMMARY!$G70)</f>
        <v>10000</v>
      </c>
      <c r="W64" s="20">
        <f>([13]SUMMARY!$G70)</f>
        <v>10000</v>
      </c>
      <c r="X64" s="20">
        <f>([14]SUMMARY!$G70)</f>
        <v>10000</v>
      </c>
      <c r="Y64" s="20">
        <f>([15]SUMMARY!$G70)</f>
        <v>0</v>
      </c>
      <c r="Z64" s="20">
        <f>([16]SUMMARY!$G70)</f>
        <v>9600</v>
      </c>
      <c r="AA64" s="20">
        <f>([17]SUMMARY!$G70)</f>
        <v>0</v>
      </c>
      <c r="AB64" s="20">
        <f>([18]SUMMARY!$G70)</f>
        <v>11142</v>
      </c>
      <c r="AC64" s="20">
        <f>([19]SUMMARY!$G70)</f>
        <v>8511</v>
      </c>
      <c r="AD64" s="20">
        <f>([20]SUMMARY!$G70)</f>
        <v>5220</v>
      </c>
      <c r="AE64" s="20">
        <f>([21]SUMMARY!$G70)</f>
        <v>0</v>
      </c>
      <c r="AF64" s="20">
        <f>([22]SUMMARY!$G70)</f>
        <v>0</v>
      </c>
      <c r="AG64" s="20">
        <f>([23]SUMMARY!$G70)</f>
        <v>0</v>
      </c>
      <c r="AH64" s="20">
        <f>([24]SUMMARY!$G70)</f>
        <v>20000</v>
      </c>
      <c r="AI64" s="20">
        <f>([25]SUMMARY!$G70)</f>
        <v>0</v>
      </c>
      <c r="AJ64" s="20">
        <f>([26]SUMMARY!$G70)</f>
        <v>0</v>
      </c>
      <c r="AK64" s="20">
        <f>([27]SUMMARY!$G70)</f>
        <v>4000</v>
      </c>
      <c r="AL64" s="20">
        <f>([28]SUMMARY!$G70)</f>
        <v>75000</v>
      </c>
      <c r="AM64" s="20">
        <f>([29]SUMMARY!$G70)</f>
        <v>0</v>
      </c>
      <c r="AN64" s="20">
        <f>([30]SUMMARY!$G70)</f>
        <v>4670</v>
      </c>
      <c r="AO64" s="20">
        <f>([31]SUMMARY!$G70)</f>
        <v>1400</v>
      </c>
      <c r="AP64" s="20">
        <f>([32]SUMMARY!$G70)</f>
        <v>0</v>
      </c>
      <c r="AQ64" s="20">
        <f>([33]SUMMARY!$G70)</f>
        <v>4286</v>
      </c>
      <c r="AR64" s="20">
        <f>([34]SUMMARY!$G70)</f>
        <v>0</v>
      </c>
      <c r="AS64" s="20">
        <f>([35]SUMMARY!$G70)</f>
        <v>0</v>
      </c>
      <c r="AT64" s="20">
        <f>([36]SUMMARY!$G70)</f>
        <v>0</v>
      </c>
      <c r="AU64" s="20">
        <f>([37]SUMMARY!$G70)</f>
        <v>8951</v>
      </c>
      <c r="AV64" s="20">
        <f>([38]SUMMARY!$G70)</f>
        <v>8464</v>
      </c>
      <c r="AW64" s="20">
        <f>([39]SUMMARY!$G70)</f>
        <v>4000</v>
      </c>
      <c r="AX64" s="20">
        <f>([40]SUMMARY!$G70)</f>
        <v>0</v>
      </c>
      <c r="AY64" s="20">
        <f>([41]SUMMARY!$G70)</f>
        <v>0</v>
      </c>
      <c r="AZ64" s="20">
        <f>([42]SUMMARY!$G70)</f>
        <v>0</v>
      </c>
      <c r="BA64" s="20">
        <f>([43]SUMMARY!$G70)</f>
        <v>0</v>
      </c>
      <c r="BB64" s="20">
        <f>([44]SUMMARY!$G70)</f>
        <v>0</v>
      </c>
      <c r="BC64" s="20">
        <f>([45]SUMMARY!$G70)</f>
        <v>3000</v>
      </c>
      <c r="BD64" s="20">
        <f>([46]SUMMARY!$G70)</f>
        <v>0</v>
      </c>
      <c r="BE64" s="20">
        <f>([47]SUMMARY!$G70)</f>
        <v>0</v>
      </c>
      <c r="BF64" s="20">
        <f>([48]SUMMARY!$G70)</f>
        <v>32659</v>
      </c>
      <c r="BG64" s="20">
        <f>([49]SUMMARY!$G70)</f>
        <v>0</v>
      </c>
      <c r="BH64" s="20">
        <f>([50]SUMMARY!$G70)</f>
        <v>0</v>
      </c>
      <c r="BI64" s="20">
        <f>([51]SUMMARY!$G70)</f>
        <v>1500</v>
      </c>
      <c r="BJ64" s="20">
        <f>([52]SUMMARY!$G70)</f>
        <v>0</v>
      </c>
      <c r="BK64" s="20">
        <f>([53]SUMMARY!$G70)</f>
        <v>0</v>
      </c>
      <c r="BL64" s="20">
        <f>([54]SUMMARY!$G70)</f>
        <v>17801</v>
      </c>
      <c r="BM64" s="20">
        <f>([55]SUMMARY!$G70)</f>
        <v>0</v>
      </c>
      <c r="BN64" s="20">
        <f>([56]SUMMARY!$G70)</f>
        <v>0</v>
      </c>
      <c r="BO64" s="20">
        <f>([57]SUMMARY!$G70)</f>
        <v>0</v>
      </c>
      <c r="BP64" s="20">
        <f>([58]SUMMARY!$G70)</f>
        <v>0</v>
      </c>
      <c r="BQ64" s="20">
        <f>([59]SUMMARY!$G70)</f>
        <v>0</v>
      </c>
      <c r="BR64" s="20">
        <f>([60]SUMMARY!$G70)</f>
        <v>5122</v>
      </c>
      <c r="BS64" s="20">
        <f>([61]SUMMARY!$G70)</f>
        <v>6504</v>
      </c>
      <c r="BT64" s="20">
        <f>([62]SUMMARY!$G70)</f>
        <v>0</v>
      </c>
      <c r="BU64" s="20">
        <f>([63]SUMMARY!$G70)</f>
        <v>0</v>
      </c>
      <c r="BV64" s="20">
        <f>([64]SUMMARY!$G70)</f>
        <v>0</v>
      </c>
      <c r="BW64" s="20">
        <f>([65]SUMMARY!$G70)</f>
        <v>3800</v>
      </c>
      <c r="BX64" s="20">
        <f>([66]SUMMARY!$G70)</f>
        <v>0</v>
      </c>
      <c r="BY64" s="20">
        <f>([67]SUMMARY!$G70)</f>
        <v>8000</v>
      </c>
      <c r="BZ64" s="20">
        <f>([68]SUMMARY!$G70)</f>
        <v>1912</v>
      </c>
      <c r="CA64" s="20">
        <f>([69]SUMMARY!$G70)</f>
        <v>3000</v>
      </c>
      <c r="CB64" s="20">
        <f>([70]SUMMARY!$G70)</f>
        <v>0</v>
      </c>
      <c r="CC64" s="20">
        <f>([71]SUMMARY!$G70)</f>
        <v>7479</v>
      </c>
      <c r="CD64" s="20">
        <f>([72]SUMMARY!$G70)</f>
        <v>0</v>
      </c>
      <c r="CE64" s="20">
        <f>([73]SUMMARY!$G70)</f>
        <v>1274</v>
      </c>
      <c r="CF64" s="20">
        <f>([74]SUMMARY!$G70)</f>
        <v>4264</v>
      </c>
      <c r="CG64" s="20">
        <f>([75]SUMMARY!$G70)</f>
        <v>7236</v>
      </c>
      <c r="CH64" s="20">
        <f>([76]SUMMARY!$G70)</f>
        <v>2830</v>
      </c>
      <c r="CI64" s="20">
        <f>([77]SUMMARY!$G70)</f>
        <v>3000</v>
      </c>
      <c r="CJ64" s="20">
        <f>([78]SUMMARY!$G70)</f>
        <v>0</v>
      </c>
      <c r="CK64" s="20">
        <f>([79]SUMMARY!$G70)</f>
        <v>5000</v>
      </c>
      <c r="CL64" s="20">
        <f>([80]SUMMARY!$G70)</f>
        <v>3000</v>
      </c>
      <c r="CM64" s="20">
        <f>([81]SUMMARY!$G70)</f>
        <v>23000</v>
      </c>
      <c r="CN64" s="20">
        <f>([82]SUMMARY!$G70)</f>
        <v>13075</v>
      </c>
      <c r="CO64" s="20">
        <f>([83]SUMMARY!$G70)</f>
        <v>8700</v>
      </c>
      <c r="CP64" s="20">
        <f>([84]SUMMARY!$G70)</f>
        <v>16000</v>
      </c>
      <c r="CQ64" s="20">
        <f>([85]SUMMARY!$G70)</f>
        <v>0</v>
      </c>
      <c r="CR64" s="20">
        <f>([86]SUMMARY!$G70)</f>
        <v>3900</v>
      </c>
      <c r="CS64" s="20">
        <f>([87]SUMMARY!$G70)</f>
        <v>4600</v>
      </c>
    </row>
    <row r="65" spans="1:97">
      <c r="A65" s="170">
        <v>1060403</v>
      </c>
      <c r="B65" s="170" t="s">
        <v>53</v>
      </c>
      <c r="C65" s="171">
        <f>VLOOKUP(A65,[2]!OLD,3,)</f>
        <v>2701734</v>
      </c>
      <c r="D65" s="24">
        <v>1231575</v>
      </c>
      <c r="E65" s="24">
        <f t="shared" si="38"/>
        <v>1367193</v>
      </c>
      <c r="F65" s="24">
        <f t="shared" si="39"/>
        <v>135618</v>
      </c>
      <c r="G65" s="24">
        <f t="shared" si="40"/>
        <v>236318</v>
      </c>
      <c r="H65" s="24">
        <f t="shared" si="41"/>
        <v>60937</v>
      </c>
      <c r="I65" s="24">
        <f t="shared" si="42"/>
        <v>20954</v>
      </c>
      <c r="J65" s="24">
        <f t="shared" si="43"/>
        <v>206404</v>
      </c>
      <c r="K65" s="24">
        <f t="shared" si="44"/>
        <v>33750</v>
      </c>
      <c r="L65" s="24">
        <f t="shared" si="45"/>
        <v>260004</v>
      </c>
      <c r="M65" s="24">
        <f t="shared" si="46"/>
        <v>548826</v>
      </c>
      <c r="N65" s="20">
        <f>([4]SUMMARY!$G71)</f>
        <v>35137</v>
      </c>
      <c r="O65" s="20">
        <f>([5]SUMMARY!$G71)</f>
        <v>23210</v>
      </c>
      <c r="P65" s="20">
        <f>([6]SUMMARY!$G71)</f>
        <v>143888</v>
      </c>
      <c r="Q65" s="20">
        <f>([7]SUMMARY!$G71)</f>
        <v>0</v>
      </c>
      <c r="R65" s="20">
        <f>([8]SUMMARY!$G71)</f>
        <v>0</v>
      </c>
      <c r="S65" s="20">
        <f>([9]SUMMARY!$G71)</f>
        <v>0</v>
      </c>
      <c r="T65" s="20">
        <f>([10]SUMMARY!$G71)</f>
        <v>0</v>
      </c>
      <c r="U65" s="20">
        <f>([11]SUMMARY!$G71)</f>
        <v>0</v>
      </c>
      <c r="V65" s="20">
        <f>([12]SUMMARY!$G71)</f>
        <v>0</v>
      </c>
      <c r="W65" s="20">
        <f>([13]SUMMARY!$G71)</f>
        <v>0</v>
      </c>
      <c r="X65" s="20">
        <f>([14]SUMMARY!$G71)</f>
        <v>0</v>
      </c>
      <c r="Y65" s="20">
        <f>([15]SUMMARY!$G71)</f>
        <v>0</v>
      </c>
      <c r="Z65" s="20">
        <f>([16]SUMMARY!$G71)</f>
        <v>34083</v>
      </c>
      <c r="AA65" s="20">
        <f>([17]SUMMARY!$G71)</f>
        <v>0</v>
      </c>
      <c r="AB65" s="20">
        <f>([18]SUMMARY!$G71)</f>
        <v>9062</v>
      </c>
      <c r="AC65" s="20">
        <f>([19]SUMMARY!$G71)</f>
        <v>4500</v>
      </c>
      <c r="AD65" s="20">
        <f>([20]SUMMARY!$G71)</f>
        <v>36000</v>
      </c>
      <c r="AE65" s="20">
        <f>([21]SUMMARY!$G71)</f>
        <v>11375</v>
      </c>
      <c r="AF65" s="20">
        <f>([22]SUMMARY!$G71)</f>
        <v>0</v>
      </c>
      <c r="AG65" s="20">
        <f>([23]SUMMARY!$G71)</f>
        <v>0</v>
      </c>
      <c r="AH65" s="20">
        <f>([24]SUMMARY!$G71)</f>
        <v>20954</v>
      </c>
      <c r="AI65" s="20">
        <f>([25]SUMMARY!$G71)</f>
        <v>0</v>
      </c>
      <c r="AJ65" s="20">
        <f>([26]SUMMARY!$G71)</f>
        <v>0</v>
      </c>
      <c r="AK65" s="20">
        <f>([27]SUMMARY!$G71)</f>
        <v>15500</v>
      </c>
      <c r="AL65" s="20">
        <f>([28]SUMMARY!$G71)</f>
        <v>100000</v>
      </c>
      <c r="AM65" s="20">
        <f>([29]SUMMARY!$G71)</f>
        <v>0</v>
      </c>
      <c r="AN65" s="20">
        <f>([30]SUMMARY!$G71)</f>
        <v>0</v>
      </c>
      <c r="AO65" s="20">
        <f>([31]SUMMARY!$G71)</f>
        <v>0</v>
      </c>
      <c r="AP65" s="20">
        <f>([32]SUMMARY!$G71)</f>
        <v>77904</v>
      </c>
      <c r="AQ65" s="20">
        <f>([33]SUMMARY!$G71)</f>
        <v>10000</v>
      </c>
      <c r="AR65" s="20">
        <f>([34]SUMMARY!$G71)</f>
        <v>0</v>
      </c>
      <c r="AS65" s="20">
        <f>([35]SUMMARY!$G71)</f>
        <v>0</v>
      </c>
      <c r="AT65" s="20">
        <f>([36]SUMMARY!$G71)</f>
        <v>0</v>
      </c>
      <c r="AU65" s="20">
        <f>([37]SUMMARY!$G71)</f>
        <v>0</v>
      </c>
      <c r="AV65" s="20">
        <f>([38]SUMMARY!$G71)</f>
        <v>0</v>
      </c>
      <c r="AW65" s="20">
        <f>([39]SUMMARY!$G71)</f>
        <v>0</v>
      </c>
      <c r="AX65" s="20">
        <f>([40]SUMMARY!$G71)</f>
        <v>0</v>
      </c>
      <c r="AY65" s="20">
        <f>([41]SUMMARY!$G71)</f>
        <v>0</v>
      </c>
      <c r="AZ65" s="20">
        <f>([42]SUMMARY!$G71)</f>
        <v>0</v>
      </c>
      <c r="BA65" s="20">
        <f>([43]SUMMARY!$G71)</f>
        <v>0</v>
      </c>
      <c r="BB65" s="20">
        <f>([44]SUMMARY!$G71)</f>
        <v>0</v>
      </c>
      <c r="BC65" s="20">
        <f>([45]SUMMARY!$G71)</f>
        <v>3000</v>
      </c>
      <c r="BD65" s="20">
        <f>([46]SUMMARY!$G71)</f>
        <v>0</v>
      </c>
      <c r="BE65" s="20">
        <f>([47]SUMMARY!$G71)</f>
        <v>0</v>
      </c>
      <c r="BF65" s="20">
        <f>([48]SUMMARY!$G71)</f>
        <v>0</v>
      </c>
      <c r="BG65" s="20">
        <f>([49]SUMMARY!$G71)</f>
        <v>0</v>
      </c>
      <c r="BH65" s="20">
        <f>([50]SUMMARY!$G71)</f>
        <v>0</v>
      </c>
      <c r="BI65" s="20">
        <f>([51]SUMMARY!$G71)</f>
        <v>0</v>
      </c>
      <c r="BJ65" s="20">
        <f>([52]SUMMARY!$G71)</f>
        <v>0</v>
      </c>
      <c r="BK65" s="20">
        <f>([53]SUMMARY!$G71)</f>
        <v>0</v>
      </c>
      <c r="BL65" s="20">
        <f>([54]SUMMARY!$G71)</f>
        <v>33750</v>
      </c>
      <c r="BM65" s="20">
        <f>([55]SUMMARY!$G71)</f>
        <v>0</v>
      </c>
      <c r="BN65" s="20">
        <f>([56]SUMMARY!$G71)</f>
        <v>0</v>
      </c>
      <c r="BO65" s="20">
        <f>([57]SUMMARY!$G71)</f>
        <v>0</v>
      </c>
      <c r="BP65" s="20">
        <f>([58]SUMMARY!$G71)</f>
        <v>0</v>
      </c>
      <c r="BQ65" s="20">
        <f>([59]SUMMARY!$G71)</f>
        <v>0</v>
      </c>
      <c r="BR65" s="20">
        <f>([60]SUMMARY!$G71)</f>
        <v>0</v>
      </c>
      <c r="BS65" s="20">
        <f>([61]SUMMARY!$G71)</f>
        <v>0</v>
      </c>
      <c r="BT65" s="20">
        <f>([62]SUMMARY!$G71)</f>
        <v>0</v>
      </c>
      <c r="BU65" s="20">
        <f>([63]SUMMARY!$G71)</f>
        <v>0</v>
      </c>
      <c r="BV65" s="20">
        <f>([64]SUMMARY!$G71)</f>
        <v>260004</v>
      </c>
      <c r="BW65" s="20">
        <f>([65]SUMMARY!$G71)</f>
        <v>0</v>
      </c>
      <c r="BX65" s="20">
        <f>([66]SUMMARY!$G71)</f>
        <v>0</v>
      </c>
      <c r="BY65" s="20">
        <f>([67]SUMMARY!$G71)</f>
        <v>0</v>
      </c>
      <c r="BZ65" s="20">
        <f>([68]SUMMARY!$G71)</f>
        <v>0</v>
      </c>
      <c r="CA65" s="20">
        <f>([69]SUMMARY!$G71)</f>
        <v>0</v>
      </c>
      <c r="CB65" s="20">
        <f>([70]SUMMARY!$G71)</f>
        <v>0</v>
      </c>
      <c r="CC65" s="20">
        <f>([71]SUMMARY!$G71)</f>
        <v>0</v>
      </c>
      <c r="CD65" s="20">
        <f>([72]SUMMARY!$G71)</f>
        <v>0</v>
      </c>
      <c r="CE65" s="20">
        <f>([73]SUMMARY!$G71)</f>
        <v>0</v>
      </c>
      <c r="CF65" s="20">
        <f>([74]SUMMARY!$G71)</f>
        <v>548826</v>
      </c>
      <c r="CG65" s="20">
        <f>([75]SUMMARY!$G71)</f>
        <v>0</v>
      </c>
      <c r="CH65" s="20">
        <f>([76]SUMMARY!$G71)</f>
        <v>0</v>
      </c>
      <c r="CI65" s="20">
        <f>([77]SUMMARY!$G71)</f>
        <v>0</v>
      </c>
      <c r="CJ65" s="20">
        <f>([78]SUMMARY!$G71)</f>
        <v>0</v>
      </c>
      <c r="CK65" s="20">
        <f>([79]SUMMARY!$G71)</f>
        <v>0</v>
      </c>
      <c r="CL65" s="20">
        <f>([80]SUMMARY!$G71)</f>
        <v>0</v>
      </c>
      <c r="CM65" s="20">
        <f>([81]SUMMARY!$G71)</f>
        <v>0</v>
      </c>
      <c r="CN65" s="20">
        <f>([82]SUMMARY!$G71)</f>
        <v>0</v>
      </c>
      <c r="CO65" s="20">
        <f>([83]SUMMARY!$G71)</f>
        <v>0</v>
      </c>
      <c r="CP65" s="20">
        <f>([84]SUMMARY!$G71)</f>
        <v>0</v>
      </c>
      <c r="CQ65" s="20">
        <f>([85]SUMMARY!$G71)</f>
        <v>0</v>
      </c>
      <c r="CR65" s="20">
        <f>([86]SUMMARY!$G71)</f>
        <v>0</v>
      </c>
      <c r="CS65" s="20">
        <f>([87]SUMMARY!$G71)</f>
        <v>0</v>
      </c>
    </row>
    <row r="66" spans="1:97">
      <c r="A66" s="170">
        <v>1060404</v>
      </c>
      <c r="B66" s="170" t="s">
        <v>54</v>
      </c>
      <c r="C66" s="171">
        <v>100000</v>
      </c>
      <c r="D66" s="24">
        <v>0</v>
      </c>
      <c r="E66" s="24">
        <f t="shared" si="38"/>
        <v>0</v>
      </c>
      <c r="F66" s="24">
        <f t="shared" si="39"/>
        <v>0</v>
      </c>
      <c r="G66" s="24">
        <f t="shared" si="40"/>
        <v>0</v>
      </c>
      <c r="H66" s="24">
        <f t="shared" si="41"/>
        <v>0</v>
      </c>
      <c r="I66" s="24">
        <f t="shared" si="42"/>
        <v>0</v>
      </c>
      <c r="J66" s="24">
        <f t="shared" si="43"/>
        <v>0</v>
      </c>
      <c r="K66" s="24">
        <f t="shared" si="44"/>
        <v>0</v>
      </c>
      <c r="L66" s="24">
        <f t="shared" si="45"/>
        <v>0</v>
      </c>
      <c r="M66" s="24">
        <f t="shared" si="46"/>
        <v>0</v>
      </c>
      <c r="N66" s="20">
        <f>([4]SUMMARY!$G72)</f>
        <v>0</v>
      </c>
      <c r="O66" s="20">
        <f>([5]SUMMARY!$G72)</f>
        <v>0</v>
      </c>
      <c r="P66" s="20">
        <f>([6]SUMMARY!$G72)</f>
        <v>0</v>
      </c>
      <c r="Q66" s="20">
        <f>([7]SUMMARY!$G72)</f>
        <v>0</v>
      </c>
      <c r="R66" s="20">
        <f>([8]SUMMARY!$G72)</f>
        <v>0</v>
      </c>
      <c r="S66" s="20">
        <f>([9]SUMMARY!$G72)</f>
        <v>0</v>
      </c>
      <c r="T66" s="20">
        <f>([10]SUMMARY!$G72)</f>
        <v>0</v>
      </c>
      <c r="U66" s="20">
        <f>([11]SUMMARY!$G72)</f>
        <v>0</v>
      </c>
      <c r="V66" s="20">
        <f>([12]SUMMARY!$G72)</f>
        <v>0</v>
      </c>
      <c r="W66" s="20">
        <f>([13]SUMMARY!$G72)</f>
        <v>0</v>
      </c>
      <c r="X66" s="20">
        <f>([14]SUMMARY!$G72)</f>
        <v>0</v>
      </c>
      <c r="Y66" s="20">
        <f>([15]SUMMARY!$G72)</f>
        <v>0</v>
      </c>
      <c r="Z66" s="20">
        <f>([16]SUMMARY!$G72)</f>
        <v>0</v>
      </c>
      <c r="AA66" s="20">
        <f>([17]SUMMARY!$G72)</f>
        <v>0</v>
      </c>
      <c r="AB66" s="20">
        <f>([18]SUMMARY!$G72)</f>
        <v>0</v>
      </c>
      <c r="AC66" s="20">
        <f>([19]SUMMARY!$G72)</f>
        <v>0</v>
      </c>
      <c r="AD66" s="20">
        <f>([20]SUMMARY!$G72)</f>
        <v>0</v>
      </c>
      <c r="AE66" s="20">
        <f>([21]SUMMARY!$G72)</f>
        <v>0</v>
      </c>
      <c r="AF66" s="20">
        <f>([22]SUMMARY!$G72)</f>
        <v>0</v>
      </c>
      <c r="AG66" s="20">
        <f>([23]SUMMARY!$G72)</f>
        <v>0</v>
      </c>
      <c r="AH66" s="20">
        <f>([24]SUMMARY!$G72)</f>
        <v>0</v>
      </c>
      <c r="AI66" s="20">
        <f>([25]SUMMARY!$G72)</f>
        <v>0</v>
      </c>
      <c r="AJ66" s="20">
        <f>([26]SUMMARY!$G72)</f>
        <v>0</v>
      </c>
      <c r="AK66" s="20">
        <f>([27]SUMMARY!$G72)</f>
        <v>0</v>
      </c>
      <c r="AL66" s="20">
        <f>([28]SUMMARY!$G72)</f>
        <v>0</v>
      </c>
      <c r="AM66" s="20">
        <f>([29]SUMMARY!$G72)</f>
        <v>0</v>
      </c>
      <c r="AN66" s="20">
        <f>([30]SUMMARY!$G72)</f>
        <v>0</v>
      </c>
      <c r="AO66" s="20">
        <f>([31]SUMMARY!$G72)</f>
        <v>0</v>
      </c>
      <c r="AP66" s="20">
        <f>([32]SUMMARY!$G72)</f>
        <v>0</v>
      </c>
      <c r="AQ66" s="20">
        <f>([33]SUMMARY!$G72)</f>
        <v>0</v>
      </c>
      <c r="AR66" s="20">
        <f>([34]SUMMARY!$G72)</f>
        <v>0</v>
      </c>
      <c r="AS66" s="20">
        <f>([35]SUMMARY!$G72)</f>
        <v>0</v>
      </c>
      <c r="AT66" s="20">
        <f>([36]SUMMARY!$G72)</f>
        <v>0</v>
      </c>
      <c r="AU66" s="20">
        <f>([37]SUMMARY!$G72)</f>
        <v>0</v>
      </c>
      <c r="AV66" s="20">
        <f>([38]SUMMARY!$G72)</f>
        <v>0</v>
      </c>
      <c r="AW66" s="20">
        <f>([39]SUMMARY!$G72)</f>
        <v>0</v>
      </c>
      <c r="AX66" s="20">
        <f>([40]SUMMARY!$G72)</f>
        <v>0</v>
      </c>
      <c r="AY66" s="20">
        <f>([41]SUMMARY!$G72)</f>
        <v>0</v>
      </c>
      <c r="AZ66" s="20">
        <f>([42]SUMMARY!$G72)</f>
        <v>0</v>
      </c>
      <c r="BA66" s="20">
        <f>([43]SUMMARY!$G72)</f>
        <v>0</v>
      </c>
      <c r="BB66" s="20">
        <f>([44]SUMMARY!$G72)</f>
        <v>0</v>
      </c>
      <c r="BC66" s="20">
        <f>([45]SUMMARY!$G72)</f>
        <v>0</v>
      </c>
      <c r="BD66" s="20">
        <f>([46]SUMMARY!$G72)</f>
        <v>0</v>
      </c>
      <c r="BE66" s="20">
        <f>([47]SUMMARY!$G72)</f>
        <v>0</v>
      </c>
      <c r="BF66" s="20">
        <f>([48]SUMMARY!$G72)</f>
        <v>0</v>
      </c>
      <c r="BG66" s="20">
        <f>([49]SUMMARY!$G72)</f>
        <v>0</v>
      </c>
      <c r="BH66" s="20">
        <f>([50]SUMMARY!$G72)</f>
        <v>0</v>
      </c>
      <c r="BI66" s="20">
        <f>([51]SUMMARY!$G72)</f>
        <v>0</v>
      </c>
      <c r="BJ66" s="20">
        <f>([52]SUMMARY!$G72)</f>
        <v>0</v>
      </c>
      <c r="BK66" s="20">
        <f>([53]SUMMARY!$G72)</f>
        <v>0</v>
      </c>
      <c r="BL66" s="20">
        <f>([54]SUMMARY!$G72)</f>
        <v>0</v>
      </c>
      <c r="BM66" s="20">
        <f>([55]SUMMARY!$G72)</f>
        <v>0</v>
      </c>
      <c r="BN66" s="20">
        <f>([56]SUMMARY!$G72)</f>
        <v>0</v>
      </c>
      <c r="BO66" s="20">
        <f>([57]SUMMARY!$G72)</f>
        <v>0</v>
      </c>
      <c r="BP66" s="20">
        <f>([58]SUMMARY!$G72)</f>
        <v>0</v>
      </c>
      <c r="BQ66" s="20">
        <f>([59]SUMMARY!$G72)</f>
        <v>0</v>
      </c>
      <c r="BR66" s="20">
        <f>([60]SUMMARY!$G72)</f>
        <v>0</v>
      </c>
      <c r="BS66" s="20">
        <f>([61]SUMMARY!$G72)</f>
        <v>0</v>
      </c>
      <c r="BT66" s="20">
        <f>([62]SUMMARY!$G72)</f>
        <v>0</v>
      </c>
      <c r="BU66" s="20">
        <f>([63]SUMMARY!$G72)</f>
        <v>0</v>
      </c>
      <c r="BV66" s="20">
        <f>([64]SUMMARY!$G72)</f>
        <v>0</v>
      </c>
      <c r="BW66" s="20">
        <f>([65]SUMMARY!$G72)</f>
        <v>0</v>
      </c>
      <c r="BX66" s="20">
        <f>([66]SUMMARY!$G72)</f>
        <v>0</v>
      </c>
      <c r="BY66" s="20">
        <f>([67]SUMMARY!$G72)</f>
        <v>0</v>
      </c>
      <c r="BZ66" s="20">
        <f>([68]SUMMARY!$G72)</f>
        <v>0</v>
      </c>
      <c r="CA66" s="20">
        <f>([69]SUMMARY!$G72)</f>
        <v>0</v>
      </c>
      <c r="CB66" s="20">
        <f>([70]SUMMARY!$G72)</f>
        <v>0</v>
      </c>
      <c r="CC66" s="20">
        <f>([71]SUMMARY!$G72)</f>
        <v>0</v>
      </c>
      <c r="CD66" s="20">
        <f>([72]SUMMARY!$G72)</f>
        <v>0</v>
      </c>
      <c r="CE66" s="20">
        <f>([73]SUMMARY!$G72)</f>
        <v>0</v>
      </c>
      <c r="CF66" s="20">
        <f>([74]SUMMARY!$G72)</f>
        <v>0</v>
      </c>
      <c r="CG66" s="20">
        <f>([75]SUMMARY!$G72)</f>
        <v>0</v>
      </c>
      <c r="CH66" s="20">
        <f>([76]SUMMARY!$G72)</f>
        <v>0</v>
      </c>
      <c r="CI66" s="20">
        <f>([77]SUMMARY!$G72)</f>
        <v>0</v>
      </c>
      <c r="CJ66" s="20">
        <f>([78]SUMMARY!$G72)</f>
        <v>0</v>
      </c>
      <c r="CK66" s="20">
        <f>([79]SUMMARY!$G72)</f>
        <v>0</v>
      </c>
      <c r="CL66" s="20">
        <f>([80]SUMMARY!$G72)</f>
        <v>0</v>
      </c>
      <c r="CM66" s="20">
        <f>([81]SUMMARY!$G72)</f>
        <v>0</v>
      </c>
      <c r="CN66" s="20">
        <f>([82]SUMMARY!$G72)</f>
        <v>0</v>
      </c>
      <c r="CO66" s="20">
        <f>([83]SUMMARY!$G72)</f>
        <v>0</v>
      </c>
      <c r="CP66" s="20">
        <f>([84]SUMMARY!$G72)</f>
        <v>0</v>
      </c>
      <c r="CQ66" s="20">
        <f>([85]SUMMARY!$G72)</f>
        <v>0</v>
      </c>
      <c r="CR66" s="20">
        <f>([86]SUMMARY!$G72)</f>
        <v>0</v>
      </c>
      <c r="CS66" s="20">
        <f>([87]SUMMARY!$G72)</f>
        <v>0</v>
      </c>
    </row>
    <row r="67" spans="1:97">
      <c r="A67" s="170">
        <v>1060405</v>
      </c>
      <c r="B67" s="170" t="s">
        <v>55</v>
      </c>
      <c r="C67" s="171">
        <f>VLOOKUP(A67,[2]!OLD,3,)</f>
        <v>1015000</v>
      </c>
      <c r="D67" s="24">
        <v>600000</v>
      </c>
      <c r="E67" s="24">
        <f t="shared" si="38"/>
        <v>588000</v>
      </c>
      <c r="F67" s="24">
        <f t="shared" si="39"/>
        <v>-12000</v>
      </c>
      <c r="G67" s="24">
        <f t="shared" si="40"/>
        <v>0</v>
      </c>
      <c r="H67" s="24">
        <f t="shared" si="41"/>
        <v>0</v>
      </c>
      <c r="I67" s="24">
        <f t="shared" si="42"/>
        <v>0</v>
      </c>
      <c r="J67" s="24">
        <f t="shared" si="43"/>
        <v>0</v>
      </c>
      <c r="K67" s="24">
        <f t="shared" si="44"/>
        <v>0</v>
      </c>
      <c r="L67" s="24">
        <f t="shared" si="45"/>
        <v>0</v>
      </c>
      <c r="M67" s="24">
        <f t="shared" si="46"/>
        <v>588000</v>
      </c>
      <c r="N67" s="20">
        <f>([4]SUMMARY!$G73)</f>
        <v>0</v>
      </c>
      <c r="O67" s="20">
        <f>([5]SUMMARY!$G73)</f>
        <v>0</v>
      </c>
      <c r="P67" s="20">
        <f>([6]SUMMARY!$G73)</f>
        <v>0</v>
      </c>
      <c r="Q67" s="20">
        <f>([7]SUMMARY!$G73)</f>
        <v>0</v>
      </c>
      <c r="R67" s="20">
        <f>([8]SUMMARY!$G73)</f>
        <v>0</v>
      </c>
      <c r="S67" s="20">
        <f>([9]SUMMARY!$G73)</f>
        <v>0</v>
      </c>
      <c r="T67" s="20">
        <f>([10]SUMMARY!$G73)</f>
        <v>0</v>
      </c>
      <c r="U67" s="20">
        <f>([11]SUMMARY!$G73)</f>
        <v>0</v>
      </c>
      <c r="V67" s="20">
        <f>([12]SUMMARY!$G73)</f>
        <v>0</v>
      </c>
      <c r="W67" s="20">
        <f>([13]SUMMARY!$G73)</f>
        <v>0</v>
      </c>
      <c r="X67" s="20">
        <f>([14]SUMMARY!$G73)</f>
        <v>0</v>
      </c>
      <c r="Y67" s="20">
        <f>([15]SUMMARY!$G73)</f>
        <v>0</v>
      </c>
      <c r="Z67" s="20">
        <f>([16]SUMMARY!$G73)</f>
        <v>0</v>
      </c>
      <c r="AA67" s="20">
        <f>([17]SUMMARY!$G73)</f>
        <v>0</v>
      </c>
      <c r="AB67" s="20">
        <f>([18]SUMMARY!$G73)</f>
        <v>0</v>
      </c>
      <c r="AC67" s="20">
        <f>([19]SUMMARY!$G73)</f>
        <v>0</v>
      </c>
      <c r="AD67" s="20">
        <f>([20]SUMMARY!$G73)</f>
        <v>0</v>
      </c>
      <c r="AE67" s="20">
        <f>([21]SUMMARY!$G73)</f>
        <v>0</v>
      </c>
      <c r="AF67" s="20">
        <f>([22]SUMMARY!$G73)</f>
        <v>0</v>
      </c>
      <c r="AG67" s="20">
        <f>([23]SUMMARY!$G73)</f>
        <v>0</v>
      </c>
      <c r="AH67" s="20">
        <f>([24]SUMMARY!$G73)</f>
        <v>0</v>
      </c>
      <c r="AI67" s="20">
        <f>([25]SUMMARY!$G73)</f>
        <v>0</v>
      </c>
      <c r="AJ67" s="20">
        <f>([26]SUMMARY!$G73)</f>
        <v>0</v>
      </c>
      <c r="AK67" s="20">
        <f>([27]SUMMARY!$G73)</f>
        <v>0</v>
      </c>
      <c r="AL67" s="20">
        <f>([28]SUMMARY!$G73)</f>
        <v>0</v>
      </c>
      <c r="AM67" s="20">
        <f>([29]SUMMARY!$G73)</f>
        <v>0</v>
      </c>
      <c r="AN67" s="20">
        <f>([30]SUMMARY!$G73)</f>
        <v>0</v>
      </c>
      <c r="AO67" s="20">
        <f>([31]SUMMARY!$G73)</f>
        <v>0</v>
      </c>
      <c r="AP67" s="20">
        <f>([32]SUMMARY!$G73)</f>
        <v>0</v>
      </c>
      <c r="AQ67" s="20">
        <f>([33]SUMMARY!$G73)</f>
        <v>0</v>
      </c>
      <c r="AR67" s="20">
        <f>([34]SUMMARY!$G73)</f>
        <v>0</v>
      </c>
      <c r="AS67" s="20">
        <f>([35]SUMMARY!$G73)</f>
        <v>0</v>
      </c>
      <c r="AT67" s="20">
        <f>([36]SUMMARY!$G73)</f>
        <v>0</v>
      </c>
      <c r="AU67" s="20">
        <f>([37]SUMMARY!$G73)</f>
        <v>0</v>
      </c>
      <c r="AV67" s="20">
        <f>([38]SUMMARY!$G73)</f>
        <v>0</v>
      </c>
      <c r="AW67" s="20">
        <f>([39]SUMMARY!$G73)</f>
        <v>0</v>
      </c>
      <c r="AX67" s="20">
        <f>([40]SUMMARY!$G73)</f>
        <v>0</v>
      </c>
      <c r="AY67" s="20">
        <f>([41]SUMMARY!$G73)</f>
        <v>0</v>
      </c>
      <c r="AZ67" s="20">
        <f>([42]SUMMARY!$G73)</f>
        <v>0</v>
      </c>
      <c r="BA67" s="20">
        <f>([43]SUMMARY!$G73)</f>
        <v>0</v>
      </c>
      <c r="BB67" s="20">
        <f>([44]SUMMARY!$G73)</f>
        <v>0</v>
      </c>
      <c r="BC67" s="20">
        <f>([45]SUMMARY!$G73)</f>
        <v>0</v>
      </c>
      <c r="BD67" s="20">
        <f>([46]SUMMARY!$G73)</f>
        <v>0</v>
      </c>
      <c r="BE67" s="20">
        <f>([47]SUMMARY!$G73)</f>
        <v>0</v>
      </c>
      <c r="BF67" s="20">
        <f>([48]SUMMARY!$G73)</f>
        <v>0</v>
      </c>
      <c r="BG67" s="20">
        <f>([49]SUMMARY!$G73)</f>
        <v>0</v>
      </c>
      <c r="BH67" s="20">
        <f>([50]SUMMARY!$G73)</f>
        <v>0</v>
      </c>
      <c r="BI67" s="20">
        <f>([51]SUMMARY!$G73)</f>
        <v>0</v>
      </c>
      <c r="BJ67" s="20">
        <f>([52]SUMMARY!$G73)</f>
        <v>0</v>
      </c>
      <c r="BK67" s="20">
        <f>([53]SUMMARY!$G73)</f>
        <v>0</v>
      </c>
      <c r="BL67" s="20">
        <f>([54]SUMMARY!$G73)</f>
        <v>0</v>
      </c>
      <c r="BM67" s="20">
        <f>([55]SUMMARY!$G73)</f>
        <v>0</v>
      </c>
      <c r="BN67" s="20">
        <f>([56]SUMMARY!$G73)</f>
        <v>0</v>
      </c>
      <c r="BO67" s="20">
        <f>([57]SUMMARY!$G73)</f>
        <v>0</v>
      </c>
      <c r="BP67" s="20">
        <f>([58]SUMMARY!$G73)</f>
        <v>0</v>
      </c>
      <c r="BQ67" s="20">
        <f>([59]SUMMARY!$G73)</f>
        <v>0</v>
      </c>
      <c r="BR67" s="20">
        <f>([60]SUMMARY!$G73)</f>
        <v>0</v>
      </c>
      <c r="BS67" s="20">
        <f>([61]SUMMARY!$G73)</f>
        <v>0</v>
      </c>
      <c r="BT67" s="20">
        <f>([62]SUMMARY!$G73)</f>
        <v>0</v>
      </c>
      <c r="BU67" s="20">
        <f>([63]SUMMARY!$G73)</f>
        <v>0</v>
      </c>
      <c r="BV67" s="20">
        <f>([64]SUMMARY!$G73)</f>
        <v>0</v>
      </c>
      <c r="BW67" s="20">
        <f>([65]SUMMARY!$G73)</f>
        <v>0</v>
      </c>
      <c r="BX67" s="20">
        <f>([66]SUMMARY!$G73)</f>
        <v>0</v>
      </c>
      <c r="BY67" s="20">
        <f>([67]SUMMARY!$G73)</f>
        <v>0</v>
      </c>
      <c r="BZ67" s="20">
        <f>([68]SUMMARY!$G73)</f>
        <v>0</v>
      </c>
      <c r="CA67" s="20">
        <f>([69]SUMMARY!$G73)</f>
        <v>0</v>
      </c>
      <c r="CB67" s="20">
        <f>([70]SUMMARY!$G73)</f>
        <v>0</v>
      </c>
      <c r="CC67" s="20">
        <f>([71]SUMMARY!$G73)</f>
        <v>0</v>
      </c>
      <c r="CD67" s="20">
        <f>([72]SUMMARY!$G73)</f>
        <v>0</v>
      </c>
      <c r="CE67" s="20">
        <f>([73]SUMMARY!$G73)</f>
        <v>0</v>
      </c>
      <c r="CF67" s="20">
        <f>([74]SUMMARY!$G73)</f>
        <v>0</v>
      </c>
      <c r="CG67" s="20">
        <f>([75]SUMMARY!$G73)</f>
        <v>0</v>
      </c>
      <c r="CH67" s="20">
        <f>([76]SUMMARY!$G73)</f>
        <v>0</v>
      </c>
      <c r="CI67" s="20">
        <f>([77]SUMMARY!$G73)</f>
        <v>0</v>
      </c>
      <c r="CJ67" s="20">
        <f>([78]SUMMARY!$G73)</f>
        <v>0</v>
      </c>
      <c r="CK67" s="20">
        <f>([79]SUMMARY!$G73)</f>
        <v>0</v>
      </c>
      <c r="CL67" s="20">
        <f>([80]SUMMARY!$G73)</f>
        <v>0</v>
      </c>
      <c r="CM67" s="20">
        <f>([81]SUMMARY!$G73)</f>
        <v>600000</v>
      </c>
      <c r="CN67" s="20">
        <f>([82]SUMMARY!$G73)</f>
        <v>-12000</v>
      </c>
      <c r="CO67" s="20">
        <f>([83]SUMMARY!$G73)</f>
        <v>0</v>
      </c>
      <c r="CP67" s="20">
        <f>([84]SUMMARY!$G73)</f>
        <v>0</v>
      </c>
      <c r="CQ67" s="20">
        <f>([85]SUMMARY!$G73)</f>
        <v>0</v>
      </c>
      <c r="CR67" s="20">
        <f>([86]SUMMARY!$G73)</f>
        <v>0</v>
      </c>
      <c r="CS67" s="20">
        <f>([87]SUMMARY!$G73)</f>
        <v>0</v>
      </c>
    </row>
    <row r="68" spans="1:97">
      <c r="A68" s="170">
        <v>1060601</v>
      </c>
      <c r="B68" s="170" t="s">
        <v>56</v>
      </c>
      <c r="C68" s="171">
        <f>VLOOKUP(A68,[2]!OLD,3,)</f>
        <v>1750000</v>
      </c>
      <c r="D68" s="24">
        <v>253540</v>
      </c>
      <c r="E68" s="24">
        <f t="shared" si="38"/>
        <v>253540</v>
      </c>
      <c r="F68" s="24">
        <f t="shared" si="39"/>
        <v>0</v>
      </c>
      <c r="G68" s="24">
        <f t="shared" si="40"/>
        <v>0</v>
      </c>
      <c r="H68" s="24">
        <f t="shared" si="41"/>
        <v>0</v>
      </c>
      <c r="I68" s="24">
        <f t="shared" si="42"/>
        <v>253540</v>
      </c>
      <c r="J68" s="24">
        <f t="shared" si="43"/>
        <v>0</v>
      </c>
      <c r="K68" s="24">
        <f t="shared" si="44"/>
        <v>0</v>
      </c>
      <c r="L68" s="24">
        <f t="shared" si="45"/>
        <v>0</v>
      </c>
      <c r="M68" s="24">
        <f t="shared" si="46"/>
        <v>0</v>
      </c>
      <c r="N68" s="20">
        <f>([4]SUMMARY!$G74)</f>
        <v>0</v>
      </c>
      <c r="O68" s="20">
        <f>([5]SUMMARY!$G74)</f>
        <v>0</v>
      </c>
      <c r="P68" s="20">
        <f>([6]SUMMARY!$G74)</f>
        <v>0</v>
      </c>
      <c r="Q68" s="20">
        <f>([7]SUMMARY!$G74)</f>
        <v>0</v>
      </c>
      <c r="R68" s="20">
        <f>([8]SUMMARY!$G74)</f>
        <v>0</v>
      </c>
      <c r="S68" s="20">
        <f>([9]SUMMARY!$G74)</f>
        <v>0</v>
      </c>
      <c r="T68" s="20">
        <f>([10]SUMMARY!$G74)</f>
        <v>0</v>
      </c>
      <c r="U68" s="20">
        <f>([11]SUMMARY!$G74)</f>
        <v>0</v>
      </c>
      <c r="V68" s="20">
        <f>([12]SUMMARY!$G74)</f>
        <v>0</v>
      </c>
      <c r="W68" s="20">
        <f>([13]SUMMARY!$G74)</f>
        <v>0</v>
      </c>
      <c r="X68" s="20">
        <f>([14]SUMMARY!$G74)</f>
        <v>0</v>
      </c>
      <c r="Y68" s="20">
        <f>([15]SUMMARY!$G74)</f>
        <v>0</v>
      </c>
      <c r="Z68" s="20">
        <f>([16]SUMMARY!$G74)</f>
        <v>0</v>
      </c>
      <c r="AA68" s="20">
        <f>([17]SUMMARY!$G74)</f>
        <v>0</v>
      </c>
      <c r="AB68" s="20">
        <f>([18]SUMMARY!$G74)</f>
        <v>0</v>
      </c>
      <c r="AC68" s="20">
        <f>([19]SUMMARY!$G74)</f>
        <v>0</v>
      </c>
      <c r="AD68" s="20">
        <f>([20]SUMMARY!$G74)</f>
        <v>0</v>
      </c>
      <c r="AE68" s="20">
        <f>([21]SUMMARY!$G74)</f>
        <v>0</v>
      </c>
      <c r="AF68" s="20">
        <f>([22]SUMMARY!$G74)</f>
        <v>0</v>
      </c>
      <c r="AG68" s="20">
        <f>([23]SUMMARY!$G74)</f>
        <v>0</v>
      </c>
      <c r="AH68" s="20">
        <f>([24]SUMMARY!$G74)</f>
        <v>0</v>
      </c>
      <c r="AI68" s="20">
        <f>([25]SUMMARY!$G74)</f>
        <v>253540</v>
      </c>
      <c r="AJ68" s="20">
        <f>([26]SUMMARY!$G74)</f>
        <v>0</v>
      </c>
      <c r="AK68" s="20">
        <f>([27]SUMMARY!$G74)</f>
        <v>0</v>
      </c>
      <c r="AL68" s="20">
        <f>([28]SUMMARY!$G74)</f>
        <v>0</v>
      </c>
      <c r="AM68" s="20">
        <f>([29]SUMMARY!$G74)</f>
        <v>0</v>
      </c>
      <c r="AN68" s="20">
        <f>([30]SUMMARY!$G74)</f>
        <v>0</v>
      </c>
      <c r="AO68" s="20">
        <f>([31]SUMMARY!$G74)</f>
        <v>0</v>
      </c>
      <c r="AP68" s="20">
        <f>([32]SUMMARY!$G74)</f>
        <v>0</v>
      </c>
      <c r="AQ68" s="20">
        <f>([33]SUMMARY!$G74)</f>
        <v>0</v>
      </c>
      <c r="AR68" s="20">
        <f>([34]SUMMARY!$G74)</f>
        <v>0</v>
      </c>
      <c r="AS68" s="20">
        <f>([35]SUMMARY!$G74)</f>
        <v>0</v>
      </c>
      <c r="AT68" s="20">
        <f>([36]SUMMARY!$G74)</f>
        <v>0</v>
      </c>
      <c r="AU68" s="20">
        <f>([37]SUMMARY!$G74)</f>
        <v>0</v>
      </c>
      <c r="AV68" s="20">
        <f>([38]SUMMARY!$G74)</f>
        <v>0</v>
      </c>
      <c r="AW68" s="20">
        <f>([39]SUMMARY!$G74)</f>
        <v>0</v>
      </c>
      <c r="AX68" s="20">
        <f>([40]SUMMARY!$G74)</f>
        <v>0</v>
      </c>
      <c r="AY68" s="20">
        <f>([41]SUMMARY!$G74)</f>
        <v>0</v>
      </c>
      <c r="AZ68" s="20">
        <f>([42]SUMMARY!$G74)</f>
        <v>0</v>
      </c>
      <c r="BA68" s="20">
        <f>([43]SUMMARY!$G74)</f>
        <v>0</v>
      </c>
      <c r="BB68" s="20">
        <f>([44]SUMMARY!$G74)</f>
        <v>0</v>
      </c>
      <c r="BC68" s="20">
        <f>([45]SUMMARY!$G74)</f>
        <v>0</v>
      </c>
      <c r="BD68" s="20">
        <f>([46]SUMMARY!$G74)</f>
        <v>0</v>
      </c>
      <c r="BE68" s="20">
        <f>([47]SUMMARY!$G74)</f>
        <v>0</v>
      </c>
      <c r="BF68" s="20">
        <f>([48]SUMMARY!$G74)</f>
        <v>0</v>
      </c>
      <c r="BG68" s="20">
        <f>([49]SUMMARY!$G74)</f>
        <v>0</v>
      </c>
      <c r="BH68" s="20">
        <f>([50]SUMMARY!$G74)</f>
        <v>0</v>
      </c>
      <c r="BI68" s="20">
        <f>([51]SUMMARY!$G74)</f>
        <v>0</v>
      </c>
      <c r="BJ68" s="20">
        <f>([52]SUMMARY!$G74)</f>
        <v>0</v>
      </c>
      <c r="BK68" s="20">
        <f>([53]SUMMARY!$G74)</f>
        <v>0</v>
      </c>
      <c r="BL68" s="20">
        <f>([54]SUMMARY!$G74)</f>
        <v>0</v>
      </c>
      <c r="BM68" s="20">
        <f>([55]SUMMARY!$G74)</f>
        <v>0</v>
      </c>
      <c r="BN68" s="20">
        <f>([56]SUMMARY!$G74)</f>
        <v>0</v>
      </c>
      <c r="BO68" s="20">
        <f>([57]SUMMARY!$G74)</f>
        <v>0</v>
      </c>
      <c r="BP68" s="20">
        <f>([58]SUMMARY!$G74)</f>
        <v>0</v>
      </c>
      <c r="BQ68" s="20">
        <f>([59]SUMMARY!$G74)</f>
        <v>0</v>
      </c>
      <c r="BR68" s="20">
        <f>([60]SUMMARY!$G74)</f>
        <v>0</v>
      </c>
      <c r="BS68" s="20">
        <f>([61]SUMMARY!$G74)</f>
        <v>0</v>
      </c>
      <c r="BT68" s="20">
        <f>([62]SUMMARY!$G74)</f>
        <v>0</v>
      </c>
      <c r="BU68" s="20">
        <f>([63]SUMMARY!$G74)</f>
        <v>0</v>
      </c>
      <c r="BV68" s="20">
        <f>([64]SUMMARY!$G74)</f>
        <v>0</v>
      </c>
      <c r="BW68" s="20">
        <f>([65]SUMMARY!$G74)</f>
        <v>0</v>
      </c>
      <c r="BX68" s="20">
        <f>([66]SUMMARY!$G74)</f>
        <v>0</v>
      </c>
      <c r="BY68" s="20">
        <f>([67]SUMMARY!$G74)</f>
        <v>0</v>
      </c>
      <c r="BZ68" s="20">
        <f>([68]SUMMARY!$G74)</f>
        <v>0</v>
      </c>
      <c r="CA68" s="20">
        <f>([69]SUMMARY!$G74)</f>
        <v>0</v>
      </c>
      <c r="CB68" s="20">
        <f>([70]SUMMARY!$G74)</f>
        <v>0</v>
      </c>
      <c r="CC68" s="20">
        <f>([71]SUMMARY!$G74)</f>
        <v>0</v>
      </c>
      <c r="CD68" s="20">
        <f>([72]SUMMARY!$G74)</f>
        <v>0</v>
      </c>
      <c r="CE68" s="20">
        <f>([73]SUMMARY!$G74)</f>
        <v>0</v>
      </c>
      <c r="CF68" s="20">
        <f>([74]SUMMARY!$G74)</f>
        <v>0</v>
      </c>
      <c r="CG68" s="20">
        <f>([75]SUMMARY!$G74)</f>
        <v>0</v>
      </c>
      <c r="CH68" s="20">
        <f>([76]SUMMARY!$G74)</f>
        <v>0</v>
      </c>
      <c r="CI68" s="20">
        <f>([77]SUMMARY!$G74)</f>
        <v>0</v>
      </c>
      <c r="CJ68" s="20">
        <f>([78]SUMMARY!$G74)</f>
        <v>0</v>
      </c>
      <c r="CK68" s="20">
        <f>([79]SUMMARY!$G74)</f>
        <v>0</v>
      </c>
      <c r="CL68" s="20">
        <f>([80]SUMMARY!$G74)</f>
        <v>0</v>
      </c>
      <c r="CM68" s="20">
        <f>([81]SUMMARY!$G74)</f>
        <v>0</v>
      </c>
      <c r="CN68" s="20">
        <f>([82]SUMMARY!$G74)</f>
        <v>0</v>
      </c>
      <c r="CO68" s="20">
        <f>([83]SUMMARY!$G74)</f>
        <v>0</v>
      </c>
      <c r="CP68" s="20">
        <f>([84]SUMMARY!$G74)</f>
        <v>0</v>
      </c>
      <c r="CQ68" s="20">
        <f>([85]SUMMARY!$G74)</f>
        <v>0</v>
      </c>
      <c r="CR68" s="20">
        <f>([86]SUMMARY!$G74)</f>
        <v>0</v>
      </c>
      <c r="CS68" s="20">
        <f>([87]SUMMARY!$G74)</f>
        <v>0</v>
      </c>
    </row>
    <row r="69" spans="1:97">
      <c r="A69" s="170">
        <v>1060701</v>
      </c>
      <c r="B69" s="170" t="s">
        <v>57</v>
      </c>
      <c r="C69" s="171">
        <f>VLOOKUP(A69,[2]!OLD,3,)</f>
        <v>0</v>
      </c>
      <c r="D69" s="24">
        <v>0</v>
      </c>
      <c r="E69" s="24">
        <f t="shared" si="38"/>
        <v>0</v>
      </c>
      <c r="F69" s="24">
        <f t="shared" si="39"/>
        <v>0</v>
      </c>
      <c r="G69" s="24">
        <f t="shared" si="40"/>
        <v>0</v>
      </c>
      <c r="H69" s="24">
        <f t="shared" si="41"/>
        <v>0</v>
      </c>
      <c r="I69" s="24">
        <f t="shared" si="42"/>
        <v>0</v>
      </c>
      <c r="J69" s="24">
        <f t="shared" si="43"/>
        <v>0</v>
      </c>
      <c r="K69" s="24">
        <f t="shared" si="44"/>
        <v>0</v>
      </c>
      <c r="L69" s="24">
        <f t="shared" si="45"/>
        <v>0</v>
      </c>
      <c r="M69" s="24">
        <f t="shared" si="46"/>
        <v>0</v>
      </c>
      <c r="N69" s="20">
        <f>([4]SUMMARY!$G75)</f>
        <v>0</v>
      </c>
      <c r="O69" s="20">
        <f>([5]SUMMARY!$G75)</f>
        <v>0</v>
      </c>
      <c r="P69" s="20">
        <f>([6]SUMMARY!$G75)</f>
        <v>0</v>
      </c>
      <c r="Q69" s="20">
        <f>([7]SUMMARY!$G75)</f>
        <v>0</v>
      </c>
      <c r="R69" s="20">
        <f>([8]SUMMARY!$G75)</f>
        <v>0</v>
      </c>
      <c r="S69" s="20">
        <f>([9]SUMMARY!$G75)</f>
        <v>0</v>
      </c>
      <c r="T69" s="20">
        <f>([10]SUMMARY!$G75)</f>
        <v>0</v>
      </c>
      <c r="U69" s="20">
        <f>([11]SUMMARY!$G75)</f>
        <v>0</v>
      </c>
      <c r="V69" s="20">
        <f>([12]SUMMARY!$G75)</f>
        <v>0</v>
      </c>
      <c r="W69" s="20">
        <f>([13]SUMMARY!$G75)</f>
        <v>0</v>
      </c>
      <c r="X69" s="20">
        <f>([14]SUMMARY!$G75)</f>
        <v>0</v>
      </c>
      <c r="Y69" s="20">
        <f>([15]SUMMARY!$G75)</f>
        <v>0</v>
      </c>
      <c r="Z69" s="20">
        <f>([16]SUMMARY!$G75)</f>
        <v>0</v>
      </c>
      <c r="AA69" s="20">
        <f>([17]SUMMARY!$G75)</f>
        <v>0</v>
      </c>
      <c r="AB69" s="20">
        <f>([18]SUMMARY!$G75)</f>
        <v>0</v>
      </c>
      <c r="AC69" s="20">
        <f>([19]SUMMARY!$G75)</f>
        <v>0</v>
      </c>
      <c r="AD69" s="20">
        <f>([20]SUMMARY!$G75)</f>
        <v>0</v>
      </c>
      <c r="AE69" s="20">
        <f>([21]SUMMARY!$G75)</f>
        <v>0</v>
      </c>
      <c r="AF69" s="20">
        <f>([22]SUMMARY!$G75)</f>
        <v>0</v>
      </c>
      <c r="AG69" s="20">
        <f>([23]SUMMARY!$G75)</f>
        <v>0</v>
      </c>
      <c r="AH69" s="20">
        <f>([24]SUMMARY!$G75)</f>
        <v>0</v>
      </c>
      <c r="AI69" s="20">
        <f>([25]SUMMARY!$G75)</f>
        <v>0</v>
      </c>
      <c r="AJ69" s="20">
        <f>([26]SUMMARY!$G75)</f>
        <v>0</v>
      </c>
      <c r="AK69" s="20">
        <f>([27]SUMMARY!$G75)</f>
        <v>0</v>
      </c>
      <c r="AL69" s="20">
        <f>([28]SUMMARY!$G75)</f>
        <v>0</v>
      </c>
      <c r="AM69" s="20">
        <f>([29]SUMMARY!$G75)</f>
        <v>0</v>
      </c>
      <c r="AN69" s="20">
        <f>([30]SUMMARY!$G75)</f>
        <v>0</v>
      </c>
      <c r="AO69" s="20">
        <f>([31]SUMMARY!$G75)</f>
        <v>0</v>
      </c>
      <c r="AP69" s="20">
        <f>([32]SUMMARY!$G75)</f>
        <v>0</v>
      </c>
      <c r="AQ69" s="20">
        <f>([33]SUMMARY!$G75)</f>
        <v>0</v>
      </c>
      <c r="AR69" s="20">
        <f>([34]SUMMARY!$G75)</f>
        <v>0</v>
      </c>
      <c r="AS69" s="20">
        <f>([35]SUMMARY!$G75)</f>
        <v>0</v>
      </c>
      <c r="AT69" s="20">
        <f>([36]SUMMARY!$G75)</f>
        <v>0</v>
      </c>
      <c r="AU69" s="20">
        <f>([37]SUMMARY!$G75)</f>
        <v>0</v>
      </c>
      <c r="AV69" s="20">
        <f>([38]SUMMARY!$G75)</f>
        <v>0</v>
      </c>
      <c r="AW69" s="20">
        <f>([39]SUMMARY!$G75)</f>
        <v>0</v>
      </c>
      <c r="AX69" s="20">
        <f>([40]SUMMARY!$G75)</f>
        <v>0</v>
      </c>
      <c r="AY69" s="20">
        <f>([41]SUMMARY!$G75)</f>
        <v>0</v>
      </c>
      <c r="AZ69" s="20">
        <f>([42]SUMMARY!$G75)</f>
        <v>0</v>
      </c>
      <c r="BA69" s="20">
        <f>([43]SUMMARY!$G75)</f>
        <v>0</v>
      </c>
      <c r="BB69" s="20">
        <f>([44]SUMMARY!$G75)</f>
        <v>0</v>
      </c>
      <c r="BC69" s="20">
        <f>([45]SUMMARY!$G75)</f>
        <v>0</v>
      </c>
      <c r="BD69" s="20">
        <f>([46]SUMMARY!$G75)</f>
        <v>0</v>
      </c>
      <c r="BE69" s="20">
        <f>([47]SUMMARY!$G75)</f>
        <v>0</v>
      </c>
      <c r="BF69" s="20">
        <f>([48]SUMMARY!$G75)</f>
        <v>0</v>
      </c>
      <c r="BG69" s="20">
        <f>([49]SUMMARY!$G75)</f>
        <v>0</v>
      </c>
      <c r="BH69" s="20">
        <f>([50]SUMMARY!$G75)</f>
        <v>0</v>
      </c>
      <c r="BI69" s="20">
        <f>([51]SUMMARY!$G75)</f>
        <v>0</v>
      </c>
      <c r="BJ69" s="20">
        <f>([52]SUMMARY!$G75)</f>
        <v>0</v>
      </c>
      <c r="BK69" s="20">
        <f>([53]SUMMARY!$G75)</f>
        <v>0</v>
      </c>
      <c r="BL69" s="20">
        <f>([54]SUMMARY!$G75)</f>
        <v>0</v>
      </c>
      <c r="BM69" s="20">
        <f>([55]SUMMARY!$G75)</f>
        <v>0</v>
      </c>
      <c r="BN69" s="20">
        <f>([56]SUMMARY!$G75)</f>
        <v>0</v>
      </c>
      <c r="BO69" s="20">
        <f>([57]SUMMARY!$G75)</f>
        <v>0</v>
      </c>
      <c r="BP69" s="20">
        <f>([58]SUMMARY!$G75)</f>
        <v>0</v>
      </c>
      <c r="BQ69" s="20">
        <f>([59]SUMMARY!$G75)</f>
        <v>0</v>
      </c>
      <c r="BR69" s="20">
        <f>([60]SUMMARY!$G75)</f>
        <v>0</v>
      </c>
      <c r="BS69" s="20">
        <f>([61]SUMMARY!$G75)</f>
        <v>0</v>
      </c>
      <c r="BT69" s="20">
        <f>([62]SUMMARY!$G75)</f>
        <v>0</v>
      </c>
      <c r="BU69" s="20">
        <f>([63]SUMMARY!$G75)</f>
        <v>0</v>
      </c>
      <c r="BV69" s="20">
        <f>([64]SUMMARY!$G75)</f>
        <v>0</v>
      </c>
      <c r="BW69" s="20">
        <f>([65]SUMMARY!$G75)</f>
        <v>0</v>
      </c>
      <c r="BX69" s="20">
        <f>([66]SUMMARY!$G75)</f>
        <v>0</v>
      </c>
      <c r="BY69" s="20">
        <f>([67]SUMMARY!$G75)</f>
        <v>0</v>
      </c>
      <c r="BZ69" s="20">
        <f>([68]SUMMARY!$G75)</f>
        <v>0</v>
      </c>
      <c r="CA69" s="20">
        <f>([69]SUMMARY!$G75)</f>
        <v>0</v>
      </c>
      <c r="CB69" s="20">
        <f>([70]SUMMARY!$G75)</f>
        <v>0</v>
      </c>
      <c r="CC69" s="20">
        <f>([71]SUMMARY!$G75)</f>
        <v>0</v>
      </c>
      <c r="CD69" s="20">
        <f>([72]SUMMARY!$G75)</f>
        <v>0</v>
      </c>
      <c r="CE69" s="20">
        <f>([73]SUMMARY!$G75)</f>
        <v>0</v>
      </c>
      <c r="CF69" s="20">
        <f>([74]SUMMARY!$G75)</f>
        <v>0</v>
      </c>
      <c r="CG69" s="20">
        <f>([75]SUMMARY!$G75)</f>
        <v>0</v>
      </c>
      <c r="CH69" s="20">
        <f>([76]SUMMARY!$G75)</f>
        <v>0</v>
      </c>
      <c r="CI69" s="20">
        <f>([77]SUMMARY!$G75)</f>
        <v>0</v>
      </c>
      <c r="CJ69" s="20">
        <f>([78]SUMMARY!$G75)</f>
        <v>0</v>
      </c>
      <c r="CK69" s="20">
        <f>([79]SUMMARY!$G75)</f>
        <v>0</v>
      </c>
      <c r="CL69" s="20">
        <f>([80]SUMMARY!$G75)</f>
        <v>0</v>
      </c>
      <c r="CM69" s="20">
        <f>([81]SUMMARY!$G75)</f>
        <v>0</v>
      </c>
      <c r="CN69" s="20">
        <f>([82]SUMMARY!$G75)</f>
        <v>0</v>
      </c>
      <c r="CO69" s="20">
        <f>([83]SUMMARY!$G75)</f>
        <v>0</v>
      </c>
      <c r="CP69" s="20">
        <f>([84]SUMMARY!$G75)</f>
        <v>0</v>
      </c>
      <c r="CQ69" s="20">
        <f>([85]SUMMARY!$G75)</f>
        <v>0</v>
      </c>
      <c r="CR69" s="20">
        <f>([86]SUMMARY!$G75)</f>
        <v>0</v>
      </c>
      <c r="CS69" s="20">
        <f>([87]SUMMARY!$G75)</f>
        <v>0</v>
      </c>
    </row>
    <row r="70" spans="1:97">
      <c r="A70" s="170">
        <v>1060702</v>
      </c>
      <c r="B70" s="170" t="s">
        <v>58</v>
      </c>
      <c r="C70" s="171">
        <f>VLOOKUP(A70,[2]!OLD,3,)</f>
        <v>0</v>
      </c>
      <c r="D70" s="24">
        <v>0</v>
      </c>
      <c r="E70" s="24">
        <f t="shared" si="38"/>
        <v>0</v>
      </c>
      <c r="F70" s="24">
        <f t="shared" si="39"/>
        <v>0</v>
      </c>
      <c r="G70" s="24">
        <f t="shared" si="40"/>
        <v>0</v>
      </c>
      <c r="H70" s="24">
        <f t="shared" si="41"/>
        <v>0</v>
      </c>
      <c r="I70" s="24">
        <f t="shared" si="42"/>
        <v>0</v>
      </c>
      <c r="J70" s="24">
        <f t="shared" si="43"/>
        <v>0</v>
      </c>
      <c r="K70" s="24">
        <f t="shared" si="44"/>
        <v>0</v>
      </c>
      <c r="L70" s="24">
        <f t="shared" si="45"/>
        <v>0</v>
      </c>
      <c r="M70" s="24">
        <f t="shared" si="46"/>
        <v>0</v>
      </c>
      <c r="N70" s="20">
        <f>([4]SUMMARY!$G76)</f>
        <v>0</v>
      </c>
      <c r="O70" s="20">
        <f>([5]SUMMARY!$G76)</f>
        <v>0</v>
      </c>
      <c r="P70" s="20">
        <f>([6]SUMMARY!$G76)</f>
        <v>0</v>
      </c>
      <c r="Q70" s="20">
        <f>([7]SUMMARY!$G76)</f>
        <v>0</v>
      </c>
      <c r="R70" s="20">
        <f>([8]SUMMARY!$G76)</f>
        <v>0</v>
      </c>
      <c r="S70" s="20">
        <f>([9]SUMMARY!$G76)</f>
        <v>0</v>
      </c>
      <c r="T70" s="20">
        <f>([10]SUMMARY!$G76)</f>
        <v>0</v>
      </c>
      <c r="U70" s="20">
        <f>([11]SUMMARY!$G76)</f>
        <v>0</v>
      </c>
      <c r="V70" s="20">
        <f>([12]SUMMARY!$G76)</f>
        <v>0</v>
      </c>
      <c r="W70" s="20">
        <f>([13]SUMMARY!$G76)</f>
        <v>0</v>
      </c>
      <c r="X70" s="20">
        <f>([14]SUMMARY!$G76)</f>
        <v>0</v>
      </c>
      <c r="Y70" s="20">
        <f>([15]SUMMARY!$G76)</f>
        <v>0</v>
      </c>
      <c r="Z70" s="20">
        <f>([16]SUMMARY!$G76)</f>
        <v>0</v>
      </c>
      <c r="AA70" s="20">
        <f>([17]SUMMARY!$G76)</f>
        <v>0</v>
      </c>
      <c r="AB70" s="20">
        <f>([18]SUMMARY!$G76)</f>
        <v>0</v>
      </c>
      <c r="AC70" s="20">
        <f>([19]SUMMARY!$G76)</f>
        <v>0</v>
      </c>
      <c r="AD70" s="20">
        <f>([20]SUMMARY!$G76)</f>
        <v>0</v>
      </c>
      <c r="AE70" s="20">
        <f>([21]SUMMARY!$G76)</f>
        <v>0</v>
      </c>
      <c r="AF70" s="20">
        <f>([22]SUMMARY!$G76)</f>
        <v>0</v>
      </c>
      <c r="AG70" s="20">
        <f>([23]SUMMARY!$G76)</f>
        <v>0</v>
      </c>
      <c r="AH70" s="20">
        <f>([24]SUMMARY!$G76)</f>
        <v>0</v>
      </c>
      <c r="AI70" s="20">
        <f>([25]SUMMARY!$G76)</f>
        <v>0</v>
      </c>
      <c r="AJ70" s="20">
        <f>([26]SUMMARY!$G76)</f>
        <v>0</v>
      </c>
      <c r="AK70" s="20">
        <f>([27]SUMMARY!$G76)</f>
        <v>0</v>
      </c>
      <c r="AL70" s="20">
        <f>([28]SUMMARY!$G76)</f>
        <v>0</v>
      </c>
      <c r="AM70" s="20">
        <f>([29]SUMMARY!$G76)</f>
        <v>0</v>
      </c>
      <c r="AN70" s="20">
        <f>([30]SUMMARY!$G76)</f>
        <v>0</v>
      </c>
      <c r="AO70" s="20">
        <f>([31]SUMMARY!$G76)</f>
        <v>0</v>
      </c>
      <c r="AP70" s="20">
        <f>([32]SUMMARY!$G76)</f>
        <v>0</v>
      </c>
      <c r="AQ70" s="20">
        <f>([33]SUMMARY!$G76)</f>
        <v>0</v>
      </c>
      <c r="AR70" s="20">
        <f>([34]SUMMARY!$G76)</f>
        <v>0</v>
      </c>
      <c r="AS70" s="20">
        <f>([35]SUMMARY!$G76)</f>
        <v>0</v>
      </c>
      <c r="AT70" s="20">
        <f>([36]SUMMARY!$G76)</f>
        <v>0</v>
      </c>
      <c r="AU70" s="20">
        <f>([37]SUMMARY!$G76)</f>
        <v>0</v>
      </c>
      <c r="AV70" s="20">
        <f>([38]SUMMARY!$G76)</f>
        <v>0</v>
      </c>
      <c r="AW70" s="20">
        <f>([39]SUMMARY!$G76)</f>
        <v>0</v>
      </c>
      <c r="AX70" s="20">
        <f>([40]SUMMARY!$G76)</f>
        <v>0</v>
      </c>
      <c r="AY70" s="20">
        <f>([41]SUMMARY!$G76)</f>
        <v>0</v>
      </c>
      <c r="AZ70" s="20">
        <f>([42]SUMMARY!$G76)</f>
        <v>0</v>
      </c>
      <c r="BA70" s="20">
        <f>([43]SUMMARY!$G76)</f>
        <v>0</v>
      </c>
      <c r="BB70" s="20">
        <f>([44]SUMMARY!$G76)</f>
        <v>0</v>
      </c>
      <c r="BC70" s="20">
        <f>([45]SUMMARY!$G76)</f>
        <v>0</v>
      </c>
      <c r="BD70" s="20">
        <f>([46]SUMMARY!$G76)</f>
        <v>0</v>
      </c>
      <c r="BE70" s="20">
        <f>([47]SUMMARY!$G76)</f>
        <v>0</v>
      </c>
      <c r="BF70" s="20">
        <f>([48]SUMMARY!$G76)</f>
        <v>0</v>
      </c>
      <c r="BG70" s="20">
        <f>([49]SUMMARY!$G76)</f>
        <v>0</v>
      </c>
      <c r="BH70" s="20">
        <f>([50]SUMMARY!$G76)</f>
        <v>0</v>
      </c>
      <c r="BI70" s="20">
        <f>([51]SUMMARY!$G76)</f>
        <v>0</v>
      </c>
      <c r="BJ70" s="20">
        <f>([52]SUMMARY!$G76)</f>
        <v>0</v>
      </c>
      <c r="BK70" s="20">
        <f>([53]SUMMARY!$G76)</f>
        <v>0</v>
      </c>
      <c r="BL70" s="20">
        <f>([54]SUMMARY!$G76)</f>
        <v>0</v>
      </c>
      <c r="BM70" s="20">
        <f>([55]SUMMARY!$G76)</f>
        <v>0</v>
      </c>
      <c r="BN70" s="20">
        <f>([56]SUMMARY!$G76)</f>
        <v>0</v>
      </c>
      <c r="BO70" s="20">
        <f>([57]SUMMARY!$G76)</f>
        <v>0</v>
      </c>
      <c r="BP70" s="20">
        <f>([58]SUMMARY!$G76)</f>
        <v>0</v>
      </c>
      <c r="BQ70" s="20">
        <f>([59]SUMMARY!$G76)</f>
        <v>0</v>
      </c>
      <c r="BR70" s="20">
        <f>([60]SUMMARY!$G76)</f>
        <v>0</v>
      </c>
      <c r="BS70" s="20">
        <f>([61]SUMMARY!$G76)</f>
        <v>0</v>
      </c>
      <c r="BT70" s="20">
        <f>([62]SUMMARY!$G76)</f>
        <v>0</v>
      </c>
      <c r="BU70" s="20">
        <f>([63]SUMMARY!$G76)</f>
        <v>0</v>
      </c>
      <c r="BV70" s="20">
        <f>([64]SUMMARY!$G76)</f>
        <v>0</v>
      </c>
      <c r="BW70" s="20">
        <f>([65]SUMMARY!$G76)</f>
        <v>0</v>
      </c>
      <c r="BX70" s="20">
        <f>([66]SUMMARY!$G76)</f>
        <v>0</v>
      </c>
      <c r="BY70" s="20">
        <f>([67]SUMMARY!$G76)</f>
        <v>0</v>
      </c>
      <c r="BZ70" s="20">
        <f>([68]SUMMARY!$G76)</f>
        <v>0</v>
      </c>
      <c r="CA70" s="20">
        <f>([69]SUMMARY!$G76)</f>
        <v>0</v>
      </c>
      <c r="CB70" s="20">
        <f>([70]SUMMARY!$G76)</f>
        <v>0</v>
      </c>
      <c r="CC70" s="20">
        <f>([71]SUMMARY!$G76)</f>
        <v>0</v>
      </c>
      <c r="CD70" s="20">
        <f>([72]SUMMARY!$G76)</f>
        <v>0</v>
      </c>
      <c r="CE70" s="20">
        <f>([73]SUMMARY!$G76)</f>
        <v>0</v>
      </c>
      <c r="CF70" s="20">
        <f>([74]SUMMARY!$G76)</f>
        <v>0</v>
      </c>
      <c r="CG70" s="20">
        <f>([75]SUMMARY!$G76)</f>
        <v>0</v>
      </c>
      <c r="CH70" s="20">
        <f>([76]SUMMARY!$G76)</f>
        <v>0</v>
      </c>
      <c r="CI70" s="20">
        <f>([77]SUMMARY!$G76)</f>
        <v>0</v>
      </c>
      <c r="CJ70" s="20">
        <f>([78]SUMMARY!$G76)</f>
        <v>0</v>
      </c>
      <c r="CK70" s="20">
        <f>([79]SUMMARY!$G76)</f>
        <v>0</v>
      </c>
      <c r="CL70" s="20">
        <f>([80]SUMMARY!$G76)</f>
        <v>0</v>
      </c>
      <c r="CM70" s="20">
        <f>([81]SUMMARY!$G76)</f>
        <v>0</v>
      </c>
      <c r="CN70" s="20">
        <f>([82]SUMMARY!$G76)</f>
        <v>0</v>
      </c>
      <c r="CO70" s="20">
        <f>([83]SUMMARY!$G76)</f>
        <v>0</v>
      </c>
      <c r="CP70" s="20">
        <f>([84]SUMMARY!$G76)</f>
        <v>0</v>
      </c>
      <c r="CQ70" s="20">
        <f>([85]SUMMARY!$G76)</f>
        <v>0</v>
      </c>
      <c r="CR70" s="20">
        <f>([86]SUMMARY!$G76)</f>
        <v>0</v>
      </c>
      <c r="CS70" s="20">
        <f>([87]SUMMARY!$G76)</f>
        <v>0</v>
      </c>
    </row>
    <row r="71" spans="1:97">
      <c r="A71" s="170">
        <v>1061101</v>
      </c>
      <c r="B71" s="170" t="s">
        <v>59</v>
      </c>
      <c r="C71" s="171">
        <f>VLOOKUP(A71,[2]!OLD,3,)</f>
        <v>1780000</v>
      </c>
      <c r="D71" s="24">
        <v>1800000</v>
      </c>
      <c r="E71" s="24">
        <f t="shared" si="38"/>
        <v>3225486</v>
      </c>
      <c r="F71" s="24">
        <f t="shared" si="39"/>
        <v>1425486</v>
      </c>
      <c r="G71" s="24">
        <f t="shared" si="40"/>
        <v>0</v>
      </c>
      <c r="H71" s="24">
        <f t="shared" si="41"/>
        <v>0</v>
      </c>
      <c r="I71" s="24">
        <f t="shared" si="42"/>
        <v>8002</v>
      </c>
      <c r="J71" s="24">
        <f t="shared" si="43"/>
        <v>3217484</v>
      </c>
      <c r="K71" s="24">
        <f t="shared" si="44"/>
        <v>0</v>
      </c>
      <c r="L71" s="24">
        <f t="shared" si="45"/>
        <v>0</v>
      </c>
      <c r="M71" s="24">
        <f t="shared" si="46"/>
        <v>0</v>
      </c>
      <c r="N71" s="20">
        <f>([4]SUMMARY!$G77)</f>
        <v>0</v>
      </c>
      <c r="O71" s="20">
        <f>([5]SUMMARY!$G77)</f>
        <v>0</v>
      </c>
      <c r="P71" s="20">
        <f>([6]SUMMARY!$G77)</f>
        <v>0</v>
      </c>
      <c r="Q71" s="20">
        <f>([7]SUMMARY!$G77)</f>
        <v>0</v>
      </c>
      <c r="R71" s="20">
        <f>([8]SUMMARY!$G77)</f>
        <v>0</v>
      </c>
      <c r="S71" s="20">
        <f>([9]SUMMARY!$G77)</f>
        <v>0</v>
      </c>
      <c r="T71" s="20">
        <f>([10]SUMMARY!$G77)</f>
        <v>0</v>
      </c>
      <c r="U71" s="20">
        <f>([11]SUMMARY!$G77)</f>
        <v>0</v>
      </c>
      <c r="V71" s="20">
        <f>([12]SUMMARY!$G77)</f>
        <v>0</v>
      </c>
      <c r="W71" s="20">
        <f>([13]SUMMARY!$G77)</f>
        <v>0</v>
      </c>
      <c r="X71" s="20">
        <f>([14]SUMMARY!$G77)</f>
        <v>0</v>
      </c>
      <c r="Y71" s="20">
        <f>([15]SUMMARY!$G77)</f>
        <v>0</v>
      </c>
      <c r="Z71" s="20">
        <f>([16]SUMMARY!$G77)</f>
        <v>0</v>
      </c>
      <c r="AA71" s="20">
        <f>([17]SUMMARY!$G77)</f>
        <v>0</v>
      </c>
      <c r="AB71" s="20">
        <f>([18]SUMMARY!$G77)</f>
        <v>0</v>
      </c>
      <c r="AC71" s="20">
        <f>([19]SUMMARY!$G77)</f>
        <v>0</v>
      </c>
      <c r="AD71" s="20">
        <f>([20]SUMMARY!$G77)</f>
        <v>0</v>
      </c>
      <c r="AE71" s="20">
        <f>([21]SUMMARY!$G77)</f>
        <v>0</v>
      </c>
      <c r="AF71" s="20">
        <f>([22]SUMMARY!$G77)</f>
        <v>0</v>
      </c>
      <c r="AG71" s="20">
        <f>([23]SUMMARY!$G77)</f>
        <v>0</v>
      </c>
      <c r="AH71" s="20">
        <f>([24]SUMMARY!$G77)</f>
        <v>0</v>
      </c>
      <c r="AI71" s="20">
        <f>([25]SUMMARY!$G77)</f>
        <v>8002</v>
      </c>
      <c r="AJ71" s="20">
        <f>([26]SUMMARY!$G77)</f>
        <v>0</v>
      </c>
      <c r="AK71" s="20">
        <f>([27]SUMMARY!$G77)</f>
        <v>0</v>
      </c>
      <c r="AL71" s="20">
        <f>([28]SUMMARY!$G77)</f>
        <v>600000</v>
      </c>
      <c r="AM71" s="20">
        <f>([29]SUMMARY!$G77)</f>
        <v>0</v>
      </c>
      <c r="AN71" s="20">
        <f>([30]SUMMARY!$G77)</f>
        <v>0</v>
      </c>
      <c r="AO71" s="20">
        <f>([31]SUMMARY!$G77)</f>
        <v>2617484</v>
      </c>
      <c r="AP71" s="20">
        <f>([32]SUMMARY!$G77)</f>
        <v>0</v>
      </c>
      <c r="AQ71" s="20">
        <f>([33]SUMMARY!$G77)</f>
        <v>0</v>
      </c>
      <c r="AR71" s="20">
        <f>([34]SUMMARY!$G77)</f>
        <v>0</v>
      </c>
      <c r="AS71" s="20">
        <f>([35]SUMMARY!$G77)</f>
        <v>0</v>
      </c>
      <c r="AT71" s="20">
        <f>([36]SUMMARY!$G77)</f>
        <v>0</v>
      </c>
      <c r="AU71" s="20">
        <f>([37]SUMMARY!$G77)</f>
        <v>0</v>
      </c>
      <c r="AV71" s="20">
        <f>([38]SUMMARY!$G77)</f>
        <v>0</v>
      </c>
      <c r="AW71" s="20">
        <f>([39]SUMMARY!$G77)</f>
        <v>0</v>
      </c>
      <c r="AX71" s="20">
        <f>([40]SUMMARY!$G77)</f>
        <v>0</v>
      </c>
      <c r="AY71" s="20">
        <f>([41]SUMMARY!$G77)</f>
        <v>0</v>
      </c>
      <c r="AZ71" s="20">
        <f>([42]SUMMARY!$G77)</f>
        <v>0</v>
      </c>
      <c r="BA71" s="20">
        <f>([43]SUMMARY!$G77)</f>
        <v>0</v>
      </c>
      <c r="BB71" s="20">
        <f>([44]SUMMARY!$G77)</f>
        <v>0</v>
      </c>
      <c r="BC71" s="20">
        <f>([45]SUMMARY!$G77)</f>
        <v>0</v>
      </c>
      <c r="BD71" s="20">
        <f>([46]SUMMARY!$G77)</f>
        <v>0</v>
      </c>
      <c r="BE71" s="20">
        <f>([47]SUMMARY!$G77)</f>
        <v>0</v>
      </c>
      <c r="BF71" s="20">
        <f>([48]SUMMARY!$G77)</f>
        <v>0</v>
      </c>
      <c r="BG71" s="20">
        <f>([49]SUMMARY!$G77)</f>
        <v>0</v>
      </c>
      <c r="BH71" s="20">
        <f>([50]SUMMARY!$G77)</f>
        <v>0</v>
      </c>
      <c r="BI71" s="20">
        <f>([51]SUMMARY!$G77)</f>
        <v>0</v>
      </c>
      <c r="BJ71" s="20">
        <f>([52]SUMMARY!$G77)</f>
        <v>0</v>
      </c>
      <c r="BK71" s="20">
        <f>([53]SUMMARY!$G77)</f>
        <v>0</v>
      </c>
      <c r="BL71" s="20">
        <f>([54]SUMMARY!$G77)</f>
        <v>0</v>
      </c>
      <c r="BM71" s="20">
        <f>([55]SUMMARY!$G77)</f>
        <v>0</v>
      </c>
      <c r="BN71" s="20">
        <f>([56]SUMMARY!$G77)</f>
        <v>0</v>
      </c>
      <c r="BO71" s="20">
        <f>([57]SUMMARY!$G77)</f>
        <v>0</v>
      </c>
      <c r="BP71" s="20">
        <f>([58]SUMMARY!$G77)</f>
        <v>0</v>
      </c>
      <c r="BQ71" s="20">
        <f>([59]SUMMARY!$G77)</f>
        <v>0</v>
      </c>
      <c r="BR71" s="20">
        <f>([60]SUMMARY!$G77)</f>
        <v>0</v>
      </c>
      <c r="BS71" s="20">
        <f>([61]SUMMARY!$G77)</f>
        <v>0</v>
      </c>
      <c r="BT71" s="20">
        <f>([62]SUMMARY!$G77)</f>
        <v>0</v>
      </c>
      <c r="BU71" s="20">
        <f>([63]SUMMARY!$G77)</f>
        <v>0</v>
      </c>
      <c r="BV71" s="20">
        <f>([64]SUMMARY!$G77)</f>
        <v>0</v>
      </c>
      <c r="BW71" s="20">
        <f>([65]SUMMARY!$G77)</f>
        <v>0</v>
      </c>
      <c r="BX71" s="20">
        <f>([66]SUMMARY!$G77)</f>
        <v>0</v>
      </c>
      <c r="BY71" s="20">
        <f>([67]SUMMARY!$G77)</f>
        <v>0</v>
      </c>
      <c r="BZ71" s="20">
        <f>([68]SUMMARY!$G77)</f>
        <v>0</v>
      </c>
      <c r="CA71" s="20">
        <f>([69]SUMMARY!$G77)</f>
        <v>0</v>
      </c>
      <c r="CB71" s="20">
        <f>([70]SUMMARY!$G77)</f>
        <v>0</v>
      </c>
      <c r="CC71" s="20">
        <f>([71]SUMMARY!$G77)</f>
        <v>0</v>
      </c>
      <c r="CD71" s="20">
        <f>([72]SUMMARY!$G77)</f>
        <v>0</v>
      </c>
      <c r="CE71" s="20">
        <f>([73]SUMMARY!$G77)</f>
        <v>0</v>
      </c>
      <c r="CF71" s="20">
        <f>([74]SUMMARY!$G77)</f>
        <v>0</v>
      </c>
      <c r="CG71" s="20">
        <f>([75]SUMMARY!$G77)</f>
        <v>0</v>
      </c>
      <c r="CH71" s="20">
        <f>([76]SUMMARY!$G77)</f>
        <v>0</v>
      </c>
      <c r="CI71" s="20">
        <f>([77]SUMMARY!$G77)</f>
        <v>0</v>
      </c>
      <c r="CJ71" s="20">
        <f>([78]SUMMARY!$G77)</f>
        <v>0</v>
      </c>
      <c r="CK71" s="20">
        <f>([79]SUMMARY!$G77)</f>
        <v>0</v>
      </c>
      <c r="CL71" s="20">
        <f>([80]SUMMARY!$G77)</f>
        <v>0</v>
      </c>
      <c r="CM71" s="20">
        <f>([81]SUMMARY!$G77)</f>
        <v>0</v>
      </c>
      <c r="CN71" s="20">
        <f>([82]SUMMARY!$G77)</f>
        <v>0</v>
      </c>
      <c r="CO71" s="20">
        <f>([83]SUMMARY!$G77)</f>
        <v>0</v>
      </c>
      <c r="CP71" s="20">
        <f>([84]SUMMARY!$G77)</f>
        <v>0</v>
      </c>
      <c r="CQ71" s="20">
        <f>([85]SUMMARY!$G77)</f>
        <v>0</v>
      </c>
      <c r="CR71" s="20">
        <f>([86]SUMMARY!$G77)</f>
        <v>0</v>
      </c>
      <c r="CS71" s="20">
        <f>([87]SUMMARY!$G77)</f>
        <v>0</v>
      </c>
    </row>
    <row r="72" spans="1:97">
      <c r="A72" s="170">
        <v>1061102</v>
      </c>
      <c r="B72" s="170" t="s">
        <v>60</v>
      </c>
      <c r="C72" s="171">
        <f>VLOOKUP(A72,[2]!OLD,3,)</f>
        <v>4068358</v>
      </c>
      <c r="D72" s="24">
        <v>3786100</v>
      </c>
      <c r="E72" s="24">
        <f t="shared" si="38"/>
        <v>3160266</v>
      </c>
      <c r="F72" s="24">
        <f t="shared" si="39"/>
        <v>-625834</v>
      </c>
      <c r="G72" s="24">
        <f t="shared" si="40"/>
        <v>773</v>
      </c>
      <c r="H72" s="24">
        <f t="shared" si="41"/>
        <v>0</v>
      </c>
      <c r="I72" s="24">
        <f t="shared" si="42"/>
        <v>0</v>
      </c>
      <c r="J72" s="24">
        <f t="shared" si="43"/>
        <v>3156643</v>
      </c>
      <c r="K72" s="24">
        <f t="shared" si="44"/>
        <v>750</v>
      </c>
      <c r="L72" s="24">
        <f t="shared" si="45"/>
        <v>0</v>
      </c>
      <c r="M72" s="24">
        <f t="shared" si="46"/>
        <v>2100</v>
      </c>
      <c r="N72" s="20">
        <f>([4]SUMMARY!$G78)</f>
        <v>773</v>
      </c>
      <c r="O72" s="20">
        <f>([5]SUMMARY!$G78)</f>
        <v>0</v>
      </c>
      <c r="P72" s="20">
        <f>([6]SUMMARY!$G78)</f>
        <v>0</v>
      </c>
      <c r="Q72" s="20">
        <f>([7]SUMMARY!$G78)</f>
        <v>0</v>
      </c>
      <c r="R72" s="20">
        <f>([8]SUMMARY!$G78)</f>
        <v>0</v>
      </c>
      <c r="S72" s="20">
        <f>([9]SUMMARY!$G78)</f>
        <v>0</v>
      </c>
      <c r="T72" s="20">
        <f>([10]SUMMARY!$G78)</f>
        <v>0</v>
      </c>
      <c r="U72" s="20">
        <f>([11]SUMMARY!$G78)</f>
        <v>0</v>
      </c>
      <c r="V72" s="20">
        <f>([12]SUMMARY!$G78)</f>
        <v>0</v>
      </c>
      <c r="W72" s="20">
        <f>([13]SUMMARY!$G78)</f>
        <v>0</v>
      </c>
      <c r="X72" s="20">
        <f>([14]SUMMARY!$G78)</f>
        <v>0</v>
      </c>
      <c r="Y72" s="20">
        <f>([15]SUMMARY!$G78)</f>
        <v>0</v>
      </c>
      <c r="Z72" s="20">
        <f>([16]SUMMARY!$G78)</f>
        <v>0</v>
      </c>
      <c r="AA72" s="20">
        <f>([17]SUMMARY!$G78)</f>
        <v>0</v>
      </c>
      <c r="AB72" s="20">
        <f>([18]SUMMARY!$G78)</f>
        <v>0</v>
      </c>
      <c r="AC72" s="20">
        <f>([19]SUMMARY!$G78)</f>
        <v>0</v>
      </c>
      <c r="AD72" s="20">
        <f>([20]SUMMARY!$G78)</f>
        <v>0</v>
      </c>
      <c r="AE72" s="20">
        <f>([21]SUMMARY!$G78)</f>
        <v>0</v>
      </c>
      <c r="AF72" s="20">
        <f>([22]SUMMARY!$G78)</f>
        <v>0</v>
      </c>
      <c r="AG72" s="20">
        <f>([23]SUMMARY!$G78)</f>
        <v>0</v>
      </c>
      <c r="AH72" s="20">
        <f>([24]SUMMARY!$G78)</f>
        <v>0</v>
      </c>
      <c r="AI72" s="20">
        <f>([25]SUMMARY!$G78)</f>
        <v>0</v>
      </c>
      <c r="AJ72" s="20">
        <f>([26]SUMMARY!$G78)</f>
        <v>0</v>
      </c>
      <c r="AK72" s="20">
        <f>([27]SUMMARY!$G78)</f>
        <v>0</v>
      </c>
      <c r="AL72" s="20">
        <f>([28]SUMMARY!$G78)</f>
        <v>0</v>
      </c>
      <c r="AM72" s="20">
        <f>([29]SUMMARY!$G78)</f>
        <v>0</v>
      </c>
      <c r="AN72" s="20">
        <f>([30]SUMMARY!$G78)</f>
        <v>0</v>
      </c>
      <c r="AO72" s="20">
        <f>([31]SUMMARY!$G78)</f>
        <v>0</v>
      </c>
      <c r="AP72" s="20">
        <f>([32]SUMMARY!$G78)</f>
        <v>0</v>
      </c>
      <c r="AQ72" s="20">
        <f>([33]SUMMARY!$G78)</f>
        <v>0</v>
      </c>
      <c r="AR72" s="20">
        <f>([34]SUMMARY!$G78)</f>
        <v>0</v>
      </c>
      <c r="AS72" s="20">
        <f>([35]SUMMARY!$G78)</f>
        <v>22000</v>
      </c>
      <c r="AT72" s="20">
        <f>([36]SUMMARY!$G78)</f>
        <v>0</v>
      </c>
      <c r="AU72" s="20">
        <f>([37]SUMMARY!$G78)</f>
        <v>0</v>
      </c>
      <c r="AV72" s="20">
        <f>([38]SUMMARY!$G78)</f>
        <v>0</v>
      </c>
      <c r="AW72" s="20">
        <f>([39]SUMMARY!$G78)</f>
        <v>0</v>
      </c>
      <c r="AX72" s="20">
        <f>([40]SUMMARY!$G78)</f>
        <v>0</v>
      </c>
      <c r="AY72" s="20">
        <f>([41]SUMMARY!$G78)</f>
        <v>3531</v>
      </c>
      <c r="AZ72" s="20">
        <f>([42]SUMMARY!$G78)</f>
        <v>0</v>
      </c>
      <c r="BA72" s="20">
        <f>([43]SUMMARY!$G78)</f>
        <v>0</v>
      </c>
      <c r="BB72" s="20">
        <f>([44]SUMMARY!$G78)</f>
        <v>0</v>
      </c>
      <c r="BC72" s="20">
        <f>([45]SUMMARY!$G78)</f>
        <v>0</v>
      </c>
      <c r="BD72" s="20">
        <f>([46]SUMMARY!$G78)</f>
        <v>0</v>
      </c>
      <c r="BE72" s="20">
        <f>([47]SUMMARY!$G78)</f>
        <v>0</v>
      </c>
      <c r="BF72" s="20">
        <f>([48]SUMMARY!$G78)</f>
        <v>3131112</v>
      </c>
      <c r="BG72" s="20">
        <f>([49]SUMMARY!$G78)</f>
        <v>0</v>
      </c>
      <c r="BH72" s="20">
        <f>([50]SUMMARY!$G78)</f>
        <v>0</v>
      </c>
      <c r="BI72" s="20">
        <f>([51]SUMMARY!$G78)</f>
        <v>0</v>
      </c>
      <c r="BJ72" s="20">
        <f>([52]SUMMARY!$G78)</f>
        <v>0</v>
      </c>
      <c r="BK72" s="20">
        <f>([53]SUMMARY!$G78)</f>
        <v>0</v>
      </c>
      <c r="BL72" s="20">
        <f>([54]SUMMARY!$G78)</f>
        <v>0</v>
      </c>
      <c r="BM72" s="20">
        <f>([55]SUMMARY!$G78)</f>
        <v>0</v>
      </c>
      <c r="BN72" s="20">
        <f>([56]SUMMARY!$G78)</f>
        <v>0</v>
      </c>
      <c r="BO72" s="20">
        <f>([57]SUMMARY!$G78)</f>
        <v>0</v>
      </c>
      <c r="BP72" s="20">
        <f>([58]SUMMARY!$G78)</f>
        <v>0</v>
      </c>
      <c r="BQ72" s="20">
        <f>([59]SUMMARY!$G78)</f>
        <v>750</v>
      </c>
      <c r="BR72" s="20">
        <f>([60]SUMMARY!$G78)</f>
        <v>0</v>
      </c>
      <c r="BS72" s="20">
        <f>([61]SUMMARY!$G78)</f>
        <v>0</v>
      </c>
      <c r="BT72" s="20">
        <f>([62]SUMMARY!$G78)</f>
        <v>0</v>
      </c>
      <c r="BU72" s="20">
        <f>([63]SUMMARY!$G78)</f>
        <v>0</v>
      </c>
      <c r="BV72" s="20">
        <f>([64]SUMMARY!$G78)</f>
        <v>0</v>
      </c>
      <c r="BW72" s="20">
        <f>([65]SUMMARY!$G78)</f>
        <v>0</v>
      </c>
      <c r="BX72" s="20">
        <f>([66]SUMMARY!$G78)</f>
        <v>0</v>
      </c>
      <c r="BY72" s="20">
        <f>([67]SUMMARY!$G78)</f>
        <v>0</v>
      </c>
      <c r="BZ72" s="20">
        <f>([68]SUMMARY!$G78)</f>
        <v>0</v>
      </c>
      <c r="CA72" s="20">
        <f>([69]SUMMARY!$G78)</f>
        <v>0</v>
      </c>
      <c r="CB72" s="20">
        <f>([70]SUMMARY!$G78)</f>
        <v>0</v>
      </c>
      <c r="CC72" s="20">
        <f>([71]SUMMARY!$G78)</f>
        <v>0</v>
      </c>
      <c r="CD72" s="20">
        <f>([72]SUMMARY!$G78)</f>
        <v>0</v>
      </c>
      <c r="CE72" s="20">
        <f>([73]SUMMARY!$G78)</f>
        <v>0</v>
      </c>
      <c r="CF72" s="20">
        <f>([74]SUMMARY!$G78)</f>
        <v>0</v>
      </c>
      <c r="CG72" s="20">
        <f>([75]SUMMARY!$G78)</f>
        <v>0</v>
      </c>
      <c r="CH72" s="20">
        <f>([76]SUMMARY!$G78)</f>
        <v>0</v>
      </c>
      <c r="CI72" s="20">
        <f>([77]SUMMARY!$G78)</f>
        <v>0</v>
      </c>
      <c r="CJ72" s="20">
        <f>([78]SUMMARY!$G78)</f>
        <v>0</v>
      </c>
      <c r="CK72" s="20">
        <f>([79]SUMMARY!$G78)</f>
        <v>0</v>
      </c>
      <c r="CL72" s="20">
        <f>([80]SUMMARY!$G78)</f>
        <v>0</v>
      </c>
      <c r="CM72" s="20">
        <f>([81]SUMMARY!$G78)</f>
        <v>0</v>
      </c>
      <c r="CN72" s="20">
        <f>([82]SUMMARY!$G78)</f>
        <v>0</v>
      </c>
      <c r="CO72" s="20">
        <f>([83]SUMMARY!$G78)</f>
        <v>0</v>
      </c>
      <c r="CP72" s="20">
        <f>([84]SUMMARY!$G78)</f>
        <v>1000</v>
      </c>
      <c r="CQ72" s="20">
        <f>([85]SUMMARY!$G78)</f>
        <v>0</v>
      </c>
      <c r="CR72" s="20">
        <f>([86]SUMMARY!$G78)</f>
        <v>1100</v>
      </c>
      <c r="CS72" s="20">
        <f>([87]SUMMARY!$G78)</f>
        <v>0</v>
      </c>
    </row>
    <row r="73" spans="1:97">
      <c r="A73" s="170">
        <v>1061104</v>
      </c>
      <c r="B73" s="170" t="s">
        <v>61</v>
      </c>
      <c r="C73" s="171">
        <f>VLOOKUP(A73,[2]!OLD,3,)</f>
        <v>0</v>
      </c>
      <c r="D73" s="24">
        <v>0</v>
      </c>
      <c r="E73" s="24">
        <f t="shared" si="38"/>
        <v>48405</v>
      </c>
      <c r="F73" s="24">
        <f t="shared" si="39"/>
        <v>48405</v>
      </c>
      <c r="G73" s="24">
        <f t="shared" si="40"/>
        <v>0</v>
      </c>
      <c r="H73" s="24">
        <f t="shared" si="41"/>
        <v>0</v>
      </c>
      <c r="I73" s="24">
        <f t="shared" si="42"/>
        <v>48405</v>
      </c>
      <c r="J73" s="24">
        <f t="shared" si="43"/>
        <v>0</v>
      </c>
      <c r="K73" s="24">
        <f t="shared" si="44"/>
        <v>0</v>
      </c>
      <c r="L73" s="24">
        <f t="shared" si="45"/>
        <v>0</v>
      </c>
      <c r="M73" s="24">
        <f t="shared" si="46"/>
        <v>0</v>
      </c>
      <c r="N73" s="20">
        <f>([4]SUMMARY!$G79)</f>
        <v>0</v>
      </c>
      <c r="O73" s="20">
        <f>([5]SUMMARY!$G79)</f>
        <v>0</v>
      </c>
      <c r="P73" s="20">
        <f>([6]SUMMARY!$G79)</f>
        <v>0</v>
      </c>
      <c r="Q73" s="20">
        <f>([7]SUMMARY!$G79)</f>
        <v>0</v>
      </c>
      <c r="R73" s="20">
        <f>([8]SUMMARY!$G79)</f>
        <v>0</v>
      </c>
      <c r="S73" s="20">
        <f>([9]SUMMARY!$G79)</f>
        <v>0</v>
      </c>
      <c r="T73" s="20">
        <f>([10]SUMMARY!$G79)</f>
        <v>0</v>
      </c>
      <c r="U73" s="20">
        <f>([11]SUMMARY!$G79)</f>
        <v>0</v>
      </c>
      <c r="V73" s="20">
        <f>([12]SUMMARY!$G79)</f>
        <v>0</v>
      </c>
      <c r="W73" s="20">
        <f>([13]SUMMARY!$G79)</f>
        <v>0</v>
      </c>
      <c r="X73" s="20">
        <f>([14]SUMMARY!$G79)</f>
        <v>0</v>
      </c>
      <c r="Y73" s="20">
        <f>([15]SUMMARY!$G79)</f>
        <v>0</v>
      </c>
      <c r="Z73" s="20">
        <f>([16]SUMMARY!$G79)</f>
        <v>0</v>
      </c>
      <c r="AA73" s="20">
        <f>([17]SUMMARY!$G79)</f>
        <v>0</v>
      </c>
      <c r="AB73" s="20">
        <f>([18]SUMMARY!$G79)</f>
        <v>0</v>
      </c>
      <c r="AC73" s="20">
        <f>([19]SUMMARY!$G79)</f>
        <v>0</v>
      </c>
      <c r="AD73" s="20">
        <f>([20]SUMMARY!$G79)</f>
        <v>0</v>
      </c>
      <c r="AE73" s="20">
        <f>([21]SUMMARY!$G79)</f>
        <v>0</v>
      </c>
      <c r="AF73" s="20">
        <f>([22]SUMMARY!$G79)</f>
        <v>0</v>
      </c>
      <c r="AG73" s="20">
        <f>([23]SUMMARY!$G79)</f>
        <v>0</v>
      </c>
      <c r="AH73" s="20">
        <f>([24]SUMMARY!$G79)</f>
        <v>0</v>
      </c>
      <c r="AI73" s="20">
        <f>([25]SUMMARY!$G79)</f>
        <v>48405</v>
      </c>
      <c r="AJ73" s="20">
        <f>([26]SUMMARY!$G79)</f>
        <v>0</v>
      </c>
      <c r="AK73" s="20">
        <f>([27]SUMMARY!$G79)</f>
        <v>0</v>
      </c>
      <c r="AL73" s="20">
        <f>([28]SUMMARY!$G79)</f>
        <v>0</v>
      </c>
      <c r="AM73" s="20">
        <f>([29]SUMMARY!$G79)</f>
        <v>0</v>
      </c>
      <c r="AN73" s="20">
        <f>([30]SUMMARY!$G79)</f>
        <v>0</v>
      </c>
      <c r="AO73" s="20">
        <f>([31]SUMMARY!$G79)</f>
        <v>0</v>
      </c>
      <c r="AP73" s="20">
        <f>([32]SUMMARY!$G79)</f>
        <v>0</v>
      </c>
      <c r="AQ73" s="20">
        <f>([33]SUMMARY!$G79)</f>
        <v>0</v>
      </c>
      <c r="AR73" s="20">
        <f>([34]SUMMARY!$G79)</f>
        <v>0</v>
      </c>
      <c r="AS73" s="20">
        <f>([35]SUMMARY!$G79)</f>
        <v>0</v>
      </c>
      <c r="AT73" s="20">
        <f>([36]SUMMARY!$G79)</f>
        <v>0</v>
      </c>
      <c r="AU73" s="20">
        <f>([37]SUMMARY!$G79)</f>
        <v>0</v>
      </c>
      <c r="AV73" s="20">
        <f>([38]SUMMARY!$G79)</f>
        <v>0</v>
      </c>
      <c r="AW73" s="20">
        <f>([39]SUMMARY!$G79)</f>
        <v>0</v>
      </c>
      <c r="AX73" s="20">
        <f>([40]SUMMARY!$G79)</f>
        <v>0</v>
      </c>
      <c r="AY73" s="20">
        <f>([41]SUMMARY!$G79)</f>
        <v>0</v>
      </c>
      <c r="AZ73" s="20">
        <f>([42]SUMMARY!$G79)</f>
        <v>0</v>
      </c>
      <c r="BA73" s="20">
        <f>([43]SUMMARY!$G79)</f>
        <v>0</v>
      </c>
      <c r="BB73" s="20">
        <f>([44]SUMMARY!$G79)</f>
        <v>0</v>
      </c>
      <c r="BC73" s="20">
        <f>([45]SUMMARY!$G79)</f>
        <v>0</v>
      </c>
      <c r="BD73" s="20">
        <f>([46]SUMMARY!$G79)</f>
        <v>0</v>
      </c>
      <c r="BE73" s="20">
        <f>([47]SUMMARY!$G79)</f>
        <v>0</v>
      </c>
      <c r="BF73" s="20">
        <f>([48]SUMMARY!$G79)</f>
        <v>0</v>
      </c>
      <c r="BG73" s="20">
        <f>([49]SUMMARY!$G79)</f>
        <v>0</v>
      </c>
      <c r="BH73" s="20">
        <f>([50]SUMMARY!$G79)</f>
        <v>0</v>
      </c>
      <c r="BI73" s="20">
        <f>([51]SUMMARY!$G79)</f>
        <v>0</v>
      </c>
      <c r="BJ73" s="20">
        <f>([52]SUMMARY!$G79)</f>
        <v>0</v>
      </c>
      <c r="BK73" s="20">
        <f>([53]SUMMARY!$G79)</f>
        <v>0</v>
      </c>
      <c r="BL73" s="20">
        <f>([54]SUMMARY!$G79)</f>
        <v>0</v>
      </c>
      <c r="BM73" s="20">
        <f>([55]SUMMARY!$G79)</f>
        <v>0</v>
      </c>
      <c r="BN73" s="20">
        <f>([56]SUMMARY!$G79)</f>
        <v>0</v>
      </c>
      <c r="BO73" s="20">
        <f>([57]SUMMARY!$G79)</f>
        <v>0</v>
      </c>
      <c r="BP73" s="20">
        <f>([58]SUMMARY!$G79)</f>
        <v>0</v>
      </c>
      <c r="BQ73" s="20">
        <f>([59]SUMMARY!$G79)</f>
        <v>0</v>
      </c>
      <c r="BR73" s="20">
        <f>([60]SUMMARY!$G79)</f>
        <v>0</v>
      </c>
      <c r="BS73" s="20">
        <f>([61]SUMMARY!$G79)</f>
        <v>0</v>
      </c>
      <c r="BT73" s="20">
        <f>([62]SUMMARY!$G79)</f>
        <v>0</v>
      </c>
      <c r="BU73" s="20">
        <f>([63]SUMMARY!$G79)</f>
        <v>0</v>
      </c>
      <c r="BV73" s="20">
        <f>([64]SUMMARY!$G79)</f>
        <v>0</v>
      </c>
      <c r="BW73" s="20">
        <f>([65]SUMMARY!$G79)</f>
        <v>0</v>
      </c>
      <c r="BX73" s="20">
        <f>([66]SUMMARY!$G79)</f>
        <v>0</v>
      </c>
      <c r="BY73" s="20">
        <f>([67]SUMMARY!$G79)</f>
        <v>0</v>
      </c>
      <c r="BZ73" s="20">
        <f>([68]SUMMARY!$G79)</f>
        <v>0</v>
      </c>
      <c r="CA73" s="20">
        <f>([69]SUMMARY!$G79)</f>
        <v>0</v>
      </c>
      <c r="CB73" s="20">
        <f>([70]SUMMARY!$G79)</f>
        <v>0</v>
      </c>
      <c r="CC73" s="20">
        <f>([71]SUMMARY!$G79)</f>
        <v>0</v>
      </c>
      <c r="CD73" s="20">
        <f>([72]SUMMARY!$G79)</f>
        <v>0</v>
      </c>
      <c r="CE73" s="20">
        <f>([73]SUMMARY!$G79)</f>
        <v>0</v>
      </c>
      <c r="CF73" s="20">
        <f>([74]SUMMARY!$G79)</f>
        <v>0</v>
      </c>
      <c r="CG73" s="20">
        <f>([75]SUMMARY!$G79)</f>
        <v>0</v>
      </c>
      <c r="CH73" s="20">
        <f>([76]SUMMARY!$G79)</f>
        <v>0</v>
      </c>
      <c r="CI73" s="20">
        <f>([77]SUMMARY!$G79)</f>
        <v>0</v>
      </c>
      <c r="CJ73" s="20">
        <f>([78]SUMMARY!$G79)</f>
        <v>0</v>
      </c>
      <c r="CK73" s="20">
        <f>([79]SUMMARY!$G79)</f>
        <v>0</v>
      </c>
      <c r="CL73" s="20">
        <f>([80]SUMMARY!$G79)</f>
        <v>0</v>
      </c>
      <c r="CM73" s="20">
        <f>([81]SUMMARY!$G79)</f>
        <v>0</v>
      </c>
      <c r="CN73" s="20">
        <f>([82]SUMMARY!$G79)</f>
        <v>0</v>
      </c>
      <c r="CO73" s="20">
        <f>([83]SUMMARY!$G79)</f>
        <v>0</v>
      </c>
      <c r="CP73" s="20">
        <f>([84]SUMMARY!$G79)</f>
        <v>0</v>
      </c>
      <c r="CQ73" s="20">
        <f>([85]SUMMARY!$G79)</f>
        <v>0</v>
      </c>
      <c r="CR73" s="20">
        <f>([86]SUMMARY!$G79)</f>
        <v>0</v>
      </c>
      <c r="CS73" s="20">
        <f>([87]SUMMARY!$G79)</f>
        <v>0</v>
      </c>
    </row>
    <row r="74" spans="1:97">
      <c r="A74" s="170">
        <v>1061106</v>
      </c>
      <c r="B74" s="170" t="s">
        <v>62</v>
      </c>
      <c r="C74" s="171">
        <f>VLOOKUP(A74,[2]!OLD,3,)</f>
        <v>0</v>
      </c>
      <c r="D74" s="24">
        <v>0</v>
      </c>
      <c r="E74" s="24">
        <f t="shared" si="38"/>
        <v>0</v>
      </c>
      <c r="F74" s="24">
        <f t="shared" si="39"/>
        <v>0</v>
      </c>
      <c r="G74" s="24">
        <f t="shared" si="40"/>
        <v>0</v>
      </c>
      <c r="H74" s="24">
        <f t="shared" si="41"/>
        <v>0</v>
      </c>
      <c r="I74" s="24">
        <f t="shared" si="42"/>
        <v>0</v>
      </c>
      <c r="J74" s="24">
        <f t="shared" si="43"/>
        <v>0</v>
      </c>
      <c r="K74" s="24">
        <f t="shared" si="44"/>
        <v>0</v>
      </c>
      <c r="L74" s="24">
        <f t="shared" si="45"/>
        <v>0</v>
      </c>
      <c r="M74" s="24">
        <f t="shared" si="46"/>
        <v>0</v>
      </c>
      <c r="N74" s="20">
        <f>([4]SUMMARY!$G80)</f>
        <v>0</v>
      </c>
      <c r="O74" s="20">
        <f>([5]SUMMARY!$G80)</f>
        <v>0</v>
      </c>
      <c r="P74" s="20">
        <f>([6]SUMMARY!$G80)</f>
        <v>0</v>
      </c>
      <c r="Q74" s="20">
        <f>([7]SUMMARY!$G80)</f>
        <v>0</v>
      </c>
      <c r="R74" s="20">
        <f>([8]SUMMARY!$G80)</f>
        <v>0</v>
      </c>
      <c r="S74" s="20">
        <f>([9]SUMMARY!$G80)</f>
        <v>0</v>
      </c>
      <c r="T74" s="20">
        <f>([10]SUMMARY!$G80)</f>
        <v>0</v>
      </c>
      <c r="U74" s="20">
        <f>([11]SUMMARY!$G80)</f>
        <v>0</v>
      </c>
      <c r="V74" s="20">
        <f>([12]SUMMARY!$G80)</f>
        <v>0</v>
      </c>
      <c r="W74" s="20">
        <f>([13]SUMMARY!$G80)</f>
        <v>0</v>
      </c>
      <c r="X74" s="20">
        <f>([14]SUMMARY!$G80)</f>
        <v>0</v>
      </c>
      <c r="Y74" s="20">
        <f>([15]SUMMARY!$G80)</f>
        <v>0</v>
      </c>
      <c r="Z74" s="20">
        <f>([16]SUMMARY!$G80)</f>
        <v>0</v>
      </c>
      <c r="AA74" s="20">
        <f>([17]SUMMARY!$G80)</f>
        <v>0</v>
      </c>
      <c r="AB74" s="20">
        <f>([18]SUMMARY!$G80)</f>
        <v>0</v>
      </c>
      <c r="AC74" s="20">
        <f>([19]SUMMARY!$G80)</f>
        <v>0</v>
      </c>
      <c r="AD74" s="20">
        <f>([20]SUMMARY!$G80)</f>
        <v>0</v>
      </c>
      <c r="AE74" s="20">
        <f>([21]SUMMARY!$G80)</f>
        <v>0</v>
      </c>
      <c r="AF74" s="20">
        <f>([22]SUMMARY!$G80)</f>
        <v>0</v>
      </c>
      <c r="AG74" s="20">
        <f>([23]SUMMARY!$G80)</f>
        <v>0</v>
      </c>
      <c r="AH74" s="20">
        <f>([24]SUMMARY!$G80)</f>
        <v>0</v>
      </c>
      <c r="AI74" s="20">
        <f>([25]SUMMARY!$G80)</f>
        <v>0</v>
      </c>
      <c r="AJ74" s="20">
        <f>([26]SUMMARY!$G80)</f>
        <v>0</v>
      </c>
      <c r="AK74" s="20">
        <f>([27]SUMMARY!$G80)</f>
        <v>0</v>
      </c>
      <c r="AL74" s="20">
        <f>([28]SUMMARY!$G80)</f>
        <v>0</v>
      </c>
      <c r="AM74" s="20">
        <f>([29]SUMMARY!$G80)</f>
        <v>0</v>
      </c>
      <c r="AN74" s="20">
        <f>([30]SUMMARY!$G80)</f>
        <v>0</v>
      </c>
      <c r="AO74" s="20">
        <f>([31]SUMMARY!$G80)</f>
        <v>0</v>
      </c>
      <c r="AP74" s="20">
        <f>([32]SUMMARY!$G80)</f>
        <v>0</v>
      </c>
      <c r="AQ74" s="20">
        <f>([33]SUMMARY!$G80)</f>
        <v>0</v>
      </c>
      <c r="AR74" s="20">
        <f>([34]SUMMARY!$G80)</f>
        <v>0</v>
      </c>
      <c r="AS74" s="20">
        <f>([35]SUMMARY!$G80)</f>
        <v>0</v>
      </c>
      <c r="AT74" s="20">
        <f>([36]SUMMARY!$G80)</f>
        <v>0</v>
      </c>
      <c r="AU74" s="20">
        <f>([37]SUMMARY!$G80)</f>
        <v>0</v>
      </c>
      <c r="AV74" s="20">
        <f>([38]SUMMARY!$G80)</f>
        <v>0</v>
      </c>
      <c r="AW74" s="20">
        <f>([39]SUMMARY!$G80)</f>
        <v>0</v>
      </c>
      <c r="AX74" s="20">
        <f>([40]SUMMARY!$G80)</f>
        <v>0</v>
      </c>
      <c r="AY74" s="20">
        <f>([41]SUMMARY!$G80)</f>
        <v>0</v>
      </c>
      <c r="AZ74" s="20">
        <f>([42]SUMMARY!$G80)</f>
        <v>0</v>
      </c>
      <c r="BA74" s="20">
        <f>([43]SUMMARY!$G80)</f>
        <v>0</v>
      </c>
      <c r="BB74" s="20">
        <f>([44]SUMMARY!$G80)</f>
        <v>0</v>
      </c>
      <c r="BC74" s="20">
        <f>([45]SUMMARY!$G80)</f>
        <v>0</v>
      </c>
      <c r="BD74" s="20">
        <f>([46]SUMMARY!$G80)</f>
        <v>0</v>
      </c>
      <c r="BE74" s="20">
        <f>([47]SUMMARY!$G80)</f>
        <v>0</v>
      </c>
      <c r="BF74" s="20">
        <f>([48]SUMMARY!$G80)</f>
        <v>0</v>
      </c>
      <c r="BG74" s="20">
        <f>([49]SUMMARY!$G80)</f>
        <v>0</v>
      </c>
      <c r="BH74" s="20">
        <f>([50]SUMMARY!$G80)</f>
        <v>0</v>
      </c>
      <c r="BI74" s="20">
        <f>([51]SUMMARY!$G80)</f>
        <v>0</v>
      </c>
      <c r="BJ74" s="20">
        <f>([52]SUMMARY!$G80)</f>
        <v>0</v>
      </c>
      <c r="BK74" s="20">
        <f>([53]SUMMARY!$G80)</f>
        <v>0</v>
      </c>
      <c r="BL74" s="20">
        <f>([54]SUMMARY!$G80)</f>
        <v>0</v>
      </c>
      <c r="BM74" s="20">
        <f>([55]SUMMARY!$G80)</f>
        <v>0</v>
      </c>
      <c r="BN74" s="20">
        <f>([56]SUMMARY!$G80)</f>
        <v>0</v>
      </c>
      <c r="BO74" s="20">
        <f>([57]SUMMARY!$G80)</f>
        <v>0</v>
      </c>
      <c r="BP74" s="20">
        <f>([58]SUMMARY!$G80)</f>
        <v>0</v>
      </c>
      <c r="BQ74" s="20">
        <f>([59]SUMMARY!$G80)</f>
        <v>0</v>
      </c>
      <c r="BR74" s="20">
        <f>([60]SUMMARY!$G80)</f>
        <v>0</v>
      </c>
      <c r="BS74" s="20">
        <f>([61]SUMMARY!$G80)</f>
        <v>0</v>
      </c>
      <c r="BT74" s="20">
        <f>([62]SUMMARY!$G80)</f>
        <v>0</v>
      </c>
      <c r="BU74" s="20">
        <f>([63]SUMMARY!$G80)</f>
        <v>0</v>
      </c>
      <c r="BV74" s="20">
        <f>([64]SUMMARY!$G80)</f>
        <v>0</v>
      </c>
      <c r="BW74" s="20">
        <f>([65]SUMMARY!$G80)</f>
        <v>0</v>
      </c>
      <c r="BX74" s="20">
        <f>([66]SUMMARY!$G80)</f>
        <v>0</v>
      </c>
      <c r="BY74" s="20">
        <f>([67]SUMMARY!$G80)</f>
        <v>0</v>
      </c>
      <c r="BZ74" s="20">
        <f>([68]SUMMARY!$G80)</f>
        <v>0</v>
      </c>
      <c r="CA74" s="20">
        <f>([69]SUMMARY!$G80)</f>
        <v>0</v>
      </c>
      <c r="CB74" s="20">
        <f>([70]SUMMARY!$G80)</f>
        <v>0</v>
      </c>
      <c r="CC74" s="20">
        <f>([71]SUMMARY!$G80)</f>
        <v>0</v>
      </c>
      <c r="CD74" s="20">
        <f>([72]SUMMARY!$G80)</f>
        <v>0</v>
      </c>
      <c r="CE74" s="20">
        <f>([73]SUMMARY!$G80)</f>
        <v>0</v>
      </c>
      <c r="CF74" s="20">
        <f>([74]SUMMARY!$G80)</f>
        <v>0</v>
      </c>
      <c r="CG74" s="20">
        <f>([75]SUMMARY!$G80)</f>
        <v>0</v>
      </c>
      <c r="CH74" s="20">
        <f>([76]SUMMARY!$G80)</f>
        <v>0</v>
      </c>
      <c r="CI74" s="20">
        <f>([77]SUMMARY!$G80)</f>
        <v>0</v>
      </c>
      <c r="CJ74" s="20">
        <f>([78]SUMMARY!$G80)</f>
        <v>0</v>
      </c>
      <c r="CK74" s="20">
        <f>([79]SUMMARY!$G80)</f>
        <v>0</v>
      </c>
      <c r="CL74" s="20">
        <f>([80]SUMMARY!$G80)</f>
        <v>0</v>
      </c>
      <c r="CM74" s="20">
        <f>([81]SUMMARY!$G80)</f>
        <v>0</v>
      </c>
      <c r="CN74" s="20">
        <f>([82]SUMMARY!$G80)</f>
        <v>0</v>
      </c>
      <c r="CO74" s="20">
        <f>([83]SUMMARY!$G80)</f>
        <v>0</v>
      </c>
      <c r="CP74" s="20">
        <f>([84]SUMMARY!$G80)</f>
        <v>0</v>
      </c>
      <c r="CQ74" s="20">
        <f>([85]SUMMARY!$G80)</f>
        <v>0</v>
      </c>
      <c r="CR74" s="20">
        <f>([86]SUMMARY!$G80)</f>
        <v>0</v>
      </c>
      <c r="CS74" s="20">
        <f>([87]SUMMARY!$G80)</f>
        <v>0</v>
      </c>
    </row>
    <row r="75" spans="1:97">
      <c r="A75" s="170">
        <v>1061201</v>
      </c>
      <c r="B75" s="170" t="s">
        <v>63</v>
      </c>
      <c r="C75" s="171">
        <f>VLOOKUP(A75,[2]!OLD,3,)</f>
        <v>2375670</v>
      </c>
      <c r="D75" s="24">
        <v>2500000</v>
      </c>
      <c r="E75" s="24">
        <f t="shared" si="38"/>
        <v>3053725</v>
      </c>
      <c r="F75" s="24">
        <f t="shared" si="39"/>
        <v>553725</v>
      </c>
      <c r="G75" s="24">
        <f t="shared" si="40"/>
        <v>578733</v>
      </c>
      <c r="H75" s="24">
        <f t="shared" si="41"/>
        <v>0</v>
      </c>
      <c r="I75" s="24">
        <f t="shared" si="42"/>
        <v>0</v>
      </c>
      <c r="J75" s="24">
        <f t="shared" si="43"/>
        <v>0</v>
      </c>
      <c r="K75" s="24">
        <f t="shared" si="44"/>
        <v>0</v>
      </c>
      <c r="L75" s="24">
        <f t="shared" si="45"/>
        <v>2474992</v>
      </c>
      <c r="M75" s="24">
        <f t="shared" si="46"/>
        <v>0</v>
      </c>
      <c r="N75" s="20">
        <f>([4]SUMMARY!$G81)</f>
        <v>510000</v>
      </c>
      <c r="O75" s="20">
        <f>([5]SUMMARY!$G81)</f>
        <v>0</v>
      </c>
      <c r="P75" s="20">
        <f>([6]SUMMARY!$G81)</f>
        <v>68733</v>
      </c>
      <c r="Q75" s="20">
        <f>([7]SUMMARY!$G81)</f>
        <v>0</v>
      </c>
      <c r="R75" s="20">
        <f>([8]SUMMARY!$G81)</f>
        <v>0</v>
      </c>
      <c r="S75" s="20">
        <f>([9]SUMMARY!$G81)</f>
        <v>0</v>
      </c>
      <c r="T75" s="20">
        <f>([10]SUMMARY!$G81)</f>
        <v>0</v>
      </c>
      <c r="U75" s="20">
        <f>([11]SUMMARY!$G81)</f>
        <v>0</v>
      </c>
      <c r="V75" s="20">
        <f>([12]SUMMARY!$G81)</f>
        <v>0</v>
      </c>
      <c r="W75" s="20">
        <f>([13]SUMMARY!$G81)</f>
        <v>0</v>
      </c>
      <c r="X75" s="20">
        <f>([14]SUMMARY!$G81)</f>
        <v>0</v>
      </c>
      <c r="Y75" s="20">
        <f>([15]SUMMARY!$G81)</f>
        <v>0</v>
      </c>
      <c r="Z75" s="20">
        <f>([16]SUMMARY!$G81)</f>
        <v>0</v>
      </c>
      <c r="AA75" s="20">
        <f>([17]SUMMARY!$G81)</f>
        <v>0</v>
      </c>
      <c r="AB75" s="20">
        <f>([18]SUMMARY!$G81)</f>
        <v>0</v>
      </c>
      <c r="AC75" s="20">
        <f>([19]SUMMARY!$G81)</f>
        <v>0</v>
      </c>
      <c r="AD75" s="20">
        <f>([20]SUMMARY!$G81)</f>
        <v>0</v>
      </c>
      <c r="AE75" s="20">
        <f>([21]SUMMARY!$G81)</f>
        <v>0</v>
      </c>
      <c r="AF75" s="20">
        <f>([22]SUMMARY!$G81)</f>
        <v>0</v>
      </c>
      <c r="AG75" s="20">
        <f>([23]SUMMARY!$G81)</f>
        <v>0</v>
      </c>
      <c r="AH75" s="20">
        <f>([24]SUMMARY!$G81)</f>
        <v>0</v>
      </c>
      <c r="AI75" s="20">
        <f>([25]SUMMARY!$G81)</f>
        <v>0</v>
      </c>
      <c r="AJ75" s="20">
        <f>([26]SUMMARY!$G81)</f>
        <v>0</v>
      </c>
      <c r="AK75" s="20">
        <f>([27]SUMMARY!$G81)</f>
        <v>0</v>
      </c>
      <c r="AL75" s="20">
        <f>([28]SUMMARY!$G81)</f>
        <v>0</v>
      </c>
      <c r="AM75" s="20">
        <f>([29]SUMMARY!$G81)</f>
        <v>0</v>
      </c>
      <c r="AN75" s="20">
        <f>([30]SUMMARY!$G81)</f>
        <v>0</v>
      </c>
      <c r="AO75" s="20">
        <f>([31]SUMMARY!$G81)</f>
        <v>0</v>
      </c>
      <c r="AP75" s="20">
        <f>([32]SUMMARY!$G81)</f>
        <v>0</v>
      </c>
      <c r="AQ75" s="20">
        <f>([33]SUMMARY!$G81)</f>
        <v>0</v>
      </c>
      <c r="AR75" s="20">
        <f>([34]SUMMARY!$G81)</f>
        <v>0</v>
      </c>
      <c r="AS75" s="20">
        <f>([35]SUMMARY!$G81)</f>
        <v>0</v>
      </c>
      <c r="AT75" s="20">
        <f>([36]SUMMARY!$G81)</f>
        <v>0</v>
      </c>
      <c r="AU75" s="20">
        <f>([37]SUMMARY!$G81)</f>
        <v>0</v>
      </c>
      <c r="AV75" s="20">
        <f>([38]SUMMARY!$G81)</f>
        <v>0</v>
      </c>
      <c r="AW75" s="20">
        <f>([39]SUMMARY!$G81)</f>
        <v>0</v>
      </c>
      <c r="AX75" s="20">
        <f>([40]SUMMARY!$G81)</f>
        <v>0</v>
      </c>
      <c r="AY75" s="20">
        <f>([41]SUMMARY!$G81)</f>
        <v>0</v>
      </c>
      <c r="AZ75" s="20">
        <f>([42]SUMMARY!$G81)</f>
        <v>0</v>
      </c>
      <c r="BA75" s="20">
        <f>([43]SUMMARY!$G81)</f>
        <v>0</v>
      </c>
      <c r="BB75" s="20">
        <f>([44]SUMMARY!$G81)</f>
        <v>0</v>
      </c>
      <c r="BC75" s="20">
        <f>([45]SUMMARY!$G81)</f>
        <v>0</v>
      </c>
      <c r="BD75" s="20">
        <f>([46]SUMMARY!$G81)</f>
        <v>0</v>
      </c>
      <c r="BE75" s="20">
        <f>([47]SUMMARY!$G81)</f>
        <v>0</v>
      </c>
      <c r="BF75" s="20">
        <f>([48]SUMMARY!$G81)</f>
        <v>0</v>
      </c>
      <c r="BG75" s="20">
        <f>([49]SUMMARY!$G81)</f>
        <v>0</v>
      </c>
      <c r="BH75" s="20">
        <f>([50]SUMMARY!$G81)</f>
        <v>0</v>
      </c>
      <c r="BI75" s="20">
        <f>([51]SUMMARY!$G81)</f>
        <v>0</v>
      </c>
      <c r="BJ75" s="20">
        <f>([52]SUMMARY!$G81)</f>
        <v>0</v>
      </c>
      <c r="BK75" s="20">
        <f>([53]SUMMARY!$G81)</f>
        <v>0</v>
      </c>
      <c r="BL75" s="20">
        <f>([54]SUMMARY!$G81)</f>
        <v>0</v>
      </c>
      <c r="BM75" s="20">
        <f>([55]SUMMARY!$G81)</f>
        <v>0</v>
      </c>
      <c r="BN75" s="20">
        <f>([56]SUMMARY!$G81)</f>
        <v>0</v>
      </c>
      <c r="BO75" s="20">
        <f>([57]SUMMARY!$G81)</f>
        <v>0</v>
      </c>
      <c r="BP75" s="20">
        <f>([58]SUMMARY!$G81)</f>
        <v>0</v>
      </c>
      <c r="BQ75" s="20">
        <f>([59]SUMMARY!$G81)</f>
        <v>0</v>
      </c>
      <c r="BR75" s="20">
        <f>([60]SUMMARY!$G81)</f>
        <v>0</v>
      </c>
      <c r="BS75" s="20">
        <f>([61]SUMMARY!$G81)</f>
        <v>0</v>
      </c>
      <c r="BT75" s="20">
        <f>([62]SUMMARY!$G81)</f>
        <v>0</v>
      </c>
      <c r="BU75" s="20">
        <f>([63]SUMMARY!$G81)</f>
        <v>0</v>
      </c>
      <c r="BV75" s="20">
        <f>([64]SUMMARY!$G81)</f>
        <v>0</v>
      </c>
      <c r="BW75" s="20">
        <f>([65]SUMMARY!$G81)</f>
        <v>0</v>
      </c>
      <c r="BX75" s="20">
        <f>([66]SUMMARY!$G81)</f>
        <v>0</v>
      </c>
      <c r="BY75" s="20">
        <f>([67]SUMMARY!$G81)</f>
        <v>406992</v>
      </c>
      <c r="BZ75" s="20">
        <f>([68]SUMMARY!$G81)</f>
        <v>0</v>
      </c>
      <c r="CA75" s="20">
        <f>([69]SUMMARY!$G81)</f>
        <v>0</v>
      </c>
      <c r="CB75" s="20">
        <f>([70]SUMMARY!$G81)</f>
        <v>2068000</v>
      </c>
      <c r="CC75" s="20">
        <f>([71]SUMMARY!$G81)</f>
        <v>0</v>
      </c>
      <c r="CD75" s="20">
        <f>([72]SUMMARY!$G81)</f>
        <v>0</v>
      </c>
      <c r="CE75" s="20">
        <f>([73]SUMMARY!$G81)</f>
        <v>0</v>
      </c>
      <c r="CF75" s="20">
        <f>([74]SUMMARY!$G81)</f>
        <v>0</v>
      </c>
      <c r="CG75" s="20">
        <f>([75]SUMMARY!$G81)</f>
        <v>0</v>
      </c>
      <c r="CH75" s="20">
        <f>([76]SUMMARY!$G81)</f>
        <v>0</v>
      </c>
      <c r="CI75" s="20">
        <f>([77]SUMMARY!$G81)</f>
        <v>0</v>
      </c>
      <c r="CJ75" s="20">
        <f>([78]SUMMARY!$G81)</f>
        <v>0</v>
      </c>
      <c r="CK75" s="20">
        <f>([79]SUMMARY!$G81)</f>
        <v>0</v>
      </c>
      <c r="CL75" s="20">
        <f>([80]SUMMARY!$G81)</f>
        <v>0</v>
      </c>
      <c r="CM75" s="20">
        <f>([81]SUMMARY!$G81)</f>
        <v>0</v>
      </c>
      <c r="CN75" s="20">
        <f>([82]SUMMARY!$G81)</f>
        <v>0</v>
      </c>
      <c r="CO75" s="20">
        <f>([83]SUMMARY!$G81)</f>
        <v>0</v>
      </c>
      <c r="CP75" s="20">
        <f>([84]SUMMARY!$G81)</f>
        <v>0</v>
      </c>
      <c r="CQ75" s="20">
        <f>([85]SUMMARY!$G81)</f>
        <v>0</v>
      </c>
      <c r="CR75" s="20">
        <f>([86]SUMMARY!$G81)</f>
        <v>0</v>
      </c>
      <c r="CS75" s="20">
        <f>([87]SUMMARY!$G81)</f>
        <v>0</v>
      </c>
    </row>
    <row r="76" spans="1:97">
      <c r="A76" s="170">
        <v>1061203</v>
      </c>
      <c r="B76" s="170" t="s">
        <v>64</v>
      </c>
      <c r="C76" s="171">
        <f>VLOOKUP(A76,[2]!OLD,3,)</f>
        <v>1072876</v>
      </c>
      <c r="D76" s="24">
        <v>1336914</v>
      </c>
      <c r="E76" s="24">
        <f t="shared" si="38"/>
        <v>1312430</v>
      </c>
      <c r="F76" s="24">
        <f t="shared" si="39"/>
        <v>-24484</v>
      </c>
      <c r="G76" s="24">
        <f t="shared" si="40"/>
        <v>30000</v>
      </c>
      <c r="H76" s="24">
        <f t="shared" si="41"/>
        <v>1000</v>
      </c>
      <c r="I76" s="24">
        <f t="shared" si="42"/>
        <v>1266907</v>
      </c>
      <c r="J76" s="24">
        <f t="shared" si="43"/>
        <v>0</v>
      </c>
      <c r="K76" s="24">
        <f t="shared" si="44"/>
        <v>10000</v>
      </c>
      <c r="L76" s="24">
        <f t="shared" si="45"/>
        <v>0</v>
      </c>
      <c r="M76" s="24">
        <f t="shared" si="46"/>
        <v>4523</v>
      </c>
      <c r="N76" s="20">
        <f>([4]SUMMARY!$G82)</f>
        <v>0</v>
      </c>
      <c r="O76" s="20">
        <f>([5]SUMMARY!$G82)</f>
        <v>30000</v>
      </c>
      <c r="P76" s="20">
        <f>([6]SUMMARY!$G82)</f>
        <v>0</v>
      </c>
      <c r="Q76" s="20">
        <f>([7]SUMMARY!$G82)</f>
        <v>0</v>
      </c>
      <c r="R76" s="20">
        <f>([8]SUMMARY!$G82)</f>
        <v>0</v>
      </c>
      <c r="S76" s="20">
        <f>([9]SUMMARY!$G82)</f>
        <v>0</v>
      </c>
      <c r="T76" s="20">
        <f>([10]SUMMARY!$G82)</f>
        <v>0</v>
      </c>
      <c r="U76" s="20">
        <f>([11]SUMMARY!$G82)</f>
        <v>0</v>
      </c>
      <c r="V76" s="20">
        <f>([12]SUMMARY!$G82)</f>
        <v>0</v>
      </c>
      <c r="W76" s="20">
        <f>([13]SUMMARY!$G82)</f>
        <v>0</v>
      </c>
      <c r="X76" s="20">
        <f>([14]SUMMARY!$G82)</f>
        <v>0</v>
      </c>
      <c r="Y76" s="20">
        <f>([15]SUMMARY!$G82)</f>
        <v>0</v>
      </c>
      <c r="Z76" s="20">
        <f>([16]SUMMARY!$G82)</f>
        <v>0</v>
      </c>
      <c r="AA76" s="20">
        <f>([17]SUMMARY!$G82)</f>
        <v>0</v>
      </c>
      <c r="AB76" s="20">
        <f>([18]SUMMARY!$G82)</f>
        <v>0</v>
      </c>
      <c r="AC76" s="20">
        <f>([19]SUMMARY!$G82)</f>
        <v>0</v>
      </c>
      <c r="AD76" s="20">
        <f>([20]SUMMARY!$G82)</f>
        <v>0</v>
      </c>
      <c r="AE76" s="20">
        <f>([21]SUMMARY!$G82)</f>
        <v>1000</v>
      </c>
      <c r="AF76" s="20">
        <f>([22]SUMMARY!$G82)</f>
        <v>0</v>
      </c>
      <c r="AG76" s="20">
        <f>([23]SUMMARY!$G82)</f>
        <v>0</v>
      </c>
      <c r="AH76" s="20">
        <f>([24]SUMMARY!$G82)</f>
        <v>1266907</v>
      </c>
      <c r="AI76" s="20">
        <f>([25]SUMMARY!$G82)</f>
        <v>0</v>
      </c>
      <c r="AJ76" s="20">
        <f>([26]SUMMARY!$G82)</f>
        <v>0</v>
      </c>
      <c r="AK76" s="20">
        <f>([27]SUMMARY!$G82)</f>
        <v>0</v>
      </c>
      <c r="AL76" s="20">
        <f>([28]SUMMARY!$G82)</f>
        <v>0</v>
      </c>
      <c r="AM76" s="20">
        <f>([29]SUMMARY!$G82)</f>
        <v>0</v>
      </c>
      <c r="AN76" s="20">
        <f>([30]SUMMARY!$G82)</f>
        <v>0</v>
      </c>
      <c r="AO76" s="20">
        <f>([31]SUMMARY!$G82)</f>
        <v>0</v>
      </c>
      <c r="AP76" s="20">
        <f>([32]SUMMARY!$G82)</f>
        <v>0</v>
      </c>
      <c r="AQ76" s="20">
        <f>([33]SUMMARY!$G82)</f>
        <v>0</v>
      </c>
      <c r="AR76" s="20">
        <f>([34]SUMMARY!$G82)</f>
        <v>0</v>
      </c>
      <c r="AS76" s="20">
        <f>([35]SUMMARY!$G82)</f>
        <v>0</v>
      </c>
      <c r="AT76" s="20">
        <f>([36]SUMMARY!$G82)</f>
        <v>0</v>
      </c>
      <c r="AU76" s="20">
        <f>([37]SUMMARY!$G82)</f>
        <v>0</v>
      </c>
      <c r="AV76" s="20">
        <f>([38]SUMMARY!$G82)</f>
        <v>0</v>
      </c>
      <c r="AW76" s="20">
        <f>([39]SUMMARY!$G82)</f>
        <v>0</v>
      </c>
      <c r="AX76" s="20">
        <f>([40]SUMMARY!$G82)</f>
        <v>0</v>
      </c>
      <c r="AY76" s="20">
        <f>([41]SUMMARY!$G82)</f>
        <v>0</v>
      </c>
      <c r="AZ76" s="20">
        <f>([42]SUMMARY!$G82)</f>
        <v>0</v>
      </c>
      <c r="BA76" s="20">
        <f>([43]SUMMARY!$G82)</f>
        <v>0</v>
      </c>
      <c r="BB76" s="20">
        <f>([44]SUMMARY!$G82)</f>
        <v>0</v>
      </c>
      <c r="BC76" s="20">
        <f>([45]SUMMARY!$G82)</f>
        <v>0</v>
      </c>
      <c r="BD76" s="20">
        <f>([46]SUMMARY!$G82)</f>
        <v>0</v>
      </c>
      <c r="BE76" s="20">
        <f>([47]SUMMARY!$G82)</f>
        <v>0</v>
      </c>
      <c r="BF76" s="20">
        <f>([48]SUMMARY!$G82)</f>
        <v>0</v>
      </c>
      <c r="BG76" s="20">
        <f>([49]SUMMARY!$G82)</f>
        <v>0</v>
      </c>
      <c r="BH76" s="20">
        <f>([50]SUMMARY!$G82)</f>
        <v>0</v>
      </c>
      <c r="BI76" s="20">
        <f>([51]SUMMARY!$G82)</f>
        <v>0</v>
      </c>
      <c r="BJ76" s="20">
        <f>([52]SUMMARY!$G82)</f>
        <v>0</v>
      </c>
      <c r="BK76" s="20">
        <f>([53]SUMMARY!$G82)</f>
        <v>0</v>
      </c>
      <c r="BL76" s="20">
        <f>([54]SUMMARY!$G82)</f>
        <v>10000</v>
      </c>
      <c r="BM76" s="20">
        <f>([55]SUMMARY!$G82)</f>
        <v>0</v>
      </c>
      <c r="BN76" s="20">
        <f>([56]SUMMARY!$G82)</f>
        <v>0</v>
      </c>
      <c r="BO76" s="20">
        <f>([57]SUMMARY!$G82)</f>
        <v>0</v>
      </c>
      <c r="BP76" s="20">
        <f>([58]SUMMARY!$G82)</f>
        <v>0</v>
      </c>
      <c r="BQ76" s="20">
        <f>([59]SUMMARY!$G82)</f>
        <v>0</v>
      </c>
      <c r="BR76" s="20">
        <f>([60]SUMMARY!$G82)</f>
        <v>0</v>
      </c>
      <c r="BS76" s="20">
        <f>([61]SUMMARY!$G82)</f>
        <v>0</v>
      </c>
      <c r="BT76" s="20">
        <f>([62]SUMMARY!$G82)</f>
        <v>0</v>
      </c>
      <c r="BU76" s="20">
        <f>([63]SUMMARY!$G82)</f>
        <v>0</v>
      </c>
      <c r="BV76" s="20">
        <f>([64]SUMMARY!$G82)</f>
        <v>0</v>
      </c>
      <c r="BW76" s="20">
        <f>([65]SUMMARY!$G82)</f>
        <v>0</v>
      </c>
      <c r="BX76" s="20">
        <f>([66]SUMMARY!$G82)</f>
        <v>0</v>
      </c>
      <c r="BY76" s="20">
        <f>([67]SUMMARY!$G82)</f>
        <v>0</v>
      </c>
      <c r="BZ76" s="20">
        <f>([68]SUMMARY!$G82)</f>
        <v>0</v>
      </c>
      <c r="CA76" s="20">
        <f>([69]SUMMARY!$G82)</f>
        <v>0</v>
      </c>
      <c r="CB76" s="20">
        <f>([70]SUMMARY!$G82)</f>
        <v>0</v>
      </c>
      <c r="CC76" s="20">
        <f>([71]SUMMARY!$G82)</f>
        <v>0</v>
      </c>
      <c r="CD76" s="20">
        <f>([72]SUMMARY!$G82)</f>
        <v>0</v>
      </c>
      <c r="CE76" s="20">
        <f>([73]SUMMARY!$G82)</f>
        <v>0</v>
      </c>
      <c r="CF76" s="20">
        <f>([74]SUMMARY!$G82)</f>
        <v>0</v>
      </c>
      <c r="CG76" s="20">
        <f>([75]SUMMARY!$G82)</f>
        <v>0</v>
      </c>
      <c r="CH76" s="20">
        <f>([76]SUMMARY!$G82)</f>
        <v>0</v>
      </c>
      <c r="CI76" s="20">
        <f>([77]SUMMARY!$G82)</f>
        <v>0</v>
      </c>
      <c r="CJ76" s="20">
        <f>([78]SUMMARY!$G82)</f>
        <v>0</v>
      </c>
      <c r="CK76" s="20">
        <f>([79]SUMMARY!$G82)</f>
        <v>615</v>
      </c>
      <c r="CL76" s="20">
        <f>([80]SUMMARY!$G82)</f>
        <v>0</v>
      </c>
      <c r="CM76" s="20">
        <f>([81]SUMMARY!$G82)</f>
        <v>1500</v>
      </c>
      <c r="CN76" s="20">
        <f>([82]SUMMARY!$G82)</f>
        <v>0</v>
      </c>
      <c r="CO76" s="20">
        <f>([83]SUMMARY!$G82)</f>
        <v>0</v>
      </c>
      <c r="CP76" s="20">
        <f>([84]SUMMARY!$G82)</f>
        <v>408</v>
      </c>
      <c r="CQ76" s="20">
        <f>([85]SUMMARY!$G82)</f>
        <v>1500</v>
      </c>
      <c r="CR76" s="20">
        <f>([86]SUMMARY!$G82)</f>
        <v>500</v>
      </c>
      <c r="CS76" s="20">
        <f>([87]SUMMARY!$G82)</f>
        <v>0</v>
      </c>
    </row>
    <row r="77" spans="1:97">
      <c r="A77" s="170">
        <v>1061204</v>
      </c>
      <c r="B77" s="170" t="s">
        <v>65</v>
      </c>
      <c r="C77" s="171">
        <f>VLOOKUP(A77,[2]!OLD,3,)</f>
        <v>0</v>
      </c>
      <c r="D77" s="24">
        <v>0</v>
      </c>
      <c r="E77" s="24">
        <f t="shared" si="38"/>
        <v>0</v>
      </c>
      <c r="F77" s="24">
        <f t="shared" si="39"/>
        <v>0</v>
      </c>
      <c r="G77" s="24">
        <f t="shared" si="40"/>
        <v>0</v>
      </c>
      <c r="H77" s="24">
        <f t="shared" si="41"/>
        <v>0</v>
      </c>
      <c r="I77" s="24">
        <f t="shared" si="42"/>
        <v>0</v>
      </c>
      <c r="J77" s="24">
        <f t="shared" si="43"/>
        <v>0</v>
      </c>
      <c r="K77" s="24">
        <f t="shared" si="44"/>
        <v>0</v>
      </c>
      <c r="L77" s="24">
        <f t="shared" si="45"/>
        <v>0</v>
      </c>
      <c r="M77" s="24">
        <f t="shared" si="46"/>
        <v>0</v>
      </c>
      <c r="N77" s="20">
        <f>([4]SUMMARY!$G83)</f>
        <v>0</v>
      </c>
      <c r="O77" s="20">
        <f>([5]SUMMARY!$G83)</f>
        <v>0</v>
      </c>
      <c r="P77" s="20">
        <f>([6]SUMMARY!$G83)</f>
        <v>0</v>
      </c>
      <c r="Q77" s="20">
        <f>([7]SUMMARY!$G83)</f>
        <v>0</v>
      </c>
      <c r="R77" s="20">
        <f>([8]SUMMARY!$G83)</f>
        <v>0</v>
      </c>
      <c r="S77" s="20">
        <f>([9]SUMMARY!$G83)</f>
        <v>0</v>
      </c>
      <c r="T77" s="20">
        <f>([10]SUMMARY!$G83)</f>
        <v>0</v>
      </c>
      <c r="U77" s="20">
        <f>([11]SUMMARY!$G83)</f>
        <v>0</v>
      </c>
      <c r="V77" s="20">
        <f>([12]SUMMARY!$G83)</f>
        <v>0</v>
      </c>
      <c r="W77" s="20">
        <f>([13]SUMMARY!$G83)</f>
        <v>0</v>
      </c>
      <c r="X77" s="20">
        <f>([14]SUMMARY!$G83)</f>
        <v>0</v>
      </c>
      <c r="Y77" s="20">
        <f>([15]SUMMARY!$G83)</f>
        <v>0</v>
      </c>
      <c r="Z77" s="20">
        <f>([16]SUMMARY!$G83)</f>
        <v>0</v>
      </c>
      <c r="AA77" s="20">
        <f>([17]SUMMARY!$G83)</f>
        <v>0</v>
      </c>
      <c r="AB77" s="20">
        <f>([18]SUMMARY!$G83)</f>
        <v>0</v>
      </c>
      <c r="AC77" s="20">
        <f>([19]SUMMARY!$G83)</f>
        <v>0</v>
      </c>
      <c r="AD77" s="20">
        <f>([20]SUMMARY!$G83)</f>
        <v>0</v>
      </c>
      <c r="AE77" s="20">
        <f>([21]SUMMARY!$G83)</f>
        <v>0</v>
      </c>
      <c r="AF77" s="20">
        <f>([22]SUMMARY!$G83)</f>
        <v>0</v>
      </c>
      <c r="AG77" s="20">
        <f>([23]SUMMARY!$G83)</f>
        <v>0</v>
      </c>
      <c r="AH77" s="20">
        <f>([24]SUMMARY!$G83)</f>
        <v>0</v>
      </c>
      <c r="AI77" s="20">
        <f>([25]SUMMARY!$G83)</f>
        <v>0</v>
      </c>
      <c r="AJ77" s="20">
        <f>([26]SUMMARY!$G83)</f>
        <v>0</v>
      </c>
      <c r="AK77" s="20">
        <f>([27]SUMMARY!$G83)</f>
        <v>0</v>
      </c>
      <c r="AL77" s="20">
        <f>([28]SUMMARY!$G83)</f>
        <v>0</v>
      </c>
      <c r="AM77" s="20">
        <f>([29]SUMMARY!$G83)</f>
        <v>0</v>
      </c>
      <c r="AN77" s="20">
        <f>([30]SUMMARY!$G83)</f>
        <v>0</v>
      </c>
      <c r="AO77" s="20">
        <f>([31]SUMMARY!$G83)</f>
        <v>0</v>
      </c>
      <c r="AP77" s="20">
        <f>([32]SUMMARY!$G83)</f>
        <v>0</v>
      </c>
      <c r="AQ77" s="20">
        <f>([33]SUMMARY!$G83)</f>
        <v>0</v>
      </c>
      <c r="AR77" s="20">
        <f>([34]SUMMARY!$G83)</f>
        <v>0</v>
      </c>
      <c r="AS77" s="20">
        <f>([35]SUMMARY!$G83)</f>
        <v>0</v>
      </c>
      <c r="AT77" s="20">
        <f>([36]SUMMARY!$G83)</f>
        <v>0</v>
      </c>
      <c r="AU77" s="20">
        <f>([37]SUMMARY!$G83)</f>
        <v>0</v>
      </c>
      <c r="AV77" s="20">
        <f>([38]SUMMARY!$G83)</f>
        <v>0</v>
      </c>
      <c r="AW77" s="20">
        <f>([39]SUMMARY!$G83)</f>
        <v>0</v>
      </c>
      <c r="AX77" s="20">
        <f>([40]SUMMARY!$G83)</f>
        <v>0</v>
      </c>
      <c r="AY77" s="20">
        <f>([41]SUMMARY!$G83)</f>
        <v>0</v>
      </c>
      <c r="AZ77" s="20">
        <f>([42]SUMMARY!$G83)</f>
        <v>0</v>
      </c>
      <c r="BA77" s="20">
        <f>([43]SUMMARY!$G83)</f>
        <v>0</v>
      </c>
      <c r="BB77" s="20">
        <f>([44]SUMMARY!$G83)</f>
        <v>0</v>
      </c>
      <c r="BC77" s="20">
        <f>([45]SUMMARY!$G83)</f>
        <v>0</v>
      </c>
      <c r="BD77" s="20">
        <f>([46]SUMMARY!$G83)</f>
        <v>0</v>
      </c>
      <c r="BE77" s="20">
        <f>([47]SUMMARY!$G83)</f>
        <v>0</v>
      </c>
      <c r="BF77" s="20">
        <f>([48]SUMMARY!$G83)</f>
        <v>0</v>
      </c>
      <c r="BG77" s="20">
        <f>([49]SUMMARY!$G83)</f>
        <v>0</v>
      </c>
      <c r="BH77" s="20">
        <f>([50]SUMMARY!$G83)</f>
        <v>0</v>
      </c>
      <c r="BI77" s="20">
        <f>([51]SUMMARY!$G83)</f>
        <v>0</v>
      </c>
      <c r="BJ77" s="20">
        <f>([52]SUMMARY!$G83)</f>
        <v>0</v>
      </c>
      <c r="BK77" s="20">
        <f>([53]SUMMARY!$G83)</f>
        <v>0</v>
      </c>
      <c r="BL77" s="20">
        <f>([54]SUMMARY!$G83)</f>
        <v>0</v>
      </c>
      <c r="BM77" s="20">
        <f>([55]SUMMARY!$G83)</f>
        <v>0</v>
      </c>
      <c r="BN77" s="20">
        <f>([56]SUMMARY!$G83)</f>
        <v>0</v>
      </c>
      <c r="BO77" s="20">
        <f>([57]SUMMARY!$G83)</f>
        <v>0</v>
      </c>
      <c r="BP77" s="20">
        <f>([58]SUMMARY!$G83)</f>
        <v>0</v>
      </c>
      <c r="BQ77" s="20">
        <f>([59]SUMMARY!$G83)</f>
        <v>0</v>
      </c>
      <c r="BR77" s="20">
        <f>([60]SUMMARY!$G83)</f>
        <v>0</v>
      </c>
      <c r="BS77" s="20">
        <f>([61]SUMMARY!$G83)</f>
        <v>0</v>
      </c>
      <c r="BT77" s="20">
        <f>([62]SUMMARY!$G83)</f>
        <v>0</v>
      </c>
      <c r="BU77" s="20">
        <f>([63]SUMMARY!$G83)</f>
        <v>0</v>
      </c>
      <c r="BV77" s="20">
        <f>([64]SUMMARY!$G83)</f>
        <v>0</v>
      </c>
      <c r="BW77" s="20">
        <f>([65]SUMMARY!$G83)</f>
        <v>0</v>
      </c>
      <c r="BX77" s="20">
        <f>([66]SUMMARY!$G83)</f>
        <v>0</v>
      </c>
      <c r="BY77" s="20">
        <f>([67]SUMMARY!$G83)</f>
        <v>0</v>
      </c>
      <c r="BZ77" s="20">
        <f>([68]SUMMARY!$G83)</f>
        <v>0</v>
      </c>
      <c r="CA77" s="20">
        <f>([69]SUMMARY!$G83)</f>
        <v>0</v>
      </c>
      <c r="CB77" s="20">
        <f>([70]SUMMARY!$G83)</f>
        <v>0</v>
      </c>
      <c r="CC77" s="20">
        <f>([71]SUMMARY!$G83)</f>
        <v>0</v>
      </c>
      <c r="CD77" s="20">
        <f>([72]SUMMARY!$G83)</f>
        <v>0</v>
      </c>
      <c r="CE77" s="20">
        <f>([73]SUMMARY!$G83)</f>
        <v>0</v>
      </c>
      <c r="CF77" s="20">
        <f>([74]SUMMARY!$G83)</f>
        <v>0</v>
      </c>
      <c r="CG77" s="20">
        <f>([75]SUMMARY!$G83)</f>
        <v>0</v>
      </c>
      <c r="CH77" s="20">
        <f>([76]SUMMARY!$G83)</f>
        <v>0</v>
      </c>
      <c r="CI77" s="20">
        <f>([77]SUMMARY!$G83)</f>
        <v>0</v>
      </c>
      <c r="CJ77" s="20">
        <f>([78]SUMMARY!$G83)</f>
        <v>0</v>
      </c>
      <c r="CK77" s="20">
        <f>([79]SUMMARY!$G83)</f>
        <v>0</v>
      </c>
      <c r="CL77" s="20">
        <f>([80]SUMMARY!$G83)</f>
        <v>0</v>
      </c>
      <c r="CM77" s="20">
        <f>([81]SUMMARY!$G83)</f>
        <v>0</v>
      </c>
      <c r="CN77" s="20">
        <f>([82]SUMMARY!$G83)</f>
        <v>0</v>
      </c>
      <c r="CO77" s="20">
        <f>([83]SUMMARY!$G83)</f>
        <v>0</v>
      </c>
      <c r="CP77" s="20">
        <f>([84]SUMMARY!$G83)</f>
        <v>0</v>
      </c>
      <c r="CQ77" s="20">
        <f>([85]SUMMARY!$G83)</f>
        <v>0</v>
      </c>
      <c r="CR77" s="20">
        <f>([86]SUMMARY!$G83)</f>
        <v>0</v>
      </c>
      <c r="CS77" s="20">
        <f>([87]SUMMARY!$G83)</f>
        <v>0</v>
      </c>
    </row>
    <row r="78" spans="1:97">
      <c r="A78" s="170">
        <v>1061501</v>
      </c>
      <c r="B78" s="170" t="s">
        <v>66</v>
      </c>
      <c r="C78" s="171">
        <f>VLOOKUP(A78,[2]!OLD,3,)</f>
        <v>355231</v>
      </c>
      <c r="D78" s="24">
        <v>270300</v>
      </c>
      <c r="E78" s="24">
        <f t="shared" si="38"/>
        <v>263385</v>
      </c>
      <c r="F78" s="24">
        <f t="shared" si="39"/>
        <v>-6915</v>
      </c>
      <c r="G78" s="24">
        <f t="shared" si="40"/>
        <v>102608</v>
      </c>
      <c r="H78" s="24">
        <f t="shared" si="41"/>
        <v>18551</v>
      </c>
      <c r="I78" s="24">
        <f t="shared" si="42"/>
        <v>19516</v>
      </c>
      <c r="J78" s="24">
        <f t="shared" si="43"/>
        <v>70000</v>
      </c>
      <c r="K78" s="24">
        <f t="shared" si="44"/>
        <v>12673</v>
      </c>
      <c r="L78" s="24">
        <f t="shared" si="45"/>
        <v>17997</v>
      </c>
      <c r="M78" s="24">
        <f t="shared" si="46"/>
        <v>22040</v>
      </c>
      <c r="N78" s="20">
        <f>([4]SUMMARY!$G84)</f>
        <v>58614</v>
      </c>
      <c r="O78" s="20">
        <f>([5]SUMMARY!$G84)</f>
        <v>13508</v>
      </c>
      <c r="P78" s="20">
        <f>([6]SUMMARY!$G84)</f>
        <v>0</v>
      </c>
      <c r="Q78" s="20">
        <f>([7]SUMMARY!$G84)</f>
        <v>1000</v>
      </c>
      <c r="R78" s="20">
        <f>([8]SUMMARY!$G84)</f>
        <v>5500</v>
      </c>
      <c r="S78" s="20">
        <f>([9]SUMMARY!$G84)</f>
        <v>1000</v>
      </c>
      <c r="T78" s="20">
        <f>([10]SUMMARY!$G84)</f>
        <v>1000</v>
      </c>
      <c r="U78" s="20">
        <f>([11]SUMMARY!$G84)</f>
        <v>1000</v>
      </c>
      <c r="V78" s="20">
        <f>([12]SUMMARY!$G84)</f>
        <v>1000</v>
      </c>
      <c r="W78" s="20">
        <f>([13]SUMMARY!$G84)</f>
        <v>1000</v>
      </c>
      <c r="X78" s="20">
        <f>([14]SUMMARY!$G84)</f>
        <v>1000</v>
      </c>
      <c r="Y78" s="20">
        <f>([15]SUMMARY!$G84)</f>
        <v>0</v>
      </c>
      <c r="Z78" s="20">
        <f>([16]SUMMARY!$G84)</f>
        <v>17986</v>
      </c>
      <c r="AA78" s="20">
        <f>([17]SUMMARY!$G84)</f>
        <v>0</v>
      </c>
      <c r="AB78" s="20">
        <f>([18]SUMMARY!$G84)</f>
        <v>7616</v>
      </c>
      <c r="AC78" s="20">
        <f>([19]SUMMARY!$G84)</f>
        <v>3951</v>
      </c>
      <c r="AD78" s="20">
        <f>([20]SUMMARY!$G84)</f>
        <v>5000</v>
      </c>
      <c r="AE78" s="20">
        <f>([21]SUMMARY!$G84)</f>
        <v>984</v>
      </c>
      <c r="AF78" s="20">
        <f>([22]SUMMARY!$G84)</f>
        <v>500</v>
      </c>
      <c r="AG78" s="20">
        <f>([23]SUMMARY!$G84)</f>
        <v>500</v>
      </c>
      <c r="AH78" s="20">
        <f>([24]SUMMARY!$G84)</f>
        <v>19516</v>
      </c>
      <c r="AI78" s="20">
        <f>([25]SUMMARY!$G84)</f>
        <v>0</v>
      </c>
      <c r="AJ78" s="20">
        <f>([26]SUMMARY!$G84)</f>
        <v>0</v>
      </c>
      <c r="AK78" s="20">
        <f>([27]SUMMARY!$G84)</f>
        <v>70000</v>
      </c>
      <c r="AL78" s="20">
        <f>([28]SUMMARY!$G84)</f>
        <v>0</v>
      </c>
      <c r="AM78" s="20">
        <f>([29]SUMMARY!$G84)</f>
        <v>0</v>
      </c>
      <c r="AN78" s="20">
        <f>([30]SUMMARY!$G84)</f>
        <v>0</v>
      </c>
      <c r="AO78" s="20">
        <f>([31]SUMMARY!$G84)</f>
        <v>0</v>
      </c>
      <c r="AP78" s="20">
        <f>([32]SUMMARY!$G84)</f>
        <v>0</v>
      </c>
      <c r="AQ78" s="20">
        <f>([33]SUMMARY!$G84)</f>
        <v>0</v>
      </c>
      <c r="AR78" s="20">
        <f>([34]SUMMARY!$G84)</f>
        <v>0</v>
      </c>
      <c r="AS78" s="20">
        <f>([35]SUMMARY!$G84)</f>
        <v>0</v>
      </c>
      <c r="AT78" s="20">
        <f>([36]SUMMARY!$G84)</f>
        <v>0</v>
      </c>
      <c r="AU78" s="20">
        <f>([37]SUMMARY!$G84)</f>
        <v>0</v>
      </c>
      <c r="AV78" s="20">
        <f>([38]SUMMARY!$G84)</f>
        <v>0</v>
      </c>
      <c r="AW78" s="20">
        <f>([39]SUMMARY!$G84)</f>
        <v>0</v>
      </c>
      <c r="AX78" s="20">
        <f>([40]SUMMARY!$G84)</f>
        <v>0</v>
      </c>
      <c r="AY78" s="20">
        <f>([41]SUMMARY!$G84)</f>
        <v>0</v>
      </c>
      <c r="AZ78" s="20">
        <f>([42]SUMMARY!$G84)</f>
        <v>0</v>
      </c>
      <c r="BA78" s="20">
        <f>([43]SUMMARY!$G84)</f>
        <v>0</v>
      </c>
      <c r="BB78" s="20">
        <f>([44]SUMMARY!$G84)</f>
        <v>0</v>
      </c>
      <c r="BC78" s="20">
        <f>([45]SUMMARY!$G84)</f>
        <v>0</v>
      </c>
      <c r="BD78" s="20">
        <f>([46]SUMMARY!$G84)</f>
        <v>0</v>
      </c>
      <c r="BE78" s="20">
        <f>([47]SUMMARY!$G84)</f>
        <v>0</v>
      </c>
      <c r="BF78" s="20">
        <f>([48]SUMMARY!$G84)</f>
        <v>0</v>
      </c>
      <c r="BG78" s="20">
        <f>([49]SUMMARY!$G84)</f>
        <v>0</v>
      </c>
      <c r="BH78" s="20">
        <f>([50]SUMMARY!$G84)</f>
        <v>0</v>
      </c>
      <c r="BI78" s="20">
        <f>([51]SUMMARY!$G84)</f>
        <v>0</v>
      </c>
      <c r="BJ78" s="20">
        <f>([52]SUMMARY!$G84)</f>
        <v>0</v>
      </c>
      <c r="BK78" s="20">
        <f>([53]SUMMARY!$G84)</f>
        <v>0</v>
      </c>
      <c r="BL78" s="20">
        <f>([54]SUMMARY!$G84)</f>
        <v>12673</v>
      </c>
      <c r="BM78" s="20">
        <f>([55]SUMMARY!$G84)</f>
        <v>0</v>
      </c>
      <c r="BN78" s="20">
        <f>([56]SUMMARY!$G84)</f>
        <v>0</v>
      </c>
      <c r="BO78" s="20">
        <f>([57]SUMMARY!$G84)</f>
        <v>0</v>
      </c>
      <c r="BP78" s="20">
        <f>([58]SUMMARY!$G84)</f>
        <v>0</v>
      </c>
      <c r="BQ78" s="20">
        <f>([59]SUMMARY!$G84)</f>
        <v>0</v>
      </c>
      <c r="BR78" s="20">
        <f>([60]SUMMARY!$G84)</f>
        <v>0</v>
      </c>
      <c r="BS78" s="20">
        <f>([61]SUMMARY!$G84)</f>
        <v>0</v>
      </c>
      <c r="BT78" s="20">
        <f>([62]SUMMARY!$G84)</f>
        <v>0</v>
      </c>
      <c r="BU78" s="20">
        <f>([63]SUMMARY!$G84)</f>
        <v>0</v>
      </c>
      <c r="BV78" s="20">
        <f>([64]SUMMARY!$G84)</f>
        <v>17997</v>
      </c>
      <c r="BW78" s="20">
        <f>([65]SUMMARY!$G84)</f>
        <v>0</v>
      </c>
      <c r="BX78" s="20">
        <f>([66]SUMMARY!$G84)</f>
        <v>0</v>
      </c>
      <c r="BY78" s="20">
        <f>([67]SUMMARY!$G84)</f>
        <v>0</v>
      </c>
      <c r="BZ78" s="20">
        <f>([68]SUMMARY!$G84)</f>
        <v>0</v>
      </c>
      <c r="CA78" s="20">
        <f>([69]SUMMARY!$G84)</f>
        <v>0</v>
      </c>
      <c r="CB78" s="20">
        <f>([70]SUMMARY!$G84)</f>
        <v>0</v>
      </c>
      <c r="CC78" s="20">
        <f>([71]SUMMARY!$G84)</f>
        <v>0</v>
      </c>
      <c r="CD78" s="20">
        <f>([72]SUMMARY!$G84)</f>
        <v>0</v>
      </c>
      <c r="CE78" s="20">
        <f>([73]SUMMARY!$G84)</f>
        <v>0</v>
      </c>
      <c r="CF78" s="20">
        <f>([74]SUMMARY!$G84)</f>
        <v>9240</v>
      </c>
      <c r="CG78" s="20">
        <f>([75]SUMMARY!$G84)</f>
        <v>0</v>
      </c>
      <c r="CH78" s="20">
        <f>([76]SUMMARY!$G84)</f>
        <v>0</v>
      </c>
      <c r="CI78" s="20">
        <f>([77]SUMMARY!$G84)</f>
        <v>0</v>
      </c>
      <c r="CJ78" s="20">
        <f>([78]SUMMARY!$G84)</f>
        <v>0</v>
      </c>
      <c r="CK78" s="20">
        <f>([79]SUMMARY!$G84)</f>
        <v>9000</v>
      </c>
      <c r="CL78" s="20">
        <f>([80]SUMMARY!$G84)</f>
        <v>0</v>
      </c>
      <c r="CM78" s="20">
        <f>([81]SUMMARY!$G84)</f>
        <v>0</v>
      </c>
      <c r="CN78" s="20">
        <f>([82]SUMMARY!$G84)</f>
        <v>0</v>
      </c>
      <c r="CO78" s="20">
        <f>([83]SUMMARY!$G84)</f>
        <v>1300</v>
      </c>
      <c r="CP78" s="20">
        <f>([84]SUMMARY!$G84)</f>
        <v>2500</v>
      </c>
      <c r="CQ78" s="20">
        <f>([85]SUMMARY!$G84)</f>
        <v>0</v>
      </c>
      <c r="CR78" s="20">
        <f>([86]SUMMARY!$G84)</f>
        <v>0</v>
      </c>
      <c r="CS78" s="20">
        <f>([87]SUMMARY!$G84)</f>
        <v>0</v>
      </c>
    </row>
    <row r="79" spans="1:97">
      <c r="A79" s="170">
        <v>1061502</v>
      </c>
      <c r="B79" s="170" t="s">
        <v>67</v>
      </c>
      <c r="C79" s="171">
        <f>VLOOKUP(A79,[2]!OLD,3,)</f>
        <v>38500</v>
      </c>
      <c r="D79" s="24">
        <v>25000</v>
      </c>
      <c r="E79" s="24">
        <f t="shared" si="38"/>
        <v>12743</v>
      </c>
      <c r="F79" s="24">
        <f t="shared" si="39"/>
        <v>-12257</v>
      </c>
      <c r="G79" s="24">
        <f t="shared" si="40"/>
        <v>0</v>
      </c>
      <c r="H79" s="24">
        <f t="shared" si="41"/>
        <v>0</v>
      </c>
      <c r="I79" s="24">
        <f t="shared" si="42"/>
        <v>0</v>
      </c>
      <c r="J79" s="24">
        <f t="shared" si="43"/>
        <v>10762</v>
      </c>
      <c r="K79" s="24">
        <f t="shared" si="44"/>
        <v>0</v>
      </c>
      <c r="L79" s="24">
        <f t="shared" si="45"/>
        <v>0</v>
      </c>
      <c r="M79" s="24">
        <f t="shared" si="46"/>
        <v>1981</v>
      </c>
      <c r="N79" s="20">
        <f>([4]SUMMARY!$G85)</f>
        <v>0</v>
      </c>
      <c r="O79" s="20">
        <f>([5]SUMMARY!$G85)</f>
        <v>0</v>
      </c>
      <c r="P79" s="20">
        <f>([6]SUMMARY!$G85)</f>
        <v>0</v>
      </c>
      <c r="Q79" s="20">
        <f>([7]SUMMARY!$G85)</f>
        <v>0</v>
      </c>
      <c r="R79" s="20">
        <f>([8]SUMMARY!$G85)</f>
        <v>0</v>
      </c>
      <c r="S79" s="20">
        <f>([9]SUMMARY!$G85)</f>
        <v>0</v>
      </c>
      <c r="T79" s="20">
        <f>([10]SUMMARY!$G85)</f>
        <v>0</v>
      </c>
      <c r="U79" s="20">
        <f>([11]SUMMARY!$G85)</f>
        <v>0</v>
      </c>
      <c r="V79" s="20">
        <f>([12]SUMMARY!$G85)</f>
        <v>0</v>
      </c>
      <c r="W79" s="20">
        <f>([13]SUMMARY!$G85)</f>
        <v>0</v>
      </c>
      <c r="X79" s="20">
        <f>([14]SUMMARY!$G85)</f>
        <v>0</v>
      </c>
      <c r="Y79" s="20">
        <f>([15]SUMMARY!$G85)</f>
        <v>0</v>
      </c>
      <c r="Z79" s="20">
        <f>([16]SUMMARY!$G85)</f>
        <v>0</v>
      </c>
      <c r="AA79" s="20">
        <f>([17]SUMMARY!$G85)</f>
        <v>0</v>
      </c>
      <c r="AB79" s="20">
        <f>([18]SUMMARY!$G85)</f>
        <v>0</v>
      </c>
      <c r="AC79" s="20">
        <f>([19]SUMMARY!$G85)</f>
        <v>0</v>
      </c>
      <c r="AD79" s="20">
        <f>([20]SUMMARY!$G85)</f>
        <v>0</v>
      </c>
      <c r="AE79" s="20">
        <f>([21]SUMMARY!$G85)</f>
        <v>0</v>
      </c>
      <c r="AF79" s="20">
        <f>([22]SUMMARY!$G85)</f>
        <v>0</v>
      </c>
      <c r="AG79" s="20">
        <f>([23]SUMMARY!$G85)</f>
        <v>0</v>
      </c>
      <c r="AH79" s="20">
        <f>([24]SUMMARY!$G85)</f>
        <v>0</v>
      </c>
      <c r="AI79" s="20">
        <f>([25]SUMMARY!$G85)</f>
        <v>0</v>
      </c>
      <c r="AJ79" s="20">
        <f>([26]SUMMARY!$G85)</f>
        <v>0</v>
      </c>
      <c r="AK79" s="20">
        <f>([27]SUMMARY!$G85)</f>
        <v>0</v>
      </c>
      <c r="AL79" s="20">
        <f>([28]SUMMARY!$G85)</f>
        <v>0</v>
      </c>
      <c r="AM79" s="20">
        <f>([29]SUMMARY!$G85)</f>
        <v>0</v>
      </c>
      <c r="AN79" s="20">
        <f>([30]SUMMARY!$G85)</f>
        <v>0</v>
      </c>
      <c r="AO79" s="20">
        <f>([31]SUMMARY!$G85)</f>
        <v>0</v>
      </c>
      <c r="AP79" s="20">
        <f>([32]SUMMARY!$G85)</f>
        <v>10762</v>
      </c>
      <c r="AQ79" s="20">
        <f>([33]SUMMARY!$G85)</f>
        <v>0</v>
      </c>
      <c r="AR79" s="20">
        <f>([34]SUMMARY!$G85)</f>
        <v>0</v>
      </c>
      <c r="AS79" s="20">
        <f>([35]SUMMARY!$G85)</f>
        <v>0</v>
      </c>
      <c r="AT79" s="20">
        <f>([36]SUMMARY!$G85)</f>
        <v>0</v>
      </c>
      <c r="AU79" s="20">
        <f>([37]SUMMARY!$G85)</f>
        <v>0</v>
      </c>
      <c r="AV79" s="20">
        <f>([38]SUMMARY!$G85)</f>
        <v>0</v>
      </c>
      <c r="AW79" s="20">
        <f>([39]SUMMARY!$G85)</f>
        <v>0</v>
      </c>
      <c r="AX79" s="20">
        <f>([40]SUMMARY!$G85)</f>
        <v>0</v>
      </c>
      <c r="AY79" s="20">
        <f>([41]SUMMARY!$G85)</f>
        <v>0</v>
      </c>
      <c r="AZ79" s="20">
        <f>([42]SUMMARY!$G85)</f>
        <v>0</v>
      </c>
      <c r="BA79" s="20">
        <f>([43]SUMMARY!$G85)</f>
        <v>0</v>
      </c>
      <c r="BB79" s="20">
        <f>([44]SUMMARY!$G85)</f>
        <v>0</v>
      </c>
      <c r="BC79" s="20">
        <f>([45]SUMMARY!$G85)</f>
        <v>0</v>
      </c>
      <c r="BD79" s="20">
        <f>([46]SUMMARY!$G85)</f>
        <v>0</v>
      </c>
      <c r="BE79" s="20">
        <f>([47]SUMMARY!$G85)</f>
        <v>0</v>
      </c>
      <c r="BF79" s="20">
        <f>([48]SUMMARY!$G85)</f>
        <v>0</v>
      </c>
      <c r="BG79" s="20">
        <f>([49]SUMMARY!$G85)</f>
        <v>0</v>
      </c>
      <c r="BH79" s="20">
        <f>([50]SUMMARY!$G85)</f>
        <v>0</v>
      </c>
      <c r="BI79" s="20">
        <f>([51]SUMMARY!$G85)</f>
        <v>0</v>
      </c>
      <c r="BJ79" s="20">
        <f>([52]SUMMARY!$G85)</f>
        <v>0</v>
      </c>
      <c r="BK79" s="20">
        <f>([53]SUMMARY!$G85)</f>
        <v>0</v>
      </c>
      <c r="BL79" s="20">
        <f>([54]SUMMARY!$G85)</f>
        <v>0</v>
      </c>
      <c r="BM79" s="20">
        <f>([55]SUMMARY!$G85)</f>
        <v>0</v>
      </c>
      <c r="BN79" s="20">
        <f>([56]SUMMARY!$G85)</f>
        <v>0</v>
      </c>
      <c r="BO79" s="20">
        <f>([57]SUMMARY!$G85)</f>
        <v>0</v>
      </c>
      <c r="BP79" s="20">
        <f>([58]SUMMARY!$G85)</f>
        <v>0</v>
      </c>
      <c r="BQ79" s="20">
        <f>([59]SUMMARY!$G85)</f>
        <v>0</v>
      </c>
      <c r="BR79" s="20">
        <f>([60]SUMMARY!$G85)</f>
        <v>0</v>
      </c>
      <c r="BS79" s="20">
        <f>([61]SUMMARY!$G85)</f>
        <v>0</v>
      </c>
      <c r="BT79" s="20">
        <f>([62]SUMMARY!$G85)</f>
        <v>0</v>
      </c>
      <c r="BU79" s="20">
        <f>([63]SUMMARY!$G85)</f>
        <v>0</v>
      </c>
      <c r="BV79" s="20">
        <f>([64]SUMMARY!$G85)</f>
        <v>0</v>
      </c>
      <c r="BW79" s="20">
        <f>([65]SUMMARY!$G85)</f>
        <v>0</v>
      </c>
      <c r="BX79" s="20">
        <f>([66]SUMMARY!$G85)</f>
        <v>0</v>
      </c>
      <c r="BY79" s="20">
        <f>([67]SUMMARY!$G85)</f>
        <v>0</v>
      </c>
      <c r="BZ79" s="20">
        <f>([68]SUMMARY!$G85)</f>
        <v>0</v>
      </c>
      <c r="CA79" s="20">
        <f>([69]SUMMARY!$G85)</f>
        <v>0</v>
      </c>
      <c r="CB79" s="20">
        <f>([70]SUMMARY!$G85)</f>
        <v>0</v>
      </c>
      <c r="CC79" s="20">
        <f>([71]SUMMARY!$G85)</f>
        <v>0</v>
      </c>
      <c r="CD79" s="20">
        <f>([72]SUMMARY!$G85)</f>
        <v>0</v>
      </c>
      <c r="CE79" s="20">
        <f>([73]SUMMARY!$G85)</f>
        <v>0</v>
      </c>
      <c r="CF79" s="20">
        <f>([74]SUMMARY!$G85)</f>
        <v>0</v>
      </c>
      <c r="CG79" s="20">
        <f>([75]SUMMARY!$G85)</f>
        <v>0</v>
      </c>
      <c r="CH79" s="20">
        <f>([76]SUMMARY!$G85)</f>
        <v>0</v>
      </c>
      <c r="CI79" s="20">
        <f>([77]SUMMARY!$G85)</f>
        <v>0</v>
      </c>
      <c r="CJ79" s="20">
        <f>([78]SUMMARY!$G85)</f>
        <v>0</v>
      </c>
      <c r="CK79" s="20">
        <f>([79]SUMMARY!$G85)</f>
        <v>0</v>
      </c>
      <c r="CL79" s="20">
        <f>([80]SUMMARY!$G85)</f>
        <v>0</v>
      </c>
      <c r="CM79" s="20">
        <f>([81]SUMMARY!$G85)</f>
        <v>0</v>
      </c>
      <c r="CN79" s="20">
        <f>([82]SUMMARY!$G85)</f>
        <v>0</v>
      </c>
      <c r="CO79" s="20">
        <f>([83]SUMMARY!$G85)</f>
        <v>0</v>
      </c>
      <c r="CP79" s="20">
        <f>([84]SUMMARY!$G85)</f>
        <v>1981</v>
      </c>
      <c r="CQ79" s="20">
        <f>([85]SUMMARY!$G85)</f>
        <v>0</v>
      </c>
      <c r="CR79" s="20">
        <f>([86]SUMMARY!$G85)</f>
        <v>0</v>
      </c>
      <c r="CS79" s="20">
        <f>([87]SUMMARY!$G85)</f>
        <v>0</v>
      </c>
    </row>
    <row r="80" spans="1:97">
      <c r="A80" s="170">
        <v>1061507</v>
      </c>
      <c r="B80" s="170" t="s">
        <v>68</v>
      </c>
      <c r="C80" s="171">
        <f>VLOOKUP(A80,[2]!OLD,3,)</f>
        <v>0</v>
      </c>
      <c r="D80" s="24">
        <v>0</v>
      </c>
      <c r="E80" s="24">
        <f t="shared" si="38"/>
        <v>0</v>
      </c>
      <c r="F80" s="24">
        <f t="shared" si="39"/>
        <v>0</v>
      </c>
      <c r="G80" s="24">
        <f t="shared" si="40"/>
        <v>0</v>
      </c>
      <c r="H80" s="24">
        <f t="shared" si="41"/>
        <v>0</v>
      </c>
      <c r="I80" s="24">
        <f t="shared" si="42"/>
        <v>0</v>
      </c>
      <c r="J80" s="24">
        <f t="shared" si="43"/>
        <v>0</v>
      </c>
      <c r="K80" s="24">
        <f t="shared" si="44"/>
        <v>0</v>
      </c>
      <c r="L80" s="24">
        <f t="shared" si="45"/>
        <v>0</v>
      </c>
      <c r="M80" s="24">
        <f t="shared" si="46"/>
        <v>0</v>
      </c>
      <c r="N80" s="20">
        <f>([4]SUMMARY!$G86)</f>
        <v>0</v>
      </c>
      <c r="O80" s="20">
        <f>([5]SUMMARY!$G86)</f>
        <v>0</v>
      </c>
      <c r="P80" s="20">
        <f>([6]SUMMARY!$G86)</f>
        <v>0</v>
      </c>
      <c r="Q80" s="20">
        <f>([7]SUMMARY!$G86)</f>
        <v>0</v>
      </c>
      <c r="R80" s="20">
        <f>([8]SUMMARY!$G86)</f>
        <v>0</v>
      </c>
      <c r="S80" s="20">
        <f>([9]SUMMARY!$G86)</f>
        <v>0</v>
      </c>
      <c r="T80" s="20">
        <f>([10]SUMMARY!$G86)</f>
        <v>0</v>
      </c>
      <c r="U80" s="20">
        <f>([11]SUMMARY!$G86)</f>
        <v>0</v>
      </c>
      <c r="V80" s="20">
        <f>([12]SUMMARY!$G86)</f>
        <v>0</v>
      </c>
      <c r="W80" s="20">
        <f>([13]SUMMARY!$G86)</f>
        <v>0</v>
      </c>
      <c r="X80" s="20">
        <f>([14]SUMMARY!$G86)</f>
        <v>0</v>
      </c>
      <c r="Y80" s="20">
        <f>([15]SUMMARY!$G86)</f>
        <v>0</v>
      </c>
      <c r="Z80" s="20">
        <f>([16]SUMMARY!$G86)</f>
        <v>0</v>
      </c>
      <c r="AA80" s="20">
        <f>([17]SUMMARY!$G86)</f>
        <v>0</v>
      </c>
      <c r="AB80" s="20">
        <f>([18]SUMMARY!$G86)</f>
        <v>0</v>
      </c>
      <c r="AC80" s="20">
        <f>([19]SUMMARY!$G86)</f>
        <v>0</v>
      </c>
      <c r="AD80" s="20">
        <f>([20]SUMMARY!$G86)</f>
        <v>0</v>
      </c>
      <c r="AE80" s="20">
        <f>([21]SUMMARY!$G86)</f>
        <v>0</v>
      </c>
      <c r="AF80" s="20">
        <f>([22]SUMMARY!$G86)</f>
        <v>0</v>
      </c>
      <c r="AG80" s="20">
        <f>([23]SUMMARY!$G86)</f>
        <v>0</v>
      </c>
      <c r="AH80" s="20">
        <f>([24]SUMMARY!$G86)</f>
        <v>0</v>
      </c>
      <c r="AI80" s="20">
        <f>([25]SUMMARY!$G86)</f>
        <v>0</v>
      </c>
      <c r="AJ80" s="20">
        <f>([26]SUMMARY!$G86)</f>
        <v>0</v>
      </c>
      <c r="AK80" s="20">
        <f>([27]SUMMARY!$G86)</f>
        <v>0</v>
      </c>
      <c r="AL80" s="20">
        <f>([28]SUMMARY!$G86)</f>
        <v>0</v>
      </c>
      <c r="AM80" s="20">
        <f>([29]SUMMARY!$G86)</f>
        <v>0</v>
      </c>
      <c r="AN80" s="20">
        <f>([30]SUMMARY!$G86)</f>
        <v>0</v>
      </c>
      <c r="AO80" s="20">
        <f>([31]SUMMARY!$G86)</f>
        <v>0</v>
      </c>
      <c r="AP80" s="20">
        <f>([32]SUMMARY!$G86)</f>
        <v>0</v>
      </c>
      <c r="AQ80" s="20">
        <f>([33]SUMMARY!$G86)</f>
        <v>0</v>
      </c>
      <c r="AR80" s="20">
        <f>([34]SUMMARY!$G86)</f>
        <v>0</v>
      </c>
      <c r="AS80" s="20">
        <f>([35]SUMMARY!$G86)</f>
        <v>0</v>
      </c>
      <c r="AT80" s="20">
        <f>([36]SUMMARY!$G86)</f>
        <v>0</v>
      </c>
      <c r="AU80" s="20">
        <f>([37]SUMMARY!$G86)</f>
        <v>0</v>
      </c>
      <c r="AV80" s="20">
        <f>([38]SUMMARY!$G86)</f>
        <v>0</v>
      </c>
      <c r="AW80" s="20">
        <f>([39]SUMMARY!$G86)</f>
        <v>0</v>
      </c>
      <c r="AX80" s="20">
        <f>([40]SUMMARY!$G86)</f>
        <v>0</v>
      </c>
      <c r="AY80" s="20">
        <f>([41]SUMMARY!$G86)</f>
        <v>0</v>
      </c>
      <c r="AZ80" s="20">
        <f>([42]SUMMARY!$G86)</f>
        <v>0</v>
      </c>
      <c r="BA80" s="20">
        <f>([43]SUMMARY!$G86)</f>
        <v>0</v>
      </c>
      <c r="BB80" s="20">
        <f>([44]SUMMARY!$G86)</f>
        <v>0</v>
      </c>
      <c r="BC80" s="20">
        <f>([45]SUMMARY!$G86)</f>
        <v>0</v>
      </c>
      <c r="BD80" s="20">
        <f>([46]SUMMARY!$G86)</f>
        <v>0</v>
      </c>
      <c r="BE80" s="20">
        <f>([47]SUMMARY!$G86)</f>
        <v>0</v>
      </c>
      <c r="BF80" s="20">
        <f>([48]SUMMARY!$G86)</f>
        <v>0</v>
      </c>
      <c r="BG80" s="20">
        <f>([49]SUMMARY!$G86)</f>
        <v>0</v>
      </c>
      <c r="BH80" s="20">
        <f>([50]SUMMARY!$G86)</f>
        <v>0</v>
      </c>
      <c r="BI80" s="20">
        <f>([51]SUMMARY!$G86)</f>
        <v>0</v>
      </c>
      <c r="BJ80" s="20">
        <f>([52]SUMMARY!$G86)</f>
        <v>0</v>
      </c>
      <c r="BK80" s="20">
        <f>([53]SUMMARY!$G86)</f>
        <v>0</v>
      </c>
      <c r="BL80" s="20">
        <f>([54]SUMMARY!$G86)</f>
        <v>0</v>
      </c>
      <c r="BM80" s="20">
        <f>([55]SUMMARY!$G86)</f>
        <v>0</v>
      </c>
      <c r="BN80" s="20">
        <f>([56]SUMMARY!$G86)</f>
        <v>0</v>
      </c>
      <c r="BO80" s="20">
        <f>([57]SUMMARY!$G86)</f>
        <v>0</v>
      </c>
      <c r="BP80" s="20">
        <f>([58]SUMMARY!$G86)</f>
        <v>0</v>
      </c>
      <c r="BQ80" s="20">
        <f>([59]SUMMARY!$G86)</f>
        <v>0</v>
      </c>
      <c r="BR80" s="20">
        <f>([60]SUMMARY!$G86)</f>
        <v>0</v>
      </c>
      <c r="BS80" s="20">
        <f>([61]SUMMARY!$G86)</f>
        <v>0</v>
      </c>
      <c r="BT80" s="20">
        <f>([62]SUMMARY!$G86)</f>
        <v>0</v>
      </c>
      <c r="BU80" s="20">
        <f>([63]SUMMARY!$G86)</f>
        <v>0</v>
      </c>
      <c r="BV80" s="20">
        <f>([64]SUMMARY!$G86)</f>
        <v>0</v>
      </c>
      <c r="BW80" s="20">
        <f>([65]SUMMARY!$G86)</f>
        <v>0</v>
      </c>
      <c r="BX80" s="20">
        <f>([66]SUMMARY!$G86)</f>
        <v>0</v>
      </c>
      <c r="BY80" s="20">
        <f>([67]SUMMARY!$G86)</f>
        <v>0</v>
      </c>
      <c r="BZ80" s="20">
        <f>([68]SUMMARY!$G86)</f>
        <v>0</v>
      </c>
      <c r="CA80" s="20">
        <f>([69]SUMMARY!$G86)</f>
        <v>0</v>
      </c>
      <c r="CB80" s="20">
        <f>([70]SUMMARY!$G86)</f>
        <v>0</v>
      </c>
      <c r="CC80" s="20">
        <f>([71]SUMMARY!$G86)</f>
        <v>0</v>
      </c>
      <c r="CD80" s="20">
        <f>([72]SUMMARY!$G86)</f>
        <v>0</v>
      </c>
      <c r="CE80" s="20">
        <f>([73]SUMMARY!$G86)</f>
        <v>0</v>
      </c>
      <c r="CF80" s="20">
        <f>([74]SUMMARY!$G86)</f>
        <v>0</v>
      </c>
      <c r="CG80" s="20">
        <f>([75]SUMMARY!$G86)</f>
        <v>0</v>
      </c>
      <c r="CH80" s="20">
        <f>([76]SUMMARY!$G86)</f>
        <v>0</v>
      </c>
      <c r="CI80" s="20">
        <f>([77]SUMMARY!$G86)</f>
        <v>0</v>
      </c>
      <c r="CJ80" s="20">
        <f>([78]SUMMARY!$G86)</f>
        <v>0</v>
      </c>
      <c r="CK80" s="20">
        <f>([79]SUMMARY!$G86)</f>
        <v>0</v>
      </c>
      <c r="CL80" s="20">
        <f>([80]SUMMARY!$G86)</f>
        <v>0</v>
      </c>
      <c r="CM80" s="20">
        <f>([81]SUMMARY!$G86)</f>
        <v>0</v>
      </c>
      <c r="CN80" s="20">
        <f>([82]SUMMARY!$G86)</f>
        <v>0</v>
      </c>
      <c r="CO80" s="20">
        <f>([83]SUMMARY!$G86)</f>
        <v>0</v>
      </c>
      <c r="CP80" s="20">
        <f>([84]SUMMARY!$G86)</f>
        <v>0</v>
      </c>
      <c r="CQ80" s="20">
        <f>([85]SUMMARY!$G86)</f>
        <v>0</v>
      </c>
      <c r="CR80" s="20">
        <f>([86]SUMMARY!$G86)</f>
        <v>0</v>
      </c>
      <c r="CS80" s="20">
        <f>([87]SUMMARY!$G86)</f>
        <v>0</v>
      </c>
    </row>
    <row r="81" spans="1:97">
      <c r="A81" s="170">
        <v>1061508</v>
      </c>
      <c r="B81" s="170" t="s">
        <v>69</v>
      </c>
      <c r="C81" s="171">
        <f>VLOOKUP(A81,[2]!OLD,3,)</f>
        <v>270000</v>
      </c>
      <c r="D81" s="24">
        <v>260000</v>
      </c>
      <c r="E81" s="24">
        <f t="shared" si="38"/>
        <v>122222</v>
      </c>
      <c r="F81" s="24">
        <f t="shared" si="39"/>
        <v>-137778</v>
      </c>
      <c r="G81" s="24">
        <f t="shared" si="40"/>
        <v>122222</v>
      </c>
      <c r="H81" s="24">
        <f t="shared" si="41"/>
        <v>0</v>
      </c>
      <c r="I81" s="24">
        <f t="shared" si="42"/>
        <v>0</v>
      </c>
      <c r="J81" s="24">
        <f t="shared" si="43"/>
        <v>0</v>
      </c>
      <c r="K81" s="24">
        <f t="shared" si="44"/>
        <v>0</v>
      </c>
      <c r="L81" s="24">
        <f t="shared" si="45"/>
        <v>0</v>
      </c>
      <c r="M81" s="24">
        <f t="shared" si="46"/>
        <v>0</v>
      </c>
      <c r="N81" s="20">
        <f>([4]SUMMARY!$G87)</f>
        <v>0</v>
      </c>
      <c r="O81" s="20">
        <f>([5]SUMMARY!$G87)</f>
        <v>0</v>
      </c>
      <c r="P81" s="20">
        <f>([6]SUMMARY!$G87)</f>
        <v>122222</v>
      </c>
      <c r="Q81" s="20">
        <f>([7]SUMMARY!$G87)</f>
        <v>0</v>
      </c>
      <c r="R81" s="20">
        <f>([8]SUMMARY!$G87)</f>
        <v>0</v>
      </c>
      <c r="S81" s="20">
        <f>([9]SUMMARY!$G87)</f>
        <v>0</v>
      </c>
      <c r="T81" s="20">
        <f>([10]SUMMARY!$G87)</f>
        <v>0</v>
      </c>
      <c r="U81" s="20">
        <f>([11]SUMMARY!$G87)</f>
        <v>0</v>
      </c>
      <c r="V81" s="20">
        <f>([12]SUMMARY!$G87)</f>
        <v>0</v>
      </c>
      <c r="W81" s="20">
        <f>([13]SUMMARY!$G87)</f>
        <v>0</v>
      </c>
      <c r="X81" s="20">
        <f>([14]SUMMARY!$G87)</f>
        <v>0</v>
      </c>
      <c r="Y81" s="20">
        <f>([15]SUMMARY!$G87)</f>
        <v>0</v>
      </c>
      <c r="Z81" s="20">
        <f>([16]SUMMARY!$G87)</f>
        <v>0</v>
      </c>
      <c r="AA81" s="20">
        <f>([17]SUMMARY!$G87)</f>
        <v>0</v>
      </c>
      <c r="AB81" s="20">
        <f>([18]SUMMARY!$G87)</f>
        <v>0</v>
      </c>
      <c r="AC81" s="20">
        <f>([19]SUMMARY!$G87)</f>
        <v>0</v>
      </c>
      <c r="AD81" s="20">
        <f>([20]SUMMARY!$G87)</f>
        <v>0</v>
      </c>
      <c r="AE81" s="20">
        <f>([21]SUMMARY!$G87)</f>
        <v>0</v>
      </c>
      <c r="AF81" s="20">
        <f>([22]SUMMARY!$G87)</f>
        <v>0</v>
      </c>
      <c r="AG81" s="20">
        <f>([23]SUMMARY!$G87)</f>
        <v>0</v>
      </c>
      <c r="AH81" s="20">
        <f>([24]SUMMARY!$G87)</f>
        <v>0</v>
      </c>
      <c r="AI81" s="20">
        <f>([25]SUMMARY!$G87)</f>
        <v>0</v>
      </c>
      <c r="AJ81" s="20">
        <f>([26]SUMMARY!$G87)</f>
        <v>0</v>
      </c>
      <c r="AK81" s="20">
        <f>([27]SUMMARY!$G87)</f>
        <v>0</v>
      </c>
      <c r="AL81" s="20">
        <f>([28]SUMMARY!$G87)</f>
        <v>0</v>
      </c>
      <c r="AM81" s="20">
        <f>([29]SUMMARY!$G87)</f>
        <v>0</v>
      </c>
      <c r="AN81" s="20">
        <f>([30]SUMMARY!$G87)</f>
        <v>0</v>
      </c>
      <c r="AO81" s="20">
        <f>([31]SUMMARY!$G87)</f>
        <v>0</v>
      </c>
      <c r="AP81" s="20">
        <f>([32]SUMMARY!$G87)</f>
        <v>0</v>
      </c>
      <c r="AQ81" s="20">
        <f>([33]SUMMARY!$G87)</f>
        <v>0</v>
      </c>
      <c r="AR81" s="20">
        <f>([34]SUMMARY!$G87)</f>
        <v>0</v>
      </c>
      <c r="AS81" s="20">
        <f>([35]SUMMARY!$G87)</f>
        <v>0</v>
      </c>
      <c r="AT81" s="20">
        <f>([36]SUMMARY!$G87)</f>
        <v>0</v>
      </c>
      <c r="AU81" s="20">
        <f>([37]SUMMARY!$G87)</f>
        <v>0</v>
      </c>
      <c r="AV81" s="20">
        <f>([38]SUMMARY!$G87)</f>
        <v>0</v>
      </c>
      <c r="AW81" s="20">
        <f>([39]SUMMARY!$G87)</f>
        <v>0</v>
      </c>
      <c r="AX81" s="20">
        <f>([40]SUMMARY!$G87)</f>
        <v>0</v>
      </c>
      <c r="AY81" s="20">
        <f>([41]SUMMARY!$G87)</f>
        <v>0</v>
      </c>
      <c r="AZ81" s="20">
        <f>([42]SUMMARY!$G87)</f>
        <v>0</v>
      </c>
      <c r="BA81" s="20">
        <f>([43]SUMMARY!$G87)</f>
        <v>0</v>
      </c>
      <c r="BB81" s="20">
        <f>([44]SUMMARY!$G87)</f>
        <v>0</v>
      </c>
      <c r="BC81" s="20">
        <f>([45]SUMMARY!$G87)</f>
        <v>0</v>
      </c>
      <c r="BD81" s="20">
        <f>([46]SUMMARY!$G87)</f>
        <v>0</v>
      </c>
      <c r="BE81" s="20">
        <f>([47]SUMMARY!$G87)</f>
        <v>0</v>
      </c>
      <c r="BF81" s="20">
        <f>([48]SUMMARY!$G87)</f>
        <v>0</v>
      </c>
      <c r="BG81" s="20">
        <f>([49]SUMMARY!$G87)</f>
        <v>0</v>
      </c>
      <c r="BH81" s="20">
        <f>([50]SUMMARY!$G87)</f>
        <v>0</v>
      </c>
      <c r="BI81" s="20">
        <f>([51]SUMMARY!$G87)</f>
        <v>0</v>
      </c>
      <c r="BJ81" s="20">
        <f>([52]SUMMARY!$G87)</f>
        <v>0</v>
      </c>
      <c r="BK81" s="20">
        <f>([53]SUMMARY!$G87)</f>
        <v>0</v>
      </c>
      <c r="BL81" s="20">
        <f>([54]SUMMARY!$G87)</f>
        <v>0</v>
      </c>
      <c r="BM81" s="20">
        <f>([55]SUMMARY!$G87)</f>
        <v>0</v>
      </c>
      <c r="BN81" s="20">
        <f>([56]SUMMARY!$G87)</f>
        <v>0</v>
      </c>
      <c r="BO81" s="20">
        <f>([57]SUMMARY!$G87)</f>
        <v>0</v>
      </c>
      <c r="BP81" s="20">
        <f>([58]SUMMARY!$G87)</f>
        <v>0</v>
      </c>
      <c r="BQ81" s="20">
        <f>([59]SUMMARY!$G87)</f>
        <v>0</v>
      </c>
      <c r="BR81" s="20">
        <f>([60]SUMMARY!$G87)</f>
        <v>0</v>
      </c>
      <c r="BS81" s="20">
        <f>([61]SUMMARY!$G87)</f>
        <v>0</v>
      </c>
      <c r="BT81" s="20">
        <f>([62]SUMMARY!$G87)</f>
        <v>0</v>
      </c>
      <c r="BU81" s="20">
        <f>([63]SUMMARY!$G87)</f>
        <v>0</v>
      </c>
      <c r="BV81" s="20">
        <f>([64]SUMMARY!$G87)</f>
        <v>0</v>
      </c>
      <c r="BW81" s="20">
        <f>([65]SUMMARY!$G87)</f>
        <v>0</v>
      </c>
      <c r="BX81" s="20">
        <f>([66]SUMMARY!$G87)</f>
        <v>0</v>
      </c>
      <c r="BY81" s="20">
        <f>([67]SUMMARY!$G87)</f>
        <v>0</v>
      </c>
      <c r="BZ81" s="20">
        <f>([68]SUMMARY!$G87)</f>
        <v>0</v>
      </c>
      <c r="CA81" s="20">
        <f>([69]SUMMARY!$G87)</f>
        <v>0</v>
      </c>
      <c r="CB81" s="20">
        <f>([70]SUMMARY!$G87)</f>
        <v>0</v>
      </c>
      <c r="CC81" s="20">
        <f>([71]SUMMARY!$G87)</f>
        <v>0</v>
      </c>
      <c r="CD81" s="20">
        <f>([72]SUMMARY!$G87)</f>
        <v>0</v>
      </c>
      <c r="CE81" s="20">
        <f>([73]SUMMARY!$G87)</f>
        <v>0</v>
      </c>
      <c r="CF81" s="20">
        <f>([74]SUMMARY!$G87)</f>
        <v>0</v>
      </c>
      <c r="CG81" s="20">
        <f>([75]SUMMARY!$G87)</f>
        <v>0</v>
      </c>
      <c r="CH81" s="20">
        <f>([76]SUMMARY!$G87)</f>
        <v>0</v>
      </c>
      <c r="CI81" s="20">
        <f>([77]SUMMARY!$G87)</f>
        <v>0</v>
      </c>
      <c r="CJ81" s="20">
        <f>([78]SUMMARY!$G87)</f>
        <v>0</v>
      </c>
      <c r="CK81" s="20">
        <f>([79]SUMMARY!$G87)</f>
        <v>0</v>
      </c>
      <c r="CL81" s="20">
        <f>([80]SUMMARY!$G87)</f>
        <v>0</v>
      </c>
      <c r="CM81" s="20">
        <f>([81]SUMMARY!$G87)</f>
        <v>0</v>
      </c>
      <c r="CN81" s="20">
        <f>([82]SUMMARY!$G87)</f>
        <v>0</v>
      </c>
      <c r="CO81" s="20">
        <f>([83]SUMMARY!$G87)</f>
        <v>0</v>
      </c>
      <c r="CP81" s="20">
        <f>([84]SUMMARY!$G87)</f>
        <v>0</v>
      </c>
      <c r="CQ81" s="20">
        <f>([85]SUMMARY!$G87)</f>
        <v>0</v>
      </c>
      <c r="CR81" s="20">
        <f>([86]SUMMARY!$G87)</f>
        <v>0</v>
      </c>
      <c r="CS81" s="20">
        <f>([87]SUMMARY!$G87)</f>
        <v>0</v>
      </c>
    </row>
    <row r="82" spans="1:97">
      <c r="A82" s="170">
        <v>1061701</v>
      </c>
      <c r="B82" s="170" t="s">
        <v>70</v>
      </c>
      <c r="C82" s="171">
        <f>VLOOKUP(A82,[2]!OLD,3,)</f>
        <v>5645057</v>
      </c>
      <c r="D82" s="24">
        <v>6112120</v>
      </c>
      <c r="E82" s="24">
        <f t="shared" si="38"/>
        <v>7854767</v>
      </c>
      <c r="F82" s="24">
        <f t="shared" si="39"/>
        <v>1742647</v>
      </c>
      <c r="G82" s="24">
        <f t="shared" si="40"/>
        <v>171381</v>
      </c>
      <c r="H82" s="24">
        <f t="shared" si="41"/>
        <v>0</v>
      </c>
      <c r="I82" s="24">
        <f t="shared" si="42"/>
        <v>9645</v>
      </c>
      <c r="J82" s="24">
        <f t="shared" si="43"/>
        <v>7312620</v>
      </c>
      <c r="K82" s="24">
        <f t="shared" si="44"/>
        <v>136279</v>
      </c>
      <c r="L82" s="24">
        <f t="shared" si="45"/>
        <v>52000</v>
      </c>
      <c r="M82" s="24">
        <f t="shared" si="46"/>
        <v>172842</v>
      </c>
      <c r="N82" s="20">
        <f>([4]SUMMARY!$G88)</f>
        <v>11530</v>
      </c>
      <c r="O82" s="20">
        <f>([5]SUMMARY!$G88)</f>
        <v>90800</v>
      </c>
      <c r="P82" s="20">
        <f>([6]SUMMARY!$G88)</f>
        <v>15000</v>
      </c>
      <c r="Q82" s="20">
        <f>([7]SUMMARY!$G88)</f>
        <v>0</v>
      </c>
      <c r="R82" s="20">
        <f>([8]SUMMARY!$G88)</f>
        <v>0</v>
      </c>
      <c r="S82" s="20">
        <f>([9]SUMMARY!$G88)</f>
        <v>0</v>
      </c>
      <c r="T82" s="20">
        <f>([10]SUMMARY!$G88)</f>
        <v>0</v>
      </c>
      <c r="U82" s="20">
        <f>([11]SUMMARY!$G88)</f>
        <v>0</v>
      </c>
      <c r="V82" s="20">
        <f>([12]SUMMARY!$G88)</f>
        <v>0</v>
      </c>
      <c r="W82" s="20">
        <f>([13]SUMMARY!$G88)</f>
        <v>0</v>
      </c>
      <c r="X82" s="20">
        <f>([14]SUMMARY!$G88)</f>
        <v>0</v>
      </c>
      <c r="Y82" s="20">
        <f>([15]SUMMARY!$G88)</f>
        <v>0</v>
      </c>
      <c r="Z82" s="20">
        <f>([16]SUMMARY!$G88)</f>
        <v>54051</v>
      </c>
      <c r="AA82" s="20">
        <f>([17]SUMMARY!$G88)</f>
        <v>0</v>
      </c>
      <c r="AB82" s="20">
        <f>([18]SUMMARY!$G88)</f>
        <v>0</v>
      </c>
      <c r="AC82" s="20">
        <f>([19]SUMMARY!$G88)</f>
        <v>0</v>
      </c>
      <c r="AD82" s="20">
        <f>([20]SUMMARY!$G88)</f>
        <v>0</v>
      </c>
      <c r="AE82" s="20">
        <f>([21]SUMMARY!$G88)</f>
        <v>0</v>
      </c>
      <c r="AF82" s="20">
        <f>([22]SUMMARY!$G88)</f>
        <v>0</v>
      </c>
      <c r="AG82" s="20">
        <f>([23]SUMMARY!$G88)</f>
        <v>0</v>
      </c>
      <c r="AH82" s="20">
        <f>([24]SUMMARY!$G88)</f>
        <v>0</v>
      </c>
      <c r="AI82" s="20">
        <f>([25]SUMMARY!$G88)</f>
        <v>9645</v>
      </c>
      <c r="AJ82" s="20">
        <f>([26]SUMMARY!$G88)</f>
        <v>0</v>
      </c>
      <c r="AK82" s="20">
        <f>([27]SUMMARY!$G88)</f>
        <v>0</v>
      </c>
      <c r="AL82" s="20">
        <f>([28]SUMMARY!$G88)</f>
        <v>108000</v>
      </c>
      <c r="AM82" s="20">
        <f>([29]SUMMARY!$G88)</f>
        <v>0</v>
      </c>
      <c r="AN82" s="20">
        <f>([30]SUMMARY!$G88)</f>
        <v>0</v>
      </c>
      <c r="AO82" s="20">
        <f>([31]SUMMARY!$G88)</f>
        <v>0</v>
      </c>
      <c r="AP82" s="20">
        <f>([32]SUMMARY!$G88)</f>
        <v>1413429</v>
      </c>
      <c r="AQ82" s="20">
        <f>([33]SUMMARY!$G88)</f>
        <v>0</v>
      </c>
      <c r="AR82" s="20">
        <f>([34]SUMMARY!$G88)</f>
        <v>549600</v>
      </c>
      <c r="AS82" s="20">
        <f>([35]SUMMARY!$G88)</f>
        <v>5185951</v>
      </c>
      <c r="AT82" s="20">
        <f>([36]SUMMARY!$G88)</f>
        <v>0</v>
      </c>
      <c r="AU82" s="20">
        <f>([37]SUMMARY!$G88)</f>
        <v>0</v>
      </c>
      <c r="AV82" s="20">
        <f>([38]SUMMARY!$G88)</f>
        <v>0</v>
      </c>
      <c r="AW82" s="20">
        <f>([39]SUMMARY!$G88)</f>
        <v>0</v>
      </c>
      <c r="AX82" s="20">
        <f>([40]SUMMARY!$G88)</f>
        <v>0</v>
      </c>
      <c r="AY82" s="20">
        <f>([41]SUMMARY!$G88)</f>
        <v>0</v>
      </c>
      <c r="AZ82" s="20">
        <f>([42]SUMMARY!$G88)</f>
        <v>0</v>
      </c>
      <c r="BA82" s="20">
        <f>([43]SUMMARY!$G88)</f>
        <v>0</v>
      </c>
      <c r="BB82" s="20">
        <f>([44]SUMMARY!$G88)</f>
        <v>0</v>
      </c>
      <c r="BC82" s="20">
        <f>([45]SUMMARY!$G88)</f>
        <v>0</v>
      </c>
      <c r="BD82" s="20">
        <f>([46]SUMMARY!$G88)</f>
        <v>0</v>
      </c>
      <c r="BE82" s="20">
        <f>([47]SUMMARY!$G88)</f>
        <v>0</v>
      </c>
      <c r="BF82" s="20">
        <f>([48]SUMMARY!$G88)</f>
        <v>55640</v>
      </c>
      <c r="BG82" s="20">
        <f>([49]SUMMARY!$G88)</f>
        <v>0</v>
      </c>
      <c r="BH82" s="20">
        <f>([50]SUMMARY!$G88)</f>
        <v>0</v>
      </c>
      <c r="BI82" s="20">
        <f>([51]SUMMARY!$G88)</f>
        <v>0</v>
      </c>
      <c r="BJ82" s="20">
        <f>([52]SUMMARY!$G88)</f>
        <v>0</v>
      </c>
      <c r="BK82" s="20">
        <f>([53]SUMMARY!$G88)</f>
        <v>0</v>
      </c>
      <c r="BL82" s="20">
        <f>([54]SUMMARY!$G88)</f>
        <v>0</v>
      </c>
      <c r="BM82" s="20">
        <f>([55]SUMMARY!$G88)</f>
        <v>0</v>
      </c>
      <c r="BN82" s="20">
        <f>([56]SUMMARY!$G88)</f>
        <v>0</v>
      </c>
      <c r="BO82" s="20">
        <f>([57]SUMMARY!$G88)</f>
        <v>0</v>
      </c>
      <c r="BP82" s="20">
        <f>([58]SUMMARY!$G88)</f>
        <v>0</v>
      </c>
      <c r="BQ82" s="20">
        <f>([59]SUMMARY!$G88)</f>
        <v>101909</v>
      </c>
      <c r="BR82" s="20">
        <f>([60]SUMMARY!$G88)</f>
        <v>0</v>
      </c>
      <c r="BS82" s="20">
        <f>([61]SUMMARY!$G88)</f>
        <v>10062</v>
      </c>
      <c r="BT82" s="20">
        <f>([62]SUMMARY!$G88)</f>
        <v>24308</v>
      </c>
      <c r="BU82" s="20">
        <f>([63]SUMMARY!$G88)</f>
        <v>0</v>
      </c>
      <c r="BV82" s="20">
        <f>([64]SUMMARY!$G88)</f>
        <v>0</v>
      </c>
      <c r="BW82" s="20">
        <f>([65]SUMMARY!$G88)</f>
        <v>0</v>
      </c>
      <c r="BX82" s="20">
        <f>([66]SUMMARY!$G88)</f>
        <v>0</v>
      </c>
      <c r="BY82" s="20">
        <f>([67]SUMMARY!$G88)</f>
        <v>20000</v>
      </c>
      <c r="BZ82" s="20">
        <f>([68]SUMMARY!$G88)</f>
        <v>0</v>
      </c>
      <c r="CA82" s="20">
        <f>([69]SUMMARY!$G88)</f>
        <v>0</v>
      </c>
      <c r="CB82" s="20">
        <f>([70]SUMMARY!$G88)</f>
        <v>2000</v>
      </c>
      <c r="CC82" s="20">
        <f>([71]SUMMARY!$G88)</f>
        <v>0</v>
      </c>
      <c r="CD82" s="20">
        <f>([72]SUMMARY!$G88)</f>
        <v>30000</v>
      </c>
      <c r="CE82" s="20">
        <f>([73]SUMMARY!$G88)</f>
        <v>0</v>
      </c>
      <c r="CF82" s="20">
        <f>([74]SUMMARY!$G88)</f>
        <v>0</v>
      </c>
      <c r="CG82" s="20">
        <f>([75]SUMMARY!$G88)</f>
        <v>0</v>
      </c>
      <c r="CH82" s="20">
        <f>([76]SUMMARY!$G88)</f>
        <v>24000</v>
      </c>
      <c r="CI82" s="20">
        <f>([77]SUMMARY!$G88)</f>
        <v>22000</v>
      </c>
      <c r="CJ82" s="20">
        <f>([78]SUMMARY!$G88)</f>
        <v>0</v>
      </c>
      <c r="CK82" s="20">
        <f>([79]SUMMARY!$G88)</f>
        <v>40000</v>
      </c>
      <c r="CL82" s="20">
        <f>([80]SUMMARY!$G88)</f>
        <v>0</v>
      </c>
      <c r="CM82" s="20">
        <f>([81]SUMMARY!$G88)</f>
        <v>18092</v>
      </c>
      <c r="CN82" s="20">
        <f>([82]SUMMARY!$G88)</f>
        <v>0</v>
      </c>
      <c r="CO82" s="20">
        <f>([83]SUMMARY!$G88)</f>
        <v>0</v>
      </c>
      <c r="CP82" s="20">
        <f>([84]SUMMARY!$G88)</f>
        <v>51500</v>
      </c>
      <c r="CQ82" s="20">
        <f>([85]SUMMARY!$G88)</f>
        <v>4000</v>
      </c>
      <c r="CR82" s="20">
        <f>([86]SUMMARY!$G88)</f>
        <v>7500</v>
      </c>
      <c r="CS82" s="20">
        <f>([87]SUMMARY!$G88)</f>
        <v>5750</v>
      </c>
    </row>
    <row r="83" spans="1:97">
      <c r="A83" s="170">
        <v>1061705</v>
      </c>
      <c r="B83" s="170" t="s">
        <v>71</v>
      </c>
      <c r="C83" s="171">
        <f>VLOOKUP(A83,[2]!OLD,3,)</f>
        <v>0</v>
      </c>
      <c r="D83" s="24">
        <v>0</v>
      </c>
      <c r="E83" s="24">
        <f t="shared" si="38"/>
        <v>0</v>
      </c>
      <c r="F83" s="24">
        <f t="shared" si="39"/>
        <v>0</v>
      </c>
      <c r="G83" s="24">
        <f t="shared" si="40"/>
        <v>0</v>
      </c>
      <c r="H83" s="24">
        <f t="shared" si="41"/>
        <v>0</v>
      </c>
      <c r="I83" s="24">
        <f t="shared" si="42"/>
        <v>0</v>
      </c>
      <c r="J83" s="24">
        <f t="shared" si="43"/>
        <v>0</v>
      </c>
      <c r="K83" s="24">
        <f t="shared" si="44"/>
        <v>0</v>
      </c>
      <c r="L83" s="24">
        <f t="shared" si="45"/>
        <v>0</v>
      </c>
      <c r="M83" s="24">
        <f t="shared" si="46"/>
        <v>0</v>
      </c>
      <c r="N83" s="20">
        <f>([4]SUMMARY!$G89)</f>
        <v>0</v>
      </c>
      <c r="O83" s="20">
        <f>([5]SUMMARY!$G89)</f>
        <v>0</v>
      </c>
      <c r="P83" s="20">
        <f>([6]SUMMARY!$G89)</f>
        <v>0</v>
      </c>
      <c r="Q83" s="20">
        <f>([7]SUMMARY!$G89)</f>
        <v>0</v>
      </c>
      <c r="R83" s="20">
        <f>([8]SUMMARY!$G89)</f>
        <v>0</v>
      </c>
      <c r="S83" s="20">
        <f>([9]SUMMARY!$G89)</f>
        <v>0</v>
      </c>
      <c r="T83" s="20">
        <f>([10]SUMMARY!$G89)</f>
        <v>0</v>
      </c>
      <c r="U83" s="20">
        <f>([11]SUMMARY!$G89)</f>
        <v>0</v>
      </c>
      <c r="V83" s="20">
        <f>([12]SUMMARY!$G89)</f>
        <v>0</v>
      </c>
      <c r="W83" s="20">
        <f>([13]SUMMARY!$G89)</f>
        <v>0</v>
      </c>
      <c r="X83" s="20">
        <f>([14]SUMMARY!$G89)</f>
        <v>0</v>
      </c>
      <c r="Y83" s="20">
        <f>([15]SUMMARY!$G89)</f>
        <v>0</v>
      </c>
      <c r="Z83" s="20">
        <f>([16]SUMMARY!$G89)</f>
        <v>0</v>
      </c>
      <c r="AA83" s="20">
        <f>([17]SUMMARY!$G89)</f>
        <v>0</v>
      </c>
      <c r="AB83" s="20">
        <f>([18]SUMMARY!$G89)</f>
        <v>0</v>
      </c>
      <c r="AC83" s="20">
        <f>([19]SUMMARY!$G89)</f>
        <v>0</v>
      </c>
      <c r="AD83" s="20">
        <f>([20]SUMMARY!$G89)</f>
        <v>0</v>
      </c>
      <c r="AE83" s="20">
        <f>([21]SUMMARY!$G89)</f>
        <v>0</v>
      </c>
      <c r="AF83" s="20">
        <f>([22]SUMMARY!$G89)</f>
        <v>0</v>
      </c>
      <c r="AG83" s="20">
        <f>([23]SUMMARY!$G89)</f>
        <v>0</v>
      </c>
      <c r="AH83" s="20">
        <f>([24]SUMMARY!$G89)</f>
        <v>0</v>
      </c>
      <c r="AI83" s="20">
        <f>([25]SUMMARY!$G89)</f>
        <v>0</v>
      </c>
      <c r="AJ83" s="20">
        <f>([26]SUMMARY!$G89)</f>
        <v>0</v>
      </c>
      <c r="AK83" s="20">
        <f>([27]SUMMARY!$G89)</f>
        <v>0</v>
      </c>
      <c r="AL83" s="20">
        <f>([28]SUMMARY!$G89)</f>
        <v>0</v>
      </c>
      <c r="AM83" s="20">
        <f>([29]SUMMARY!$G89)</f>
        <v>0</v>
      </c>
      <c r="AN83" s="20">
        <f>([30]SUMMARY!$G89)</f>
        <v>0</v>
      </c>
      <c r="AO83" s="20">
        <f>([31]SUMMARY!$G89)</f>
        <v>0</v>
      </c>
      <c r="AP83" s="20">
        <f>([32]SUMMARY!$G89)</f>
        <v>0</v>
      </c>
      <c r="AQ83" s="20">
        <f>([33]SUMMARY!$G89)</f>
        <v>0</v>
      </c>
      <c r="AR83" s="20">
        <f>([34]SUMMARY!$G89)</f>
        <v>0</v>
      </c>
      <c r="AS83" s="20">
        <f>([35]SUMMARY!$G89)</f>
        <v>0</v>
      </c>
      <c r="AT83" s="20">
        <f>([36]SUMMARY!$G89)</f>
        <v>0</v>
      </c>
      <c r="AU83" s="20">
        <f>([37]SUMMARY!$G89)</f>
        <v>0</v>
      </c>
      <c r="AV83" s="20">
        <f>([38]SUMMARY!$G89)</f>
        <v>0</v>
      </c>
      <c r="AW83" s="20">
        <f>([39]SUMMARY!$G89)</f>
        <v>0</v>
      </c>
      <c r="AX83" s="20">
        <f>([40]SUMMARY!$G89)</f>
        <v>0</v>
      </c>
      <c r="AY83" s="20">
        <f>([41]SUMMARY!$G89)</f>
        <v>0</v>
      </c>
      <c r="AZ83" s="20">
        <f>([42]SUMMARY!$G89)</f>
        <v>0</v>
      </c>
      <c r="BA83" s="20">
        <f>([43]SUMMARY!$G89)</f>
        <v>0</v>
      </c>
      <c r="BB83" s="20">
        <f>([44]SUMMARY!$G89)</f>
        <v>0</v>
      </c>
      <c r="BC83" s="20">
        <f>([45]SUMMARY!$G89)</f>
        <v>0</v>
      </c>
      <c r="BD83" s="20">
        <f>([46]SUMMARY!$G89)</f>
        <v>0</v>
      </c>
      <c r="BE83" s="20">
        <f>([47]SUMMARY!$G89)</f>
        <v>0</v>
      </c>
      <c r="BF83" s="20">
        <f>([48]SUMMARY!$G89)</f>
        <v>0</v>
      </c>
      <c r="BG83" s="20">
        <f>([49]SUMMARY!$G89)</f>
        <v>0</v>
      </c>
      <c r="BH83" s="20">
        <f>([50]SUMMARY!$G89)</f>
        <v>0</v>
      </c>
      <c r="BI83" s="20">
        <f>([51]SUMMARY!$G89)</f>
        <v>0</v>
      </c>
      <c r="BJ83" s="20">
        <f>([52]SUMMARY!$G89)</f>
        <v>0</v>
      </c>
      <c r="BK83" s="20">
        <f>([53]SUMMARY!$G89)</f>
        <v>0</v>
      </c>
      <c r="BL83" s="20">
        <f>([54]SUMMARY!$G89)</f>
        <v>0</v>
      </c>
      <c r="BM83" s="20">
        <f>([55]SUMMARY!$G89)</f>
        <v>0</v>
      </c>
      <c r="BN83" s="20">
        <f>([56]SUMMARY!$G89)</f>
        <v>0</v>
      </c>
      <c r="BO83" s="20">
        <f>([57]SUMMARY!$G89)</f>
        <v>0</v>
      </c>
      <c r="BP83" s="20">
        <f>([58]SUMMARY!$G89)</f>
        <v>0</v>
      </c>
      <c r="BQ83" s="20">
        <f>([59]SUMMARY!$G89)</f>
        <v>0</v>
      </c>
      <c r="BR83" s="20">
        <f>([60]SUMMARY!$G89)</f>
        <v>0</v>
      </c>
      <c r="BS83" s="20">
        <f>([61]SUMMARY!$G89)</f>
        <v>0</v>
      </c>
      <c r="BT83" s="20">
        <f>([62]SUMMARY!$G89)</f>
        <v>0</v>
      </c>
      <c r="BU83" s="20">
        <f>([63]SUMMARY!$G89)</f>
        <v>0</v>
      </c>
      <c r="BV83" s="20">
        <f>([64]SUMMARY!$G89)</f>
        <v>0</v>
      </c>
      <c r="BW83" s="20">
        <f>([65]SUMMARY!$G89)</f>
        <v>0</v>
      </c>
      <c r="BX83" s="20">
        <f>([66]SUMMARY!$G89)</f>
        <v>0</v>
      </c>
      <c r="BY83" s="20">
        <f>([67]SUMMARY!$G89)</f>
        <v>0</v>
      </c>
      <c r="BZ83" s="20">
        <f>([68]SUMMARY!$G89)</f>
        <v>0</v>
      </c>
      <c r="CA83" s="20">
        <f>([69]SUMMARY!$G89)</f>
        <v>0</v>
      </c>
      <c r="CB83" s="20">
        <f>([70]SUMMARY!$G89)</f>
        <v>0</v>
      </c>
      <c r="CC83" s="20">
        <f>([71]SUMMARY!$G89)</f>
        <v>0</v>
      </c>
      <c r="CD83" s="20">
        <f>([72]SUMMARY!$G89)</f>
        <v>0</v>
      </c>
      <c r="CE83" s="20">
        <f>([73]SUMMARY!$G89)</f>
        <v>0</v>
      </c>
      <c r="CF83" s="20">
        <f>([74]SUMMARY!$G89)</f>
        <v>0</v>
      </c>
      <c r="CG83" s="20">
        <f>([75]SUMMARY!$G89)</f>
        <v>0</v>
      </c>
      <c r="CH83" s="20">
        <f>([76]SUMMARY!$G89)</f>
        <v>0</v>
      </c>
      <c r="CI83" s="20">
        <f>([77]SUMMARY!$G89)</f>
        <v>0</v>
      </c>
      <c r="CJ83" s="20">
        <f>([78]SUMMARY!$G89)</f>
        <v>0</v>
      </c>
      <c r="CK83" s="20">
        <f>([79]SUMMARY!$G89)</f>
        <v>0</v>
      </c>
      <c r="CL83" s="20">
        <f>([80]SUMMARY!$G89)</f>
        <v>0</v>
      </c>
      <c r="CM83" s="20">
        <f>([81]SUMMARY!$G89)</f>
        <v>0</v>
      </c>
      <c r="CN83" s="20">
        <f>([82]SUMMARY!$G89)</f>
        <v>0</v>
      </c>
      <c r="CO83" s="20">
        <f>([83]SUMMARY!$G89)</f>
        <v>0</v>
      </c>
      <c r="CP83" s="20">
        <f>([84]SUMMARY!$G89)</f>
        <v>0</v>
      </c>
      <c r="CQ83" s="20">
        <f>([85]SUMMARY!$G89)</f>
        <v>0</v>
      </c>
      <c r="CR83" s="20">
        <f>([86]SUMMARY!$G89)</f>
        <v>0</v>
      </c>
      <c r="CS83" s="20">
        <f>([87]SUMMARY!$G89)</f>
        <v>0</v>
      </c>
    </row>
    <row r="84" spans="1:97">
      <c r="A84" s="170">
        <v>1061799</v>
      </c>
      <c r="B84" s="170" t="s">
        <v>72</v>
      </c>
      <c r="C84" s="171">
        <f>VLOOKUP(A84,[2]!OLD,3,)</f>
        <v>1600985</v>
      </c>
      <c r="D84" s="24">
        <v>1580256</v>
      </c>
      <c r="E84" s="24">
        <f t="shared" si="38"/>
        <v>1639320</v>
      </c>
      <c r="F84" s="24">
        <f t="shared" si="39"/>
        <v>59064</v>
      </c>
      <c r="G84" s="24">
        <f t="shared" si="40"/>
        <v>145843</v>
      </c>
      <c r="H84" s="24">
        <f t="shared" si="41"/>
        <v>13994</v>
      </c>
      <c r="I84" s="24">
        <f t="shared" si="42"/>
        <v>68833</v>
      </c>
      <c r="J84" s="24">
        <f t="shared" si="43"/>
        <v>346529</v>
      </c>
      <c r="K84" s="24">
        <f t="shared" si="44"/>
        <v>863799</v>
      </c>
      <c r="L84" s="24">
        <f t="shared" si="45"/>
        <v>97924</v>
      </c>
      <c r="M84" s="24">
        <f t="shared" si="46"/>
        <v>102398</v>
      </c>
      <c r="N84" s="20">
        <f>([4]SUMMARY!$G90)</f>
        <v>35843</v>
      </c>
      <c r="O84" s="20">
        <f>([5]SUMMARY!$G90)</f>
        <v>55000</v>
      </c>
      <c r="P84" s="20">
        <f>([6]SUMMARY!$G90)</f>
        <v>0</v>
      </c>
      <c r="Q84" s="20">
        <f>([7]SUMMARY!$G90)</f>
        <v>15000</v>
      </c>
      <c r="R84" s="20">
        <f>([8]SUMMARY!$G90)</f>
        <v>5000</v>
      </c>
      <c r="S84" s="20">
        <f>([9]SUMMARY!$G90)</f>
        <v>5000</v>
      </c>
      <c r="T84" s="20">
        <f>([10]SUMMARY!$G90)</f>
        <v>5000</v>
      </c>
      <c r="U84" s="20">
        <f>([11]SUMMARY!$G90)</f>
        <v>5000</v>
      </c>
      <c r="V84" s="20">
        <f>([12]SUMMARY!$G90)</f>
        <v>5000</v>
      </c>
      <c r="W84" s="20">
        <f>([13]SUMMARY!$G90)</f>
        <v>5000</v>
      </c>
      <c r="X84" s="20">
        <f>([14]SUMMARY!$G90)</f>
        <v>5000</v>
      </c>
      <c r="Y84" s="20">
        <f>([15]SUMMARY!$G90)</f>
        <v>0</v>
      </c>
      <c r="Z84" s="20">
        <f>([16]SUMMARY!$G90)</f>
        <v>5000</v>
      </c>
      <c r="AA84" s="20">
        <f>([17]SUMMARY!$G90)</f>
        <v>0</v>
      </c>
      <c r="AB84" s="20">
        <f>([18]SUMMARY!$G90)</f>
        <v>7994</v>
      </c>
      <c r="AC84" s="20">
        <f>([19]SUMMARY!$G90)</f>
        <v>2378</v>
      </c>
      <c r="AD84" s="20">
        <f>([20]SUMMARY!$G90)</f>
        <v>3622</v>
      </c>
      <c r="AE84" s="20">
        <f>([21]SUMMARY!$G90)</f>
        <v>0</v>
      </c>
      <c r="AF84" s="20">
        <f>([22]SUMMARY!$G90)</f>
        <v>0</v>
      </c>
      <c r="AG84" s="20">
        <f>([23]SUMMARY!$G90)</f>
        <v>0</v>
      </c>
      <c r="AH84" s="20">
        <f>([24]SUMMARY!$G90)</f>
        <v>1500</v>
      </c>
      <c r="AI84" s="20">
        <f>([25]SUMMARY!$G90)</f>
        <v>29834</v>
      </c>
      <c r="AJ84" s="20">
        <f>([26]SUMMARY!$G90)</f>
        <v>37499</v>
      </c>
      <c r="AK84" s="20">
        <f>([27]SUMMARY!$G90)</f>
        <v>6000</v>
      </c>
      <c r="AL84" s="20">
        <f>([28]SUMMARY!$G90)</f>
        <v>90000</v>
      </c>
      <c r="AM84" s="20">
        <f>([29]SUMMARY!$G90)</f>
        <v>0</v>
      </c>
      <c r="AN84" s="20">
        <f>([30]SUMMARY!$G90)</f>
        <v>0</v>
      </c>
      <c r="AO84" s="20">
        <f>([31]SUMMARY!$G90)</f>
        <v>0</v>
      </c>
      <c r="AP84" s="20">
        <f>([32]SUMMARY!$G90)</f>
        <v>145193</v>
      </c>
      <c r="AQ84" s="20">
        <f>([33]SUMMARY!$G90)</f>
        <v>14129</v>
      </c>
      <c r="AR84" s="20">
        <f>([34]SUMMARY!$G90)</f>
        <v>0</v>
      </c>
      <c r="AS84" s="20">
        <f>([35]SUMMARY!$G90)</f>
        <v>242</v>
      </c>
      <c r="AT84" s="20">
        <f>([36]SUMMARY!$G90)</f>
        <v>0</v>
      </c>
      <c r="AU84" s="20">
        <f>([37]SUMMARY!$G90)</f>
        <v>10351</v>
      </c>
      <c r="AV84" s="20">
        <f>([38]SUMMARY!$G90)</f>
        <v>15000</v>
      </c>
      <c r="AW84" s="20">
        <f>([39]SUMMARY!$G90)</f>
        <v>9114</v>
      </c>
      <c r="AX84" s="20">
        <f>([40]SUMMARY!$G90)</f>
        <v>0</v>
      </c>
      <c r="AY84" s="20">
        <f>([41]SUMMARY!$G90)</f>
        <v>0</v>
      </c>
      <c r="AZ84" s="20">
        <f>([42]SUMMARY!$G90)</f>
        <v>0</v>
      </c>
      <c r="BA84" s="20">
        <f>([43]SUMMARY!$G90)</f>
        <v>0</v>
      </c>
      <c r="BB84" s="20">
        <f>([44]SUMMARY!$G90)</f>
        <v>0</v>
      </c>
      <c r="BC84" s="20">
        <f>([45]SUMMARY!$G90)</f>
        <v>5000</v>
      </c>
      <c r="BD84" s="20">
        <f>([46]SUMMARY!$G90)</f>
        <v>0</v>
      </c>
      <c r="BE84" s="20">
        <f>([47]SUMMARY!$G90)</f>
        <v>0</v>
      </c>
      <c r="BF84" s="20">
        <f>([48]SUMMARY!$G90)</f>
        <v>51500</v>
      </c>
      <c r="BG84" s="20">
        <f>([49]SUMMARY!$G90)</f>
        <v>0</v>
      </c>
      <c r="BH84" s="20">
        <f>([50]SUMMARY!$G90)</f>
        <v>1500</v>
      </c>
      <c r="BI84" s="20">
        <f>([51]SUMMARY!$G90)</f>
        <v>3000</v>
      </c>
      <c r="BJ84" s="20">
        <f>([52]SUMMARY!$G90)</f>
        <v>0</v>
      </c>
      <c r="BK84" s="20">
        <f>([53]SUMMARY!$G90)</f>
        <v>0</v>
      </c>
      <c r="BL84" s="20">
        <f>([54]SUMMARY!$G90)</f>
        <v>43112</v>
      </c>
      <c r="BM84" s="20">
        <f>([55]SUMMARY!$G90)</f>
        <v>0</v>
      </c>
      <c r="BN84" s="20">
        <f>([56]SUMMARY!$G90)</f>
        <v>0</v>
      </c>
      <c r="BO84" s="20">
        <f>([57]SUMMARY!$G90)</f>
        <v>0</v>
      </c>
      <c r="BP84" s="20">
        <f>([58]SUMMARY!$G90)</f>
        <v>0</v>
      </c>
      <c r="BQ84" s="20">
        <f>([59]SUMMARY!$G90)</f>
        <v>0</v>
      </c>
      <c r="BR84" s="20">
        <f>([60]SUMMARY!$G90)</f>
        <v>410450</v>
      </c>
      <c r="BS84" s="20">
        <f>([61]SUMMARY!$G90)</f>
        <v>162373</v>
      </c>
      <c r="BT84" s="20">
        <f>([62]SUMMARY!$G90)</f>
        <v>121682</v>
      </c>
      <c r="BU84" s="20">
        <f>([63]SUMMARY!$G90)</f>
        <v>121682</v>
      </c>
      <c r="BV84" s="20">
        <f>([64]SUMMARY!$G90)</f>
        <v>6000</v>
      </c>
      <c r="BW84" s="20">
        <f>([65]SUMMARY!$G90)</f>
        <v>4046</v>
      </c>
      <c r="BX84" s="20">
        <f>([66]SUMMARY!$G90)</f>
        <v>0</v>
      </c>
      <c r="BY84" s="20">
        <f>([67]SUMMARY!$G90)</f>
        <v>20000</v>
      </c>
      <c r="BZ84" s="20">
        <f>([68]SUMMARY!$G90)</f>
        <v>0</v>
      </c>
      <c r="CA84" s="20">
        <f>([69]SUMMARY!$G90)</f>
        <v>11719</v>
      </c>
      <c r="CB84" s="20">
        <f>([70]SUMMARY!$G90)</f>
        <v>15000</v>
      </c>
      <c r="CC84" s="20">
        <f>([71]SUMMARY!$G90)</f>
        <v>21000</v>
      </c>
      <c r="CD84" s="20">
        <f>([72]SUMMARY!$G90)</f>
        <v>12000</v>
      </c>
      <c r="CE84" s="20">
        <f>([73]SUMMARY!$G90)</f>
        <v>8159</v>
      </c>
      <c r="CF84" s="20">
        <f>([74]SUMMARY!$G90)</f>
        <v>11515</v>
      </c>
      <c r="CG84" s="20">
        <f>([75]SUMMARY!$G90)</f>
        <v>5800</v>
      </c>
      <c r="CH84" s="20">
        <f>([76]SUMMARY!$G90)</f>
        <v>15583</v>
      </c>
      <c r="CI84" s="20">
        <f>([77]SUMMARY!$G90)</f>
        <v>0</v>
      </c>
      <c r="CJ84" s="20">
        <f>([78]SUMMARY!$G90)</f>
        <v>0</v>
      </c>
      <c r="CK84" s="20">
        <f>([79]SUMMARY!$G90)</f>
        <v>0</v>
      </c>
      <c r="CL84" s="20">
        <f>([80]SUMMARY!$G90)</f>
        <v>2000</v>
      </c>
      <c r="CM84" s="20">
        <f>([81]SUMMARY!$G90)</f>
        <v>10000</v>
      </c>
      <c r="CN84" s="20">
        <f>([82]SUMMARY!$G90)</f>
        <v>20000</v>
      </c>
      <c r="CO84" s="20">
        <f>([83]SUMMARY!$G90)</f>
        <v>3500</v>
      </c>
      <c r="CP84" s="20">
        <f>([84]SUMMARY!$G90)</f>
        <v>26000</v>
      </c>
      <c r="CQ84" s="20">
        <f>([85]SUMMARY!$G90)</f>
        <v>1300</v>
      </c>
      <c r="CR84" s="20">
        <f>([86]SUMMARY!$G90)</f>
        <v>3100</v>
      </c>
      <c r="CS84" s="20">
        <f>([87]SUMMARY!$G90)</f>
        <v>3600</v>
      </c>
    </row>
    <row r="85" spans="1:97">
      <c r="A85" s="170">
        <v>1061800</v>
      </c>
      <c r="B85" s="170" t="s">
        <v>73</v>
      </c>
      <c r="C85" s="171">
        <f>VLOOKUP(A85,[2]!OLD,3,)</f>
        <v>1542845</v>
      </c>
      <c r="D85" s="24">
        <v>1677426</v>
      </c>
      <c r="E85" s="24">
        <f t="shared" si="38"/>
        <v>1583537</v>
      </c>
      <c r="F85" s="24">
        <f t="shared" si="39"/>
        <v>-93889</v>
      </c>
      <c r="G85" s="24">
        <f t="shared" si="40"/>
        <v>71443</v>
      </c>
      <c r="H85" s="24">
        <f t="shared" si="41"/>
        <v>50813</v>
      </c>
      <c r="I85" s="24">
        <f t="shared" si="42"/>
        <v>63719</v>
      </c>
      <c r="J85" s="24">
        <f t="shared" si="43"/>
        <v>147182</v>
      </c>
      <c r="K85" s="24">
        <f t="shared" si="44"/>
        <v>694771</v>
      </c>
      <c r="L85" s="24">
        <f t="shared" si="45"/>
        <v>436000</v>
      </c>
      <c r="M85" s="24">
        <f t="shared" si="46"/>
        <v>119609</v>
      </c>
      <c r="N85" s="20">
        <f>([4]SUMMARY!$G91)</f>
        <v>0</v>
      </c>
      <c r="O85" s="20">
        <f>([5]SUMMARY!$G91)</f>
        <v>0</v>
      </c>
      <c r="P85" s="20">
        <f>([6]SUMMARY!$G91)</f>
        <v>0</v>
      </c>
      <c r="Q85" s="20">
        <f>([7]SUMMARY!$G91)</f>
        <v>2000</v>
      </c>
      <c r="R85" s="20">
        <f>([8]SUMMARY!$G91)</f>
        <v>2000</v>
      </c>
      <c r="S85" s="20">
        <f>([9]SUMMARY!$G91)</f>
        <v>2000</v>
      </c>
      <c r="T85" s="20">
        <f>([10]SUMMARY!$G91)</f>
        <v>2000</v>
      </c>
      <c r="U85" s="20">
        <f>([11]SUMMARY!$G91)</f>
        <v>2000</v>
      </c>
      <c r="V85" s="20">
        <f>([12]SUMMARY!$G91)</f>
        <v>2000</v>
      </c>
      <c r="W85" s="20">
        <f>([13]SUMMARY!$G91)</f>
        <v>2000</v>
      </c>
      <c r="X85" s="20">
        <f>([14]SUMMARY!$G91)</f>
        <v>2000</v>
      </c>
      <c r="Y85" s="20">
        <f>([15]SUMMARY!$G91)</f>
        <v>0</v>
      </c>
      <c r="Z85" s="20">
        <f>([16]SUMMARY!$G91)</f>
        <v>0</v>
      </c>
      <c r="AA85" s="20">
        <f>([17]SUMMARY!$G91)</f>
        <v>55443</v>
      </c>
      <c r="AB85" s="20">
        <f>([18]SUMMARY!$G91)</f>
        <v>2813</v>
      </c>
      <c r="AC85" s="20">
        <f>([19]SUMMARY!$G91)</f>
        <v>48000</v>
      </c>
      <c r="AD85" s="20">
        <f>([20]SUMMARY!$G91)</f>
        <v>0</v>
      </c>
      <c r="AE85" s="20">
        <f>([21]SUMMARY!$G91)</f>
        <v>0</v>
      </c>
      <c r="AF85" s="20">
        <f>([22]SUMMARY!$G91)</f>
        <v>0</v>
      </c>
      <c r="AG85" s="20">
        <f>([23]SUMMARY!$G91)</f>
        <v>0</v>
      </c>
      <c r="AH85" s="20">
        <f>([24]SUMMARY!$G91)</f>
        <v>0</v>
      </c>
      <c r="AI85" s="20">
        <f>([25]SUMMARY!$G91)</f>
        <v>42527</v>
      </c>
      <c r="AJ85" s="20">
        <f>([26]SUMMARY!$G91)</f>
        <v>21192</v>
      </c>
      <c r="AK85" s="20">
        <f>([27]SUMMARY!$G91)</f>
        <v>0</v>
      </c>
      <c r="AL85" s="20">
        <f>([28]SUMMARY!$G91)</f>
        <v>50000</v>
      </c>
      <c r="AM85" s="20">
        <f>([29]SUMMARY!$G91)</f>
        <v>0</v>
      </c>
      <c r="AN85" s="20">
        <f>([30]SUMMARY!$G91)</f>
        <v>0</v>
      </c>
      <c r="AO85" s="20">
        <f>([31]SUMMARY!$G91)</f>
        <v>0</v>
      </c>
      <c r="AP85" s="20">
        <f>([32]SUMMARY!$G91)</f>
        <v>66656</v>
      </c>
      <c r="AQ85" s="20">
        <f>([33]SUMMARY!$G91)</f>
        <v>0</v>
      </c>
      <c r="AR85" s="20">
        <f>([34]SUMMARY!$G91)</f>
        <v>0</v>
      </c>
      <c r="AS85" s="20">
        <f>([35]SUMMARY!$G91)</f>
        <v>26</v>
      </c>
      <c r="AT85" s="20">
        <f>([36]SUMMARY!$G91)</f>
        <v>0</v>
      </c>
      <c r="AU85" s="20">
        <f>([37]SUMMARY!$G91)</f>
        <v>0</v>
      </c>
      <c r="AV85" s="20">
        <f>([38]SUMMARY!$G91)</f>
        <v>18000</v>
      </c>
      <c r="AW85" s="20">
        <f>([39]SUMMARY!$G91)</f>
        <v>0</v>
      </c>
      <c r="AX85" s="20">
        <f>([40]SUMMARY!$G91)</f>
        <v>0</v>
      </c>
      <c r="AY85" s="20">
        <f>([41]SUMMARY!$G91)</f>
        <v>0</v>
      </c>
      <c r="AZ85" s="20">
        <f>([42]SUMMARY!$G91)</f>
        <v>0</v>
      </c>
      <c r="BA85" s="20">
        <f>([43]SUMMARY!$G91)</f>
        <v>0</v>
      </c>
      <c r="BB85" s="20">
        <f>([44]SUMMARY!$G91)</f>
        <v>0</v>
      </c>
      <c r="BC85" s="20">
        <f>([45]SUMMARY!$G91)</f>
        <v>12500</v>
      </c>
      <c r="BD85" s="20">
        <f>([46]SUMMARY!$G91)</f>
        <v>0</v>
      </c>
      <c r="BE85" s="20">
        <f>([47]SUMMARY!$G91)</f>
        <v>0</v>
      </c>
      <c r="BF85" s="20">
        <f>([48]SUMMARY!$G91)</f>
        <v>0</v>
      </c>
      <c r="BG85" s="20">
        <f>([49]SUMMARY!$G91)</f>
        <v>0</v>
      </c>
      <c r="BH85" s="20">
        <f>([50]SUMMARY!$G91)</f>
        <v>21905</v>
      </c>
      <c r="BI85" s="20">
        <f>([51]SUMMARY!$G91)</f>
        <v>0</v>
      </c>
      <c r="BJ85" s="20">
        <f>([52]SUMMARY!$G91)</f>
        <v>0</v>
      </c>
      <c r="BK85" s="20">
        <f>([53]SUMMARY!$G91)</f>
        <v>0</v>
      </c>
      <c r="BL85" s="20">
        <f>([54]SUMMARY!$G91)</f>
        <v>0</v>
      </c>
      <c r="BM85" s="20">
        <f>([55]SUMMARY!$G91)</f>
        <v>0</v>
      </c>
      <c r="BN85" s="20">
        <f>([56]SUMMARY!$G91)</f>
        <v>0</v>
      </c>
      <c r="BO85" s="20">
        <f>([57]SUMMARY!$G91)</f>
        <v>0</v>
      </c>
      <c r="BP85" s="20">
        <f>([58]SUMMARY!$G91)</f>
        <v>0</v>
      </c>
      <c r="BQ85" s="20">
        <f>([59]SUMMARY!$G91)</f>
        <v>0</v>
      </c>
      <c r="BR85" s="20">
        <f>([60]SUMMARY!$G91)</f>
        <v>310000</v>
      </c>
      <c r="BS85" s="20">
        <f>([61]SUMMARY!$G91)</f>
        <v>177791</v>
      </c>
      <c r="BT85" s="20">
        <f>([62]SUMMARY!$G91)</f>
        <v>108861</v>
      </c>
      <c r="BU85" s="20">
        <f>([63]SUMMARY!$G91)</f>
        <v>76214</v>
      </c>
      <c r="BV85" s="20">
        <f>([64]SUMMARY!$G91)</f>
        <v>0</v>
      </c>
      <c r="BW85" s="20">
        <f>([65]SUMMARY!$G91)</f>
        <v>20000</v>
      </c>
      <c r="BX85" s="20">
        <f>([66]SUMMARY!$G91)</f>
        <v>30000</v>
      </c>
      <c r="BY85" s="20">
        <f>([67]SUMMARY!$G91)</f>
        <v>80000</v>
      </c>
      <c r="BZ85" s="20">
        <f>([68]SUMMARY!$G91)</f>
        <v>0</v>
      </c>
      <c r="CA85" s="20">
        <f>([69]SUMMARY!$G91)</f>
        <v>0</v>
      </c>
      <c r="CB85" s="20">
        <f>([70]SUMMARY!$G91)</f>
        <v>0</v>
      </c>
      <c r="CC85" s="20">
        <f>([71]SUMMARY!$G91)</f>
        <v>250000</v>
      </c>
      <c r="CD85" s="20">
        <f>([72]SUMMARY!$G91)</f>
        <v>50000</v>
      </c>
      <c r="CE85" s="20">
        <f>([73]SUMMARY!$G91)</f>
        <v>6000</v>
      </c>
      <c r="CF85" s="20">
        <f>([74]SUMMARY!$G91)</f>
        <v>0</v>
      </c>
      <c r="CG85" s="20">
        <f>([75]SUMMARY!$G91)</f>
        <v>0</v>
      </c>
      <c r="CH85" s="20">
        <f>([76]SUMMARY!$G91)</f>
        <v>0</v>
      </c>
      <c r="CI85" s="20">
        <f>([77]SUMMARY!$G91)</f>
        <v>0</v>
      </c>
      <c r="CJ85" s="20">
        <f>([78]SUMMARY!$G91)</f>
        <v>0</v>
      </c>
      <c r="CK85" s="20">
        <f>([79]SUMMARY!$G91)</f>
        <v>0</v>
      </c>
      <c r="CL85" s="20">
        <f>([80]SUMMARY!$G91)</f>
        <v>0</v>
      </c>
      <c r="CM85" s="20">
        <f>([81]SUMMARY!$G91)</f>
        <v>15000</v>
      </c>
      <c r="CN85" s="20">
        <f>([82]SUMMARY!$G91)</f>
        <v>2020</v>
      </c>
      <c r="CO85" s="20">
        <f>([83]SUMMARY!$G91)</f>
        <v>12000</v>
      </c>
      <c r="CP85" s="20">
        <f>([84]SUMMARY!$G91)</f>
        <v>50899</v>
      </c>
      <c r="CQ85" s="20">
        <f>([85]SUMMARY!$G91)</f>
        <v>25000</v>
      </c>
      <c r="CR85" s="20">
        <f>([86]SUMMARY!$G91)</f>
        <v>14690</v>
      </c>
      <c r="CS85" s="20">
        <f>([87]SUMMARY!$G91)</f>
        <v>0</v>
      </c>
    </row>
    <row r="86" spans="1:97">
      <c r="A86" s="170">
        <v>1061801</v>
      </c>
      <c r="B86" s="170" t="s">
        <v>74</v>
      </c>
      <c r="C86" s="171">
        <f>VLOOKUP(A86,[2]!OLD,3,)</f>
        <v>1114891</v>
      </c>
      <c r="D86" s="24">
        <v>1116960</v>
      </c>
      <c r="E86" s="24">
        <f t="shared" si="38"/>
        <v>993117</v>
      </c>
      <c r="F86" s="24">
        <f t="shared" si="39"/>
        <v>-123843</v>
      </c>
      <c r="G86" s="24">
        <f t="shared" si="40"/>
        <v>94133</v>
      </c>
      <c r="H86" s="24">
        <f t="shared" si="41"/>
        <v>26327</v>
      </c>
      <c r="I86" s="24">
        <f t="shared" si="42"/>
        <v>7900</v>
      </c>
      <c r="J86" s="24">
        <f t="shared" si="43"/>
        <v>560670</v>
      </c>
      <c r="K86" s="24">
        <f t="shared" si="44"/>
        <v>43488</v>
      </c>
      <c r="L86" s="24">
        <f t="shared" si="45"/>
        <v>11266</v>
      </c>
      <c r="M86" s="24">
        <f t="shared" si="46"/>
        <v>249333</v>
      </c>
      <c r="N86" s="20">
        <f>([4]SUMMARY!$G92)</f>
        <v>44308</v>
      </c>
      <c r="O86" s="20">
        <f>([5]SUMMARY!$G92)</f>
        <v>46805</v>
      </c>
      <c r="P86" s="20">
        <f>([6]SUMMARY!$G92)</f>
        <v>0</v>
      </c>
      <c r="Q86" s="20">
        <f>([7]SUMMARY!$G92)</f>
        <v>0</v>
      </c>
      <c r="R86" s="20">
        <f>([8]SUMMARY!$G92)</f>
        <v>0</v>
      </c>
      <c r="S86" s="20">
        <f>([9]SUMMARY!$G92)</f>
        <v>0</v>
      </c>
      <c r="T86" s="20">
        <f>([10]SUMMARY!$G92)</f>
        <v>0</v>
      </c>
      <c r="U86" s="20">
        <f>([11]SUMMARY!$G92)</f>
        <v>0</v>
      </c>
      <c r="V86" s="20">
        <f>([12]SUMMARY!$G92)</f>
        <v>0</v>
      </c>
      <c r="W86" s="20">
        <f>([13]SUMMARY!$G92)</f>
        <v>0</v>
      </c>
      <c r="X86" s="20">
        <f>([14]SUMMARY!$G92)</f>
        <v>0</v>
      </c>
      <c r="Y86" s="20">
        <f>([15]SUMMARY!$G92)</f>
        <v>0</v>
      </c>
      <c r="Z86" s="20">
        <f>([16]SUMMARY!$G92)</f>
        <v>3020</v>
      </c>
      <c r="AA86" s="20">
        <f>([17]SUMMARY!$G92)</f>
        <v>0</v>
      </c>
      <c r="AB86" s="20">
        <f>([18]SUMMARY!$G92)</f>
        <v>11501</v>
      </c>
      <c r="AC86" s="20">
        <f>([19]SUMMARY!$G92)</f>
        <v>6974</v>
      </c>
      <c r="AD86" s="20">
        <f>([20]SUMMARY!$G92)</f>
        <v>7852</v>
      </c>
      <c r="AE86" s="20">
        <f>([21]SUMMARY!$G92)</f>
        <v>0</v>
      </c>
      <c r="AF86" s="20">
        <f>([22]SUMMARY!$G92)</f>
        <v>0</v>
      </c>
      <c r="AG86" s="20">
        <f>([23]SUMMARY!$G92)</f>
        <v>0</v>
      </c>
      <c r="AH86" s="20">
        <f>([24]SUMMARY!$G92)</f>
        <v>0</v>
      </c>
      <c r="AI86" s="20">
        <f>([25]SUMMARY!$G92)</f>
        <v>6000</v>
      </c>
      <c r="AJ86" s="20">
        <f>([26]SUMMARY!$G92)</f>
        <v>1900</v>
      </c>
      <c r="AK86" s="20">
        <f>([27]SUMMARY!$G92)</f>
        <v>2120</v>
      </c>
      <c r="AL86" s="20">
        <f>([28]SUMMARY!$G92)</f>
        <v>50000</v>
      </c>
      <c r="AM86" s="20">
        <f>([29]SUMMARY!$G92)</f>
        <v>0</v>
      </c>
      <c r="AN86" s="20">
        <f>([30]SUMMARY!$G92)</f>
        <v>0</v>
      </c>
      <c r="AO86" s="20">
        <f>([31]SUMMARY!$G92)</f>
        <v>0</v>
      </c>
      <c r="AP86" s="20">
        <f>([32]SUMMARY!$G92)</f>
        <v>5358</v>
      </c>
      <c r="AQ86" s="20">
        <f>([33]SUMMARY!$G92)</f>
        <v>0</v>
      </c>
      <c r="AR86" s="20">
        <f>([34]SUMMARY!$G92)</f>
        <v>0</v>
      </c>
      <c r="AS86" s="20">
        <f>([35]SUMMARY!$G92)</f>
        <v>451057</v>
      </c>
      <c r="AT86" s="20">
        <f>([36]SUMMARY!$G92)</f>
        <v>0</v>
      </c>
      <c r="AU86" s="20">
        <f>([37]SUMMARY!$G92)</f>
        <v>0</v>
      </c>
      <c r="AV86" s="20">
        <f>([38]SUMMARY!$G92)</f>
        <v>15000</v>
      </c>
      <c r="AW86" s="20">
        <f>([39]SUMMARY!$G92)</f>
        <v>0</v>
      </c>
      <c r="AX86" s="20">
        <f>([40]SUMMARY!$G92)</f>
        <v>0</v>
      </c>
      <c r="AY86" s="20">
        <f>([41]SUMMARY!$G92)</f>
        <v>0</v>
      </c>
      <c r="AZ86" s="20">
        <f>([42]SUMMARY!$G92)</f>
        <v>0</v>
      </c>
      <c r="BA86" s="20">
        <f>([43]SUMMARY!$G92)</f>
        <v>0</v>
      </c>
      <c r="BB86" s="20">
        <f>([44]SUMMARY!$G92)</f>
        <v>0</v>
      </c>
      <c r="BC86" s="20">
        <f>([45]SUMMARY!$G92)</f>
        <v>4000</v>
      </c>
      <c r="BD86" s="20">
        <f>([46]SUMMARY!$G92)</f>
        <v>0</v>
      </c>
      <c r="BE86" s="20">
        <f>([47]SUMMARY!$G92)</f>
        <v>0</v>
      </c>
      <c r="BF86" s="20">
        <f>([48]SUMMARY!$G92)</f>
        <v>33135</v>
      </c>
      <c r="BG86" s="20">
        <f>([49]SUMMARY!$G92)</f>
        <v>0</v>
      </c>
      <c r="BH86" s="20">
        <f>([50]SUMMARY!$G92)</f>
        <v>0</v>
      </c>
      <c r="BI86" s="20">
        <f>([51]SUMMARY!$G92)</f>
        <v>800</v>
      </c>
      <c r="BJ86" s="20">
        <f>([52]SUMMARY!$G92)</f>
        <v>0</v>
      </c>
      <c r="BK86" s="20">
        <f>([53]SUMMARY!$G92)</f>
        <v>500</v>
      </c>
      <c r="BL86" s="20">
        <f>([54]SUMMARY!$G92)</f>
        <v>13431</v>
      </c>
      <c r="BM86" s="20">
        <f>([55]SUMMARY!$G92)</f>
        <v>0</v>
      </c>
      <c r="BN86" s="20">
        <f>([56]SUMMARY!$G92)</f>
        <v>0</v>
      </c>
      <c r="BO86" s="20">
        <f>([57]SUMMARY!$G92)</f>
        <v>0</v>
      </c>
      <c r="BP86" s="20">
        <f>([58]SUMMARY!$G92)</f>
        <v>0</v>
      </c>
      <c r="BQ86" s="20">
        <f>([59]SUMMARY!$G92)</f>
        <v>0</v>
      </c>
      <c r="BR86" s="20">
        <f>([60]SUMMARY!$G92)</f>
        <v>6476</v>
      </c>
      <c r="BS86" s="20">
        <f>([61]SUMMARY!$G92)</f>
        <v>6271</v>
      </c>
      <c r="BT86" s="20">
        <f>([62]SUMMARY!$G92)</f>
        <v>8955</v>
      </c>
      <c r="BU86" s="20">
        <f>([63]SUMMARY!$G92)</f>
        <v>7055</v>
      </c>
      <c r="BV86" s="20">
        <f>([64]SUMMARY!$G92)</f>
        <v>1266</v>
      </c>
      <c r="BW86" s="20">
        <f>([65]SUMMARY!$G92)</f>
        <v>0</v>
      </c>
      <c r="BX86" s="20">
        <f>([66]SUMMARY!$G92)</f>
        <v>0</v>
      </c>
      <c r="BY86" s="20">
        <f>([67]SUMMARY!$G92)</f>
        <v>0</v>
      </c>
      <c r="BZ86" s="20">
        <f>([68]SUMMARY!$G92)</f>
        <v>0</v>
      </c>
      <c r="CA86" s="20">
        <f>([69]SUMMARY!$G92)</f>
        <v>0</v>
      </c>
      <c r="CB86" s="20">
        <f>([70]SUMMARY!$G92)</f>
        <v>10000</v>
      </c>
      <c r="CC86" s="20">
        <f>([71]SUMMARY!$G92)</f>
        <v>0</v>
      </c>
      <c r="CD86" s="20">
        <f>([72]SUMMARY!$G92)</f>
        <v>0</v>
      </c>
      <c r="CE86" s="20">
        <f>([73]SUMMARY!$G92)</f>
        <v>0</v>
      </c>
      <c r="CF86" s="20">
        <f>([74]SUMMARY!$G92)</f>
        <v>16500</v>
      </c>
      <c r="CG86" s="20">
        <f>([75]SUMMARY!$G92)</f>
        <v>2220</v>
      </c>
      <c r="CH86" s="20">
        <f>([76]SUMMARY!$G92)</f>
        <v>0</v>
      </c>
      <c r="CI86" s="20">
        <f>([77]SUMMARY!$G92)</f>
        <v>0</v>
      </c>
      <c r="CJ86" s="20">
        <f>([78]SUMMARY!$G92)</f>
        <v>10000</v>
      </c>
      <c r="CK86" s="20">
        <f>([79]SUMMARY!$G92)</f>
        <v>613</v>
      </c>
      <c r="CL86" s="20">
        <f>([80]SUMMARY!$G92)</f>
        <v>0</v>
      </c>
      <c r="CM86" s="20">
        <f>([81]SUMMARY!$G92)</f>
        <v>20000</v>
      </c>
      <c r="CN86" s="20">
        <f>([82]SUMMARY!$G92)</f>
        <v>25000</v>
      </c>
      <c r="CO86" s="20">
        <f>([83]SUMMARY!$G92)</f>
        <v>0</v>
      </c>
      <c r="CP86" s="20">
        <f>([84]SUMMARY!$G92)</f>
        <v>85000</v>
      </c>
      <c r="CQ86" s="20">
        <f>([85]SUMMARY!$G92)</f>
        <v>90000</v>
      </c>
      <c r="CR86" s="20">
        <f>([86]SUMMARY!$G92)</f>
        <v>0</v>
      </c>
      <c r="CS86" s="20">
        <f>([87]SUMMARY!$G92)</f>
        <v>0</v>
      </c>
    </row>
    <row r="87" spans="1:97">
      <c r="A87" s="170">
        <v>1061802</v>
      </c>
      <c r="B87" s="170" t="s">
        <v>75</v>
      </c>
      <c r="C87" s="171">
        <f>VLOOKUP(A87,[2]!OLD,3,)</f>
        <v>0</v>
      </c>
      <c r="D87" s="24">
        <v>0</v>
      </c>
      <c r="E87" s="24">
        <f t="shared" si="38"/>
        <v>334417</v>
      </c>
      <c r="F87" s="24">
        <f t="shared" si="39"/>
        <v>334417</v>
      </c>
      <c r="G87" s="24">
        <f t="shared" si="40"/>
        <v>0</v>
      </c>
      <c r="H87" s="24">
        <f t="shared" si="41"/>
        <v>0</v>
      </c>
      <c r="I87" s="24">
        <f t="shared" si="42"/>
        <v>0</v>
      </c>
      <c r="J87" s="24">
        <f t="shared" si="43"/>
        <v>334417</v>
      </c>
      <c r="K87" s="24">
        <f t="shared" si="44"/>
        <v>0</v>
      </c>
      <c r="L87" s="24">
        <f t="shared" si="45"/>
        <v>0</v>
      </c>
      <c r="M87" s="24">
        <f t="shared" si="46"/>
        <v>0</v>
      </c>
      <c r="N87" s="20">
        <f>([4]SUMMARY!$G93)</f>
        <v>0</v>
      </c>
      <c r="O87" s="20">
        <f>([5]SUMMARY!$G93)</f>
        <v>0</v>
      </c>
      <c r="P87" s="20">
        <f>([6]SUMMARY!$G93)</f>
        <v>0</v>
      </c>
      <c r="Q87" s="20">
        <f>([7]SUMMARY!$G93)</f>
        <v>0</v>
      </c>
      <c r="R87" s="20">
        <f>([8]SUMMARY!$G93)</f>
        <v>0</v>
      </c>
      <c r="S87" s="20">
        <f>([9]SUMMARY!$G93)</f>
        <v>0</v>
      </c>
      <c r="T87" s="20">
        <f>([10]SUMMARY!$G93)</f>
        <v>0</v>
      </c>
      <c r="U87" s="20">
        <f>([11]SUMMARY!$G93)</f>
        <v>0</v>
      </c>
      <c r="V87" s="20">
        <f>([12]SUMMARY!$G93)</f>
        <v>0</v>
      </c>
      <c r="W87" s="20">
        <f>([13]SUMMARY!$G93)</f>
        <v>0</v>
      </c>
      <c r="X87" s="20">
        <f>([14]SUMMARY!$G93)</f>
        <v>0</v>
      </c>
      <c r="Y87" s="20">
        <f>([15]SUMMARY!$G93)</f>
        <v>0</v>
      </c>
      <c r="Z87" s="20">
        <f>([16]SUMMARY!$G93)</f>
        <v>0</v>
      </c>
      <c r="AA87" s="20">
        <f>([17]SUMMARY!$G93)</f>
        <v>0</v>
      </c>
      <c r="AB87" s="20">
        <f>([18]SUMMARY!$G93)</f>
        <v>0</v>
      </c>
      <c r="AC87" s="20">
        <f>([19]SUMMARY!$G93)</f>
        <v>0</v>
      </c>
      <c r="AD87" s="20">
        <f>([20]SUMMARY!$G93)</f>
        <v>0</v>
      </c>
      <c r="AE87" s="20">
        <f>([21]SUMMARY!$G93)</f>
        <v>0</v>
      </c>
      <c r="AF87" s="20">
        <f>([22]SUMMARY!$G93)</f>
        <v>0</v>
      </c>
      <c r="AG87" s="20">
        <f>([23]SUMMARY!$G93)</f>
        <v>0</v>
      </c>
      <c r="AH87" s="20">
        <f>([24]SUMMARY!$G93)</f>
        <v>0</v>
      </c>
      <c r="AI87" s="20">
        <f>([25]SUMMARY!$G93)</f>
        <v>0</v>
      </c>
      <c r="AJ87" s="20">
        <f>([26]SUMMARY!$G93)</f>
        <v>0</v>
      </c>
      <c r="AK87" s="20">
        <f>([27]SUMMARY!$G93)</f>
        <v>0</v>
      </c>
      <c r="AL87" s="20">
        <f>([28]SUMMARY!$G93)</f>
        <v>0</v>
      </c>
      <c r="AM87" s="20">
        <f>([29]SUMMARY!$G93)</f>
        <v>0</v>
      </c>
      <c r="AN87" s="20">
        <f>([30]SUMMARY!$G93)</f>
        <v>0</v>
      </c>
      <c r="AO87" s="20">
        <f>([31]SUMMARY!$G93)</f>
        <v>0</v>
      </c>
      <c r="AP87" s="20">
        <f>([32]SUMMARY!$G93)</f>
        <v>0</v>
      </c>
      <c r="AQ87" s="20">
        <f>([33]SUMMARY!$G93)</f>
        <v>0</v>
      </c>
      <c r="AR87" s="20">
        <f>([34]SUMMARY!$G93)</f>
        <v>0</v>
      </c>
      <c r="AS87" s="20">
        <f>([35]SUMMARY!$G93)</f>
        <v>0</v>
      </c>
      <c r="AT87" s="20">
        <f>([36]SUMMARY!$G93)</f>
        <v>0</v>
      </c>
      <c r="AU87" s="20">
        <f>([37]SUMMARY!$G93)</f>
        <v>0</v>
      </c>
      <c r="AV87" s="20">
        <f>([38]SUMMARY!$G93)</f>
        <v>0</v>
      </c>
      <c r="AW87" s="20">
        <f>([39]SUMMARY!$G93)</f>
        <v>0</v>
      </c>
      <c r="AX87" s="20">
        <f>([40]SUMMARY!$G93)</f>
        <v>0</v>
      </c>
      <c r="AY87" s="20">
        <f>([41]SUMMARY!$G93)</f>
        <v>0</v>
      </c>
      <c r="AZ87" s="20">
        <f>([42]SUMMARY!$G93)</f>
        <v>0</v>
      </c>
      <c r="BA87" s="20">
        <f>([43]SUMMARY!$G93)</f>
        <v>0</v>
      </c>
      <c r="BB87" s="20">
        <f>([44]SUMMARY!$G93)</f>
        <v>0</v>
      </c>
      <c r="BC87" s="20">
        <f>([45]SUMMARY!$G93)</f>
        <v>0</v>
      </c>
      <c r="BD87" s="20">
        <f>([46]SUMMARY!$G93)</f>
        <v>0</v>
      </c>
      <c r="BE87" s="20">
        <f>([47]SUMMARY!$G93)</f>
        <v>0</v>
      </c>
      <c r="BF87" s="20">
        <f>([48]SUMMARY!$G93)</f>
        <v>334417</v>
      </c>
      <c r="BG87" s="20">
        <f>([49]SUMMARY!$G93)</f>
        <v>0</v>
      </c>
      <c r="BH87" s="20">
        <f>([50]SUMMARY!$G93)</f>
        <v>0</v>
      </c>
      <c r="BI87" s="20">
        <f>([51]SUMMARY!$G93)</f>
        <v>0</v>
      </c>
      <c r="BJ87" s="20">
        <f>([52]SUMMARY!$G93)</f>
        <v>0</v>
      </c>
      <c r="BK87" s="20">
        <f>([53]SUMMARY!$G93)</f>
        <v>0</v>
      </c>
      <c r="BL87" s="20">
        <f>([54]SUMMARY!$G93)</f>
        <v>0</v>
      </c>
      <c r="BM87" s="20">
        <f>([55]SUMMARY!$G93)</f>
        <v>0</v>
      </c>
      <c r="BN87" s="20">
        <f>([56]SUMMARY!$G93)</f>
        <v>0</v>
      </c>
      <c r="BO87" s="20">
        <f>([57]SUMMARY!$G93)</f>
        <v>0</v>
      </c>
      <c r="BP87" s="20">
        <f>([58]SUMMARY!$G93)</f>
        <v>0</v>
      </c>
      <c r="BQ87" s="20">
        <f>([59]SUMMARY!$G93)</f>
        <v>0</v>
      </c>
      <c r="BR87" s="20">
        <f>([60]SUMMARY!$G93)</f>
        <v>0</v>
      </c>
      <c r="BS87" s="20">
        <f>([61]SUMMARY!$G93)</f>
        <v>0</v>
      </c>
      <c r="BT87" s="20">
        <f>([62]SUMMARY!$G93)</f>
        <v>0</v>
      </c>
      <c r="BU87" s="20">
        <f>([63]SUMMARY!$G93)</f>
        <v>0</v>
      </c>
      <c r="BV87" s="20">
        <f>([64]SUMMARY!$G93)</f>
        <v>0</v>
      </c>
      <c r="BW87" s="20">
        <f>([65]SUMMARY!$G93)</f>
        <v>0</v>
      </c>
      <c r="BX87" s="20">
        <f>([66]SUMMARY!$G93)</f>
        <v>0</v>
      </c>
      <c r="BY87" s="20">
        <f>([67]SUMMARY!$G93)</f>
        <v>0</v>
      </c>
      <c r="BZ87" s="20">
        <f>([68]SUMMARY!$G93)</f>
        <v>0</v>
      </c>
      <c r="CA87" s="20">
        <f>([69]SUMMARY!$G93)</f>
        <v>0</v>
      </c>
      <c r="CB87" s="20">
        <f>([70]SUMMARY!$G93)</f>
        <v>0</v>
      </c>
      <c r="CC87" s="20">
        <f>([71]SUMMARY!$G93)</f>
        <v>0</v>
      </c>
      <c r="CD87" s="20">
        <f>([72]SUMMARY!$G93)</f>
        <v>0</v>
      </c>
      <c r="CE87" s="20">
        <f>([73]SUMMARY!$G93)</f>
        <v>0</v>
      </c>
      <c r="CF87" s="20">
        <f>([74]SUMMARY!$G93)</f>
        <v>0</v>
      </c>
      <c r="CG87" s="20">
        <f>([75]SUMMARY!$G93)</f>
        <v>0</v>
      </c>
      <c r="CH87" s="20">
        <f>([76]SUMMARY!$G93)</f>
        <v>0</v>
      </c>
      <c r="CI87" s="20">
        <f>([77]SUMMARY!$G93)</f>
        <v>0</v>
      </c>
      <c r="CJ87" s="20">
        <f>([78]SUMMARY!$G93)</f>
        <v>0</v>
      </c>
      <c r="CK87" s="20">
        <f>([79]SUMMARY!$G93)</f>
        <v>0</v>
      </c>
      <c r="CL87" s="20">
        <f>([80]SUMMARY!$G93)</f>
        <v>0</v>
      </c>
      <c r="CM87" s="20">
        <f>([81]SUMMARY!$G93)</f>
        <v>0</v>
      </c>
      <c r="CN87" s="20">
        <f>([82]SUMMARY!$G93)</f>
        <v>0</v>
      </c>
      <c r="CO87" s="20">
        <f>([83]SUMMARY!$G93)</f>
        <v>0</v>
      </c>
      <c r="CP87" s="20">
        <f>([84]SUMMARY!$G93)</f>
        <v>0</v>
      </c>
      <c r="CQ87" s="20">
        <f>([85]SUMMARY!$G93)</f>
        <v>0</v>
      </c>
      <c r="CR87" s="20">
        <f>([86]SUMMARY!$G93)</f>
        <v>0</v>
      </c>
      <c r="CS87" s="20">
        <f>([87]SUMMARY!$G93)</f>
        <v>0</v>
      </c>
    </row>
    <row r="88" spans="1:97">
      <c r="A88" s="170">
        <v>1061805</v>
      </c>
      <c r="B88" s="170" t="s">
        <v>76</v>
      </c>
      <c r="C88" s="171">
        <f>VLOOKUP(A88,[2]!OLD,3,)</f>
        <v>0</v>
      </c>
      <c r="D88" s="24">
        <v>0</v>
      </c>
      <c r="E88" s="24">
        <f t="shared" si="38"/>
        <v>0</v>
      </c>
      <c r="F88" s="24">
        <f t="shared" si="39"/>
        <v>0</v>
      </c>
      <c r="G88" s="24">
        <f t="shared" si="40"/>
        <v>0</v>
      </c>
      <c r="H88" s="24">
        <f t="shared" si="41"/>
        <v>0</v>
      </c>
      <c r="I88" s="24">
        <f t="shared" si="42"/>
        <v>0</v>
      </c>
      <c r="J88" s="24">
        <f t="shared" si="43"/>
        <v>0</v>
      </c>
      <c r="K88" s="24">
        <f t="shared" si="44"/>
        <v>0</v>
      </c>
      <c r="L88" s="24">
        <f t="shared" si="45"/>
        <v>0</v>
      </c>
      <c r="M88" s="24">
        <f t="shared" si="46"/>
        <v>0</v>
      </c>
      <c r="N88" s="20">
        <f>([4]SUMMARY!$G94)</f>
        <v>0</v>
      </c>
      <c r="O88" s="20">
        <f>([5]SUMMARY!$G94)</f>
        <v>0</v>
      </c>
      <c r="P88" s="20">
        <f>([6]SUMMARY!$G94)</f>
        <v>0</v>
      </c>
      <c r="Q88" s="20">
        <f>([7]SUMMARY!$G94)</f>
        <v>0</v>
      </c>
      <c r="R88" s="20">
        <f>([8]SUMMARY!$G94)</f>
        <v>0</v>
      </c>
      <c r="S88" s="20">
        <f>([9]SUMMARY!$G94)</f>
        <v>0</v>
      </c>
      <c r="T88" s="20">
        <f>([10]SUMMARY!$G94)</f>
        <v>0</v>
      </c>
      <c r="U88" s="20">
        <f>([11]SUMMARY!$G94)</f>
        <v>0</v>
      </c>
      <c r="V88" s="20">
        <f>([12]SUMMARY!$G94)</f>
        <v>0</v>
      </c>
      <c r="W88" s="20">
        <f>([13]SUMMARY!$G94)</f>
        <v>0</v>
      </c>
      <c r="X88" s="20">
        <f>([14]SUMMARY!$G94)</f>
        <v>0</v>
      </c>
      <c r="Y88" s="20">
        <f>([15]SUMMARY!$G94)</f>
        <v>0</v>
      </c>
      <c r="Z88" s="20">
        <f>([16]SUMMARY!$G94)</f>
        <v>0</v>
      </c>
      <c r="AA88" s="20">
        <f>([17]SUMMARY!$G94)</f>
        <v>0</v>
      </c>
      <c r="AB88" s="20">
        <f>([18]SUMMARY!$G94)</f>
        <v>0</v>
      </c>
      <c r="AC88" s="20">
        <f>([19]SUMMARY!$G94)</f>
        <v>0</v>
      </c>
      <c r="AD88" s="20">
        <f>([20]SUMMARY!$G94)</f>
        <v>0</v>
      </c>
      <c r="AE88" s="20">
        <f>([21]SUMMARY!$G94)</f>
        <v>0</v>
      </c>
      <c r="AF88" s="20">
        <f>([22]SUMMARY!$G94)</f>
        <v>0</v>
      </c>
      <c r="AG88" s="20">
        <f>([23]SUMMARY!$G94)</f>
        <v>0</v>
      </c>
      <c r="AH88" s="20">
        <f>([24]SUMMARY!$G94)</f>
        <v>0</v>
      </c>
      <c r="AI88" s="20">
        <f>([25]SUMMARY!$G94)</f>
        <v>0</v>
      </c>
      <c r="AJ88" s="20">
        <f>([26]SUMMARY!$G94)</f>
        <v>0</v>
      </c>
      <c r="AK88" s="20">
        <f>([27]SUMMARY!$G94)</f>
        <v>0</v>
      </c>
      <c r="AL88" s="20">
        <f>([28]SUMMARY!$G94)</f>
        <v>0</v>
      </c>
      <c r="AM88" s="20">
        <f>([29]SUMMARY!$G94)</f>
        <v>0</v>
      </c>
      <c r="AN88" s="20">
        <f>([30]SUMMARY!$G94)</f>
        <v>0</v>
      </c>
      <c r="AO88" s="20">
        <f>([31]SUMMARY!$G94)</f>
        <v>0</v>
      </c>
      <c r="AP88" s="20">
        <f>([32]SUMMARY!$G94)</f>
        <v>0</v>
      </c>
      <c r="AQ88" s="20">
        <f>([33]SUMMARY!$G94)</f>
        <v>0</v>
      </c>
      <c r="AR88" s="20">
        <f>([34]SUMMARY!$G94)</f>
        <v>0</v>
      </c>
      <c r="AS88" s="20">
        <f>([35]SUMMARY!$G94)</f>
        <v>0</v>
      </c>
      <c r="AT88" s="20">
        <f>([36]SUMMARY!$G94)</f>
        <v>0</v>
      </c>
      <c r="AU88" s="20">
        <f>([37]SUMMARY!$G94)</f>
        <v>0</v>
      </c>
      <c r="AV88" s="20">
        <f>([38]SUMMARY!$G94)</f>
        <v>0</v>
      </c>
      <c r="AW88" s="20">
        <f>([39]SUMMARY!$G94)</f>
        <v>0</v>
      </c>
      <c r="AX88" s="20">
        <f>([40]SUMMARY!$G94)</f>
        <v>0</v>
      </c>
      <c r="AY88" s="20">
        <f>([41]SUMMARY!$G94)</f>
        <v>0</v>
      </c>
      <c r="AZ88" s="20">
        <f>([42]SUMMARY!$G94)</f>
        <v>0</v>
      </c>
      <c r="BA88" s="20">
        <f>([43]SUMMARY!$G94)</f>
        <v>0</v>
      </c>
      <c r="BB88" s="20">
        <f>([44]SUMMARY!$G94)</f>
        <v>0</v>
      </c>
      <c r="BC88" s="20">
        <f>([45]SUMMARY!$G94)</f>
        <v>0</v>
      </c>
      <c r="BD88" s="20">
        <f>([46]SUMMARY!$G94)</f>
        <v>0</v>
      </c>
      <c r="BE88" s="20">
        <f>([47]SUMMARY!$G94)</f>
        <v>0</v>
      </c>
      <c r="BF88" s="20">
        <f>([48]SUMMARY!$G94)</f>
        <v>0</v>
      </c>
      <c r="BG88" s="20">
        <f>([49]SUMMARY!$G94)</f>
        <v>0</v>
      </c>
      <c r="BH88" s="20">
        <f>([50]SUMMARY!$G94)</f>
        <v>0</v>
      </c>
      <c r="BI88" s="20">
        <f>([51]SUMMARY!$G94)</f>
        <v>0</v>
      </c>
      <c r="BJ88" s="20">
        <f>([52]SUMMARY!$G94)</f>
        <v>0</v>
      </c>
      <c r="BK88" s="20">
        <f>([53]SUMMARY!$G94)</f>
        <v>0</v>
      </c>
      <c r="BL88" s="20">
        <f>([54]SUMMARY!$G94)</f>
        <v>0</v>
      </c>
      <c r="BM88" s="20">
        <f>([55]SUMMARY!$G94)</f>
        <v>0</v>
      </c>
      <c r="BN88" s="20">
        <f>([56]SUMMARY!$G94)</f>
        <v>0</v>
      </c>
      <c r="BO88" s="20">
        <f>([57]SUMMARY!$G94)</f>
        <v>0</v>
      </c>
      <c r="BP88" s="20">
        <f>([58]SUMMARY!$G94)</f>
        <v>0</v>
      </c>
      <c r="BQ88" s="20">
        <f>([59]SUMMARY!$G94)</f>
        <v>0</v>
      </c>
      <c r="BR88" s="20">
        <f>([60]SUMMARY!$G94)</f>
        <v>0</v>
      </c>
      <c r="BS88" s="20">
        <f>([61]SUMMARY!$G94)</f>
        <v>0</v>
      </c>
      <c r="BT88" s="20">
        <f>([62]SUMMARY!$G94)</f>
        <v>0</v>
      </c>
      <c r="BU88" s="20">
        <f>([63]SUMMARY!$G94)</f>
        <v>0</v>
      </c>
      <c r="BV88" s="20">
        <f>([64]SUMMARY!$G94)</f>
        <v>0</v>
      </c>
      <c r="BW88" s="20">
        <f>([65]SUMMARY!$G94)</f>
        <v>0</v>
      </c>
      <c r="BX88" s="20">
        <f>([66]SUMMARY!$G94)</f>
        <v>0</v>
      </c>
      <c r="BY88" s="20">
        <f>([67]SUMMARY!$G94)</f>
        <v>0</v>
      </c>
      <c r="BZ88" s="20">
        <f>([68]SUMMARY!$G94)</f>
        <v>0</v>
      </c>
      <c r="CA88" s="20">
        <f>([69]SUMMARY!$G94)</f>
        <v>0</v>
      </c>
      <c r="CB88" s="20">
        <f>([70]SUMMARY!$G94)</f>
        <v>0</v>
      </c>
      <c r="CC88" s="20">
        <f>([71]SUMMARY!$G94)</f>
        <v>0</v>
      </c>
      <c r="CD88" s="20">
        <f>([72]SUMMARY!$G94)</f>
        <v>0</v>
      </c>
      <c r="CE88" s="20">
        <f>([73]SUMMARY!$G94)</f>
        <v>0</v>
      </c>
      <c r="CF88" s="20">
        <f>([74]SUMMARY!$G94)</f>
        <v>0</v>
      </c>
      <c r="CG88" s="20">
        <f>([75]SUMMARY!$G94)</f>
        <v>0</v>
      </c>
      <c r="CH88" s="20">
        <f>([76]SUMMARY!$G94)</f>
        <v>0</v>
      </c>
      <c r="CI88" s="20">
        <f>([77]SUMMARY!$G94)</f>
        <v>0</v>
      </c>
      <c r="CJ88" s="20">
        <f>([78]SUMMARY!$G94)</f>
        <v>0</v>
      </c>
      <c r="CK88" s="20">
        <f>([79]SUMMARY!$G94)</f>
        <v>0</v>
      </c>
      <c r="CL88" s="20">
        <f>([80]SUMMARY!$G94)</f>
        <v>0</v>
      </c>
      <c r="CM88" s="20">
        <f>([81]SUMMARY!$G94)</f>
        <v>0</v>
      </c>
      <c r="CN88" s="20">
        <f>([82]SUMMARY!$G94)</f>
        <v>0</v>
      </c>
      <c r="CO88" s="20">
        <f>([83]SUMMARY!$G94)</f>
        <v>0</v>
      </c>
      <c r="CP88" s="20">
        <f>([84]SUMMARY!$G94)</f>
        <v>0</v>
      </c>
      <c r="CQ88" s="20">
        <f>([85]SUMMARY!$G94)</f>
        <v>0</v>
      </c>
      <c r="CR88" s="20">
        <f>([86]SUMMARY!$G94)</f>
        <v>0</v>
      </c>
      <c r="CS88" s="20">
        <f>([87]SUMMARY!$G94)</f>
        <v>0</v>
      </c>
    </row>
    <row r="89" spans="1:97">
      <c r="A89" s="170">
        <v>1061806</v>
      </c>
      <c r="B89" s="170" t="s">
        <v>77</v>
      </c>
      <c r="C89" s="171">
        <f>VLOOKUP(A89,[2]!OLD,3,)</f>
        <v>2776656</v>
      </c>
      <c r="D89" s="24">
        <v>2513787</v>
      </c>
      <c r="E89" s="24">
        <f t="shared" si="38"/>
        <v>2935983</v>
      </c>
      <c r="F89" s="24">
        <f t="shared" si="39"/>
        <v>422196</v>
      </c>
      <c r="G89" s="24">
        <f t="shared" si="40"/>
        <v>1156826</v>
      </c>
      <c r="H89" s="24">
        <f t="shared" si="41"/>
        <v>112187</v>
      </c>
      <c r="I89" s="24">
        <f t="shared" si="42"/>
        <v>96217</v>
      </c>
      <c r="J89" s="24">
        <f t="shared" si="43"/>
        <v>410521</v>
      </c>
      <c r="K89" s="24">
        <f t="shared" si="44"/>
        <v>289214</v>
      </c>
      <c r="L89" s="24">
        <f t="shared" si="45"/>
        <v>464299</v>
      </c>
      <c r="M89" s="24">
        <f t="shared" si="46"/>
        <v>406719</v>
      </c>
      <c r="N89" s="20">
        <f>([4]SUMMARY!$G95)</f>
        <v>659776</v>
      </c>
      <c r="O89" s="20">
        <f>([5]SUMMARY!$G95)</f>
        <v>113223</v>
      </c>
      <c r="P89" s="20">
        <f>([6]SUMMARY!$G95)</f>
        <v>0</v>
      </c>
      <c r="Q89" s="20">
        <f>([7]SUMMARY!$G95)</f>
        <v>27000</v>
      </c>
      <c r="R89" s="20">
        <f>([8]SUMMARY!$G95)</f>
        <v>35500</v>
      </c>
      <c r="S89" s="20">
        <f>([9]SUMMARY!$G95)</f>
        <v>40000</v>
      </c>
      <c r="T89" s="20">
        <f>([10]SUMMARY!$G95)</f>
        <v>40000</v>
      </c>
      <c r="U89" s="20">
        <f>([11]SUMMARY!$G95)</f>
        <v>39500</v>
      </c>
      <c r="V89" s="20">
        <f>([12]SUMMARY!$G95)</f>
        <v>40000</v>
      </c>
      <c r="W89" s="20">
        <f>([13]SUMMARY!$G95)</f>
        <v>40000</v>
      </c>
      <c r="X89" s="20">
        <f>([14]SUMMARY!$G95)</f>
        <v>40500</v>
      </c>
      <c r="Y89" s="20">
        <f>([15]SUMMARY!$G95)</f>
        <v>9966</v>
      </c>
      <c r="Z89" s="20">
        <f>([16]SUMMARY!$G95)</f>
        <v>71361</v>
      </c>
      <c r="AA89" s="20">
        <f>([17]SUMMARY!$G95)</f>
        <v>0</v>
      </c>
      <c r="AB89" s="20">
        <f>([18]SUMMARY!$G95)</f>
        <v>29541</v>
      </c>
      <c r="AC89" s="20">
        <f>([19]SUMMARY!$G95)</f>
        <v>29000</v>
      </c>
      <c r="AD89" s="20">
        <f>([20]SUMMARY!$G95)</f>
        <v>20250</v>
      </c>
      <c r="AE89" s="20">
        <f>([21]SUMMARY!$G95)</f>
        <v>10000</v>
      </c>
      <c r="AF89" s="20">
        <f>([22]SUMMARY!$G95)</f>
        <v>10000</v>
      </c>
      <c r="AG89" s="20">
        <f>([23]SUMMARY!$G95)</f>
        <v>13396</v>
      </c>
      <c r="AH89" s="20">
        <f>([24]SUMMARY!$G95)</f>
        <v>8252</v>
      </c>
      <c r="AI89" s="20">
        <f>([25]SUMMARY!$G95)</f>
        <v>74000</v>
      </c>
      <c r="AJ89" s="20">
        <f>([26]SUMMARY!$G95)</f>
        <v>13965</v>
      </c>
      <c r="AK89" s="20">
        <f>([27]SUMMARY!$G95)</f>
        <v>21200</v>
      </c>
      <c r="AL89" s="20">
        <f>([28]SUMMARY!$G95)</f>
        <v>60000</v>
      </c>
      <c r="AM89" s="20">
        <f>([29]SUMMARY!$G95)</f>
        <v>35769</v>
      </c>
      <c r="AN89" s="20">
        <f>([30]SUMMARY!$G95)</f>
        <v>2000</v>
      </c>
      <c r="AO89" s="20">
        <f>([31]SUMMARY!$G95)</f>
        <v>10500</v>
      </c>
      <c r="AP89" s="20">
        <f>([32]SUMMARY!$G95)</f>
        <v>100000</v>
      </c>
      <c r="AQ89" s="20">
        <f>([33]SUMMARY!$G95)</f>
        <v>12000</v>
      </c>
      <c r="AR89" s="20">
        <f>([34]SUMMARY!$G95)</f>
        <v>0</v>
      </c>
      <c r="AS89" s="20">
        <f>([35]SUMMARY!$G95)</f>
        <v>3000</v>
      </c>
      <c r="AT89" s="20">
        <f>([36]SUMMARY!$G95)</f>
        <v>6876</v>
      </c>
      <c r="AU89" s="20">
        <f>([37]SUMMARY!$G95)</f>
        <v>5951</v>
      </c>
      <c r="AV89" s="20">
        <f>([38]SUMMARY!$G95)</f>
        <v>22629</v>
      </c>
      <c r="AW89" s="20">
        <f>([39]SUMMARY!$G95)</f>
        <v>20000</v>
      </c>
      <c r="AX89" s="20">
        <f>([40]SUMMARY!$G95)</f>
        <v>0</v>
      </c>
      <c r="AY89" s="20">
        <f>([41]SUMMARY!$G95)</f>
        <v>0</v>
      </c>
      <c r="AZ89" s="20">
        <f>([42]SUMMARY!$G95)</f>
        <v>4000</v>
      </c>
      <c r="BA89" s="20">
        <f>([43]SUMMARY!$G95)</f>
        <v>0</v>
      </c>
      <c r="BB89" s="20">
        <f>([44]SUMMARY!$G95)</f>
        <v>0</v>
      </c>
      <c r="BC89" s="20">
        <f>([45]SUMMARY!$G95)</f>
        <v>10000</v>
      </c>
      <c r="BD89" s="20">
        <f>([46]SUMMARY!$G95)</f>
        <v>0</v>
      </c>
      <c r="BE89" s="20">
        <f>([47]SUMMARY!$G95)</f>
        <v>0</v>
      </c>
      <c r="BF89" s="20">
        <f>([48]SUMMARY!$G95)</f>
        <v>96596</v>
      </c>
      <c r="BG89" s="20">
        <f>([49]SUMMARY!$G95)</f>
        <v>0</v>
      </c>
      <c r="BH89" s="20">
        <f>([50]SUMMARY!$G95)</f>
        <v>3942</v>
      </c>
      <c r="BI89" s="20">
        <f>([51]SUMMARY!$G95)</f>
        <v>15000</v>
      </c>
      <c r="BJ89" s="20">
        <f>([52]SUMMARY!$G95)</f>
        <v>40096</v>
      </c>
      <c r="BK89" s="20">
        <f>([53]SUMMARY!$G95)</f>
        <v>0</v>
      </c>
      <c r="BL89" s="20">
        <f>([54]SUMMARY!$G95)</f>
        <v>8552</v>
      </c>
      <c r="BM89" s="20">
        <f>([55]SUMMARY!$G95)</f>
        <v>1500</v>
      </c>
      <c r="BN89" s="20">
        <f>([56]SUMMARY!$G95)</f>
        <v>1600</v>
      </c>
      <c r="BO89" s="20">
        <f>([57]SUMMARY!$G95)</f>
        <v>1800</v>
      </c>
      <c r="BP89" s="20">
        <f>([58]SUMMARY!$G95)</f>
        <v>25860</v>
      </c>
      <c r="BQ89" s="20">
        <f>([59]SUMMARY!$G95)</f>
        <v>7054</v>
      </c>
      <c r="BR89" s="20">
        <f>([60]SUMMARY!$G95)</f>
        <v>89976</v>
      </c>
      <c r="BS89" s="20">
        <f>([61]SUMMARY!$G95)</f>
        <v>30855</v>
      </c>
      <c r="BT89" s="20">
        <f>([62]SUMMARY!$G95)</f>
        <v>49580</v>
      </c>
      <c r="BU89" s="20">
        <f>([63]SUMMARY!$G95)</f>
        <v>13399</v>
      </c>
      <c r="BV89" s="20">
        <f>([64]SUMMARY!$G95)</f>
        <v>26252</v>
      </c>
      <c r="BW89" s="20">
        <f>([65]SUMMARY!$G95)</f>
        <v>22828</v>
      </c>
      <c r="BX89" s="20">
        <f>([66]SUMMARY!$G95)</f>
        <v>0</v>
      </c>
      <c r="BY89" s="20">
        <f>([67]SUMMARY!$G95)</f>
        <v>153928</v>
      </c>
      <c r="BZ89" s="20">
        <f>([68]SUMMARY!$G95)</f>
        <v>63263</v>
      </c>
      <c r="CA89" s="20">
        <f>([69]SUMMARY!$G95)</f>
        <v>21932</v>
      </c>
      <c r="CB89" s="20">
        <f>([70]SUMMARY!$G95)</f>
        <v>75000</v>
      </c>
      <c r="CC89" s="20">
        <f>([71]SUMMARY!$G95)</f>
        <v>36481</v>
      </c>
      <c r="CD89" s="20">
        <f>([72]SUMMARY!$G95)</f>
        <v>50000</v>
      </c>
      <c r="CE89" s="20">
        <f>([73]SUMMARY!$G95)</f>
        <v>14615</v>
      </c>
      <c r="CF89" s="20">
        <f>([74]SUMMARY!$G95)</f>
        <v>5000</v>
      </c>
      <c r="CG89" s="20">
        <f>([75]SUMMARY!$G95)</f>
        <v>7772</v>
      </c>
      <c r="CH89" s="20">
        <f>([76]SUMMARY!$G95)</f>
        <v>2283</v>
      </c>
      <c r="CI89" s="20">
        <f>([77]SUMMARY!$G95)</f>
        <v>0</v>
      </c>
      <c r="CJ89" s="20">
        <f>([78]SUMMARY!$G95)</f>
        <v>10000</v>
      </c>
      <c r="CK89" s="20">
        <f>([79]SUMMARY!$G95)</f>
        <v>150000</v>
      </c>
      <c r="CL89" s="20">
        <f>([80]SUMMARY!$G95)</f>
        <v>37238</v>
      </c>
      <c r="CM89" s="20">
        <f>([81]SUMMARY!$G95)</f>
        <v>19050</v>
      </c>
      <c r="CN89" s="20">
        <f>([82]SUMMARY!$G95)</f>
        <v>71830</v>
      </c>
      <c r="CO89" s="20">
        <f>([83]SUMMARY!$G95)</f>
        <v>60000</v>
      </c>
      <c r="CP89" s="20">
        <f>([84]SUMMARY!$G95)</f>
        <v>10000</v>
      </c>
      <c r="CQ89" s="20">
        <f>([85]SUMMARY!$G95)</f>
        <v>4477</v>
      </c>
      <c r="CR89" s="20">
        <f>([86]SUMMARY!$G95)</f>
        <v>27689</v>
      </c>
      <c r="CS89" s="20">
        <f>([87]SUMMARY!$G95)</f>
        <v>1380</v>
      </c>
    </row>
    <row r="90" spans="1:97">
      <c r="A90" s="170">
        <v>1061899</v>
      </c>
      <c r="B90" s="170" t="s">
        <v>78</v>
      </c>
      <c r="C90" s="171">
        <f>VLOOKUP(A90,[2]!OLD,3,)</f>
        <v>2149141</v>
      </c>
      <c r="D90" s="24">
        <v>2268120</v>
      </c>
      <c r="E90" s="24">
        <f t="shared" si="38"/>
        <v>2056079</v>
      </c>
      <c r="F90" s="24">
        <f t="shared" si="39"/>
        <v>-212041</v>
      </c>
      <c r="G90" s="24">
        <f t="shared" si="40"/>
        <v>0</v>
      </c>
      <c r="H90" s="24">
        <f t="shared" si="41"/>
        <v>0</v>
      </c>
      <c r="I90" s="24">
        <f t="shared" si="42"/>
        <v>0</v>
      </c>
      <c r="J90" s="24">
        <f t="shared" si="43"/>
        <v>2056079</v>
      </c>
      <c r="K90" s="24">
        <f t="shared" si="44"/>
        <v>0</v>
      </c>
      <c r="L90" s="24">
        <f t="shared" si="45"/>
        <v>0</v>
      </c>
      <c r="M90" s="24">
        <f t="shared" si="46"/>
        <v>0</v>
      </c>
      <c r="N90" s="20">
        <f>([4]SUMMARY!$G96)</f>
        <v>0</v>
      </c>
      <c r="O90" s="20">
        <f>([5]SUMMARY!$G96)</f>
        <v>0</v>
      </c>
      <c r="P90" s="20">
        <f>([6]SUMMARY!$G96)</f>
        <v>0</v>
      </c>
      <c r="Q90" s="20">
        <f>([7]SUMMARY!$G96)</f>
        <v>0</v>
      </c>
      <c r="R90" s="20">
        <f>([8]SUMMARY!$G96)</f>
        <v>0</v>
      </c>
      <c r="S90" s="20">
        <f>([9]SUMMARY!$G96)</f>
        <v>0</v>
      </c>
      <c r="T90" s="20">
        <f>([10]SUMMARY!$G96)</f>
        <v>0</v>
      </c>
      <c r="U90" s="20">
        <f>([11]SUMMARY!$G96)</f>
        <v>0</v>
      </c>
      <c r="V90" s="20">
        <f>([12]SUMMARY!$G96)</f>
        <v>0</v>
      </c>
      <c r="W90" s="20">
        <f>([13]SUMMARY!$G96)</f>
        <v>0</v>
      </c>
      <c r="X90" s="20">
        <f>([14]SUMMARY!$G96)</f>
        <v>0</v>
      </c>
      <c r="Y90" s="20">
        <f>([15]SUMMARY!$G96)</f>
        <v>0</v>
      </c>
      <c r="Z90" s="20">
        <f>([16]SUMMARY!$G96)</f>
        <v>0</v>
      </c>
      <c r="AA90" s="20">
        <f>([17]SUMMARY!$G96)</f>
        <v>0</v>
      </c>
      <c r="AB90" s="20">
        <f>([18]SUMMARY!$G96)</f>
        <v>0</v>
      </c>
      <c r="AC90" s="20">
        <f>([19]SUMMARY!$G96)</f>
        <v>0</v>
      </c>
      <c r="AD90" s="20">
        <f>([20]SUMMARY!$G96)</f>
        <v>0</v>
      </c>
      <c r="AE90" s="20">
        <f>([21]SUMMARY!$G96)</f>
        <v>0</v>
      </c>
      <c r="AF90" s="20">
        <f>([22]SUMMARY!$G96)</f>
        <v>0</v>
      </c>
      <c r="AG90" s="20">
        <f>([23]SUMMARY!$G96)</f>
        <v>0</v>
      </c>
      <c r="AH90" s="20">
        <f>([24]SUMMARY!$G96)</f>
        <v>0</v>
      </c>
      <c r="AI90" s="20">
        <f>([25]SUMMARY!$G96)</f>
        <v>0</v>
      </c>
      <c r="AJ90" s="20">
        <f>([26]SUMMARY!$G96)</f>
        <v>0</v>
      </c>
      <c r="AK90" s="20">
        <f>([27]SUMMARY!$G96)</f>
        <v>0</v>
      </c>
      <c r="AL90" s="20">
        <f>([28]SUMMARY!$G96)</f>
        <v>0</v>
      </c>
      <c r="AM90" s="20">
        <f>([29]SUMMARY!$G96)</f>
        <v>0</v>
      </c>
      <c r="AN90" s="20">
        <f>([30]SUMMARY!$G96)</f>
        <v>0</v>
      </c>
      <c r="AO90" s="20">
        <f>([31]SUMMARY!$G96)</f>
        <v>0</v>
      </c>
      <c r="AP90" s="20">
        <f>([32]SUMMARY!$G96)</f>
        <v>2056079</v>
      </c>
      <c r="AQ90" s="20">
        <f>([33]SUMMARY!$G96)</f>
        <v>0</v>
      </c>
      <c r="AR90" s="20">
        <f>([34]SUMMARY!$G96)</f>
        <v>0</v>
      </c>
      <c r="AS90" s="20">
        <f>([35]SUMMARY!$G96)</f>
        <v>0</v>
      </c>
      <c r="AT90" s="20">
        <f>([36]SUMMARY!$G96)</f>
        <v>0</v>
      </c>
      <c r="AU90" s="20">
        <f>([37]SUMMARY!$G96)</f>
        <v>0</v>
      </c>
      <c r="AV90" s="20">
        <f>([38]SUMMARY!$G96)</f>
        <v>0</v>
      </c>
      <c r="AW90" s="20">
        <f>([39]SUMMARY!$G96)</f>
        <v>0</v>
      </c>
      <c r="AX90" s="20">
        <f>([40]SUMMARY!$G96)</f>
        <v>0</v>
      </c>
      <c r="AY90" s="20">
        <f>([41]SUMMARY!$G96)</f>
        <v>0</v>
      </c>
      <c r="AZ90" s="20">
        <f>([42]SUMMARY!$G96)</f>
        <v>0</v>
      </c>
      <c r="BA90" s="20">
        <f>([43]SUMMARY!$G96)</f>
        <v>0</v>
      </c>
      <c r="BB90" s="20">
        <f>([44]SUMMARY!$G96)</f>
        <v>0</v>
      </c>
      <c r="BC90" s="20">
        <f>([45]SUMMARY!$G96)</f>
        <v>0</v>
      </c>
      <c r="BD90" s="20">
        <f>([46]SUMMARY!$G96)</f>
        <v>0</v>
      </c>
      <c r="BE90" s="20">
        <f>([47]SUMMARY!$G96)</f>
        <v>0</v>
      </c>
      <c r="BF90" s="20">
        <f>([48]SUMMARY!$G96)</f>
        <v>0</v>
      </c>
      <c r="BG90" s="20">
        <f>([49]SUMMARY!$G96)</f>
        <v>0</v>
      </c>
      <c r="BH90" s="20">
        <f>([50]SUMMARY!$G96)</f>
        <v>0</v>
      </c>
      <c r="BI90" s="20">
        <f>([51]SUMMARY!$G96)</f>
        <v>0</v>
      </c>
      <c r="BJ90" s="20">
        <f>([52]SUMMARY!$G96)</f>
        <v>0</v>
      </c>
      <c r="BK90" s="20">
        <f>([53]SUMMARY!$G96)</f>
        <v>0</v>
      </c>
      <c r="BL90" s="20">
        <f>([54]SUMMARY!$G96)</f>
        <v>0</v>
      </c>
      <c r="BM90" s="20">
        <f>([55]SUMMARY!$G96)</f>
        <v>0</v>
      </c>
      <c r="BN90" s="20">
        <f>([56]SUMMARY!$G96)</f>
        <v>0</v>
      </c>
      <c r="BO90" s="20">
        <f>([57]SUMMARY!$G96)</f>
        <v>0</v>
      </c>
      <c r="BP90" s="20">
        <f>([58]SUMMARY!$G96)</f>
        <v>0</v>
      </c>
      <c r="BQ90" s="20">
        <f>([59]SUMMARY!$G96)</f>
        <v>0</v>
      </c>
      <c r="BR90" s="20">
        <f>([60]SUMMARY!$G96)</f>
        <v>0</v>
      </c>
      <c r="BS90" s="20">
        <f>([61]SUMMARY!$G96)</f>
        <v>0</v>
      </c>
      <c r="BT90" s="20">
        <f>([62]SUMMARY!$G96)</f>
        <v>0</v>
      </c>
      <c r="BU90" s="20">
        <f>([63]SUMMARY!$G96)</f>
        <v>0</v>
      </c>
      <c r="BV90" s="20">
        <f>([64]SUMMARY!$G96)</f>
        <v>0</v>
      </c>
      <c r="BW90" s="20">
        <f>([65]SUMMARY!$G96)</f>
        <v>0</v>
      </c>
      <c r="BX90" s="20">
        <f>([66]SUMMARY!$G96)</f>
        <v>0</v>
      </c>
      <c r="BY90" s="20">
        <f>([67]SUMMARY!$G96)</f>
        <v>0</v>
      </c>
      <c r="BZ90" s="20">
        <f>([68]SUMMARY!$G96)</f>
        <v>0</v>
      </c>
      <c r="CA90" s="20">
        <f>([69]SUMMARY!$G96)</f>
        <v>0</v>
      </c>
      <c r="CB90" s="20">
        <f>([70]SUMMARY!$G96)</f>
        <v>0</v>
      </c>
      <c r="CC90" s="20">
        <f>([71]SUMMARY!$G96)</f>
        <v>0</v>
      </c>
      <c r="CD90" s="20">
        <f>([72]SUMMARY!$G96)</f>
        <v>0</v>
      </c>
      <c r="CE90" s="20">
        <f>([73]SUMMARY!$G96)</f>
        <v>0</v>
      </c>
      <c r="CF90" s="20">
        <f>([74]SUMMARY!$G96)</f>
        <v>0</v>
      </c>
      <c r="CG90" s="20">
        <f>([75]SUMMARY!$G96)</f>
        <v>0</v>
      </c>
      <c r="CH90" s="20">
        <f>([76]SUMMARY!$G96)</f>
        <v>0</v>
      </c>
      <c r="CI90" s="20">
        <f>([77]SUMMARY!$G96)</f>
        <v>0</v>
      </c>
      <c r="CJ90" s="20">
        <f>([78]SUMMARY!$G96)</f>
        <v>0</v>
      </c>
      <c r="CK90" s="20">
        <f>([79]SUMMARY!$G96)</f>
        <v>0</v>
      </c>
      <c r="CL90" s="20">
        <f>([80]SUMMARY!$G96)</f>
        <v>0</v>
      </c>
      <c r="CM90" s="20">
        <f>([81]SUMMARY!$G96)</f>
        <v>0</v>
      </c>
      <c r="CN90" s="20">
        <f>([82]SUMMARY!$G96)</f>
        <v>0</v>
      </c>
      <c r="CO90" s="20">
        <f>([83]SUMMARY!$G96)</f>
        <v>0</v>
      </c>
      <c r="CP90" s="20">
        <f>([84]SUMMARY!$G96)</f>
        <v>0</v>
      </c>
      <c r="CQ90" s="20">
        <f>([85]SUMMARY!$G96)</f>
        <v>0</v>
      </c>
      <c r="CR90" s="20">
        <f>([86]SUMMARY!$G96)</f>
        <v>0</v>
      </c>
      <c r="CS90" s="20">
        <f>([87]SUMMARY!$G96)</f>
        <v>0</v>
      </c>
    </row>
    <row r="91" spans="1:97">
      <c r="A91" s="170">
        <v>1061900</v>
      </c>
      <c r="B91" s="170" t="s">
        <v>79</v>
      </c>
      <c r="C91" s="171">
        <f>VLOOKUP(A91,[2]!OLD,3,)</f>
        <v>1911195</v>
      </c>
      <c r="D91" s="24">
        <v>2124786</v>
      </c>
      <c r="E91" s="24">
        <f t="shared" si="38"/>
        <v>2003767</v>
      </c>
      <c r="F91" s="24">
        <f t="shared" si="39"/>
        <v>-121019</v>
      </c>
      <c r="G91" s="24">
        <f t="shared" si="40"/>
        <v>241382</v>
      </c>
      <c r="H91" s="24">
        <f t="shared" si="41"/>
        <v>121881</v>
      </c>
      <c r="I91" s="24">
        <f t="shared" si="42"/>
        <v>87651</v>
      </c>
      <c r="J91" s="24">
        <f t="shared" si="43"/>
        <v>646588</v>
      </c>
      <c r="K91" s="24">
        <f t="shared" si="44"/>
        <v>185467</v>
      </c>
      <c r="L91" s="24">
        <f t="shared" si="45"/>
        <v>272758</v>
      </c>
      <c r="M91" s="24">
        <f t="shared" si="46"/>
        <v>448040</v>
      </c>
      <c r="N91" s="20">
        <f>([4]SUMMARY!$G97)</f>
        <v>119164</v>
      </c>
      <c r="O91" s="20">
        <f>([5]SUMMARY!$G97)</f>
        <v>51943</v>
      </c>
      <c r="P91" s="20">
        <f>([6]SUMMARY!$G97)</f>
        <v>0</v>
      </c>
      <c r="Q91" s="20">
        <f>([7]SUMMARY!$G97)</f>
        <v>4200</v>
      </c>
      <c r="R91" s="20">
        <f>([8]SUMMARY!$G97)</f>
        <v>5280</v>
      </c>
      <c r="S91" s="20">
        <f>([9]SUMMARY!$G97)</f>
        <v>4200</v>
      </c>
      <c r="T91" s="20">
        <f>([10]SUMMARY!$G97)</f>
        <v>4200</v>
      </c>
      <c r="U91" s="20">
        <f>([11]SUMMARY!$G97)</f>
        <v>5280</v>
      </c>
      <c r="V91" s="20">
        <f>([12]SUMMARY!$G97)</f>
        <v>4200</v>
      </c>
      <c r="W91" s="20">
        <f>([13]SUMMARY!$G97)</f>
        <v>4200</v>
      </c>
      <c r="X91" s="20">
        <f>([14]SUMMARY!$G97)</f>
        <v>4200</v>
      </c>
      <c r="Y91" s="20">
        <f>([15]SUMMARY!$G97)</f>
        <v>0</v>
      </c>
      <c r="Z91" s="20">
        <f>([16]SUMMARY!$G97)</f>
        <v>34515</v>
      </c>
      <c r="AA91" s="20">
        <f>([17]SUMMARY!$G97)</f>
        <v>0</v>
      </c>
      <c r="AB91" s="20">
        <f>([18]SUMMARY!$G97)</f>
        <v>58212</v>
      </c>
      <c r="AC91" s="20">
        <f>([19]SUMMARY!$G97)</f>
        <v>26640</v>
      </c>
      <c r="AD91" s="20">
        <f>([20]SUMMARY!$G97)</f>
        <v>13989</v>
      </c>
      <c r="AE91" s="20">
        <f>([21]SUMMARY!$G97)</f>
        <v>8640</v>
      </c>
      <c r="AF91" s="20">
        <f>([22]SUMMARY!$G97)</f>
        <v>8640</v>
      </c>
      <c r="AG91" s="20">
        <f>([23]SUMMARY!$G97)</f>
        <v>5760</v>
      </c>
      <c r="AH91" s="20">
        <f>([24]SUMMARY!$G97)</f>
        <v>27091</v>
      </c>
      <c r="AI91" s="20">
        <f>([25]SUMMARY!$G97)</f>
        <v>32001</v>
      </c>
      <c r="AJ91" s="20">
        <f>([26]SUMMARY!$G97)</f>
        <v>28559</v>
      </c>
      <c r="AK91" s="20">
        <f>([27]SUMMARY!$G97)</f>
        <v>33920</v>
      </c>
      <c r="AL91" s="20">
        <f>([28]SUMMARY!$G97)</f>
        <v>63000</v>
      </c>
      <c r="AM91" s="20">
        <f>([29]SUMMARY!$G97)</f>
        <v>12632</v>
      </c>
      <c r="AN91" s="20">
        <f>([30]SUMMARY!$G97)</f>
        <v>19444</v>
      </c>
      <c r="AO91" s="20">
        <f>([31]SUMMARY!$G97)</f>
        <v>18309</v>
      </c>
      <c r="AP91" s="20">
        <f>([32]SUMMARY!$G97)</f>
        <v>45315</v>
      </c>
      <c r="AQ91" s="20">
        <f>([33]SUMMARY!$G97)</f>
        <v>98954</v>
      </c>
      <c r="AR91" s="20">
        <f>([34]SUMMARY!$G97)</f>
        <v>0</v>
      </c>
      <c r="AS91" s="20">
        <f>([35]SUMMARY!$G97)</f>
        <v>0</v>
      </c>
      <c r="AT91" s="20">
        <f>([36]SUMMARY!$G97)</f>
        <v>9762</v>
      </c>
      <c r="AU91" s="20">
        <f>([37]SUMMARY!$G97)</f>
        <v>29764</v>
      </c>
      <c r="AV91" s="20">
        <f>([38]SUMMARY!$G97)</f>
        <v>15360</v>
      </c>
      <c r="AW91" s="20">
        <f>([39]SUMMARY!$G97)</f>
        <v>13500</v>
      </c>
      <c r="AX91" s="20">
        <f>([40]SUMMARY!$G97)</f>
        <v>0</v>
      </c>
      <c r="AY91" s="20">
        <f>([41]SUMMARY!$G97)</f>
        <v>0</v>
      </c>
      <c r="AZ91" s="20">
        <f>([42]SUMMARY!$G97)</f>
        <v>0</v>
      </c>
      <c r="BA91" s="20">
        <f>([43]SUMMARY!$G97)</f>
        <v>0</v>
      </c>
      <c r="BB91" s="20">
        <f>([44]SUMMARY!$G97)</f>
        <v>0</v>
      </c>
      <c r="BC91" s="20">
        <f>([45]SUMMARY!$G97)</f>
        <v>21126</v>
      </c>
      <c r="BD91" s="20">
        <f>([46]SUMMARY!$G97)</f>
        <v>83210</v>
      </c>
      <c r="BE91" s="20">
        <f>([47]SUMMARY!$G97)</f>
        <v>0</v>
      </c>
      <c r="BF91" s="20">
        <f>([48]SUMMARY!$G97)</f>
        <v>165240</v>
      </c>
      <c r="BG91" s="20">
        <f>([49]SUMMARY!$G97)</f>
        <v>17052</v>
      </c>
      <c r="BH91" s="20">
        <f>([50]SUMMARY!$G97)</f>
        <v>11628</v>
      </c>
      <c r="BI91" s="20">
        <f>([51]SUMMARY!$G97)</f>
        <v>9780</v>
      </c>
      <c r="BJ91" s="20">
        <f>([52]SUMMARY!$G97)</f>
        <v>21705</v>
      </c>
      <c r="BK91" s="20">
        <f>([53]SUMMARY!$G97)</f>
        <v>5000</v>
      </c>
      <c r="BL91" s="20">
        <f>([54]SUMMARY!$G97)</f>
        <v>29267</v>
      </c>
      <c r="BM91" s="20">
        <f>([55]SUMMARY!$G97)</f>
        <v>11472</v>
      </c>
      <c r="BN91" s="20">
        <f>([56]SUMMARY!$G97)</f>
        <v>26400</v>
      </c>
      <c r="BO91" s="20">
        <f>([57]SUMMARY!$G97)</f>
        <v>5952</v>
      </c>
      <c r="BP91" s="20">
        <f>([58]SUMMARY!$G97)</f>
        <v>14947</v>
      </c>
      <c r="BQ91" s="20">
        <f>([59]SUMMARY!$G97)</f>
        <v>12392</v>
      </c>
      <c r="BR91" s="20">
        <f>([60]SUMMARY!$G97)</f>
        <v>10001</v>
      </c>
      <c r="BS91" s="20">
        <f>([61]SUMMARY!$G97)</f>
        <v>12972</v>
      </c>
      <c r="BT91" s="20">
        <f>([62]SUMMARY!$G97)</f>
        <v>6751</v>
      </c>
      <c r="BU91" s="20">
        <f>([63]SUMMARY!$G97)</f>
        <v>7200</v>
      </c>
      <c r="BV91" s="20">
        <f>([64]SUMMARY!$G97)</f>
        <v>15961</v>
      </c>
      <c r="BW91" s="20">
        <f>([65]SUMMARY!$G97)</f>
        <v>16558</v>
      </c>
      <c r="BX91" s="20">
        <f>([66]SUMMARY!$G97)</f>
        <v>8285</v>
      </c>
      <c r="BY91" s="20">
        <f>([67]SUMMARY!$G97)</f>
        <v>33910</v>
      </c>
      <c r="BZ91" s="20">
        <f>([68]SUMMARY!$G97)</f>
        <v>35378</v>
      </c>
      <c r="CA91" s="20">
        <f>([69]SUMMARY!$G97)</f>
        <v>24980</v>
      </c>
      <c r="CB91" s="20">
        <f>([70]SUMMARY!$G97)</f>
        <v>48000</v>
      </c>
      <c r="CC91" s="20">
        <f>([71]SUMMARY!$G97)</f>
        <v>25419</v>
      </c>
      <c r="CD91" s="20">
        <f>([72]SUMMARY!$G97)</f>
        <v>45467</v>
      </c>
      <c r="CE91" s="20">
        <f>([73]SUMMARY!$G97)</f>
        <v>18800</v>
      </c>
      <c r="CF91" s="20">
        <f>([74]SUMMARY!$G97)</f>
        <v>21396</v>
      </c>
      <c r="CG91" s="20">
        <f>([75]SUMMARY!$G97)</f>
        <v>46138</v>
      </c>
      <c r="CH91" s="20">
        <f>([76]SUMMARY!$G97)</f>
        <v>9200</v>
      </c>
      <c r="CI91" s="20">
        <f>([77]SUMMARY!$G97)</f>
        <v>0</v>
      </c>
      <c r="CJ91" s="20">
        <f>([78]SUMMARY!$G97)</f>
        <v>21361</v>
      </c>
      <c r="CK91" s="20">
        <f>([79]SUMMARY!$G97)</f>
        <v>25920</v>
      </c>
      <c r="CL91" s="20">
        <f>([80]SUMMARY!$G97)</f>
        <v>32338</v>
      </c>
      <c r="CM91" s="20">
        <f>([81]SUMMARY!$G97)</f>
        <v>0</v>
      </c>
      <c r="CN91" s="20">
        <f>([82]SUMMARY!$G97)</f>
        <v>0</v>
      </c>
      <c r="CO91" s="20">
        <f>([83]SUMMARY!$G97)</f>
        <v>179254</v>
      </c>
      <c r="CP91" s="20">
        <f>([84]SUMMARY!$G97)</f>
        <v>62380</v>
      </c>
      <c r="CQ91" s="20">
        <f>([85]SUMMARY!$G97)</f>
        <v>14413</v>
      </c>
      <c r="CR91" s="20">
        <f>([86]SUMMARY!$G97)</f>
        <v>27000</v>
      </c>
      <c r="CS91" s="20">
        <f>([87]SUMMARY!$G97)</f>
        <v>8640</v>
      </c>
    </row>
    <row r="92" spans="1:97">
      <c r="A92" s="170">
        <v>1061902</v>
      </c>
      <c r="B92" s="170" t="s">
        <v>80</v>
      </c>
      <c r="C92" s="171">
        <f>VLOOKUP(A92,[2]!OLD,3,)</f>
        <v>2969380</v>
      </c>
      <c r="D92" s="24">
        <v>2926460</v>
      </c>
      <c r="E92" s="24">
        <f t="shared" si="38"/>
        <v>2001019</v>
      </c>
      <c r="F92" s="24">
        <f t="shared" si="39"/>
        <v>-925441</v>
      </c>
      <c r="G92" s="24">
        <f t="shared" si="40"/>
        <v>119786</v>
      </c>
      <c r="H92" s="24">
        <f t="shared" si="41"/>
        <v>28750</v>
      </c>
      <c r="I92" s="24">
        <f t="shared" si="42"/>
        <v>0</v>
      </c>
      <c r="J92" s="24">
        <f t="shared" si="43"/>
        <v>794550</v>
      </c>
      <c r="K92" s="24">
        <f t="shared" si="44"/>
        <v>268270</v>
      </c>
      <c r="L92" s="24">
        <f t="shared" si="45"/>
        <v>196123</v>
      </c>
      <c r="M92" s="24">
        <f t="shared" si="46"/>
        <v>593540</v>
      </c>
      <c r="N92" s="20">
        <f>([4]SUMMARY!$G98)</f>
        <v>9036</v>
      </c>
      <c r="O92" s="20">
        <f>([5]SUMMARY!$G98)</f>
        <v>54750</v>
      </c>
      <c r="P92" s="20">
        <f>([6]SUMMARY!$G98)</f>
        <v>56000</v>
      </c>
      <c r="Q92" s="20">
        <f>([7]SUMMARY!$G98)</f>
        <v>0</v>
      </c>
      <c r="R92" s="20">
        <f>([8]SUMMARY!$G98)</f>
        <v>0</v>
      </c>
      <c r="S92" s="20">
        <f>([9]SUMMARY!$G98)</f>
        <v>0</v>
      </c>
      <c r="T92" s="20">
        <f>([10]SUMMARY!$G98)</f>
        <v>0</v>
      </c>
      <c r="U92" s="20">
        <f>([11]SUMMARY!$G98)</f>
        <v>0</v>
      </c>
      <c r="V92" s="20">
        <f>([12]SUMMARY!$G98)</f>
        <v>0</v>
      </c>
      <c r="W92" s="20">
        <f>([13]SUMMARY!$G98)</f>
        <v>0</v>
      </c>
      <c r="X92" s="20">
        <f>([14]SUMMARY!$G98)</f>
        <v>0</v>
      </c>
      <c r="Y92" s="20">
        <f>([15]SUMMARY!$G98)</f>
        <v>0</v>
      </c>
      <c r="Z92" s="20">
        <f>([16]SUMMARY!$G98)</f>
        <v>0</v>
      </c>
      <c r="AA92" s="20">
        <f>([17]SUMMARY!$G98)</f>
        <v>0</v>
      </c>
      <c r="AB92" s="20">
        <f>([18]SUMMARY!$G98)</f>
        <v>0</v>
      </c>
      <c r="AC92" s="20">
        <f>([19]SUMMARY!$G98)</f>
        <v>0</v>
      </c>
      <c r="AD92" s="20">
        <f>([20]SUMMARY!$G98)</f>
        <v>10000</v>
      </c>
      <c r="AE92" s="20">
        <f>([21]SUMMARY!$G98)</f>
        <v>6250</v>
      </c>
      <c r="AF92" s="20">
        <f>([22]SUMMARY!$G98)</f>
        <v>6250</v>
      </c>
      <c r="AG92" s="20">
        <f>([23]SUMMARY!$G98)</f>
        <v>6250</v>
      </c>
      <c r="AH92" s="20">
        <f>([24]SUMMARY!$G98)</f>
        <v>0</v>
      </c>
      <c r="AI92" s="20">
        <f>([25]SUMMARY!$G98)</f>
        <v>0</v>
      </c>
      <c r="AJ92" s="20">
        <f>([26]SUMMARY!$G98)</f>
        <v>0</v>
      </c>
      <c r="AK92" s="20">
        <f>([27]SUMMARY!$G98)</f>
        <v>3000</v>
      </c>
      <c r="AL92" s="20">
        <f>([28]SUMMARY!$G98)</f>
        <v>500000</v>
      </c>
      <c r="AM92" s="20">
        <f>([29]SUMMARY!$G98)</f>
        <v>0</v>
      </c>
      <c r="AN92" s="20">
        <f>([30]SUMMARY!$G98)</f>
        <v>0</v>
      </c>
      <c r="AO92" s="20">
        <f>([31]SUMMARY!$G98)</f>
        <v>0</v>
      </c>
      <c r="AP92" s="20">
        <f>([32]SUMMARY!$G98)</f>
        <v>91900</v>
      </c>
      <c r="AQ92" s="20">
        <f>([33]SUMMARY!$G98)</f>
        <v>50000</v>
      </c>
      <c r="AR92" s="20">
        <f>([34]SUMMARY!$G98)</f>
        <v>0</v>
      </c>
      <c r="AS92" s="20">
        <f>([35]SUMMARY!$G98)</f>
        <v>0</v>
      </c>
      <c r="AT92" s="20">
        <f>([36]SUMMARY!$G98)</f>
        <v>0</v>
      </c>
      <c r="AU92" s="20">
        <f>([37]SUMMARY!$G98)</f>
        <v>30000</v>
      </c>
      <c r="AV92" s="20">
        <f>([38]SUMMARY!$G98)</f>
        <v>0</v>
      </c>
      <c r="AW92" s="20">
        <f>([39]SUMMARY!$G98)</f>
        <v>0</v>
      </c>
      <c r="AX92" s="20">
        <f>([40]SUMMARY!$G98)</f>
        <v>0</v>
      </c>
      <c r="AY92" s="20">
        <f>([41]SUMMARY!$G98)</f>
        <v>0</v>
      </c>
      <c r="AZ92" s="20">
        <f>([42]SUMMARY!$G98)</f>
        <v>0</v>
      </c>
      <c r="BA92" s="20">
        <f>([43]SUMMARY!$G98)</f>
        <v>0</v>
      </c>
      <c r="BB92" s="20">
        <f>([44]SUMMARY!$G98)</f>
        <v>0</v>
      </c>
      <c r="BC92" s="20">
        <f>([45]SUMMARY!$G98)</f>
        <v>15000</v>
      </c>
      <c r="BD92" s="20">
        <f>([46]SUMMARY!$G98)</f>
        <v>0</v>
      </c>
      <c r="BE92" s="20">
        <f>([47]SUMMARY!$G98)</f>
        <v>0</v>
      </c>
      <c r="BF92" s="20">
        <f>([48]SUMMARY!$G98)</f>
        <v>104650</v>
      </c>
      <c r="BG92" s="20">
        <f>([49]SUMMARY!$G98)</f>
        <v>0</v>
      </c>
      <c r="BH92" s="20">
        <f>([50]SUMMARY!$G98)</f>
        <v>0</v>
      </c>
      <c r="BI92" s="20">
        <f>([51]SUMMARY!$G98)</f>
        <v>0</v>
      </c>
      <c r="BJ92" s="20">
        <f>([52]SUMMARY!$G98)</f>
        <v>0</v>
      </c>
      <c r="BK92" s="20">
        <f>([53]SUMMARY!$G98)</f>
        <v>0</v>
      </c>
      <c r="BL92" s="20">
        <f>([54]SUMMARY!$G98)</f>
        <v>0</v>
      </c>
      <c r="BM92" s="20">
        <f>([55]SUMMARY!$G98)</f>
        <v>10000</v>
      </c>
      <c r="BN92" s="20">
        <f>([56]SUMMARY!$G98)</f>
        <v>0</v>
      </c>
      <c r="BO92" s="20">
        <f>([57]SUMMARY!$G98)</f>
        <v>0</v>
      </c>
      <c r="BP92" s="20">
        <f>([58]SUMMARY!$G98)</f>
        <v>20000</v>
      </c>
      <c r="BQ92" s="20">
        <f>([59]SUMMARY!$G98)</f>
        <v>143080</v>
      </c>
      <c r="BR92" s="20">
        <f>([60]SUMMARY!$G98)</f>
        <v>31730</v>
      </c>
      <c r="BS92" s="20">
        <f>([61]SUMMARY!$G98)</f>
        <v>31730</v>
      </c>
      <c r="BT92" s="20">
        <f>([62]SUMMARY!$G98)</f>
        <v>0</v>
      </c>
      <c r="BU92" s="20">
        <f>([63]SUMMARY!$G98)</f>
        <v>31730</v>
      </c>
      <c r="BV92" s="20">
        <f>([64]SUMMARY!$G98)</f>
        <v>0</v>
      </c>
      <c r="BW92" s="20">
        <f>([65]SUMMARY!$G98)</f>
        <v>10000</v>
      </c>
      <c r="BX92" s="20">
        <f>([66]SUMMARY!$G98)</f>
        <v>0</v>
      </c>
      <c r="BY92" s="20">
        <f>([67]SUMMARY!$G98)</f>
        <v>60000</v>
      </c>
      <c r="BZ92" s="20">
        <f>([68]SUMMARY!$G98)</f>
        <v>7000</v>
      </c>
      <c r="CA92" s="20">
        <f>([69]SUMMARY!$G98)</f>
        <v>0</v>
      </c>
      <c r="CB92" s="20">
        <f>([70]SUMMARY!$G98)</f>
        <v>70000</v>
      </c>
      <c r="CC92" s="20">
        <f>([71]SUMMARY!$G98)</f>
        <v>45000</v>
      </c>
      <c r="CD92" s="20">
        <f>([72]SUMMARY!$G98)</f>
        <v>4123</v>
      </c>
      <c r="CE92" s="20">
        <f>([73]SUMMARY!$G98)</f>
        <v>0</v>
      </c>
      <c r="CF92" s="20">
        <f>([74]SUMMARY!$G98)</f>
        <v>0</v>
      </c>
      <c r="CG92" s="20">
        <f>([75]SUMMARY!$G98)</f>
        <v>0</v>
      </c>
      <c r="CH92" s="20">
        <f>([76]SUMMARY!$G98)</f>
        <v>0</v>
      </c>
      <c r="CI92" s="20">
        <f>([77]SUMMARY!$G98)</f>
        <v>0</v>
      </c>
      <c r="CJ92" s="20">
        <f>([78]SUMMARY!$G98)</f>
        <v>0</v>
      </c>
      <c r="CK92" s="20">
        <f>([79]SUMMARY!$G98)</f>
        <v>0</v>
      </c>
      <c r="CL92" s="20">
        <f>([80]SUMMARY!$G98)</f>
        <v>0</v>
      </c>
      <c r="CM92" s="20">
        <f>([81]SUMMARY!$G98)</f>
        <v>0</v>
      </c>
      <c r="CN92" s="20">
        <f>([82]SUMMARY!$G98)</f>
        <v>40000</v>
      </c>
      <c r="CO92" s="20">
        <f>([83]SUMMARY!$G98)</f>
        <v>156540</v>
      </c>
      <c r="CP92" s="20">
        <f>([84]SUMMARY!$G98)</f>
        <v>105000</v>
      </c>
      <c r="CQ92" s="20">
        <f>([85]SUMMARY!$G98)</f>
        <v>200000</v>
      </c>
      <c r="CR92" s="20">
        <f>([86]SUMMARY!$G98)</f>
        <v>30000</v>
      </c>
      <c r="CS92" s="20">
        <f>([87]SUMMARY!$G98)</f>
        <v>62000</v>
      </c>
    </row>
    <row r="93" spans="1:97">
      <c r="A93" s="170">
        <v>1061903</v>
      </c>
      <c r="B93" s="170" t="s">
        <v>81</v>
      </c>
      <c r="C93" s="171">
        <f>VLOOKUP(A93,[2]!OLD,3,)</f>
        <v>700000</v>
      </c>
      <c r="D93" s="24">
        <v>800000</v>
      </c>
      <c r="E93" s="24">
        <f t="shared" si="38"/>
        <v>795964</v>
      </c>
      <c r="F93" s="24">
        <f t="shared" si="39"/>
        <v>-4036</v>
      </c>
      <c r="G93" s="24">
        <f t="shared" si="40"/>
        <v>0</v>
      </c>
      <c r="H93" s="24">
        <f t="shared" si="41"/>
        <v>0</v>
      </c>
      <c r="I93" s="24">
        <f t="shared" si="42"/>
        <v>0</v>
      </c>
      <c r="J93" s="24">
        <f t="shared" si="43"/>
        <v>795964</v>
      </c>
      <c r="K93" s="24">
        <f t="shared" si="44"/>
        <v>0</v>
      </c>
      <c r="L93" s="24">
        <f t="shared" si="45"/>
        <v>0</v>
      </c>
      <c r="M93" s="24">
        <f t="shared" si="46"/>
        <v>0</v>
      </c>
      <c r="N93" s="20">
        <f>([4]SUMMARY!$G99)</f>
        <v>0</v>
      </c>
      <c r="O93" s="20">
        <f>([5]SUMMARY!$G99)</f>
        <v>0</v>
      </c>
      <c r="P93" s="20">
        <f>([6]SUMMARY!$G99)</f>
        <v>0</v>
      </c>
      <c r="Q93" s="20">
        <f>([7]SUMMARY!$G99)</f>
        <v>0</v>
      </c>
      <c r="R93" s="20">
        <f>([8]SUMMARY!$G99)</f>
        <v>0</v>
      </c>
      <c r="S93" s="20">
        <f>([9]SUMMARY!$G99)</f>
        <v>0</v>
      </c>
      <c r="T93" s="20">
        <f>([10]SUMMARY!$G99)</f>
        <v>0</v>
      </c>
      <c r="U93" s="20">
        <f>([11]SUMMARY!$G99)</f>
        <v>0</v>
      </c>
      <c r="V93" s="20">
        <f>([12]SUMMARY!$G99)</f>
        <v>0</v>
      </c>
      <c r="W93" s="20">
        <f>([13]SUMMARY!$G99)</f>
        <v>0</v>
      </c>
      <c r="X93" s="20">
        <f>([14]SUMMARY!$G99)</f>
        <v>0</v>
      </c>
      <c r="Y93" s="20">
        <f>([15]SUMMARY!$G99)</f>
        <v>0</v>
      </c>
      <c r="Z93" s="20">
        <f>([16]SUMMARY!$G99)</f>
        <v>0</v>
      </c>
      <c r="AA93" s="20">
        <f>([17]SUMMARY!$G99)</f>
        <v>0</v>
      </c>
      <c r="AB93" s="20">
        <f>([18]SUMMARY!$G99)</f>
        <v>0</v>
      </c>
      <c r="AC93" s="20">
        <f>([19]SUMMARY!$G99)</f>
        <v>0</v>
      </c>
      <c r="AD93" s="20">
        <f>([20]SUMMARY!$G99)</f>
        <v>0</v>
      </c>
      <c r="AE93" s="20">
        <f>([21]SUMMARY!$G99)</f>
        <v>0</v>
      </c>
      <c r="AF93" s="20">
        <f>([22]SUMMARY!$G99)</f>
        <v>0</v>
      </c>
      <c r="AG93" s="20">
        <f>([23]SUMMARY!$G99)</f>
        <v>0</v>
      </c>
      <c r="AH93" s="20">
        <f>([24]SUMMARY!$G99)</f>
        <v>0</v>
      </c>
      <c r="AI93" s="20">
        <f>([25]SUMMARY!$G99)</f>
        <v>0</v>
      </c>
      <c r="AJ93" s="20">
        <f>([26]SUMMARY!$G99)</f>
        <v>0</v>
      </c>
      <c r="AK93" s="20">
        <f>([27]SUMMARY!$G99)</f>
        <v>0</v>
      </c>
      <c r="AL93" s="20">
        <f>([28]SUMMARY!$G99)</f>
        <v>0</v>
      </c>
      <c r="AM93" s="20">
        <f>([29]SUMMARY!$G99)</f>
        <v>0</v>
      </c>
      <c r="AN93" s="20">
        <f>([30]SUMMARY!$G99)</f>
        <v>0</v>
      </c>
      <c r="AO93" s="20">
        <f>([31]SUMMARY!$G99)</f>
        <v>0</v>
      </c>
      <c r="AP93" s="20">
        <f>([32]SUMMARY!$G99)</f>
        <v>0</v>
      </c>
      <c r="AQ93" s="20">
        <f>([33]SUMMARY!$G99)</f>
        <v>0</v>
      </c>
      <c r="AR93" s="20">
        <f>([34]SUMMARY!$G99)</f>
        <v>747214</v>
      </c>
      <c r="AS93" s="20">
        <f>([35]SUMMARY!$G99)</f>
        <v>0</v>
      </c>
      <c r="AT93" s="20">
        <f>([36]SUMMARY!$G99)</f>
        <v>0</v>
      </c>
      <c r="AU93" s="20">
        <f>([37]SUMMARY!$G99)</f>
        <v>0</v>
      </c>
      <c r="AV93" s="20">
        <f>([38]SUMMARY!$G99)</f>
        <v>0</v>
      </c>
      <c r="AW93" s="20">
        <f>([39]SUMMARY!$G99)</f>
        <v>30000</v>
      </c>
      <c r="AX93" s="20">
        <f>([40]SUMMARY!$G99)</f>
        <v>0</v>
      </c>
      <c r="AY93" s="20">
        <f>([41]SUMMARY!$G99)</f>
        <v>18750</v>
      </c>
      <c r="AZ93" s="20">
        <f>([42]SUMMARY!$G99)</f>
        <v>0</v>
      </c>
      <c r="BA93" s="20">
        <f>([43]SUMMARY!$G99)</f>
        <v>0</v>
      </c>
      <c r="BB93" s="20">
        <f>([44]SUMMARY!$G99)</f>
        <v>0</v>
      </c>
      <c r="BC93" s="20">
        <f>([45]SUMMARY!$G99)</f>
        <v>0</v>
      </c>
      <c r="BD93" s="20">
        <f>([46]SUMMARY!$G99)</f>
        <v>0</v>
      </c>
      <c r="BE93" s="20">
        <f>([47]SUMMARY!$G99)</f>
        <v>0</v>
      </c>
      <c r="BF93" s="20">
        <f>([48]SUMMARY!$G99)</f>
        <v>0</v>
      </c>
      <c r="BG93" s="20">
        <f>([49]SUMMARY!$G99)</f>
        <v>0</v>
      </c>
      <c r="BH93" s="20">
        <f>([50]SUMMARY!$G99)</f>
        <v>0</v>
      </c>
      <c r="BI93" s="20">
        <f>([51]SUMMARY!$G99)</f>
        <v>0</v>
      </c>
      <c r="BJ93" s="20">
        <f>([52]SUMMARY!$G99)</f>
        <v>0</v>
      </c>
      <c r="BK93" s="20">
        <f>([53]SUMMARY!$G99)</f>
        <v>0</v>
      </c>
      <c r="BL93" s="20">
        <f>([54]SUMMARY!$G99)</f>
        <v>0</v>
      </c>
      <c r="BM93" s="20">
        <f>([55]SUMMARY!$G99)</f>
        <v>0</v>
      </c>
      <c r="BN93" s="20">
        <f>([56]SUMMARY!$G99)</f>
        <v>0</v>
      </c>
      <c r="BO93" s="20">
        <f>([57]SUMMARY!$G99)</f>
        <v>0</v>
      </c>
      <c r="BP93" s="20">
        <f>([58]SUMMARY!$G99)</f>
        <v>0</v>
      </c>
      <c r="BQ93" s="20">
        <f>([59]SUMMARY!$G99)</f>
        <v>0</v>
      </c>
      <c r="BR93" s="20">
        <f>([60]SUMMARY!$G99)</f>
        <v>0</v>
      </c>
      <c r="BS93" s="20">
        <f>([61]SUMMARY!$G99)</f>
        <v>0</v>
      </c>
      <c r="BT93" s="20">
        <f>([62]SUMMARY!$G99)</f>
        <v>0</v>
      </c>
      <c r="BU93" s="20">
        <f>([63]SUMMARY!$G99)</f>
        <v>0</v>
      </c>
      <c r="BV93" s="20">
        <f>([64]SUMMARY!$G99)</f>
        <v>0</v>
      </c>
      <c r="BW93" s="20">
        <f>([65]SUMMARY!$G99)</f>
        <v>0</v>
      </c>
      <c r="BX93" s="20">
        <f>([66]SUMMARY!$G99)</f>
        <v>0</v>
      </c>
      <c r="BY93" s="20">
        <f>([67]SUMMARY!$G99)</f>
        <v>0</v>
      </c>
      <c r="BZ93" s="20">
        <f>([68]SUMMARY!$G99)</f>
        <v>0</v>
      </c>
      <c r="CA93" s="20">
        <f>([69]SUMMARY!$G99)</f>
        <v>0</v>
      </c>
      <c r="CB93" s="20">
        <f>([70]SUMMARY!$G99)</f>
        <v>0</v>
      </c>
      <c r="CC93" s="20">
        <f>([71]SUMMARY!$G99)</f>
        <v>0</v>
      </c>
      <c r="CD93" s="20">
        <f>([72]SUMMARY!$G99)</f>
        <v>0</v>
      </c>
      <c r="CE93" s="20">
        <f>([73]SUMMARY!$G99)</f>
        <v>0</v>
      </c>
      <c r="CF93" s="20">
        <f>([74]SUMMARY!$G99)</f>
        <v>0</v>
      </c>
      <c r="CG93" s="20">
        <f>([75]SUMMARY!$G99)</f>
        <v>0</v>
      </c>
      <c r="CH93" s="20">
        <f>([76]SUMMARY!$G99)</f>
        <v>0</v>
      </c>
      <c r="CI93" s="20">
        <f>([77]SUMMARY!$G99)</f>
        <v>0</v>
      </c>
      <c r="CJ93" s="20">
        <f>([78]SUMMARY!$G99)</f>
        <v>0</v>
      </c>
      <c r="CK93" s="20">
        <f>([79]SUMMARY!$G99)</f>
        <v>0</v>
      </c>
      <c r="CL93" s="20">
        <f>([80]SUMMARY!$G99)</f>
        <v>0</v>
      </c>
      <c r="CM93" s="20">
        <f>([81]SUMMARY!$G99)</f>
        <v>0</v>
      </c>
      <c r="CN93" s="20">
        <f>([82]SUMMARY!$G99)</f>
        <v>0</v>
      </c>
      <c r="CO93" s="20">
        <f>([83]SUMMARY!$G99)</f>
        <v>0</v>
      </c>
      <c r="CP93" s="20">
        <f>([84]SUMMARY!$G99)</f>
        <v>0</v>
      </c>
      <c r="CQ93" s="20">
        <f>([85]SUMMARY!$G99)</f>
        <v>0</v>
      </c>
      <c r="CR93" s="20">
        <f>([86]SUMMARY!$G99)</f>
        <v>0</v>
      </c>
      <c r="CS93" s="20">
        <f>([87]SUMMARY!$G99)</f>
        <v>0</v>
      </c>
    </row>
    <row r="94" spans="1:97">
      <c r="A94" s="170">
        <v>1061904</v>
      </c>
      <c r="B94" s="170" t="s">
        <v>82</v>
      </c>
      <c r="C94" s="171">
        <f>VLOOKUP(A94,[2]!OLD,3,)</f>
        <v>450000</v>
      </c>
      <c r="D94" s="24">
        <v>500000</v>
      </c>
      <c r="E94" s="24">
        <f t="shared" si="38"/>
        <v>500000</v>
      </c>
      <c r="F94" s="24">
        <f t="shared" si="39"/>
        <v>0</v>
      </c>
      <c r="G94" s="24">
        <f t="shared" si="40"/>
        <v>0</v>
      </c>
      <c r="H94" s="24">
        <f t="shared" si="41"/>
        <v>0</v>
      </c>
      <c r="I94" s="24">
        <f t="shared" si="42"/>
        <v>0</v>
      </c>
      <c r="J94" s="24">
        <f t="shared" si="43"/>
        <v>500000</v>
      </c>
      <c r="K94" s="24">
        <f t="shared" si="44"/>
        <v>0</v>
      </c>
      <c r="L94" s="24">
        <f t="shared" si="45"/>
        <v>0</v>
      </c>
      <c r="M94" s="24">
        <f t="shared" si="46"/>
        <v>0</v>
      </c>
      <c r="N94" s="20">
        <f>([4]SUMMARY!$G100)</f>
        <v>0</v>
      </c>
      <c r="O94" s="20">
        <f>([5]SUMMARY!$G100)</f>
        <v>0</v>
      </c>
      <c r="P94" s="20">
        <f>([6]SUMMARY!$G100)</f>
        <v>0</v>
      </c>
      <c r="Q94" s="20">
        <f>([7]SUMMARY!$G100)</f>
        <v>0</v>
      </c>
      <c r="R94" s="20">
        <f>([8]SUMMARY!$G100)</f>
        <v>0</v>
      </c>
      <c r="S94" s="20">
        <f>([9]SUMMARY!$G100)</f>
        <v>0</v>
      </c>
      <c r="T94" s="20">
        <f>([10]SUMMARY!$G100)</f>
        <v>0</v>
      </c>
      <c r="U94" s="20">
        <f>([11]SUMMARY!$G100)</f>
        <v>0</v>
      </c>
      <c r="V94" s="20">
        <f>([12]SUMMARY!$G100)</f>
        <v>0</v>
      </c>
      <c r="W94" s="20">
        <f>([13]SUMMARY!$G100)</f>
        <v>0</v>
      </c>
      <c r="X94" s="20">
        <f>([14]SUMMARY!$G100)</f>
        <v>0</v>
      </c>
      <c r="Y94" s="20">
        <f>([15]SUMMARY!$G100)</f>
        <v>0</v>
      </c>
      <c r="Z94" s="20">
        <f>([16]SUMMARY!$G100)</f>
        <v>0</v>
      </c>
      <c r="AA94" s="20">
        <f>([17]SUMMARY!$G100)</f>
        <v>0</v>
      </c>
      <c r="AB94" s="20">
        <f>([18]SUMMARY!$G100)</f>
        <v>0</v>
      </c>
      <c r="AC94" s="20">
        <f>([19]SUMMARY!$G100)</f>
        <v>0</v>
      </c>
      <c r="AD94" s="20">
        <f>([20]SUMMARY!$G100)</f>
        <v>0</v>
      </c>
      <c r="AE94" s="20">
        <f>([21]SUMMARY!$G100)</f>
        <v>0</v>
      </c>
      <c r="AF94" s="20">
        <f>([22]SUMMARY!$G100)</f>
        <v>0</v>
      </c>
      <c r="AG94" s="20">
        <f>([23]SUMMARY!$G100)</f>
        <v>0</v>
      </c>
      <c r="AH94" s="20">
        <f>([24]SUMMARY!$G100)</f>
        <v>0</v>
      </c>
      <c r="AI94" s="20">
        <f>([25]SUMMARY!$G100)</f>
        <v>0</v>
      </c>
      <c r="AJ94" s="20">
        <f>([26]SUMMARY!$G100)</f>
        <v>0</v>
      </c>
      <c r="AK94" s="20">
        <f>([27]SUMMARY!$G100)</f>
        <v>0</v>
      </c>
      <c r="AL94" s="20">
        <f>([28]SUMMARY!$G100)</f>
        <v>0</v>
      </c>
      <c r="AM94" s="20">
        <f>([29]SUMMARY!$G100)</f>
        <v>0</v>
      </c>
      <c r="AN94" s="20">
        <f>([30]SUMMARY!$G100)</f>
        <v>0</v>
      </c>
      <c r="AO94" s="20">
        <f>([31]SUMMARY!$G100)</f>
        <v>0</v>
      </c>
      <c r="AP94" s="20">
        <f>([32]SUMMARY!$G100)</f>
        <v>0</v>
      </c>
      <c r="AQ94" s="20">
        <f>([33]SUMMARY!$G100)</f>
        <v>0</v>
      </c>
      <c r="AR94" s="20">
        <f>([34]SUMMARY!$G100)</f>
        <v>0</v>
      </c>
      <c r="AS94" s="20">
        <f>([35]SUMMARY!$G100)</f>
        <v>0</v>
      </c>
      <c r="AT94" s="20">
        <f>([36]SUMMARY!$G100)</f>
        <v>0</v>
      </c>
      <c r="AU94" s="20">
        <f>([37]SUMMARY!$G100)</f>
        <v>0</v>
      </c>
      <c r="AV94" s="20">
        <f>([38]SUMMARY!$G100)</f>
        <v>0</v>
      </c>
      <c r="AW94" s="20">
        <f>([39]SUMMARY!$G100)</f>
        <v>500000</v>
      </c>
      <c r="AX94" s="20">
        <f>([40]SUMMARY!$G100)</f>
        <v>0</v>
      </c>
      <c r="AY94" s="20">
        <f>([41]SUMMARY!$G100)</f>
        <v>0</v>
      </c>
      <c r="AZ94" s="20">
        <f>([42]SUMMARY!$G100)</f>
        <v>0</v>
      </c>
      <c r="BA94" s="20">
        <f>([43]SUMMARY!$G100)</f>
        <v>0</v>
      </c>
      <c r="BB94" s="20">
        <f>([44]SUMMARY!$G100)</f>
        <v>0</v>
      </c>
      <c r="BC94" s="20">
        <f>([45]SUMMARY!$G100)</f>
        <v>0</v>
      </c>
      <c r="BD94" s="20">
        <f>([46]SUMMARY!$G100)</f>
        <v>0</v>
      </c>
      <c r="BE94" s="20">
        <f>([47]SUMMARY!$G100)</f>
        <v>0</v>
      </c>
      <c r="BF94" s="20">
        <f>([48]SUMMARY!$G100)</f>
        <v>0</v>
      </c>
      <c r="BG94" s="20">
        <f>([49]SUMMARY!$G100)</f>
        <v>0</v>
      </c>
      <c r="BH94" s="20">
        <f>([50]SUMMARY!$G100)</f>
        <v>0</v>
      </c>
      <c r="BI94" s="20">
        <f>([51]SUMMARY!$G100)</f>
        <v>0</v>
      </c>
      <c r="BJ94" s="20">
        <f>([52]SUMMARY!$G100)</f>
        <v>0</v>
      </c>
      <c r="BK94" s="20">
        <f>([53]SUMMARY!$G100)</f>
        <v>0</v>
      </c>
      <c r="BL94" s="20">
        <f>([54]SUMMARY!$G100)</f>
        <v>0</v>
      </c>
      <c r="BM94" s="20">
        <f>([55]SUMMARY!$G100)</f>
        <v>0</v>
      </c>
      <c r="BN94" s="20">
        <f>([56]SUMMARY!$G100)</f>
        <v>0</v>
      </c>
      <c r="BO94" s="20">
        <f>([57]SUMMARY!$G100)</f>
        <v>0</v>
      </c>
      <c r="BP94" s="20">
        <f>([58]SUMMARY!$G100)</f>
        <v>0</v>
      </c>
      <c r="BQ94" s="20">
        <f>([59]SUMMARY!$G100)</f>
        <v>0</v>
      </c>
      <c r="BR94" s="20">
        <f>([60]SUMMARY!$G100)</f>
        <v>0</v>
      </c>
      <c r="BS94" s="20">
        <f>([61]SUMMARY!$G100)</f>
        <v>0</v>
      </c>
      <c r="BT94" s="20">
        <f>([62]SUMMARY!$G100)</f>
        <v>0</v>
      </c>
      <c r="BU94" s="20">
        <f>([63]SUMMARY!$G100)</f>
        <v>0</v>
      </c>
      <c r="BV94" s="20">
        <f>([64]SUMMARY!$G100)</f>
        <v>0</v>
      </c>
      <c r="BW94" s="20">
        <f>([65]SUMMARY!$G100)</f>
        <v>0</v>
      </c>
      <c r="BX94" s="20">
        <f>([66]SUMMARY!$G100)</f>
        <v>0</v>
      </c>
      <c r="BY94" s="20">
        <f>([67]SUMMARY!$G100)</f>
        <v>0</v>
      </c>
      <c r="BZ94" s="20">
        <f>([68]SUMMARY!$G100)</f>
        <v>0</v>
      </c>
      <c r="CA94" s="20">
        <f>([69]SUMMARY!$G100)</f>
        <v>0</v>
      </c>
      <c r="CB94" s="20">
        <f>([70]SUMMARY!$G100)</f>
        <v>0</v>
      </c>
      <c r="CC94" s="20">
        <f>([71]SUMMARY!$G100)</f>
        <v>0</v>
      </c>
      <c r="CD94" s="20">
        <f>([72]SUMMARY!$G100)</f>
        <v>0</v>
      </c>
      <c r="CE94" s="20">
        <f>([73]SUMMARY!$G100)</f>
        <v>0</v>
      </c>
      <c r="CF94" s="20">
        <f>([74]SUMMARY!$G100)</f>
        <v>0</v>
      </c>
      <c r="CG94" s="20">
        <f>([75]SUMMARY!$G100)</f>
        <v>0</v>
      </c>
      <c r="CH94" s="20">
        <f>([76]SUMMARY!$G100)</f>
        <v>0</v>
      </c>
      <c r="CI94" s="20">
        <f>([77]SUMMARY!$G100)</f>
        <v>0</v>
      </c>
      <c r="CJ94" s="20">
        <f>([78]SUMMARY!$G100)</f>
        <v>0</v>
      </c>
      <c r="CK94" s="20">
        <f>([79]SUMMARY!$G100)</f>
        <v>0</v>
      </c>
      <c r="CL94" s="20">
        <f>([80]SUMMARY!$G100)</f>
        <v>0</v>
      </c>
      <c r="CM94" s="20">
        <f>([81]SUMMARY!$G100)</f>
        <v>0</v>
      </c>
      <c r="CN94" s="20">
        <f>([82]SUMMARY!$G100)</f>
        <v>0</v>
      </c>
      <c r="CO94" s="20">
        <f>([83]SUMMARY!$G100)</f>
        <v>0</v>
      </c>
      <c r="CP94" s="20">
        <f>([84]SUMMARY!$G100)</f>
        <v>0</v>
      </c>
      <c r="CQ94" s="20">
        <f>([85]SUMMARY!$G100)</f>
        <v>0</v>
      </c>
      <c r="CR94" s="20">
        <f>([86]SUMMARY!$G100)</f>
        <v>0</v>
      </c>
      <c r="CS94" s="20">
        <f>([87]SUMMARY!$G100)</f>
        <v>0</v>
      </c>
    </row>
    <row r="95" spans="1:97">
      <c r="A95" s="170">
        <v>1062001</v>
      </c>
      <c r="B95" s="170" t="s">
        <v>83</v>
      </c>
      <c r="C95" s="171">
        <f>VLOOKUP(A95,[2]!OLD,3,)</f>
        <v>1029771</v>
      </c>
      <c r="D95" s="24">
        <v>948100</v>
      </c>
      <c r="E95" s="24">
        <f t="shared" si="38"/>
        <v>870937</v>
      </c>
      <c r="F95" s="24">
        <f t="shared" si="39"/>
        <v>-77163</v>
      </c>
      <c r="G95" s="24">
        <f t="shared" si="40"/>
        <v>0</v>
      </c>
      <c r="H95" s="24">
        <f t="shared" si="41"/>
        <v>0</v>
      </c>
      <c r="I95" s="24">
        <f t="shared" si="42"/>
        <v>0</v>
      </c>
      <c r="J95" s="24">
        <f t="shared" si="43"/>
        <v>117878</v>
      </c>
      <c r="K95" s="24">
        <f t="shared" si="44"/>
        <v>10059</v>
      </c>
      <c r="L95" s="24">
        <f t="shared" si="45"/>
        <v>0</v>
      </c>
      <c r="M95" s="24">
        <f t="shared" si="46"/>
        <v>743000</v>
      </c>
      <c r="N95" s="20">
        <f>([4]SUMMARY!$G101)</f>
        <v>0</v>
      </c>
      <c r="O95" s="20">
        <f>([5]SUMMARY!$G101)</f>
        <v>0</v>
      </c>
      <c r="P95" s="20">
        <f>([6]SUMMARY!$G101)</f>
        <v>0</v>
      </c>
      <c r="Q95" s="20">
        <f>([7]SUMMARY!$G101)</f>
        <v>0</v>
      </c>
      <c r="R95" s="20">
        <f>([8]SUMMARY!$G101)</f>
        <v>0</v>
      </c>
      <c r="S95" s="20">
        <f>([9]SUMMARY!$G101)</f>
        <v>0</v>
      </c>
      <c r="T95" s="20">
        <f>([10]SUMMARY!$G101)</f>
        <v>0</v>
      </c>
      <c r="U95" s="20">
        <f>([11]SUMMARY!$G101)</f>
        <v>0</v>
      </c>
      <c r="V95" s="20">
        <f>([12]SUMMARY!$G101)</f>
        <v>0</v>
      </c>
      <c r="W95" s="20">
        <f>([13]SUMMARY!$G101)</f>
        <v>0</v>
      </c>
      <c r="X95" s="20">
        <f>([14]SUMMARY!$G101)</f>
        <v>0</v>
      </c>
      <c r="Y95" s="20">
        <f>([15]SUMMARY!$G101)</f>
        <v>0</v>
      </c>
      <c r="Z95" s="20">
        <f>([16]SUMMARY!$G101)</f>
        <v>0</v>
      </c>
      <c r="AA95" s="20">
        <f>([17]SUMMARY!$G101)</f>
        <v>0</v>
      </c>
      <c r="AB95" s="20">
        <f>([18]SUMMARY!$G101)</f>
        <v>0</v>
      </c>
      <c r="AC95" s="20">
        <f>([19]SUMMARY!$G101)</f>
        <v>0</v>
      </c>
      <c r="AD95" s="20">
        <f>([20]SUMMARY!$G101)</f>
        <v>0</v>
      </c>
      <c r="AE95" s="20">
        <f>([21]SUMMARY!$G101)</f>
        <v>0</v>
      </c>
      <c r="AF95" s="20">
        <f>([22]SUMMARY!$G101)</f>
        <v>0</v>
      </c>
      <c r="AG95" s="20">
        <f>([23]SUMMARY!$G101)</f>
        <v>0</v>
      </c>
      <c r="AH95" s="20">
        <f>([24]SUMMARY!$G101)</f>
        <v>0</v>
      </c>
      <c r="AI95" s="20">
        <f>([25]SUMMARY!$G101)</f>
        <v>0</v>
      </c>
      <c r="AJ95" s="20">
        <f>([26]SUMMARY!$G101)</f>
        <v>0</v>
      </c>
      <c r="AK95" s="20">
        <f>([27]SUMMARY!$G101)</f>
        <v>0</v>
      </c>
      <c r="AL95" s="20">
        <f>([28]SUMMARY!$G101)</f>
        <v>0</v>
      </c>
      <c r="AM95" s="20">
        <f>([29]SUMMARY!$G101)</f>
        <v>0</v>
      </c>
      <c r="AN95" s="20">
        <f>([30]SUMMARY!$G101)</f>
        <v>0</v>
      </c>
      <c r="AO95" s="20">
        <f>([31]SUMMARY!$G101)</f>
        <v>0</v>
      </c>
      <c r="AP95" s="20">
        <f>([32]SUMMARY!$G101)</f>
        <v>0</v>
      </c>
      <c r="AQ95" s="20">
        <f>([33]SUMMARY!$G101)</f>
        <v>0</v>
      </c>
      <c r="AR95" s="20">
        <f>([34]SUMMARY!$G101)</f>
        <v>0</v>
      </c>
      <c r="AS95" s="20">
        <f>([35]SUMMARY!$G101)</f>
        <v>94198</v>
      </c>
      <c r="AT95" s="20">
        <f>([36]SUMMARY!$G101)</f>
        <v>0</v>
      </c>
      <c r="AU95" s="20">
        <f>([37]SUMMARY!$G101)</f>
        <v>0</v>
      </c>
      <c r="AV95" s="20">
        <f>([38]SUMMARY!$G101)</f>
        <v>13680</v>
      </c>
      <c r="AW95" s="20">
        <f>([39]SUMMARY!$G101)</f>
        <v>0</v>
      </c>
      <c r="AX95" s="20">
        <f>([40]SUMMARY!$G101)</f>
        <v>0</v>
      </c>
      <c r="AY95" s="20">
        <f>([41]SUMMARY!$G101)</f>
        <v>0</v>
      </c>
      <c r="AZ95" s="20">
        <f>([42]SUMMARY!$G101)</f>
        <v>0</v>
      </c>
      <c r="BA95" s="20">
        <f>([43]SUMMARY!$G101)</f>
        <v>0</v>
      </c>
      <c r="BB95" s="20">
        <f>([44]SUMMARY!$G101)</f>
        <v>0</v>
      </c>
      <c r="BC95" s="20">
        <f>([45]SUMMARY!$G101)</f>
        <v>0</v>
      </c>
      <c r="BD95" s="20">
        <f>([46]SUMMARY!$G101)</f>
        <v>0</v>
      </c>
      <c r="BE95" s="20">
        <f>([47]SUMMARY!$G101)</f>
        <v>0</v>
      </c>
      <c r="BF95" s="20">
        <f>([48]SUMMARY!$G101)</f>
        <v>10000</v>
      </c>
      <c r="BG95" s="20">
        <f>([49]SUMMARY!$G101)</f>
        <v>0</v>
      </c>
      <c r="BH95" s="20">
        <f>([50]SUMMARY!$G101)</f>
        <v>0</v>
      </c>
      <c r="BI95" s="20">
        <f>([51]SUMMARY!$G101)</f>
        <v>0</v>
      </c>
      <c r="BJ95" s="20">
        <f>([52]SUMMARY!$G101)</f>
        <v>0</v>
      </c>
      <c r="BK95" s="20">
        <f>([53]SUMMARY!$G101)</f>
        <v>0</v>
      </c>
      <c r="BL95" s="20">
        <f>([54]SUMMARY!$G101)</f>
        <v>0</v>
      </c>
      <c r="BM95" s="20">
        <f>([55]SUMMARY!$G101)</f>
        <v>7400</v>
      </c>
      <c r="BN95" s="20">
        <f>([56]SUMMARY!$G101)</f>
        <v>0</v>
      </c>
      <c r="BO95" s="20">
        <f>([57]SUMMARY!$G101)</f>
        <v>0</v>
      </c>
      <c r="BP95" s="20">
        <f>([58]SUMMARY!$G101)</f>
        <v>0</v>
      </c>
      <c r="BQ95" s="20">
        <f>([59]SUMMARY!$G101)</f>
        <v>0</v>
      </c>
      <c r="BR95" s="20">
        <f>([60]SUMMARY!$G101)</f>
        <v>0</v>
      </c>
      <c r="BS95" s="20">
        <f>([61]SUMMARY!$G101)</f>
        <v>2659</v>
      </c>
      <c r="BT95" s="20">
        <f>([62]SUMMARY!$G101)</f>
        <v>0</v>
      </c>
      <c r="BU95" s="20">
        <f>([63]SUMMARY!$G101)</f>
        <v>0</v>
      </c>
      <c r="BV95" s="20">
        <f>([64]SUMMARY!$G101)</f>
        <v>0</v>
      </c>
      <c r="BW95" s="20">
        <f>([65]SUMMARY!$G101)</f>
        <v>0</v>
      </c>
      <c r="BX95" s="20">
        <f>([66]SUMMARY!$G101)</f>
        <v>0</v>
      </c>
      <c r="BY95" s="20">
        <f>([67]SUMMARY!$G101)</f>
        <v>0</v>
      </c>
      <c r="BZ95" s="20">
        <f>([68]SUMMARY!$G101)</f>
        <v>0</v>
      </c>
      <c r="CA95" s="20">
        <f>([69]SUMMARY!$G101)</f>
        <v>0</v>
      </c>
      <c r="CB95" s="20">
        <f>([70]SUMMARY!$G101)</f>
        <v>0</v>
      </c>
      <c r="CC95" s="20">
        <f>([71]SUMMARY!$G101)</f>
        <v>0</v>
      </c>
      <c r="CD95" s="20">
        <f>([72]SUMMARY!$G101)</f>
        <v>0</v>
      </c>
      <c r="CE95" s="20">
        <f>([73]SUMMARY!$G101)</f>
        <v>0</v>
      </c>
      <c r="CF95" s="20">
        <f>([74]SUMMARY!$G101)</f>
        <v>0</v>
      </c>
      <c r="CG95" s="20">
        <f>([75]SUMMARY!$G101)</f>
        <v>0</v>
      </c>
      <c r="CH95" s="20">
        <f>([76]SUMMARY!$G101)</f>
        <v>0</v>
      </c>
      <c r="CI95" s="20">
        <f>([77]SUMMARY!$G101)</f>
        <v>0</v>
      </c>
      <c r="CJ95" s="20">
        <f>([78]SUMMARY!$G101)</f>
        <v>0</v>
      </c>
      <c r="CK95" s="20">
        <f>([79]SUMMARY!$G101)</f>
        <v>0</v>
      </c>
      <c r="CL95" s="20">
        <f>([80]SUMMARY!$G101)</f>
        <v>0</v>
      </c>
      <c r="CM95" s="20">
        <f>([81]SUMMARY!$G101)</f>
        <v>0</v>
      </c>
      <c r="CN95" s="20">
        <f>([82]SUMMARY!$G101)</f>
        <v>0</v>
      </c>
      <c r="CO95" s="20">
        <f>([83]SUMMARY!$G101)</f>
        <v>140000</v>
      </c>
      <c r="CP95" s="20">
        <f>([84]SUMMARY!$G101)</f>
        <v>600000</v>
      </c>
      <c r="CQ95" s="20">
        <f>([85]SUMMARY!$G101)</f>
        <v>0</v>
      </c>
      <c r="CR95" s="20">
        <f>([86]SUMMARY!$G101)</f>
        <v>3000</v>
      </c>
      <c r="CS95" s="20">
        <f>([87]SUMMARY!$G101)</f>
        <v>0</v>
      </c>
    </row>
    <row r="96" spans="1:97">
      <c r="A96" s="170">
        <v>1062003</v>
      </c>
      <c r="B96" s="170" t="s">
        <v>84</v>
      </c>
      <c r="C96" s="171">
        <f>VLOOKUP(A96,[2]!OLD,3,)</f>
        <v>1108000</v>
      </c>
      <c r="D96" s="24">
        <v>550000</v>
      </c>
      <c r="E96" s="24">
        <f t="shared" si="38"/>
        <v>733830</v>
      </c>
      <c r="F96" s="24">
        <f t="shared" si="39"/>
        <v>183830</v>
      </c>
      <c r="G96" s="24">
        <f t="shared" si="40"/>
        <v>733830</v>
      </c>
      <c r="H96" s="24">
        <f t="shared" si="41"/>
        <v>0</v>
      </c>
      <c r="I96" s="24">
        <f t="shared" si="42"/>
        <v>0</v>
      </c>
      <c r="J96" s="24">
        <f t="shared" si="43"/>
        <v>0</v>
      </c>
      <c r="K96" s="24">
        <f t="shared" si="44"/>
        <v>0</v>
      </c>
      <c r="L96" s="24">
        <f t="shared" si="45"/>
        <v>0</v>
      </c>
      <c r="M96" s="24">
        <f t="shared" si="46"/>
        <v>0</v>
      </c>
      <c r="N96" s="20">
        <f>([4]SUMMARY!$G102)</f>
        <v>0</v>
      </c>
      <c r="O96" s="20">
        <f>([5]SUMMARY!$G102)</f>
        <v>0</v>
      </c>
      <c r="P96" s="20">
        <f>([6]SUMMARY!$G102)</f>
        <v>733830</v>
      </c>
      <c r="Q96" s="20">
        <f>([7]SUMMARY!$G102)</f>
        <v>0</v>
      </c>
      <c r="R96" s="20">
        <f>([8]SUMMARY!$G102)</f>
        <v>0</v>
      </c>
      <c r="S96" s="20">
        <f>([9]SUMMARY!$G102)</f>
        <v>0</v>
      </c>
      <c r="T96" s="20">
        <f>([10]SUMMARY!$G102)</f>
        <v>0</v>
      </c>
      <c r="U96" s="20">
        <f>([11]SUMMARY!$G102)</f>
        <v>0</v>
      </c>
      <c r="V96" s="20">
        <f>([12]SUMMARY!$G102)</f>
        <v>0</v>
      </c>
      <c r="W96" s="20">
        <f>([13]SUMMARY!$G102)</f>
        <v>0</v>
      </c>
      <c r="X96" s="20">
        <f>([14]SUMMARY!$G102)</f>
        <v>0</v>
      </c>
      <c r="Y96" s="20">
        <f>([15]SUMMARY!$G102)</f>
        <v>0</v>
      </c>
      <c r="Z96" s="20">
        <f>([16]SUMMARY!$G102)</f>
        <v>0</v>
      </c>
      <c r="AA96" s="20">
        <f>([17]SUMMARY!$G102)</f>
        <v>0</v>
      </c>
      <c r="AB96" s="20">
        <f>([18]SUMMARY!$G102)</f>
        <v>0</v>
      </c>
      <c r="AC96" s="20">
        <f>([19]SUMMARY!$G102)</f>
        <v>0</v>
      </c>
      <c r="AD96" s="20">
        <f>([20]SUMMARY!$G102)</f>
        <v>0</v>
      </c>
      <c r="AE96" s="20">
        <f>([21]SUMMARY!$G102)</f>
        <v>0</v>
      </c>
      <c r="AF96" s="20">
        <f>([22]SUMMARY!$G102)</f>
        <v>0</v>
      </c>
      <c r="AG96" s="20">
        <f>([23]SUMMARY!$G102)</f>
        <v>0</v>
      </c>
      <c r="AH96" s="20">
        <f>([24]SUMMARY!$G102)</f>
        <v>0</v>
      </c>
      <c r="AI96" s="20">
        <f>([25]SUMMARY!$G102)</f>
        <v>0</v>
      </c>
      <c r="AJ96" s="20">
        <f>([26]SUMMARY!$G102)</f>
        <v>0</v>
      </c>
      <c r="AK96" s="20">
        <f>([27]SUMMARY!$G102)</f>
        <v>0</v>
      </c>
      <c r="AL96" s="20">
        <f>([28]SUMMARY!$G102)</f>
        <v>0</v>
      </c>
      <c r="AM96" s="20">
        <f>([29]SUMMARY!$G102)</f>
        <v>0</v>
      </c>
      <c r="AN96" s="20">
        <f>([30]SUMMARY!$G102)</f>
        <v>0</v>
      </c>
      <c r="AO96" s="20">
        <f>([31]SUMMARY!$G102)</f>
        <v>0</v>
      </c>
      <c r="AP96" s="20">
        <f>([32]SUMMARY!$G102)</f>
        <v>0</v>
      </c>
      <c r="AQ96" s="20">
        <f>([33]SUMMARY!$G102)</f>
        <v>0</v>
      </c>
      <c r="AR96" s="20">
        <f>([34]SUMMARY!$G102)</f>
        <v>0</v>
      </c>
      <c r="AS96" s="20">
        <f>([35]SUMMARY!$G102)</f>
        <v>0</v>
      </c>
      <c r="AT96" s="20">
        <f>([36]SUMMARY!$G102)</f>
        <v>0</v>
      </c>
      <c r="AU96" s="20">
        <f>([37]SUMMARY!$G102)</f>
        <v>0</v>
      </c>
      <c r="AV96" s="20">
        <f>([38]SUMMARY!$G102)</f>
        <v>0</v>
      </c>
      <c r="AW96" s="20">
        <f>([39]SUMMARY!$G102)</f>
        <v>0</v>
      </c>
      <c r="AX96" s="20">
        <f>([40]SUMMARY!$G102)</f>
        <v>0</v>
      </c>
      <c r="AY96" s="20">
        <f>([41]SUMMARY!$G102)</f>
        <v>0</v>
      </c>
      <c r="AZ96" s="20">
        <f>([42]SUMMARY!$G102)</f>
        <v>0</v>
      </c>
      <c r="BA96" s="20">
        <f>([43]SUMMARY!$G102)</f>
        <v>0</v>
      </c>
      <c r="BB96" s="20">
        <f>([44]SUMMARY!$G102)</f>
        <v>0</v>
      </c>
      <c r="BC96" s="20">
        <f>([45]SUMMARY!$G102)</f>
        <v>0</v>
      </c>
      <c r="BD96" s="20">
        <f>([46]SUMMARY!$G102)</f>
        <v>0</v>
      </c>
      <c r="BE96" s="20">
        <f>([47]SUMMARY!$G102)</f>
        <v>0</v>
      </c>
      <c r="BF96" s="20">
        <f>([48]SUMMARY!$G102)</f>
        <v>0</v>
      </c>
      <c r="BG96" s="20">
        <f>([49]SUMMARY!$G102)</f>
        <v>0</v>
      </c>
      <c r="BH96" s="20">
        <f>([50]SUMMARY!$G102)</f>
        <v>0</v>
      </c>
      <c r="BI96" s="20">
        <f>([51]SUMMARY!$G102)</f>
        <v>0</v>
      </c>
      <c r="BJ96" s="20">
        <f>([52]SUMMARY!$G102)</f>
        <v>0</v>
      </c>
      <c r="BK96" s="20">
        <f>([53]SUMMARY!$G102)</f>
        <v>0</v>
      </c>
      <c r="BL96" s="20">
        <f>([54]SUMMARY!$G102)</f>
        <v>0</v>
      </c>
      <c r="BM96" s="20">
        <f>([55]SUMMARY!$G102)</f>
        <v>0</v>
      </c>
      <c r="BN96" s="20">
        <f>([56]SUMMARY!$G102)</f>
        <v>0</v>
      </c>
      <c r="BO96" s="20">
        <f>([57]SUMMARY!$G102)</f>
        <v>0</v>
      </c>
      <c r="BP96" s="20">
        <f>([58]SUMMARY!$G102)</f>
        <v>0</v>
      </c>
      <c r="BQ96" s="20">
        <f>([59]SUMMARY!$G102)</f>
        <v>0</v>
      </c>
      <c r="BR96" s="20">
        <f>([60]SUMMARY!$G102)</f>
        <v>0</v>
      </c>
      <c r="BS96" s="20">
        <f>([61]SUMMARY!$G102)</f>
        <v>0</v>
      </c>
      <c r="BT96" s="20">
        <f>([62]SUMMARY!$G102)</f>
        <v>0</v>
      </c>
      <c r="BU96" s="20">
        <f>([63]SUMMARY!$G102)</f>
        <v>0</v>
      </c>
      <c r="BV96" s="20">
        <f>([64]SUMMARY!$G102)</f>
        <v>0</v>
      </c>
      <c r="BW96" s="20">
        <f>([65]SUMMARY!$G102)</f>
        <v>0</v>
      </c>
      <c r="BX96" s="20">
        <f>([66]SUMMARY!$G102)</f>
        <v>0</v>
      </c>
      <c r="BY96" s="20">
        <f>([67]SUMMARY!$G102)</f>
        <v>0</v>
      </c>
      <c r="BZ96" s="20">
        <f>([68]SUMMARY!$G102)</f>
        <v>0</v>
      </c>
      <c r="CA96" s="20">
        <f>([69]SUMMARY!$G102)</f>
        <v>0</v>
      </c>
      <c r="CB96" s="20">
        <f>([70]SUMMARY!$G102)</f>
        <v>0</v>
      </c>
      <c r="CC96" s="20">
        <f>([71]SUMMARY!$G102)</f>
        <v>0</v>
      </c>
      <c r="CD96" s="20">
        <f>([72]SUMMARY!$G102)</f>
        <v>0</v>
      </c>
      <c r="CE96" s="20">
        <f>([73]SUMMARY!$G102)</f>
        <v>0</v>
      </c>
      <c r="CF96" s="20">
        <f>([74]SUMMARY!$G102)</f>
        <v>0</v>
      </c>
      <c r="CG96" s="20">
        <f>([75]SUMMARY!$G102)</f>
        <v>0</v>
      </c>
      <c r="CH96" s="20">
        <f>([76]SUMMARY!$G102)</f>
        <v>0</v>
      </c>
      <c r="CI96" s="20">
        <f>([77]SUMMARY!$G102)</f>
        <v>0</v>
      </c>
      <c r="CJ96" s="20">
        <f>([78]SUMMARY!$G102)</f>
        <v>0</v>
      </c>
      <c r="CK96" s="20">
        <f>([79]SUMMARY!$G102)</f>
        <v>0</v>
      </c>
      <c r="CL96" s="20">
        <f>([80]SUMMARY!$G102)</f>
        <v>0</v>
      </c>
      <c r="CM96" s="20">
        <f>([81]SUMMARY!$G102)</f>
        <v>0</v>
      </c>
      <c r="CN96" s="20">
        <f>([82]SUMMARY!$G102)</f>
        <v>0</v>
      </c>
      <c r="CO96" s="20">
        <f>([83]SUMMARY!$G102)</f>
        <v>0</v>
      </c>
      <c r="CP96" s="20">
        <f>([84]SUMMARY!$G102)</f>
        <v>0</v>
      </c>
      <c r="CQ96" s="20">
        <f>([85]SUMMARY!$G102)</f>
        <v>0</v>
      </c>
      <c r="CR96" s="20">
        <f>([86]SUMMARY!$G102)</f>
        <v>0</v>
      </c>
      <c r="CS96" s="20">
        <f>([87]SUMMARY!$G102)</f>
        <v>0</v>
      </c>
    </row>
    <row r="97" spans="1:97">
      <c r="A97" s="170">
        <v>1062009</v>
      </c>
      <c r="B97" s="170" t="s">
        <v>85</v>
      </c>
      <c r="C97" s="171">
        <f>VLOOKUP(A97,[2]!OLD,3,)</f>
        <v>1270000</v>
      </c>
      <c r="D97" s="24">
        <v>100000</v>
      </c>
      <c r="E97" s="24">
        <f t="shared" si="38"/>
        <v>187479</v>
      </c>
      <c r="F97" s="24">
        <f t="shared" si="39"/>
        <v>87479</v>
      </c>
      <c r="G97" s="24">
        <f t="shared" si="40"/>
        <v>0</v>
      </c>
      <c r="H97" s="24">
        <f t="shared" si="41"/>
        <v>0</v>
      </c>
      <c r="I97" s="24">
        <f t="shared" si="42"/>
        <v>0</v>
      </c>
      <c r="J97" s="24">
        <f t="shared" si="43"/>
        <v>0</v>
      </c>
      <c r="K97" s="24">
        <f t="shared" si="44"/>
        <v>0</v>
      </c>
      <c r="L97" s="24">
        <f t="shared" si="45"/>
        <v>0</v>
      </c>
      <c r="M97" s="24">
        <f t="shared" si="46"/>
        <v>187479</v>
      </c>
      <c r="N97" s="20">
        <f>([4]SUMMARY!$G103)</f>
        <v>0</v>
      </c>
      <c r="O97" s="20">
        <f>([5]SUMMARY!$G103)</f>
        <v>0</v>
      </c>
      <c r="P97" s="20">
        <f>([6]SUMMARY!$G103)</f>
        <v>0</v>
      </c>
      <c r="Q97" s="20">
        <f>([7]SUMMARY!$G103)</f>
        <v>0</v>
      </c>
      <c r="R97" s="20">
        <f>([8]SUMMARY!$G103)</f>
        <v>0</v>
      </c>
      <c r="S97" s="20">
        <f>([9]SUMMARY!$G103)</f>
        <v>0</v>
      </c>
      <c r="T97" s="20">
        <f>([10]SUMMARY!$G103)</f>
        <v>0</v>
      </c>
      <c r="U97" s="20">
        <f>([11]SUMMARY!$G103)</f>
        <v>0</v>
      </c>
      <c r="V97" s="20">
        <f>([12]SUMMARY!$G103)</f>
        <v>0</v>
      </c>
      <c r="W97" s="20">
        <f>([13]SUMMARY!$G103)</f>
        <v>0</v>
      </c>
      <c r="X97" s="20">
        <f>([14]SUMMARY!$G103)</f>
        <v>0</v>
      </c>
      <c r="Y97" s="20">
        <f>([15]SUMMARY!$G103)</f>
        <v>0</v>
      </c>
      <c r="Z97" s="20">
        <f>([16]SUMMARY!$G103)</f>
        <v>0</v>
      </c>
      <c r="AA97" s="20">
        <f>([17]SUMMARY!$G103)</f>
        <v>0</v>
      </c>
      <c r="AB97" s="20">
        <f>([18]SUMMARY!$G103)</f>
        <v>0</v>
      </c>
      <c r="AC97" s="20">
        <f>([19]SUMMARY!$G103)</f>
        <v>0</v>
      </c>
      <c r="AD97" s="20">
        <f>([20]SUMMARY!$G103)</f>
        <v>0</v>
      </c>
      <c r="AE97" s="20">
        <f>([21]SUMMARY!$G103)</f>
        <v>0</v>
      </c>
      <c r="AF97" s="20">
        <f>([22]SUMMARY!$G103)</f>
        <v>0</v>
      </c>
      <c r="AG97" s="20">
        <f>([23]SUMMARY!$G103)</f>
        <v>0</v>
      </c>
      <c r="AH97" s="20">
        <f>([24]SUMMARY!$G103)</f>
        <v>0</v>
      </c>
      <c r="AI97" s="20">
        <f>([25]SUMMARY!$G103)</f>
        <v>0</v>
      </c>
      <c r="AJ97" s="20">
        <f>([26]SUMMARY!$G103)</f>
        <v>0</v>
      </c>
      <c r="AK97" s="20">
        <f>([27]SUMMARY!$G103)</f>
        <v>0</v>
      </c>
      <c r="AL97" s="20">
        <f>([28]SUMMARY!$G103)</f>
        <v>0</v>
      </c>
      <c r="AM97" s="20">
        <f>([29]SUMMARY!$G103)</f>
        <v>0</v>
      </c>
      <c r="AN97" s="20">
        <f>([30]SUMMARY!$G103)</f>
        <v>0</v>
      </c>
      <c r="AO97" s="20">
        <f>([31]SUMMARY!$G103)</f>
        <v>0</v>
      </c>
      <c r="AP97" s="20">
        <f>([32]SUMMARY!$G103)</f>
        <v>0</v>
      </c>
      <c r="AQ97" s="20">
        <f>([33]SUMMARY!$G103)</f>
        <v>0</v>
      </c>
      <c r="AR97" s="20">
        <f>([34]SUMMARY!$G103)</f>
        <v>0</v>
      </c>
      <c r="AS97" s="20">
        <f>([35]SUMMARY!$G103)</f>
        <v>0</v>
      </c>
      <c r="AT97" s="20">
        <f>([36]SUMMARY!$G103)</f>
        <v>0</v>
      </c>
      <c r="AU97" s="20">
        <f>([37]SUMMARY!$G103)</f>
        <v>0</v>
      </c>
      <c r="AV97" s="20">
        <f>([38]SUMMARY!$G103)</f>
        <v>0</v>
      </c>
      <c r="AW97" s="20">
        <f>([39]SUMMARY!$G103)</f>
        <v>0</v>
      </c>
      <c r="AX97" s="20">
        <f>([40]SUMMARY!$G103)</f>
        <v>0</v>
      </c>
      <c r="AY97" s="20">
        <f>([41]SUMMARY!$G103)</f>
        <v>0</v>
      </c>
      <c r="AZ97" s="20">
        <f>([42]SUMMARY!$G103)</f>
        <v>0</v>
      </c>
      <c r="BA97" s="20">
        <f>([43]SUMMARY!$G103)</f>
        <v>0</v>
      </c>
      <c r="BB97" s="20">
        <f>([44]SUMMARY!$G103)</f>
        <v>0</v>
      </c>
      <c r="BC97" s="20">
        <f>([45]SUMMARY!$G103)</f>
        <v>0</v>
      </c>
      <c r="BD97" s="20">
        <f>([46]SUMMARY!$G103)</f>
        <v>0</v>
      </c>
      <c r="BE97" s="20">
        <f>([47]SUMMARY!$G103)</f>
        <v>0</v>
      </c>
      <c r="BF97" s="20">
        <f>([48]SUMMARY!$G103)</f>
        <v>0</v>
      </c>
      <c r="BG97" s="20">
        <f>([49]SUMMARY!$G103)</f>
        <v>0</v>
      </c>
      <c r="BH97" s="20">
        <f>([50]SUMMARY!$G103)</f>
        <v>0</v>
      </c>
      <c r="BI97" s="20">
        <f>([51]SUMMARY!$G103)</f>
        <v>0</v>
      </c>
      <c r="BJ97" s="20">
        <f>([52]SUMMARY!$G103)</f>
        <v>0</v>
      </c>
      <c r="BK97" s="20">
        <f>([53]SUMMARY!$G103)</f>
        <v>0</v>
      </c>
      <c r="BL97" s="20">
        <f>([54]SUMMARY!$G103)</f>
        <v>0</v>
      </c>
      <c r="BM97" s="20">
        <f>([55]SUMMARY!$G103)</f>
        <v>0</v>
      </c>
      <c r="BN97" s="20">
        <f>([56]SUMMARY!$G103)</f>
        <v>0</v>
      </c>
      <c r="BO97" s="20">
        <f>([57]SUMMARY!$G103)</f>
        <v>0</v>
      </c>
      <c r="BP97" s="20">
        <f>([58]SUMMARY!$G103)</f>
        <v>0</v>
      </c>
      <c r="BQ97" s="20">
        <f>([59]SUMMARY!$G103)</f>
        <v>0</v>
      </c>
      <c r="BR97" s="20">
        <f>([60]SUMMARY!$G103)</f>
        <v>0</v>
      </c>
      <c r="BS97" s="20">
        <f>([61]SUMMARY!$G103)</f>
        <v>0</v>
      </c>
      <c r="BT97" s="20">
        <f>([62]SUMMARY!$G103)</f>
        <v>0</v>
      </c>
      <c r="BU97" s="20">
        <f>([63]SUMMARY!$G103)</f>
        <v>0</v>
      </c>
      <c r="BV97" s="20">
        <f>([64]SUMMARY!$G103)</f>
        <v>0</v>
      </c>
      <c r="BW97" s="20">
        <f>([65]SUMMARY!$G103)</f>
        <v>0</v>
      </c>
      <c r="BX97" s="20">
        <f>([66]SUMMARY!$G103)</f>
        <v>0</v>
      </c>
      <c r="BY97" s="20">
        <f>([67]SUMMARY!$G103)</f>
        <v>0</v>
      </c>
      <c r="BZ97" s="20">
        <f>([68]SUMMARY!$G103)</f>
        <v>0</v>
      </c>
      <c r="CA97" s="20">
        <f>([69]SUMMARY!$G103)</f>
        <v>0</v>
      </c>
      <c r="CB97" s="20">
        <f>([70]SUMMARY!$G103)</f>
        <v>0</v>
      </c>
      <c r="CC97" s="20">
        <f>([71]SUMMARY!$G103)</f>
        <v>0</v>
      </c>
      <c r="CD97" s="20">
        <f>([72]SUMMARY!$G103)</f>
        <v>0</v>
      </c>
      <c r="CE97" s="20">
        <f>([73]SUMMARY!$G103)</f>
        <v>0</v>
      </c>
      <c r="CF97" s="20">
        <f>([74]SUMMARY!$G103)</f>
        <v>0</v>
      </c>
      <c r="CG97" s="20">
        <f>([75]SUMMARY!$G103)</f>
        <v>0</v>
      </c>
      <c r="CH97" s="20">
        <f>([76]SUMMARY!$G103)</f>
        <v>0</v>
      </c>
      <c r="CI97" s="20">
        <f>([77]SUMMARY!$G103)</f>
        <v>0</v>
      </c>
      <c r="CJ97" s="20">
        <f>([78]SUMMARY!$G103)</f>
        <v>187479</v>
      </c>
      <c r="CK97" s="20">
        <f>([79]SUMMARY!$G103)</f>
        <v>0</v>
      </c>
      <c r="CL97" s="20">
        <f>([80]SUMMARY!$G103)</f>
        <v>0</v>
      </c>
      <c r="CM97" s="20">
        <f>([81]SUMMARY!$G103)</f>
        <v>0</v>
      </c>
      <c r="CN97" s="20">
        <f>([82]SUMMARY!$G103)</f>
        <v>0</v>
      </c>
      <c r="CO97" s="20">
        <f>([83]SUMMARY!$G103)</f>
        <v>0</v>
      </c>
      <c r="CP97" s="20">
        <f>([84]SUMMARY!$G103)</f>
        <v>0</v>
      </c>
      <c r="CQ97" s="20">
        <f>([85]SUMMARY!$G103)</f>
        <v>0</v>
      </c>
      <c r="CR97" s="20">
        <f>([86]SUMMARY!$G103)</f>
        <v>0</v>
      </c>
      <c r="CS97" s="20">
        <f>([87]SUMMARY!$G103)</f>
        <v>0</v>
      </c>
    </row>
    <row r="98" spans="1:97">
      <c r="A98" s="170">
        <v>1062010</v>
      </c>
      <c r="B98" s="170" t="s">
        <v>86</v>
      </c>
      <c r="C98" s="171">
        <f>VLOOKUP(A98,[2]!OLD,3,)</f>
        <v>12000000</v>
      </c>
      <c r="D98" s="24">
        <v>2500000</v>
      </c>
      <c r="E98" s="24">
        <f t="shared" si="38"/>
        <v>2517230</v>
      </c>
      <c r="F98" s="24">
        <f t="shared" si="39"/>
        <v>17230</v>
      </c>
      <c r="G98" s="24">
        <f t="shared" si="40"/>
        <v>0</v>
      </c>
      <c r="H98" s="24">
        <f t="shared" si="41"/>
        <v>0</v>
      </c>
      <c r="I98" s="24">
        <f t="shared" si="42"/>
        <v>0</v>
      </c>
      <c r="J98" s="24">
        <f t="shared" si="43"/>
        <v>0</v>
      </c>
      <c r="K98" s="24">
        <f t="shared" si="44"/>
        <v>0</v>
      </c>
      <c r="L98" s="24">
        <f t="shared" si="45"/>
        <v>10527</v>
      </c>
      <c r="M98" s="24">
        <f t="shared" si="46"/>
        <v>2506703</v>
      </c>
      <c r="N98" s="20">
        <f>([4]SUMMARY!$G104)</f>
        <v>0</v>
      </c>
      <c r="O98" s="20">
        <f>([5]SUMMARY!$G104)</f>
        <v>0</v>
      </c>
      <c r="P98" s="20">
        <f>([6]SUMMARY!$G104)</f>
        <v>0</v>
      </c>
      <c r="Q98" s="20">
        <f>([7]SUMMARY!$G104)</f>
        <v>0</v>
      </c>
      <c r="R98" s="20">
        <f>([8]SUMMARY!$G104)</f>
        <v>0</v>
      </c>
      <c r="S98" s="20">
        <f>([9]SUMMARY!$G104)</f>
        <v>0</v>
      </c>
      <c r="T98" s="20">
        <f>([10]SUMMARY!$G104)</f>
        <v>0</v>
      </c>
      <c r="U98" s="20">
        <f>([11]SUMMARY!$G104)</f>
        <v>0</v>
      </c>
      <c r="V98" s="20">
        <f>([12]SUMMARY!$G104)</f>
        <v>0</v>
      </c>
      <c r="W98" s="20">
        <f>([13]SUMMARY!$G104)</f>
        <v>0</v>
      </c>
      <c r="X98" s="20">
        <f>([14]SUMMARY!$G104)</f>
        <v>0</v>
      </c>
      <c r="Y98" s="20">
        <f>([15]SUMMARY!$G104)</f>
        <v>0</v>
      </c>
      <c r="Z98" s="20">
        <f>([16]SUMMARY!$G104)</f>
        <v>0</v>
      </c>
      <c r="AA98" s="20">
        <f>([17]SUMMARY!$G104)</f>
        <v>0</v>
      </c>
      <c r="AB98" s="20">
        <f>([18]SUMMARY!$G104)</f>
        <v>0</v>
      </c>
      <c r="AC98" s="20">
        <f>([19]SUMMARY!$G104)</f>
        <v>0</v>
      </c>
      <c r="AD98" s="20">
        <f>([20]SUMMARY!$G104)</f>
        <v>0</v>
      </c>
      <c r="AE98" s="20">
        <f>([21]SUMMARY!$G104)</f>
        <v>0</v>
      </c>
      <c r="AF98" s="20">
        <f>([22]SUMMARY!$G104)</f>
        <v>0</v>
      </c>
      <c r="AG98" s="20">
        <f>([23]SUMMARY!$G104)</f>
        <v>0</v>
      </c>
      <c r="AH98" s="20">
        <f>([24]SUMMARY!$G104)</f>
        <v>0</v>
      </c>
      <c r="AI98" s="20">
        <f>([25]SUMMARY!$G104)</f>
        <v>0</v>
      </c>
      <c r="AJ98" s="20">
        <f>([26]SUMMARY!$G104)</f>
        <v>0</v>
      </c>
      <c r="AK98" s="20">
        <f>([27]SUMMARY!$G104)</f>
        <v>0</v>
      </c>
      <c r="AL98" s="20">
        <f>([28]SUMMARY!$G104)</f>
        <v>0</v>
      </c>
      <c r="AM98" s="20">
        <f>([29]SUMMARY!$G104)</f>
        <v>0</v>
      </c>
      <c r="AN98" s="20">
        <f>([30]SUMMARY!$G104)</f>
        <v>0</v>
      </c>
      <c r="AO98" s="20">
        <f>([31]SUMMARY!$G104)</f>
        <v>0</v>
      </c>
      <c r="AP98" s="20">
        <f>([32]SUMMARY!$G104)</f>
        <v>0</v>
      </c>
      <c r="AQ98" s="20">
        <f>([33]SUMMARY!$G104)</f>
        <v>0</v>
      </c>
      <c r="AR98" s="20">
        <f>([34]SUMMARY!$G104)</f>
        <v>0</v>
      </c>
      <c r="AS98" s="20">
        <f>([35]SUMMARY!$G104)</f>
        <v>0</v>
      </c>
      <c r="AT98" s="20">
        <f>([36]SUMMARY!$G104)</f>
        <v>0</v>
      </c>
      <c r="AU98" s="20">
        <f>([37]SUMMARY!$G104)</f>
        <v>0</v>
      </c>
      <c r="AV98" s="20">
        <f>([38]SUMMARY!$G104)</f>
        <v>0</v>
      </c>
      <c r="AW98" s="20">
        <f>([39]SUMMARY!$G104)</f>
        <v>0</v>
      </c>
      <c r="AX98" s="20">
        <f>([40]SUMMARY!$G104)</f>
        <v>0</v>
      </c>
      <c r="AY98" s="20">
        <f>([41]SUMMARY!$G104)</f>
        <v>0</v>
      </c>
      <c r="AZ98" s="20">
        <f>([42]SUMMARY!$G104)</f>
        <v>0</v>
      </c>
      <c r="BA98" s="20">
        <f>([43]SUMMARY!$G104)</f>
        <v>0</v>
      </c>
      <c r="BB98" s="20">
        <f>([44]SUMMARY!$G104)</f>
        <v>0</v>
      </c>
      <c r="BC98" s="20">
        <f>([45]SUMMARY!$G104)</f>
        <v>0</v>
      </c>
      <c r="BD98" s="20">
        <f>([46]SUMMARY!$G104)</f>
        <v>0</v>
      </c>
      <c r="BE98" s="20">
        <f>([47]SUMMARY!$G104)</f>
        <v>0</v>
      </c>
      <c r="BF98" s="20">
        <f>([48]SUMMARY!$G104)</f>
        <v>0</v>
      </c>
      <c r="BG98" s="20">
        <f>([49]SUMMARY!$G104)</f>
        <v>0</v>
      </c>
      <c r="BH98" s="20">
        <f>([50]SUMMARY!$G104)</f>
        <v>0</v>
      </c>
      <c r="BI98" s="20">
        <f>([51]SUMMARY!$G104)</f>
        <v>0</v>
      </c>
      <c r="BJ98" s="20">
        <f>([52]SUMMARY!$G104)</f>
        <v>0</v>
      </c>
      <c r="BK98" s="20">
        <f>([53]SUMMARY!$G104)</f>
        <v>0</v>
      </c>
      <c r="BL98" s="20">
        <f>([54]SUMMARY!$G104)</f>
        <v>0</v>
      </c>
      <c r="BM98" s="20">
        <f>([55]SUMMARY!$G104)</f>
        <v>0</v>
      </c>
      <c r="BN98" s="20">
        <f>([56]SUMMARY!$G104)</f>
        <v>0</v>
      </c>
      <c r="BO98" s="20">
        <f>([57]SUMMARY!$G104)</f>
        <v>0</v>
      </c>
      <c r="BP98" s="20">
        <f>([58]SUMMARY!$G104)</f>
        <v>0</v>
      </c>
      <c r="BQ98" s="20">
        <f>([59]SUMMARY!$G104)</f>
        <v>0</v>
      </c>
      <c r="BR98" s="20">
        <f>([60]SUMMARY!$G104)</f>
        <v>0</v>
      </c>
      <c r="BS98" s="20">
        <f>([61]SUMMARY!$G104)</f>
        <v>0</v>
      </c>
      <c r="BT98" s="20">
        <f>([62]SUMMARY!$G104)</f>
        <v>0</v>
      </c>
      <c r="BU98" s="20">
        <f>([63]SUMMARY!$G104)</f>
        <v>0</v>
      </c>
      <c r="BV98" s="20">
        <f>([64]SUMMARY!$G104)</f>
        <v>0</v>
      </c>
      <c r="BW98" s="20">
        <f>([65]SUMMARY!$G104)</f>
        <v>0</v>
      </c>
      <c r="BX98" s="20">
        <f>([66]SUMMARY!$G104)</f>
        <v>0</v>
      </c>
      <c r="BY98" s="20">
        <f>([67]SUMMARY!$G104)</f>
        <v>0</v>
      </c>
      <c r="BZ98" s="20">
        <f>([68]SUMMARY!$G104)</f>
        <v>0</v>
      </c>
      <c r="CA98" s="20">
        <f>([69]SUMMARY!$G104)</f>
        <v>0</v>
      </c>
      <c r="CB98" s="20">
        <f>([70]SUMMARY!$G104)</f>
        <v>10527</v>
      </c>
      <c r="CC98" s="20">
        <f>([71]SUMMARY!$G104)</f>
        <v>0</v>
      </c>
      <c r="CD98" s="20">
        <f>([72]SUMMARY!$G104)</f>
        <v>0</v>
      </c>
      <c r="CE98" s="20">
        <f>([73]SUMMARY!$G104)</f>
        <v>0</v>
      </c>
      <c r="CF98" s="20">
        <f>([74]SUMMARY!$G104)</f>
        <v>0</v>
      </c>
      <c r="CG98" s="20">
        <f>([75]SUMMARY!$G104)</f>
        <v>0</v>
      </c>
      <c r="CH98" s="20">
        <f>([76]SUMMARY!$G104)</f>
        <v>0</v>
      </c>
      <c r="CI98" s="20">
        <f>([77]SUMMARY!$G104)</f>
        <v>0</v>
      </c>
      <c r="CJ98" s="20">
        <f>([78]SUMMARY!$G104)</f>
        <v>2506703</v>
      </c>
      <c r="CK98" s="20">
        <f>([79]SUMMARY!$G104)</f>
        <v>0</v>
      </c>
      <c r="CL98" s="20">
        <f>([80]SUMMARY!$G104)</f>
        <v>0</v>
      </c>
      <c r="CM98" s="20">
        <f>([81]SUMMARY!$G104)</f>
        <v>0</v>
      </c>
      <c r="CN98" s="20">
        <f>([82]SUMMARY!$G104)</f>
        <v>0</v>
      </c>
      <c r="CO98" s="20">
        <f>([83]SUMMARY!$G104)</f>
        <v>0</v>
      </c>
      <c r="CP98" s="20">
        <f>([84]SUMMARY!$G104)</f>
        <v>0</v>
      </c>
      <c r="CQ98" s="20">
        <f>([85]SUMMARY!$G104)</f>
        <v>0</v>
      </c>
      <c r="CR98" s="20">
        <f>([86]SUMMARY!$G104)</f>
        <v>0</v>
      </c>
      <c r="CS98" s="20">
        <f>([87]SUMMARY!$G104)</f>
        <v>0</v>
      </c>
    </row>
    <row r="99" spans="1:97">
      <c r="A99" s="170">
        <v>1062201</v>
      </c>
      <c r="B99" s="170" t="s">
        <v>87</v>
      </c>
      <c r="C99" s="171">
        <f>VLOOKUP(A99,[2]!OLD,3,)</f>
        <v>0</v>
      </c>
      <c r="D99" s="24">
        <v>0</v>
      </c>
      <c r="E99" s="24">
        <f t="shared" si="38"/>
        <v>0</v>
      </c>
      <c r="F99" s="24">
        <f t="shared" si="39"/>
        <v>0</v>
      </c>
      <c r="G99" s="24">
        <f t="shared" si="40"/>
        <v>0</v>
      </c>
      <c r="H99" s="24">
        <f t="shared" si="41"/>
        <v>0</v>
      </c>
      <c r="I99" s="24">
        <f t="shared" si="42"/>
        <v>0</v>
      </c>
      <c r="J99" s="24">
        <f t="shared" si="43"/>
        <v>0</v>
      </c>
      <c r="K99" s="24">
        <f t="shared" si="44"/>
        <v>0</v>
      </c>
      <c r="L99" s="24">
        <f t="shared" si="45"/>
        <v>0</v>
      </c>
      <c r="M99" s="24">
        <f t="shared" si="46"/>
        <v>0</v>
      </c>
      <c r="N99" s="20">
        <f>([4]SUMMARY!$G105)</f>
        <v>0</v>
      </c>
      <c r="O99" s="20">
        <f>([5]SUMMARY!$G105)</f>
        <v>0</v>
      </c>
      <c r="P99" s="20">
        <f>([6]SUMMARY!$G105)</f>
        <v>0</v>
      </c>
      <c r="Q99" s="20">
        <f>([7]SUMMARY!$G105)</f>
        <v>0</v>
      </c>
      <c r="R99" s="20">
        <f>([8]SUMMARY!$G105)</f>
        <v>0</v>
      </c>
      <c r="S99" s="20">
        <f>([9]SUMMARY!$G105)</f>
        <v>0</v>
      </c>
      <c r="T99" s="20">
        <f>([10]SUMMARY!$G105)</f>
        <v>0</v>
      </c>
      <c r="U99" s="20">
        <f>([11]SUMMARY!$G105)</f>
        <v>0</v>
      </c>
      <c r="V99" s="20">
        <f>([12]SUMMARY!$G105)</f>
        <v>0</v>
      </c>
      <c r="W99" s="20">
        <f>([13]SUMMARY!$G105)</f>
        <v>0</v>
      </c>
      <c r="X99" s="20">
        <f>([14]SUMMARY!$G105)</f>
        <v>0</v>
      </c>
      <c r="Y99" s="20">
        <f>([15]SUMMARY!$G105)</f>
        <v>0</v>
      </c>
      <c r="Z99" s="20">
        <f>([16]SUMMARY!$G105)</f>
        <v>0</v>
      </c>
      <c r="AA99" s="20">
        <f>([17]SUMMARY!$G105)</f>
        <v>0</v>
      </c>
      <c r="AB99" s="20">
        <f>([18]SUMMARY!$G105)</f>
        <v>0</v>
      </c>
      <c r="AC99" s="20">
        <f>([19]SUMMARY!$G105)</f>
        <v>0</v>
      </c>
      <c r="AD99" s="20">
        <f>([20]SUMMARY!$G105)</f>
        <v>0</v>
      </c>
      <c r="AE99" s="20">
        <f>([21]SUMMARY!$G105)</f>
        <v>0</v>
      </c>
      <c r="AF99" s="20">
        <f>([22]SUMMARY!$G105)</f>
        <v>0</v>
      </c>
      <c r="AG99" s="20">
        <f>([23]SUMMARY!$G105)</f>
        <v>0</v>
      </c>
      <c r="AH99" s="20">
        <f>([24]SUMMARY!$G105)</f>
        <v>0</v>
      </c>
      <c r="AI99" s="20">
        <f>([25]SUMMARY!$G105)</f>
        <v>0</v>
      </c>
      <c r="AJ99" s="20">
        <f>([26]SUMMARY!$G105)</f>
        <v>0</v>
      </c>
      <c r="AK99" s="20">
        <f>([27]SUMMARY!$G105)</f>
        <v>0</v>
      </c>
      <c r="AL99" s="20">
        <f>([28]SUMMARY!$G105)</f>
        <v>0</v>
      </c>
      <c r="AM99" s="20">
        <f>([29]SUMMARY!$G105)</f>
        <v>0</v>
      </c>
      <c r="AN99" s="20">
        <f>([30]SUMMARY!$G105)</f>
        <v>0</v>
      </c>
      <c r="AO99" s="20">
        <f>([31]SUMMARY!$G105)</f>
        <v>0</v>
      </c>
      <c r="AP99" s="20">
        <f>([32]SUMMARY!$G105)</f>
        <v>0</v>
      </c>
      <c r="AQ99" s="20">
        <f>([33]SUMMARY!$G105)</f>
        <v>0</v>
      </c>
      <c r="AR99" s="20">
        <f>([34]SUMMARY!$G105)</f>
        <v>0</v>
      </c>
      <c r="AS99" s="20">
        <f>([35]SUMMARY!$G105)</f>
        <v>0</v>
      </c>
      <c r="AT99" s="20">
        <f>([36]SUMMARY!$G105)</f>
        <v>0</v>
      </c>
      <c r="AU99" s="20">
        <f>([37]SUMMARY!$G105)</f>
        <v>0</v>
      </c>
      <c r="AV99" s="20">
        <f>([38]SUMMARY!$G105)</f>
        <v>0</v>
      </c>
      <c r="AW99" s="20">
        <f>([39]SUMMARY!$G105)</f>
        <v>0</v>
      </c>
      <c r="AX99" s="20">
        <f>([40]SUMMARY!$G105)</f>
        <v>0</v>
      </c>
      <c r="AY99" s="20">
        <f>([41]SUMMARY!$G105)</f>
        <v>0</v>
      </c>
      <c r="AZ99" s="20">
        <f>([42]SUMMARY!$G105)</f>
        <v>0</v>
      </c>
      <c r="BA99" s="20">
        <f>([43]SUMMARY!$G105)</f>
        <v>0</v>
      </c>
      <c r="BB99" s="20">
        <f>([44]SUMMARY!$G105)</f>
        <v>0</v>
      </c>
      <c r="BC99" s="20">
        <f>([45]SUMMARY!$G105)</f>
        <v>0</v>
      </c>
      <c r="BD99" s="20">
        <f>([46]SUMMARY!$G105)</f>
        <v>0</v>
      </c>
      <c r="BE99" s="20">
        <f>([47]SUMMARY!$G105)</f>
        <v>0</v>
      </c>
      <c r="BF99" s="20">
        <f>([48]SUMMARY!$G105)</f>
        <v>0</v>
      </c>
      <c r="BG99" s="20">
        <f>([49]SUMMARY!$G105)</f>
        <v>0</v>
      </c>
      <c r="BH99" s="20">
        <f>([50]SUMMARY!$G105)</f>
        <v>0</v>
      </c>
      <c r="BI99" s="20">
        <f>([51]SUMMARY!$G105)</f>
        <v>0</v>
      </c>
      <c r="BJ99" s="20">
        <f>([52]SUMMARY!$G105)</f>
        <v>0</v>
      </c>
      <c r="BK99" s="20">
        <f>([53]SUMMARY!$G105)</f>
        <v>0</v>
      </c>
      <c r="BL99" s="20">
        <f>([54]SUMMARY!$G105)</f>
        <v>0</v>
      </c>
      <c r="BM99" s="20">
        <f>([55]SUMMARY!$G105)</f>
        <v>0</v>
      </c>
      <c r="BN99" s="20">
        <f>([56]SUMMARY!$G105)</f>
        <v>0</v>
      </c>
      <c r="BO99" s="20">
        <f>([57]SUMMARY!$G105)</f>
        <v>0</v>
      </c>
      <c r="BP99" s="20">
        <f>([58]SUMMARY!$G105)</f>
        <v>0</v>
      </c>
      <c r="BQ99" s="20">
        <f>([59]SUMMARY!$G105)</f>
        <v>0</v>
      </c>
      <c r="BR99" s="20">
        <f>([60]SUMMARY!$G105)</f>
        <v>0</v>
      </c>
      <c r="BS99" s="20">
        <f>([61]SUMMARY!$G105)</f>
        <v>0</v>
      </c>
      <c r="BT99" s="20">
        <f>([62]SUMMARY!$G105)</f>
        <v>0</v>
      </c>
      <c r="BU99" s="20">
        <f>([63]SUMMARY!$G105)</f>
        <v>0</v>
      </c>
      <c r="BV99" s="20">
        <f>([64]SUMMARY!$G105)</f>
        <v>0</v>
      </c>
      <c r="BW99" s="20">
        <f>([65]SUMMARY!$G105)</f>
        <v>0</v>
      </c>
      <c r="BX99" s="20">
        <f>([66]SUMMARY!$G105)</f>
        <v>0</v>
      </c>
      <c r="BY99" s="20">
        <f>([67]SUMMARY!$G105)</f>
        <v>0</v>
      </c>
      <c r="BZ99" s="20">
        <f>([68]SUMMARY!$G105)</f>
        <v>0</v>
      </c>
      <c r="CA99" s="20">
        <f>([69]SUMMARY!$G105)</f>
        <v>0</v>
      </c>
      <c r="CB99" s="20">
        <f>([70]SUMMARY!$G105)</f>
        <v>0</v>
      </c>
      <c r="CC99" s="20">
        <f>([71]SUMMARY!$G105)</f>
        <v>0</v>
      </c>
      <c r="CD99" s="20">
        <f>([72]SUMMARY!$G105)</f>
        <v>0</v>
      </c>
      <c r="CE99" s="20">
        <f>([73]SUMMARY!$G105)</f>
        <v>0</v>
      </c>
      <c r="CF99" s="20">
        <f>([74]SUMMARY!$G105)</f>
        <v>0</v>
      </c>
      <c r="CG99" s="20">
        <f>([75]SUMMARY!$G105)</f>
        <v>0</v>
      </c>
      <c r="CH99" s="20">
        <f>([76]SUMMARY!$G105)</f>
        <v>0</v>
      </c>
      <c r="CI99" s="20">
        <f>([77]SUMMARY!$G105)</f>
        <v>0</v>
      </c>
      <c r="CJ99" s="20">
        <f>([78]SUMMARY!$G105)</f>
        <v>0</v>
      </c>
      <c r="CK99" s="20">
        <f>([79]SUMMARY!$G105)</f>
        <v>0</v>
      </c>
      <c r="CL99" s="20">
        <f>([80]SUMMARY!$G105)</f>
        <v>0</v>
      </c>
      <c r="CM99" s="20">
        <f>([81]SUMMARY!$G105)</f>
        <v>0</v>
      </c>
      <c r="CN99" s="20">
        <f>([82]SUMMARY!$G105)</f>
        <v>0</v>
      </c>
      <c r="CO99" s="20">
        <f>([83]SUMMARY!$G105)</f>
        <v>0</v>
      </c>
      <c r="CP99" s="20">
        <f>([84]SUMMARY!$G105)</f>
        <v>0</v>
      </c>
      <c r="CQ99" s="20">
        <f>([85]SUMMARY!$G105)</f>
        <v>0</v>
      </c>
      <c r="CR99" s="20">
        <f>([86]SUMMARY!$G105)</f>
        <v>0</v>
      </c>
      <c r="CS99" s="20">
        <f>([87]SUMMARY!$G105)</f>
        <v>0</v>
      </c>
    </row>
    <row r="100" spans="1:97">
      <c r="A100" s="3">
        <v>1066990</v>
      </c>
      <c r="B100" s="3" t="s">
        <v>88</v>
      </c>
      <c r="C100" s="17">
        <f>SUM(C47:C99)</f>
        <v>111773432</v>
      </c>
      <c r="D100" s="17">
        <f>SUM(D47:D99)</f>
        <v>93281062</v>
      </c>
      <c r="E100" s="17">
        <f>SUM(E47:E99)</f>
        <v>106841897</v>
      </c>
      <c r="F100" s="17">
        <f>SUM(F47:F99)</f>
        <v>13560835</v>
      </c>
      <c r="G100" s="24">
        <f t="shared" ref="G100:M100" si="47">SUM(G47:G99)</f>
        <v>9975081</v>
      </c>
      <c r="H100" s="24">
        <f t="shared" si="47"/>
        <v>5524184</v>
      </c>
      <c r="I100" s="24">
        <f t="shared" si="47"/>
        <v>7789850</v>
      </c>
      <c r="J100" s="24">
        <f t="shared" si="47"/>
        <v>50057096</v>
      </c>
      <c r="K100" s="24">
        <f t="shared" si="47"/>
        <v>15878948</v>
      </c>
      <c r="L100" s="24">
        <f t="shared" si="47"/>
        <v>6265748</v>
      </c>
      <c r="M100" s="24">
        <f t="shared" si="47"/>
        <v>11350990</v>
      </c>
      <c r="N100" s="11">
        <f>SUM(N47:N99)</f>
        <v>6106005</v>
      </c>
      <c r="O100" s="11">
        <f t="shared" ref="O100:BZ100" si="48">SUM(O47:O99)</f>
        <v>1002165</v>
      </c>
      <c r="P100" s="11">
        <f t="shared" si="48"/>
        <v>1196342</v>
      </c>
      <c r="Q100" s="11">
        <f t="shared" si="48"/>
        <v>76200</v>
      </c>
      <c r="R100" s="11">
        <f t="shared" si="48"/>
        <v>77280</v>
      </c>
      <c r="S100" s="11">
        <f t="shared" si="48"/>
        <v>76200</v>
      </c>
      <c r="T100" s="11">
        <f t="shared" si="48"/>
        <v>76200</v>
      </c>
      <c r="U100" s="11">
        <f t="shared" si="48"/>
        <v>77280</v>
      </c>
      <c r="V100" s="11">
        <f t="shared" si="48"/>
        <v>76200</v>
      </c>
      <c r="W100" s="11">
        <f t="shared" si="48"/>
        <v>76200</v>
      </c>
      <c r="X100" s="11">
        <f t="shared" si="48"/>
        <v>86700</v>
      </c>
      <c r="Y100" s="11">
        <f t="shared" si="48"/>
        <v>9966</v>
      </c>
      <c r="Z100" s="11">
        <f t="shared" si="48"/>
        <v>270922</v>
      </c>
      <c r="AA100" s="11">
        <f t="shared" si="48"/>
        <v>767421</v>
      </c>
      <c r="AB100" s="11">
        <f t="shared" si="48"/>
        <v>1671356</v>
      </c>
      <c r="AC100" s="11">
        <f t="shared" si="48"/>
        <v>139889</v>
      </c>
      <c r="AD100" s="11">
        <f t="shared" si="48"/>
        <v>478933</v>
      </c>
      <c r="AE100" s="11">
        <f t="shared" si="48"/>
        <v>2643710</v>
      </c>
      <c r="AF100" s="11">
        <f t="shared" si="48"/>
        <v>477390</v>
      </c>
      <c r="AG100" s="11">
        <f t="shared" si="48"/>
        <v>112906</v>
      </c>
      <c r="AH100" s="11">
        <f t="shared" si="48"/>
        <v>1421220</v>
      </c>
      <c r="AI100" s="11">
        <f t="shared" si="48"/>
        <v>4650475</v>
      </c>
      <c r="AJ100" s="11">
        <f t="shared" si="48"/>
        <v>1718155</v>
      </c>
      <c r="AK100" s="11">
        <f t="shared" si="48"/>
        <v>1496560</v>
      </c>
      <c r="AL100" s="11">
        <f t="shared" si="48"/>
        <v>3043851</v>
      </c>
      <c r="AM100" s="11">
        <f t="shared" si="48"/>
        <v>48401</v>
      </c>
      <c r="AN100" s="11">
        <f t="shared" si="48"/>
        <v>31114</v>
      </c>
      <c r="AO100" s="11">
        <f t="shared" si="48"/>
        <v>2727693</v>
      </c>
      <c r="AP100" s="11">
        <f t="shared" si="48"/>
        <v>4308263</v>
      </c>
      <c r="AQ100" s="11">
        <f t="shared" si="48"/>
        <v>15251369</v>
      </c>
      <c r="AR100" s="11">
        <f t="shared" si="48"/>
        <v>1296814</v>
      </c>
      <c r="AS100" s="11">
        <f t="shared" si="48"/>
        <v>10547757</v>
      </c>
      <c r="AT100" s="11">
        <f t="shared" si="48"/>
        <v>16638</v>
      </c>
      <c r="AU100" s="11">
        <f t="shared" si="48"/>
        <v>103007</v>
      </c>
      <c r="AV100" s="11">
        <f t="shared" si="48"/>
        <v>1165530</v>
      </c>
      <c r="AW100" s="11">
        <f t="shared" si="48"/>
        <v>826913</v>
      </c>
      <c r="AX100" s="11">
        <f t="shared" si="48"/>
        <v>0</v>
      </c>
      <c r="AY100" s="11">
        <f t="shared" si="48"/>
        <v>222281</v>
      </c>
      <c r="AZ100" s="11">
        <f t="shared" si="48"/>
        <v>404000</v>
      </c>
      <c r="BA100" s="11">
        <f t="shared" si="48"/>
        <v>623369</v>
      </c>
      <c r="BB100" s="11">
        <f t="shared" si="48"/>
        <v>604768</v>
      </c>
      <c r="BC100" s="11">
        <f t="shared" si="48"/>
        <v>82626</v>
      </c>
      <c r="BD100" s="11">
        <f t="shared" si="48"/>
        <v>83210</v>
      </c>
      <c r="BE100" s="11">
        <f t="shared" si="48"/>
        <v>0</v>
      </c>
      <c r="BF100" s="11">
        <f t="shared" si="48"/>
        <v>7155880</v>
      </c>
      <c r="BG100" s="11">
        <f t="shared" si="48"/>
        <v>17052</v>
      </c>
      <c r="BH100" s="11">
        <f t="shared" si="48"/>
        <v>43975</v>
      </c>
      <c r="BI100" s="11">
        <f t="shared" si="48"/>
        <v>30080</v>
      </c>
      <c r="BJ100" s="11">
        <f t="shared" si="48"/>
        <v>613128</v>
      </c>
      <c r="BK100" s="11">
        <f t="shared" si="48"/>
        <v>10500</v>
      </c>
      <c r="BL100" s="11">
        <f t="shared" si="48"/>
        <v>168586</v>
      </c>
      <c r="BM100" s="11">
        <f t="shared" si="48"/>
        <v>68411</v>
      </c>
      <c r="BN100" s="11">
        <f t="shared" si="48"/>
        <v>28000</v>
      </c>
      <c r="BO100" s="11">
        <f t="shared" si="48"/>
        <v>12233139</v>
      </c>
      <c r="BP100" s="11">
        <f t="shared" si="48"/>
        <v>63807</v>
      </c>
      <c r="BQ100" s="11">
        <f t="shared" si="48"/>
        <v>736933</v>
      </c>
      <c r="BR100" s="11">
        <f t="shared" si="48"/>
        <v>863755</v>
      </c>
      <c r="BS100" s="11">
        <f t="shared" si="48"/>
        <v>441217</v>
      </c>
      <c r="BT100" s="11">
        <f t="shared" si="48"/>
        <v>320137</v>
      </c>
      <c r="BU100" s="11">
        <f t="shared" si="48"/>
        <v>257280</v>
      </c>
      <c r="BV100" s="11">
        <f t="shared" si="48"/>
        <v>357010</v>
      </c>
      <c r="BW100" s="11">
        <f t="shared" si="48"/>
        <v>245817</v>
      </c>
      <c r="BX100" s="11">
        <f t="shared" si="48"/>
        <v>238285</v>
      </c>
      <c r="BY100" s="11">
        <f t="shared" si="48"/>
        <v>875580</v>
      </c>
      <c r="BZ100" s="11">
        <f t="shared" si="48"/>
        <v>300551</v>
      </c>
      <c r="CA100" s="11">
        <f t="shared" ref="CA100:CS100" si="49">SUM(CA47:CA99)</f>
        <v>79131</v>
      </c>
      <c r="CB100" s="11">
        <f t="shared" si="49"/>
        <v>3038887</v>
      </c>
      <c r="CC100" s="11">
        <f t="shared" si="49"/>
        <v>550379</v>
      </c>
      <c r="CD100" s="11">
        <f t="shared" si="49"/>
        <v>531260</v>
      </c>
      <c r="CE100" s="11">
        <f t="shared" si="49"/>
        <v>48848</v>
      </c>
      <c r="CF100" s="11">
        <f t="shared" si="49"/>
        <v>619899</v>
      </c>
      <c r="CG100" s="11">
        <f t="shared" si="49"/>
        <v>113066</v>
      </c>
      <c r="CH100" s="11">
        <f t="shared" si="49"/>
        <v>251210</v>
      </c>
      <c r="CI100" s="11">
        <f t="shared" si="49"/>
        <v>350213</v>
      </c>
      <c r="CJ100" s="11">
        <f t="shared" si="49"/>
        <v>2785543</v>
      </c>
      <c r="CK100" s="11">
        <f t="shared" si="49"/>
        <v>2018473</v>
      </c>
      <c r="CL100" s="11">
        <f t="shared" si="49"/>
        <v>110576</v>
      </c>
      <c r="CM100" s="11">
        <f t="shared" si="49"/>
        <v>841542</v>
      </c>
      <c r="CN100" s="11">
        <f t="shared" si="49"/>
        <v>264925</v>
      </c>
      <c r="CO100" s="11">
        <f t="shared" si="49"/>
        <v>1933602</v>
      </c>
      <c r="CP100" s="11">
        <f t="shared" si="49"/>
        <v>1012668</v>
      </c>
      <c r="CQ100" s="11">
        <f t="shared" si="49"/>
        <v>700224</v>
      </c>
      <c r="CR100" s="11">
        <f t="shared" si="49"/>
        <v>263079</v>
      </c>
      <c r="CS100" s="11">
        <f t="shared" si="49"/>
        <v>85970</v>
      </c>
    </row>
    <row r="101" spans="1:97">
      <c r="A101" s="1"/>
      <c r="B101" s="1"/>
      <c r="C101" s="15"/>
      <c r="D101" s="15"/>
      <c r="G101" s="23"/>
      <c r="H101" s="23"/>
      <c r="I101" s="23"/>
      <c r="J101" s="23"/>
      <c r="K101" s="23"/>
      <c r="L101" s="23"/>
      <c r="M101" s="23"/>
    </row>
    <row r="102" spans="1:97">
      <c r="A102" s="1">
        <v>1080000</v>
      </c>
      <c r="B102" s="1" t="s">
        <v>89</v>
      </c>
      <c r="C102" s="15"/>
      <c r="D102" s="15"/>
      <c r="G102" s="23"/>
      <c r="H102" s="23"/>
      <c r="I102" s="23"/>
      <c r="J102" s="23"/>
      <c r="K102" s="23"/>
      <c r="L102" s="23"/>
      <c r="M102" s="23"/>
    </row>
    <row r="103" spans="1:97">
      <c r="A103" s="170">
        <v>1088020</v>
      </c>
      <c r="B103" s="170" t="s">
        <v>90</v>
      </c>
      <c r="C103" s="171">
        <f>VLOOKUP(A103,[2]!OLD,3,)</f>
        <v>820123</v>
      </c>
      <c r="D103" s="171">
        <v>943142</v>
      </c>
      <c r="E103" s="24">
        <f t="shared" ref="E103:E111" si="50">SUM(N103:CS103)</f>
        <v>943142</v>
      </c>
      <c r="F103" s="24">
        <f t="shared" ref="F103:F111" si="51">SUM(E103-D103)</f>
        <v>0</v>
      </c>
      <c r="G103" s="24">
        <f t="shared" ref="G103:G111" si="52">SUM(N103:AA103)</f>
        <v>0</v>
      </c>
      <c r="H103" s="24">
        <f t="shared" ref="H103:H111" si="53">SUM(AB103:AG103)</f>
        <v>0</v>
      </c>
      <c r="I103" s="24">
        <f t="shared" ref="I103:I111" si="54">SUM(AH103:AJ103)</f>
        <v>943142</v>
      </c>
      <c r="J103" s="24">
        <f t="shared" ref="J103:J111" si="55">SUM(AK103:BG103)</f>
        <v>0</v>
      </c>
      <c r="K103" s="24">
        <f t="shared" ref="K103:K111" si="56">SUM(BH103:BU103)</f>
        <v>0</v>
      </c>
      <c r="L103" s="24">
        <f t="shared" ref="L103:L111" si="57">SUM(BV103:CE103)</f>
        <v>0</v>
      </c>
      <c r="M103" s="24">
        <f t="shared" ref="M103:M111" si="58">SUM(CF103:CS103)</f>
        <v>0</v>
      </c>
      <c r="N103" s="20">
        <f>([4]SUMMARY!$G109)</f>
        <v>0</v>
      </c>
      <c r="O103" s="20">
        <f>([5]SUMMARY!$G109)</f>
        <v>0</v>
      </c>
      <c r="P103" s="20">
        <f>([6]SUMMARY!$G109)</f>
        <v>0</v>
      </c>
      <c r="Q103" s="20">
        <f>([7]SUMMARY!$G109)</f>
        <v>0</v>
      </c>
      <c r="R103" s="20">
        <f>([8]SUMMARY!$G109)</f>
        <v>0</v>
      </c>
      <c r="S103" s="20">
        <f>([9]SUMMARY!$G109)</f>
        <v>0</v>
      </c>
      <c r="T103" s="20">
        <f>([10]SUMMARY!$G109)</f>
        <v>0</v>
      </c>
      <c r="U103" s="20">
        <f>([11]SUMMARY!$G109)</f>
        <v>0</v>
      </c>
      <c r="V103" s="20">
        <f>([12]SUMMARY!$G109)</f>
        <v>0</v>
      </c>
      <c r="W103" s="20">
        <f>([13]SUMMARY!$G109)</f>
        <v>0</v>
      </c>
      <c r="X103" s="20">
        <f>([14]SUMMARY!$G109)</f>
        <v>0</v>
      </c>
      <c r="Y103" s="20">
        <f>([15]SUMMARY!$G109)</f>
        <v>0</v>
      </c>
      <c r="Z103" s="20">
        <f>([16]SUMMARY!$G109)</f>
        <v>0</v>
      </c>
      <c r="AA103" s="20">
        <f>([17]SUMMARY!$G109)</f>
        <v>0</v>
      </c>
      <c r="AB103" s="20">
        <f>([18]SUMMARY!$G109)</f>
        <v>0</v>
      </c>
      <c r="AC103" s="20">
        <f>([19]SUMMARY!$G109)</f>
        <v>0</v>
      </c>
      <c r="AD103" s="20">
        <f>([20]SUMMARY!$G109)</f>
        <v>0</v>
      </c>
      <c r="AE103" s="20">
        <f>([21]SUMMARY!$G109)</f>
        <v>0</v>
      </c>
      <c r="AF103" s="20">
        <f>([22]SUMMARY!$G109)</f>
        <v>0</v>
      </c>
      <c r="AG103" s="20">
        <f>([23]SUMMARY!$G109)</f>
        <v>0</v>
      </c>
      <c r="AH103" s="20">
        <f>([24]SUMMARY!$G109)</f>
        <v>0</v>
      </c>
      <c r="AI103" s="20">
        <f>([25]SUMMARY!$G109)</f>
        <v>943142</v>
      </c>
      <c r="AJ103" s="20">
        <f>([26]SUMMARY!$G109)</f>
        <v>0</v>
      </c>
      <c r="AK103" s="20">
        <f>([27]SUMMARY!$G109)</f>
        <v>0</v>
      </c>
      <c r="AL103" s="20">
        <f>([28]SUMMARY!$G109)</f>
        <v>0</v>
      </c>
      <c r="AM103" s="20">
        <f>([29]SUMMARY!$G109)</f>
        <v>0</v>
      </c>
      <c r="AN103" s="20">
        <f>([30]SUMMARY!$G109)</f>
        <v>0</v>
      </c>
      <c r="AO103" s="20">
        <f>([31]SUMMARY!$G109)</f>
        <v>0</v>
      </c>
      <c r="AP103" s="20">
        <f>([32]SUMMARY!$G109)</f>
        <v>0</v>
      </c>
      <c r="AQ103" s="20">
        <f>([33]SUMMARY!$G109)</f>
        <v>0</v>
      </c>
      <c r="AR103" s="20">
        <f>([34]SUMMARY!$G109)</f>
        <v>0</v>
      </c>
      <c r="AS103" s="20">
        <f>([35]SUMMARY!$G109)</f>
        <v>0</v>
      </c>
      <c r="AT103" s="20">
        <f>([36]SUMMARY!$G109)</f>
        <v>0</v>
      </c>
      <c r="AU103" s="20">
        <f>([37]SUMMARY!$G109)</f>
        <v>0</v>
      </c>
      <c r="AV103" s="20">
        <f>([38]SUMMARY!$G109)</f>
        <v>0</v>
      </c>
      <c r="AW103" s="20">
        <f>([39]SUMMARY!$G109)</f>
        <v>0</v>
      </c>
      <c r="AX103" s="20">
        <f>([40]SUMMARY!$G109)</f>
        <v>0</v>
      </c>
      <c r="AY103" s="20">
        <f>([41]SUMMARY!$G109)</f>
        <v>0</v>
      </c>
      <c r="AZ103" s="20">
        <f>([42]SUMMARY!$G109)</f>
        <v>0</v>
      </c>
      <c r="BA103" s="20">
        <f>([43]SUMMARY!$G109)</f>
        <v>0</v>
      </c>
      <c r="BB103" s="20">
        <f>([44]SUMMARY!$G109)</f>
        <v>0</v>
      </c>
      <c r="BC103" s="20">
        <f>([45]SUMMARY!$G109)</f>
        <v>0</v>
      </c>
      <c r="BD103" s="20">
        <f>([46]SUMMARY!$G109)</f>
        <v>0</v>
      </c>
      <c r="BE103" s="20">
        <f>([47]SUMMARY!$G109)</f>
        <v>0</v>
      </c>
      <c r="BF103" s="20">
        <f>([48]SUMMARY!$G109)</f>
        <v>0</v>
      </c>
      <c r="BG103" s="20">
        <f>([49]SUMMARY!$G109)</f>
        <v>0</v>
      </c>
      <c r="BH103" s="20">
        <f>([50]SUMMARY!$G109)</f>
        <v>0</v>
      </c>
      <c r="BI103" s="20">
        <f>([51]SUMMARY!$G109)</f>
        <v>0</v>
      </c>
      <c r="BJ103" s="20">
        <f>([52]SUMMARY!$G109)</f>
        <v>0</v>
      </c>
      <c r="BK103" s="20">
        <f>([53]SUMMARY!$G109)</f>
        <v>0</v>
      </c>
      <c r="BL103" s="20">
        <f>([54]SUMMARY!$G109)</f>
        <v>0</v>
      </c>
      <c r="BM103" s="20">
        <f>([55]SUMMARY!$G109)</f>
        <v>0</v>
      </c>
      <c r="BN103" s="20">
        <f>([56]SUMMARY!$G109)</f>
        <v>0</v>
      </c>
      <c r="BO103" s="20">
        <f>([57]SUMMARY!$G109)</f>
        <v>0</v>
      </c>
      <c r="BP103" s="20">
        <f>([58]SUMMARY!$G109)</f>
        <v>0</v>
      </c>
      <c r="BQ103" s="20">
        <f>([59]SUMMARY!$G109)</f>
        <v>0</v>
      </c>
      <c r="BR103" s="20">
        <f>([60]SUMMARY!$G109)</f>
        <v>0</v>
      </c>
      <c r="BS103" s="20">
        <f>([61]SUMMARY!$G109)</f>
        <v>0</v>
      </c>
      <c r="BT103" s="20">
        <f>([62]SUMMARY!$G109)</f>
        <v>0</v>
      </c>
      <c r="BU103" s="20">
        <f>([63]SUMMARY!$G109)</f>
        <v>0</v>
      </c>
      <c r="BV103" s="20">
        <f>([64]SUMMARY!$G109)</f>
        <v>0</v>
      </c>
      <c r="BW103" s="20">
        <f>([65]SUMMARY!$G109)</f>
        <v>0</v>
      </c>
      <c r="BX103" s="20">
        <f>([66]SUMMARY!$G109)</f>
        <v>0</v>
      </c>
      <c r="BY103" s="20">
        <f>([67]SUMMARY!$G109)</f>
        <v>0</v>
      </c>
      <c r="BZ103" s="20">
        <f>([68]SUMMARY!$G109)</f>
        <v>0</v>
      </c>
      <c r="CA103" s="20">
        <f>([69]SUMMARY!$G109)</f>
        <v>0</v>
      </c>
      <c r="CB103" s="20">
        <f>([70]SUMMARY!$G109)</f>
        <v>0</v>
      </c>
      <c r="CC103" s="20">
        <f>([71]SUMMARY!$G109)</f>
        <v>0</v>
      </c>
      <c r="CD103" s="20">
        <f>([72]SUMMARY!$G109)</f>
        <v>0</v>
      </c>
      <c r="CE103" s="20">
        <f>([73]SUMMARY!$G109)</f>
        <v>0</v>
      </c>
      <c r="CF103" s="20">
        <f>([74]SUMMARY!$G109)</f>
        <v>0</v>
      </c>
      <c r="CG103" s="20">
        <f>([75]SUMMARY!$G109)</f>
        <v>0</v>
      </c>
      <c r="CH103" s="20">
        <f>([76]SUMMARY!$G109)</f>
        <v>0</v>
      </c>
      <c r="CI103" s="20">
        <f>([77]SUMMARY!$G109)</f>
        <v>0</v>
      </c>
      <c r="CJ103" s="20">
        <f>([78]SUMMARY!$G109)</f>
        <v>0</v>
      </c>
      <c r="CK103" s="20">
        <f>([79]SUMMARY!$G109)</f>
        <v>0</v>
      </c>
      <c r="CL103" s="20">
        <f>([80]SUMMARY!$G109)</f>
        <v>0</v>
      </c>
      <c r="CM103" s="20">
        <f>([81]SUMMARY!$G109)</f>
        <v>0</v>
      </c>
      <c r="CN103" s="20">
        <f>([82]SUMMARY!$G109)</f>
        <v>0</v>
      </c>
      <c r="CO103" s="20">
        <f>([83]SUMMARY!$G109)</f>
        <v>0</v>
      </c>
      <c r="CP103" s="20">
        <f>([84]SUMMARY!$G109)</f>
        <v>0</v>
      </c>
      <c r="CQ103" s="20">
        <f>([85]SUMMARY!$G109)</f>
        <v>0</v>
      </c>
      <c r="CR103" s="20">
        <f>([86]SUMMARY!$G109)</f>
        <v>0</v>
      </c>
      <c r="CS103" s="20">
        <f>([87]SUMMARY!$G109)</f>
        <v>0</v>
      </c>
    </row>
    <row r="104" spans="1:97">
      <c r="A104" s="170">
        <v>1088080</v>
      </c>
      <c r="B104" s="170" t="s">
        <v>91</v>
      </c>
      <c r="C104" s="171">
        <f>VLOOKUP(A104,[2]!OLD,3,)</f>
        <v>2050000</v>
      </c>
      <c r="D104" s="171">
        <v>1835380</v>
      </c>
      <c r="E104" s="24">
        <f t="shared" si="50"/>
        <v>1993330</v>
      </c>
      <c r="F104" s="24">
        <f t="shared" si="51"/>
        <v>157950</v>
      </c>
      <c r="G104" s="24">
        <f t="shared" si="52"/>
        <v>0</v>
      </c>
      <c r="H104" s="24">
        <f t="shared" si="53"/>
        <v>0</v>
      </c>
      <c r="I104" s="24">
        <f t="shared" si="54"/>
        <v>1583330</v>
      </c>
      <c r="J104" s="24">
        <f t="shared" si="55"/>
        <v>0</v>
      </c>
      <c r="K104" s="24">
        <f t="shared" si="56"/>
        <v>0</v>
      </c>
      <c r="L104" s="24">
        <f t="shared" si="57"/>
        <v>0</v>
      </c>
      <c r="M104" s="24">
        <f t="shared" si="58"/>
        <v>410000</v>
      </c>
      <c r="N104" s="20">
        <f>([4]SUMMARY!$G110)</f>
        <v>0</v>
      </c>
      <c r="O104" s="20">
        <f>([5]SUMMARY!$G110)</f>
        <v>0</v>
      </c>
      <c r="P104" s="20">
        <f>([6]SUMMARY!$G110)</f>
        <v>0</v>
      </c>
      <c r="Q104" s="20">
        <f>([7]SUMMARY!$G110)</f>
        <v>0</v>
      </c>
      <c r="R104" s="20">
        <f>([8]SUMMARY!$G110)</f>
        <v>0</v>
      </c>
      <c r="S104" s="20">
        <f>([9]SUMMARY!$G110)</f>
        <v>0</v>
      </c>
      <c r="T104" s="20">
        <f>([10]SUMMARY!$G110)</f>
        <v>0</v>
      </c>
      <c r="U104" s="20">
        <f>([11]SUMMARY!$G110)</f>
        <v>0</v>
      </c>
      <c r="V104" s="20">
        <f>([12]SUMMARY!$G110)</f>
        <v>0</v>
      </c>
      <c r="W104" s="20">
        <f>([13]SUMMARY!$G110)</f>
        <v>0</v>
      </c>
      <c r="X104" s="20">
        <f>([14]SUMMARY!$G110)</f>
        <v>0</v>
      </c>
      <c r="Y104" s="20">
        <f>([15]SUMMARY!$G110)</f>
        <v>0</v>
      </c>
      <c r="Z104" s="20">
        <f>([16]SUMMARY!$G110)</f>
        <v>0</v>
      </c>
      <c r="AA104" s="20">
        <f>([17]SUMMARY!$G110)</f>
        <v>0</v>
      </c>
      <c r="AB104" s="20">
        <f>([18]SUMMARY!$G110)</f>
        <v>0</v>
      </c>
      <c r="AC104" s="20">
        <f>([19]SUMMARY!$G110)</f>
        <v>0</v>
      </c>
      <c r="AD104" s="20">
        <f>([20]SUMMARY!$G110)</f>
        <v>0</v>
      </c>
      <c r="AE104" s="20">
        <f>([21]SUMMARY!$G110)</f>
        <v>0</v>
      </c>
      <c r="AF104" s="20">
        <f>([22]SUMMARY!$G110)</f>
        <v>0</v>
      </c>
      <c r="AG104" s="20">
        <f>([23]SUMMARY!$G110)</f>
        <v>0</v>
      </c>
      <c r="AH104" s="20">
        <f>([24]SUMMARY!$G110)</f>
        <v>0</v>
      </c>
      <c r="AI104" s="20">
        <f>([25]SUMMARY!$G110)</f>
        <v>1583330</v>
      </c>
      <c r="AJ104" s="20">
        <f>([26]SUMMARY!$G110)</f>
        <v>0</v>
      </c>
      <c r="AK104" s="20">
        <f>([27]SUMMARY!$G110)</f>
        <v>0</v>
      </c>
      <c r="AL104" s="20">
        <f>([28]SUMMARY!$G110)</f>
        <v>0</v>
      </c>
      <c r="AM104" s="20">
        <f>([29]SUMMARY!$G110)</f>
        <v>0</v>
      </c>
      <c r="AN104" s="20">
        <f>([30]SUMMARY!$G110)</f>
        <v>0</v>
      </c>
      <c r="AO104" s="20">
        <f>([31]SUMMARY!$G110)</f>
        <v>0</v>
      </c>
      <c r="AP104" s="20">
        <f>([32]SUMMARY!$G110)</f>
        <v>0</v>
      </c>
      <c r="AQ104" s="20">
        <f>([33]SUMMARY!$G110)</f>
        <v>0</v>
      </c>
      <c r="AR104" s="20">
        <f>([34]SUMMARY!$G110)</f>
        <v>0</v>
      </c>
      <c r="AS104" s="20">
        <f>([35]SUMMARY!$G110)</f>
        <v>0</v>
      </c>
      <c r="AT104" s="20">
        <f>([36]SUMMARY!$G110)</f>
        <v>0</v>
      </c>
      <c r="AU104" s="20">
        <f>([37]SUMMARY!$G110)</f>
        <v>0</v>
      </c>
      <c r="AV104" s="20">
        <f>([38]SUMMARY!$G110)</f>
        <v>0</v>
      </c>
      <c r="AW104" s="20">
        <f>([39]SUMMARY!$G110)</f>
        <v>0</v>
      </c>
      <c r="AX104" s="20">
        <f>([40]SUMMARY!$G110)</f>
        <v>0</v>
      </c>
      <c r="AY104" s="20">
        <f>([41]SUMMARY!$G110)</f>
        <v>0</v>
      </c>
      <c r="AZ104" s="20">
        <f>([42]SUMMARY!$G110)</f>
        <v>0</v>
      </c>
      <c r="BA104" s="20">
        <f>([43]SUMMARY!$G110)</f>
        <v>0</v>
      </c>
      <c r="BB104" s="20">
        <f>([44]SUMMARY!$G110)</f>
        <v>0</v>
      </c>
      <c r="BC104" s="20">
        <f>([45]SUMMARY!$G110)</f>
        <v>0</v>
      </c>
      <c r="BD104" s="20">
        <f>([46]SUMMARY!$G110)</f>
        <v>0</v>
      </c>
      <c r="BE104" s="20">
        <f>([47]SUMMARY!$G110)</f>
        <v>0</v>
      </c>
      <c r="BF104" s="20">
        <f>([48]SUMMARY!$G110)</f>
        <v>0</v>
      </c>
      <c r="BG104" s="20">
        <f>([49]SUMMARY!$G110)</f>
        <v>0</v>
      </c>
      <c r="BH104" s="20">
        <f>([50]SUMMARY!$G110)</f>
        <v>0</v>
      </c>
      <c r="BI104" s="20">
        <f>([51]SUMMARY!$G110)</f>
        <v>0</v>
      </c>
      <c r="BJ104" s="20">
        <f>([52]SUMMARY!$G110)</f>
        <v>0</v>
      </c>
      <c r="BK104" s="20">
        <f>([53]SUMMARY!$G110)</f>
        <v>0</v>
      </c>
      <c r="BL104" s="20">
        <f>([54]SUMMARY!$G110)</f>
        <v>0</v>
      </c>
      <c r="BM104" s="20">
        <f>([55]SUMMARY!$G110)</f>
        <v>0</v>
      </c>
      <c r="BN104" s="20">
        <f>([56]SUMMARY!$G110)</f>
        <v>0</v>
      </c>
      <c r="BO104" s="20">
        <f>([57]SUMMARY!$G110)</f>
        <v>0</v>
      </c>
      <c r="BP104" s="20">
        <f>([58]SUMMARY!$G110)</f>
        <v>0</v>
      </c>
      <c r="BQ104" s="20">
        <f>([59]SUMMARY!$G110)</f>
        <v>0</v>
      </c>
      <c r="BR104" s="20">
        <f>([60]SUMMARY!$G110)</f>
        <v>0</v>
      </c>
      <c r="BS104" s="20">
        <f>([61]SUMMARY!$G110)</f>
        <v>0</v>
      </c>
      <c r="BT104" s="20">
        <f>([62]SUMMARY!$G110)</f>
        <v>0</v>
      </c>
      <c r="BU104" s="20">
        <f>([63]SUMMARY!$G110)</f>
        <v>0</v>
      </c>
      <c r="BV104" s="20">
        <f>([64]SUMMARY!$G110)</f>
        <v>0</v>
      </c>
      <c r="BW104" s="20">
        <f>([65]SUMMARY!$G110)</f>
        <v>0</v>
      </c>
      <c r="BX104" s="20">
        <f>([66]SUMMARY!$G110)</f>
        <v>0</v>
      </c>
      <c r="BY104" s="20">
        <f>([67]SUMMARY!$G110)</f>
        <v>0</v>
      </c>
      <c r="BZ104" s="20">
        <f>([68]SUMMARY!$G110)</f>
        <v>0</v>
      </c>
      <c r="CA104" s="20">
        <f>([69]SUMMARY!$G110)</f>
        <v>0</v>
      </c>
      <c r="CB104" s="20">
        <f>([70]SUMMARY!$G110)</f>
        <v>0</v>
      </c>
      <c r="CC104" s="20">
        <f>([71]SUMMARY!$G110)</f>
        <v>0</v>
      </c>
      <c r="CD104" s="20">
        <f>([72]SUMMARY!$G110)</f>
        <v>0</v>
      </c>
      <c r="CE104" s="20">
        <f>([73]SUMMARY!$G110)</f>
        <v>0</v>
      </c>
      <c r="CF104" s="20">
        <f>([74]SUMMARY!$G110)</f>
        <v>0</v>
      </c>
      <c r="CG104" s="20">
        <f>([75]SUMMARY!$G110)</f>
        <v>0</v>
      </c>
      <c r="CH104" s="20">
        <f>([76]SUMMARY!$G110)</f>
        <v>0</v>
      </c>
      <c r="CI104" s="20">
        <f>([77]SUMMARY!$G110)</f>
        <v>0</v>
      </c>
      <c r="CJ104" s="20">
        <f>([78]SUMMARY!$G110)</f>
        <v>0</v>
      </c>
      <c r="CK104" s="20">
        <f>([79]SUMMARY!$G110)</f>
        <v>0</v>
      </c>
      <c r="CL104" s="20">
        <f>([80]SUMMARY!$G110)</f>
        <v>0</v>
      </c>
      <c r="CM104" s="20">
        <f>([81]SUMMARY!$G110)</f>
        <v>0</v>
      </c>
      <c r="CN104" s="20">
        <f>([82]SUMMARY!$G110)</f>
        <v>0</v>
      </c>
      <c r="CO104" s="20">
        <f>([83]SUMMARY!$G110)</f>
        <v>0</v>
      </c>
      <c r="CP104" s="20">
        <f>([84]SUMMARY!$G110)</f>
        <v>410000</v>
      </c>
      <c r="CQ104" s="20">
        <f>([85]SUMMARY!$G110)</f>
        <v>0</v>
      </c>
      <c r="CR104" s="20">
        <f>([86]SUMMARY!$G110)</f>
        <v>0</v>
      </c>
      <c r="CS104" s="20">
        <f>([87]SUMMARY!$G110)</f>
        <v>0</v>
      </c>
    </row>
    <row r="105" spans="1:97">
      <c r="A105" s="170">
        <v>1088081</v>
      </c>
      <c r="B105" s="170" t="s">
        <v>92</v>
      </c>
      <c r="C105" s="171">
        <f>VLOOKUP(A105,[2]!OLD,3,)</f>
        <v>751555</v>
      </c>
      <c r="D105" s="171">
        <v>780000</v>
      </c>
      <c r="E105" s="24">
        <f t="shared" si="50"/>
        <v>490332</v>
      </c>
      <c r="F105" s="24">
        <f t="shared" si="51"/>
        <v>-289668</v>
      </c>
      <c r="G105" s="24">
        <f t="shared" si="52"/>
        <v>0</v>
      </c>
      <c r="H105" s="24">
        <f t="shared" si="53"/>
        <v>0</v>
      </c>
      <c r="I105" s="24">
        <f t="shared" si="54"/>
        <v>130000</v>
      </c>
      <c r="J105" s="24">
        <f t="shared" si="55"/>
        <v>0</v>
      </c>
      <c r="K105" s="24">
        <f t="shared" si="56"/>
        <v>0</v>
      </c>
      <c r="L105" s="24">
        <f t="shared" si="57"/>
        <v>0</v>
      </c>
      <c r="M105" s="24">
        <f t="shared" si="58"/>
        <v>360332</v>
      </c>
      <c r="N105" s="20">
        <f>([4]SUMMARY!$G111)</f>
        <v>0</v>
      </c>
      <c r="O105" s="20">
        <f>([5]SUMMARY!$G111)</f>
        <v>0</v>
      </c>
      <c r="P105" s="20">
        <f>([6]SUMMARY!$G111)</f>
        <v>0</v>
      </c>
      <c r="Q105" s="20">
        <f>([7]SUMMARY!$G111)</f>
        <v>0</v>
      </c>
      <c r="R105" s="20">
        <f>([8]SUMMARY!$G111)</f>
        <v>0</v>
      </c>
      <c r="S105" s="20">
        <f>([9]SUMMARY!$G111)</f>
        <v>0</v>
      </c>
      <c r="T105" s="20">
        <f>([10]SUMMARY!$G111)</f>
        <v>0</v>
      </c>
      <c r="U105" s="20">
        <f>([11]SUMMARY!$G111)</f>
        <v>0</v>
      </c>
      <c r="V105" s="20">
        <f>([12]SUMMARY!$G111)</f>
        <v>0</v>
      </c>
      <c r="W105" s="20">
        <f>([13]SUMMARY!$G111)</f>
        <v>0</v>
      </c>
      <c r="X105" s="20">
        <f>([14]SUMMARY!$G111)</f>
        <v>0</v>
      </c>
      <c r="Y105" s="20">
        <f>([15]SUMMARY!$G111)</f>
        <v>0</v>
      </c>
      <c r="Z105" s="20">
        <f>([16]SUMMARY!$G111)</f>
        <v>0</v>
      </c>
      <c r="AA105" s="20">
        <f>([17]SUMMARY!$G111)</f>
        <v>0</v>
      </c>
      <c r="AB105" s="20">
        <f>([18]SUMMARY!$G111)</f>
        <v>0</v>
      </c>
      <c r="AC105" s="20">
        <f>([19]SUMMARY!$G111)</f>
        <v>0</v>
      </c>
      <c r="AD105" s="20">
        <f>([20]SUMMARY!$G111)</f>
        <v>0</v>
      </c>
      <c r="AE105" s="20">
        <f>([21]SUMMARY!$G111)</f>
        <v>0</v>
      </c>
      <c r="AF105" s="20">
        <f>([22]SUMMARY!$G111)</f>
        <v>0</v>
      </c>
      <c r="AG105" s="20">
        <f>([23]SUMMARY!$G111)</f>
        <v>0</v>
      </c>
      <c r="AH105" s="20">
        <f>([24]SUMMARY!$G111)</f>
        <v>0</v>
      </c>
      <c r="AI105" s="20">
        <f>([25]SUMMARY!$G111)</f>
        <v>130000</v>
      </c>
      <c r="AJ105" s="20">
        <f>([26]SUMMARY!$G111)</f>
        <v>0</v>
      </c>
      <c r="AK105" s="20">
        <f>([27]SUMMARY!$G111)</f>
        <v>0</v>
      </c>
      <c r="AL105" s="20">
        <f>([28]SUMMARY!$G111)</f>
        <v>0</v>
      </c>
      <c r="AM105" s="20">
        <f>([29]SUMMARY!$G111)</f>
        <v>0</v>
      </c>
      <c r="AN105" s="20">
        <f>([30]SUMMARY!$G111)</f>
        <v>0</v>
      </c>
      <c r="AO105" s="20">
        <f>([31]SUMMARY!$G111)</f>
        <v>0</v>
      </c>
      <c r="AP105" s="20">
        <f>([32]SUMMARY!$G111)</f>
        <v>0</v>
      </c>
      <c r="AQ105" s="20">
        <f>([33]SUMMARY!$G111)</f>
        <v>0</v>
      </c>
      <c r="AR105" s="20">
        <f>([34]SUMMARY!$G111)</f>
        <v>0</v>
      </c>
      <c r="AS105" s="20">
        <f>([35]SUMMARY!$G111)</f>
        <v>0</v>
      </c>
      <c r="AT105" s="20">
        <f>([36]SUMMARY!$G111)</f>
        <v>0</v>
      </c>
      <c r="AU105" s="20">
        <f>([37]SUMMARY!$G111)</f>
        <v>0</v>
      </c>
      <c r="AV105" s="20">
        <f>([38]SUMMARY!$G111)</f>
        <v>0</v>
      </c>
      <c r="AW105" s="20">
        <f>([39]SUMMARY!$G111)</f>
        <v>0</v>
      </c>
      <c r="AX105" s="20">
        <f>([40]SUMMARY!$G111)</f>
        <v>0</v>
      </c>
      <c r="AY105" s="20">
        <f>([41]SUMMARY!$G111)</f>
        <v>0</v>
      </c>
      <c r="AZ105" s="20">
        <f>([42]SUMMARY!$G111)</f>
        <v>0</v>
      </c>
      <c r="BA105" s="20">
        <f>([43]SUMMARY!$G111)</f>
        <v>0</v>
      </c>
      <c r="BB105" s="20">
        <f>([44]SUMMARY!$G111)</f>
        <v>0</v>
      </c>
      <c r="BC105" s="20">
        <f>([45]SUMMARY!$G111)</f>
        <v>0</v>
      </c>
      <c r="BD105" s="20">
        <f>([46]SUMMARY!$G111)</f>
        <v>0</v>
      </c>
      <c r="BE105" s="20">
        <f>([47]SUMMARY!$G111)</f>
        <v>0</v>
      </c>
      <c r="BF105" s="20">
        <f>([48]SUMMARY!$G111)</f>
        <v>0</v>
      </c>
      <c r="BG105" s="20">
        <f>([49]SUMMARY!$G111)</f>
        <v>0</v>
      </c>
      <c r="BH105" s="20">
        <f>([50]SUMMARY!$G111)</f>
        <v>0</v>
      </c>
      <c r="BI105" s="20">
        <f>([51]SUMMARY!$G111)</f>
        <v>0</v>
      </c>
      <c r="BJ105" s="20">
        <f>([52]SUMMARY!$G111)</f>
        <v>0</v>
      </c>
      <c r="BK105" s="20">
        <f>([53]SUMMARY!$G111)</f>
        <v>0</v>
      </c>
      <c r="BL105" s="20">
        <f>([54]SUMMARY!$G111)</f>
        <v>0</v>
      </c>
      <c r="BM105" s="20">
        <f>([55]SUMMARY!$G111)</f>
        <v>0</v>
      </c>
      <c r="BN105" s="20">
        <f>([56]SUMMARY!$G111)</f>
        <v>0</v>
      </c>
      <c r="BO105" s="20">
        <f>([57]SUMMARY!$G111)</f>
        <v>0</v>
      </c>
      <c r="BP105" s="20">
        <f>([58]SUMMARY!$G111)</f>
        <v>0</v>
      </c>
      <c r="BQ105" s="20">
        <f>([59]SUMMARY!$G111)</f>
        <v>0</v>
      </c>
      <c r="BR105" s="20">
        <f>([60]SUMMARY!$G111)</f>
        <v>0</v>
      </c>
      <c r="BS105" s="20">
        <f>([61]SUMMARY!$G111)</f>
        <v>0</v>
      </c>
      <c r="BT105" s="20">
        <f>([62]SUMMARY!$G111)</f>
        <v>0</v>
      </c>
      <c r="BU105" s="20">
        <f>([63]SUMMARY!$G111)</f>
        <v>0</v>
      </c>
      <c r="BV105" s="20">
        <f>([64]SUMMARY!$G111)</f>
        <v>0</v>
      </c>
      <c r="BW105" s="20">
        <f>([65]SUMMARY!$G111)</f>
        <v>0</v>
      </c>
      <c r="BX105" s="20">
        <f>([66]SUMMARY!$G111)</f>
        <v>0</v>
      </c>
      <c r="BY105" s="20">
        <f>([67]SUMMARY!$G111)</f>
        <v>0</v>
      </c>
      <c r="BZ105" s="20">
        <f>([68]SUMMARY!$G111)</f>
        <v>0</v>
      </c>
      <c r="CA105" s="20">
        <f>([69]SUMMARY!$G111)</f>
        <v>0</v>
      </c>
      <c r="CB105" s="20">
        <f>([70]SUMMARY!$G111)</f>
        <v>0</v>
      </c>
      <c r="CC105" s="20">
        <f>([71]SUMMARY!$G111)</f>
        <v>0</v>
      </c>
      <c r="CD105" s="20">
        <f>([72]SUMMARY!$G111)</f>
        <v>0</v>
      </c>
      <c r="CE105" s="20">
        <f>([73]SUMMARY!$G111)</f>
        <v>0</v>
      </c>
      <c r="CF105" s="20">
        <f>([74]SUMMARY!$G111)</f>
        <v>0</v>
      </c>
      <c r="CG105" s="20">
        <f>([75]SUMMARY!$G111)</f>
        <v>0</v>
      </c>
      <c r="CH105" s="20">
        <f>([76]SUMMARY!$G111)</f>
        <v>0</v>
      </c>
      <c r="CI105" s="20">
        <f>([77]SUMMARY!$G111)</f>
        <v>0</v>
      </c>
      <c r="CJ105" s="20">
        <f>([78]SUMMARY!$G111)</f>
        <v>0</v>
      </c>
      <c r="CK105" s="20">
        <f>([79]SUMMARY!$G111)</f>
        <v>0</v>
      </c>
      <c r="CL105" s="20">
        <f>([80]SUMMARY!$G111)</f>
        <v>0</v>
      </c>
      <c r="CM105" s="20">
        <f>([81]SUMMARY!$G111)</f>
        <v>0</v>
      </c>
      <c r="CN105" s="20">
        <f>([82]SUMMARY!$G111)</f>
        <v>0</v>
      </c>
      <c r="CO105" s="20">
        <f>([83]SUMMARY!$G111)</f>
        <v>0</v>
      </c>
      <c r="CP105" s="20">
        <f>([84]SUMMARY!$G111)</f>
        <v>360332</v>
      </c>
      <c r="CQ105" s="20">
        <f>([85]SUMMARY!$G111)</f>
        <v>0</v>
      </c>
      <c r="CR105" s="20">
        <f>([86]SUMMARY!$G111)</f>
        <v>0</v>
      </c>
      <c r="CS105" s="20">
        <f>([87]SUMMARY!$G111)</f>
        <v>0</v>
      </c>
    </row>
    <row r="106" spans="1:97">
      <c r="A106" s="170">
        <v>1088082</v>
      </c>
      <c r="B106" s="170" t="s">
        <v>93</v>
      </c>
      <c r="C106" s="171">
        <f>VLOOKUP(A106,[2]!OLD,3,)</f>
        <v>0</v>
      </c>
      <c r="D106" s="171">
        <v>0</v>
      </c>
      <c r="E106" s="24">
        <f t="shared" si="50"/>
        <v>0</v>
      </c>
      <c r="F106" s="24">
        <f t="shared" si="51"/>
        <v>0</v>
      </c>
      <c r="G106" s="24">
        <f t="shared" si="52"/>
        <v>0</v>
      </c>
      <c r="H106" s="24">
        <f t="shared" si="53"/>
        <v>0</v>
      </c>
      <c r="I106" s="24">
        <f t="shared" si="54"/>
        <v>0</v>
      </c>
      <c r="J106" s="24">
        <f t="shared" si="55"/>
        <v>0</v>
      </c>
      <c r="K106" s="24">
        <f t="shared" si="56"/>
        <v>0</v>
      </c>
      <c r="L106" s="24">
        <f t="shared" si="57"/>
        <v>0</v>
      </c>
      <c r="M106" s="24">
        <f t="shared" si="58"/>
        <v>0</v>
      </c>
      <c r="N106" s="20">
        <f>([4]SUMMARY!$G112)</f>
        <v>0</v>
      </c>
      <c r="O106" s="20">
        <f>([5]SUMMARY!$G112)</f>
        <v>0</v>
      </c>
      <c r="P106" s="20">
        <f>([6]SUMMARY!$G112)</f>
        <v>0</v>
      </c>
      <c r="Q106" s="20">
        <f>([7]SUMMARY!$G112)</f>
        <v>0</v>
      </c>
      <c r="R106" s="20">
        <f>([8]SUMMARY!$G112)</f>
        <v>0</v>
      </c>
      <c r="S106" s="20">
        <f>([9]SUMMARY!$G112)</f>
        <v>0</v>
      </c>
      <c r="T106" s="20">
        <f>([10]SUMMARY!$G112)</f>
        <v>0</v>
      </c>
      <c r="U106" s="20">
        <f>([11]SUMMARY!$G112)</f>
        <v>0</v>
      </c>
      <c r="V106" s="20">
        <f>([12]SUMMARY!$G112)</f>
        <v>0</v>
      </c>
      <c r="W106" s="20">
        <f>([13]SUMMARY!$G112)</f>
        <v>0</v>
      </c>
      <c r="X106" s="20">
        <f>([14]SUMMARY!$G112)</f>
        <v>0</v>
      </c>
      <c r="Y106" s="20">
        <f>([15]SUMMARY!$G112)</f>
        <v>0</v>
      </c>
      <c r="Z106" s="20">
        <f>([16]SUMMARY!$G112)</f>
        <v>0</v>
      </c>
      <c r="AA106" s="20">
        <f>([17]SUMMARY!$G112)</f>
        <v>0</v>
      </c>
      <c r="AB106" s="20">
        <f>([18]SUMMARY!$G112)</f>
        <v>0</v>
      </c>
      <c r="AC106" s="20">
        <f>([19]SUMMARY!$G112)</f>
        <v>0</v>
      </c>
      <c r="AD106" s="20">
        <f>([20]SUMMARY!$G112)</f>
        <v>0</v>
      </c>
      <c r="AE106" s="20">
        <f>([21]SUMMARY!$G112)</f>
        <v>0</v>
      </c>
      <c r="AF106" s="20">
        <f>([22]SUMMARY!$G112)</f>
        <v>0</v>
      </c>
      <c r="AG106" s="20">
        <f>([23]SUMMARY!$G112)</f>
        <v>0</v>
      </c>
      <c r="AH106" s="20">
        <f>([24]SUMMARY!$G112)</f>
        <v>0</v>
      </c>
      <c r="AI106" s="20">
        <f>([25]SUMMARY!$G112)</f>
        <v>0</v>
      </c>
      <c r="AJ106" s="20">
        <f>([26]SUMMARY!$G112)</f>
        <v>0</v>
      </c>
      <c r="AK106" s="20">
        <f>([27]SUMMARY!$G112)</f>
        <v>0</v>
      </c>
      <c r="AL106" s="20">
        <f>([28]SUMMARY!$G112)</f>
        <v>0</v>
      </c>
      <c r="AM106" s="20">
        <f>([29]SUMMARY!$G112)</f>
        <v>0</v>
      </c>
      <c r="AN106" s="20">
        <f>([30]SUMMARY!$G112)</f>
        <v>0</v>
      </c>
      <c r="AO106" s="20">
        <f>([31]SUMMARY!$G112)</f>
        <v>0</v>
      </c>
      <c r="AP106" s="20">
        <f>([32]SUMMARY!$G112)</f>
        <v>0</v>
      </c>
      <c r="AQ106" s="20">
        <f>([33]SUMMARY!$G112)</f>
        <v>0</v>
      </c>
      <c r="AR106" s="20">
        <f>([34]SUMMARY!$G112)</f>
        <v>0</v>
      </c>
      <c r="AS106" s="20">
        <f>([35]SUMMARY!$G112)</f>
        <v>0</v>
      </c>
      <c r="AT106" s="20">
        <f>([36]SUMMARY!$G112)</f>
        <v>0</v>
      </c>
      <c r="AU106" s="20">
        <f>([37]SUMMARY!$G112)</f>
        <v>0</v>
      </c>
      <c r="AV106" s="20">
        <f>([38]SUMMARY!$G112)</f>
        <v>0</v>
      </c>
      <c r="AW106" s="20">
        <f>([39]SUMMARY!$G112)</f>
        <v>0</v>
      </c>
      <c r="AX106" s="20">
        <f>([40]SUMMARY!$G112)</f>
        <v>0</v>
      </c>
      <c r="AY106" s="20">
        <f>([41]SUMMARY!$G112)</f>
        <v>0</v>
      </c>
      <c r="AZ106" s="20">
        <f>([42]SUMMARY!$G112)</f>
        <v>0</v>
      </c>
      <c r="BA106" s="20">
        <f>([43]SUMMARY!$G112)</f>
        <v>0</v>
      </c>
      <c r="BB106" s="20">
        <f>([44]SUMMARY!$G112)</f>
        <v>0</v>
      </c>
      <c r="BC106" s="20">
        <f>([45]SUMMARY!$G112)</f>
        <v>0</v>
      </c>
      <c r="BD106" s="20">
        <f>([46]SUMMARY!$G112)</f>
        <v>0</v>
      </c>
      <c r="BE106" s="20">
        <f>([47]SUMMARY!$G112)</f>
        <v>0</v>
      </c>
      <c r="BF106" s="20">
        <f>([48]SUMMARY!$G112)</f>
        <v>0</v>
      </c>
      <c r="BG106" s="20">
        <f>([49]SUMMARY!$G112)</f>
        <v>0</v>
      </c>
      <c r="BH106" s="20">
        <f>([50]SUMMARY!$G112)</f>
        <v>0</v>
      </c>
      <c r="BI106" s="20">
        <f>([51]SUMMARY!$G112)</f>
        <v>0</v>
      </c>
      <c r="BJ106" s="20">
        <f>([52]SUMMARY!$G112)</f>
        <v>0</v>
      </c>
      <c r="BK106" s="20">
        <f>([53]SUMMARY!$G112)</f>
        <v>0</v>
      </c>
      <c r="BL106" s="20">
        <f>([54]SUMMARY!$G112)</f>
        <v>0</v>
      </c>
      <c r="BM106" s="20">
        <f>([55]SUMMARY!$G112)</f>
        <v>0</v>
      </c>
      <c r="BN106" s="20">
        <f>([56]SUMMARY!$G112)</f>
        <v>0</v>
      </c>
      <c r="BO106" s="20">
        <f>([57]SUMMARY!$G112)</f>
        <v>0</v>
      </c>
      <c r="BP106" s="20">
        <f>([58]SUMMARY!$G112)</f>
        <v>0</v>
      </c>
      <c r="BQ106" s="20">
        <f>([59]SUMMARY!$G112)</f>
        <v>0</v>
      </c>
      <c r="BR106" s="20">
        <f>([60]SUMMARY!$G112)</f>
        <v>0</v>
      </c>
      <c r="BS106" s="20">
        <f>([61]SUMMARY!$G112)</f>
        <v>0</v>
      </c>
      <c r="BT106" s="20">
        <f>([62]SUMMARY!$G112)</f>
        <v>0</v>
      </c>
      <c r="BU106" s="20">
        <f>([63]SUMMARY!$G112)</f>
        <v>0</v>
      </c>
      <c r="BV106" s="20">
        <f>([64]SUMMARY!$G112)</f>
        <v>0</v>
      </c>
      <c r="BW106" s="20">
        <f>([65]SUMMARY!$G112)</f>
        <v>0</v>
      </c>
      <c r="BX106" s="20">
        <f>([66]SUMMARY!$G112)</f>
        <v>0</v>
      </c>
      <c r="BY106" s="20">
        <f>([67]SUMMARY!$G112)</f>
        <v>0</v>
      </c>
      <c r="BZ106" s="20">
        <f>([68]SUMMARY!$G112)</f>
        <v>0</v>
      </c>
      <c r="CA106" s="20">
        <f>([69]SUMMARY!$G112)</f>
        <v>0</v>
      </c>
      <c r="CB106" s="20">
        <f>([70]SUMMARY!$G112)</f>
        <v>0</v>
      </c>
      <c r="CC106" s="20">
        <f>([71]SUMMARY!$G112)</f>
        <v>0</v>
      </c>
      <c r="CD106" s="20">
        <f>([72]SUMMARY!$G112)</f>
        <v>0</v>
      </c>
      <c r="CE106" s="20">
        <f>([73]SUMMARY!$G112)</f>
        <v>0</v>
      </c>
      <c r="CF106" s="20">
        <f>([74]SUMMARY!$G112)</f>
        <v>0</v>
      </c>
      <c r="CG106" s="20">
        <f>([75]SUMMARY!$G112)</f>
        <v>0</v>
      </c>
      <c r="CH106" s="20">
        <f>([76]SUMMARY!$G112)</f>
        <v>0</v>
      </c>
      <c r="CI106" s="20">
        <f>([77]SUMMARY!$G112)</f>
        <v>0</v>
      </c>
      <c r="CJ106" s="20">
        <f>([78]SUMMARY!$G112)</f>
        <v>0</v>
      </c>
      <c r="CK106" s="20">
        <f>([79]SUMMARY!$G112)</f>
        <v>0</v>
      </c>
      <c r="CL106" s="20">
        <f>([80]SUMMARY!$G112)</f>
        <v>0</v>
      </c>
      <c r="CM106" s="20">
        <f>([81]SUMMARY!$G112)</f>
        <v>0</v>
      </c>
      <c r="CN106" s="20">
        <f>([82]SUMMARY!$G112)</f>
        <v>0</v>
      </c>
      <c r="CO106" s="20">
        <f>([83]SUMMARY!$G112)</f>
        <v>0</v>
      </c>
      <c r="CP106" s="20">
        <f>([84]SUMMARY!$G112)</f>
        <v>0</v>
      </c>
      <c r="CQ106" s="20">
        <f>([85]SUMMARY!$G112)</f>
        <v>0</v>
      </c>
      <c r="CR106" s="20">
        <f>([86]SUMMARY!$G112)</f>
        <v>0</v>
      </c>
      <c r="CS106" s="20">
        <f>([87]SUMMARY!$G112)</f>
        <v>0</v>
      </c>
    </row>
    <row r="107" spans="1:97">
      <c r="A107" s="170">
        <v>1088083</v>
      </c>
      <c r="B107" s="170" t="s">
        <v>94</v>
      </c>
      <c r="C107" s="171">
        <f>VLOOKUP(A107,[2]!OLD,3,)</f>
        <v>1200</v>
      </c>
      <c r="D107" s="171">
        <v>0</v>
      </c>
      <c r="E107" s="24">
        <f t="shared" si="50"/>
        <v>0</v>
      </c>
      <c r="F107" s="24">
        <f t="shared" si="51"/>
        <v>0</v>
      </c>
      <c r="G107" s="24">
        <f t="shared" si="52"/>
        <v>0</v>
      </c>
      <c r="H107" s="24">
        <f t="shared" si="53"/>
        <v>0</v>
      </c>
      <c r="I107" s="24">
        <f t="shared" si="54"/>
        <v>0</v>
      </c>
      <c r="J107" s="24">
        <f t="shared" si="55"/>
        <v>0</v>
      </c>
      <c r="K107" s="24">
        <f t="shared" si="56"/>
        <v>0</v>
      </c>
      <c r="L107" s="24">
        <f t="shared" si="57"/>
        <v>0</v>
      </c>
      <c r="M107" s="24">
        <f t="shared" si="58"/>
        <v>0</v>
      </c>
      <c r="N107" s="20">
        <f>([4]SUMMARY!$G113)</f>
        <v>0</v>
      </c>
      <c r="O107" s="20">
        <f>([5]SUMMARY!$G113)</f>
        <v>0</v>
      </c>
      <c r="P107" s="20">
        <f>([6]SUMMARY!$G113)</f>
        <v>0</v>
      </c>
      <c r="Q107" s="20">
        <f>([7]SUMMARY!$G113)</f>
        <v>0</v>
      </c>
      <c r="R107" s="20">
        <f>([8]SUMMARY!$G113)</f>
        <v>0</v>
      </c>
      <c r="S107" s="20">
        <f>([9]SUMMARY!$G113)</f>
        <v>0</v>
      </c>
      <c r="T107" s="20">
        <f>([10]SUMMARY!$G113)</f>
        <v>0</v>
      </c>
      <c r="U107" s="20">
        <f>([11]SUMMARY!$G113)</f>
        <v>0</v>
      </c>
      <c r="V107" s="20">
        <f>([12]SUMMARY!$G113)</f>
        <v>0</v>
      </c>
      <c r="W107" s="20">
        <f>([13]SUMMARY!$G113)</f>
        <v>0</v>
      </c>
      <c r="X107" s="20">
        <f>([14]SUMMARY!$G113)</f>
        <v>0</v>
      </c>
      <c r="Y107" s="20">
        <f>([15]SUMMARY!$G113)</f>
        <v>0</v>
      </c>
      <c r="Z107" s="20">
        <f>([16]SUMMARY!$G113)</f>
        <v>0</v>
      </c>
      <c r="AA107" s="20">
        <f>([17]SUMMARY!$G113)</f>
        <v>0</v>
      </c>
      <c r="AB107" s="20">
        <f>([18]SUMMARY!$G113)</f>
        <v>0</v>
      </c>
      <c r="AC107" s="20">
        <f>([19]SUMMARY!$G113)</f>
        <v>0</v>
      </c>
      <c r="AD107" s="20">
        <f>([20]SUMMARY!$G113)</f>
        <v>0</v>
      </c>
      <c r="AE107" s="20">
        <f>([21]SUMMARY!$G113)</f>
        <v>0</v>
      </c>
      <c r="AF107" s="20">
        <f>([22]SUMMARY!$G113)</f>
        <v>0</v>
      </c>
      <c r="AG107" s="20">
        <f>([23]SUMMARY!$G113)</f>
        <v>0</v>
      </c>
      <c r="AH107" s="20">
        <f>([24]SUMMARY!$G113)</f>
        <v>0</v>
      </c>
      <c r="AI107" s="20">
        <f>([25]SUMMARY!$G113)</f>
        <v>0</v>
      </c>
      <c r="AJ107" s="20">
        <f>([26]SUMMARY!$G113)</f>
        <v>0</v>
      </c>
      <c r="AK107" s="20">
        <f>([27]SUMMARY!$G113)</f>
        <v>0</v>
      </c>
      <c r="AL107" s="20">
        <f>([28]SUMMARY!$G113)</f>
        <v>0</v>
      </c>
      <c r="AM107" s="20">
        <f>([29]SUMMARY!$G113)</f>
        <v>0</v>
      </c>
      <c r="AN107" s="20">
        <f>([30]SUMMARY!$G113)</f>
        <v>0</v>
      </c>
      <c r="AO107" s="20">
        <f>([31]SUMMARY!$G113)</f>
        <v>0</v>
      </c>
      <c r="AP107" s="20">
        <f>([32]SUMMARY!$G113)</f>
        <v>0</v>
      </c>
      <c r="AQ107" s="20">
        <f>([33]SUMMARY!$G113)</f>
        <v>0</v>
      </c>
      <c r="AR107" s="20">
        <f>([34]SUMMARY!$G113)</f>
        <v>0</v>
      </c>
      <c r="AS107" s="20">
        <f>([35]SUMMARY!$G113)</f>
        <v>0</v>
      </c>
      <c r="AT107" s="20">
        <f>([36]SUMMARY!$G113)</f>
        <v>0</v>
      </c>
      <c r="AU107" s="20">
        <f>([37]SUMMARY!$G113)</f>
        <v>0</v>
      </c>
      <c r="AV107" s="20">
        <f>([38]SUMMARY!$G113)</f>
        <v>0</v>
      </c>
      <c r="AW107" s="20">
        <f>([39]SUMMARY!$G113)</f>
        <v>0</v>
      </c>
      <c r="AX107" s="20">
        <f>([40]SUMMARY!$G113)</f>
        <v>0</v>
      </c>
      <c r="AY107" s="20">
        <f>([41]SUMMARY!$G113)</f>
        <v>0</v>
      </c>
      <c r="AZ107" s="20">
        <f>([42]SUMMARY!$G113)</f>
        <v>0</v>
      </c>
      <c r="BA107" s="20">
        <f>([43]SUMMARY!$G113)</f>
        <v>0</v>
      </c>
      <c r="BB107" s="20">
        <f>([44]SUMMARY!$G113)</f>
        <v>0</v>
      </c>
      <c r="BC107" s="20">
        <f>([45]SUMMARY!$G113)</f>
        <v>0</v>
      </c>
      <c r="BD107" s="20">
        <f>([46]SUMMARY!$G113)</f>
        <v>0</v>
      </c>
      <c r="BE107" s="20">
        <f>([47]SUMMARY!$G113)</f>
        <v>0</v>
      </c>
      <c r="BF107" s="20">
        <f>([48]SUMMARY!$G113)</f>
        <v>0</v>
      </c>
      <c r="BG107" s="20">
        <f>([49]SUMMARY!$G113)</f>
        <v>0</v>
      </c>
      <c r="BH107" s="20">
        <f>([50]SUMMARY!$G113)</f>
        <v>0</v>
      </c>
      <c r="BI107" s="20">
        <f>([51]SUMMARY!$G113)</f>
        <v>0</v>
      </c>
      <c r="BJ107" s="20">
        <f>([52]SUMMARY!$G113)</f>
        <v>0</v>
      </c>
      <c r="BK107" s="20">
        <f>([53]SUMMARY!$G113)</f>
        <v>0</v>
      </c>
      <c r="BL107" s="20">
        <f>([54]SUMMARY!$G113)</f>
        <v>0</v>
      </c>
      <c r="BM107" s="20">
        <f>([55]SUMMARY!$G113)</f>
        <v>0</v>
      </c>
      <c r="BN107" s="20">
        <f>([56]SUMMARY!$G113)</f>
        <v>0</v>
      </c>
      <c r="BO107" s="20">
        <f>([57]SUMMARY!$G113)</f>
        <v>0</v>
      </c>
      <c r="BP107" s="20">
        <f>([58]SUMMARY!$G113)</f>
        <v>0</v>
      </c>
      <c r="BQ107" s="20">
        <f>([59]SUMMARY!$G113)</f>
        <v>0</v>
      </c>
      <c r="BR107" s="20">
        <f>([60]SUMMARY!$G113)</f>
        <v>0</v>
      </c>
      <c r="BS107" s="20">
        <f>([61]SUMMARY!$G113)</f>
        <v>0</v>
      </c>
      <c r="BT107" s="20">
        <f>([62]SUMMARY!$G113)</f>
        <v>0</v>
      </c>
      <c r="BU107" s="20">
        <f>([63]SUMMARY!$G113)</f>
        <v>0</v>
      </c>
      <c r="BV107" s="20">
        <f>([64]SUMMARY!$G113)</f>
        <v>0</v>
      </c>
      <c r="BW107" s="20">
        <f>([65]SUMMARY!$G113)</f>
        <v>0</v>
      </c>
      <c r="BX107" s="20">
        <f>([66]SUMMARY!$G113)</f>
        <v>0</v>
      </c>
      <c r="BY107" s="20">
        <f>([67]SUMMARY!$G113)</f>
        <v>0</v>
      </c>
      <c r="BZ107" s="20">
        <f>([68]SUMMARY!$G113)</f>
        <v>0</v>
      </c>
      <c r="CA107" s="20">
        <f>([69]SUMMARY!$G113)</f>
        <v>0</v>
      </c>
      <c r="CB107" s="20">
        <f>([70]SUMMARY!$G113)</f>
        <v>0</v>
      </c>
      <c r="CC107" s="20">
        <f>([71]SUMMARY!$G113)</f>
        <v>0</v>
      </c>
      <c r="CD107" s="20">
        <f>([72]SUMMARY!$G113)</f>
        <v>0</v>
      </c>
      <c r="CE107" s="20">
        <f>([73]SUMMARY!$G113)</f>
        <v>0</v>
      </c>
      <c r="CF107" s="20">
        <f>([74]SUMMARY!$G113)</f>
        <v>0</v>
      </c>
      <c r="CG107" s="20">
        <f>([75]SUMMARY!$G113)</f>
        <v>0</v>
      </c>
      <c r="CH107" s="20">
        <f>([76]SUMMARY!$G113)</f>
        <v>0</v>
      </c>
      <c r="CI107" s="20">
        <f>([77]SUMMARY!$G113)</f>
        <v>0</v>
      </c>
      <c r="CJ107" s="20">
        <f>([78]SUMMARY!$G113)</f>
        <v>0</v>
      </c>
      <c r="CK107" s="20">
        <f>([79]SUMMARY!$G113)</f>
        <v>0</v>
      </c>
      <c r="CL107" s="20">
        <f>([80]SUMMARY!$G113)</f>
        <v>0</v>
      </c>
      <c r="CM107" s="20">
        <f>([81]SUMMARY!$G113)</f>
        <v>0</v>
      </c>
      <c r="CN107" s="20">
        <f>([82]SUMMARY!$G113)</f>
        <v>0</v>
      </c>
      <c r="CO107" s="20">
        <f>([83]SUMMARY!$G113)</f>
        <v>0</v>
      </c>
      <c r="CP107" s="20">
        <f>([84]SUMMARY!$G113)</f>
        <v>0</v>
      </c>
      <c r="CQ107" s="20">
        <f>([85]SUMMARY!$G113)</f>
        <v>0</v>
      </c>
      <c r="CR107" s="20">
        <f>([86]SUMMARY!$G113)</f>
        <v>0</v>
      </c>
      <c r="CS107" s="20">
        <f>([87]SUMMARY!$G113)</f>
        <v>0</v>
      </c>
    </row>
    <row r="108" spans="1:97">
      <c r="A108" s="170">
        <v>1088084</v>
      </c>
      <c r="B108" s="170" t="s">
        <v>95</v>
      </c>
      <c r="C108" s="171">
        <f>VLOOKUP(A108,[2]!OLD,3,)</f>
        <v>1500000</v>
      </c>
      <c r="D108" s="171">
        <v>0</v>
      </c>
      <c r="E108" s="24">
        <f t="shared" si="50"/>
        <v>0</v>
      </c>
      <c r="F108" s="24">
        <f t="shared" si="51"/>
        <v>0</v>
      </c>
      <c r="G108" s="24">
        <f t="shared" si="52"/>
        <v>0</v>
      </c>
      <c r="H108" s="24">
        <f t="shared" si="53"/>
        <v>0</v>
      </c>
      <c r="I108" s="24">
        <f t="shared" si="54"/>
        <v>0</v>
      </c>
      <c r="J108" s="24">
        <f t="shared" si="55"/>
        <v>0</v>
      </c>
      <c r="K108" s="24">
        <f t="shared" si="56"/>
        <v>0</v>
      </c>
      <c r="L108" s="24">
        <f t="shared" si="57"/>
        <v>0</v>
      </c>
      <c r="M108" s="24">
        <f t="shared" si="58"/>
        <v>0</v>
      </c>
      <c r="N108" s="20">
        <f>([4]SUMMARY!$G114)</f>
        <v>0</v>
      </c>
      <c r="O108" s="20">
        <f>([5]SUMMARY!$G114)</f>
        <v>0</v>
      </c>
      <c r="P108" s="20">
        <f>([6]SUMMARY!$G114)</f>
        <v>0</v>
      </c>
      <c r="Q108" s="20">
        <f>([7]SUMMARY!$G114)</f>
        <v>0</v>
      </c>
      <c r="R108" s="20">
        <f>([8]SUMMARY!$G114)</f>
        <v>0</v>
      </c>
      <c r="S108" s="20">
        <f>([9]SUMMARY!$G114)</f>
        <v>0</v>
      </c>
      <c r="T108" s="20">
        <f>([10]SUMMARY!$G114)</f>
        <v>0</v>
      </c>
      <c r="U108" s="20">
        <f>([11]SUMMARY!$G114)</f>
        <v>0</v>
      </c>
      <c r="V108" s="20">
        <f>([12]SUMMARY!$G114)</f>
        <v>0</v>
      </c>
      <c r="W108" s="20">
        <f>([13]SUMMARY!$G114)</f>
        <v>0</v>
      </c>
      <c r="X108" s="20">
        <f>([14]SUMMARY!$G114)</f>
        <v>0</v>
      </c>
      <c r="Y108" s="20">
        <f>([15]SUMMARY!$G114)</f>
        <v>0</v>
      </c>
      <c r="Z108" s="20">
        <f>([16]SUMMARY!$G114)</f>
        <v>0</v>
      </c>
      <c r="AA108" s="20">
        <f>([17]SUMMARY!$G114)</f>
        <v>0</v>
      </c>
      <c r="AB108" s="20">
        <f>([18]SUMMARY!$G114)</f>
        <v>0</v>
      </c>
      <c r="AC108" s="20">
        <f>([19]SUMMARY!$G114)</f>
        <v>0</v>
      </c>
      <c r="AD108" s="20">
        <f>([20]SUMMARY!$G114)</f>
        <v>0</v>
      </c>
      <c r="AE108" s="20">
        <f>([21]SUMMARY!$G114)</f>
        <v>0</v>
      </c>
      <c r="AF108" s="20">
        <f>([22]SUMMARY!$G114)</f>
        <v>0</v>
      </c>
      <c r="AG108" s="20">
        <f>([23]SUMMARY!$G114)</f>
        <v>0</v>
      </c>
      <c r="AH108" s="20">
        <f>([24]SUMMARY!$G114)</f>
        <v>0</v>
      </c>
      <c r="AI108" s="20">
        <f>([25]SUMMARY!$G114)</f>
        <v>0</v>
      </c>
      <c r="AJ108" s="20">
        <f>([26]SUMMARY!$G114)</f>
        <v>0</v>
      </c>
      <c r="AK108" s="20">
        <f>([27]SUMMARY!$G114)</f>
        <v>0</v>
      </c>
      <c r="AL108" s="20">
        <f>([28]SUMMARY!$G114)</f>
        <v>0</v>
      </c>
      <c r="AM108" s="20">
        <f>([29]SUMMARY!$G114)</f>
        <v>0</v>
      </c>
      <c r="AN108" s="20">
        <f>([30]SUMMARY!$G114)</f>
        <v>0</v>
      </c>
      <c r="AO108" s="20">
        <f>([31]SUMMARY!$G114)</f>
        <v>0</v>
      </c>
      <c r="AP108" s="20">
        <f>([32]SUMMARY!$G114)</f>
        <v>0</v>
      </c>
      <c r="AQ108" s="20">
        <f>([33]SUMMARY!$G114)</f>
        <v>0</v>
      </c>
      <c r="AR108" s="20">
        <f>([34]SUMMARY!$G114)</f>
        <v>0</v>
      </c>
      <c r="AS108" s="20">
        <f>([35]SUMMARY!$G114)</f>
        <v>0</v>
      </c>
      <c r="AT108" s="20">
        <f>([36]SUMMARY!$G114)</f>
        <v>0</v>
      </c>
      <c r="AU108" s="20">
        <f>([37]SUMMARY!$G114)</f>
        <v>0</v>
      </c>
      <c r="AV108" s="20">
        <f>([38]SUMMARY!$G114)</f>
        <v>0</v>
      </c>
      <c r="AW108" s="20">
        <f>([39]SUMMARY!$G114)</f>
        <v>0</v>
      </c>
      <c r="AX108" s="20">
        <f>([40]SUMMARY!$G114)</f>
        <v>0</v>
      </c>
      <c r="AY108" s="20">
        <f>([41]SUMMARY!$G114)</f>
        <v>0</v>
      </c>
      <c r="AZ108" s="20">
        <f>([42]SUMMARY!$G114)</f>
        <v>0</v>
      </c>
      <c r="BA108" s="20">
        <f>([43]SUMMARY!$G114)</f>
        <v>0</v>
      </c>
      <c r="BB108" s="20">
        <f>([44]SUMMARY!$G114)</f>
        <v>0</v>
      </c>
      <c r="BC108" s="20">
        <f>([45]SUMMARY!$G114)</f>
        <v>0</v>
      </c>
      <c r="BD108" s="20">
        <f>([46]SUMMARY!$G114)</f>
        <v>0</v>
      </c>
      <c r="BE108" s="20">
        <f>([47]SUMMARY!$G114)</f>
        <v>0</v>
      </c>
      <c r="BF108" s="20">
        <f>([48]SUMMARY!$G114)</f>
        <v>0</v>
      </c>
      <c r="BG108" s="20">
        <f>([49]SUMMARY!$G114)</f>
        <v>0</v>
      </c>
      <c r="BH108" s="20">
        <f>([50]SUMMARY!$G114)</f>
        <v>0</v>
      </c>
      <c r="BI108" s="20">
        <f>([51]SUMMARY!$G114)</f>
        <v>0</v>
      </c>
      <c r="BJ108" s="20">
        <f>([52]SUMMARY!$G114)</f>
        <v>0</v>
      </c>
      <c r="BK108" s="20">
        <f>([53]SUMMARY!$G114)</f>
        <v>0</v>
      </c>
      <c r="BL108" s="20">
        <f>([54]SUMMARY!$G114)</f>
        <v>0</v>
      </c>
      <c r="BM108" s="20">
        <f>([55]SUMMARY!$G114)</f>
        <v>0</v>
      </c>
      <c r="BN108" s="20">
        <f>([56]SUMMARY!$G114)</f>
        <v>0</v>
      </c>
      <c r="BO108" s="20">
        <f>([57]SUMMARY!$G114)</f>
        <v>0</v>
      </c>
      <c r="BP108" s="20">
        <f>([58]SUMMARY!$G114)</f>
        <v>0</v>
      </c>
      <c r="BQ108" s="20">
        <f>([59]SUMMARY!$G114)</f>
        <v>0</v>
      </c>
      <c r="BR108" s="20">
        <f>([60]SUMMARY!$G114)</f>
        <v>0</v>
      </c>
      <c r="BS108" s="20">
        <f>([61]SUMMARY!$G114)</f>
        <v>0</v>
      </c>
      <c r="BT108" s="20">
        <f>([62]SUMMARY!$G114)</f>
        <v>0</v>
      </c>
      <c r="BU108" s="20">
        <f>([63]SUMMARY!$G114)</f>
        <v>0</v>
      </c>
      <c r="BV108" s="20">
        <f>([64]SUMMARY!$G114)</f>
        <v>0</v>
      </c>
      <c r="BW108" s="20">
        <f>([65]SUMMARY!$G114)</f>
        <v>0</v>
      </c>
      <c r="BX108" s="20">
        <f>([66]SUMMARY!$G114)</f>
        <v>0</v>
      </c>
      <c r="BY108" s="20">
        <f>([67]SUMMARY!$G114)</f>
        <v>0</v>
      </c>
      <c r="BZ108" s="20">
        <f>([68]SUMMARY!$G114)</f>
        <v>0</v>
      </c>
      <c r="CA108" s="20">
        <f>([69]SUMMARY!$G114)</f>
        <v>0</v>
      </c>
      <c r="CB108" s="20">
        <f>([70]SUMMARY!$G114)</f>
        <v>0</v>
      </c>
      <c r="CC108" s="20">
        <f>([71]SUMMARY!$G114)</f>
        <v>0</v>
      </c>
      <c r="CD108" s="20">
        <f>([72]SUMMARY!$G114)</f>
        <v>0</v>
      </c>
      <c r="CE108" s="20">
        <f>([73]SUMMARY!$G114)</f>
        <v>0</v>
      </c>
      <c r="CF108" s="20">
        <f>([74]SUMMARY!$G114)</f>
        <v>0</v>
      </c>
      <c r="CG108" s="20">
        <f>([75]SUMMARY!$G114)</f>
        <v>0</v>
      </c>
      <c r="CH108" s="20">
        <f>([76]SUMMARY!$G114)</f>
        <v>0</v>
      </c>
      <c r="CI108" s="20">
        <f>([77]SUMMARY!$G114)</f>
        <v>0</v>
      </c>
      <c r="CJ108" s="20">
        <f>([78]SUMMARY!$G114)</f>
        <v>0</v>
      </c>
      <c r="CK108" s="20">
        <f>([79]SUMMARY!$G114)</f>
        <v>0</v>
      </c>
      <c r="CL108" s="20">
        <f>([80]SUMMARY!$G114)</f>
        <v>0</v>
      </c>
      <c r="CM108" s="20">
        <f>([81]SUMMARY!$G114)</f>
        <v>0</v>
      </c>
      <c r="CN108" s="20">
        <f>([82]SUMMARY!$G114)</f>
        <v>0</v>
      </c>
      <c r="CO108" s="20">
        <f>([83]SUMMARY!$G114)</f>
        <v>0</v>
      </c>
      <c r="CP108" s="20">
        <f>([84]SUMMARY!$G114)</f>
        <v>0</v>
      </c>
      <c r="CQ108" s="20">
        <f>([85]SUMMARY!$G114)</f>
        <v>0</v>
      </c>
      <c r="CR108" s="20">
        <f>([86]SUMMARY!$G114)</f>
        <v>0</v>
      </c>
      <c r="CS108" s="20">
        <f>([87]SUMMARY!$G114)</f>
        <v>0</v>
      </c>
    </row>
    <row r="109" spans="1:97">
      <c r="A109" s="170">
        <v>1088085</v>
      </c>
      <c r="B109" s="170" t="s">
        <v>96</v>
      </c>
      <c r="C109" s="171">
        <f>VLOOKUP(A109,[2]!OLD,3,)</f>
        <v>0</v>
      </c>
      <c r="D109" s="171">
        <v>0</v>
      </c>
      <c r="E109" s="24">
        <f t="shared" si="50"/>
        <v>0</v>
      </c>
      <c r="F109" s="24">
        <f t="shared" si="51"/>
        <v>0</v>
      </c>
      <c r="G109" s="24">
        <f t="shared" si="52"/>
        <v>0</v>
      </c>
      <c r="H109" s="24">
        <f t="shared" si="53"/>
        <v>0</v>
      </c>
      <c r="I109" s="24">
        <f t="shared" si="54"/>
        <v>0</v>
      </c>
      <c r="J109" s="24">
        <f t="shared" si="55"/>
        <v>0</v>
      </c>
      <c r="K109" s="24">
        <f t="shared" si="56"/>
        <v>0</v>
      </c>
      <c r="L109" s="24">
        <f t="shared" si="57"/>
        <v>0</v>
      </c>
      <c r="M109" s="24">
        <f t="shared" si="58"/>
        <v>0</v>
      </c>
      <c r="N109" s="20">
        <f>([4]SUMMARY!$G115)</f>
        <v>0</v>
      </c>
      <c r="O109" s="20">
        <f>([5]SUMMARY!$G115)</f>
        <v>0</v>
      </c>
      <c r="P109" s="20">
        <f>([6]SUMMARY!$G115)</f>
        <v>0</v>
      </c>
      <c r="Q109" s="20">
        <f>([7]SUMMARY!$G115)</f>
        <v>0</v>
      </c>
      <c r="R109" s="20">
        <f>([8]SUMMARY!$G115)</f>
        <v>0</v>
      </c>
      <c r="S109" s="20">
        <f>([9]SUMMARY!$G115)</f>
        <v>0</v>
      </c>
      <c r="T109" s="20">
        <f>([10]SUMMARY!$G115)</f>
        <v>0</v>
      </c>
      <c r="U109" s="20">
        <f>([11]SUMMARY!$G115)</f>
        <v>0</v>
      </c>
      <c r="V109" s="20">
        <f>([12]SUMMARY!$G115)</f>
        <v>0</v>
      </c>
      <c r="W109" s="20">
        <f>([13]SUMMARY!$G115)</f>
        <v>0</v>
      </c>
      <c r="X109" s="20">
        <f>([14]SUMMARY!$G115)</f>
        <v>0</v>
      </c>
      <c r="Y109" s="20">
        <f>([15]SUMMARY!$G115)</f>
        <v>0</v>
      </c>
      <c r="Z109" s="20">
        <f>([16]SUMMARY!$G115)</f>
        <v>0</v>
      </c>
      <c r="AA109" s="20">
        <f>([17]SUMMARY!$G115)</f>
        <v>0</v>
      </c>
      <c r="AB109" s="20">
        <f>([18]SUMMARY!$G115)</f>
        <v>0</v>
      </c>
      <c r="AC109" s="20">
        <f>([19]SUMMARY!$G115)</f>
        <v>0</v>
      </c>
      <c r="AD109" s="20">
        <f>([20]SUMMARY!$G115)</f>
        <v>0</v>
      </c>
      <c r="AE109" s="20">
        <f>([21]SUMMARY!$G115)</f>
        <v>0</v>
      </c>
      <c r="AF109" s="20">
        <f>([22]SUMMARY!$G115)</f>
        <v>0</v>
      </c>
      <c r="AG109" s="20">
        <f>([23]SUMMARY!$G115)</f>
        <v>0</v>
      </c>
      <c r="AH109" s="20">
        <f>([24]SUMMARY!$G115)</f>
        <v>0</v>
      </c>
      <c r="AI109" s="20">
        <f>([25]SUMMARY!$G115)</f>
        <v>0</v>
      </c>
      <c r="AJ109" s="20">
        <f>([26]SUMMARY!$G115)</f>
        <v>0</v>
      </c>
      <c r="AK109" s="20">
        <f>([27]SUMMARY!$G115)</f>
        <v>0</v>
      </c>
      <c r="AL109" s="20">
        <f>([28]SUMMARY!$G115)</f>
        <v>0</v>
      </c>
      <c r="AM109" s="20">
        <f>([29]SUMMARY!$G115)</f>
        <v>0</v>
      </c>
      <c r="AN109" s="20">
        <f>([30]SUMMARY!$G115)</f>
        <v>0</v>
      </c>
      <c r="AO109" s="20">
        <f>([31]SUMMARY!$G115)</f>
        <v>0</v>
      </c>
      <c r="AP109" s="20">
        <f>([32]SUMMARY!$G115)</f>
        <v>0</v>
      </c>
      <c r="AQ109" s="20">
        <f>([33]SUMMARY!$G115)</f>
        <v>0</v>
      </c>
      <c r="AR109" s="20">
        <f>([34]SUMMARY!$G115)</f>
        <v>0</v>
      </c>
      <c r="AS109" s="20">
        <f>([35]SUMMARY!$G115)</f>
        <v>0</v>
      </c>
      <c r="AT109" s="20">
        <f>([36]SUMMARY!$G115)</f>
        <v>0</v>
      </c>
      <c r="AU109" s="20">
        <f>([37]SUMMARY!$G115)</f>
        <v>0</v>
      </c>
      <c r="AV109" s="20">
        <f>([38]SUMMARY!$G115)</f>
        <v>0</v>
      </c>
      <c r="AW109" s="20">
        <f>([39]SUMMARY!$G115)</f>
        <v>0</v>
      </c>
      <c r="AX109" s="20">
        <f>([40]SUMMARY!$G115)</f>
        <v>0</v>
      </c>
      <c r="AY109" s="20">
        <f>([41]SUMMARY!$G115)</f>
        <v>0</v>
      </c>
      <c r="AZ109" s="20">
        <f>([42]SUMMARY!$G115)</f>
        <v>0</v>
      </c>
      <c r="BA109" s="20">
        <f>([43]SUMMARY!$G115)</f>
        <v>0</v>
      </c>
      <c r="BB109" s="20">
        <f>([44]SUMMARY!$G115)</f>
        <v>0</v>
      </c>
      <c r="BC109" s="20">
        <f>([45]SUMMARY!$G115)</f>
        <v>0</v>
      </c>
      <c r="BD109" s="20">
        <f>([46]SUMMARY!$G115)</f>
        <v>0</v>
      </c>
      <c r="BE109" s="20">
        <f>([47]SUMMARY!$G115)</f>
        <v>0</v>
      </c>
      <c r="BF109" s="20">
        <f>([48]SUMMARY!$G115)</f>
        <v>0</v>
      </c>
      <c r="BG109" s="20">
        <f>([49]SUMMARY!$G115)</f>
        <v>0</v>
      </c>
      <c r="BH109" s="20">
        <f>([50]SUMMARY!$G115)</f>
        <v>0</v>
      </c>
      <c r="BI109" s="20">
        <f>([51]SUMMARY!$G115)</f>
        <v>0</v>
      </c>
      <c r="BJ109" s="20">
        <f>([52]SUMMARY!$G115)</f>
        <v>0</v>
      </c>
      <c r="BK109" s="20">
        <f>([53]SUMMARY!$G115)</f>
        <v>0</v>
      </c>
      <c r="BL109" s="20">
        <f>([54]SUMMARY!$G115)</f>
        <v>0</v>
      </c>
      <c r="BM109" s="20">
        <f>([55]SUMMARY!$G115)</f>
        <v>0</v>
      </c>
      <c r="BN109" s="20">
        <f>([56]SUMMARY!$G115)</f>
        <v>0</v>
      </c>
      <c r="BO109" s="20">
        <f>([57]SUMMARY!$G115)</f>
        <v>0</v>
      </c>
      <c r="BP109" s="20">
        <f>([58]SUMMARY!$G115)</f>
        <v>0</v>
      </c>
      <c r="BQ109" s="20">
        <f>([59]SUMMARY!$G115)</f>
        <v>0</v>
      </c>
      <c r="BR109" s="20">
        <f>([60]SUMMARY!$G115)</f>
        <v>0</v>
      </c>
      <c r="BS109" s="20">
        <f>([61]SUMMARY!$G115)</f>
        <v>0</v>
      </c>
      <c r="BT109" s="20">
        <f>([62]SUMMARY!$G115)</f>
        <v>0</v>
      </c>
      <c r="BU109" s="20">
        <f>([63]SUMMARY!$G115)</f>
        <v>0</v>
      </c>
      <c r="BV109" s="20">
        <f>([64]SUMMARY!$G115)</f>
        <v>0</v>
      </c>
      <c r="BW109" s="20">
        <f>([65]SUMMARY!$G115)</f>
        <v>0</v>
      </c>
      <c r="BX109" s="20">
        <f>([66]SUMMARY!$G115)</f>
        <v>0</v>
      </c>
      <c r="BY109" s="20">
        <f>([67]SUMMARY!$G115)</f>
        <v>0</v>
      </c>
      <c r="BZ109" s="20">
        <f>([68]SUMMARY!$G115)</f>
        <v>0</v>
      </c>
      <c r="CA109" s="20">
        <f>([69]SUMMARY!$G115)</f>
        <v>0</v>
      </c>
      <c r="CB109" s="20">
        <f>([70]SUMMARY!$G115)</f>
        <v>0</v>
      </c>
      <c r="CC109" s="20">
        <f>([71]SUMMARY!$G115)</f>
        <v>0</v>
      </c>
      <c r="CD109" s="20">
        <f>([72]SUMMARY!$G115)</f>
        <v>0</v>
      </c>
      <c r="CE109" s="20">
        <f>([73]SUMMARY!$G115)</f>
        <v>0</v>
      </c>
      <c r="CF109" s="20">
        <f>([74]SUMMARY!$G115)</f>
        <v>0</v>
      </c>
      <c r="CG109" s="20">
        <f>([75]SUMMARY!$G115)</f>
        <v>0</v>
      </c>
      <c r="CH109" s="20">
        <f>([76]SUMMARY!$G115)</f>
        <v>0</v>
      </c>
      <c r="CI109" s="20">
        <f>([77]SUMMARY!$G115)</f>
        <v>0</v>
      </c>
      <c r="CJ109" s="20">
        <f>([78]SUMMARY!$G115)</f>
        <v>0</v>
      </c>
      <c r="CK109" s="20">
        <f>([79]SUMMARY!$G115)</f>
        <v>0</v>
      </c>
      <c r="CL109" s="20">
        <f>([80]SUMMARY!$G115)</f>
        <v>0</v>
      </c>
      <c r="CM109" s="20">
        <f>([81]SUMMARY!$G115)</f>
        <v>0</v>
      </c>
      <c r="CN109" s="20">
        <f>([82]SUMMARY!$G115)</f>
        <v>0</v>
      </c>
      <c r="CO109" s="20">
        <f>([83]SUMMARY!$G115)</f>
        <v>0</v>
      </c>
      <c r="CP109" s="20">
        <f>([84]SUMMARY!$G115)</f>
        <v>0</v>
      </c>
      <c r="CQ109" s="20">
        <f>([85]SUMMARY!$G115)</f>
        <v>0</v>
      </c>
      <c r="CR109" s="20">
        <f>([86]SUMMARY!$G115)</f>
        <v>0</v>
      </c>
      <c r="CS109" s="20">
        <f>([87]SUMMARY!$G115)</f>
        <v>0</v>
      </c>
    </row>
    <row r="110" spans="1:97">
      <c r="A110" s="170">
        <v>1088110</v>
      </c>
      <c r="B110" s="170" t="s">
        <v>61</v>
      </c>
      <c r="C110" s="171">
        <f>VLOOKUP(A110,[2]!OLD,3,)</f>
        <v>0</v>
      </c>
      <c r="D110" s="171">
        <v>0</v>
      </c>
      <c r="E110" s="24">
        <f t="shared" si="50"/>
        <v>0</v>
      </c>
      <c r="F110" s="24">
        <f t="shared" si="51"/>
        <v>0</v>
      </c>
      <c r="G110" s="24">
        <f t="shared" si="52"/>
        <v>0</v>
      </c>
      <c r="H110" s="24">
        <f t="shared" si="53"/>
        <v>0</v>
      </c>
      <c r="I110" s="24">
        <f t="shared" si="54"/>
        <v>0</v>
      </c>
      <c r="J110" s="24">
        <f t="shared" si="55"/>
        <v>0</v>
      </c>
      <c r="K110" s="24">
        <f t="shared" si="56"/>
        <v>0</v>
      </c>
      <c r="L110" s="24">
        <f t="shared" si="57"/>
        <v>0</v>
      </c>
      <c r="M110" s="24">
        <f t="shared" si="58"/>
        <v>0</v>
      </c>
      <c r="N110" s="20">
        <f>([4]SUMMARY!$G116)</f>
        <v>0</v>
      </c>
      <c r="O110" s="20">
        <f>([5]SUMMARY!$G116)</f>
        <v>0</v>
      </c>
      <c r="P110" s="20">
        <f>([6]SUMMARY!$G116)</f>
        <v>0</v>
      </c>
      <c r="Q110" s="20">
        <f>([7]SUMMARY!$G116)</f>
        <v>0</v>
      </c>
      <c r="R110" s="20">
        <f>([8]SUMMARY!$G116)</f>
        <v>0</v>
      </c>
      <c r="S110" s="20">
        <f>([9]SUMMARY!$G116)</f>
        <v>0</v>
      </c>
      <c r="T110" s="20">
        <f>([10]SUMMARY!$G116)</f>
        <v>0</v>
      </c>
      <c r="U110" s="20">
        <f>([11]SUMMARY!$G116)</f>
        <v>0</v>
      </c>
      <c r="V110" s="20">
        <f>([12]SUMMARY!$G116)</f>
        <v>0</v>
      </c>
      <c r="W110" s="20">
        <f>([13]SUMMARY!$G116)</f>
        <v>0</v>
      </c>
      <c r="X110" s="20">
        <f>([14]SUMMARY!$G116)</f>
        <v>0</v>
      </c>
      <c r="Y110" s="20">
        <f>([15]SUMMARY!$G116)</f>
        <v>0</v>
      </c>
      <c r="Z110" s="20">
        <f>([16]SUMMARY!$G116)</f>
        <v>0</v>
      </c>
      <c r="AA110" s="20">
        <f>([17]SUMMARY!$G116)</f>
        <v>0</v>
      </c>
      <c r="AB110" s="20">
        <f>([18]SUMMARY!$G116)</f>
        <v>0</v>
      </c>
      <c r="AC110" s="20">
        <f>([19]SUMMARY!$G116)</f>
        <v>0</v>
      </c>
      <c r="AD110" s="20">
        <f>([20]SUMMARY!$G116)</f>
        <v>0</v>
      </c>
      <c r="AE110" s="20">
        <f>([21]SUMMARY!$G116)</f>
        <v>0</v>
      </c>
      <c r="AF110" s="20">
        <f>([22]SUMMARY!$G116)</f>
        <v>0</v>
      </c>
      <c r="AG110" s="20">
        <f>([23]SUMMARY!$G116)</f>
        <v>0</v>
      </c>
      <c r="AH110" s="20">
        <f>([24]SUMMARY!$G116)</f>
        <v>0</v>
      </c>
      <c r="AI110" s="20">
        <f>([25]SUMMARY!$G116)</f>
        <v>0</v>
      </c>
      <c r="AJ110" s="20">
        <f>([26]SUMMARY!$G116)</f>
        <v>0</v>
      </c>
      <c r="AK110" s="20">
        <f>([27]SUMMARY!$G116)</f>
        <v>0</v>
      </c>
      <c r="AL110" s="20">
        <f>([28]SUMMARY!$G116)</f>
        <v>0</v>
      </c>
      <c r="AM110" s="20">
        <f>([29]SUMMARY!$G116)</f>
        <v>0</v>
      </c>
      <c r="AN110" s="20">
        <f>([30]SUMMARY!$G116)</f>
        <v>0</v>
      </c>
      <c r="AO110" s="20">
        <f>([31]SUMMARY!$G116)</f>
        <v>0</v>
      </c>
      <c r="AP110" s="20">
        <f>([32]SUMMARY!$G116)</f>
        <v>0</v>
      </c>
      <c r="AQ110" s="20">
        <f>([33]SUMMARY!$G116)</f>
        <v>0</v>
      </c>
      <c r="AR110" s="20">
        <f>([34]SUMMARY!$G116)</f>
        <v>0</v>
      </c>
      <c r="AS110" s="20">
        <f>([35]SUMMARY!$G116)</f>
        <v>0</v>
      </c>
      <c r="AT110" s="20">
        <f>([36]SUMMARY!$G116)</f>
        <v>0</v>
      </c>
      <c r="AU110" s="20">
        <f>([37]SUMMARY!$G116)</f>
        <v>0</v>
      </c>
      <c r="AV110" s="20">
        <f>([38]SUMMARY!$G116)</f>
        <v>0</v>
      </c>
      <c r="AW110" s="20">
        <f>([39]SUMMARY!$G116)</f>
        <v>0</v>
      </c>
      <c r="AX110" s="20">
        <f>([40]SUMMARY!$G116)</f>
        <v>0</v>
      </c>
      <c r="AY110" s="20">
        <f>([41]SUMMARY!$G116)</f>
        <v>0</v>
      </c>
      <c r="AZ110" s="20">
        <f>([42]SUMMARY!$G116)</f>
        <v>0</v>
      </c>
      <c r="BA110" s="20">
        <f>([43]SUMMARY!$G116)</f>
        <v>0</v>
      </c>
      <c r="BB110" s="20">
        <f>([44]SUMMARY!$G116)</f>
        <v>0</v>
      </c>
      <c r="BC110" s="20">
        <f>([45]SUMMARY!$G116)</f>
        <v>0</v>
      </c>
      <c r="BD110" s="20">
        <f>([46]SUMMARY!$G116)</f>
        <v>0</v>
      </c>
      <c r="BE110" s="20">
        <f>([47]SUMMARY!$G116)</f>
        <v>0</v>
      </c>
      <c r="BF110" s="20">
        <f>([48]SUMMARY!$G116)</f>
        <v>0</v>
      </c>
      <c r="BG110" s="20">
        <f>([49]SUMMARY!$G116)</f>
        <v>0</v>
      </c>
      <c r="BH110" s="20">
        <f>([50]SUMMARY!$G116)</f>
        <v>0</v>
      </c>
      <c r="BI110" s="20">
        <f>([51]SUMMARY!$G116)</f>
        <v>0</v>
      </c>
      <c r="BJ110" s="20">
        <f>([52]SUMMARY!$G116)</f>
        <v>0</v>
      </c>
      <c r="BK110" s="20">
        <f>([53]SUMMARY!$G116)</f>
        <v>0</v>
      </c>
      <c r="BL110" s="20">
        <f>([54]SUMMARY!$G116)</f>
        <v>0</v>
      </c>
      <c r="BM110" s="20">
        <f>([55]SUMMARY!$G116)</f>
        <v>0</v>
      </c>
      <c r="BN110" s="20">
        <f>([56]SUMMARY!$G116)</f>
        <v>0</v>
      </c>
      <c r="BO110" s="20">
        <f>([57]SUMMARY!$G116)</f>
        <v>0</v>
      </c>
      <c r="BP110" s="20">
        <f>([58]SUMMARY!$G116)</f>
        <v>0</v>
      </c>
      <c r="BQ110" s="20">
        <f>([59]SUMMARY!$G116)</f>
        <v>0</v>
      </c>
      <c r="BR110" s="20">
        <f>([60]SUMMARY!$G116)</f>
        <v>0</v>
      </c>
      <c r="BS110" s="20">
        <f>([61]SUMMARY!$G116)</f>
        <v>0</v>
      </c>
      <c r="BT110" s="20">
        <f>([62]SUMMARY!$G116)</f>
        <v>0</v>
      </c>
      <c r="BU110" s="20">
        <f>([63]SUMMARY!$G116)</f>
        <v>0</v>
      </c>
      <c r="BV110" s="20">
        <f>([64]SUMMARY!$G116)</f>
        <v>0</v>
      </c>
      <c r="BW110" s="20">
        <f>([65]SUMMARY!$G116)</f>
        <v>0</v>
      </c>
      <c r="BX110" s="20">
        <f>([66]SUMMARY!$G116)</f>
        <v>0</v>
      </c>
      <c r="BY110" s="20">
        <f>([67]SUMMARY!$G116)</f>
        <v>0</v>
      </c>
      <c r="BZ110" s="20">
        <f>([68]SUMMARY!$G116)</f>
        <v>0</v>
      </c>
      <c r="CA110" s="20">
        <f>([69]SUMMARY!$G116)</f>
        <v>0</v>
      </c>
      <c r="CB110" s="20">
        <f>([70]SUMMARY!$G116)</f>
        <v>0</v>
      </c>
      <c r="CC110" s="20">
        <f>([71]SUMMARY!$G116)</f>
        <v>0</v>
      </c>
      <c r="CD110" s="20">
        <f>([72]SUMMARY!$G116)</f>
        <v>0</v>
      </c>
      <c r="CE110" s="20">
        <f>([73]SUMMARY!$G116)</f>
        <v>0</v>
      </c>
      <c r="CF110" s="20">
        <f>([74]SUMMARY!$G116)</f>
        <v>0</v>
      </c>
      <c r="CG110" s="20">
        <f>([75]SUMMARY!$G116)</f>
        <v>0</v>
      </c>
      <c r="CH110" s="20">
        <f>([76]SUMMARY!$G116)</f>
        <v>0</v>
      </c>
      <c r="CI110" s="20">
        <f>([77]SUMMARY!$G116)</f>
        <v>0</v>
      </c>
      <c r="CJ110" s="20">
        <f>([78]SUMMARY!$G116)</f>
        <v>0</v>
      </c>
      <c r="CK110" s="20">
        <f>([79]SUMMARY!$G116)</f>
        <v>0</v>
      </c>
      <c r="CL110" s="20">
        <f>([80]SUMMARY!$G116)</f>
        <v>0</v>
      </c>
      <c r="CM110" s="20">
        <f>([81]SUMMARY!$G116)</f>
        <v>0</v>
      </c>
      <c r="CN110" s="20">
        <f>([82]SUMMARY!$G116)</f>
        <v>0</v>
      </c>
      <c r="CO110" s="20">
        <f>([83]SUMMARY!$G116)</f>
        <v>0</v>
      </c>
      <c r="CP110" s="20">
        <f>([84]SUMMARY!$G116)</f>
        <v>0</v>
      </c>
      <c r="CQ110" s="20">
        <f>([85]SUMMARY!$G116)</f>
        <v>0</v>
      </c>
      <c r="CR110" s="20">
        <f>([86]SUMMARY!$G116)</f>
        <v>0</v>
      </c>
      <c r="CS110" s="20">
        <f>([87]SUMMARY!$G116)</f>
        <v>0</v>
      </c>
    </row>
    <row r="111" spans="1:97">
      <c r="A111" s="170">
        <v>1088180</v>
      </c>
      <c r="B111" s="170" t="s">
        <v>97</v>
      </c>
      <c r="C111" s="171">
        <f>VLOOKUP(A111,[2]!OLD,3,)</f>
        <v>1486600</v>
      </c>
      <c r="D111" s="171">
        <v>1541040</v>
      </c>
      <c r="E111" s="24">
        <f t="shared" si="50"/>
        <v>1779504</v>
      </c>
      <c r="F111" s="24">
        <f t="shared" si="51"/>
        <v>238464</v>
      </c>
      <c r="G111" s="24">
        <f t="shared" si="52"/>
        <v>0</v>
      </c>
      <c r="H111" s="24">
        <f t="shared" si="53"/>
        <v>0</v>
      </c>
      <c r="I111" s="24">
        <f t="shared" si="54"/>
        <v>1779504</v>
      </c>
      <c r="J111" s="24">
        <f t="shared" si="55"/>
        <v>0</v>
      </c>
      <c r="K111" s="24">
        <f t="shared" si="56"/>
        <v>0</v>
      </c>
      <c r="L111" s="24">
        <f t="shared" si="57"/>
        <v>0</v>
      </c>
      <c r="M111" s="24">
        <f t="shared" si="58"/>
        <v>0</v>
      </c>
      <c r="N111" s="20">
        <f>([4]SUMMARY!$G117)</f>
        <v>0</v>
      </c>
      <c r="O111" s="20">
        <f>([5]SUMMARY!$G117)</f>
        <v>0</v>
      </c>
      <c r="P111" s="20">
        <f>([6]SUMMARY!$G117)</f>
        <v>0</v>
      </c>
      <c r="Q111" s="20">
        <f>([7]SUMMARY!$G117)</f>
        <v>0</v>
      </c>
      <c r="R111" s="20">
        <f>([8]SUMMARY!$G117)</f>
        <v>0</v>
      </c>
      <c r="S111" s="20">
        <f>([9]SUMMARY!$G117)</f>
        <v>0</v>
      </c>
      <c r="T111" s="20">
        <f>([10]SUMMARY!$G117)</f>
        <v>0</v>
      </c>
      <c r="U111" s="20">
        <f>([11]SUMMARY!$G117)</f>
        <v>0</v>
      </c>
      <c r="V111" s="20">
        <f>([12]SUMMARY!$G117)</f>
        <v>0</v>
      </c>
      <c r="W111" s="20">
        <f>([13]SUMMARY!$G117)</f>
        <v>0</v>
      </c>
      <c r="X111" s="20">
        <f>([14]SUMMARY!$G117)</f>
        <v>0</v>
      </c>
      <c r="Y111" s="20">
        <f>([15]SUMMARY!$G117)</f>
        <v>0</v>
      </c>
      <c r="Z111" s="20">
        <f>([16]SUMMARY!$G117)</f>
        <v>0</v>
      </c>
      <c r="AA111" s="20">
        <f>([17]SUMMARY!$G117)</f>
        <v>0</v>
      </c>
      <c r="AB111" s="20">
        <f>([18]SUMMARY!$G117)</f>
        <v>0</v>
      </c>
      <c r="AC111" s="20">
        <f>([19]SUMMARY!$G117)</f>
        <v>0</v>
      </c>
      <c r="AD111" s="20">
        <f>([20]SUMMARY!$G117)</f>
        <v>0</v>
      </c>
      <c r="AE111" s="20">
        <f>([21]SUMMARY!$G117)</f>
        <v>0</v>
      </c>
      <c r="AF111" s="20">
        <f>([22]SUMMARY!$G117)</f>
        <v>0</v>
      </c>
      <c r="AG111" s="20">
        <f>([23]SUMMARY!$G117)</f>
        <v>0</v>
      </c>
      <c r="AH111" s="20">
        <f>([24]SUMMARY!$G117)</f>
        <v>0</v>
      </c>
      <c r="AI111" s="20">
        <f>([25]SUMMARY!$G117)</f>
        <v>1779504</v>
      </c>
      <c r="AJ111" s="20">
        <f>([26]SUMMARY!$G117)</f>
        <v>0</v>
      </c>
      <c r="AK111" s="20">
        <f>([27]SUMMARY!$G117)</f>
        <v>0</v>
      </c>
      <c r="AL111" s="20">
        <f>([28]SUMMARY!$G117)</f>
        <v>0</v>
      </c>
      <c r="AM111" s="20">
        <f>([29]SUMMARY!$G117)</f>
        <v>0</v>
      </c>
      <c r="AN111" s="20">
        <f>([30]SUMMARY!$G117)</f>
        <v>0</v>
      </c>
      <c r="AO111" s="20">
        <f>([31]SUMMARY!$G117)</f>
        <v>0</v>
      </c>
      <c r="AP111" s="20">
        <f>([32]SUMMARY!$G117)</f>
        <v>0</v>
      </c>
      <c r="AQ111" s="20">
        <f>([33]SUMMARY!$G117)</f>
        <v>0</v>
      </c>
      <c r="AR111" s="20">
        <f>([34]SUMMARY!$G117)</f>
        <v>0</v>
      </c>
      <c r="AS111" s="20">
        <f>([35]SUMMARY!$G117)</f>
        <v>0</v>
      </c>
      <c r="AT111" s="20">
        <f>([36]SUMMARY!$G117)</f>
        <v>0</v>
      </c>
      <c r="AU111" s="20">
        <f>([37]SUMMARY!$G117)</f>
        <v>0</v>
      </c>
      <c r="AV111" s="20">
        <f>([38]SUMMARY!$G117)</f>
        <v>0</v>
      </c>
      <c r="AW111" s="20">
        <f>([39]SUMMARY!$G117)</f>
        <v>0</v>
      </c>
      <c r="AX111" s="20">
        <f>([40]SUMMARY!$G117)</f>
        <v>0</v>
      </c>
      <c r="AY111" s="20">
        <f>([41]SUMMARY!$G117)</f>
        <v>0</v>
      </c>
      <c r="AZ111" s="20">
        <f>([42]SUMMARY!$G117)</f>
        <v>0</v>
      </c>
      <c r="BA111" s="20">
        <f>([43]SUMMARY!$G117)</f>
        <v>0</v>
      </c>
      <c r="BB111" s="20">
        <f>([44]SUMMARY!$G117)</f>
        <v>0</v>
      </c>
      <c r="BC111" s="20">
        <f>([45]SUMMARY!$G117)</f>
        <v>0</v>
      </c>
      <c r="BD111" s="20">
        <f>([46]SUMMARY!$G117)</f>
        <v>0</v>
      </c>
      <c r="BE111" s="20">
        <f>([47]SUMMARY!$G117)</f>
        <v>0</v>
      </c>
      <c r="BF111" s="20">
        <f>([48]SUMMARY!$G117)</f>
        <v>0</v>
      </c>
      <c r="BG111" s="20">
        <f>([49]SUMMARY!$G117)</f>
        <v>0</v>
      </c>
      <c r="BH111" s="20">
        <f>([50]SUMMARY!$G117)</f>
        <v>0</v>
      </c>
      <c r="BI111" s="20">
        <f>([51]SUMMARY!$G117)</f>
        <v>0</v>
      </c>
      <c r="BJ111" s="20">
        <f>([52]SUMMARY!$G117)</f>
        <v>0</v>
      </c>
      <c r="BK111" s="20">
        <f>([53]SUMMARY!$G117)</f>
        <v>0</v>
      </c>
      <c r="BL111" s="20">
        <f>([54]SUMMARY!$G117)</f>
        <v>0</v>
      </c>
      <c r="BM111" s="20">
        <f>([55]SUMMARY!$G117)</f>
        <v>0</v>
      </c>
      <c r="BN111" s="20">
        <f>([56]SUMMARY!$G117)</f>
        <v>0</v>
      </c>
      <c r="BO111" s="20">
        <f>([57]SUMMARY!$G117)</f>
        <v>0</v>
      </c>
      <c r="BP111" s="20">
        <f>([58]SUMMARY!$G117)</f>
        <v>0</v>
      </c>
      <c r="BQ111" s="20">
        <f>([59]SUMMARY!$G117)</f>
        <v>0</v>
      </c>
      <c r="BR111" s="20">
        <f>([60]SUMMARY!$G117)</f>
        <v>0</v>
      </c>
      <c r="BS111" s="20">
        <f>([61]SUMMARY!$G117)</f>
        <v>0</v>
      </c>
      <c r="BT111" s="20">
        <f>([62]SUMMARY!$G117)</f>
        <v>0</v>
      </c>
      <c r="BU111" s="20">
        <f>([63]SUMMARY!$G117)</f>
        <v>0</v>
      </c>
      <c r="BV111" s="20">
        <f>([64]SUMMARY!$G117)</f>
        <v>0</v>
      </c>
      <c r="BW111" s="20">
        <f>([65]SUMMARY!$G117)</f>
        <v>0</v>
      </c>
      <c r="BX111" s="20">
        <f>([66]SUMMARY!$G117)</f>
        <v>0</v>
      </c>
      <c r="BY111" s="20">
        <f>([67]SUMMARY!$G117)</f>
        <v>0</v>
      </c>
      <c r="BZ111" s="20">
        <f>([68]SUMMARY!$G117)</f>
        <v>0</v>
      </c>
      <c r="CA111" s="20">
        <f>([69]SUMMARY!$G117)</f>
        <v>0</v>
      </c>
      <c r="CB111" s="20">
        <f>([70]SUMMARY!$G117)</f>
        <v>0</v>
      </c>
      <c r="CC111" s="20">
        <f>([71]SUMMARY!$G117)</f>
        <v>0</v>
      </c>
      <c r="CD111" s="20">
        <f>([72]SUMMARY!$G117)</f>
        <v>0</v>
      </c>
      <c r="CE111" s="20">
        <f>([73]SUMMARY!$G117)</f>
        <v>0</v>
      </c>
      <c r="CF111" s="20">
        <f>([74]SUMMARY!$G117)</f>
        <v>0</v>
      </c>
      <c r="CG111" s="20">
        <f>([75]SUMMARY!$G117)</f>
        <v>0</v>
      </c>
      <c r="CH111" s="20">
        <f>([76]SUMMARY!$G117)</f>
        <v>0</v>
      </c>
      <c r="CI111" s="20">
        <f>([77]SUMMARY!$G117)</f>
        <v>0</v>
      </c>
      <c r="CJ111" s="20">
        <f>([78]SUMMARY!$G117)</f>
        <v>0</v>
      </c>
      <c r="CK111" s="20">
        <f>([79]SUMMARY!$G117)</f>
        <v>0</v>
      </c>
      <c r="CL111" s="20">
        <f>([80]SUMMARY!$G117)</f>
        <v>0</v>
      </c>
      <c r="CM111" s="20">
        <f>([81]SUMMARY!$G117)</f>
        <v>0</v>
      </c>
      <c r="CN111" s="20">
        <f>([82]SUMMARY!$G117)</f>
        <v>0</v>
      </c>
      <c r="CO111" s="20">
        <f>([83]SUMMARY!$G117)</f>
        <v>0</v>
      </c>
      <c r="CP111" s="20">
        <f>([84]SUMMARY!$G117)</f>
        <v>0</v>
      </c>
      <c r="CQ111" s="20">
        <f>([85]SUMMARY!$G117)</f>
        <v>0</v>
      </c>
      <c r="CR111" s="20">
        <f>([86]SUMMARY!$G117)</f>
        <v>0</v>
      </c>
      <c r="CS111" s="20">
        <f>([87]SUMMARY!$G117)</f>
        <v>0</v>
      </c>
    </row>
    <row r="112" spans="1:97">
      <c r="A112" s="3">
        <v>1088990</v>
      </c>
      <c r="B112" s="3" t="s">
        <v>98</v>
      </c>
      <c r="C112" s="17">
        <f>SUM(C102:C111)</f>
        <v>6609478</v>
      </c>
      <c r="D112" s="17">
        <f>SUM(D102:D111)</f>
        <v>5099562</v>
      </c>
      <c r="E112" s="17">
        <f>SUM(E102:E111)</f>
        <v>5206308</v>
      </c>
      <c r="F112" s="17">
        <f>SUM(F102:F111)</f>
        <v>106746</v>
      </c>
      <c r="G112" s="24">
        <f t="shared" ref="G112:M112" si="59">SUM(G103:G111)</f>
        <v>0</v>
      </c>
      <c r="H112" s="24">
        <f t="shared" si="59"/>
        <v>0</v>
      </c>
      <c r="I112" s="24">
        <f t="shared" si="59"/>
        <v>4435976</v>
      </c>
      <c r="J112" s="24">
        <f t="shared" si="59"/>
        <v>0</v>
      </c>
      <c r="K112" s="24">
        <f t="shared" si="59"/>
        <v>0</v>
      </c>
      <c r="L112" s="24">
        <f t="shared" si="59"/>
        <v>0</v>
      </c>
      <c r="M112" s="24">
        <f t="shared" si="59"/>
        <v>770332</v>
      </c>
      <c r="N112" s="11">
        <f t="shared" ref="N112:O112" si="60">SUM(N102:N111)</f>
        <v>0</v>
      </c>
      <c r="O112" s="11">
        <f t="shared" si="60"/>
        <v>0</v>
      </c>
      <c r="P112" s="11">
        <f t="shared" ref="P112:BZ112" si="61">SUM(P102:P111)</f>
        <v>0</v>
      </c>
      <c r="Q112" s="11">
        <f t="shared" si="61"/>
        <v>0</v>
      </c>
      <c r="R112" s="11">
        <f t="shared" si="61"/>
        <v>0</v>
      </c>
      <c r="S112" s="11">
        <f t="shared" si="61"/>
        <v>0</v>
      </c>
      <c r="T112" s="11">
        <f t="shared" si="61"/>
        <v>0</v>
      </c>
      <c r="U112" s="11">
        <f t="shared" si="61"/>
        <v>0</v>
      </c>
      <c r="V112" s="11">
        <f t="shared" si="61"/>
        <v>0</v>
      </c>
      <c r="W112" s="11">
        <f t="shared" si="61"/>
        <v>0</v>
      </c>
      <c r="X112" s="11">
        <f t="shared" si="61"/>
        <v>0</v>
      </c>
      <c r="Y112" s="11">
        <f t="shared" si="61"/>
        <v>0</v>
      </c>
      <c r="Z112" s="11">
        <f t="shared" si="61"/>
        <v>0</v>
      </c>
      <c r="AA112" s="11">
        <f t="shared" si="61"/>
        <v>0</v>
      </c>
      <c r="AB112" s="11">
        <f t="shared" si="61"/>
        <v>0</v>
      </c>
      <c r="AC112" s="11">
        <f t="shared" si="61"/>
        <v>0</v>
      </c>
      <c r="AD112" s="11">
        <f t="shared" si="61"/>
        <v>0</v>
      </c>
      <c r="AE112" s="11">
        <f t="shared" si="61"/>
        <v>0</v>
      </c>
      <c r="AF112" s="11">
        <f t="shared" si="61"/>
        <v>0</v>
      </c>
      <c r="AG112" s="11">
        <f t="shared" si="61"/>
        <v>0</v>
      </c>
      <c r="AH112" s="11">
        <f t="shared" si="61"/>
        <v>0</v>
      </c>
      <c r="AI112" s="11">
        <f t="shared" si="61"/>
        <v>4435976</v>
      </c>
      <c r="AJ112" s="11">
        <f t="shared" si="61"/>
        <v>0</v>
      </c>
      <c r="AK112" s="11">
        <f t="shared" si="61"/>
        <v>0</v>
      </c>
      <c r="AL112" s="11">
        <f t="shared" ref="AL112" si="62">SUM(AL102:AL111)</f>
        <v>0</v>
      </c>
      <c r="AM112" s="11">
        <f t="shared" si="61"/>
        <v>0</v>
      </c>
      <c r="AN112" s="11">
        <f t="shared" si="61"/>
        <v>0</v>
      </c>
      <c r="AO112" s="11">
        <f t="shared" si="61"/>
        <v>0</v>
      </c>
      <c r="AP112" s="11">
        <f t="shared" si="61"/>
        <v>0</v>
      </c>
      <c r="AQ112" s="11">
        <f t="shared" si="61"/>
        <v>0</v>
      </c>
      <c r="AR112" s="11">
        <f t="shared" si="61"/>
        <v>0</v>
      </c>
      <c r="AS112" s="11">
        <f t="shared" si="61"/>
        <v>0</v>
      </c>
      <c r="AT112" s="11">
        <f t="shared" si="61"/>
        <v>0</v>
      </c>
      <c r="AU112" s="11">
        <f t="shared" si="61"/>
        <v>0</v>
      </c>
      <c r="AV112" s="11">
        <f t="shared" si="61"/>
        <v>0</v>
      </c>
      <c r="AW112" s="11">
        <f t="shared" si="61"/>
        <v>0</v>
      </c>
      <c r="AX112" s="11">
        <f t="shared" si="61"/>
        <v>0</v>
      </c>
      <c r="AY112" s="11">
        <f t="shared" si="61"/>
        <v>0</v>
      </c>
      <c r="AZ112" s="11">
        <f t="shared" si="61"/>
        <v>0</v>
      </c>
      <c r="BA112" s="11">
        <f t="shared" si="61"/>
        <v>0</v>
      </c>
      <c r="BB112" s="11">
        <f t="shared" si="61"/>
        <v>0</v>
      </c>
      <c r="BC112" s="11">
        <f t="shared" si="61"/>
        <v>0</v>
      </c>
      <c r="BD112" s="11">
        <f t="shared" si="61"/>
        <v>0</v>
      </c>
      <c r="BE112" s="11">
        <f t="shared" si="61"/>
        <v>0</v>
      </c>
      <c r="BF112" s="11">
        <f t="shared" si="61"/>
        <v>0</v>
      </c>
      <c r="BG112" s="11">
        <f t="shared" si="61"/>
        <v>0</v>
      </c>
      <c r="BH112" s="11">
        <f t="shared" si="61"/>
        <v>0</v>
      </c>
      <c r="BI112" s="11">
        <f t="shared" si="61"/>
        <v>0</v>
      </c>
      <c r="BJ112" s="11">
        <f t="shared" si="61"/>
        <v>0</v>
      </c>
      <c r="BK112" s="11">
        <f t="shared" si="61"/>
        <v>0</v>
      </c>
      <c r="BL112" s="11">
        <f t="shared" si="61"/>
        <v>0</v>
      </c>
      <c r="BM112" s="11">
        <f t="shared" si="61"/>
        <v>0</v>
      </c>
      <c r="BN112" s="11">
        <f t="shared" si="61"/>
        <v>0</v>
      </c>
      <c r="BO112" s="11">
        <f t="shared" si="61"/>
        <v>0</v>
      </c>
      <c r="BP112" s="11">
        <f t="shared" si="61"/>
        <v>0</v>
      </c>
      <c r="BQ112" s="11">
        <f t="shared" si="61"/>
        <v>0</v>
      </c>
      <c r="BR112" s="11">
        <f t="shared" si="61"/>
        <v>0</v>
      </c>
      <c r="BS112" s="11">
        <f t="shared" si="61"/>
        <v>0</v>
      </c>
      <c r="BT112" s="11">
        <f t="shared" si="61"/>
        <v>0</v>
      </c>
      <c r="BU112" s="11">
        <f t="shared" si="61"/>
        <v>0</v>
      </c>
      <c r="BV112" s="11">
        <f t="shared" si="61"/>
        <v>0</v>
      </c>
      <c r="BW112" s="11">
        <f t="shared" si="61"/>
        <v>0</v>
      </c>
      <c r="BX112" s="11">
        <f t="shared" si="61"/>
        <v>0</v>
      </c>
      <c r="BY112" s="11">
        <f t="shared" si="61"/>
        <v>0</v>
      </c>
      <c r="BZ112" s="11">
        <f t="shared" si="61"/>
        <v>0</v>
      </c>
      <c r="CA112" s="11">
        <f t="shared" ref="CA112:CS112" si="63">SUM(CA102:CA111)</f>
        <v>0</v>
      </c>
      <c r="CB112" s="11">
        <f t="shared" si="63"/>
        <v>0</v>
      </c>
      <c r="CC112" s="11">
        <f t="shared" si="63"/>
        <v>0</v>
      </c>
      <c r="CD112" s="11">
        <f t="shared" si="63"/>
        <v>0</v>
      </c>
      <c r="CE112" s="11">
        <f t="shared" si="63"/>
        <v>0</v>
      </c>
      <c r="CF112" s="11">
        <f t="shared" si="63"/>
        <v>0</v>
      </c>
      <c r="CG112" s="11">
        <f t="shared" si="63"/>
        <v>0</v>
      </c>
      <c r="CH112" s="11">
        <f t="shared" si="63"/>
        <v>0</v>
      </c>
      <c r="CI112" s="11">
        <f t="shared" si="63"/>
        <v>0</v>
      </c>
      <c r="CJ112" s="11">
        <f t="shared" si="63"/>
        <v>0</v>
      </c>
      <c r="CK112" s="11">
        <f t="shared" si="63"/>
        <v>0</v>
      </c>
      <c r="CL112" s="11">
        <f t="shared" si="63"/>
        <v>0</v>
      </c>
      <c r="CM112" s="11">
        <f t="shared" si="63"/>
        <v>0</v>
      </c>
      <c r="CN112" s="11">
        <f t="shared" si="63"/>
        <v>0</v>
      </c>
      <c r="CO112" s="11">
        <f t="shared" si="63"/>
        <v>0</v>
      </c>
      <c r="CP112" s="11">
        <f t="shared" si="63"/>
        <v>770332</v>
      </c>
      <c r="CQ112" s="11">
        <f t="shared" si="63"/>
        <v>0</v>
      </c>
      <c r="CR112" s="11">
        <f t="shared" si="63"/>
        <v>0</v>
      </c>
      <c r="CS112" s="11">
        <f t="shared" si="63"/>
        <v>0</v>
      </c>
    </row>
    <row r="113" spans="1:97">
      <c r="A113" s="1"/>
      <c r="B113" s="1"/>
      <c r="G113" s="23"/>
      <c r="H113" s="23"/>
      <c r="I113" s="23"/>
      <c r="J113" s="23"/>
      <c r="K113" s="23"/>
      <c r="L113" s="23"/>
      <c r="M113" s="23"/>
    </row>
    <row r="114" spans="1:97" ht="15.75" thickBot="1">
      <c r="A114" s="4">
        <v>1089995</v>
      </c>
      <c r="B114" s="4" t="s">
        <v>99</v>
      </c>
      <c r="C114" s="18">
        <f>SUM(C112+C100)</f>
        <v>118382910</v>
      </c>
      <c r="D114" s="18">
        <f>SUM(D112+D100)</f>
        <v>98380624</v>
      </c>
      <c r="E114" s="18">
        <f>SUM(E112+E100)</f>
        <v>112048205</v>
      </c>
      <c r="F114" s="18">
        <f>SUM(F112+F100)</f>
        <v>13667581</v>
      </c>
      <c r="G114" s="25">
        <f t="shared" ref="G114:M114" si="64">SUM(G112+G100)</f>
        <v>9975081</v>
      </c>
      <c r="H114" s="25">
        <f t="shared" si="64"/>
        <v>5524184</v>
      </c>
      <c r="I114" s="25">
        <f t="shared" si="64"/>
        <v>12225826</v>
      </c>
      <c r="J114" s="25">
        <f t="shared" si="64"/>
        <v>50057096</v>
      </c>
      <c r="K114" s="25">
        <f t="shared" si="64"/>
        <v>15878948</v>
      </c>
      <c r="L114" s="25">
        <f t="shared" si="64"/>
        <v>6265748</v>
      </c>
      <c r="M114" s="25">
        <f t="shared" si="64"/>
        <v>12121322</v>
      </c>
      <c r="N114" s="10">
        <f t="shared" ref="N114:O114" si="65">SUM(N112+N100)</f>
        <v>6106005</v>
      </c>
      <c r="O114" s="10">
        <f t="shared" si="65"/>
        <v>1002165</v>
      </c>
      <c r="P114" s="10">
        <f t="shared" ref="P114:BZ114" si="66">SUM(P112+P100)</f>
        <v>1196342</v>
      </c>
      <c r="Q114" s="10">
        <f t="shared" si="66"/>
        <v>76200</v>
      </c>
      <c r="R114" s="10">
        <f t="shared" si="66"/>
        <v>77280</v>
      </c>
      <c r="S114" s="10">
        <f t="shared" si="66"/>
        <v>76200</v>
      </c>
      <c r="T114" s="10">
        <f t="shared" si="66"/>
        <v>76200</v>
      </c>
      <c r="U114" s="10">
        <f t="shared" si="66"/>
        <v>77280</v>
      </c>
      <c r="V114" s="10">
        <f t="shared" si="66"/>
        <v>76200</v>
      </c>
      <c r="W114" s="10">
        <f t="shared" si="66"/>
        <v>76200</v>
      </c>
      <c r="X114" s="10">
        <f t="shared" si="66"/>
        <v>86700</v>
      </c>
      <c r="Y114" s="10">
        <f t="shared" si="66"/>
        <v>9966</v>
      </c>
      <c r="Z114" s="10">
        <f t="shared" si="66"/>
        <v>270922</v>
      </c>
      <c r="AA114" s="10">
        <f t="shared" si="66"/>
        <v>767421</v>
      </c>
      <c r="AB114" s="10">
        <f t="shared" si="66"/>
        <v>1671356</v>
      </c>
      <c r="AC114" s="10">
        <f t="shared" si="66"/>
        <v>139889</v>
      </c>
      <c r="AD114" s="10">
        <f t="shared" si="66"/>
        <v>478933</v>
      </c>
      <c r="AE114" s="10">
        <f t="shared" si="66"/>
        <v>2643710</v>
      </c>
      <c r="AF114" s="10">
        <f t="shared" si="66"/>
        <v>477390</v>
      </c>
      <c r="AG114" s="10">
        <f t="shared" si="66"/>
        <v>112906</v>
      </c>
      <c r="AH114" s="10">
        <f t="shared" si="66"/>
        <v>1421220</v>
      </c>
      <c r="AI114" s="10">
        <f t="shared" si="66"/>
        <v>9086451</v>
      </c>
      <c r="AJ114" s="10">
        <f t="shared" si="66"/>
        <v>1718155</v>
      </c>
      <c r="AK114" s="10">
        <f t="shared" si="66"/>
        <v>1496560</v>
      </c>
      <c r="AL114" s="10">
        <f t="shared" ref="AL114" si="67">SUM(AL112+AL100)</f>
        <v>3043851</v>
      </c>
      <c r="AM114" s="10">
        <f t="shared" si="66"/>
        <v>48401</v>
      </c>
      <c r="AN114" s="10">
        <f t="shared" si="66"/>
        <v>31114</v>
      </c>
      <c r="AO114" s="10">
        <f t="shared" si="66"/>
        <v>2727693</v>
      </c>
      <c r="AP114" s="10">
        <f t="shared" si="66"/>
        <v>4308263</v>
      </c>
      <c r="AQ114" s="10">
        <f t="shared" si="66"/>
        <v>15251369</v>
      </c>
      <c r="AR114" s="10">
        <f t="shared" si="66"/>
        <v>1296814</v>
      </c>
      <c r="AS114" s="10">
        <f t="shared" si="66"/>
        <v>10547757</v>
      </c>
      <c r="AT114" s="10">
        <f t="shared" si="66"/>
        <v>16638</v>
      </c>
      <c r="AU114" s="10">
        <f t="shared" si="66"/>
        <v>103007</v>
      </c>
      <c r="AV114" s="10">
        <f t="shared" si="66"/>
        <v>1165530</v>
      </c>
      <c r="AW114" s="10">
        <f t="shared" si="66"/>
        <v>826913</v>
      </c>
      <c r="AX114" s="10">
        <f t="shared" si="66"/>
        <v>0</v>
      </c>
      <c r="AY114" s="10">
        <f t="shared" si="66"/>
        <v>222281</v>
      </c>
      <c r="AZ114" s="10">
        <f t="shared" si="66"/>
        <v>404000</v>
      </c>
      <c r="BA114" s="10">
        <f t="shared" si="66"/>
        <v>623369</v>
      </c>
      <c r="BB114" s="10">
        <f t="shared" si="66"/>
        <v>604768</v>
      </c>
      <c r="BC114" s="10">
        <f t="shared" si="66"/>
        <v>82626</v>
      </c>
      <c r="BD114" s="10">
        <f t="shared" si="66"/>
        <v>83210</v>
      </c>
      <c r="BE114" s="10">
        <f t="shared" si="66"/>
        <v>0</v>
      </c>
      <c r="BF114" s="10">
        <f t="shared" si="66"/>
        <v>7155880</v>
      </c>
      <c r="BG114" s="10">
        <f t="shared" si="66"/>
        <v>17052</v>
      </c>
      <c r="BH114" s="10">
        <f t="shared" si="66"/>
        <v>43975</v>
      </c>
      <c r="BI114" s="10">
        <f t="shared" si="66"/>
        <v>30080</v>
      </c>
      <c r="BJ114" s="10">
        <f t="shared" si="66"/>
        <v>613128</v>
      </c>
      <c r="BK114" s="10">
        <f t="shared" si="66"/>
        <v>10500</v>
      </c>
      <c r="BL114" s="10">
        <f t="shared" si="66"/>
        <v>168586</v>
      </c>
      <c r="BM114" s="10">
        <f t="shared" si="66"/>
        <v>68411</v>
      </c>
      <c r="BN114" s="10">
        <f t="shared" si="66"/>
        <v>28000</v>
      </c>
      <c r="BO114" s="10">
        <f t="shared" si="66"/>
        <v>12233139</v>
      </c>
      <c r="BP114" s="10">
        <f t="shared" si="66"/>
        <v>63807</v>
      </c>
      <c r="BQ114" s="10">
        <f t="shared" si="66"/>
        <v>736933</v>
      </c>
      <c r="BR114" s="10">
        <f t="shared" si="66"/>
        <v>863755</v>
      </c>
      <c r="BS114" s="10">
        <f t="shared" si="66"/>
        <v>441217</v>
      </c>
      <c r="BT114" s="10">
        <f t="shared" si="66"/>
        <v>320137</v>
      </c>
      <c r="BU114" s="10">
        <f t="shared" si="66"/>
        <v>257280</v>
      </c>
      <c r="BV114" s="10">
        <f t="shared" si="66"/>
        <v>357010</v>
      </c>
      <c r="BW114" s="10">
        <f t="shared" si="66"/>
        <v>245817</v>
      </c>
      <c r="BX114" s="10">
        <f t="shared" si="66"/>
        <v>238285</v>
      </c>
      <c r="BY114" s="10">
        <f t="shared" si="66"/>
        <v>875580</v>
      </c>
      <c r="BZ114" s="10">
        <f t="shared" si="66"/>
        <v>300551</v>
      </c>
      <c r="CA114" s="10">
        <f t="shared" ref="CA114:CS114" si="68">SUM(CA112+CA100)</f>
        <v>79131</v>
      </c>
      <c r="CB114" s="10">
        <f t="shared" si="68"/>
        <v>3038887</v>
      </c>
      <c r="CC114" s="10">
        <f t="shared" si="68"/>
        <v>550379</v>
      </c>
      <c r="CD114" s="10">
        <f t="shared" si="68"/>
        <v>531260</v>
      </c>
      <c r="CE114" s="10">
        <f t="shared" si="68"/>
        <v>48848</v>
      </c>
      <c r="CF114" s="10">
        <f t="shared" si="68"/>
        <v>619899</v>
      </c>
      <c r="CG114" s="10">
        <f t="shared" si="68"/>
        <v>113066</v>
      </c>
      <c r="CH114" s="10">
        <f t="shared" si="68"/>
        <v>251210</v>
      </c>
      <c r="CI114" s="10">
        <f t="shared" si="68"/>
        <v>350213</v>
      </c>
      <c r="CJ114" s="10">
        <f t="shared" si="68"/>
        <v>2785543</v>
      </c>
      <c r="CK114" s="10">
        <f t="shared" si="68"/>
        <v>2018473</v>
      </c>
      <c r="CL114" s="10">
        <f t="shared" si="68"/>
        <v>110576</v>
      </c>
      <c r="CM114" s="10">
        <f t="shared" si="68"/>
        <v>841542</v>
      </c>
      <c r="CN114" s="10">
        <f t="shared" si="68"/>
        <v>264925</v>
      </c>
      <c r="CO114" s="10">
        <f t="shared" si="68"/>
        <v>1933602</v>
      </c>
      <c r="CP114" s="10">
        <f t="shared" si="68"/>
        <v>1783000</v>
      </c>
      <c r="CQ114" s="10">
        <f t="shared" si="68"/>
        <v>700224</v>
      </c>
      <c r="CR114" s="10">
        <f t="shared" si="68"/>
        <v>263079</v>
      </c>
      <c r="CS114" s="10">
        <f t="shared" si="68"/>
        <v>85970</v>
      </c>
    </row>
    <row r="115" spans="1:97" ht="15.75" thickTop="1">
      <c r="A115" s="1"/>
      <c r="B115" s="1"/>
      <c r="C115" s="15"/>
      <c r="D115" s="15"/>
      <c r="G115" s="23"/>
      <c r="H115" s="23"/>
      <c r="I115" s="23"/>
      <c r="J115" s="23"/>
      <c r="K115" s="23"/>
      <c r="L115" s="23"/>
      <c r="M115" s="23"/>
    </row>
    <row r="116" spans="1:97">
      <c r="A116" s="1">
        <v>1100000</v>
      </c>
      <c r="B116" s="1" t="s">
        <v>100</v>
      </c>
      <c r="C116" s="15"/>
      <c r="D116" s="15"/>
      <c r="G116" s="23"/>
      <c r="H116" s="23"/>
      <c r="I116" s="23"/>
      <c r="J116" s="23"/>
      <c r="K116" s="23"/>
      <c r="L116" s="23"/>
      <c r="M116" s="23"/>
    </row>
    <row r="117" spans="1:97">
      <c r="A117" s="170">
        <v>1101200</v>
      </c>
      <c r="B117" s="170" t="s">
        <v>101</v>
      </c>
      <c r="C117" s="171">
        <f>VLOOKUP(A117,[2]!OLD,3,)</f>
        <v>4600000</v>
      </c>
      <c r="D117" s="171">
        <v>3564000</v>
      </c>
      <c r="E117" s="24">
        <f>SUM(N117:CS117)</f>
        <v>5549536</v>
      </c>
      <c r="F117" s="24">
        <f t="shared" ref="F117:F120" si="69">SUM(E117-D117)</f>
        <v>1985536</v>
      </c>
      <c r="G117" s="24">
        <f t="shared" ref="G117:G120" si="70">SUM(N117:AA117)</f>
        <v>0</v>
      </c>
      <c r="H117" s="24">
        <f t="shared" ref="H117:H120" si="71">SUM(AB117:AG117)</f>
        <v>0</v>
      </c>
      <c r="I117" s="24">
        <f t="shared" ref="I117:I120" si="72">SUM(AH117:AJ117)</f>
        <v>0</v>
      </c>
      <c r="J117" s="24">
        <f t="shared" ref="J117:J120" si="73">SUM(AK117:BG117)</f>
        <v>5549536</v>
      </c>
      <c r="K117" s="24">
        <f t="shared" ref="K117:K120" si="74">SUM(BH117:BU117)</f>
        <v>0</v>
      </c>
      <c r="L117" s="24">
        <f t="shared" ref="L117:L120" si="75">SUM(BV117:CE117)</f>
        <v>0</v>
      </c>
      <c r="M117" s="24">
        <f t="shared" ref="M117:M120" si="76">SUM(CF117:CS117)</f>
        <v>0</v>
      </c>
      <c r="N117" s="20">
        <f>([4]SUMMARY!$G123)</f>
        <v>0</v>
      </c>
      <c r="O117" s="20">
        <f>([5]SUMMARY!$G123)</f>
        <v>0</v>
      </c>
      <c r="P117" s="20">
        <f>([6]SUMMARY!$G123)</f>
        <v>0</v>
      </c>
      <c r="Q117" s="20">
        <f>([7]SUMMARY!$G123)</f>
        <v>0</v>
      </c>
      <c r="R117" s="20">
        <f>([8]SUMMARY!$G123)</f>
        <v>0</v>
      </c>
      <c r="S117" s="20">
        <f>([9]SUMMARY!$G123)</f>
        <v>0</v>
      </c>
      <c r="T117" s="20">
        <f>([10]SUMMARY!$G123)</f>
        <v>0</v>
      </c>
      <c r="U117" s="20">
        <f>([11]SUMMARY!$G123)</f>
        <v>0</v>
      </c>
      <c r="V117" s="20">
        <f>([12]SUMMARY!$G123)</f>
        <v>0</v>
      </c>
      <c r="W117" s="20">
        <f>([13]SUMMARY!$G123)</f>
        <v>0</v>
      </c>
      <c r="X117" s="20">
        <f>([14]SUMMARY!$G123)</f>
        <v>0</v>
      </c>
      <c r="Y117" s="20">
        <f>([15]SUMMARY!$G123)</f>
        <v>0</v>
      </c>
      <c r="Z117" s="20">
        <f>([16]SUMMARY!$G123)</f>
        <v>0</v>
      </c>
      <c r="AA117" s="20">
        <f>([17]SUMMARY!$G123)</f>
        <v>0</v>
      </c>
      <c r="AB117" s="20">
        <f>([18]SUMMARY!$G123)</f>
        <v>0</v>
      </c>
      <c r="AC117" s="20">
        <f>([19]SUMMARY!$G123)</f>
        <v>0</v>
      </c>
      <c r="AD117" s="20">
        <f>([20]SUMMARY!$G123)</f>
        <v>0</v>
      </c>
      <c r="AE117" s="20">
        <f>([21]SUMMARY!$G123)</f>
        <v>0</v>
      </c>
      <c r="AF117" s="20">
        <f>([22]SUMMARY!$G123)</f>
        <v>0</v>
      </c>
      <c r="AG117" s="20">
        <f>([23]SUMMARY!$G123)</f>
        <v>0</v>
      </c>
      <c r="AH117" s="20">
        <f>([24]SUMMARY!$G123)</f>
        <v>0</v>
      </c>
      <c r="AI117" s="20">
        <f>([25]SUMMARY!$G123)</f>
        <v>0</v>
      </c>
      <c r="AJ117" s="20">
        <f>([26]SUMMARY!$G123)</f>
        <v>0</v>
      </c>
      <c r="AK117" s="20">
        <f>([27]SUMMARY!$G123)</f>
        <v>0</v>
      </c>
      <c r="AL117" s="20">
        <f>([28]SUMMARY!$G123)</f>
        <v>0</v>
      </c>
      <c r="AM117" s="20">
        <f>([29]SUMMARY!$G123)</f>
        <v>0</v>
      </c>
      <c r="AN117" s="20">
        <f>([30]SUMMARY!$G123)</f>
        <v>0</v>
      </c>
      <c r="AO117" s="20">
        <f>([31]SUMMARY!$G123)</f>
        <v>0</v>
      </c>
      <c r="AP117" s="20">
        <f>([32]SUMMARY!$G123)</f>
        <v>0</v>
      </c>
      <c r="AQ117" s="20">
        <f>([33]SUMMARY!$G123)</f>
        <v>0</v>
      </c>
      <c r="AR117" s="20">
        <f>([34]SUMMARY!$G123)</f>
        <v>0</v>
      </c>
      <c r="AS117" s="20">
        <f>([35]SUMMARY!$G123)</f>
        <v>5549536</v>
      </c>
      <c r="AT117" s="20">
        <f>([36]SUMMARY!$G123)</f>
        <v>0</v>
      </c>
      <c r="AU117" s="20">
        <f>([37]SUMMARY!$G123)</f>
        <v>0</v>
      </c>
      <c r="AV117" s="20">
        <f>([38]SUMMARY!$G123)</f>
        <v>0</v>
      </c>
      <c r="AW117" s="20">
        <f>([39]SUMMARY!$G123)</f>
        <v>0</v>
      </c>
      <c r="AX117" s="20">
        <f>([40]SUMMARY!$G123)</f>
        <v>0</v>
      </c>
      <c r="AY117" s="20">
        <f>([41]SUMMARY!$G123)</f>
        <v>0</v>
      </c>
      <c r="AZ117" s="20">
        <f>([42]SUMMARY!$G123)</f>
        <v>0</v>
      </c>
      <c r="BA117" s="20">
        <f>([43]SUMMARY!$G123)</f>
        <v>0</v>
      </c>
      <c r="BB117" s="20">
        <f>([44]SUMMARY!$G123)</f>
        <v>0</v>
      </c>
      <c r="BC117" s="20">
        <f>([45]SUMMARY!$G123)</f>
        <v>0</v>
      </c>
      <c r="BD117" s="20">
        <f>([46]SUMMARY!$G123)</f>
        <v>0</v>
      </c>
      <c r="BE117" s="20">
        <f>([47]SUMMARY!$G123)</f>
        <v>0</v>
      </c>
      <c r="BF117" s="20">
        <f>([48]SUMMARY!$G123)</f>
        <v>0</v>
      </c>
      <c r="BG117" s="20">
        <f>([49]SUMMARY!$G123)</f>
        <v>0</v>
      </c>
      <c r="BH117" s="20">
        <f>([50]SUMMARY!$G123)</f>
        <v>0</v>
      </c>
      <c r="BI117" s="20">
        <f>([51]SUMMARY!$G123)</f>
        <v>0</v>
      </c>
      <c r="BJ117" s="20">
        <f>([52]SUMMARY!$G123)</f>
        <v>0</v>
      </c>
      <c r="BK117" s="20">
        <f>([53]SUMMARY!$G123)</f>
        <v>0</v>
      </c>
      <c r="BL117" s="20">
        <f>([54]SUMMARY!$G123)</f>
        <v>0</v>
      </c>
      <c r="BM117" s="20">
        <f>([55]SUMMARY!$G123)</f>
        <v>0</v>
      </c>
      <c r="BN117" s="20">
        <f>([56]SUMMARY!$G123)</f>
        <v>0</v>
      </c>
      <c r="BO117" s="20">
        <f>([57]SUMMARY!$G123)</f>
        <v>0</v>
      </c>
      <c r="BP117" s="20">
        <f>([58]SUMMARY!$G123)</f>
        <v>0</v>
      </c>
      <c r="BQ117" s="20">
        <f>([59]SUMMARY!$G123)</f>
        <v>0</v>
      </c>
      <c r="BR117" s="20">
        <f>([60]SUMMARY!$G123)</f>
        <v>0</v>
      </c>
      <c r="BS117" s="20">
        <f>([61]SUMMARY!$G123)</f>
        <v>0</v>
      </c>
      <c r="BT117" s="20">
        <f>([62]SUMMARY!$G123)</f>
        <v>0</v>
      </c>
      <c r="BU117" s="20">
        <f>([63]SUMMARY!$G123)</f>
        <v>0</v>
      </c>
      <c r="BV117" s="20">
        <f>([64]SUMMARY!$G123)</f>
        <v>0</v>
      </c>
      <c r="BW117" s="20">
        <f>([65]SUMMARY!$G123)</f>
        <v>0</v>
      </c>
      <c r="BX117" s="20">
        <f>([66]SUMMARY!$G123)</f>
        <v>0</v>
      </c>
      <c r="BY117" s="20">
        <f>([67]SUMMARY!$G123)</f>
        <v>0</v>
      </c>
      <c r="BZ117" s="20">
        <f>([68]SUMMARY!$G123)</f>
        <v>0</v>
      </c>
      <c r="CA117" s="20">
        <f>([69]SUMMARY!$G123)</f>
        <v>0</v>
      </c>
      <c r="CB117" s="20">
        <f>([70]SUMMARY!$G123)</f>
        <v>0</v>
      </c>
      <c r="CC117" s="20">
        <f>([71]SUMMARY!$G123)</f>
        <v>0</v>
      </c>
      <c r="CD117" s="20">
        <f>([72]SUMMARY!$G123)</f>
        <v>0</v>
      </c>
      <c r="CE117" s="20">
        <f>([73]SUMMARY!$G123)</f>
        <v>0</v>
      </c>
      <c r="CF117" s="20">
        <f>([74]SUMMARY!$G123)</f>
        <v>0</v>
      </c>
      <c r="CG117" s="20">
        <f>([75]SUMMARY!$G123)</f>
        <v>0</v>
      </c>
      <c r="CH117" s="20">
        <f>([76]SUMMARY!$G123)</f>
        <v>0</v>
      </c>
      <c r="CI117" s="20">
        <f>([77]SUMMARY!$G123)</f>
        <v>0</v>
      </c>
      <c r="CJ117" s="20">
        <f>([78]SUMMARY!$G123)</f>
        <v>0</v>
      </c>
      <c r="CK117" s="20">
        <f>([79]SUMMARY!$G123)</f>
        <v>0</v>
      </c>
      <c r="CL117" s="20">
        <f>([80]SUMMARY!$G123)</f>
        <v>0</v>
      </c>
      <c r="CM117" s="20">
        <f>([81]SUMMARY!$G123)</f>
        <v>0</v>
      </c>
      <c r="CN117" s="20">
        <f>([82]SUMMARY!$G123)</f>
        <v>0</v>
      </c>
      <c r="CO117" s="20">
        <f>([83]SUMMARY!$G123)</f>
        <v>0</v>
      </c>
      <c r="CP117" s="20">
        <f>([84]SUMMARY!$G123)</f>
        <v>0</v>
      </c>
      <c r="CQ117" s="20">
        <f>([85]SUMMARY!$G123)</f>
        <v>0</v>
      </c>
      <c r="CR117" s="20">
        <f>([86]SUMMARY!$G123)</f>
        <v>0</v>
      </c>
      <c r="CS117" s="20">
        <f>([87]SUMMARY!$G123)</f>
        <v>0</v>
      </c>
    </row>
    <row r="118" spans="1:97">
      <c r="A118" s="170">
        <v>1101201</v>
      </c>
      <c r="B118" s="170" t="s">
        <v>102</v>
      </c>
      <c r="C118" s="171">
        <f>VLOOKUP(A118,[2]!OLD,3,)</f>
        <v>1700000</v>
      </c>
      <c r="D118" s="171">
        <v>650000.00000000012</v>
      </c>
      <c r="E118" s="24">
        <f>SUM(N118:CS118)</f>
        <v>562542</v>
      </c>
      <c r="F118" s="24">
        <f t="shared" si="69"/>
        <v>-87458.000000000116</v>
      </c>
      <c r="G118" s="24">
        <f t="shared" si="70"/>
        <v>0</v>
      </c>
      <c r="H118" s="24">
        <f t="shared" si="71"/>
        <v>0</v>
      </c>
      <c r="I118" s="24">
        <f t="shared" si="72"/>
        <v>0</v>
      </c>
      <c r="J118" s="24">
        <f t="shared" si="73"/>
        <v>399908</v>
      </c>
      <c r="K118" s="24">
        <f t="shared" si="74"/>
        <v>0</v>
      </c>
      <c r="L118" s="24">
        <f t="shared" si="75"/>
        <v>0</v>
      </c>
      <c r="M118" s="24">
        <f t="shared" si="76"/>
        <v>162634</v>
      </c>
      <c r="N118" s="20">
        <f>([4]SUMMARY!$G124)</f>
        <v>0</v>
      </c>
      <c r="O118" s="20">
        <f>([5]SUMMARY!$G124)</f>
        <v>0</v>
      </c>
      <c r="P118" s="20">
        <f>([6]SUMMARY!$G124)</f>
        <v>0</v>
      </c>
      <c r="Q118" s="20">
        <f>([7]SUMMARY!$G124)</f>
        <v>0</v>
      </c>
      <c r="R118" s="20">
        <f>([8]SUMMARY!$G124)</f>
        <v>0</v>
      </c>
      <c r="S118" s="20">
        <f>([9]SUMMARY!$G124)</f>
        <v>0</v>
      </c>
      <c r="T118" s="20">
        <f>([10]SUMMARY!$G124)</f>
        <v>0</v>
      </c>
      <c r="U118" s="20">
        <f>([11]SUMMARY!$G124)</f>
        <v>0</v>
      </c>
      <c r="V118" s="20">
        <f>([12]SUMMARY!$G124)</f>
        <v>0</v>
      </c>
      <c r="W118" s="20">
        <f>([13]SUMMARY!$G124)</f>
        <v>0</v>
      </c>
      <c r="X118" s="20">
        <f>([14]SUMMARY!$G124)</f>
        <v>0</v>
      </c>
      <c r="Y118" s="20">
        <f>([15]SUMMARY!$G124)</f>
        <v>0</v>
      </c>
      <c r="Z118" s="20">
        <f>([16]SUMMARY!$G124)</f>
        <v>0</v>
      </c>
      <c r="AA118" s="20">
        <f>([17]SUMMARY!$G124)</f>
        <v>0</v>
      </c>
      <c r="AB118" s="20">
        <f>([18]SUMMARY!$G124)</f>
        <v>0</v>
      </c>
      <c r="AC118" s="20">
        <f>([19]SUMMARY!$G124)</f>
        <v>0</v>
      </c>
      <c r="AD118" s="20">
        <f>([20]SUMMARY!$G124)</f>
        <v>0</v>
      </c>
      <c r="AE118" s="20">
        <f>([21]SUMMARY!$G124)</f>
        <v>0</v>
      </c>
      <c r="AF118" s="20">
        <f>([22]SUMMARY!$G124)</f>
        <v>0</v>
      </c>
      <c r="AG118" s="20">
        <f>([23]SUMMARY!$G124)</f>
        <v>0</v>
      </c>
      <c r="AH118" s="20">
        <f>([24]SUMMARY!$G124)</f>
        <v>0</v>
      </c>
      <c r="AI118" s="20">
        <f>([25]SUMMARY!$G124)</f>
        <v>0</v>
      </c>
      <c r="AJ118" s="20">
        <f>([26]SUMMARY!$G124)</f>
        <v>0</v>
      </c>
      <c r="AK118" s="20">
        <f>([27]SUMMARY!$G124)</f>
        <v>0</v>
      </c>
      <c r="AL118" s="20">
        <f>([28]SUMMARY!$G124)</f>
        <v>0</v>
      </c>
      <c r="AM118" s="20">
        <f>([29]SUMMARY!$G124)</f>
        <v>0</v>
      </c>
      <c r="AN118" s="20">
        <f>([30]SUMMARY!$G124)</f>
        <v>0</v>
      </c>
      <c r="AO118" s="20">
        <f>([31]SUMMARY!$G124)</f>
        <v>0</v>
      </c>
      <c r="AP118" s="20">
        <f>([32]SUMMARY!$G124)</f>
        <v>0</v>
      </c>
      <c r="AQ118" s="20">
        <f>([33]SUMMARY!$G124)</f>
        <v>0</v>
      </c>
      <c r="AR118" s="20">
        <f>([34]SUMMARY!$G124)</f>
        <v>0</v>
      </c>
      <c r="AS118" s="20">
        <f>([35]SUMMARY!$G124)</f>
        <v>0</v>
      </c>
      <c r="AT118" s="20">
        <f>([36]SUMMARY!$G124)</f>
        <v>0</v>
      </c>
      <c r="AU118" s="20">
        <f>([37]SUMMARY!$G124)</f>
        <v>0</v>
      </c>
      <c r="AV118" s="20">
        <f>([38]SUMMARY!$G124)</f>
        <v>0</v>
      </c>
      <c r="AW118" s="20">
        <f>([39]SUMMARY!$G124)</f>
        <v>0</v>
      </c>
      <c r="AX118" s="20">
        <f>([40]SUMMARY!$G124)</f>
        <v>0</v>
      </c>
      <c r="AY118" s="20">
        <f>([41]SUMMARY!$G124)</f>
        <v>0</v>
      </c>
      <c r="AZ118" s="20">
        <f>([42]SUMMARY!$G124)</f>
        <v>0</v>
      </c>
      <c r="BA118" s="20">
        <f>([43]SUMMARY!$G124)</f>
        <v>0</v>
      </c>
      <c r="BB118" s="20">
        <f>([44]SUMMARY!$G124)</f>
        <v>0</v>
      </c>
      <c r="BC118" s="20">
        <f>([45]SUMMARY!$G124)</f>
        <v>0</v>
      </c>
      <c r="BD118" s="20">
        <f>([46]SUMMARY!$G124)</f>
        <v>0</v>
      </c>
      <c r="BE118" s="20">
        <f>([47]SUMMARY!$G124)</f>
        <v>0</v>
      </c>
      <c r="BF118" s="20">
        <f>([48]SUMMARY!$G124)</f>
        <v>399908</v>
      </c>
      <c r="BG118" s="20">
        <f>([49]SUMMARY!$G124)</f>
        <v>0</v>
      </c>
      <c r="BH118" s="20">
        <f>([50]SUMMARY!$G124)</f>
        <v>0</v>
      </c>
      <c r="BI118" s="20">
        <f>([51]SUMMARY!$G124)</f>
        <v>0</v>
      </c>
      <c r="BJ118" s="20">
        <f>([52]SUMMARY!$G124)</f>
        <v>0</v>
      </c>
      <c r="BK118" s="20">
        <f>([53]SUMMARY!$G124)</f>
        <v>0</v>
      </c>
      <c r="BL118" s="20">
        <f>([54]SUMMARY!$G124)</f>
        <v>0</v>
      </c>
      <c r="BM118" s="20">
        <f>([55]SUMMARY!$G124)</f>
        <v>0</v>
      </c>
      <c r="BN118" s="20">
        <f>([56]SUMMARY!$G124)</f>
        <v>0</v>
      </c>
      <c r="BO118" s="20">
        <f>([57]SUMMARY!$G124)</f>
        <v>0</v>
      </c>
      <c r="BP118" s="20">
        <f>([58]SUMMARY!$G124)</f>
        <v>0</v>
      </c>
      <c r="BQ118" s="20">
        <f>([59]SUMMARY!$G124)</f>
        <v>0</v>
      </c>
      <c r="BR118" s="20">
        <f>([60]SUMMARY!$G124)</f>
        <v>0</v>
      </c>
      <c r="BS118" s="20">
        <f>([61]SUMMARY!$G124)</f>
        <v>0</v>
      </c>
      <c r="BT118" s="20">
        <f>([62]SUMMARY!$G124)</f>
        <v>0</v>
      </c>
      <c r="BU118" s="20">
        <f>([63]SUMMARY!$G124)</f>
        <v>0</v>
      </c>
      <c r="BV118" s="20">
        <f>([64]SUMMARY!$G124)</f>
        <v>0</v>
      </c>
      <c r="BW118" s="20">
        <f>([65]SUMMARY!$G124)</f>
        <v>0</v>
      </c>
      <c r="BX118" s="20">
        <f>([66]SUMMARY!$G124)</f>
        <v>0</v>
      </c>
      <c r="BY118" s="20">
        <f>([67]SUMMARY!$G124)</f>
        <v>0</v>
      </c>
      <c r="BZ118" s="20">
        <f>([68]SUMMARY!$G124)</f>
        <v>0</v>
      </c>
      <c r="CA118" s="20">
        <f>([69]SUMMARY!$G124)</f>
        <v>0</v>
      </c>
      <c r="CB118" s="20">
        <f>([70]SUMMARY!$G124)</f>
        <v>0</v>
      </c>
      <c r="CC118" s="20">
        <f>([71]SUMMARY!$G124)</f>
        <v>0</v>
      </c>
      <c r="CD118" s="20">
        <f>([72]SUMMARY!$G124)</f>
        <v>0</v>
      </c>
      <c r="CE118" s="20">
        <f>([73]SUMMARY!$G124)</f>
        <v>0</v>
      </c>
      <c r="CF118" s="20">
        <f>([74]SUMMARY!$G124)</f>
        <v>0</v>
      </c>
      <c r="CG118" s="20">
        <f>([75]SUMMARY!$G124)</f>
        <v>0</v>
      </c>
      <c r="CH118" s="20">
        <f>([76]SUMMARY!$G124)</f>
        <v>0</v>
      </c>
      <c r="CI118" s="20">
        <f>([77]SUMMARY!$G124)</f>
        <v>0</v>
      </c>
      <c r="CJ118" s="20">
        <f>([78]SUMMARY!$G124)</f>
        <v>0</v>
      </c>
      <c r="CK118" s="20">
        <f>([79]SUMMARY!$G124)</f>
        <v>0</v>
      </c>
      <c r="CL118" s="20">
        <f>([80]SUMMARY!$G124)</f>
        <v>0</v>
      </c>
      <c r="CM118" s="20">
        <f>([81]SUMMARY!$G124)</f>
        <v>0</v>
      </c>
      <c r="CN118" s="20">
        <f>([82]SUMMARY!$G124)</f>
        <v>0</v>
      </c>
      <c r="CO118" s="20">
        <f>([83]SUMMARY!$G124)</f>
        <v>162634</v>
      </c>
      <c r="CP118" s="20">
        <f>([84]SUMMARY!$G124)</f>
        <v>0</v>
      </c>
      <c r="CQ118" s="20">
        <f>([85]SUMMARY!$G124)</f>
        <v>0</v>
      </c>
      <c r="CR118" s="20">
        <f>([86]SUMMARY!$G124)</f>
        <v>0</v>
      </c>
      <c r="CS118" s="20">
        <f>([87]SUMMARY!$G124)</f>
        <v>0</v>
      </c>
    </row>
    <row r="119" spans="1:97">
      <c r="A119" s="170">
        <v>1101203</v>
      </c>
      <c r="B119" s="170" t="s">
        <v>103</v>
      </c>
      <c r="C119" s="171">
        <f>VLOOKUP(A119,[2]!OLD,3,)</f>
        <v>1409600</v>
      </c>
      <c r="D119" s="171">
        <v>1395830</v>
      </c>
      <c r="E119" s="24">
        <f>SUM(N119:CS119)</f>
        <v>1175550</v>
      </c>
      <c r="F119" s="24">
        <f t="shared" si="69"/>
        <v>-220280</v>
      </c>
      <c r="G119" s="24">
        <f t="shared" si="70"/>
        <v>0</v>
      </c>
      <c r="H119" s="24">
        <f t="shared" si="71"/>
        <v>0</v>
      </c>
      <c r="I119" s="24">
        <f t="shared" si="72"/>
        <v>0</v>
      </c>
      <c r="J119" s="24">
        <f t="shared" si="73"/>
        <v>780247</v>
      </c>
      <c r="K119" s="24">
        <f t="shared" si="74"/>
        <v>300303</v>
      </c>
      <c r="L119" s="24">
        <f t="shared" si="75"/>
        <v>0</v>
      </c>
      <c r="M119" s="24">
        <f t="shared" si="76"/>
        <v>95000</v>
      </c>
      <c r="N119" s="20">
        <f>([4]SUMMARY!$G125)</f>
        <v>0</v>
      </c>
      <c r="O119" s="20">
        <f>([5]SUMMARY!$G125)</f>
        <v>0</v>
      </c>
      <c r="P119" s="20">
        <f>([6]SUMMARY!$G125)</f>
        <v>0</v>
      </c>
      <c r="Q119" s="20">
        <f>([7]SUMMARY!$G125)</f>
        <v>0</v>
      </c>
      <c r="R119" s="20">
        <f>([8]SUMMARY!$G125)</f>
        <v>0</v>
      </c>
      <c r="S119" s="20">
        <f>([9]SUMMARY!$G125)</f>
        <v>0</v>
      </c>
      <c r="T119" s="20">
        <f>([10]SUMMARY!$G125)</f>
        <v>0</v>
      </c>
      <c r="U119" s="20">
        <f>([11]SUMMARY!$G125)</f>
        <v>0</v>
      </c>
      <c r="V119" s="20">
        <f>([12]SUMMARY!$G125)</f>
        <v>0</v>
      </c>
      <c r="W119" s="20">
        <f>([13]SUMMARY!$G125)</f>
        <v>0</v>
      </c>
      <c r="X119" s="20">
        <f>([14]SUMMARY!$G125)</f>
        <v>0</v>
      </c>
      <c r="Y119" s="20">
        <f>([15]SUMMARY!$G125)</f>
        <v>0</v>
      </c>
      <c r="Z119" s="20">
        <f>([16]SUMMARY!$G125)</f>
        <v>0</v>
      </c>
      <c r="AA119" s="20">
        <f>([17]SUMMARY!$G125)</f>
        <v>0</v>
      </c>
      <c r="AB119" s="20">
        <f>([18]SUMMARY!$G125)</f>
        <v>0</v>
      </c>
      <c r="AC119" s="20">
        <f>([19]SUMMARY!$G125)</f>
        <v>0</v>
      </c>
      <c r="AD119" s="20">
        <f>([20]SUMMARY!$G125)</f>
        <v>0</v>
      </c>
      <c r="AE119" s="20">
        <f>([21]SUMMARY!$G125)</f>
        <v>0</v>
      </c>
      <c r="AF119" s="20">
        <f>([22]SUMMARY!$G125)</f>
        <v>0</v>
      </c>
      <c r="AG119" s="20">
        <f>([23]SUMMARY!$G125)</f>
        <v>0</v>
      </c>
      <c r="AH119" s="20">
        <f>([24]SUMMARY!$G125)</f>
        <v>0</v>
      </c>
      <c r="AI119" s="20">
        <f>([25]SUMMARY!$G125)</f>
        <v>0</v>
      </c>
      <c r="AJ119" s="20">
        <f>([26]SUMMARY!$G125)</f>
        <v>0</v>
      </c>
      <c r="AK119" s="20">
        <f>([27]SUMMARY!$G125)</f>
        <v>0</v>
      </c>
      <c r="AL119" s="20">
        <f>([28]SUMMARY!$G125)</f>
        <v>0</v>
      </c>
      <c r="AM119" s="20">
        <f>([29]SUMMARY!$G125)</f>
        <v>0</v>
      </c>
      <c r="AN119" s="20">
        <f>([30]SUMMARY!$G125)</f>
        <v>0</v>
      </c>
      <c r="AO119" s="20">
        <f>([31]SUMMARY!$G125)</f>
        <v>0</v>
      </c>
      <c r="AP119" s="20">
        <f>([32]SUMMARY!$G125)</f>
        <v>105339</v>
      </c>
      <c r="AQ119" s="20">
        <f>([33]SUMMARY!$G125)</f>
        <v>0</v>
      </c>
      <c r="AR119" s="20">
        <f>([34]SUMMARY!$G125)</f>
        <v>0</v>
      </c>
      <c r="AS119" s="20">
        <f>([35]SUMMARY!$G125)</f>
        <v>252794</v>
      </c>
      <c r="AT119" s="20">
        <f>([36]SUMMARY!$G125)</f>
        <v>0</v>
      </c>
      <c r="AU119" s="20">
        <f>([37]SUMMARY!$G125)</f>
        <v>0</v>
      </c>
      <c r="AV119" s="20">
        <f>([38]SUMMARY!$G125)</f>
        <v>0</v>
      </c>
      <c r="AW119" s="20">
        <f>([39]SUMMARY!$G125)</f>
        <v>0</v>
      </c>
      <c r="AX119" s="20">
        <f>([40]SUMMARY!$G125)</f>
        <v>0</v>
      </c>
      <c r="AY119" s="20">
        <f>([41]SUMMARY!$G125)</f>
        <v>0</v>
      </c>
      <c r="AZ119" s="20">
        <f>([42]SUMMARY!$G125)</f>
        <v>0</v>
      </c>
      <c r="BA119" s="20">
        <f>([43]SUMMARY!$G125)</f>
        <v>0</v>
      </c>
      <c r="BB119" s="20">
        <f>([44]SUMMARY!$G125)</f>
        <v>0</v>
      </c>
      <c r="BC119" s="20">
        <f>([45]SUMMARY!$G125)</f>
        <v>0</v>
      </c>
      <c r="BD119" s="20">
        <f>([46]SUMMARY!$G125)</f>
        <v>0</v>
      </c>
      <c r="BE119" s="20">
        <f>([47]SUMMARY!$G125)</f>
        <v>0</v>
      </c>
      <c r="BF119" s="20">
        <f>([48]SUMMARY!$G125)</f>
        <v>422114</v>
      </c>
      <c r="BG119" s="20">
        <f>([49]SUMMARY!$G125)</f>
        <v>0</v>
      </c>
      <c r="BH119" s="20">
        <f>([50]SUMMARY!$G125)</f>
        <v>0</v>
      </c>
      <c r="BI119" s="20">
        <f>([51]SUMMARY!$G125)</f>
        <v>0</v>
      </c>
      <c r="BJ119" s="20">
        <f>([52]SUMMARY!$G125)</f>
        <v>0</v>
      </c>
      <c r="BK119" s="20">
        <f>([53]SUMMARY!$G125)</f>
        <v>0</v>
      </c>
      <c r="BL119" s="20">
        <f>([54]SUMMARY!$G125)</f>
        <v>0</v>
      </c>
      <c r="BM119" s="20">
        <f>([55]SUMMARY!$G125)</f>
        <v>300000</v>
      </c>
      <c r="BN119" s="20">
        <f>([56]SUMMARY!$G125)</f>
        <v>0</v>
      </c>
      <c r="BO119" s="20">
        <f>([57]SUMMARY!$G125)</f>
        <v>0</v>
      </c>
      <c r="BP119" s="20">
        <f>([58]SUMMARY!$G125)</f>
        <v>0</v>
      </c>
      <c r="BQ119" s="20">
        <f>([59]SUMMARY!$G125)</f>
        <v>0</v>
      </c>
      <c r="BR119" s="20">
        <f>([60]SUMMARY!$G125)</f>
        <v>0</v>
      </c>
      <c r="BS119" s="20">
        <f>([61]SUMMARY!$G125)</f>
        <v>0</v>
      </c>
      <c r="BT119" s="20">
        <f>([62]SUMMARY!$G125)</f>
        <v>303</v>
      </c>
      <c r="BU119" s="20">
        <f>([63]SUMMARY!$G125)</f>
        <v>0</v>
      </c>
      <c r="BV119" s="20">
        <f>([64]SUMMARY!$G125)</f>
        <v>0</v>
      </c>
      <c r="BW119" s="20">
        <f>([65]SUMMARY!$G125)</f>
        <v>0</v>
      </c>
      <c r="BX119" s="20">
        <f>([66]SUMMARY!$G125)</f>
        <v>0</v>
      </c>
      <c r="BY119" s="20">
        <f>([67]SUMMARY!$G125)</f>
        <v>0</v>
      </c>
      <c r="BZ119" s="20">
        <f>([68]SUMMARY!$G125)</f>
        <v>0</v>
      </c>
      <c r="CA119" s="20">
        <f>([69]SUMMARY!$G125)</f>
        <v>0</v>
      </c>
      <c r="CB119" s="20">
        <f>([70]SUMMARY!$G125)</f>
        <v>0</v>
      </c>
      <c r="CC119" s="20">
        <f>([71]SUMMARY!$G125)</f>
        <v>0</v>
      </c>
      <c r="CD119" s="20">
        <f>([72]SUMMARY!$G125)</f>
        <v>0</v>
      </c>
      <c r="CE119" s="20">
        <f>([73]SUMMARY!$G125)</f>
        <v>0</v>
      </c>
      <c r="CF119" s="20">
        <f>([74]SUMMARY!$G125)</f>
        <v>0</v>
      </c>
      <c r="CG119" s="20">
        <f>([75]SUMMARY!$G125)</f>
        <v>0</v>
      </c>
      <c r="CH119" s="20">
        <f>([76]SUMMARY!$G125)</f>
        <v>0</v>
      </c>
      <c r="CI119" s="20">
        <f>([77]SUMMARY!$G125)</f>
        <v>0</v>
      </c>
      <c r="CJ119" s="20">
        <f>([78]SUMMARY!$G125)</f>
        <v>0</v>
      </c>
      <c r="CK119" s="20">
        <f>([79]SUMMARY!$G125)</f>
        <v>0</v>
      </c>
      <c r="CL119" s="20">
        <f>([80]SUMMARY!$G125)</f>
        <v>0</v>
      </c>
      <c r="CM119" s="20">
        <f>([81]SUMMARY!$G125)</f>
        <v>0</v>
      </c>
      <c r="CN119" s="20">
        <f>([82]SUMMARY!$G125)</f>
        <v>0</v>
      </c>
      <c r="CO119" s="20">
        <f>([83]SUMMARY!$G125)</f>
        <v>0</v>
      </c>
      <c r="CP119" s="20">
        <f>([84]SUMMARY!$G125)</f>
        <v>5000</v>
      </c>
      <c r="CQ119" s="20">
        <f>([85]SUMMARY!$G125)</f>
        <v>0</v>
      </c>
      <c r="CR119" s="20">
        <f>([86]SUMMARY!$G125)</f>
        <v>0</v>
      </c>
      <c r="CS119" s="20">
        <f>([87]SUMMARY!$G125)</f>
        <v>90000</v>
      </c>
    </row>
    <row r="120" spans="1:97">
      <c r="A120" s="170">
        <v>1101204</v>
      </c>
      <c r="B120" s="170" t="s">
        <v>104</v>
      </c>
      <c r="C120" s="171">
        <f>VLOOKUP(A120,[2]!OLD,3,)</f>
        <v>300000</v>
      </c>
      <c r="D120" s="171">
        <v>452300</v>
      </c>
      <c r="E120" s="24">
        <f>SUM(N120:CS120)</f>
        <v>468258</v>
      </c>
      <c r="F120" s="24">
        <f t="shared" si="69"/>
        <v>15958</v>
      </c>
      <c r="G120" s="24">
        <f t="shared" si="70"/>
        <v>0</v>
      </c>
      <c r="H120" s="24">
        <f t="shared" si="71"/>
        <v>0</v>
      </c>
      <c r="I120" s="24">
        <f t="shared" si="72"/>
        <v>0</v>
      </c>
      <c r="J120" s="24">
        <f t="shared" si="73"/>
        <v>465958</v>
      </c>
      <c r="K120" s="24">
        <f t="shared" si="74"/>
        <v>0</v>
      </c>
      <c r="L120" s="24">
        <f t="shared" si="75"/>
        <v>0</v>
      </c>
      <c r="M120" s="24">
        <f t="shared" si="76"/>
        <v>2300</v>
      </c>
      <c r="N120" s="20">
        <f>([4]SUMMARY!$G126)</f>
        <v>0</v>
      </c>
      <c r="O120" s="20">
        <f>([5]SUMMARY!$G126)</f>
        <v>0</v>
      </c>
      <c r="P120" s="20">
        <f>([6]SUMMARY!$G126)</f>
        <v>0</v>
      </c>
      <c r="Q120" s="20">
        <f>([7]SUMMARY!$G126)</f>
        <v>0</v>
      </c>
      <c r="R120" s="20">
        <f>([8]SUMMARY!$G126)</f>
        <v>0</v>
      </c>
      <c r="S120" s="20">
        <f>([9]SUMMARY!$G126)</f>
        <v>0</v>
      </c>
      <c r="T120" s="20">
        <f>([10]SUMMARY!$G126)</f>
        <v>0</v>
      </c>
      <c r="U120" s="20">
        <f>([11]SUMMARY!$G126)</f>
        <v>0</v>
      </c>
      <c r="V120" s="20">
        <f>([12]SUMMARY!$G126)</f>
        <v>0</v>
      </c>
      <c r="W120" s="20">
        <f>([13]SUMMARY!$G126)</f>
        <v>0</v>
      </c>
      <c r="X120" s="20">
        <f>([14]SUMMARY!$G126)</f>
        <v>0</v>
      </c>
      <c r="Y120" s="20">
        <f>([15]SUMMARY!$G126)</f>
        <v>0</v>
      </c>
      <c r="Z120" s="20">
        <f>([16]SUMMARY!$G126)</f>
        <v>0</v>
      </c>
      <c r="AA120" s="20">
        <f>([17]SUMMARY!$G126)</f>
        <v>0</v>
      </c>
      <c r="AB120" s="20">
        <f>([18]SUMMARY!$G126)</f>
        <v>0</v>
      </c>
      <c r="AC120" s="20">
        <f>([19]SUMMARY!$G126)</f>
        <v>0</v>
      </c>
      <c r="AD120" s="20">
        <f>([20]SUMMARY!$G126)</f>
        <v>0</v>
      </c>
      <c r="AE120" s="20">
        <f>([21]SUMMARY!$G126)</f>
        <v>0</v>
      </c>
      <c r="AF120" s="20">
        <f>([22]SUMMARY!$G126)</f>
        <v>0</v>
      </c>
      <c r="AG120" s="20">
        <f>([23]SUMMARY!$G126)</f>
        <v>0</v>
      </c>
      <c r="AH120" s="20">
        <f>([24]SUMMARY!$G126)</f>
        <v>0</v>
      </c>
      <c r="AI120" s="20">
        <f>([25]SUMMARY!$G126)</f>
        <v>0</v>
      </c>
      <c r="AJ120" s="20">
        <f>([26]SUMMARY!$G126)</f>
        <v>0</v>
      </c>
      <c r="AK120" s="20">
        <f>([27]SUMMARY!$G126)</f>
        <v>0</v>
      </c>
      <c r="AL120" s="20">
        <f>([28]SUMMARY!$G126)</f>
        <v>0</v>
      </c>
      <c r="AM120" s="20">
        <f>([29]SUMMARY!$G126)</f>
        <v>0</v>
      </c>
      <c r="AN120" s="20">
        <f>([30]SUMMARY!$G126)</f>
        <v>0</v>
      </c>
      <c r="AO120" s="20">
        <f>([31]SUMMARY!$G126)</f>
        <v>0</v>
      </c>
      <c r="AP120" s="20">
        <f>([32]SUMMARY!$G126)</f>
        <v>0</v>
      </c>
      <c r="AQ120" s="20">
        <f>([33]SUMMARY!$G126)</f>
        <v>0</v>
      </c>
      <c r="AR120" s="20">
        <f>([34]SUMMARY!$G126)</f>
        <v>465958</v>
      </c>
      <c r="AS120" s="20">
        <f>([35]SUMMARY!$G126)</f>
        <v>0</v>
      </c>
      <c r="AT120" s="20">
        <f>([36]SUMMARY!$G126)</f>
        <v>0</v>
      </c>
      <c r="AU120" s="20">
        <f>([37]SUMMARY!$G126)</f>
        <v>0</v>
      </c>
      <c r="AV120" s="20">
        <f>([38]SUMMARY!$G126)</f>
        <v>0</v>
      </c>
      <c r="AW120" s="20">
        <f>([39]SUMMARY!$G126)</f>
        <v>0</v>
      </c>
      <c r="AX120" s="20">
        <f>([40]SUMMARY!$G126)</f>
        <v>0</v>
      </c>
      <c r="AY120" s="20">
        <f>([41]SUMMARY!$G126)</f>
        <v>0</v>
      </c>
      <c r="AZ120" s="20">
        <f>([42]SUMMARY!$G126)</f>
        <v>0</v>
      </c>
      <c r="BA120" s="20">
        <f>([43]SUMMARY!$G126)</f>
        <v>0</v>
      </c>
      <c r="BB120" s="20">
        <f>([44]SUMMARY!$G126)</f>
        <v>0</v>
      </c>
      <c r="BC120" s="20">
        <f>([45]SUMMARY!$G126)</f>
        <v>0</v>
      </c>
      <c r="BD120" s="20">
        <f>([46]SUMMARY!$G126)</f>
        <v>0</v>
      </c>
      <c r="BE120" s="20">
        <f>([47]SUMMARY!$G126)</f>
        <v>0</v>
      </c>
      <c r="BF120" s="20">
        <f>([48]SUMMARY!$G126)</f>
        <v>0</v>
      </c>
      <c r="BG120" s="20">
        <f>([49]SUMMARY!$G126)</f>
        <v>0</v>
      </c>
      <c r="BH120" s="20">
        <f>([50]SUMMARY!$G126)</f>
        <v>0</v>
      </c>
      <c r="BI120" s="20">
        <f>([51]SUMMARY!$G126)</f>
        <v>0</v>
      </c>
      <c r="BJ120" s="20">
        <f>([52]SUMMARY!$G126)</f>
        <v>0</v>
      </c>
      <c r="BK120" s="20">
        <f>([53]SUMMARY!$G126)</f>
        <v>0</v>
      </c>
      <c r="BL120" s="20">
        <f>([54]SUMMARY!$G126)</f>
        <v>0</v>
      </c>
      <c r="BM120" s="20">
        <f>([55]SUMMARY!$G126)</f>
        <v>0</v>
      </c>
      <c r="BN120" s="20">
        <f>([56]SUMMARY!$G126)</f>
        <v>0</v>
      </c>
      <c r="BO120" s="20">
        <f>([57]SUMMARY!$G126)</f>
        <v>0</v>
      </c>
      <c r="BP120" s="20">
        <f>([58]SUMMARY!$G126)</f>
        <v>0</v>
      </c>
      <c r="BQ120" s="20">
        <f>([59]SUMMARY!$G126)</f>
        <v>0</v>
      </c>
      <c r="BR120" s="20">
        <f>([60]SUMMARY!$G126)</f>
        <v>0</v>
      </c>
      <c r="BS120" s="20">
        <f>([61]SUMMARY!$G126)</f>
        <v>0</v>
      </c>
      <c r="BT120" s="20">
        <f>([62]SUMMARY!$G126)</f>
        <v>0</v>
      </c>
      <c r="BU120" s="20">
        <f>([63]SUMMARY!$G126)</f>
        <v>0</v>
      </c>
      <c r="BV120" s="20">
        <f>([64]SUMMARY!$G126)</f>
        <v>0</v>
      </c>
      <c r="BW120" s="20">
        <f>([65]SUMMARY!$G126)</f>
        <v>0</v>
      </c>
      <c r="BX120" s="20">
        <f>([66]SUMMARY!$G126)</f>
        <v>0</v>
      </c>
      <c r="BY120" s="20">
        <f>([67]SUMMARY!$G126)</f>
        <v>0</v>
      </c>
      <c r="BZ120" s="20">
        <f>([68]SUMMARY!$G126)</f>
        <v>0</v>
      </c>
      <c r="CA120" s="20">
        <f>([69]SUMMARY!$G126)</f>
        <v>0</v>
      </c>
      <c r="CB120" s="20">
        <f>([70]SUMMARY!$G126)</f>
        <v>0</v>
      </c>
      <c r="CC120" s="20">
        <f>([71]SUMMARY!$G126)</f>
        <v>0</v>
      </c>
      <c r="CD120" s="20">
        <f>([72]SUMMARY!$G126)</f>
        <v>0</v>
      </c>
      <c r="CE120" s="20">
        <f>([73]SUMMARY!$G126)</f>
        <v>0</v>
      </c>
      <c r="CF120" s="20">
        <f>([74]SUMMARY!$G126)</f>
        <v>0</v>
      </c>
      <c r="CG120" s="20">
        <f>([75]SUMMARY!$G126)</f>
        <v>0</v>
      </c>
      <c r="CH120" s="20">
        <f>([76]SUMMARY!$G126)</f>
        <v>0</v>
      </c>
      <c r="CI120" s="20">
        <f>([77]SUMMARY!$G126)</f>
        <v>0</v>
      </c>
      <c r="CJ120" s="20">
        <f>([78]SUMMARY!$G126)</f>
        <v>0</v>
      </c>
      <c r="CK120" s="20">
        <f>([79]SUMMARY!$G126)</f>
        <v>0</v>
      </c>
      <c r="CL120" s="20">
        <f>([80]SUMMARY!$G126)</f>
        <v>0</v>
      </c>
      <c r="CM120" s="20">
        <f>([81]SUMMARY!$G126)</f>
        <v>0</v>
      </c>
      <c r="CN120" s="20">
        <f>([82]SUMMARY!$G126)</f>
        <v>0</v>
      </c>
      <c r="CO120" s="20">
        <f>([83]SUMMARY!$G126)</f>
        <v>0</v>
      </c>
      <c r="CP120" s="20">
        <f>([84]SUMMARY!$G126)</f>
        <v>2300</v>
      </c>
      <c r="CQ120" s="20">
        <f>([85]SUMMARY!$G126)</f>
        <v>0</v>
      </c>
      <c r="CR120" s="20">
        <f>([86]SUMMARY!$G126)</f>
        <v>0</v>
      </c>
      <c r="CS120" s="20">
        <f>([87]SUMMARY!$G126)</f>
        <v>0</v>
      </c>
    </row>
    <row r="121" spans="1:97" ht="15.75" thickBot="1">
      <c r="A121" s="4">
        <v>1109995</v>
      </c>
      <c r="B121" s="4" t="s">
        <v>105</v>
      </c>
      <c r="C121" s="18">
        <f>SUM(C117:C120)</f>
        <v>8009600</v>
      </c>
      <c r="D121" s="18">
        <f>SUM(D117:D120)</f>
        <v>6062130</v>
      </c>
      <c r="E121" s="18">
        <f>SUM(E117:E120)</f>
        <v>7755886</v>
      </c>
      <c r="F121" s="18">
        <f>SUM(F117:F120)</f>
        <v>1693756</v>
      </c>
      <c r="G121" s="25">
        <f t="shared" ref="G121:M121" si="77">SUM(G117:G120)</f>
        <v>0</v>
      </c>
      <c r="H121" s="25">
        <f t="shared" si="77"/>
        <v>0</v>
      </c>
      <c r="I121" s="25">
        <f t="shared" si="77"/>
        <v>0</v>
      </c>
      <c r="J121" s="25">
        <f t="shared" si="77"/>
        <v>7195649</v>
      </c>
      <c r="K121" s="25">
        <f t="shared" si="77"/>
        <v>300303</v>
      </c>
      <c r="L121" s="25">
        <f t="shared" si="77"/>
        <v>0</v>
      </c>
      <c r="M121" s="25">
        <f t="shared" si="77"/>
        <v>259934</v>
      </c>
      <c r="N121" s="10">
        <f t="shared" ref="N121:O121" si="78">SUM(N117:N120)</f>
        <v>0</v>
      </c>
      <c r="O121" s="10">
        <f t="shared" si="78"/>
        <v>0</v>
      </c>
      <c r="P121" s="10">
        <f t="shared" ref="P121:BZ121" si="79">SUM(P117:P120)</f>
        <v>0</v>
      </c>
      <c r="Q121" s="10">
        <f t="shared" si="79"/>
        <v>0</v>
      </c>
      <c r="R121" s="10">
        <f t="shared" si="79"/>
        <v>0</v>
      </c>
      <c r="S121" s="10">
        <f t="shared" si="79"/>
        <v>0</v>
      </c>
      <c r="T121" s="10">
        <f t="shared" si="79"/>
        <v>0</v>
      </c>
      <c r="U121" s="10">
        <f t="shared" si="79"/>
        <v>0</v>
      </c>
      <c r="V121" s="10">
        <f t="shared" si="79"/>
        <v>0</v>
      </c>
      <c r="W121" s="10">
        <f t="shared" si="79"/>
        <v>0</v>
      </c>
      <c r="X121" s="10">
        <f t="shared" si="79"/>
        <v>0</v>
      </c>
      <c r="Y121" s="10">
        <f t="shared" si="79"/>
        <v>0</v>
      </c>
      <c r="Z121" s="10">
        <f t="shared" si="79"/>
        <v>0</v>
      </c>
      <c r="AA121" s="10">
        <f t="shared" si="79"/>
        <v>0</v>
      </c>
      <c r="AB121" s="10">
        <f t="shared" si="79"/>
        <v>0</v>
      </c>
      <c r="AC121" s="10">
        <f t="shared" si="79"/>
        <v>0</v>
      </c>
      <c r="AD121" s="10">
        <f t="shared" si="79"/>
        <v>0</v>
      </c>
      <c r="AE121" s="10">
        <f t="shared" si="79"/>
        <v>0</v>
      </c>
      <c r="AF121" s="10">
        <f t="shared" si="79"/>
        <v>0</v>
      </c>
      <c r="AG121" s="10">
        <f t="shared" si="79"/>
        <v>0</v>
      </c>
      <c r="AH121" s="10">
        <f t="shared" si="79"/>
        <v>0</v>
      </c>
      <c r="AI121" s="10">
        <f t="shared" si="79"/>
        <v>0</v>
      </c>
      <c r="AJ121" s="10">
        <f t="shared" si="79"/>
        <v>0</v>
      </c>
      <c r="AK121" s="10">
        <f t="shared" si="79"/>
        <v>0</v>
      </c>
      <c r="AL121" s="10">
        <f t="shared" ref="AL121" si="80">SUM(AL117:AL120)</f>
        <v>0</v>
      </c>
      <c r="AM121" s="10">
        <f t="shared" si="79"/>
        <v>0</v>
      </c>
      <c r="AN121" s="10">
        <f t="shared" si="79"/>
        <v>0</v>
      </c>
      <c r="AO121" s="10">
        <f t="shared" si="79"/>
        <v>0</v>
      </c>
      <c r="AP121" s="10">
        <f t="shared" si="79"/>
        <v>105339</v>
      </c>
      <c r="AQ121" s="10">
        <f t="shared" si="79"/>
        <v>0</v>
      </c>
      <c r="AR121" s="10">
        <f t="shared" si="79"/>
        <v>465958</v>
      </c>
      <c r="AS121" s="10">
        <f t="shared" si="79"/>
        <v>5802330</v>
      </c>
      <c r="AT121" s="10">
        <f t="shared" si="79"/>
        <v>0</v>
      </c>
      <c r="AU121" s="10">
        <f t="shared" si="79"/>
        <v>0</v>
      </c>
      <c r="AV121" s="10">
        <f t="shared" si="79"/>
        <v>0</v>
      </c>
      <c r="AW121" s="10">
        <f t="shared" si="79"/>
        <v>0</v>
      </c>
      <c r="AX121" s="10">
        <f t="shared" si="79"/>
        <v>0</v>
      </c>
      <c r="AY121" s="10">
        <f t="shared" si="79"/>
        <v>0</v>
      </c>
      <c r="AZ121" s="10">
        <f t="shared" si="79"/>
        <v>0</v>
      </c>
      <c r="BA121" s="10">
        <f t="shared" si="79"/>
        <v>0</v>
      </c>
      <c r="BB121" s="10">
        <f t="shared" si="79"/>
        <v>0</v>
      </c>
      <c r="BC121" s="10">
        <f t="shared" si="79"/>
        <v>0</v>
      </c>
      <c r="BD121" s="10">
        <f t="shared" si="79"/>
        <v>0</v>
      </c>
      <c r="BE121" s="10">
        <f t="shared" si="79"/>
        <v>0</v>
      </c>
      <c r="BF121" s="10">
        <f t="shared" si="79"/>
        <v>822022</v>
      </c>
      <c r="BG121" s="10">
        <f t="shared" si="79"/>
        <v>0</v>
      </c>
      <c r="BH121" s="10">
        <f t="shared" si="79"/>
        <v>0</v>
      </c>
      <c r="BI121" s="10">
        <f t="shared" si="79"/>
        <v>0</v>
      </c>
      <c r="BJ121" s="10">
        <f t="shared" si="79"/>
        <v>0</v>
      </c>
      <c r="BK121" s="10">
        <f t="shared" si="79"/>
        <v>0</v>
      </c>
      <c r="BL121" s="10">
        <f t="shared" si="79"/>
        <v>0</v>
      </c>
      <c r="BM121" s="10">
        <f t="shared" si="79"/>
        <v>300000</v>
      </c>
      <c r="BN121" s="10">
        <f t="shared" si="79"/>
        <v>0</v>
      </c>
      <c r="BO121" s="10">
        <f t="shared" si="79"/>
        <v>0</v>
      </c>
      <c r="BP121" s="10">
        <f t="shared" si="79"/>
        <v>0</v>
      </c>
      <c r="BQ121" s="10">
        <f t="shared" si="79"/>
        <v>0</v>
      </c>
      <c r="BR121" s="10">
        <f t="shared" si="79"/>
        <v>0</v>
      </c>
      <c r="BS121" s="10">
        <f t="shared" si="79"/>
        <v>0</v>
      </c>
      <c r="BT121" s="10">
        <f t="shared" si="79"/>
        <v>303</v>
      </c>
      <c r="BU121" s="10">
        <f t="shared" si="79"/>
        <v>0</v>
      </c>
      <c r="BV121" s="10">
        <f t="shared" si="79"/>
        <v>0</v>
      </c>
      <c r="BW121" s="10">
        <f t="shared" si="79"/>
        <v>0</v>
      </c>
      <c r="BX121" s="10">
        <f t="shared" si="79"/>
        <v>0</v>
      </c>
      <c r="BY121" s="10">
        <f t="shared" si="79"/>
        <v>0</v>
      </c>
      <c r="BZ121" s="10">
        <f t="shared" si="79"/>
        <v>0</v>
      </c>
      <c r="CA121" s="10">
        <f t="shared" ref="CA121:CS121" si="81">SUM(CA117:CA120)</f>
        <v>0</v>
      </c>
      <c r="CB121" s="10">
        <f t="shared" si="81"/>
        <v>0</v>
      </c>
      <c r="CC121" s="10">
        <f t="shared" si="81"/>
        <v>0</v>
      </c>
      <c r="CD121" s="10">
        <f t="shared" si="81"/>
        <v>0</v>
      </c>
      <c r="CE121" s="10">
        <f t="shared" si="81"/>
        <v>0</v>
      </c>
      <c r="CF121" s="10">
        <f t="shared" si="81"/>
        <v>0</v>
      </c>
      <c r="CG121" s="10">
        <f t="shared" si="81"/>
        <v>0</v>
      </c>
      <c r="CH121" s="10">
        <f t="shared" si="81"/>
        <v>0</v>
      </c>
      <c r="CI121" s="10">
        <f t="shared" si="81"/>
        <v>0</v>
      </c>
      <c r="CJ121" s="10">
        <f t="shared" si="81"/>
        <v>0</v>
      </c>
      <c r="CK121" s="10">
        <f t="shared" si="81"/>
        <v>0</v>
      </c>
      <c r="CL121" s="10">
        <f t="shared" si="81"/>
        <v>0</v>
      </c>
      <c r="CM121" s="10">
        <f t="shared" si="81"/>
        <v>0</v>
      </c>
      <c r="CN121" s="10">
        <f t="shared" si="81"/>
        <v>0</v>
      </c>
      <c r="CO121" s="10">
        <f t="shared" si="81"/>
        <v>162634</v>
      </c>
      <c r="CP121" s="10">
        <f t="shared" si="81"/>
        <v>7300</v>
      </c>
      <c r="CQ121" s="10">
        <f t="shared" si="81"/>
        <v>0</v>
      </c>
      <c r="CR121" s="10">
        <f t="shared" si="81"/>
        <v>0</v>
      </c>
      <c r="CS121" s="10">
        <f t="shared" si="81"/>
        <v>90000</v>
      </c>
    </row>
    <row r="122" spans="1:97" ht="15.75" thickTop="1">
      <c r="A122" s="1"/>
      <c r="B122" s="1"/>
      <c r="C122" s="15"/>
      <c r="D122" s="15"/>
      <c r="G122" s="23"/>
      <c r="H122" s="23"/>
      <c r="I122" s="23"/>
      <c r="J122" s="23"/>
      <c r="K122" s="23"/>
      <c r="L122" s="23"/>
      <c r="M122" s="23"/>
    </row>
    <row r="123" spans="1:97">
      <c r="A123" s="1">
        <v>1120000</v>
      </c>
      <c r="B123" s="1" t="s">
        <v>106</v>
      </c>
      <c r="C123" s="15"/>
      <c r="D123" s="15"/>
      <c r="G123" s="23"/>
      <c r="H123" s="23"/>
      <c r="I123" s="23"/>
      <c r="J123" s="23"/>
      <c r="K123" s="23"/>
      <c r="L123" s="23"/>
      <c r="M123" s="23"/>
    </row>
    <row r="124" spans="1:97">
      <c r="A124" s="170">
        <v>1120300</v>
      </c>
      <c r="B124" s="170" t="s">
        <v>106</v>
      </c>
      <c r="C124" s="171">
        <f>VLOOKUP(A124,[2]!OLD,3,)</f>
        <v>6668898</v>
      </c>
      <c r="D124" s="171">
        <v>7069032</v>
      </c>
      <c r="E124" s="24">
        <f>SUM(N124:CS124)</f>
        <v>7069032</v>
      </c>
      <c r="F124" s="24">
        <f t="shared" ref="F124" si="82">SUM(E124-D124)</f>
        <v>0</v>
      </c>
      <c r="G124" s="24">
        <f>SUM(N124:AA124)</f>
        <v>0</v>
      </c>
      <c r="H124" s="24">
        <f>SUM(AB124:AG124)</f>
        <v>0</v>
      </c>
      <c r="I124" s="24">
        <f>SUM(AH124:AJ124)</f>
        <v>7069032</v>
      </c>
      <c r="J124" s="24">
        <f>SUM(AK124:BG124)</f>
        <v>0</v>
      </c>
      <c r="K124" s="24">
        <f>SUM(BH124:BU124)</f>
        <v>0</v>
      </c>
      <c r="L124" s="24">
        <f>SUM(BV124:CE124)</f>
        <v>0</v>
      </c>
      <c r="M124" s="24">
        <f>SUM(CF124:CS124)</f>
        <v>0</v>
      </c>
      <c r="N124" s="20">
        <f>([4]SUMMARY!$G130)</f>
        <v>0</v>
      </c>
      <c r="O124" s="20">
        <f>([5]SUMMARY!$G130)</f>
        <v>0</v>
      </c>
      <c r="P124" s="20">
        <f>([6]SUMMARY!$G130)</f>
        <v>0</v>
      </c>
      <c r="Q124" s="20">
        <f>([7]SUMMARY!$G130)</f>
        <v>0</v>
      </c>
      <c r="R124" s="20">
        <f>([8]SUMMARY!$G130)</f>
        <v>0</v>
      </c>
      <c r="S124" s="20">
        <f>([9]SUMMARY!$G130)</f>
        <v>0</v>
      </c>
      <c r="T124" s="20">
        <f>([10]SUMMARY!$G130)</f>
        <v>0</v>
      </c>
      <c r="U124" s="20">
        <f>([11]SUMMARY!$G130)</f>
        <v>0</v>
      </c>
      <c r="V124" s="20">
        <f>([12]SUMMARY!$G130)</f>
        <v>0</v>
      </c>
      <c r="W124" s="20">
        <f>([13]SUMMARY!$G130)</f>
        <v>0</v>
      </c>
      <c r="X124" s="20">
        <f>([14]SUMMARY!$G130)</f>
        <v>0</v>
      </c>
      <c r="Y124" s="20">
        <f>([15]SUMMARY!$G130)</f>
        <v>0</v>
      </c>
      <c r="Z124" s="20">
        <f>([16]SUMMARY!$G130)</f>
        <v>0</v>
      </c>
      <c r="AA124" s="20">
        <f>([17]SUMMARY!$G130)</f>
        <v>0</v>
      </c>
      <c r="AB124" s="20">
        <f>([18]SUMMARY!$G130)</f>
        <v>0</v>
      </c>
      <c r="AC124" s="20">
        <f>([19]SUMMARY!$G130)</f>
        <v>0</v>
      </c>
      <c r="AD124" s="20">
        <f>([20]SUMMARY!$G130)</f>
        <v>0</v>
      </c>
      <c r="AE124" s="20">
        <f>([21]SUMMARY!$G130)</f>
        <v>0</v>
      </c>
      <c r="AF124" s="20">
        <f>([22]SUMMARY!$G130)</f>
        <v>0</v>
      </c>
      <c r="AG124" s="20">
        <f>([23]SUMMARY!$G130)</f>
        <v>0</v>
      </c>
      <c r="AH124" s="20">
        <f>([24]SUMMARY!$G130)</f>
        <v>0</v>
      </c>
      <c r="AI124" s="20">
        <f>([25]SUMMARY!$G130)</f>
        <v>7069032</v>
      </c>
      <c r="AJ124" s="20">
        <f>([26]SUMMARY!$G130)</f>
        <v>0</v>
      </c>
      <c r="AK124" s="20">
        <f>([27]SUMMARY!$G130)</f>
        <v>0</v>
      </c>
      <c r="AL124" s="20">
        <f>([28]SUMMARY!$G130)</f>
        <v>0</v>
      </c>
      <c r="AM124" s="20">
        <f>([29]SUMMARY!$G130)</f>
        <v>0</v>
      </c>
      <c r="AN124" s="20">
        <f>([30]SUMMARY!$G130)</f>
        <v>0</v>
      </c>
      <c r="AO124" s="20">
        <f>([31]SUMMARY!$G130)</f>
        <v>0</v>
      </c>
      <c r="AP124" s="20">
        <f>([32]SUMMARY!$G130)</f>
        <v>0</v>
      </c>
      <c r="AQ124" s="20">
        <f>([33]SUMMARY!$G130)</f>
        <v>0</v>
      </c>
      <c r="AR124" s="20">
        <f>([34]SUMMARY!$G130)</f>
        <v>0</v>
      </c>
      <c r="AS124" s="20">
        <f>([35]SUMMARY!$G130)</f>
        <v>0</v>
      </c>
      <c r="AT124" s="20">
        <f>([36]SUMMARY!$G130)</f>
        <v>0</v>
      </c>
      <c r="AU124" s="20">
        <f>([37]SUMMARY!$G130)</f>
        <v>0</v>
      </c>
      <c r="AV124" s="20">
        <f>([38]SUMMARY!$G130)</f>
        <v>0</v>
      </c>
      <c r="AW124" s="20">
        <f>([39]SUMMARY!$G130)</f>
        <v>0</v>
      </c>
      <c r="AX124" s="20">
        <f>([40]SUMMARY!$G130)</f>
        <v>0</v>
      </c>
      <c r="AY124" s="20">
        <f>([41]SUMMARY!$G130)</f>
        <v>0</v>
      </c>
      <c r="AZ124" s="20">
        <f>([42]SUMMARY!$G130)</f>
        <v>0</v>
      </c>
      <c r="BA124" s="20">
        <f>([43]SUMMARY!$G130)</f>
        <v>0</v>
      </c>
      <c r="BB124" s="20">
        <f>([44]SUMMARY!$G130)</f>
        <v>0</v>
      </c>
      <c r="BC124" s="20">
        <f>([45]SUMMARY!$G130)</f>
        <v>0</v>
      </c>
      <c r="BD124" s="20">
        <f>([46]SUMMARY!$G130)</f>
        <v>0</v>
      </c>
      <c r="BE124" s="20">
        <f>([47]SUMMARY!$G130)</f>
        <v>0</v>
      </c>
      <c r="BF124" s="20">
        <f>([48]SUMMARY!$G130)</f>
        <v>0</v>
      </c>
      <c r="BG124" s="20">
        <f>([49]SUMMARY!$G130)</f>
        <v>0</v>
      </c>
      <c r="BH124" s="20">
        <f>([50]SUMMARY!$G130)</f>
        <v>0</v>
      </c>
      <c r="BI124" s="20">
        <f>([51]SUMMARY!$G130)</f>
        <v>0</v>
      </c>
      <c r="BJ124" s="20">
        <f>([52]SUMMARY!$G130)</f>
        <v>0</v>
      </c>
      <c r="BK124" s="20">
        <f>([53]SUMMARY!$G130)</f>
        <v>0</v>
      </c>
      <c r="BL124" s="20">
        <f>([54]SUMMARY!$G130)</f>
        <v>0</v>
      </c>
      <c r="BM124" s="20">
        <f>([55]SUMMARY!$G130)</f>
        <v>0</v>
      </c>
      <c r="BN124" s="20">
        <f>([56]SUMMARY!$G130)</f>
        <v>0</v>
      </c>
      <c r="BO124" s="20">
        <f>([57]SUMMARY!$G130)</f>
        <v>0</v>
      </c>
      <c r="BP124" s="20">
        <f>([58]SUMMARY!$G130)</f>
        <v>0</v>
      </c>
      <c r="BQ124" s="20">
        <f>([59]SUMMARY!$G130)</f>
        <v>0</v>
      </c>
      <c r="BR124" s="20">
        <f>([60]SUMMARY!$G130)</f>
        <v>0</v>
      </c>
      <c r="BS124" s="20">
        <f>([61]SUMMARY!$G130)</f>
        <v>0</v>
      </c>
      <c r="BT124" s="20">
        <f>([62]SUMMARY!$G130)</f>
        <v>0</v>
      </c>
      <c r="BU124" s="20">
        <f>([63]SUMMARY!$G130)</f>
        <v>0</v>
      </c>
      <c r="BV124" s="20">
        <f>([64]SUMMARY!$G130)</f>
        <v>0</v>
      </c>
      <c r="BW124" s="20">
        <f>([65]SUMMARY!$G130)</f>
        <v>0</v>
      </c>
      <c r="BX124" s="20">
        <f>([66]SUMMARY!$G130)</f>
        <v>0</v>
      </c>
      <c r="BY124" s="20">
        <f>([67]SUMMARY!$G130)</f>
        <v>0</v>
      </c>
      <c r="BZ124" s="20">
        <f>([68]SUMMARY!$G130)</f>
        <v>0</v>
      </c>
      <c r="CA124" s="20">
        <f>([69]SUMMARY!$G130)</f>
        <v>0</v>
      </c>
      <c r="CB124" s="20">
        <f>([70]SUMMARY!$G130)</f>
        <v>0</v>
      </c>
      <c r="CC124" s="20">
        <f>([71]SUMMARY!$G130)</f>
        <v>0</v>
      </c>
      <c r="CD124" s="20">
        <f>([72]SUMMARY!$G130)</f>
        <v>0</v>
      </c>
      <c r="CE124" s="20">
        <f>([73]SUMMARY!$G130)</f>
        <v>0</v>
      </c>
      <c r="CF124" s="20">
        <f>([74]SUMMARY!$G130)</f>
        <v>0</v>
      </c>
      <c r="CG124" s="20">
        <f>([75]SUMMARY!$G130)</f>
        <v>0</v>
      </c>
      <c r="CH124" s="20">
        <f>([76]SUMMARY!$G130)</f>
        <v>0</v>
      </c>
      <c r="CI124" s="20">
        <f>([77]SUMMARY!$G130)</f>
        <v>0</v>
      </c>
      <c r="CJ124" s="20">
        <f>([78]SUMMARY!$G130)</f>
        <v>0</v>
      </c>
      <c r="CK124" s="20">
        <f>([79]SUMMARY!$G130)</f>
        <v>0</v>
      </c>
      <c r="CL124" s="20">
        <f>([80]SUMMARY!$G130)</f>
        <v>0</v>
      </c>
      <c r="CM124" s="20">
        <f>([81]SUMMARY!$G130)</f>
        <v>0</v>
      </c>
      <c r="CN124" s="20">
        <f>([82]SUMMARY!$G130)</f>
        <v>0</v>
      </c>
      <c r="CO124" s="20">
        <f>([83]SUMMARY!$G130)</f>
        <v>0</v>
      </c>
      <c r="CP124" s="20">
        <f>([84]SUMMARY!$G130)</f>
        <v>0</v>
      </c>
      <c r="CQ124" s="20">
        <f>([85]SUMMARY!$G130)</f>
        <v>0</v>
      </c>
      <c r="CR124" s="20">
        <f>([86]SUMMARY!$G130)</f>
        <v>0</v>
      </c>
      <c r="CS124" s="20">
        <f>([87]SUMMARY!$G130)</f>
        <v>0</v>
      </c>
    </row>
    <row r="125" spans="1:97" ht="15.75" thickBot="1">
      <c r="A125" s="4">
        <v>1129990</v>
      </c>
      <c r="B125" s="4" t="s">
        <v>107</v>
      </c>
      <c r="C125" s="18">
        <f>SUM(C124)</f>
        <v>6668898</v>
      </c>
      <c r="D125" s="18">
        <f>SUM(D124)</f>
        <v>7069032</v>
      </c>
      <c r="E125" s="18">
        <f>SUM(E124)</f>
        <v>7069032</v>
      </c>
      <c r="F125" s="18">
        <f>SUM(F124)</f>
        <v>0</v>
      </c>
      <c r="G125" s="25">
        <f t="shared" ref="G125:M125" si="83">SUM(G124)</f>
        <v>0</v>
      </c>
      <c r="H125" s="25">
        <f t="shared" si="83"/>
        <v>0</v>
      </c>
      <c r="I125" s="25">
        <f t="shared" si="83"/>
        <v>7069032</v>
      </c>
      <c r="J125" s="25">
        <f t="shared" si="83"/>
        <v>0</v>
      </c>
      <c r="K125" s="25">
        <f t="shared" si="83"/>
        <v>0</v>
      </c>
      <c r="L125" s="25">
        <f t="shared" si="83"/>
        <v>0</v>
      </c>
      <c r="M125" s="25">
        <f t="shared" si="83"/>
        <v>0</v>
      </c>
      <c r="N125" s="10">
        <f t="shared" ref="N125:O125" si="84">SUM(N124)</f>
        <v>0</v>
      </c>
      <c r="O125" s="10">
        <f t="shared" si="84"/>
        <v>0</v>
      </c>
      <c r="P125" s="10">
        <f t="shared" ref="P125:BZ125" si="85">SUM(P124)</f>
        <v>0</v>
      </c>
      <c r="Q125" s="10">
        <f t="shared" si="85"/>
        <v>0</v>
      </c>
      <c r="R125" s="10">
        <f t="shared" si="85"/>
        <v>0</v>
      </c>
      <c r="S125" s="10">
        <f t="shared" si="85"/>
        <v>0</v>
      </c>
      <c r="T125" s="10">
        <f t="shared" si="85"/>
        <v>0</v>
      </c>
      <c r="U125" s="10">
        <f t="shared" si="85"/>
        <v>0</v>
      </c>
      <c r="V125" s="10">
        <f t="shared" si="85"/>
        <v>0</v>
      </c>
      <c r="W125" s="10">
        <f t="shared" si="85"/>
        <v>0</v>
      </c>
      <c r="X125" s="10">
        <f t="shared" si="85"/>
        <v>0</v>
      </c>
      <c r="Y125" s="10">
        <f t="shared" si="85"/>
        <v>0</v>
      </c>
      <c r="Z125" s="10">
        <f t="shared" si="85"/>
        <v>0</v>
      </c>
      <c r="AA125" s="10">
        <f t="shared" si="85"/>
        <v>0</v>
      </c>
      <c r="AB125" s="10">
        <f t="shared" si="85"/>
        <v>0</v>
      </c>
      <c r="AC125" s="10">
        <f t="shared" si="85"/>
        <v>0</v>
      </c>
      <c r="AD125" s="10">
        <f t="shared" si="85"/>
        <v>0</v>
      </c>
      <c r="AE125" s="10">
        <f t="shared" si="85"/>
        <v>0</v>
      </c>
      <c r="AF125" s="10">
        <f t="shared" si="85"/>
        <v>0</v>
      </c>
      <c r="AG125" s="10">
        <f t="shared" si="85"/>
        <v>0</v>
      </c>
      <c r="AH125" s="10">
        <f t="shared" si="85"/>
        <v>0</v>
      </c>
      <c r="AI125" s="10">
        <f t="shared" si="85"/>
        <v>7069032</v>
      </c>
      <c r="AJ125" s="10">
        <f t="shared" si="85"/>
        <v>0</v>
      </c>
      <c r="AK125" s="10">
        <f t="shared" si="85"/>
        <v>0</v>
      </c>
      <c r="AL125" s="10">
        <f t="shared" ref="AL125" si="86">SUM(AL124)</f>
        <v>0</v>
      </c>
      <c r="AM125" s="10">
        <f t="shared" si="85"/>
        <v>0</v>
      </c>
      <c r="AN125" s="10">
        <f t="shared" si="85"/>
        <v>0</v>
      </c>
      <c r="AO125" s="10">
        <f t="shared" si="85"/>
        <v>0</v>
      </c>
      <c r="AP125" s="10">
        <f t="shared" si="85"/>
        <v>0</v>
      </c>
      <c r="AQ125" s="10">
        <f t="shared" si="85"/>
        <v>0</v>
      </c>
      <c r="AR125" s="10">
        <f t="shared" si="85"/>
        <v>0</v>
      </c>
      <c r="AS125" s="10">
        <f t="shared" si="85"/>
        <v>0</v>
      </c>
      <c r="AT125" s="10">
        <f t="shared" si="85"/>
        <v>0</v>
      </c>
      <c r="AU125" s="10">
        <f t="shared" si="85"/>
        <v>0</v>
      </c>
      <c r="AV125" s="10">
        <f t="shared" si="85"/>
        <v>0</v>
      </c>
      <c r="AW125" s="10">
        <f t="shared" si="85"/>
        <v>0</v>
      </c>
      <c r="AX125" s="10">
        <f t="shared" si="85"/>
        <v>0</v>
      </c>
      <c r="AY125" s="10">
        <f t="shared" si="85"/>
        <v>0</v>
      </c>
      <c r="AZ125" s="10">
        <f t="shared" si="85"/>
        <v>0</v>
      </c>
      <c r="BA125" s="10">
        <f t="shared" si="85"/>
        <v>0</v>
      </c>
      <c r="BB125" s="10">
        <f t="shared" si="85"/>
        <v>0</v>
      </c>
      <c r="BC125" s="10">
        <f t="shared" si="85"/>
        <v>0</v>
      </c>
      <c r="BD125" s="10">
        <f t="shared" si="85"/>
        <v>0</v>
      </c>
      <c r="BE125" s="10">
        <f t="shared" si="85"/>
        <v>0</v>
      </c>
      <c r="BF125" s="10">
        <f t="shared" si="85"/>
        <v>0</v>
      </c>
      <c r="BG125" s="10">
        <f t="shared" si="85"/>
        <v>0</v>
      </c>
      <c r="BH125" s="10">
        <f t="shared" si="85"/>
        <v>0</v>
      </c>
      <c r="BI125" s="10">
        <f t="shared" si="85"/>
        <v>0</v>
      </c>
      <c r="BJ125" s="10">
        <f t="shared" si="85"/>
        <v>0</v>
      </c>
      <c r="BK125" s="10">
        <f t="shared" si="85"/>
        <v>0</v>
      </c>
      <c r="BL125" s="10">
        <f t="shared" si="85"/>
        <v>0</v>
      </c>
      <c r="BM125" s="10">
        <f t="shared" si="85"/>
        <v>0</v>
      </c>
      <c r="BN125" s="10">
        <f t="shared" si="85"/>
        <v>0</v>
      </c>
      <c r="BO125" s="10">
        <f t="shared" si="85"/>
        <v>0</v>
      </c>
      <c r="BP125" s="10">
        <f t="shared" si="85"/>
        <v>0</v>
      </c>
      <c r="BQ125" s="10">
        <f t="shared" si="85"/>
        <v>0</v>
      </c>
      <c r="BR125" s="10">
        <f t="shared" si="85"/>
        <v>0</v>
      </c>
      <c r="BS125" s="10">
        <f t="shared" si="85"/>
        <v>0</v>
      </c>
      <c r="BT125" s="10">
        <f t="shared" si="85"/>
        <v>0</v>
      </c>
      <c r="BU125" s="10">
        <f t="shared" si="85"/>
        <v>0</v>
      </c>
      <c r="BV125" s="10">
        <f t="shared" si="85"/>
        <v>0</v>
      </c>
      <c r="BW125" s="10">
        <f t="shared" si="85"/>
        <v>0</v>
      </c>
      <c r="BX125" s="10">
        <f t="shared" si="85"/>
        <v>0</v>
      </c>
      <c r="BY125" s="10">
        <f t="shared" si="85"/>
        <v>0</v>
      </c>
      <c r="BZ125" s="10">
        <f t="shared" si="85"/>
        <v>0</v>
      </c>
      <c r="CA125" s="10">
        <f t="shared" ref="CA125:CS125" si="87">SUM(CA124)</f>
        <v>0</v>
      </c>
      <c r="CB125" s="10">
        <f t="shared" si="87"/>
        <v>0</v>
      </c>
      <c r="CC125" s="10">
        <f t="shared" si="87"/>
        <v>0</v>
      </c>
      <c r="CD125" s="10">
        <f t="shared" si="87"/>
        <v>0</v>
      </c>
      <c r="CE125" s="10">
        <f t="shared" si="87"/>
        <v>0</v>
      </c>
      <c r="CF125" s="10">
        <f t="shared" si="87"/>
        <v>0</v>
      </c>
      <c r="CG125" s="10">
        <f t="shared" si="87"/>
        <v>0</v>
      </c>
      <c r="CH125" s="10">
        <f t="shared" si="87"/>
        <v>0</v>
      </c>
      <c r="CI125" s="10">
        <f t="shared" si="87"/>
        <v>0</v>
      </c>
      <c r="CJ125" s="10">
        <f t="shared" si="87"/>
        <v>0</v>
      </c>
      <c r="CK125" s="10">
        <f t="shared" si="87"/>
        <v>0</v>
      </c>
      <c r="CL125" s="10">
        <f t="shared" si="87"/>
        <v>0</v>
      </c>
      <c r="CM125" s="10">
        <f t="shared" si="87"/>
        <v>0</v>
      </c>
      <c r="CN125" s="10">
        <f t="shared" si="87"/>
        <v>0</v>
      </c>
      <c r="CO125" s="10">
        <f t="shared" si="87"/>
        <v>0</v>
      </c>
      <c r="CP125" s="10">
        <f t="shared" si="87"/>
        <v>0</v>
      </c>
      <c r="CQ125" s="10">
        <f t="shared" si="87"/>
        <v>0</v>
      </c>
      <c r="CR125" s="10">
        <f t="shared" si="87"/>
        <v>0</v>
      </c>
      <c r="CS125" s="10">
        <f t="shared" si="87"/>
        <v>0</v>
      </c>
    </row>
    <row r="126" spans="1:97" ht="15.75" thickTop="1">
      <c r="A126" s="1"/>
      <c r="B126" s="1"/>
      <c r="C126" s="15"/>
      <c r="D126" s="15"/>
      <c r="G126" s="23"/>
      <c r="H126" s="23"/>
      <c r="I126" s="23"/>
      <c r="J126" s="23"/>
      <c r="K126" s="23"/>
      <c r="L126" s="23"/>
      <c r="M126" s="23"/>
    </row>
    <row r="127" spans="1:97">
      <c r="A127" s="1">
        <v>1130000</v>
      </c>
      <c r="B127" s="1" t="s">
        <v>108</v>
      </c>
      <c r="C127" s="15"/>
      <c r="D127" s="15"/>
      <c r="G127" s="23"/>
      <c r="H127" s="23"/>
      <c r="I127" s="23"/>
      <c r="J127" s="23"/>
      <c r="K127" s="23"/>
      <c r="L127" s="23"/>
      <c r="M127" s="23"/>
    </row>
    <row r="128" spans="1:97">
      <c r="A128" s="170">
        <v>1130200</v>
      </c>
      <c r="B128" s="170" t="s">
        <v>109</v>
      </c>
      <c r="C128" s="171">
        <f>VLOOKUP(A128,[2]!OLD,3,)</f>
        <v>450000</v>
      </c>
      <c r="D128" s="171">
        <v>0</v>
      </c>
      <c r="E128" s="24">
        <f>SUM(N128:CS128)</f>
        <v>0</v>
      </c>
      <c r="F128" s="24">
        <f t="shared" ref="F128:F129" si="88">SUM(E128-D128)</f>
        <v>0</v>
      </c>
      <c r="G128" s="24">
        <f t="shared" ref="G128:G129" si="89">SUM(N128:AA128)</f>
        <v>0</v>
      </c>
      <c r="H128" s="24">
        <f t="shared" ref="H128:H129" si="90">SUM(AB128:AG128)</f>
        <v>0</v>
      </c>
      <c r="I128" s="24">
        <f t="shared" ref="I128:I129" si="91">SUM(AH128:AJ128)</f>
        <v>0</v>
      </c>
      <c r="J128" s="24">
        <f t="shared" ref="J128:J129" si="92">SUM(AK128:BG128)</f>
        <v>0</v>
      </c>
      <c r="K128" s="24">
        <f t="shared" ref="K128:K129" si="93">SUM(BH128:BU128)</f>
        <v>0</v>
      </c>
      <c r="L128" s="24">
        <f t="shared" ref="L128:L129" si="94">SUM(BV128:CE128)</f>
        <v>0</v>
      </c>
      <c r="M128" s="24">
        <f t="shared" ref="M128:M129" si="95">SUM(CF128:CS128)</f>
        <v>0</v>
      </c>
      <c r="N128" s="20">
        <f>([4]SUMMARY!$G134)</f>
        <v>0</v>
      </c>
      <c r="O128" s="20">
        <f>([5]SUMMARY!$G134)</f>
        <v>0</v>
      </c>
      <c r="P128" s="20">
        <f>([6]SUMMARY!$G134)</f>
        <v>0</v>
      </c>
      <c r="Q128" s="20">
        <f>([7]SUMMARY!$G134)</f>
        <v>0</v>
      </c>
      <c r="R128" s="20">
        <f>([8]SUMMARY!$G134)</f>
        <v>0</v>
      </c>
      <c r="S128" s="20">
        <f>([9]SUMMARY!$G134)</f>
        <v>0</v>
      </c>
      <c r="T128" s="20">
        <f>([10]SUMMARY!$G134)</f>
        <v>0</v>
      </c>
      <c r="U128" s="20">
        <f>([11]SUMMARY!$G134)</f>
        <v>0</v>
      </c>
      <c r="V128" s="20">
        <f>([12]SUMMARY!$G134)</f>
        <v>0</v>
      </c>
      <c r="W128" s="20">
        <f>([13]SUMMARY!$G134)</f>
        <v>0</v>
      </c>
      <c r="X128" s="20">
        <f>([14]SUMMARY!$G134)</f>
        <v>0</v>
      </c>
      <c r="Y128" s="20">
        <f>([15]SUMMARY!$G134)</f>
        <v>0</v>
      </c>
      <c r="Z128" s="20">
        <f>([16]SUMMARY!$G134)</f>
        <v>0</v>
      </c>
      <c r="AA128" s="20">
        <f>([17]SUMMARY!$G134)</f>
        <v>0</v>
      </c>
      <c r="AB128" s="20">
        <f>([18]SUMMARY!$G134)</f>
        <v>0</v>
      </c>
      <c r="AC128" s="20">
        <f>([19]SUMMARY!$G134)</f>
        <v>0</v>
      </c>
      <c r="AD128" s="20">
        <f>([20]SUMMARY!$G134)</f>
        <v>0</v>
      </c>
      <c r="AE128" s="20">
        <f>([21]SUMMARY!$G134)</f>
        <v>0</v>
      </c>
      <c r="AF128" s="20">
        <f>([22]SUMMARY!$G134)</f>
        <v>0</v>
      </c>
      <c r="AG128" s="20">
        <f>([23]SUMMARY!$G134)</f>
        <v>0</v>
      </c>
      <c r="AH128" s="20">
        <f>([24]SUMMARY!$G134)</f>
        <v>0</v>
      </c>
      <c r="AI128" s="20">
        <f>([25]SUMMARY!$G134)</f>
        <v>0</v>
      </c>
      <c r="AJ128" s="20">
        <f>([26]SUMMARY!$G134)</f>
        <v>0</v>
      </c>
      <c r="AK128" s="20">
        <f>([27]SUMMARY!$G134)</f>
        <v>0</v>
      </c>
      <c r="AL128" s="20">
        <f>([28]SUMMARY!$G134)</f>
        <v>0</v>
      </c>
      <c r="AM128" s="20">
        <f>([29]SUMMARY!$G134)</f>
        <v>0</v>
      </c>
      <c r="AN128" s="20">
        <f>([30]SUMMARY!$G134)</f>
        <v>0</v>
      </c>
      <c r="AO128" s="20">
        <f>([31]SUMMARY!$G134)</f>
        <v>0</v>
      </c>
      <c r="AP128" s="20">
        <f>([32]SUMMARY!$G134)</f>
        <v>0</v>
      </c>
      <c r="AQ128" s="20">
        <f>([33]SUMMARY!$G134)</f>
        <v>0</v>
      </c>
      <c r="AR128" s="20">
        <f>([34]SUMMARY!$G134)</f>
        <v>0</v>
      </c>
      <c r="AS128" s="20">
        <f>([35]SUMMARY!$G134)</f>
        <v>0</v>
      </c>
      <c r="AT128" s="20">
        <f>([36]SUMMARY!$G134)</f>
        <v>0</v>
      </c>
      <c r="AU128" s="20">
        <f>([37]SUMMARY!$G134)</f>
        <v>0</v>
      </c>
      <c r="AV128" s="20">
        <f>([38]SUMMARY!$G134)</f>
        <v>0</v>
      </c>
      <c r="AW128" s="20">
        <f>([39]SUMMARY!$G134)</f>
        <v>0</v>
      </c>
      <c r="AX128" s="20">
        <f>([40]SUMMARY!$G134)</f>
        <v>0</v>
      </c>
      <c r="AY128" s="20">
        <f>([41]SUMMARY!$G134)</f>
        <v>0</v>
      </c>
      <c r="AZ128" s="20">
        <f>([42]SUMMARY!$G134)</f>
        <v>0</v>
      </c>
      <c r="BA128" s="20">
        <f>([43]SUMMARY!$G134)</f>
        <v>0</v>
      </c>
      <c r="BB128" s="20">
        <f>([44]SUMMARY!$G134)</f>
        <v>0</v>
      </c>
      <c r="BC128" s="20">
        <f>([45]SUMMARY!$G134)</f>
        <v>0</v>
      </c>
      <c r="BD128" s="20">
        <f>([46]SUMMARY!$G134)</f>
        <v>0</v>
      </c>
      <c r="BE128" s="20">
        <f>([47]SUMMARY!$G134)</f>
        <v>0</v>
      </c>
      <c r="BF128" s="20">
        <f>([48]SUMMARY!$G134)</f>
        <v>0</v>
      </c>
      <c r="BG128" s="20">
        <f>([49]SUMMARY!$G134)</f>
        <v>0</v>
      </c>
      <c r="BH128" s="20">
        <f>([50]SUMMARY!$G134)</f>
        <v>0</v>
      </c>
      <c r="BI128" s="20">
        <f>([51]SUMMARY!$G134)</f>
        <v>0</v>
      </c>
      <c r="BJ128" s="20">
        <f>([52]SUMMARY!$G134)</f>
        <v>0</v>
      </c>
      <c r="BK128" s="20">
        <f>([53]SUMMARY!$G134)</f>
        <v>0</v>
      </c>
      <c r="BL128" s="20">
        <f>([54]SUMMARY!$G134)</f>
        <v>0</v>
      </c>
      <c r="BM128" s="20">
        <f>([55]SUMMARY!$G134)</f>
        <v>0</v>
      </c>
      <c r="BN128" s="20">
        <f>([56]SUMMARY!$G134)</f>
        <v>0</v>
      </c>
      <c r="BO128" s="20">
        <f>([57]SUMMARY!$G134)</f>
        <v>0</v>
      </c>
      <c r="BP128" s="20">
        <f>([58]SUMMARY!$G134)</f>
        <v>0</v>
      </c>
      <c r="BQ128" s="20">
        <f>([59]SUMMARY!$G134)</f>
        <v>0</v>
      </c>
      <c r="BR128" s="20">
        <f>([60]SUMMARY!$G134)</f>
        <v>0</v>
      </c>
      <c r="BS128" s="20">
        <f>([61]SUMMARY!$G134)</f>
        <v>0</v>
      </c>
      <c r="BT128" s="20">
        <f>([62]SUMMARY!$G134)</f>
        <v>0</v>
      </c>
      <c r="BU128" s="20">
        <f>([63]SUMMARY!$G134)</f>
        <v>0</v>
      </c>
      <c r="BV128" s="20">
        <f>([64]SUMMARY!$G134)</f>
        <v>0</v>
      </c>
      <c r="BW128" s="20">
        <f>([65]SUMMARY!$G134)</f>
        <v>0</v>
      </c>
      <c r="BX128" s="20">
        <f>([66]SUMMARY!$G134)</f>
        <v>0</v>
      </c>
      <c r="BY128" s="20">
        <f>([67]SUMMARY!$G134)</f>
        <v>0</v>
      </c>
      <c r="BZ128" s="20">
        <f>([68]SUMMARY!$G134)</f>
        <v>0</v>
      </c>
      <c r="CA128" s="20">
        <f>([69]SUMMARY!$G134)</f>
        <v>0</v>
      </c>
      <c r="CB128" s="20">
        <f>([70]SUMMARY!$G134)</f>
        <v>0</v>
      </c>
      <c r="CC128" s="20">
        <f>([71]SUMMARY!$G134)</f>
        <v>0</v>
      </c>
      <c r="CD128" s="20">
        <f>([72]SUMMARY!$G134)</f>
        <v>0</v>
      </c>
      <c r="CE128" s="20">
        <f>([73]SUMMARY!$G134)</f>
        <v>0</v>
      </c>
      <c r="CF128" s="20">
        <f>([74]SUMMARY!$G134)</f>
        <v>0</v>
      </c>
      <c r="CG128" s="20">
        <f>([75]SUMMARY!$G134)</f>
        <v>0</v>
      </c>
      <c r="CH128" s="20">
        <f>([76]SUMMARY!$G134)</f>
        <v>0</v>
      </c>
      <c r="CI128" s="20">
        <f>([77]SUMMARY!$G134)</f>
        <v>0</v>
      </c>
      <c r="CJ128" s="20">
        <f>([78]SUMMARY!$G134)</f>
        <v>0</v>
      </c>
      <c r="CK128" s="20">
        <f>([79]SUMMARY!$G134)</f>
        <v>0</v>
      </c>
      <c r="CL128" s="20">
        <f>([80]SUMMARY!$G134)</f>
        <v>0</v>
      </c>
      <c r="CM128" s="20">
        <f>([81]SUMMARY!$G134)</f>
        <v>0</v>
      </c>
      <c r="CN128" s="20">
        <f>([82]SUMMARY!$G134)</f>
        <v>0</v>
      </c>
      <c r="CO128" s="20">
        <f>([83]SUMMARY!$G134)</f>
        <v>0</v>
      </c>
      <c r="CP128" s="20">
        <f>([84]SUMMARY!$G134)</f>
        <v>0</v>
      </c>
      <c r="CQ128" s="20">
        <f>([85]SUMMARY!$G134)</f>
        <v>0</v>
      </c>
      <c r="CR128" s="20">
        <f>([86]SUMMARY!$G134)</f>
        <v>0</v>
      </c>
      <c r="CS128" s="20">
        <f>([87]SUMMARY!$G134)</f>
        <v>0</v>
      </c>
    </row>
    <row r="129" spans="1:97">
      <c r="A129" s="170">
        <v>1130201</v>
      </c>
      <c r="B129" s="170" t="s">
        <v>110</v>
      </c>
      <c r="C129" s="171">
        <f>VLOOKUP(A129,[2]!OLD,3,)</f>
        <v>2500000</v>
      </c>
      <c r="D129" s="171">
        <v>2600000</v>
      </c>
      <c r="E129" s="24">
        <f>SUM(N129:CS129)</f>
        <v>2600000</v>
      </c>
      <c r="F129" s="24">
        <f t="shared" si="88"/>
        <v>0</v>
      </c>
      <c r="G129" s="24">
        <f t="shared" si="89"/>
        <v>0</v>
      </c>
      <c r="H129" s="24">
        <f t="shared" si="90"/>
        <v>0</v>
      </c>
      <c r="I129" s="24">
        <f t="shared" si="91"/>
        <v>2600000</v>
      </c>
      <c r="J129" s="24">
        <f t="shared" si="92"/>
        <v>0</v>
      </c>
      <c r="K129" s="24">
        <f t="shared" si="93"/>
        <v>0</v>
      </c>
      <c r="L129" s="24">
        <f t="shared" si="94"/>
        <v>0</v>
      </c>
      <c r="M129" s="24">
        <f t="shared" si="95"/>
        <v>0</v>
      </c>
      <c r="N129" s="20">
        <f>([4]SUMMARY!$G135)</f>
        <v>0</v>
      </c>
      <c r="O129" s="20">
        <f>([5]SUMMARY!$G135)</f>
        <v>0</v>
      </c>
      <c r="P129" s="20">
        <f>([6]SUMMARY!$G135)</f>
        <v>0</v>
      </c>
      <c r="Q129" s="20">
        <f>([7]SUMMARY!$G135)</f>
        <v>0</v>
      </c>
      <c r="R129" s="20">
        <f>([8]SUMMARY!$G135)</f>
        <v>0</v>
      </c>
      <c r="S129" s="20">
        <f>([9]SUMMARY!$G135)</f>
        <v>0</v>
      </c>
      <c r="T129" s="20">
        <f>([10]SUMMARY!$G135)</f>
        <v>0</v>
      </c>
      <c r="U129" s="20">
        <f>([11]SUMMARY!$G135)</f>
        <v>0</v>
      </c>
      <c r="V129" s="20">
        <f>([12]SUMMARY!$G135)</f>
        <v>0</v>
      </c>
      <c r="W129" s="20">
        <f>([13]SUMMARY!$G135)</f>
        <v>0</v>
      </c>
      <c r="X129" s="20">
        <f>([14]SUMMARY!$G135)</f>
        <v>0</v>
      </c>
      <c r="Y129" s="20">
        <f>([15]SUMMARY!$G135)</f>
        <v>0</v>
      </c>
      <c r="Z129" s="20">
        <f>([16]SUMMARY!$G135)</f>
        <v>0</v>
      </c>
      <c r="AA129" s="20">
        <f>([17]SUMMARY!$G135)</f>
        <v>0</v>
      </c>
      <c r="AB129" s="20">
        <f>([18]SUMMARY!$G135)</f>
        <v>0</v>
      </c>
      <c r="AC129" s="20">
        <f>([19]SUMMARY!$G135)</f>
        <v>0</v>
      </c>
      <c r="AD129" s="20">
        <f>([20]SUMMARY!$G135)</f>
        <v>0</v>
      </c>
      <c r="AE129" s="20">
        <f>([21]SUMMARY!$G135)</f>
        <v>0</v>
      </c>
      <c r="AF129" s="20">
        <f>([22]SUMMARY!$G135)</f>
        <v>0</v>
      </c>
      <c r="AG129" s="20">
        <f>([23]SUMMARY!$G135)</f>
        <v>0</v>
      </c>
      <c r="AH129" s="20">
        <f>([24]SUMMARY!$G135)</f>
        <v>0</v>
      </c>
      <c r="AI129" s="20">
        <f>([25]SUMMARY!$G135)</f>
        <v>2600000</v>
      </c>
      <c r="AJ129" s="20">
        <f>([26]SUMMARY!$G135)</f>
        <v>0</v>
      </c>
      <c r="AK129" s="20">
        <f>([27]SUMMARY!$G135)</f>
        <v>0</v>
      </c>
      <c r="AL129" s="20">
        <f>([28]SUMMARY!$G135)</f>
        <v>0</v>
      </c>
      <c r="AM129" s="20">
        <f>([29]SUMMARY!$G135)</f>
        <v>0</v>
      </c>
      <c r="AN129" s="20">
        <f>([30]SUMMARY!$G135)</f>
        <v>0</v>
      </c>
      <c r="AO129" s="20">
        <f>([31]SUMMARY!$G135)</f>
        <v>0</v>
      </c>
      <c r="AP129" s="20">
        <f>([32]SUMMARY!$G135)</f>
        <v>0</v>
      </c>
      <c r="AQ129" s="20">
        <f>([33]SUMMARY!$G135)</f>
        <v>0</v>
      </c>
      <c r="AR129" s="20">
        <f>([34]SUMMARY!$G135)</f>
        <v>0</v>
      </c>
      <c r="AS129" s="20">
        <f>([35]SUMMARY!$G135)</f>
        <v>0</v>
      </c>
      <c r="AT129" s="20">
        <f>([36]SUMMARY!$G135)</f>
        <v>0</v>
      </c>
      <c r="AU129" s="20">
        <f>([37]SUMMARY!$G135)</f>
        <v>0</v>
      </c>
      <c r="AV129" s="20">
        <f>([38]SUMMARY!$G135)</f>
        <v>0</v>
      </c>
      <c r="AW129" s="20">
        <f>([39]SUMMARY!$G135)</f>
        <v>0</v>
      </c>
      <c r="AX129" s="20">
        <f>([40]SUMMARY!$G135)</f>
        <v>0</v>
      </c>
      <c r="AY129" s="20">
        <f>([41]SUMMARY!$G135)</f>
        <v>0</v>
      </c>
      <c r="AZ129" s="20">
        <f>([42]SUMMARY!$G135)</f>
        <v>0</v>
      </c>
      <c r="BA129" s="20">
        <f>([43]SUMMARY!$G135)</f>
        <v>0</v>
      </c>
      <c r="BB129" s="20">
        <f>([44]SUMMARY!$G135)</f>
        <v>0</v>
      </c>
      <c r="BC129" s="20">
        <f>([45]SUMMARY!$G135)</f>
        <v>0</v>
      </c>
      <c r="BD129" s="20">
        <f>([46]SUMMARY!$G135)</f>
        <v>0</v>
      </c>
      <c r="BE129" s="20">
        <f>([47]SUMMARY!$G135)</f>
        <v>0</v>
      </c>
      <c r="BF129" s="20">
        <f>([48]SUMMARY!$G135)</f>
        <v>0</v>
      </c>
      <c r="BG129" s="20">
        <f>([49]SUMMARY!$G135)</f>
        <v>0</v>
      </c>
      <c r="BH129" s="20">
        <f>([50]SUMMARY!$G135)</f>
        <v>0</v>
      </c>
      <c r="BI129" s="20">
        <f>([51]SUMMARY!$G135)</f>
        <v>0</v>
      </c>
      <c r="BJ129" s="20">
        <f>([52]SUMMARY!$G135)</f>
        <v>0</v>
      </c>
      <c r="BK129" s="20">
        <f>([53]SUMMARY!$G135)</f>
        <v>0</v>
      </c>
      <c r="BL129" s="20">
        <f>([54]SUMMARY!$G135)</f>
        <v>0</v>
      </c>
      <c r="BM129" s="20">
        <f>([55]SUMMARY!$G135)</f>
        <v>0</v>
      </c>
      <c r="BN129" s="20">
        <f>([56]SUMMARY!$G135)</f>
        <v>0</v>
      </c>
      <c r="BO129" s="20">
        <f>([57]SUMMARY!$G135)</f>
        <v>0</v>
      </c>
      <c r="BP129" s="20">
        <f>([58]SUMMARY!$G135)</f>
        <v>0</v>
      </c>
      <c r="BQ129" s="20">
        <f>([59]SUMMARY!$G135)</f>
        <v>0</v>
      </c>
      <c r="BR129" s="20">
        <f>([60]SUMMARY!$G135)</f>
        <v>0</v>
      </c>
      <c r="BS129" s="20">
        <f>([61]SUMMARY!$G135)</f>
        <v>0</v>
      </c>
      <c r="BT129" s="20">
        <f>([62]SUMMARY!$G135)</f>
        <v>0</v>
      </c>
      <c r="BU129" s="20">
        <f>([63]SUMMARY!$G135)</f>
        <v>0</v>
      </c>
      <c r="BV129" s="20">
        <f>([64]SUMMARY!$G135)</f>
        <v>0</v>
      </c>
      <c r="BW129" s="20">
        <f>([65]SUMMARY!$G135)</f>
        <v>0</v>
      </c>
      <c r="BX129" s="20">
        <f>([66]SUMMARY!$G135)</f>
        <v>0</v>
      </c>
      <c r="BY129" s="20">
        <f>([67]SUMMARY!$G135)</f>
        <v>0</v>
      </c>
      <c r="BZ129" s="20">
        <f>([68]SUMMARY!$G135)</f>
        <v>0</v>
      </c>
      <c r="CA129" s="20">
        <f>([69]SUMMARY!$G135)</f>
        <v>0</v>
      </c>
      <c r="CB129" s="20">
        <f>([70]SUMMARY!$G135)</f>
        <v>0</v>
      </c>
      <c r="CC129" s="20">
        <f>([71]SUMMARY!$G135)</f>
        <v>0</v>
      </c>
      <c r="CD129" s="20">
        <f>([72]SUMMARY!$G135)</f>
        <v>0</v>
      </c>
      <c r="CE129" s="20">
        <f>([73]SUMMARY!$G135)</f>
        <v>0</v>
      </c>
      <c r="CF129" s="20">
        <f>([74]SUMMARY!$G135)</f>
        <v>0</v>
      </c>
      <c r="CG129" s="20">
        <f>([75]SUMMARY!$G135)</f>
        <v>0</v>
      </c>
      <c r="CH129" s="20">
        <f>([76]SUMMARY!$G135)</f>
        <v>0</v>
      </c>
      <c r="CI129" s="20">
        <f>([77]SUMMARY!$G135)</f>
        <v>0</v>
      </c>
      <c r="CJ129" s="20">
        <f>([78]SUMMARY!$G135)</f>
        <v>0</v>
      </c>
      <c r="CK129" s="20">
        <f>([79]SUMMARY!$G135)</f>
        <v>0</v>
      </c>
      <c r="CL129" s="20">
        <f>([80]SUMMARY!$G135)</f>
        <v>0</v>
      </c>
      <c r="CM129" s="20">
        <f>([81]SUMMARY!$G135)</f>
        <v>0</v>
      </c>
      <c r="CN129" s="20">
        <f>([82]SUMMARY!$G135)</f>
        <v>0</v>
      </c>
      <c r="CO129" s="20">
        <f>([83]SUMMARY!$G135)</f>
        <v>0</v>
      </c>
      <c r="CP129" s="20">
        <f>([84]SUMMARY!$G135)</f>
        <v>0</v>
      </c>
      <c r="CQ129" s="20">
        <f>([85]SUMMARY!$G135)</f>
        <v>0</v>
      </c>
      <c r="CR129" s="20">
        <f>([86]SUMMARY!$G135)</f>
        <v>0</v>
      </c>
      <c r="CS129" s="20">
        <f>([87]SUMMARY!$G135)</f>
        <v>0</v>
      </c>
    </row>
    <row r="130" spans="1:97" ht="15.75" thickBot="1">
      <c r="A130" s="4">
        <v>1139995</v>
      </c>
      <c r="B130" s="4" t="s">
        <v>111</v>
      </c>
      <c r="C130" s="18">
        <f>SUM(C128:C129)</f>
        <v>2950000</v>
      </c>
      <c r="D130" s="18">
        <f>SUM(D128:D129)</f>
        <v>2600000</v>
      </c>
      <c r="E130" s="18">
        <f>SUM(E128:E129)</f>
        <v>2600000</v>
      </c>
      <c r="F130" s="18">
        <f>SUM(F128:F129)</f>
        <v>0</v>
      </c>
      <c r="G130" s="25">
        <f t="shared" ref="G130:M130" si="96">SUM(G128:G129)</f>
        <v>0</v>
      </c>
      <c r="H130" s="25">
        <f t="shared" si="96"/>
        <v>0</v>
      </c>
      <c r="I130" s="25">
        <f t="shared" si="96"/>
        <v>2600000</v>
      </c>
      <c r="J130" s="25">
        <f t="shared" si="96"/>
        <v>0</v>
      </c>
      <c r="K130" s="25">
        <f t="shared" si="96"/>
        <v>0</v>
      </c>
      <c r="L130" s="25">
        <f t="shared" si="96"/>
        <v>0</v>
      </c>
      <c r="M130" s="25">
        <f t="shared" si="96"/>
        <v>0</v>
      </c>
      <c r="N130" s="10">
        <f t="shared" ref="N130:O130" si="97">SUM(N128:N129)</f>
        <v>0</v>
      </c>
      <c r="O130" s="10">
        <f t="shared" si="97"/>
        <v>0</v>
      </c>
      <c r="P130" s="10">
        <f t="shared" ref="P130:BZ130" si="98">SUM(P128:P129)</f>
        <v>0</v>
      </c>
      <c r="Q130" s="10">
        <f t="shared" si="98"/>
        <v>0</v>
      </c>
      <c r="R130" s="10">
        <f t="shared" si="98"/>
        <v>0</v>
      </c>
      <c r="S130" s="10">
        <f t="shared" si="98"/>
        <v>0</v>
      </c>
      <c r="T130" s="10">
        <f t="shared" si="98"/>
        <v>0</v>
      </c>
      <c r="U130" s="10">
        <f t="shared" si="98"/>
        <v>0</v>
      </c>
      <c r="V130" s="10">
        <f t="shared" si="98"/>
        <v>0</v>
      </c>
      <c r="W130" s="10">
        <f t="shared" si="98"/>
        <v>0</v>
      </c>
      <c r="X130" s="10">
        <f t="shared" si="98"/>
        <v>0</v>
      </c>
      <c r="Y130" s="10">
        <f t="shared" si="98"/>
        <v>0</v>
      </c>
      <c r="Z130" s="10">
        <f t="shared" si="98"/>
        <v>0</v>
      </c>
      <c r="AA130" s="10">
        <f t="shared" si="98"/>
        <v>0</v>
      </c>
      <c r="AB130" s="10">
        <f t="shared" si="98"/>
        <v>0</v>
      </c>
      <c r="AC130" s="10">
        <f t="shared" si="98"/>
        <v>0</v>
      </c>
      <c r="AD130" s="10">
        <f t="shared" si="98"/>
        <v>0</v>
      </c>
      <c r="AE130" s="10">
        <f t="shared" si="98"/>
        <v>0</v>
      </c>
      <c r="AF130" s="10">
        <f t="shared" si="98"/>
        <v>0</v>
      </c>
      <c r="AG130" s="10">
        <f t="shared" si="98"/>
        <v>0</v>
      </c>
      <c r="AH130" s="10">
        <f t="shared" si="98"/>
        <v>0</v>
      </c>
      <c r="AI130" s="10">
        <f t="shared" si="98"/>
        <v>2600000</v>
      </c>
      <c r="AJ130" s="10">
        <f t="shared" si="98"/>
        <v>0</v>
      </c>
      <c r="AK130" s="10">
        <f t="shared" si="98"/>
        <v>0</v>
      </c>
      <c r="AL130" s="10">
        <f t="shared" ref="AL130" si="99">SUM(AL128:AL129)</f>
        <v>0</v>
      </c>
      <c r="AM130" s="10">
        <f t="shared" si="98"/>
        <v>0</v>
      </c>
      <c r="AN130" s="10">
        <f t="shared" si="98"/>
        <v>0</v>
      </c>
      <c r="AO130" s="10">
        <f t="shared" si="98"/>
        <v>0</v>
      </c>
      <c r="AP130" s="10">
        <f t="shared" si="98"/>
        <v>0</v>
      </c>
      <c r="AQ130" s="10">
        <f t="shared" si="98"/>
        <v>0</v>
      </c>
      <c r="AR130" s="10">
        <f t="shared" si="98"/>
        <v>0</v>
      </c>
      <c r="AS130" s="10">
        <f t="shared" si="98"/>
        <v>0</v>
      </c>
      <c r="AT130" s="10">
        <f t="shared" si="98"/>
        <v>0</v>
      </c>
      <c r="AU130" s="10">
        <f t="shared" si="98"/>
        <v>0</v>
      </c>
      <c r="AV130" s="10">
        <f t="shared" si="98"/>
        <v>0</v>
      </c>
      <c r="AW130" s="10">
        <f t="shared" si="98"/>
        <v>0</v>
      </c>
      <c r="AX130" s="10">
        <f t="shared" si="98"/>
        <v>0</v>
      </c>
      <c r="AY130" s="10">
        <f t="shared" si="98"/>
        <v>0</v>
      </c>
      <c r="AZ130" s="10">
        <f t="shared" si="98"/>
        <v>0</v>
      </c>
      <c r="BA130" s="10">
        <f t="shared" si="98"/>
        <v>0</v>
      </c>
      <c r="BB130" s="10">
        <f t="shared" si="98"/>
        <v>0</v>
      </c>
      <c r="BC130" s="10">
        <f t="shared" si="98"/>
        <v>0</v>
      </c>
      <c r="BD130" s="10">
        <f t="shared" si="98"/>
        <v>0</v>
      </c>
      <c r="BE130" s="10">
        <f t="shared" si="98"/>
        <v>0</v>
      </c>
      <c r="BF130" s="10">
        <f t="shared" si="98"/>
        <v>0</v>
      </c>
      <c r="BG130" s="10">
        <f t="shared" si="98"/>
        <v>0</v>
      </c>
      <c r="BH130" s="10">
        <f t="shared" si="98"/>
        <v>0</v>
      </c>
      <c r="BI130" s="10">
        <f t="shared" si="98"/>
        <v>0</v>
      </c>
      <c r="BJ130" s="10">
        <f t="shared" si="98"/>
        <v>0</v>
      </c>
      <c r="BK130" s="10">
        <f t="shared" si="98"/>
        <v>0</v>
      </c>
      <c r="BL130" s="10">
        <f t="shared" si="98"/>
        <v>0</v>
      </c>
      <c r="BM130" s="10">
        <f t="shared" si="98"/>
        <v>0</v>
      </c>
      <c r="BN130" s="10">
        <f t="shared" si="98"/>
        <v>0</v>
      </c>
      <c r="BO130" s="10">
        <f t="shared" si="98"/>
        <v>0</v>
      </c>
      <c r="BP130" s="10">
        <f t="shared" si="98"/>
        <v>0</v>
      </c>
      <c r="BQ130" s="10">
        <f t="shared" si="98"/>
        <v>0</v>
      </c>
      <c r="BR130" s="10">
        <f t="shared" si="98"/>
        <v>0</v>
      </c>
      <c r="BS130" s="10">
        <f t="shared" si="98"/>
        <v>0</v>
      </c>
      <c r="BT130" s="10">
        <f t="shared" si="98"/>
        <v>0</v>
      </c>
      <c r="BU130" s="10">
        <f t="shared" si="98"/>
        <v>0</v>
      </c>
      <c r="BV130" s="10">
        <f t="shared" si="98"/>
        <v>0</v>
      </c>
      <c r="BW130" s="10">
        <f t="shared" si="98"/>
        <v>0</v>
      </c>
      <c r="BX130" s="10">
        <f t="shared" si="98"/>
        <v>0</v>
      </c>
      <c r="BY130" s="10">
        <f t="shared" si="98"/>
        <v>0</v>
      </c>
      <c r="BZ130" s="10">
        <f t="shared" si="98"/>
        <v>0</v>
      </c>
      <c r="CA130" s="10">
        <f t="shared" ref="CA130:CS130" si="100">SUM(CA128:CA129)</f>
        <v>0</v>
      </c>
      <c r="CB130" s="10">
        <f t="shared" si="100"/>
        <v>0</v>
      </c>
      <c r="CC130" s="10">
        <f t="shared" si="100"/>
        <v>0</v>
      </c>
      <c r="CD130" s="10">
        <f t="shared" si="100"/>
        <v>0</v>
      </c>
      <c r="CE130" s="10">
        <f t="shared" si="100"/>
        <v>0</v>
      </c>
      <c r="CF130" s="10">
        <f t="shared" si="100"/>
        <v>0</v>
      </c>
      <c r="CG130" s="10">
        <f t="shared" si="100"/>
        <v>0</v>
      </c>
      <c r="CH130" s="10">
        <f t="shared" si="100"/>
        <v>0</v>
      </c>
      <c r="CI130" s="10">
        <f t="shared" si="100"/>
        <v>0</v>
      </c>
      <c r="CJ130" s="10">
        <f t="shared" si="100"/>
        <v>0</v>
      </c>
      <c r="CK130" s="10">
        <f t="shared" si="100"/>
        <v>0</v>
      </c>
      <c r="CL130" s="10">
        <f t="shared" si="100"/>
        <v>0</v>
      </c>
      <c r="CM130" s="10">
        <f t="shared" si="100"/>
        <v>0</v>
      </c>
      <c r="CN130" s="10">
        <f t="shared" si="100"/>
        <v>0</v>
      </c>
      <c r="CO130" s="10">
        <f t="shared" si="100"/>
        <v>0</v>
      </c>
      <c r="CP130" s="10">
        <f t="shared" si="100"/>
        <v>0</v>
      </c>
      <c r="CQ130" s="10">
        <f t="shared" si="100"/>
        <v>0</v>
      </c>
      <c r="CR130" s="10">
        <f t="shared" si="100"/>
        <v>0</v>
      </c>
      <c r="CS130" s="10">
        <f t="shared" si="100"/>
        <v>0</v>
      </c>
    </row>
    <row r="131" spans="1:97" ht="15.75" thickTop="1">
      <c r="A131" s="1"/>
      <c r="B131" s="1"/>
      <c r="G131" s="23"/>
      <c r="H131" s="23"/>
      <c r="I131" s="23"/>
      <c r="J131" s="23"/>
      <c r="K131" s="23"/>
      <c r="L131" s="23"/>
      <c r="M131" s="23"/>
    </row>
    <row r="132" spans="1:97" ht="15.75" thickBot="1">
      <c r="A132" s="5">
        <v>1199998</v>
      </c>
      <c r="B132" s="5" t="s">
        <v>112</v>
      </c>
      <c r="C132" s="19">
        <f>SUM(C130+C125+C121+C114+C42)</f>
        <v>330963001</v>
      </c>
      <c r="D132" s="19">
        <f>SUM(D130+D125+D121+D114+D42)</f>
        <v>325263238</v>
      </c>
      <c r="E132" s="19">
        <f>SUM(E130+E125+E121+E114+E42)</f>
        <v>361266678</v>
      </c>
      <c r="F132" s="19">
        <f>SUM(F130+F125+F121+F114+F42)</f>
        <v>36003440</v>
      </c>
      <c r="G132" s="26">
        <f t="shared" ref="G132:M132" si="101">SUM(G130+G125+G121+G114+G42)</f>
        <v>27617717</v>
      </c>
      <c r="H132" s="26">
        <f t="shared" si="101"/>
        <v>15553067</v>
      </c>
      <c r="I132" s="26">
        <f t="shared" si="101"/>
        <v>31507346</v>
      </c>
      <c r="J132" s="26">
        <f t="shared" si="101"/>
        <v>113030795</v>
      </c>
      <c r="K132" s="26">
        <f t="shared" si="101"/>
        <v>57142879</v>
      </c>
      <c r="L132" s="26">
        <f t="shared" si="101"/>
        <v>23297273</v>
      </c>
      <c r="M132" s="26">
        <f t="shared" si="101"/>
        <v>93117601</v>
      </c>
      <c r="N132" s="12">
        <f t="shared" ref="N132:O132" si="102">SUM(N130+N125+N121+N114+N42)</f>
        <v>10936279</v>
      </c>
      <c r="O132" s="12">
        <f t="shared" si="102"/>
        <v>4711798</v>
      </c>
      <c r="P132" s="12">
        <f t="shared" ref="P132:BZ132" si="103">SUM(P130+P125+P121+P114+P42)</f>
        <v>1196342</v>
      </c>
      <c r="Q132" s="12">
        <f t="shared" si="103"/>
        <v>627224</v>
      </c>
      <c r="R132" s="12">
        <f t="shared" si="103"/>
        <v>628304</v>
      </c>
      <c r="S132" s="12">
        <f t="shared" si="103"/>
        <v>434965</v>
      </c>
      <c r="T132" s="12">
        <f t="shared" si="103"/>
        <v>627224</v>
      </c>
      <c r="U132" s="12">
        <f t="shared" si="103"/>
        <v>628304</v>
      </c>
      <c r="V132" s="12">
        <f t="shared" si="103"/>
        <v>627223</v>
      </c>
      <c r="W132" s="12">
        <f t="shared" si="103"/>
        <v>627224</v>
      </c>
      <c r="X132" s="12">
        <f t="shared" si="103"/>
        <v>488557</v>
      </c>
      <c r="Y132" s="12">
        <f t="shared" si="103"/>
        <v>2616301</v>
      </c>
      <c r="Z132" s="12">
        <f t="shared" si="103"/>
        <v>2700551</v>
      </c>
      <c r="AA132" s="12">
        <f t="shared" si="103"/>
        <v>767421</v>
      </c>
      <c r="AB132" s="12">
        <f t="shared" si="103"/>
        <v>9200833</v>
      </c>
      <c r="AC132" s="12">
        <f t="shared" si="103"/>
        <v>1098774</v>
      </c>
      <c r="AD132" s="12">
        <f t="shared" si="103"/>
        <v>1018457</v>
      </c>
      <c r="AE132" s="12">
        <f t="shared" si="103"/>
        <v>2948538</v>
      </c>
      <c r="AF132" s="12">
        <f t="shared" si="103"/>
        <v>791049</v>
      </c>
      <c r="AG132" s="12">
        <f t="shared" si="103"/>
        <v>495416</v>
      </c>
      <c r="AH132" s="12">
        <f t="shared" si="103"/>
        <v>3153922</v>
      </c>
      <c r="AI132" s="12">
        <f t="shared" si="103"/>
        <v>23985847</v>
      </c>
      <c r="AJ132" s="12">
        <f t="shared" si="103"/>
        <v>4367577</v>
      </c>
      <c r="AK132" s="12">
        <f t="shared" si="103"/>
        <v>2904843</v>
      </c>
      <c r="AL132" s="12">
        <f t="shared" ref="AL132" si="104">SUM(AL130+AL125+AL121+AL114+AL42)</f>
        <v>8288076</v>
      </c>
      <c r="AM132" s="12">
        <f t="shared" si="103"/>
        <v>1689330</v>
      </c>
      <c r="AN132" s="12">
        <f t="shared" si="103"/>
        <v>1026000</v>
      </c>
      <c r="AO132" s="12">
        <f t="shared" si="103"/>
        <v>3484462</v>
      </c>
      <c r="AP132" s="12">
        <f t="shared" si="103"/>
        <v>8514631</v>
      </c>
      <c r="AQ132" s="12">
        <f t="shared" si="103"/>
        <v>34721840</v>
      </c>
      <c r="AR132" s="12">
        <f t="shared" si="103"/>
        <v>1762772</v>
      </c>
      <c r="AS132" s="12">
        <f t="shared" si="103"/>
        <v>16350087</v>
      </c>
      <c r="AT132" s="12">
        <f t="shared" si="103"/>
        <v>3625198</v>
      </c>
      <c r="AU132" s="12">
        <f t="shared" si="103"/>
        <v>2271299</v>
      </c>
      <c r="AV132" s="12">
        <f t="shared" si="103"/>
        <v>3506315</v>
      </c>
      <c r="AW132" s="12">
        <f t="shared" si="103"/>
        <v>1321850</v>
      </c>
      <c r="AX132" s="12">
        <f t="shared" si="103"/>
        <v>0</v>
      </c>
      <c r="AY132" s="12">
        <f t="shared" si="103"/>
        <v>222281</v>
      </c>
      <c r="AZ132" s="12">
        <f t="shared" si="103"/>
        <v>404000</v>
      </c>
      <c r="BA132" s="12">
        <f t="shared" si="103"/>
        <v>623369</v>
      </c>
      <c r="BB132" s="12">
        <f t="shared" si="103"/>
        <v>604768</v>
      </c>
      <c r="BC132" s="12">
        <f t="shared" si="103"/>
        <v>1480367</v>
      </c>
      <c r="BD132" s="12">
        <f t="shared" si="103"/>
        <v>5022562</v>
      </c>
      <c r="BE132" s="12">
        <f t="shared" si="103"/>
        <v>0</v>
      </c>
      <c r="BF132" s="12">
        <f t="shared" si="103"/>
        <v>13932655</v>
      </c>
      <c r="BG132" s="12">
        <f t="shared" si="103"/>
        <v>1274090</v>
      </c>
      <c r="BH132" s="12">
        <f t="shared" si="103"/>
        <v>650175</v>
      </c>
      <c r="BI132" s="12">
        <f t="shared" si="103"/>
        <v>1396587</v>
      </c>
      <c r="BJ132" s="12">
        <f t="shared" si="103"/>
        <v>2963943</v>
      </c>
      <c r="BK132" s="12">
        <f t="shared" si="103"/>
        <v>10500</v>
      </c>
      <c r="BL132" s="12">
        <f t="shared" si="103"/>
        <v>1436005</v>
      </c>
      <c r="BM132" s="12">
        <f t="shared" si="103"/>
        <v>940374</v>
      </c>
      <c r="BN132" s="12">
        <f t="shared" si="103"/>
        <v>1660319</v>
      </c>
      <c r="BO132" s="12">
        <f t="shared" si="103"/>
        <v>12838008</v>
      </c>
      <c r="BP132" s="12">
        <f t="shared" si="103"/>
        <v>1545648</v>
      </c>
      <c r="BQ132" s="12">
        <f t="shared" si="103"/>
        <v>3258012</v>
      </c>
      <c r="BR132" s="12">
        <f t="shared" si="103"/>
        <v>10101902</v>
      </c>
      <c r="BS132" s="12">
        <f t="shared" si="103"/>
        <v>9626309</v>
      </c>
      <c r="BT132" s="12">
        <f t="shared" si="103"/>
        <v>5955133</v>
      </c>
      <c r="BU132" s="12">
        <f t="shared" si="103"/>
        <v>4759964</v>
      </c>
      <c r="BV132" s="12">
        <f t="shared" si="103"/>
        <v>1907438</v>
      </c>
      <c r="BW132" s="12">
        <f t="shared" si="103"/>
        <v>1852832</v>
      </c>
      <c r="BX132" s="12">
        <f t="shared" si="103"/>
        <v>661572</v>
      </c>
      <c r="BY132" s="12">
        <f t="shared" si="103"/>
        <v>2974641</v>
      </c>
      <c r="BZ132" s="12">
        <f t="shared" si="103"/>
        <v>3113466</v>
      </c>
      <c r="CA132" s="12">
        <f t="shared" ref="CA132:CS132" si="105">SUM(CA130+CA125+CA121+CA114+CA42)</f>
        <v>1059236</v>
      </c>
      <c r="CB132" s="12">
        <f t="shared" si="105"/>
        <v>6335265</v>
      </c>
      <c r="CC132" s="12">
        <f t="shared" si="105"/>
        <v>1861284</v>
      </c>
      <c r="CD132" s="12">
        <f t="shared" si="105"/>
        <v>2803512</v>
      </c>
      <c r="CE132" s="12">
        <f t="shared" si="105"/>
        <v>728027</v>
      </c>
      <c r="CF132" s="12">
        <f t="shared" si="105"/>
        <v>2469822</v>
      </c>
      <c r="CG132" s="12">
        <f t="shared" si="105"/>
        <v>1789097</v>
      </c>
      <c r="CH132" s="12">
        <f t="shared" si="105"/>
        <v>1232237</v>
      </c>
      <c r="CI132" s="12">
        <f t="shared" si="105"/>
        <v>350213</v>
      </c>
      <c r="CJ132" s="12">
        <f t="shared" si="105"/>
        <v>4660772</v>
      </c>
      <c r="CK132" s="12">
        <f t="shared" si="105"/>
        <v>6709618</v>
      </c>
      <c r="CL132" s="12">
        <f t="shared" si="105"/>
        <v>1341736</v>
      </c>
      <c r="CM132" s="12">
        <f t="shared" si="105"/>
        <v>2069951</v>
      </c>
      <c r="CN132" s="12">
        <f t="shared" si="105"/>
        <v>3646141</v>
      </c>
      <c r="CO132" s="12">
        <f t="shared" si="105"/>
        <v>10726096</v>
      </c>
      <c r="CP132" s="12">
        <f t="shared" si="105"/>
        <v>49129310</v>
      </c>
      <c r="CQ132" s="12">
        <f t="shared" si="105"/>
        <v>1355947</v>
      </c>
      <c r="CR132" s="12">
        <f t="shared" si="105"/>
        <v>1600068</v>
      </c>
      <c r="CS132" s="12">
        <f t="shared" si="105"/>
        <v>6036593</v>
      </c>
    </row>
    <row r="133" spans="1:97">
      <c r="A133" s="1"/>
      <c r="B133" s="1"/>
      <c r="C133" s="15"/>
      <c r="D133" s="15"/>
      <c r="G133" s="23"/>
      <c r="H133" s="23"/>
      <c r="I133" s="23"/>
      <c r="J133" s="23"/>
      <c r="K133" s="23"/>
      <c r="L133" s="23"/>
      <c r="M133" s="23"/>
    </row>
    <row r="134" spans="1:97">
      <c r="A134" s="1">
        <v>2200000</v>
      </c>
      <c r="B134" s="1" t="s">
        <v>113</v>
      </c>
      <c r="C134" s="15"/>
      <c r="D134" s="15"/>
      <c r="G134" s="23"/>
      <c r="H134" s="23"/>
      <c r="I134" s="23"/>
      <c r="J134" s="23"/>
      <c r="K134" s="23"/>
      <c r="L134" s="23"/>
      <c r="M134" s="23"/>
    </row>
    <row r="135" spans="1:97">
      <c r="A135" s="1"/>
      <c r="B135" s="1"/>
      <c r="C135" s="15"/>
      <c r="D135" s="15"/>
      <c r="G135" s="23"/>
      <c r="H135" s="23"/>
      <c r="I135" s="23"/>
      <c r="J135" s="23"/>
      <c r="K135" s="23"/>
      <c r="L135" s="23"/>
      <c r="M135" s="23"/>
    </row>
    <row r="136" spans="1:97">
      <c r="A136" s="1">
        <v>2230000</v>
      </c>
      <c r="B136" s="1" t="s">
        <v>114</v>
      </c>
      <c r="C136" s="15"/>
      <c r="D136" s="15"/>
      <c r="G136" s="23"/>
      <c r="H136" s="23"/>
      <c r="I136" s="23"/>
      <c r="J136" s="23"/>
      <c r="K136" s="23"/>
      <c r="L136" s="23"/>
      <c r="M136" s="23"/>
    </row>
    <row r="137" spans="1:97">
      <c r="A137" s="170">
        <v>2231202</v>
      </c>
      <c r="B137" s="170" t="s">
        <v>115</v>
      </c>
      <c r="C137" s="171">
        <f>VLOOKUP(A137,[2]!OLD,3,)</f>
        <v>-9150000</v>
      </c>
      <c r="D137" s="171">
        <v>-9150000</v>
      </c>
      <c r="E137" s="24">
        <f>SUM(N137:CS137)</f>
        <v>-9150000</v>
      </c>
      <c r="F137" s="24">
        <f t="shared" ref="F137:F138" si="106">SUM(E137-D137)</f>
        <v>0</v>
      </c>
      <c r="G137" s="24">
        <f t="shared" ref="G137:G138" si="107">SUM(N137:AA137)</f>
        <v>0</v>
      </c>
      <c r="H137" s="24">
        <f t="shared" ref="H137:H138" si="108">SUM(AB137:AG137)</f>
        <v>0</v>
      </c>
      <c r="I137" s="24">
        <f t="shared" ref="I137:I138" si="109">SUM(AH137:AJ137)</f>
        <v>0</v>
      </c>
      <c r="J137" s="24">
        <f t="shared" ref="J137:J138" si="110">SUM(AK137:BG137)</f>
        <v>-9150000</v>
      </c>
      <c r="K137" s="24">
        <f t="shared" ref="K137:K138" si="111">SUM(BH137:BU137)</f>
        <v>0</v>
      </c>
      <c r="L137" s="24">
        <f t="shared" ref="L137:L138" si="112">SUM(BV137:CE137)</f>
        <v>0</v>
      </c>
      <c r="M137" s="24">
        <f t="shared" ref="M137:M138" si="113">SUM(CF137:CS137)</f>
        <v>0</v>
      </c>
      <c r="N137" s="20">
        <f>([4]SUMMARY!$G143)</f>
        <v>0</v>
      </c>
      <c r="O137" s="20">
        <f>([5]SUMMARY!$G143)</f>
        <v>0</v>
      </c>
      <c r="P137" s="20">
        <f>([6]SUMMARY!$G143)</f>
        <v>0</v>
      </c>
      <c r="Q137" s="20">
        <f>([7]SUMMARY!$G143)</f>
        <v>0</v>
      </c>
      <c r="R137" s="20">
        <f>([8]SUMMARY!$G143)</f>
        <v>0</v>
      </c>
      <c r="S137" s="20">
        <f>([9]SUMMARY!$G143)</f>
        <v>0</v>
      </c>
      <c r="T137" s="20">
        <f>([10]SUMMARY!$G143)</f>
        <v>0</v>
      </c>
      <c r="U137" s="20">
        <f>([11]SUMMARY!$G143)</f>
        <v>0</v>
      </c>
      <c r="V137" s="20">
        <f>([12]SUMMARY!$G143)</f>
        <v>0</v>
      </c>
      <c r="W137" s="20">
        <f>([13]SUMMARY!$G143)</f>
        <v>0</v>
      </c>
      <c r="X137" s="20">
        <f>([14]SUMMARY!$G143)</f>
        <v>0</v>
      </c>
      <c r="Y137" s="20">
        <f>([15]SUMMARY!$G143)</f>
        <v>0</v>
      </c>
      <c r="Z137" s="20">
        <f>([16]SUMMARY!$G143)</f>
        <v>0</v>
      </c>
      <c r="AA137" s="20">
        <f>([17]SUMMARY!$G143)</f>
        <v>0</v>
      </c>
      <c r="AB137" s="20">
        <f>([18]SUMMARY!$G143)</f>
        <v>0</v>
      </c>
      <c r="AC137" s="20">
        <f>([19]SUMMARY!$G143)</f>
        <v>0</v>
      </c>
      <c r="AD137" s="20">
        <f>([20]SUMMARY!$G143)</f>
        <v>0</v>
      </c>
      <c r="AE137" s="20">
        <f>([21]SUMMARY!$G143)</f>
        <v>0</v>
      </c>
      <c r="AF137" s="20">
        <f>([22]SUMMARY!$G143)</f>
        <v>0</v>
      </c>
      <c r="AG137" s="20">
        <f>([23]SUMMARY!$G143)</f>
        <v>0</v>
      </c>
      <c r="AH137" s="20">
        <f>([24]SUMMARY!$G143)</f>
        <v>0</v>
      </c>
      <c r="AI137" s="20">
        <f>([25]SUMMARY!$G143)</f>
        <v>0</v>
      </c>
      <c r="AJ137" s="20">
        <f>([26]SUMMARY!$G143)</f>
        <v>0</v>
      </c>
      <c r="AK137" s="20">
        <f>([27]SUMMARY!$G143)</f>
        <v>0</v>
      </c>
      <c r="AL137" s="20">
        <f>([28]SUMMARY!$G143)</f>
        <v>0</v>
      </c>
      <c r="AM137" s="20">
        <f>([29]SUMMARY!$G143)</f>
        <v>0</v>
      </c>
      <c r="AN137" s="20">
        <f>([30]SUMMARY!$G143)</f>
        <v>0</v>
      </c>
      <c r="AO137" s="20">
        <f>([31]SUMMARY!$G143)</f>
        <v>0</v>
      </c>
      <c r="AP137" s="20">
        <f>([32]SUMMARY!$G143)</f>
        <v>0</v>
      </c>
      <c r="AQ137" s="20">
        <f>([33]SUMMARY!$G143)</f>
        <v>0</v>
      </c>
      <c r="AR137" s="20">
        <f>([34]SUMMARY!$G143)</f>
        <v>0</v>
      </c>
      <c r="AS137" s="20">
        <f>([35]SUMMARY!$G143)</f>
        <v>0</v>
      </c>
      <c r="AT137" s="20">
        <f>([36]SUMMARY!$G143)</f>
        <v>0</v>
      </c>
      <c r="AU137" s="20">
        <f>([37]SUMMARY!$G143)</f>
        <v>0</v>
      </c>
      <c r="AV137" s="20">
        <f>([38]SUMMARY!$G143)</f>
        <v>-9150000</v>
      </c>
      <c r="AW137" s="20">
        <f>([39]SUMMARY!$G143)</f>
        <v>0</v>
      </c>
      <c r="AX137" s="20">
        <f>([40]SUMMARY!$G143)</f>
        <v>0</v>
      </c>
      <c r="AY137" s="20">
        <f>([41]SUMMARY!$G143)</f>
        <v>0</v>
      </c>
      <c r="AZ137" s="20">
        <f>([42]SUMMARY!$G143)</f>
        <v>0</v>
      </c>
      <c r="BA137" s="20">
        <f>([43]SUMMARY!$G143)</f>
        <v>0</v>
      </c>
      <c r="BB137" s="20">
        <f>([44]SUMMARY!$G143)</f>
        <v>0</v>
      </c>
      <c r="BC137" s="20">
        <f>([45]SUMMARY!$G143)</f>
        <v>0</v>
      </c>
      <c r="BD137" s="20">
        <f>([46]SUMMARY!$G143)</f>
        <v>0</v>
      </c>
      <c r="BE137" s="20">
        <f>([47]SUMMARY!$G143)</f>
        <v>0</v>
      </c>
      <c r="BF137" s="20">
        <f>([48]SUMMARY!$G143)</f>
        <v>0</v>
      </c>
      <c r="BG137" s="20">
        <f>([49]SUMMARY!$G143)</f>
        <v>0</v>
      </c>
      <c r="BH137" s="20">
        <f>([50]SUMMARY!$G143)</f>
        <v>0</v>
      </c>
      <c r="BI137" s="20">
        <f>([51]SUMMARY!$G143)</f>
        <v>0</v>
      </c>
      <c r="BJ137" s="20">
        <f>([52]SUMMARY!$G143)</f>
        <v>0</v>
      </c>
      <c r="BK137" s="20">
        <f>([53]SUMMARY!$G143)</f>
        <v>0</v>
      </c>
      <c r="BL137" s="20">
        <f>([54]SUMMARY!$G143)</f>
        <v>0</v>
      </c>
      <c r="BM137" s="20">
        <f>([55]SUMMARY!$G143)</f>
        <v>0</v>
      </c>
      <c r="BN137" s="20">
        <f>([56]SUMMARY!$G143)</f>
        <v>0</v>
      </c>
      <c r="BO137" s="20">
        <f>([57]SUMMARY!$G143)</f>
        <v>0</v>
      </c>
      <c r="BP137" s="20">
        <f>([58]SUMMARY!$G143)</f>
        <v>0</v>
      </c>
      <c r="BQ137" s="20">
        <f>([59]SUMMARY!$G143)</f>
        <v>0</v>
      </c>
      <c r="BR137" s="20">
        <f>([60]SUMMARY!$G143)</f>
        <v>0</v>
      </c>
      <c r="BS137" s="20">
        <f>([61]SUMMARY!$G143)</f>
        <v>0</v>
      </c>
      <c r="BT137" s="20">
        <f>([62]SUMMARY!$G143)</f>
        <v>0</v>
      </c>
      <c r="BU137" s="20">
        <f>([63]SUMMARY!$G143)</f>
        <v>0</v>
      </c>
      <c r="BV137" s="20">
        <f>([64]SUMMARY!$G143)</f>
        <v>0</v>
      </c>
      <c r="BW137" s="20">
        <f>([65]SUMMARY!$G143)</f>
        <v>0</v>
      </c>
      <c r="BX137" s="20">
        <f>([66]SUMMARY!$G143)</f>
        <v>0</v>
      </c>
      <c r="BY137" s="20">
        <f>([67]SUMMARY!$G143)</f>
        <v>0</v>
      </c>
      <c r="BZ137" s="20">
        <f>([68]SUMMARY!$G143)</f>
        <v>0</v>
      </c>
      <c r="CA137" s="20">
        <f>([69]SUMMARY!$G143)</f>
        <v>0</v>
      </c>
      <c r="CB137" s="20">
        <f>([70]SUMMARY!$G143)</f>
        <v>0</v>
      </c>
      <c r="CC137" s="20">
        <f>([71]SUMMARY!$G143)</f>
        <v>0</v>
      </c>
      <c r="CD137" s="20">
        <f>([72]SUMMARY!$G143)</f>
        <v>0</v>
      </c>
      <c r="CE137" s="20">
        <f>([73]SUMMARY!$G143)</f>
        <v>0</v>
      </c>
      <c r="CF137" s="20">
        <f>([74]SUMMARY!$G143)</f>
        <v>0</v>
      </c>
      <c r="CG137" s="20">
        <f>([75]SUMMARY!$G143)</f>
        <v>0</v>
      </c>
      <c r="CH137" s="20">
        <f>([76]SUMMARY!$G143)</f>
        <v>0</v>
      </c>
      <c r="CI137" s="20">
        <f>([77]SUMMARY!$G143)</f>
        <v>0</v>
      </c>
      <c r="CJ137" s="20">
        <f>([78]SUMMARY!$G143)</f>
        <v>0</v>
      </c>
      <c r="CK137" s="20">
        <f>([79]SUMMARY!$G143)</f>
        <v>0</v>
      </c>
      <c r="CL137" s="20">
        <f>([80]SUMMARY!$G143)</f>
        <v>0</v>
      </c>
      <c r="CM137" s="20">
        <f>([81]SUMMARY!$G143)</f>
        <v>0</v>
      </c>
      <c r="CN137" s="20">
        <f>([82]SUMMARY!$G143)</f>
        <v>0</v>
      </c>
      <c r="CO137" s="20">
        <f>([83]SUMMARY!$G143)</f>
        <v>0</v>
      </c>
      <c r="CP137" s="20">
        <f>([84]SUMMARY!$G143)</f>
        <v>0</v>
      </c>
      <c r="CQ137" s="20">
        <f>([85]SUMMARY!$G143)</f>
        <v>0</v>
      </c>
      <c r="CR137" s="20">
        <f>([86]SUMMARY!$G143)</f>
        <v>0</v>
      </c>
      <c r="CS137" s="20">
        <f>([87]SUMMARY!$G143)</f>
        <v>0</v>
      </c>
    </row>
    <row r="138" spans="1:97">
      <c r="A138" s="170">
        <v>2231900</v>
      </c>
      <c r="B138" s="170" t="s">
        <v>116</v>
      </c>
      <c r="C138" s="171">
        <f>VLOOKUP(A138,[2]!OLD,3,)</f>
        <v>-25000</v>
      </c>
      <c r="D138" s="171">
        <v>-31680</v>
      </c>
      <c r="E138" s="24">
        <f>SUM(N138:CS138)</f>
        <v>-18212</v>
      </c>
      <c r="F138" s="24">
        <f t="shared" si="106"/>
        <v>13468</v>
      </c>
      <c r="G138" s="24">
        <f t="shared" si="107"/>
        <v>0</v>
      </c>
      <c r="H138" s="24">
        <f t="shared" si="108"/>
        <v>0</v>
      </c>
      <c r="I138" s="24">
        <f t="shared" si="109"/>
        <v>0</v>
      </c>
      <c r="J138" s="24">
        <f t="shared" si="110"/>
        <v>0</v>
      </c>
      <c r="K138" s="24">
        <f t="shared" si="111"/>
        <v>0</v>
      </c>
      <c r="L138" s="24">
        <f t="shared" si="112"/>
        <v>0</v>
      </c>
      <c r="M138" s="24">
        <f t="shared" si="113"/>
        <v>-18212</v>
      </c>
      <c r="N138" s="20">
        <f>([4]SUMMARY!$G144)</f>
        <v>0</v>
      </c>
      <c r="O138" s="20">
        <f>([5]SUMMARY!$G144)</f>
        <v>0</v>
      </c>
      <c r="P138" s="20">
        <f>([6]SUMMARY!$G144)</f>
        <v>0</v>
      </c>
      <c r="Q138" s="20">
        <f>([7]SUMMARY!$G144)</f>
        <v>0</v>
      </c>
      <c r="R138" s="20">
        <f>([8]SUMMARY!$G144)</f>
        <v>0</v>
      </c>
      <c r="S138" s="20">
        <f>([9]SUMMARY!$G144)</f>
        <v>0</v>
      </c>
      <c r="T138" s="20">
        <f>([10]SUMMARY!$G144)</f>
        <v>0</v>
      </c>
      <c r="U138" s="20">
        <f>([11]SUMMARY!$G144)</f>
        <v>0</v>
      </c>
      <c r="V138" s="20">
        <f>([12]SUMMARY!$G144)</f>
        <v>0</v>
      </c>
      <c r="W138" s="20">
        <f>([13]SUMMARY!$G144)</f>
        <v>0</v>
      </c>
      <c r="X138" s="20">
        <f>([14]SUMMARY!$G144)</f>
        <v>0</v>
      </c>
      <c r="Y138" s="20">
        <f>([15]SUMMARY!$G144)</f>
        <v>0</v>
      </c>
      <c r="Z138" s="20">
        <f>([16]SUMMARY!$G144)</f>
        <v>0</v>
      </c>
      <c r="AA138" s="20">
        <f>([17]SUMMARY!$G144)</f>
        <v>0</v>
      </c>
      <c r="AB138" s="20">
        <f>([18]SUMMARY!$G144)</f>
        <v>0</v>
      </c>
      <c r="AC138" s="20">
        <f>([19]SUMMARY!$G144)</f>
        <v>0</v>
      </c>
      <c r="AD138" s="20">
        <f>([20]SUMMARY!$G144)</f>
        <v>0</v>
      </c>
      <c r="AE138" s="20">
        <f>([21]SUMMARY!$G144)</f>
        <v>0</v>
      </c>
      <c r="AF138" s="20">
        <f>([22]SUMMARY!$G144)</f>
        <v>0</v>
      </c>
      <c r="AG138" s="20">
        <f>([23]SUMMARY!$G144)</f>
        <v>0</v>
      </c>
      <c r="AH138" s="20">
        <f>([24]SUMMARY!$G144)</f>
        <v>0</v>
      </c>
      <c r="AI138" s="20">
        <f>([25]SUMMARY!$G144)</f>
        <v>0</v>
      </c>
      <c r="AJ138" s="20">
        <f>([26]SUMMARY!$G144)</f>
        <v>0</v>
      </c>
      <c r="AK138" s="20">
        <f>([27]SUMMARY!$G144)</f>
        <v>0</v>
      </c>
      <c r="AL138" s="20">
        <f>([28]SUMMARY!$G144)</f>
        <v>0</v>
      </c>
      <c r="AM138" s="20">
        <f>([29]SUMMARY!$G144)</f>
        <v>0</v>
      </c>
      <c r="AN138" s="20">
        <f>([30]SUMMARY!$G144)</f>
        <v>0</v>
      </c>
      <c r="AO138" s="20">
        <f>([31]SUMMARY!$G144)</f>
        <v>0</v>
      </c>
      <c r="AP138" s="20">
        <f>([32]SUMMARY!$G144)</f>
        <v>0</v>
      </c>
      <c r="AQ138" s="20">
        <f>([33]SUMMARY!$G144)</f>
        <v>0</v>
      </c>
      <c r="AR138" s="20">
        <f>([34]SUMMARY!$G144)</f>
        <v>0</v>
      </c>
      <c r="AS138" s="20">
        <f>([35]SUMMARY!$G144)</f>
        <v>0</v>
      </c>
      <c r="AT138" s="20">
        <f>([36]SUMMARY!$G144)</f>
        <v>0</v>
      </c>
      <c r="AU138" s="20">
        <f>([37]SUMMARY!$G144)</f>
        <v>0</v>
      </c>
      <c r="AV138" s="20">
        <f>([38]SUMMARY!$G144)</f>
        <v>0</v>
      </c>
      <c r="AW138" s="20">
        <f>([39]SUMMARY!$G144)</f>
        <v>0</v>
      </c>
      <c r="AX138" s="20">
        <f>([40]SUMMARY!$G144)</f>
        <v>0</v>
      </c>
      <c r="AY138" s="20">
        <f>([41]SUMMARY!$G144)</f>
        <v>0</v>
      </c>
      <c r="AZ138" s="20">
        <f>([42]SUMMARY!$G144)</f>
        <v>0</v>
      </c>
      <c r="BA138" s="20">
        <f>([43]SUMMARY!$G144)</f>
        <v>0</v>
      </c>
      <c r="BB138" s="20">
        <f>([44]SUMMARY!$G144)</f>
        <v>0</v>
      </c>
      <c r="BC138" s="20">
        <f>([45]SUMMARY!$G144)</f>
        <v>0</v>
      </c>
      <c r="BD138" s="20">
        <f>([46]SUMMARY!$G144)</f>
        <v>0</v>
      </c>
      <c r="BE138" s="20">
        <f>([47]SUMMARY!$G144)</f>
        <v>0</v>
      </c>
      <c r="BF138" s="20">
        <f>([48]SUMMARY!$G144)</f>
        <v>0</v>
      </c>
      <c r="BG138" s="20">
        <f>([49]SUMMARY!$G144)</f>
        <v>0</v>
      </c>
      <c r="BH138" s="20">
        <f>([50]SUMMARY!$G144)</f>
        <v>0</v>
      </c>
      <c r="BI138" s="20">
        <f>([51]SUMMARY!$G144)</f>
        <v>0</v>
      </c>
      <c r="BJ138" s="20">
        <f>([52]SUMMARY!$G144)</f>
        <v>0</v>
      </c>
      <c r="BK138" s="20">
        <f>([53]SUMMARY!$G144)</f>
        <v>0</v>
      </c>
      <c r="BL138" s="20">
        <f>([54]SUMMARY!$G144)</f>
        <v>0</v>
      </c>
      <c r="BM138" s="20">
        <f>([55]SUMMARY!$G144)</f>
        <v>0</v>
      </c>
      <c r="BN138" s="20">
        <f>([56]SUMMARY!$G144)</f>
        <v>0</v>
      </c>
      <c r="BO138" s="20">
        <f>([57]SUMMARY!$G144)</f>
        <v>0</v>
      </c>
      <c r="BP138" s="20">
        <f>([58]SUMMARY!$G144)</f>
        <v>0</v>
      </c>
      <c r="BQ138" s="20">
        <f>([59]SUMMARY!$G144)</f>
        <v>0</v>
      </c>
      <c r="BR138" s="20">
        <f>([60]SUMMARY!$G144)</f>
        <v>0</v>
      </c>
      <c r="BS138" s="20">
        <f>([61]SUMMARY!$G144)</f>
        <v>0</v>
      </c>
      <c r="BT138" s="20">
        <f>([62]SUMMARY!$G144)</f>
        <v>0</v>
      </c>
      <c r="BU138" s="20">
        <f>([63]SUMMARY!$G144)</f>
        <v>0</v>
      </c>
      <c r="BV138" s="20">
        <f>([64]SUMMARY!$G144)</f>
        <v>0</v>
      </c>
      <c r="BW138" s="20">
        <f>([65]SUMMARY!$G144)</f>
        <v>0</v>
      </c>
      <c r="BX138" s="20">
        <f>([66]SUMMARY!$G144)</f>
        <v>0</v>
      </c>
      <c r="BY138" s="20">
        <f>([67]SUMMARY!$G144)</f>
        <v>0</v>
      </c>
      <c r="BZ138" s="20">
        <f>([68]SUMMARY!$G144)</f>
        <v>0</v>
      </c>
      <c r="CA138" s="20">
        <f>([69]SUMMARY!$G144)</f>
        <v>0</v>
      </c>
      <c r="CB138" s="20">
        <f>([70]SUMMARY!$G144)</f>
        <v>0</v>
      </c>
      <c r="CC138" s="20">
        <f>([71]SUMMARY!$G144)</f>
        <v>0</v>
      </c>
      <c r="CD138" s="20">
        <f>([72]SUMMARY!$G144)</f>
        <v>0</v>
      </c>
      <c r="CE138" s="20">
        <f>([73]SUMMARY!$G144)</f>
        <v>0</v>
      </c>
      <c r="CF138" s="20">
        <f>([74]SUMMARY!$G144)</f>
        <v>0</v>
      </c>
      <c r="CG138" s="20">
        <f>([75]SUMMARY!$G144)</f>
        <v>0</v>
      </c>
      <c r="CH138" s="20">
        <f>([76]SUMMARY!$G144)</f>
        <v>0</v>
      </c>
      <c r="CI138" s="20">
        <f>([77]SUMMARY!$G144)</f>
        <v>0</v>
      </c>
      <c r="CJ138" s="20">
        <f>([78]SUMMARY!$G144)</f>
        <v>0</v>
      </c>
      <c r="CK138" s="20">
        <f>([79]SUMMARY!$G144)</f>
        <v>-18212</v>
      </c>
      <c r="CL138" s="20">
        <f>([80]SUMMARY!$G144)</f>
        <v>0</v>
      </c>
      <c r="CM138" s="20">
        <f>([81]SUMMARY!$G144)</f>
        <v>0</v>
      </c>
      <c r="CN138" s="20">
        <f>([82]SUMMARY!$G144)</f>
        <v>0</v>
      </c>
      <c r="CO138" s="20">
        <f>([83]SUMMARY!$G144)</f>
        <v>0</v>
      </c>
      <c r="CP138" s="20">
        <f>([84]SUMMARY!$G144)</f>
        <v>0</v>
      </c>
      <c r="CQ138" s="20">
        <f>([85]SUMMARY!$G144)</f>
        <v>0</v>
      </c>
      <c r="CR138" s="20">
        <f>([86]SUMMARY!$G144)</f>
        <v>0</v>
      </c>
      <c r="CS138" s="20">
        <f>([87]SUMMARY!$G144)</f>
        <v>0</v>
      </c>
    </row>
    <row r="139" spans="1:97">
      <c r="A139" s="3">
        <v>2239995</v>
      </c>
      <c r="B139" s="3" t="s">
        <v>117</v>
      </c>
      <c r="C139" s="17">
        <f>SUM(C136:C138)</f>
        <v>-9175000</v>
      </c>
      <c r="D139" s="17">
        <f>SUM(D136:D138)</f>
        <v>-9181680</v>
      </c>
      <c r="E139" s="17">
        <f>SUM(E136:E138)</f>
        <v>-9168212</v>
      </c>
      <c r="F139" s="17">
        <f>SUM(F136:F138)</f>
        <v>13468</v>
      </c>
      <c r="G139" s="24">
        <f t="shared" ref="G139:M139" si="114">SUM(G137:G138)</f>
        <v>0</v>
      </c>
      <c r="H139" s="24">
        <f t="shared" si="114"/>
        <v>0</v>
      </c>
      <c r="I139" s="24">
        <f t="shared" si="114"/>
        <v>0</v>
      </c>
      <c r="J139" s="24">
        <f t="shared" si="114"/>
        <v>-9150000</v>
      </c>
      <c r="K139" s="24">
        <f t="shared" si="114"/>
        <v>0</v>
      </c>
      <c r="L139" s="24">
        <f t="shared" si="114"/>
        <v>0</v>
      </c>
      <c r="M139" s="24">
        <f t="shared" si="114"/>
        <v>-18212</v>
      </c>
      <c r="N139" s="11">
        <f>SUM(N136:N138)</f>
        <v>0</v>
      </c>
      <c r="O139" s="11">
        <f t="shared" ref="O139:BZ139" si="115">SUM(O136:O138)</f>
        <v>0</v>
      </c>
      <c r="P139" s="11">
        <f t="shared" si="115"/>
        <v>0</v>
      </c>
      <c r="Q139" s="11">
        <f t="shared" si="115"/>
        <v>0</v>
      </c>
      <c r="R139" s="11">
        <f t="shared" si="115"/>
        <v>0</v>
      </c>
      <c r="S139" s="11">
        <f t="shared" si="115"/>
        <v>0</v>
      </c>
      <c r="T139" s="11">
        <f t="shared" si="115"/>
        <v>0</v>
      </c>
      <c r="U139" s="11">
        <f t="shared" si="115"/>
        <v>0</v>
      </c>
      <c r="V139" s="11">
        <f t="shared" si="115"/>
        <v>0</v>
      </c>
      <c r="W139" s="11">
        <f t="shared" si="115"/>
        <v>0</v>
      </c>
      <c r="X139" s="11">
        <f t="shared" si="115"/>
        <v>0</v>
      </c>
      <c r="Y139" s="11">
        <f t="shared" si="115"/>
        <v>0</v>
      </c>
      <c r="Z139" s="11">
        <f t="shared" si="115"/>
        <v>0</v>
      </c>
      <c r="AA139" s="11">
        <f t="shared" si="115"/>
        <v>0</v>
      </c>
      <c r="AB139" s="11">
        <f t="shared" si="115"/>
        <v>0</v>
      </c>
      <c r="AC139" s="11">
        <f t="shared" si="115"/>
        <v>0</v>
      </c>
      <c r="AD139" s="11">
        <f t="shared" si="115"/>
        <v>0</v>
      </c>
      <c r="AE139" s="11">
        <f t="shared" si="115"/>
        <v>0</v>
      </c>
      <c r="AF139" s="11">
        <f t="shared" si="115"/>
        <v>0</v>
      </c>
      <c r="AG139" s="11">
        <f t="shared" si="115"/>
        <v>0</v>
      </c>
      <c r="AH139" s="11">
        <f t="shared" si="115"/>
        <v>0</v>
      </c>
      <c r="AI139" s="11">
        <f t="shared" si="115"/>
        <v>0</v>
      </c>
      <c r="AJ139" s="11">
        <f t="shared" si="115"/>
        <v>0</v>
      </c>
      <c r="AK139" s="11">
        <f t="shared" si="115"/>
        <v>0</v>
      </c>
      <c r="AL139" s="11">
        <f t="shared" si="115"/>
        <v>0</v>
      </c>
      <c r="AM139" s="11">
        <f t="shared" si="115"/>
        <v>0</v>
      </c>
      <c r="AN139" s="11">
        <f t="shared" si="115"/>
        <v>0</v>
      </c>
      <c r="AO139" s="11">
        <f t="shared" si="115"/>
        <v>0</v>
      </c>
      <c r="AP139" s="11">
        <f t="shared" si="115"/>
        <v>0</v>
      </c>
      <c r="AQ139" s="11">
        <f t="shared" si="115"/>
        <v>0</v>
      </c>
      <c r="AR139" s="11">
        <f t="shared" si="115"/>
        <v>0</v>
      </c>
      <c r="AS139" s="11">
        <f t="shared" si="115"/>
        <v>0</v>
      </c>
      <c r="AT139" s="11">
        <f t="shared" si="115"/>
        <v>0</v>
      </c>
      <c r="AU139" s="11">
        <f t="shared" si="115"/>
        <v>0</v>
      </c>
      <c r="AV139" s="11">
        <f t="shared" si="115"/>
        <v>-9150000</v>
      </c>
      <c r="AW139" s="11">
        <f t="shared" si="115"/>
        <v>0</v>
      </c>
      <c r="AX139" s="11">
        <f t="shared" si="115"/>
        <v>0</v>
      </c>
      <c r="AY139" s="11">
        <f t="shared" si="115"/>
        <v>0</v>
      </c>
      <c r="AZ139" s="11">
        <f t="shared" si="115"/>
        <v>0</v>
      </c>
      <c r="BA139" s="11">
        <f t="shared" si="115"/>
        <v>0</v>
      </c>
      <c r="BB139" s="11">
        <f t="shared" si="115"/>
        <v>0</v>
      </c>
      <c r="BC139" s="11">
        <f t="shared" si="115"/>
        <v>0</v>
      </c>
      <c r="BD139" s="11">
        <f t="shared" si="115"/>
        <v>0</v>
      </c>
      <c r="BE139" s="11">
        <f t="shared" si="115"/>
        <v>0</v>
      </c>
      <c r="BF139" s="11">
        <f t="shared" si="115"/>
        <v>0</v>
      </c>
      <c r="BG139" s="11">
        <f t="shared" si="115"/>
        <v>0</v>
      </c>
      <c r="BH139" s="11">
        <f t="shared" si="115"/>
        <v>0</v>
      </c>
      <c r="BI139" s="11">
        <f t="shared" si="115"/>
        <v>0</v>
      </c>
      <c r="BJ139" s="11">
        <f t="shared" si="115"/>
        <v>0</v>
      </c>
      <c r="BK139" s="11">
        <f t="shared" si="115"/>
        <v>0</v>
      </c>
      <c r="BL139" s="11">
        <f t="shared" si="115"/>
        <v>0</v>
      </c>
      <c r="BM139" s="11">
        <f t="shared" si="115"/>
        <v>0</v>
      </c>
      <c r="BN139" s="11">
        <f t="shared" si="115"/>
        <v>0</v>
      </c>
      <c r="BO139" s="11">
        <f t="shared" si="115"/>
        <v>0</v>
      </c>
      <c r="BP139" s="11">
        <f t="shared" si="115"/>
        <v>0</v>
      </c>
      <c r="BQ139" s="11">
        <f t="shared" si="115"/>
        <v>0</v>
      </c>
      <c r="BR139" s="11">
        <f t="shared" si="115"/>
        <v>0</v>
      </c>
      <c r="BS139" s="11">
        <f t="shared" si="115"/>
        <v>0</v>
      </c>
      <c r="BT139" s="11">
        <f t="shared" si="115"/>
        <v>0</v>
      </c>
      <c r="BU139" s="11">
        <f t="shared" si="115"/>
        <v>0</v>
      </c>
      <c r="BV139" s="11">
        <f t="shared" si="115"/>
        <v>0</v>
      </c>
      <c r="BW139" s="11">
        <f t="shared" si="115"/>
        <v>0</v>
      </c>
      <c r="BX139" s="11">
        <f t="shared" si="115"/>
        <v>0</v>
      </c>
      <c r="BY139" s="11">
        <f t="shared" si="115"/>
        <v>0</v>
      </c>
      <c r="BZ139" s="11">
        <f t="shared" si="115"/>
        <v>0</v>
      </c>
      <c r="CA139" s="11">
        <f t="shared" ref="CA139:CS139" si="116">SUM(CA136:CA138)</f>
        <v>0</v>
      </c>
      <c r="CB139" s="11">
        <f t="shared" si="116"/>
        <v>0</v>
      </c>
      <c r="CC139" s="11">
        <f t="shared" si="116"/>
        <v>0</v>
      </c>
      <c r="CD139" s="11">
        <f t="shared" si="116"/>
        <v>0</v>
      </c>
      <c r="CE139" s="11">
        <f t="shared" si="116"/>
        <v>0</v>
      </c>
      <c r="CF139" s="11">
        <f t="shared" si="116"/>
        <v>0</v>
      </c>
      <c r="CG139" s="11">
        <f t="shared" si="116"/>
        <v>0</v>
      </c>
      <c r="CH139" s="11">
        <f t="shared" si="116"/>
        <v>0</v>
      </c>
      <c r="CI139" s="11">
        <f t="shared" si="116"/>
        <v>0</v>
      </c>
      <c r="CJ139" s="11">
        <f t="shared" si="116"/>
        <v>0</v>
      </c>
      <c r="CK139" s="11">
        <f t="shared" si="116"/>
        <v>-18212</v>
      </c>
      <c r="CL139" s="11">
        <f t="shared" si="116"/>
        <v>0</v>
      </c>
      <c r="CM139" s="11">
        <f t="shared" si="116"/>
        <v>0</v>
      </c>
      <c r="CN139" s="11">
        <f t="shared" si="116"/>
        <v>0</v>
      </c>
      <c r="CO139" s="11">
        <f t="shared" si="116"/>
        <v>0</v>
      </c>
      <c r="CP139" s="11">
        <f t="shared" si="116"/>
        <v>0</v>
      </c>
      <c r="CQ139" s="11">
        <f t="shared" si="116"/>
        <v>0</v>
      </c>
      <c r="CR139" s="11">
        <f t="shared" si="116"/>
        <v>0</v>
      </c>
      <c r="CS139" s="11">
        <f t="shared" si="116"/>
        <v>0</v>
      </c>
    </row>
    <row r="140" spans="1:97">
      <c r="A140" s="1"/>
      <c r="B140" s="1"/>
      <c r="C140" s="15"/>
      <c r="D140" s="15"/>
      <c r="G140" s="23"/>
      <c r="H140" s="23"/>
      <c r="I140" s="23"/>
      <c r="J140" s="23"/>
      <c r="K140" s="23"/>
      <c r="L140" s="23"/>
      <c r="M140" s="23"/>
    </row>
    <row r="141" spans="1:97">
      <c r="A141" s="1">
        <v>2240000</v>
      </c>
      <c r="B141" s="1" t="s">
        <v>118</v>
      </c>
      <c r="C141" s="15"/>
      <c r="D141" s="15"/>
      <c r="G141" s="23"/>
      <c r="H141" s="23"/>
      <c r="I141" s="23"/>
      <c r="J141" s="23"/>
      <c r="K141" s="23"/>
      <c r="L141" s="23"/>
      <c r="M141" s="23"/>
    </row>
    <row r="142" spans="1:97">
      <c r="A142" s="170">
        <v>2240001</v>
      </c>
      <c r="B142" s="170" t="s">
        <v>119</v>
      </c>
      <c r="C142" s="171">
        <f>VLOOKUP(A142,[2]!OLD,3,)</f>
        <v>-31120000</v>
      </c>
      <c r="D142" s="171">
        <v>-33970000</v>
      </c>
      <c r="E142" s="24">
        <f>SUM(N142:CS142)</f>
        <v>-33970000</v>
      </c>
      <c r="F142" s="24">
        <f t="shared" ref="F142:F145" si="117">SUM(E142-D142)</f>
        <v>0</v>
      </c>
      <c r="G142" s="24">
        <f t="shared" ref="G142:G145" si="118">SUM(N142:AA142)</f>
        <v>0</v>
      </c>
      <c r="H142" s="24">
        <f t="shared" ref="H142:H145" si="119">SUM(AB142:AG142)</f>
        <v>0</v>
      </c>
      <c r="I142" s="24">
        <f t="shared" ref="I142:I145" si="120">SUM(AH142:AJ142)</f>
        <v>0</v>
      </c>
      <c r="J142" s="24">
        <f t="shared" ref="J142:J145" si="121">SUM(AK142:BG142)</f>
        <v>0</v>
      </c>
      <c r="K142" s="24">
        <f t="shared" ref="K142:K145" si="122">SUM(BH142:BU142)</f>
        <v>0</v>
      </c>
      <c r="L142" s="24">
        <f t="shared" ref="L142:L145" si="123">SUM(BV142:CE142)</f>
        <v>0</v>
      </c>
      <c r="M142" s="24">
        <f t="shared" ref="M142:M145" si="124">SUM(CF142:CS142)</f>
        <v>-33970000</v>
      </c>
      <c r="N142" s="20">
        <f>([4]SUMMARY!$G148)</f>
        <v>0</v>
      </c>
      <c r="O142" s="20">
        <f>([5]SUMMARY!$G148)</f>
        <v>0</v>
      </c>
      <c r="P142" s="20">
        <f>([6]SUMMARY!$G148)</f>
        <v>0</v>
      </c>
      <c r="Q142" s="20">
        <f>([7]SUMMARY!$G148)</f>
        <v>0</v>
      </c>
      <c r="R142" s="20">
        <f>([8]SUMMARY!$G148)</f>
        <v>0</v>
      </c>
      <c r="S142" s="20">
        <f>([9]SUMMARY!$G148)</f>
        <v>0</v>
      </c>
      <c r="T142" s="20">
        <f>([10]SUMMARY!$G148)</f>
        <v>0</v>
      </c>
      <c r="U142" s="20">
        <f>([11]SUMMARY!$G148)</f>
        <v>0</v>
      </c>
      <c r="V142" s="20">
        <f>([12]SUMMARY!$G148)</f>
        <v>0</v>
      </c>
      <c r="W142" s="20">
        <f>([13]SUMMARY!$G148)</f>
        <v>0</v>
      </c>
      <c r="X142" s="20">
        <f>([14]SUMMARY!$G148)</f>
        <v>0</v>
      </c>
      <c r="Y142" s="20">
        <f>([15]SUMMARY!$G148)</f>
        <v>0</v>
      </c>
      <c r="Z142" s="20">
        <f>([16]SUMMARY!$G148)</f>
        <v>0</v>
      </c>
      <c r="AA142" s="20">
        <f>([17]SUMMARY!$G148)</f>
        <v>0</v>
      </c>
      <c r="AB142" s="20">
        <f>([18]SUMMARY!$G148)</f>
        <v>0</v>
      </c>
      <c r="AC142" s="20">
        <f>([19]SUMMARY!$G148)</f>
        <v>0</v>
      </c>
      <c r="AD142" s="20">
        <f>([20]SUMMARY!$G148)</f>
        <v>0</v>
      </c>
      <c r="AE142" s="20">
        <f>([21]SUMMARY!$G148)</f>
        <v>0</v>
      </c>
      <c r="AF142" s="20">
        <f>([22]SUMMARY!$G148)</f>
        <v>0</v>
      </c>
      <c r="AG142" s="20">
        <f>([23]SUMMARY!$G148)</f>
        <v>0</v>
      </c>
      <c r="AH142" s="20">
        <f>([24]SUMMARY!$G148)</f>
        <v>0</v>
      </c>
      <c r="AI142" s="20">
        <f>([25]SUMMARY!$G148)</f>
        <v>0</v>
      </c>
      <c r="AJ142" s="20">
        <f>([26]SUMMARY!$G148)</f>
        <v>0</v>
      </c>
      <c r="AK142" s="20">
        <f>([27]SUMMARY!$G148)</f>
        <v>0</v>
      </c>
      <c r="AL142" s="20">
        <f>([28]SUMMARY!$G148)</f>
        <v>0</v>
      </c>
      <c r="AM142" s="20">
        <f>([29]SUMMARY!$G148)</f>
        <v>0</v>
      </c>
      <c r="AN142" s="20">
        <f>([30]SUMMARY!$G148)</f>
        <v>0</v>
      </c>
      <c r="AO142" s="20">
        <f>([31]SUMMARY!$G148)</f>
        <v>0</v>
      </c>
      <c r="AP142" s="20">
        <f>([32]SUMMARY!$G148)</f>
        <v>0</v>
      </c>
      <c r="AQ142" s="20">
        <f>([33]SUMMARY!$G148)</f>
        <v>0</v>
      </c>
      <c r="AR142" s="20">
        <f>([34]SUMMARY!$G148)</f>
        <v>0</v>
      </c>
      <c r="AS142" s="20">
        <f>([35]SUMMARY!$G148)</f>
        <v>0</v>
      </c>
      <c r="AT142" s="20">
        <f>([36]SUMMARY!$G148)</f>
        <v>0</v>
      </c>
      <c r="AU142" s="20">
        <f>([37]SUMMARY!$G148)</f>
        <v>0</v>
      </c>
      <c r="AV142" s="20">
        <f>([38]SUMMARY!$G148)</f>
        <v>0</v>
      </c>
      <c r="AW142" s="20">
        <f>([39]SUMMARY!$G148)</f>
        <v>0</v>
      </c>
      <c r="AX142" s="20">
        <f>([40]SUMMARY!$G148)</f>
        <v>0</v>
      </c>
      <c r="AY142" s="20">
        <f>([41]SUMMARY!$G148)</f>
        <v>0</v>
      </c>
      <c r="AZ142" s="20">
        <f>([42]SUMMARY!$G148)</f>
        <v>0</v>
      </c>
      <c r="BA142" s="20">
        <f>([43]SUMMARY!$G148)</f>
        <v>0</v>
      </c>
      <c r="BB142" s="20">
        <f>([44]SUMMARY!$G148)</f>
        <v>0</v>
      </c>
      <c r="BC142" s="20">
        <f>([45]SUMMARY!$G148)</f>
        <v>0</v>
      </c>
      <c r="BD142" s="20">
        <f>([46]SUMMARY!$G148)</f>
        <v>0</v>
      </c>
      <c r="BE142" s="20">
        <f>([47]SUMMARY!$G148)</f>
        <v>0</v>
      </c>
      <c r="BF142" s="20">
        <f>([48]SUMMARY!$G148)</f>
        <v>0</v>
      </c>
      <c r="BG142" s="20">
        <f>([49]SUMMARY!$G148)</f>
        <v>0</v>
      </c>
      <c r="BH142" s="20">
        <f>([50]SUMMARY!$G148)</f>
        <v>0</v>
      </c>
      <c r="BI142" s="20">
        <f>([51]SUMMARY!$G148)</f>
        <v>0</v>
      </c>
      <c r="BJ142" s="20">
        <f>([52]SUMMARY!$G148)</f>
        <v>0</v>
      </c>
      <c r="BK142" s="20">
        <f>([53]SUMMARY!$G148)</f>
        <v>0</v>
      </c>
      <c r="BL142" s="20">
        <f>([54]SUMMARY!$G148)</f>
        <v>0</v>
      </c>
      <c r="BM142" s="20">
        <f>([55]SUMMARY!$G148)</f>
        <v>0</v>
      </c>
      <c r="BN142" s="20">
        <f>([56]SUMMARY!$G148)</f>
        <v>0</v>
      </c>
      <c r="BO142" s="20">
        <f>([57]SUMMARY!$G148)</f>
        <v>0</v>
      </c>
      <c r="BP142" s="20">
        <f>([58]SUMMARY!$G148)</f>
        <v>0</v>
      </c>
      <c r="BQ142" s="20">
        <f>([59]SUMMARY!$G148)</f>
        <v>0</v>
      </c>
      <c r="BR142" s="20">
        <f>([60]SUMMARY!$G148)</f>
        <v>0</v>
      </c>
      <c r="BS142" s="20">
        <f>([61]SUMMARY!$G148)</f>
        <v>0</v>
      </c>
      <c r="BT142" s="20">
        <f>([62]SUMMARY!$G148)</f>
        <v>0</v>
      </c>
      <c r="BU142" s="20">
        <f>([63]SUMMARY!$G148)</f>
        <v>0</v>
      </c>
      <c r="BV142" s="20">
        <f>([64]SUMMARY!$G148)</f>
        <v>0</v>
      </c>
      <c r="BW142" s="20">
        <f>([65]SUMMARY!$G148)</f>
        <v>0</v>
      </c>
      <c r="BX142" s="20">
        <f>([66]SUMMARY!$G148)</f>
        <v>0</v>
      </c>
      <c r="BY142" s="20">
        <f>([67]SUMMARY!$G148)</f>
        <v>0</v>
      </c>
      <c r="BZ142" s="20">
        <f>([68]SUMMARY!$G148)</f>
        <v>0</v>
      </c>
      <c r="CA142" s="20">
        <f>([69]SUMMARY!$G148)</f>
        <v>0</v>
      </c>
      <c r="CB142" s="20">
        <f>([70]SUMMARY!$G148)</f>
        <v>0</v>
      </c>
      <c r="CC142" s="20">
        <f>([71]SUMMARY!$G148)</f>
        <v>0</v>
      </c>
      <c r="CD142" s="20">
        <f>([72]SUMMARY!$G148)</f>
        <v>0</v>
      </c>
      <c r="CE142" s="20">
        <f>([73]SUMMARY!$G148)</f>
        <v>0</v>
      </c>
      <c r="CF142" s="20">
        <f>([74]SUMMARY!$G148)</f>
        <v>0</v>
      </c>
      <c r="CG142" s="20">
        <f>([75]SUMMARY!$G148)</f>
        <v>0</v>
      </c>
      <c r="CH142" s="20">
        <f>([76]SUMMARY!$G148)</f>
        <v>0</v>
      </c>
      <c r="CI142" s="20">
        <f>([77]SUMMARY!$G148)</f>
        <v>0</v>
      </c>
      <c r="CJ142" s="20">
        <f>([78]SUMMARY!$G148)</f>
        <v>0</v>
      </c>
      <c r="CK142" s="20">
        <f>([79]SUMMARY!$G148)</f>
        <v>0</v>
      </c>
      <c r="CL142" s="20">
        <f>([80]SUMMARY!$G148)</f>
        <v>0</v>
      </c>
      <c r="CM142" s="20">
        <f>([81]SUMMARY!$G148)</f>
        <v>0</v>
      </c>
      <c r="CN142" s="20">
        <f>([82]SUMMARY!$G148)</f>
        <v>0</v>
      </c>
      <c r="CO142" s="20">
        <f>([83]SUMMARY!$G148)</f>
        <v>0</v>
      </c>
      <c r="CP142" s="20">
        <f>([84]SUMMARY!$G148)</f>
        <v>-33970000</v>
      </c>
      <c r="CQ142" s="20">
        <f>([85]SUMMARY!$G148)</f>
        <v>0</v>
      </c>
      <c r="CR142" s="20">
        <f>([86]SUMMARY!$G148)</f>
        <v>0</v>
      </c>
      <c r="CS142" s="20">
        <f>([87]SUMMARY!$G148)</f>
        <v>0</v>
      </c>
    </row>
    <row r="143" spans="1:97">
      <c r="A143" s="170">
        <v>2240002</v>
      </c>
      <c r="B143" s="170" t="s">
        <v>120</v>
      </c>
      <c r="C143" s="171">
        <f>VLOOKUP(A143,[2]!OLD,3,)</f>
        <v>0</v>
      </c>
      <c r="D143" s="171">
        <v>0</v>
      </c>
      <c r="E143" s="24">
        <f>SUM(N143:CS143)</f>
        <v>0</v>
      </c>
      <c r="F143" s="24">
        <f t="shared" si="117"/>
        <v>0</v>
      </c>
      <c r="G143" s="24">
        <f t="shared" si="118"/>
        <v>0</v>
      </c>
      <c r="H143" s="24">
        <f t="shared" si="119"/>
        <v>0</v>
      </c>
      <c r="I143" s="24">
        <f t="shared" si="120"/>
        <v>0</v>
      </c>
      <c r="J143" s="24">
        <f t="shared" si="121"/>
        <v>0</v>
      </c>
      <c r="K143" s="24">
        <f t="shared" si="122"/>
        <v>0</v>
      </c>
      <c r="L143" s="24">
        <f t="shared" si="123"/>
        <v>0</v>
      </c>
      <c r="M143" s="24">
        <f t="shared" si="124"/>
        <v>0</v>
      </c>
      <c r="N143" s="20">
        <f>([4]SUMMARY!$G149)</f>
        <v>0</v>
      </c>
      <c r="O143" s="20">
        <f>([5]SUMMARY!$G149)</f>
        <v>0</v>
      </c>
      <c r="P143" s="20">
        <f>([6]SUMMARY!$G149)</f>
        <v>0</v>
      </c>
      <c r="Q143" s="20">
        <f>([7]SUMMARY!$G149)</f>
        <v>0</v>
      </c>
      <c r="R143" s="20">
        <f>([8]SUMMARY!$G149)</f>
        <v>0</v>
      </c>
      <c r="S143" s="20">
        <f>([9]SUMMARY!$G149)</f>
        <v>0</v>
      </c>
      <c r="T143" s="20">
        <f>([10]SUMMARY!$G149)</f>
        <v>0</v>
      </c>
      <c r="U143" s="20">
        <f>([11]SUMMARY!$G149)</f>
        <v>0</v>
      </c>
      <c r="V143" s="20">
        <f>([12]SUMMARY!$G149)</f>
        <v>0</v>
      </c>
      <c r="W143" s="20">
        <f>([13]SUMMARY!$G149)</f>
        <v>0</v>
      </c>
      <c r="X143" s="20">
        <f>([14]SUMMARY!$G149)</f>
        <v>0</v>
      </c>
      <c r="Y143" s="20">
        <f>([15]SUMMARY!$G149)</f>
        <v>0</v>
      </c>
      <c r="Z143" s="20">
        <f>([16]SUMMARY!$G149)</f>
        <v>0</v>
      </c>
      <c r="AA143" s="20">
        <f>([17]SUMMARY!$G149)</f>
        <v>0</v>
      </c>
      <c r="AB143" s="20">
        <f>([18]SUMMARY!$G149)</f>
        <v>0</v>
      </c>
      <c r="AC143" s="20">
        <f>([19]SUMMARY!$G149)</f>
        <v>0</v>
      </c>
      <c r="AD143" s="20">
        <f>([20]SUMMARY!$G149)</f>
        <v>0</v>
      </c>
      <c r="AE143" s="20">
        <f>([21]SUMMARY!$G149)</f>
        <v>0</v>
      </c>
      <c r="AF143" s="20">
        <f>([22]SUMMARY!$G149)</f>
        <v>0</v>
      </c>
      <c r="AG143" s="20">
        <f>([23]SUMMARY!$G149)</f>
        <v>0</v>
      </c>
      <c r="AH143" s="20">
        <f>([24]SUMMARY!$G149)</f>
        <v>0</v>
      </c>
      <c r="AI143" s="20">
        <f>([25]SUMMARY!$G149)</f>
        <v>0</v>
      </c>
      <c r="AJ143" s="20">
        <f>([26]SUMMARY!$G149)</f>
        <v>0</v>
      </c>
      <c r="AK143" s="20">
        <f>([27]SUMMARY!$G149)</f>
        <v>0</v>
      </c>
      <c r="AL143" s="20">
        <f>([28]SUMMARY!$G149)</f>
        <v>0</v>
      </c>
      <c r="AM143" s="20">
        <f>([29]SUMMARY!$G149)</f>
        <v>0</v>
      </c>
      <c r="AN143" s="20">
        <f>([30]SUMMARY!$G149)</f>
        <v>0</v>
      </c>
      <c r="AO143" s="20">
        <f>([31]SUMMARY!$G149)</f>
        <v>0</v>
      </c>
      <c r="AP143" s="20">
        <f>([32]SUMMARY!$G149)</f>
        <v>0</v>
      </c>
      <c r="AQ143" s="20">
        <f>([33]SUMMARY!$G149)</f>
        <v>0</v>
      </c>
      <c r="AR143" s="20">
        <f>([34]SUMMARY!$G149)</f>
        <v>0</v>
      </c>
      <c r="AS143" s="20">
        <f>([35]SUMMARY!$G149)</f>
        <v>0</v>
      </c>
      <c r="AT143" s="20">
        <f>([36]SUMMARY!$G149)</f>
        <v>0</v>
      </c>
      <c r="AU143" s="20">
        <f>([37]SUMMARY!$G149)</f>
        <v>0</v>
      </c>
      <c r="AV143" s="20">
        <f>([38]SUMMARY!$G149)</f>
        <v>0</v>
      </c>
      <c r="AW143" s="20">
        <f>([39]SUMMARY!$G149)</f>
        <v>0</v>
      </c>
      <c r="AX143" s="20">
        <f>([40]SUMMARY!$G149)</f>
        <v>0</v>
      </c>
      <c r="AY143" s="20">
        <f>([41]SUMMARY!$G149)</f>
        <v>0</v>
      </c>
      <c r="AZ143" s="20">
        <f>([42]SUMMARY!$G149)</f>
        <v>0</v>
      </c>
      <c r="BA143" s="20">
        <f>([43]SUMMARY!$G149)</f>
        <v>0</v>
      </c>
      <c r="BB143" s="20">
        <f>([44]SUMMARY!$G149)</f>
        <v>0</v>
      </c>
      <c r="BC143" s="20">
        <f>([45]SUMMARY!$G149)</f>
        <v>0</v>
      </c>
      <c r="BD143" s="20">
        <f>([46]SUMMARY!$G149)</f>
        <v>0</v>
      </c>
      <c r="BE143" s="20">
        <f>([47]SUMMARY!$G149)</f>
        <v>0</v>
      </c>
      <c r="BF143" s="20">
        <f>([48]SUMMARY!$G149)</f>
        <v>0</v>
      </c>
      <c r="BG143" s="20">
        <f>([49]SUMMARY!$G149)</f>
        <v>0</v>
      </c>
      <c r="BH143" s="20">
        <f>([50]SUMMARY!$G149)</f>
        <v>0</v>
      </c>
      <c r="BI143" s="20">
        <f>([51]SUMMARY!$G149)</f>
        <v>0</v>
      </c>
      <c r="BJ143" s="20">
        <f>([52]SUMMARY!$G149)</f>
        <v>0</v>
      </c>
      <c r="BK143" s="20">
        <f>([53]SUMMARY!$G149)</f>
        <v>0</v>
      </c>
      <c r="BL143" s="20">
        <f>([54]SUMMARY!$G149)</f>
        <v>0</v>
      </c>
      <c r="BM143" s="20">
        <f>([55]SUMMARY!$G149)</f>
        <v>0</v>
      </c>
      <c r="BN143" s="20">
        <f>([56]SUMMARY!$G149)</f>
        <v>0</v>
      </c>
      <c r="BO143" s="20">
        <f>([57]SUMMARY!$G149)</f>
        <v>0</v>
      </c>
      <c r="BP143" s="20">
        <f>([58]SUMMARY!$G149)</f>
        <v>0</v>
      </c>
      <c r="BQ143" s="20">
        <f>([59]SUMMARY!$G149)</f>
        <v>0</v>
      </c>
      <c r="BR143" s="20">
        <f>([60]SUMMARY!$G149)</f>
        <v>0</v>
      </c>
      <c r="BS143" s="20">
        <f>([61]SUMMARY!$G149)</f>
        <v>0</v>
      </c>
      <c r="BT143" s="20">
        <f>([62]SUMMARY!$G149)</f>
        <v>0</v>
      </c>
      <c r="BU143" s="20">
        <f>([63]SUMMARY!$G149)</f>
        <v>0</v>
      </c>
      <c r="BV143" s="20">
        <f>([64]SUMMARY!$G149)</f>
        <v>0</v>
      </c>
      <c r="BW143" s="20">
        <f>([65]SUMMARY!$G149)</f>
        <v>0</v>
      </c>
      <c r="BX143" s="20">
        <f>([66]SUMMARY!$G149)</f>
        <v>0</v>
      </c>
      <c r="BY143" s="20">
        <f>([67]SUMMARY!$G149)</f>
        <v>0</v>
      </c>
      <c r="BZ143" s="20">
        <f>([68]SUMMARY!$G149)</f>
        <v>0</v>
      </c>
      <c r="CA143" s="20">
        <f>([69]SUMMARY!$G149)</f>
        <v>0</v>
      </c>
      <c r="CB143" s="20">
        <f>([70]SUMMARY!$G149)</f>
        <v>0</v>
      </c>
      <c r="CC143" s="20">
        <f>([71]SUMMARY!$G149)</f>
        <v>0</v>
      </c>
      <c r="CD143" s="20">
        <f>([72]SUMMARY!$G149)</f>
        <v>0</v>
      </c>
      <c r="CE143" s="20">
        <f>([73]SUMMARY!$G149)</f>
        <v>0</v>
      </c>
      <c r="CF143" s="20">
        <f>([74]SUMMARY!$G149)</f>
        <v>0</v>
      </c>
      <c r="CG143" s="20">
        <f>([75]SUMMARY!$G149)</f>
        <v>0</v>
      </c>
      <c r="CH143" s="20">
        <f>([76]SUMMARY!$G149)</f>
        <v>0</v>
      </c>
      <c r="CI143" s="20">
        <f>([77]SUMMARY!$G149)</f>
        <v>0</v>
      </c>
      <c r="CJ143" s="20">
        <f>([78]SUMMARY!$G149)</f>
        <v>0</v>
      </c>
      <c r="CK143" s="20">
        <f>([79]SUMMARY!$G149)</f>
        <v>0</v>
      </c>
      <c r="CL143" s="20">
        <f>([80]SUMMARY!$G149)</f>
        <v>0</v>
      </c>
      <c r="CM143" s="20">
        <f>([81]SUMMARY!$G149)</f>
        <v>0</v>
      </c>
      <c r="CN143" s="20">
        <f>([82]SUMMARY!$G149)</f>
        <v>0</v>
      </c>
      <c r="CO143" s="20">
        <f>([83]SUMMARY!$G149)</f>
        <v>0</v>
      </c>
      <c r="CP143" s="20">
        <f>([84]SUMMARY!$G149)</f>
        <v>0</v>
      </c>
      <c r="CQ143" s="20">
        <f>([85]SUMMARY!$G149)</f>
        <v>0</v>
      </c>
      <c r="CR143" s="20">
        <f>([86]SUMMARY!$G149)</f>
        <v>0</v>
      </c>
      <c r="CS143" s="20">
        <f>([87]SUMMARY!$G149)</f>
        <v>0</v>
      </c>
    </row>
    <row r="144" spans="1:97">
      <c r="A144" s="170">
        <v>2240400</v>
      </c>
      <c r="B144" s="170" t="s">
        <v>121</v>
      </c>
      <c r="C144" s="171">
        <f>VLOOKUP(A144,[2]!OLD,3,)</f>
        <v>-201583000</v>
      </c>
      <c r="D144" s="171">
        <v>-213221000</v>
      </c>
      <c r="E144" s="24">
        <f>SUM(N144:CS144)</f>
        <v>-213221000</v>
      </c>
      <c r="F144" s="24">
        <f t="shared" si="117"/>
        <v>0</v>
      </c>
      <c r="G144" s="24">
        <f t="shared" si="118"/>
        <v>0</v>
      </c>
      <c r="H144" s="24">
        <f t="shared" si="119"/>
        <v>0</v>
      </c>
      <c r="I144" s="24">
        <f t="shared" si="120"/>
        <v>-213221000</v>
      </c>
      <c r="J144" s="24">
        <f t="shared" si="121"/>
        <v>0</v>
      </c>
      <c r="K144" s="24">
        <f t="shared" si="122"/>
        <v>0</v>
      </c>
      <c r="L144" s="24">
        <f t="shared" si="123"/>
        <v>0</v>
      </c>
      <c r="M144" s="24">
        <f t="shared" si="124"/>
        <v>0</v>
      </c>
      <c r="N144" s="20">
        <f>([4]SUMMARY!$G150)</f>
        <v>0</v>
      </c>
      <c r="O144" s="20">
        <f>([5]SUMMARY!$G150)</f>
        <v>0</v>
      </c>
      <c r="P144" s="20">
        <f>([6]SUMMARY!$G150)</f>
        <v>0</v>
      </c>
      <c r="Q144" s="20">
        <f>([7]SUMMARY!$G150)</f>
        <v>0</v>
      </c>
      <c r="R144" s="20">
        <f>([8]SUMMARY!$G150)</f>
        <v>0</v>
      </c>
      <c r="S144" s="20">
        <f>([9]SUMMARY!$G150)</f>
        <v>0</v>
      </c>
      <c r="T144" s="20">
        <f>([10]SUMMARY!$G150)</f>
        <v>0</v>
      </c>
      <c r="U144" s="20">
        <f>([11]SUMMARY!$G150)</f>
        <v>0</v>
      </c>
      <c r="V144" s="20">
        <f>([12]SUMMARY!$G150)</f>
        <v>0</v>
      </c>
      <c r="W144" s="20">
        <f>([13]SUMMARY!$G150)</f>
        <v>0</v>
      </c>
      <c r="X144" s="20">
        <f>([14]SUMMARY!$G150)</f>
        <v>0</v>
      </c>
      <c r="Y144" s="20">
        <f>([15]SUMMARY!$G150)</f>
        <v>0</v>
      </c>
      <c r="Z144" s="20">
        <f>([16]SUMMARY!$G150)</f>
        <v>0</v>
      </c>
      <c r="AA144" s="20">
        <f>([17]SUMMARY!$G150)</f>
        <v>0</v>
      </c>
      <c r="AB144" s="20">
        <f>([18]SUMMARY!$G150)</f>
        <v>0</v>
      </c>
      <c r="AC144" s="20">
        <f>([19]SUMMARY!$G150)</f>
        <v>0</v>
      </c>
      <c r="AD144" s="20">
        <f>([20]SUMMARY!$G150)</f>
        <v>0</v>
      </c>
      <c r="AE144" s="20">
        <f>([21]SUMMARY!$G150)</f>
        <v>0</v>
      </c>
      <c r="AF144" s="20">
        <f>([22]SUMMARY!$G150)</f>
        <v>0</v>
      </c>
      <c r="AG144" s="20">
        <f>([23]SUMMARY!$G150)</f>
        <v>0</v>
      </c>
      <c r="AH144" s="20">
        <f>([24]SUMMARY!$G150)</f>
        <v>0</v>
      </c>
      <c r="AI144" s="20">
        <f>([25]SUMMARY!$G150)</f>
        <v>-213221000</v>
      </c>
      <c r="AJ144" s="20">
        <f>([26]SUMMARY!$G150)</f>
        <v>0</v>
      </c>
      <c r="AK144" s="20">
        <f>([27]SUMMARY!$G150)</f>
        <v>0</v>
      </c>
      <c r="AL144" s="20">
        <f>([28]SUMMARY!$G150)</f>
        <v>0</v>
      </c>
      <c r="AM144" s="20">
        <f>([29]SUMMARY!$G150)</f>
        <v>0</v>
      </c>
      <c r="AN144" s="20">
        <f>([30]SUMMARY!$G150)</f>
        <v>0</v>
      </c>
      <c r="AO144" s="20">
        <f>([31]SUMMARY!$G150)</f>
        <v>0</v>
      </c>
      <c r="AP144" s="20">
        <f>([32]SUMMARY!$G150)</f>
        <v>0</v>
      </c>
      <c r="AQ144" s="20">
        <f>([33]SUMMARY!$G150)</f>
        <v>0</v>
      </c>
      <c r="AR144" s="20">
        <f>([34]SUMMARY!$G150)</f>
        <v>0</v>
      </c>
      <c r="AS144" s="20">
        <f>([35]SUMMARY!$G150)</f>
        <v>0</v>
      </c>
      <c r="AT144" s="20">
        <f>([36]SUMMARY!$G150)</f>
        <v>0</v>
      </c>
      <c r="AU144" s="20">
        <f>([37]SUMMARY!$G150)</f>
        <v>0</v>
      </c>
      <c r="AV144" s="20">
        <f>([38]SUMMARY!$G150)</f>
        <v>0</v>
      </c>
      <c r="AW144" s="20">
        <f>([39]SUMMARY!$G150)</f>
        <v>0</v>
      </c>
      <c r="AX144" s="20">
        <f>([40]SUMMARY!$G150)</f>
        <v>0</v>
      </c>
      <c r="AY144" s="20">
        <f>([41]SUMMARY!$G150)</f>
        <v>0</v>
      </c>
      <c r="AZ144" s="20">
        <f>([42]SUMMARY!$G150)</f>
        <v>0</v>
      </c>
      <c r="BA144" s="20">
        <f>([43]SUMMARY!$G150)</f>
        <v>0</v>
      </c>
      <c r="BB144" s="20">
        <f>([44]SUMMARY!$G150)</f>
        <v>0</v>
      </c>
      <c r="BC144" s="20">
        <f>([45]SUMMARY!$G150)</f>
        <v>0</v>
      </c>
      <c r="BD144" s="20">
        <f>([46]SUMMARY!$G150)</f>
        <v>0</v>
      </c>
      <c r="BE144" s="20">
        <f>([47]SUMMARY!$G150)</f>
        <v>0</v>
      </c>
      <c r="BF144" s="20">
        <f>([48]SUMMARY!$G150)</f>
        <v>0</v>
      </c>
      <c r="BG144" s="20">
        <f>([49]SUMMARY!$G150)</f>
        <v>0</v>
      </c>
      <c r="BH144" s="20">
        <f>([50]SUMMARY!$G150)</f>
        <v>0</v>
      </c>
      <c r="BI144" s="20">
        <f>([51]SUMMARY!$G150)</f>
        <v>0</v>
      </c>
      <c r="BJ144" s="20">
        <f>([52]SUMMARY!$G150)</f>
        <v>0</v>
      </c>
      <c r="BK144" s="20">
        <f>([53]SUMMARY!$G150)</f>
        <v>0</v>
      </c>
      <c r="BL144" s="20">
        <f>([54]SUMMARY!$G150)</f>
        <v>0</v>
      </c>
      <c r="BM144" s="20">
        <f>([55]SUMMARY!$G150)</f>
        <v>0</v>
      </c>
      <c r="BN144" s="20">
        <f>([56]SUMMARY!$G150)</f>
        <v>0</v>
      </c>
      <c r="BO144" s="20">
        <f>([57]SUMMARY!$G150)</f>
        <v>0</v>
      </c>
      <c r="BP144" s="20">
        <f>([58]SUMMARY!$G150)</f>
        <v>0</v>
      </c>
      <c r="BQ144" s="20">
        <f>([59]SUMMARY!$G150)</f>
        <v>0</v>
      </c>
      <c r="BR144" s="20">
        <f>([60]SUMMARY!$G150)</f>
        <v>0</v>
      </c>
      <c r="BS144" s="20">
        <f>([61]SUMMARY!$G150)</f>
        <v>0</v>
      </c>
      <c r="BT144" s="20">
        <f>([62]SUMMARY!$G150)</f>
        <v>0</v>
      </c>
      <c r="BU144" s="20">
        <f>([63]SUMMARY!$G150)</f>
        <v>0</v>
      </c>
      <c r="BV144" s="20">
        <f>([64]SUMMARY!$G150)</f>
        <v>0</v>
      </c>
      <c r="BW144" s="20">
        <f>([65]SUMMARY!$G150)</f>
        <v>0</v>
      </c>
      <c r="BX144" s="20">
        <f>([66]SUMMARY!$G150)</f>
        <v>0</v>
      </c>
      <c r="BY144" s="20">
        <f>([67]SUMMARY!$G150)</f>
        <v>0</v>
      </c>
      <c r="BZ144" s="20">
        <f>([68]SUMMARY!$G150)</f>
        <v>0</v>
      </c>
      <c r="CA144" s="20">
        <f>([69]SUMMARY!$G150)</f>
        <v>0</v>
      </c>
      <c r="CB144" s="20">
        <f>([70]SUMMARY!$G150)</f>
        <v>0</v>
      </c>
      <c r="CC144" s="20">
        <f>([71]SUMMARY!$G150)</f>
        <v>0</v>
      </c>
      <c r="CD144" s="20">
        <f>([72]SUMMARY!$G150)</f>
        <v>0</v>
      </c>
      <c r="CE144" s="20">
        <f>([73]SUMMARY!$G150)</f>
        <v>0</v>
      </c>
      <c r="CF144" s="20">
        <f>([74]SUMMARY!$G150)</f>
        <v>0</v>
      </c>
      <c r="CG144" s="20">
        <f>([75]SUMMARY!$G150)</f>
        <v>0</v>
      </c>
      <c r="CH144" s="20">
        <f>([76]SUMMARY!$G150)</f>
        <v>0</v>
      </c>
      <c r="CI144" s="20">
        <f>([77]SUMMARY!$G150)</f>
        <v>0</v>
      </c>
      <c r="CJ144" s="20">
        <f>([78]SUMMARY!$G150)</f>
        <v>0</v>
      </c>
      <c r="CK144" s="20">
        <f>([79]SUMMARY!$G150)</f>
        <v>0</v>
      </c>
      <c r="CL144" s="20">
        <f>([80]SUMMARY!$G150)</f>
        <v>0</v>
      </c>
      <c r="CM144" s="20">
        <f>([81]SUMMARY!$G150)</f>
        <v>0</v>
      </c>
      <c r="CN144" s="20">
        <f>([82]SUMMARY!$G150)</f>
        <v>0</v>
      </c>
      <c r="CO144" s="20">
        <f>([83]SUMMARY!$G150)</f>
        <v>0</v>
      </c>
      <c r="CP144" s="20">
        <f>([84]SUMMARY!$G150)</f>
        <v>0</v>
      </c>
      <c r="CQ144" s="20">
        <f>([85]SUMMARY!$G150)</f>
        <v>0</v>
      </c>
      <c r="CR144" s="20">
        <f>([86]SUMMARY!$G150)</f>
        <v>0</v>
      </c>
      <c r="CS144" s="20">
        <f>([87]SUMMARY!$G150)</f>
        <v>0</v>
      </c>
    </row>
    <row r="145" spans="1:97">
      <c r="A145" s="170">
        <v>2240500</v>
      </c>
      <c r="B145" s="170" t="s">
        <v>122</v>
      </c>
      <c r="C145" s="171">
        <f>VLOOKUP(A145,[2]!OLD,3,)</f>
        <v>-40109725</v>
      </c>
      <c r="D145" s="171">
        <v>-51750000</v>
      </c>
      <c r="E145" s="24">
        <f>SUM(N145:CS145)</f>
        <v>-40566487</v>
      </c>
      <c r="F145" s="24">
        <f t="shared" si="117"/>
        <v>11183513</v>
      </c>
      <c r="G145" s="24">
        <f t="shared" si="118"/>
        <v>0</v>
      </c>
      <c r="H145" s="24">
        <f t="shared" si="119"/>
        <v>0</v>
      </c>
      <c r="I145" s="24">
        <f t="shared" si="120"/>
        <v>-1750000</v>
      </c>
      <c r="J145" s="24">
        <f t="shared" si="121"/>
        <v>0</v>
      </c>
      <c r="K145" s="24">
        <f t="shared" si="122"/>
        <v>-1396587</v>
      </c>
      <c r="L145" s="24">
        <f t="shared" si="123"/>
        <v>-35272000</v>
      </c>
      <c r="M145" s="24">
        <f t="shared" si="124"/>
        <v>-2147900</v>
      </c>
      <c r="N145" s="20">
        <f>([4]SUMMARY!$G151)</f>
        <v>0</v>
      </c>
      <c r="O145" s="20">
        <f>([5]SUMMARY!$G151)</f>
        <v>0</v>
      </c>
      <c r="P145" s="20">
        <f>([6]SUMMARY!$G151)</f>
        <v>0</v>
      </c>
      <c r="Q145" s="20">
        <f>([7]SUMMARY!$G151)</f>
        <v>0</v>
      </c>
      <c r="R145" s="20">
        <f>([8]SUMMARY!$G151)</f>
        <v>0</v>
      </c>
      <c r="S145" s="20">
        <f>([9]SUMMARY!$G151)</f>
        <v>0</v>
      </c>
      <c r="T145" s="20">
        <f>([10]SUMMARY!$G151)</f>
        <v>0</v>
      </c>
      <c r="U145" s="20">
        <f>([11]SUMMARY!$G151)</f>
        <v>0</v>
      </c>
      <c r="V145" s="20">
        <f>([12]SUMMARY!$G151)</f>
        <v>0</v>
      </c>
      <c r="W145" s="20">
        <f>([13]SUMMARY!$G151)</f>
        <v>0</v>
      </c>
      <c r="X145" s="20">
        <f>([14]SUMMARY!$G151)</f>
        <v>0</v>
      </c>
      <c r="Y145" s="20">
        <f>([15]SUMMARY!$G151)</f>
        <v>0</v>
      </c>
      <c r="Z145" s="20">
        <f>([16]SUMMARY!$G151)</f>
        <v>0</v>
      </c>
      <c r="AA145" s="20">
        <f>([17]SUMMARY!$G151)</f>
        <v>0</v>
      </c>
      <c r="AB145" s="20">
        <f>([18]SUMMARY!$G151)</f>
        <v>0</v>
      </c>
      <c r="AC145" s="20">
        <f>([19]SUMMARY!$G151)</f>
        <v>0</v>
      </c>
      <c r="AD145" s="20">
        <f>([20]SUMMARY!$G151)</f>
        <v>0</v>
      </c>
      <c r="AE145" s="20">
        <f>([21]SUMMARY!$G151)</f>
        <v>0</v>
      </c>
      <c r="AF145" s="20">
        <f>([22]SUMMARY!$G151)</f>
        <v>0</v>
      </c>
      <c r="AG145" s="20">
        <f>([23]SUMMARY!$G151)</f>
        <v>0</v>
      </c>
      <c r="AH145" s="20">
        <f>([24]SUMMARY!$G151)</f>
        <v>0</v>
      </c>
      <c r="AI145" s="20">
        <f>([25]SUMMARY!$G151)</f>
        <v>-1750000</v>
      </c>
      <c r="AJ145" s="20">
        <f>([26]SUMMARY!$G151)</f>
        <v>0</v>
      </c>
      <c r="AK145" s="20">
        <f>([27]SUMMARY!$G151)</f>
        <v>0</v>
      </c>
      <c r="AL145" s="20">
        <f>([28]SUMMARY!$G151)</f>
        <v>0</v>
      </c>
      <c r="AM145" s="20">
        <f>([29]SUMMARY!$G151)</f>
        <v>0</v>
      </c>
      <c r="AN145" s="20">
        <f>([30]SUMMARY!$G151)</f>
        <v>0</v>
      </c>
      <c r="AO145" s="20">
        <f>([31]SUMMARY!$G151)</f>
        <v>0</v>
      </c>
      <c r="AP145" s="20">
        <f>([32]SUMMARY!$G151)</f>
        <v>0</v>
      </c>
      <c r="AQ145" s="20">
        <f>([33]SUMMARY!$G151)</f>
        <v>0</v>
      </c>
      <c r="AR145" s="20">
        <f>([34]SUMMARY!$G151)</f>
        <v>0</v>
      </c>
      <c r="AS145" s="20">
        <f>([35]SUMMARY!$G151)</f>
        <v>0</v>
      </c>
      <c r="AT145" s="20">
        <f>([36]SUMMARY!$G151)</f>
        <v>0</v>
      </c>
      <c r="AU145" s="20">
        <f>([37]SUMMARY!$G151)</f>
        <v>0</v>
      </c>
      <c r="AV145" s="20">
        <f>([38]SUMMARY!$G151)</f>
        <v>0</v>
      </c>
      <c r="AW145" s="20">
        <f>([39]SUMMARY!$G151)</f>
        <v>0</v>
      </c>
      <c r="AX145" s="20">
        <f>([40]SUMMARY!$G151)</f>
        <v>0</v>
      </c>
      <c r="AY145" s="20">
        <f>([41]SUMMARY!$G151)</f>
        <v>0</v>
      </c>
      <c r="AZ145" s="20">
        <f>([42]SUMMARY!$G151)</f>
        <v>0</v>
      </c>
      <c r="BA145" s="20">
        <f>([43]SUMMARY!$G151)</f>
        <v>0</v>
      </c>
      <c r="BB145" s="20">
        <f>([44]SUMMARY!$G151)</f>
        <v>0</v>
      </c>
      <c r="BC145" s="20">
        <f>([45]SUMMARY!$G151)</f>
        <v>0</v>
      </c>
      <c r="BD145" s="20">
        <f>([46]SUMMARY!$G151)</f>
        <v>0</v>
      </c>
      <c r="BE145" s="20">
        <f>([47]SUMMARY!$G151)</f>
        <v>0</v>
      </c>
      <c r="BF145" s="20">
        <f>([48]SUMMARY!$G151)</f>
        <v>0</v>
      </c>
      <c r="BG145" s="20">
        <f>([49]SUMMARY!$G151)</f>
        <v>0</v>
      </c>
      <c r="BH145" s="20">
        <f>([50]SUMMARY!$G151)</f>
        <v>0</v>
      </c>
      <c r="BI145" s="20">
        <f>([51]SUMMARY!$G151)</f>
        <v>-1396587</v>
      </c>
      <c r="BJ145" s="20">
        <f>([52]SUMMARY!$G151)</f>
        <v>0</v>
      </c>
      <c r="BK145" s="20">
        <f>([53]SUMMARY!$G151)</f>
        <v>0</v>
      </c>
      <c r="BL145" s="20">
        <f>([54]SUMMARY!$G151)</f>
        <v>0</v>
      </c>
      <c r="BM145" s="20">
        <f>([55]SUMMARY!$G151)</f>
        <v>0</v>
      </c>
      <c r="BN145" s="20">
        <f>([56]SUMMARY!$G151)</f>
        <v>0</v>
      </c>
      <c r="BO145" s="20">
        <f>([57]SUMMARY!$G151)</f>
        <v>0</v>
      </c>
      <c r="BP145" s="20">
        <f>([58]SUMMARY!$G151)</f>
        <v>0</v>
      </c>
      <c r="BQ145" s="20">
        <f>([59]SUMMARY!$G151)</f>
        <v>0</v>
      </c>
      <c r="BR145" s="20">
        <f>([60]SUMMARY!$G151)</f>
        <v>0</v>
      </c>
      <c r="BS145" s="20">
        <f>([61]SUMMARY!$G151)</f>
        <v>0</v>
      </c>
      <c r="BT145" s="20">
        <f>([62]SUMMARY!$G151)</f>
        <v>0</v>
      </c>
      <c r="BU145" s="20">
        <f>([63]SUMMARY!$G151)</f>
        <v>0</v>
      </c>
      <c r="BV145" s="20">
        <f>([64]SUMMARY!$G151)</f>
        <v>0</v>
      </c>
      <c r="BW145" s="20">
        <f>([65]SUMMARY!$G151)</f>
        <v>0</v>
      </c>
      <c r="BX145" s="20">
        <f>([66]SUMMARY!$G151)</f>
        <v>0</v>
      </c>
      <c r="BY145" s="20">
        <f>([67]SUMMARY!$G151)</f>
        <v>0</v>
      </c>
      <c r="BZ145" s="20">
        <f>([68]SUMMARY!$G151)</f>
        <v>0</v>
      </c>
      <c r="CA145" s="20">
        <f>([69]SUMMARY!$G151)</f>
        <v>0</v>
      </c>
      <c r="CB145" s="20">
        <f>([70]SUMMARY!$G151)</f>
        <v>0</v>
      </c>
      <c r="CC145" s="20">
        <f>([71]SUMMARY!$G151)</f>
        <v>0</v>
      </c>
      <c r="CD145" s="20">
        <f>([72]SUMMARY!$G151)</f>
        <v>0</v>
      </c>
      <c r="CE145" s="20">
        <f>([73]SUMMARY!$G151)</f>
        <v>-35272000</v>
      </c>
      <c r="CF145" s="20">
        <f>([74]SUMMARY!$G151)</f>
        <v>0</v>
      </c>
      <c r="CG145" s="20">
        <f>([75]SUMMARY!$G151)</f>
        <v>-2147900</v>
      </c>
      <c r="CH145" s="20">
        <f>([76]SUMMARY!$G151)</f>
        <v>0</v>
      </c>
      <c r="CI145" s="20">
        <f>([77]SUMMARY!$G151)</f>
        <v>0</v>
      </c>
      <c r="CJ145" s="20">
        <f>([78]SUMMARY!$G151)</f>
        <v>0</v>
      </c>
      <c r="CK145" s="20">
        <f>([79]SUMMARY!$G151)</f>
        <v>0</v>
      </c>
      <c r="CL145" s="20">
        <f>([80]SUMMARY!$G151)</f>
        <v>0</v>
      </c>
      <c r="CM145" s="20">
        <f>([81]SUMMARY!$G151)</f>
        <v>0</v>
      </c>
      <c r="CN145" s="20">
        <f>([82]SUMMARY!$G151)</f>
        <v>0</v>
      </c>
      <c r="CO145" s="20">
        <f>([83]SUMMARY!$G151)</f>
        <v>0</v>
      </c>
      <c r="CP145" s="20">
        <f>([84]SUMMARY!$G151)</f>
        <v>0</v>
      </c>
      <c r="CQ145" s="20">
        <f>([85]SUMMARY!$G151)</f>
        <v>0</v>
      </c>
      <c r="CR145" s="20">
        <f>([86]SUMMARY!$G151)</f>
        <v>0</v>
      </c>
      <c r="CS145" s="20">
        <f>([87]SUMMARY!$G151)</f>
        <v>0</v>
      </c>
    </row>
    <row r="146" spans="1:97">
      <c r="A146" s="3">
        <v>2249995</v>
      </c>
      <c r="B146" s="3" t="s">
        <v>123</v>
      </c>
      <c r="C146" s="17">
        <f>SUM(C141:C145)</f>
        <v>-272812725</v>
      </c>
      <c r="D146" s="17">
        <f>SUM(D141:D145)</f>
        <v>-298941000</v>
      </c>
      <c r="E146" s="17">
        <f>SUM(E141:E145)</f>
        <v>-287757487</v>
      </c>
      <c r="F146" s="17">
        <f>SUM(F141:F145)</f>
        <v>11183513</v>
      </c>
      <c r="G146" s="24">
        <f t="shared" ref="G146:M146" si="125">SUM(G142:G145)</f>
        <v>0</v>
      </c>
      <c r="H146" s="24">
        <f t="shared" si="125"/>
        <v>0</v>
      </c>
      <c r="I146" s="24">
        <f t="shared" si="125"/>
        <v>-214971000</v>
      </c>
      <c r="J146" s="24">
        <f t="shared" si="125"/>
        <v>0</v>
      </c>
      <c r="K146" s="24">
        <f t="shared" si="125"/>
        <v>-1396587</v>
      </c>
      <c r="L146" s="24">
        <f t="shared" si="125"/>
        <v>-35272000</v>
      </c>
      <c r="M146" s="24">
        <f t="shared" si="125"/>
        <v>-36117900</v>
      </c>
      <c r="N146" s="11">
        <f>SUM(N141:N145)</f>
        <v>0</v>
      </c>
      <c r="O146" s="11">
        <f t="shared" ref="O146:BZ146" si="126">SUM(O141:O145)</f>
        <v>0</v>
      </c>
      <c r="P146" s="11">
        <f t="shared" si="126"/>
        <v>0</v>
      </c>
      <c r="Q146" s="11">
        <f t="shared" si="126"/>
        <v>0</v>
      </c>
      <c r="R146" s="11">
        <f t="shared" si="126"/>
        <v>0</v>
      </c>
      <c r="S146" s="11">
        <f t="shared" si="126"/>
        <v>0</v>
      </c>
      <c r="T146" s="11">
        <f t="shared" si="126"/>
        <v>0</v>
      </c>
      <c r="U146" s="11">
        <f t="shared" si="126"/>
        <v>0</v>
      </c>
      <c r="V146" s="11">
        <f t="shared" si="126"/>
        <v>0</v>
      </c>
      <c r="W146" s="11">
        <f t="shared" si="126"/>
        <v>0</v>
      </c>
      <c r="X146" s="11">
        <f t="shared" si="126"/>
        <v>0</v>
      </c>
      <c r="Y146" s="11">
        <f t="shared" si="126"/>
        <v>0</v>
      </c>
      <c r="Z146" s="11">
        <f t="shared" si="126"/>
        <v>0</v>
      </c>
      <c r="AA146" s="11">
        <f t="shared" si="126"/>
        <v>0</v>
      </c>
      <c r="AB146" s="11">
        <f t="shared" si="126"/>
        <v>0</v>
      </c>
      <c r="AC146" s="11">
        <f t="shared" si="126"/>
        <v>0</v>
      </c>
      <c r="AD146" s="11">
        <f t="shared" si="126"/>
        <v>0</v>
      </c>
      <c r="AE146" s="11">
        <f t="shared" si="126"/>
        <v>0</v>
      </c>
      <c r="AF146" s="11">
        <f t="shared" si="126"/>
        <v>0</v>
      </c>
      <c r="AG146" s="11">
        <f t="shared" si="126"/>
        <v>0</v>
      </c>
      <c r="AH146" s="11">
        <f t="shared" si="126"/>
        <v>0</v>
      </c>
      <c r="AI146" s="11">
        <f t="shared" si="126"/>
        <v>-214971000</v>
      </c>
      <c r="AJ146" s="11">
        <f t="shared" si="126"/>
        <v>0</v>
      </c>
      <c r="AK146" s="11">
        <f t="shared" si="126"/>
        <v>0</v>
      </c>
      <c r="AL146" s="11">
        <f t="shared" si="126"/>
        <v>0</v>
      </c>
      <c r="AM146" s="11">
        <f t="shared" si="126"/>
        <v>0</v>
      </c>
      <c r="AN146" s="11">
        <f t="shared" si="126"/>
        <v>0</v>
      </c>
      <c r="AO146" s="11">
        <f t="shared" si="126"/>
        <v>0</v>
      </c>
      <c r="AP146" s="11">
        <f t="shared" si="126"/>
        <v>0</v>
      </c>
      <c r="AQ146" s="11">
        <f t="shared" si="126"/>
        <v>0</v>
      </c>
      <c r="AR146" s="11">
        <f t="shared" si="126"/>
        <v>0</v>
      </c>
      <c r="AS146" s="11">
        <f t="shared" si="126"/>
        <v>0</v>
      </c>
      <c r="AT146" s="11">
        <f t="shared" si="126"/>
        <v>0</v>
      </c>
      <c r="AU146" s="11">
        <f t="shared" si="126"/>
        <v>0</v>
      </c>
      <c r="AV146" s="11">
        <f t="shared" si="126"/>
        <v>0</v>
      </c>
      <c r="AW146" s="11">
        <f t="shared" si="126"/>
        <v>0</v>
      </c>
      <c r="AX146" s="11">
        <f t="shared" si="126"/>
        <v>0</v>
      </c>
      <c r="AY146" s="11">
        <f t="shared" si="126"/>
        <v>0</v>
      </c>
      <c r="AZ146" s="11">
        <f t="shared" si="126"/>
        <v>0</v>
      </c>
      <c r="BA146" s="11">
        <f t="shared" si="126"/>
        <v>0</v>
      </c>
      <c r="BB146" s="11">
        <f t="shared" si="126"/>
        <v>0</v>
      </c>
      <c r="BC146" s="11">
        <f t="shared" si="126"/>
        <v>0</v>
      </c>
      <c r="BD146" s="11">
        <f t="shared" si="126"/>
        <v>0</v>
      </c>
      <c r="BE146" s="11">
        <f t="shared" si="126"/>
        <v>0</v>
      </c>
      <c r="BF146" s="11">
        <f t="shared" si="126"/>
        <v>0</v>
      </c>
      <c r="BG146" s="11">
        <f t="shared" si="126"/>
        <v>0</v>
      </c>
      <c r="BH146" s="11">
        <f t="shared" si="126"/>
        <v>0</v>
      </c>
      <c r="BI146" s="11">
        <f t="shared" si="126"/>
        <v>-1396587</v>
      </c>
      <c r="BJ146" s="11">
        <f t="shared" si="126"/>
        <v>0</v>
      </c>
      <c r="BK146" s="11">
        <f t="shared" si="126"/>
        <v>0</v>
      </c>
      <c r="BL146" s="11">
        <f t="shared" si="126"/>
        <v>0</v>
      </c>
      <c r="BM146" s="11">
        <f t="shared" si="126"/>
        <v>0</v>
      </c>
      <c r="BN146" s="11">
        <f t="shared" si="126"/>
        <v>0</v>
      </c>
      <c r="BO146" s="11">
        <f t="shared" si="126"/>
        <v>0</v>
      </c>
      <c r="BP146" s="11">
        <f t="shared" si="126"/>
        <v>0</v>
      </c>
      <c r="BQ146" s="11">
        <f t="shared" si="126"/>
        <v>0</v>
      </c>
      <c r="BR146" s="11">
        <f t="shared" si="126"/>
        <v>0</v>
      </c>
      <c r="BS146" s="11">
        <f t="shared" si="126"/>
        <v>0</v>
      </c>
      <c r="BT146" s="11">
        <f t="shared" si="126"/>
        <v>0</v>
      </c>
      <c r="BU146" s="11">
        <f t="shared" si="126"/>
        <v>0</v>
      </c>
      <c r="BV146" s="11">
        <f t="shared" si="126"/>
        <v>0</v>
      </c>
      <c r="BW146" s="11">
        <f t="shared" si="126"/>
        <v>0</v>
      </c>
      <c r="BX146" s="11">
        <f t="shared" si="126"/>
        <v>0</v>
      </c>
      <c r="BY146" s="11">
        <f t="shared" si="126"/>
        <v>0</v>
      </c>
      <c r="BZ146" s="11">
        <f t="shared" si="126"/>
        <v>0</v>
      </c>
      <c r="CA146" s="11">
        <f t="shared" ref="CA146:CS146" si="127">SUM(CA141:CA145)</f>
        <v>0</v>
      </c>
      <c r="CB146" s="11">
        <f t="shared" si="127"/>
        <v>0</v>
      </c>
      <c r="CC146" s="11">
        <f t="shared" si="127"/>
        <v>0</v>
      </c>
      <c r="CD146" s="11">
        <f t="shared" si="127"/>
        <v>0</v>
      </c>
      <c r="CE146" s="11">
        <f t="shared" si="127"/>
        <v>-35272000</v>
      </c>
      <c r="CF146" s="11">
        <f t="shared" si="127"/>
        <v>0</v>
      </c>
      <c r="CG146" s="11">
        <f t="shared" si="127"/>
        <v>-2147900</v>
      </c>
      <c r="CH146" s="11">
        <f t="shared" si="127"/>
        <v>0</v>
      </c>
      <c r="CI146" s="11">
        <f t="shared" si="127"/>
        <v>0</v>
      </c>
      <c r="CJ146" s="11">
        <f t="shared" si="127"/>
        <v>0</v>
      </c>
      <c r="CK146" s="11">
        <f t="shared" si="127"/>
        <v>0</v>
      </c>
      <c r="CL146" s="11">
        <f t="shared" si="127"/>
        <v>0</v>
      </c>
      <c r="CM146" s="11">
        <f t="shared" si="127"/>
        <v>0</v>
      </c>
      <c r="CN146" s="11">
        <f t="shared" si="127"/>
        <v>0</v>
      </c>
      <c r="CO146" s="11">
        <f t="shared" si="127"/>
        <v>0</v>
      </c>
      <c r="CP146" s="11">
        <f t="shared" si="127"/>
        <v>-33970000</v>
      </c>
      <c r="CQ146" s="11">
        <f t="shared" si="127"/>
        <v>0</v>
      </c>
      <c r="CR146" s="11">
        <f t="shared" si="127"/>
        <v>0</v>
      </c>
      <c r="CS146" s="11">
        <f t="shared" si="127"/>
        <v>0</v>
      </c>
    </row>
    <row r="147" spans="1:97">
      <c r="A147" s="1"/>
      <c r="B147" s="1"/>
      <c r="C147" s="15"/>
      <c r="D147" s="15"/>
      <c r="G147" s="23"/>
      <c r="H147" s="23"/>
      <c r="I147" s="23"/>
      <c r="J147" s="23"/>
      <c r="K147" s="23"/>
      <c r="L147" s="23"/>
      <c r="M147" s="23"/>
    </row>
    <row r="148" spans="1:97">
      <c r="A148" s="1">
        <v>2260000</v>
      </c>
      <c r="B148" s="1" t="s">
        <v>124</v>
      </c>
      <c r="C148" s="15"/>
      <c r="D148" s="15"/>
      <c r="G148" s="23"/>
      <c r="H148" s="23"/>
      <c r="I148" s="23"/>
      <c r="J148" s="23"/>
      <c r="K148" s="23"/>
      <c r="L148" s="23"/>
      <c r="M148" s="23"/>
    </row>
    <row r="149" spans="1:97">
      <c r="A149" s="170">
        <v>2260806</v>
      </c>
      <c r="B149" s="170" t="s">
        <v>125</v>
      </c>
      <c r="C149" s="171">
        <f>VLOOKUP(A149,[2]!OLD,3,)</f>
        <v>0</v>
      </c>
      <c r="D149" s="171">
        <v>0</v>
      </c>
      <c r="E149" s="24">
        <f>SUM(N149:CS149)</f>
        <v>0</v>
      </c>
      <c r="F149" s="24">
        <f t="shared" ref="F149:F151" si="128">SUM(E149-D149)</f>
        <v>0</v>
      </c>
      <c r="G149" s="24">
        <f t="shared" ref="G149:G151" si="129">SUM(N149:AA149)</f>
        <v>0</v>
      </c>
      <c r="H149" s="24">
        <f t="shared" ref="H149:H151" si="130">SUM(AB149:AG149)</f>
        <v>0</v>
      </c>
      <c r="I149" s="24">
        <f t="shared" ref="I149:I151" si="131">SUM(AH149:AJ149)</f>
        <v>0</v>
      </c>
      <c r="J149" s="24">
        <f t="shared" ref="J149:J151" si="132">SUM(AK149:BG149)</f>
        <v>0</v>
      </c>
      <c r="K149" s="24">
        <f t="shared" ref="K149:K151" si="133">SUM(BH149:BU149)</f>
        <v>0</v>
      </c>
      <c r="L149" s="24">
        <f t="shared" ref="L149:L151" si="134">SUM(BV149:CE149)</f>
        <v>0</v>
      </c>
      <c r="M149" s="24">
        <f t="shared" ref="M149:M151" si="135">SUM(CF149:CS149)</f>
        <v>0</v>
      </c>
      <c r="N149" s="20">
        <f>([4]SUMMARY!$G155)</f>
        <v>0</v>
      </c>
      <c r="O149" s="20">
        <f>([5]SUMMARY!$G155)</f>
        <v>0</v>
      </c>
      <c r="P149" s="20">
        <f>([6]SUMMARY!$G155)</f>
        <v>0</v>
      </c>
      <c r="Q149" s="20">
        <f>([7]SUMMARY!$G155)</f>
        <v>0</v>
      </c>
      <c r="R149" s="20">
        <f>([8]SUMMARY!$G155)</f>
        <v>0</v>
      </c>
      <c r="S149" s="20">
        <f>([9]SUMMARY!$G155)</f>
        <v>0</v>
      </c>
      <c r="T149" s="20">
        <f>([10]SUMMARY!$G155)</f>
        <v>0</v>
      </c>
      <c r="U149" s="20">
        <f>([11]SUMMARY!$G155)</f>
        <v>0</v>
      </c>
      <c r="V149" s="20">
        <f>([12]SUMMARY!$G155)</f>
        <v>0</v>
      </c>
      <c r="W149" s="20">
        <f>([13]SUMMARY!$G155)</f>
        <v>0</v>
      </c>
      <c r="X149" s="20">
        <f>([14]SUMMARY!$G155)</f>
        <v>0</v>
      </c>
      <c r="Y149" s="20">
        <f>([15]SUMMARY!$G155)</f>
        <v>0</v>
      </c>
      <c r="Z149" s="20">
        <f>([16]SUMMARY!$G155)</f>
        <v>0</v>
      </c>
      <c r="AA149" s="20">
        <f>([17]SUMMARY!$G155)</f>
        <v>0</v>
      </c>
      <c r="AB149" s="20">
        <f>([18]SUMMARY!$G155)</f>
        <v>0</v>
      </c>
      <c r="AC149" s="20">
        <f>([19]SUMMARY!$G155)</f>
        <v>0</v>
      </c>
      <c r="AD149" s="20">
        <f>([20]SUMMARY!$G155)</f>
        <v>0</v>
      </c>
      <c r="AE149" s="20">
        <f>([21]SUMMARY!$G155)</f>
        <v>0</v>
      </c>
      <c r="AF149" s="20">
        <f>([22]SUMMARY!$G155)</f>
        <v>0</v>
      </c>
      <c r="AG149" s="20">
        <f>([23]SUMMARY!$G155)</f>
        <v>0</v>
      </c>
      <c r="AH149" s="20">
        <f>([24]SUMMARY!$G155)</f>
        <v>0</v>
      </c>
      <c r="AI149" s="20">
        <f>([25]SUMMARY!$G155)</f>
        <v>0</v>
      </c>
      <c r="AJ149" s="20">
        <f>([26]SUMMARY!$G155)</f>
        <v>0</v>
      </c>
      <c r="AK149" s="20">
        <f>([27]SUMMARY!$G155)</f>
        <v>0</v>
      </c>
      <c r="AL149" s="20">
        <f>([28]SUMMARY!$G155)</f>
        <v>0</v>
      </c>
      <c r="AM149" s="20">
        <f>([29]SUMMARY!$G155)</f>
        <v>0</v>
      </c>
      <c r="AN149" s="20">
        <f>([30]SUMMARY!$G155)</f>
        <v>0</v>
      </c>
      <c r="AO149" s="20">
        <f>([31]SUMMARY!$G155)</f>
        <v>0</v>
      </c>
      <c r="AP149" s="20">
        <f>([32]SUMMARY!$G155)</f>
        <v>0</v>
      </c>
      <c r="AQ149" s="20">
        <f>([33]SUMMARY!$G155)</f>
        <v>0</v>
      </c>
      <c r="AR149" s="20">
        <f>([34]SUMMARY!$G155)</f>
        <v>0</v>
      </c>
      <c r="AS149" s="20">
        <f>([35]SUMMARY!$G155)</f>
        <v>0</v>
      </c>
      <c r="AT149" s="20">
        <f>([36]SUMMARY!$G155)</f>
        <v>0</v>
      </c>
      <c r="AU149" s="20">
        <f>([37]SUMMARY!$G155)</f>
        <v>0</v>
      </c>
      <c r="AV149" s="20">
        <f>([38]SUMMARY!$G155)</f>
        <v>0</v>
      </c>
      <c r="AW149" s="20">
        <f>([39]SUMMARY!$G155)</f>
        <v>0</v>
      </c>
      <c r="AX149" s="20">
        <f>([40]SUMMARY!$G155)</f>
        <v>0</v>
      </c>
      <c r="AY149" s="20">
        <f>([41]SUMMARY!$G155)</f>
        <v>0</v>
      </c>
      <c r="AZ149" s="20">
        <f>([42]SUMMARY!$G155)</f>
        <v>0</v>
      </c>
      <c r="BA149" s="20">
        <f>([43]SUMMARY!$G155)</f>
        <v>0</v>
      </c>
      <c r="BB149" s="20">
        <f>([44]SUMMARY!$G155)</f>
        <v>0</v>
      </c>
      <c r="BC149" s="20">
        <f>([45]SUMMARY!$G155)</f>
        <v>0</v>
      </c>
      <c r="BD149" s="20">
        <f>([46]SUMMARY!$G155)</f>
        <v>0</v>
      </c>
      <c r="BE149" s="20">
        <f>([47]SUMMARY!$G155)</f>
        <v>0</v>
      </c>
      <c r="BF149" s="20">
        <f>([48]SUMMARY!$G155)</f>
        <v>0</v>
      </c>
      <c r="BG149" s="20">
        <f>([49]SUMMARY!$G155)</f>
        <v>0</v>
      </c>
      <c r="BH149" s="20">
        <f>([50]SUMMARY!$G155)</f>
        <v>0</v>
      </c>
      <c r="BI149" s="20">
        <f>([51]SUMMARY!$G155)</f>
        <v>0</v>
      </c>
      <c r="BJ149" s="20">
        <f>([52]SUMMARY!$G155)</f>
        <v>0</v>
      </c>
      <c r="BK149" s="20">
        <f>([53]SUMMARY!$G155)</f>
        <v>0</v>
      </c>
      <c r="BL149" s="20">
        <f>([54]SUMMARY!$G155)</f>
        <v>0</v>
      </c>
      <c r="BM149" s="20">
        <f>([55]SUMMARY!$G155)</f>
        <v>0</v>
      </c>
      <c r="BN149" s="20">
        <f>([56]SUMMARY!$G155)</f>
        <v>0</v>
      </c>
      <c r="BO149" s="20">
        <f>([57]SUMMARY!$G155)</f>
        <v>0</v>
      </c>
      <c r="BP149" s="20">
        <f>([58]SUMMARY!$G155)</f>
        <v>0</v>
      </c>
      <c r="BQ149" s="20">
        <f>([59]SUMMARY!$G155)</f>
        <v>0</v>
      </c>
      <c r="BR149" s="20">
        <f>([60]SUMMARY!$G155)</f>
        <v>0</v>
      </c>
      <c r="BS149" s="20">
        <f>([61]SUMMARY!$G155)</f>
        <v>0</v>
      </c>
      <c r="BT149" s="20">
        <f>([62]SUMMARY!$G155)</f>
        <v>0</v>
      </c>
      <c r="BU149" s="20">
        <f>([63]SUMMARY!$G155)</f>
        <v>0</v>
      </c>
      <c r="BV149" s="20">
        <f>([64]SUMMARY!$G155)</f>
        <v>0</v>
      </c>
      <c r="BW149" s="20">
        <f>([65]SUMMARY!$G155)</f>
        <v>0</v>
      </c>
      <c r="BX149" s="20">
        <f>([66]SUMMARY!$G155)</f>
        <v>0</v>
      </c>
      <c r="BY149" s="20">
        <f>([67]SUMMARY!$G155)</f>
        <v>0</v>
      </c>
      <c r="BZ149" s="20">
        <f>([68]SUMMARY!$G155)</f>
        <v>0</v>
      </c>
      <c r="CA149" s="20">
        <f>([69]SUMMARY!$G155)</f>
        <v>0</v>
      </c>
      <c r="CB149" s="20">
        <f>([70]SUMMARY!$G155)</f>
        <v>0</v>
      </c>
      <c r="CC149" s="20">
        <f>([71]SUMMARY!$G155)</f>
        <v>0</v>
      </c>
      <c r="CD149" s="20">
        <f>([72]SUMMARY!$G155)</f>
        <v>0</v>
      </c>
      <c r="CE149" s="20">
        <f>([73]SUMMARY!$G155)</f>
        <v>0</v>
      </c>
      <c r="CF149" s="20">
        <f>([74]SUMMARY!$G155)</f>
        <v>0</v>
      </c>
      <c r="CG149" s="20">
        <f>([75]SUMMARY!$G155)</f>
        <v>0</v>
      </c>
      <c r="CH149" s="20">
        <f>([76]SUMMARY!$G155)</f>
        <v>0</v>
      </c>
      <c r="CI149" s="20">
        <f>([77]SUMMARY!$G155)</f>
        <v>0</v>
      </c>
      <c r="CJ149" s="20">
        <f>([78]SUMMARY!$G155)</f>
        <v>0</v>
      </c>
      <c r="CK149" s="20">
        <f>([79]SUMMARY!$G155)</f>
        <v>0</v>
      </c>
      <c r="CL149" s="20">
        <f>([80]SUMMARY!$G155)</f>
        <v>0</v>
      </c>
      <c r="CM149" s="20">
        <f>([81]SUMMARY!$G155)</f>
        <v>0</v>
      </c>
      <c r="CN149" s="20">
        <f>([82]SUMMARY!$G155)</f>
        <v>0</v>
      </c>
      <c r="CO149" s="20">
        <f>([83]SUMMARY!$G155)</f>
        <v>0</v>
      </c>
      <c r="CP149" s="20">
        <f>([84]SUMMARY!$G155)</f>
        <v>0</v>
      </c>
      <c r="CQ149" s="20">
        <f>([85]SUMMARY!$G155)</f>
        <v>0</v>
      </c>
      <c r="CR149" s="20">
        <f>([86]SUMMARY!$G155)</f>
        <v>0</v>
      </c>
      <c r="CS149" s="20">
        <f>([87]SUMMARY!$G155)</f>
        <v>0</v>
      </c>
    </row>
    <row r="150" spans="1:97">
      <c r="A150" s="170">
        <v>2260808</v>
      </c>
      <c r="B150" s="170" t="s">
        <v>126</v>
      </c>
      <c r="C150" s="171">
        <f>VLOOKUP(A150,[2]!OLD,3,)</f>
        <v>-13000000</v>
      </c>
      <c r="D150" s="171">
        <v>-13020000</v>
      </c>
      <c r="E150" s="24">
        <f>SUM(N150:CS150)</f>
        <v>-9945702</v>
      </c>
      <c r="F150" s="24">
        <f t="shared" si="128"/>
        <v>3074298</v>
      </c>
      <c r="G150" s="24">
        <f t="shared" si="129"/>
        <v>0</v>
      </c>
      <c r="H150" s="24">
        <f t="shared" si="130"/>
        <v>0</v>
      </c>
      <c r="I150" s="24">
        <f t="shared" si="131"/>
        <v>-9945702</v>
      </c>
      <c r="J150" s="24">
        <f t="shared" si="132"/>
        <v>0</v>
      </c>
      <c r="K150" s="24">
        <f t="shared" si="133"/>
        <v>0</v>
      </c>
      <c r="L150" s="24">
        <f t="shared" si="134"/>
        <v>0</v>
      </c>
      <c r="M150" s="24">
        <f t="shared" si="135"/>
        <v>0</v>
      </c>
      <c r="N150" s="20">
        <f>([4]SUMMARY!$G157)</f>
        <v>0</v>
      </c>
      <c r="O150" s="20">
        <f>([5]SUMMARY!$G157)</f>
        <v>0</v>
      </c>
      <c r="P150" s="20">
        <f>([6]SUMMARY!$G157)</f>
        <v>0</v>
      </c>
      <c r="Q150" s="20">
        <f>([7]SUMMARY!$G157)</f>
        <v>0</v>
      </c>
      <c r="R150" s="20">
        <f>([8]SUMMARY!$G157)</f>
        <v>0</v>
      </c>
      <c r="S150" s="20">
        <f>([9]SUMMARY!$G157)</f>
        <v>0</v>
      </c>
      <c r="T150" s="20">
        <f>([10]SUMMARY!$G157)</f>
        <v>0</v>
      </c>
      <c r="U150" s="20">
        <f>([11]SUMMARY!$G157)</f>
        <v>0</v>
      </c>
      <c r="V150" s="20">
        <f>([12]SUMMARY!$G157)</f>
        <v>0</v>
      </c>
      <c r="W150" s="20">
        <f>([13]SUMMARY!$G157)</f>
        <v>0</v>
      </c>
      <c r="X150" s="20">
        <f>([14]SUMMARY!$G157)</f>
        <v>0</v>
      </c>
      <c r="Y150" s="20">
        <f>([15]SUMMARY!$G157)</f>
        <v>0</v>
      </c>
      <c r="Z150" s="20">
        <f>([16]SUMMARY!$G157)</f>
        <v>0</v>
      </c>
      <c r="AA150" s="20">
        <f>([17]SUMMARY!$G157)</f>
        <v>0</v>
      </c>
      <c r="AB150" s="20">
        <f>([18]SUMMARY!$G157)</f>
        <v>0</v>
      </c>
      <c r="AC150" s="20">
        <f>([19]SUMMARY!$G157)</f>
        <v>0</v>
      </c>
      <c r="AD150" s="20">
        <f>([20]SUMMARY!$G157)</f>
        <v>0</v>
      </c>
      <c r="AE150" s="20">
        <f>([21]SUMMARY!$G157)</f>
        <v>0</v>
      </c>
      <c r="AF150" s="20">
        <f>([22]SUMMARY!$G157)</f>
        <v>0</v>
      </c>
      <c r="AG150" s="20">
        <f>([23]SUMMARY!$G157)</f>
        <v>0</v>
      </c>
      <c r="AH150" s="20">
        <f>([24]SUMMARY!$G157)</f>
        <v>0</v>
      </c>
      <c r="AI150" s="20">
        <f>([25]SUMMARY!$G157)</f>
        <v>-9945702</v>
      </c>
      <c r="AJ150" s="20">
        <f>([26]SUMMARY!$G157)</f>
        <v>0</v>
      </c>
      <c r="AK150" s="20">
        <f>([27]SUMMARY!$G157)</f>
        <v>0</v>
      </c>
      <c r="AL150" s="20">
        <f>([28]SUMMARY!$G157)</f>
        <v>0</v>
      </c>
      <c r="AM150" s="20">
        <f>([29]SUMMARY!$G157)</f>
        <v>0</v>
      </c>
      <c r="AN150" s="20">
        <f>([30]SUMMARY!$G157)</f>
        <v>0</v>
      </c>
      <c r="AO150" s="20">
        <f>([31]SUMMARY!$G157)</f>
        <v>0</v>
      </c>
      <c r="AP150" s="20">
        <f>([32]SUMMARY!$G157)</f>
        <v>0</v>
      </c>
      <c r="AQ150" s="20">
        <f>([33]SUMMARY!$G157)</f>
        <v>0</v>
      </c>
      <c r="AR150" s="20">
        <f>([34]SUMMARY!$G157)</f>
        <v>0</v>
      </c>
      <c r="AS150" s="20">
        <f>([35]SUMMARY!$G157)</f>
        <v>0</v>
      </c>
      <c r="AT150" s="20">
        <f>([36]SUMMARY!$G157)</f>
        <v>0</v>
      </c>
      <c r="AU150" s="20">
        <f>([37]SUMMARY!$G157)</f>
        <v>0</v>
      </c>
      <c r="AV150" s="20">
        <f>([38]SUMMARY!$G157)</f>
        <v>0</v>
      </c>
      <c r="AW150" s="20">
        <f>([39]SUMMARY!$G157)</f>
        <v>0</v>
      </c>
      <c r="AX150" s="20">
        <f>([40]SUMMARY!$G157)</f>
        <v>0</v>
      </c>
      <c r="AY150" s="20">
        <f>([41]SUMMARY!$G157)</f>
        <v>0</v>
      </c>
      <c r="AZ150" s="20">
        <f>([42]SUMMARY!$G157)</f>
        <v>0</v>
      </c>
      <c r="BA150" s="20">
        <f>([43]SUMMARY!$G157)</f>
        <v>0</v>
      </c>
      <c r="BB150" s="20">
        <f>([44]SUMMARY!$G157)</f>
        <v>0</v>
      </c>
      <c r="BC150" s="20">
        <f>([45]SUMMARY!$G157)</f>
        <v>0</v>
      </c>
      <c r="BD150" s="20">
        <f>([46]SUMMARY!$G157)</f>
        <v>0</v>
      </c>
      <c r="BE150" s="20">
        <f>([47]SUMMARY!$G157)</f>
        <v>0</v>
      </c>
      <c r="BF150" s="20">
        <f>([48]SUMMARY!$G157)</f>
        <v>0</v>
      </c>
      <c r="BG150" s="20">
        <f>([49]SUMMARY!$G157)</f>
        <v>0</v>
      </c>
      <c r="BH150" s="20">
        <f>([50]SUMMARY!$G157)</f>
        <v>0</v>
      </c>
      <c r="BI150" s="20">
        <f>([51]SUMMARY!$G157)</f>
        <v>0</v>
      </c>
      <c r="BJ150" s="20">
        <f>([52]SUMMARY!$G157)</f>
        <v>0</v>
      </c>
      <c r="BK150" s="20">
        <f>([53]SUMMARY!$G157)</f>
        <v>0</v>
      </c>
      <c r="BL150" s="20">
        <f>([54]SUMMARY!$G157)</f>
        <v>0</v>
      </c>
      <c r="BM150" s="20">
        <f>([55]SUMMARY!$G157)</f>
        <v>0</v>
      </c>
      <c r="BN150" s="20">
        <f>([56]SUMMARY!$G157)</f>
        <v>0</v>
      </c>
      <c r="BO150" s="20">
        <f>([57]SUMMARY!$G157)</f>
        <v>0</v>
      </c>
      <c r="BP150" s="20">
        <f>([58]SUMMARY!$G157)</f>
        <v>0</v>
      </c>
      <c r="BQ150" s="20">
        <f>([59]SUMMARY!$G157)</f>
        <v>0</v>
      </c>
      <c r="BR150" s="20">
        <f>([60]SUMMARY!$G157)</f>
        <v>0</v>
      </c>
      <c r="BS150" s="20">
        <f>([61]SUMMARY!$G157)</f>
        <v>0</v>
      </c>
      <c r="BT150" s="20">
        <f>([62]SUMMARY!$G157)</f>
        <v>0</v>
      </c>
      <c r="BU150" s="20">
        <f>([63]SUMMARY!$G157)</f>
        <v>0</v>
      </c>
      <c r="BV150" s="20">
        <f>([64]SUMMARY!$G157)</f>
        <v>0</v>
      </c>
      <c r="BW150" s="20">
        <f>([65]SUMMARY!$G157)</f>
        <v>0</v>
      </c>
      <c r="BX150" s="20">
        <f>([66]SUMMARY!$G157)</f>
        <v>0</v>
      </c>
      <c r="BY150" s="20">
        <f>([67]SUMMARY!$G157)</f>
        <v>0</v>
      </c>
      <c r="BZ150" s="20">
        <f>([68]SUMMARY!$G157)</f>
        <v>0</v>
      </c>
      <c r="CA150" s="20">
        <f>([69]SUMMARY!$G157)</f>
        <v>0</v>
      </c>
      <c r="CB150" s="20">
        <f>([70]SUMMARY!$G157)</f>
        <v>0</v>
      </c>
      <c r="CC150" s="20">
        <f>([71]SUMMARY!$G157)</f>
        <v>0</v>
      </c>
      <c r="CD150" s="20">
        <f>([72]SUMMARY!$G157)</f>
        <v>0</v>
      </c>
      <c r="CE150" s="20">
        <f>([73]SUMMARY!$G157)</f>
        <v>0</v>
      </c>
      <c r="CF150" s="20">
        <f>([74]SUMMARY!$G157)</f>
        <v>0</v>
      </c>
      <c r="CG150" s="20">
        <f>([75]SUMMARY!$G157)</f>
        <v>0</v>
      </c>
      <c r="CH150" s="20">
        <f>([76]SUMMARY!$G157)</f>
        <v>0</v>
      </c>
      <c r="CI150" s="20">
        <f>([77]SUMMARY!$G157)</f>
        <v>0</v>
      </c>
      <c r="CJ150" s="20">
        <f>([78]SUMMARY!$G157)</f>
        <v>0</v>
      </c>
      <c r="CK150" s="20">
        <f>([79]SUMMARY!$G157)</f>
        <v>0</v>
      </c>
      <c r="CL150" s="20">
        <f>([80]SUMMARY!$G157)</f>
        <v>0</v>
      </c>
      <c r="CM150" s="20">
        <f>([81]SUMMARY!$G157)</f>
        <v>0</v>
      </c>
      <c r="CN150" s="20">
        <f>([82]SUMMARY!$G157)</f>
        <v>0</v>
      </c>
      <c r="CO150" s="20">
        <f>([83]SUMMARY!$G157)</f>
        <v>0</v>
      </c>
      <c r="CP150" s="20">
        <f>([84]SUMMARY!$G157)</f>
        <v>0</v>
      </c>
      <c r="CQ150" s="20">
        <f>([85]SUMMARY!$G157)</f>
        <v>0</v>
      </c>
      <c r="CR150" s="20">
        <f>([86]SUMMARY!$G157)</f>
        <v>0</v>
      </c>
      <c r="CS150" s="20">
        <f>([87]SUMMARY!$G157)</f>
        <v>0</v>
      </c>
    </row>
    <row r="151" spans="1:97">
      <c r="A151" s="170">
        <v>2260810</v>
      </c>
      <c r="B151" s="170" t="s">
        <v>127</v>
      </c>
      <c r="C151" s="171">
        <f>VLOOKUP(A151,[2]!OLD,3,)</f>
        <v>-141</v>
      </c>
      <c r="D151" s="171">
        <v>0</v>
      </c>
      <c r="E151" s="24">
        <f>SUM(N151:CS151)</f>
        <v>0</v>
      </c>
      <c r="F151" s="24">
        <f t="shared" si="128"/>
        <v>0</v>
      </c>
      <c r="G151" s="24">
        <f t="shared" si="129"/>
        <v>0</v>
      </c>
      <c r="H151" s="24">
        <f t="shared" si="130"/>
        <v>0</v>
      </c>
      <c r="I151" s="24">
        <f t="shared" si="131"/>
        <v>0</v>
      </c>
      <c r="J151" s="24">
        <f t="shared" si="132"/>
        <v>0</v>
      </c>
      <c r="K151" s="24">
        <f t="shared" si="133"/>
        <v>0</v>
      </c>
      <c r="L151" s="24">
        <f t="shared" si="134"/>
        <v>0</v>
      </c>
      <c r="M151" s="24">
        <f t="shared" si="135"/>
        <v>0</v>
      </c>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row>
    <row r="152" spans="1:97">
      <c r="A152" s="3">
        <v>2269995</v>
      </c>
      <c r="B152" s="3" t="s">
        <v>128</v>
      </c>
      <c r="C152" s="17">
        <f>SUM(C148:C151)</f>
        <v>-13000141</v>
      </c>
      <c r="D152" s="17">
        <f>SUM(D148:D151)</f>
        <v>-13020000</v>
      </c>
      <c r="E152" s="17">
        <f>SUM(E148:E151)</f>
        <v>-9945702</v>
      </c>
      <c r="F152" s="17">
        <f>SUM(F148:F151)</f>
        <v>3074298</v>
      </c>
      <c r="G152" s="24">
        <f t="shared" ref="G152:M152" si="136">SUM(G149:G151)</f>
        <v>0</v>
      </c>
      <c r="H152" s="24">
        <f t="shared" si="136"/>
        <v>0</v>
      </c>
      <c r="I152" s="24">
        <f t="shared" si="136"/>
        <v>-9945702</v>
      </c>
      <c r="J152" s="24">
        <f t="shared" si="136"/>
        <v>0</v>
      </c>
      <c r="K152" s="24">
        <f t="shared" si="136"/>
        <v>0</v>
      </c>
      <c r="L152" s="24">
        <f t="shared" si="136"/>
        <v>0</v>
      </c>
      <c r="M152" s="24">
        <f t="shared" si="136"/>
        <v>0</v>
      </c>
      <c r="N152" s="11">
        <f>SUM(N148:N151)</f>
        <v>0</v>
      </c>
      <c r="O152" s="11">
        <f t="shared" ref="O152:BZ152" si="137">SUM(O148:O151)</f>
        <v>0</v>
      </c>
      <c r="P152" s="11">
        <f t="shared" si="137"/>
        <v>0</v>
      </c>
      <c r="Q152" s="11">
        <f t="shared" si="137"/>
        <v>0</v>
      </c>
      <c r="R152" s="11">
        <f t="shared" si="137"/>
        <v>0</v>
      </c>
      <c r="S152" s="11">
        <f t="shared" si="137"/>
        <v>0</v>
      </c>
      <c r="T152" s="11">
        <f t="shared" si="137"/>
        <v>0</v>
      </c>
      <c r="U152" s="11">
        <f t="shared" si="137"/>
        <v>0</v>
      </c>
      <c r="V152" s="11">
        <f t="shared" si="137"/>
        <v>0</v>
      </c>
      <c r="W152" s="11">
        <f t="shared" si="137"/>
        <v>0</v>
      </c>
      <c r="X152" s="11">
        <f t="shared" si="137"/>
        <v>0</v>
      </c>
      <c r="Y152" s="11">
        <f t="shared" si="137"/>
        <v>0</v>
      </c>
      <c r="Z152" s="11">
        <f t="shared" si="137"/>
        <v>0</v>
      </c>
      <c r="AA152" s="11">
        <f t="shared" si="137"/>
        <v>0</v>
      </c>
      <c r="AB152" s="11">
        <f t="shared" si="137"/>
        <v>0</v>
      </c>
      <c r="AC152" s="11">
        <f t="shared" si="137"/>
        <v>0</v>
      </c>
      <c r="AD152" s="11">
        <f t="shared" si="137"/>
        <v>0</v>
      </c>
      <c r="AE152" s="11">
        <f t="shared" si="137"/>
        <v>0</v>
      </c>
      <c r="AF152" s="11">
        <f t="shared" si="137"/>
        <v>0</v>
      </c>
      <c r="AG152" s="11">
        <f t="shared" si="137"/>
        <v>0</v>
      </c>
      <c r="AH152" s="11">
        <f t="shared" si="137"/>
        <v>0</v>
      </c>
      <c r="AI152" s="11">
        <f t="shared" si="137"/>
        <v>-9945702</v>
      </c>
      <c r="AJ152" s="11">
        <f t="shared" si="137"/>
        <v>0</v>
      </c>
      <c r="AK152" s="11">
        <f t="shared" si="137"/>
        <v>0</v>
      </c>
      <c r="AL152" s="11">
        <f t="shared" si="137"/>
        <v>0</v>
      </c>
      <c r="AM152" s="11">
        <f t="shared" si="137"/>
        <v>0</v>
      </c>
      <c r="AN152" s="11">
        <f t="shared" si="137"/>
        <v>0</v>
      </c>
      <c r="AO152" s="11">
        <f t="shared" si="137"/>
        <v>0</v>
      </c>
      <c r="AP152" s="11">
        <f t="shared" si="137"/>
        <v>0</v>
      </c>
      <c r="AQ152" s="11">
        <f t="shared" si="137"/>
        <v>0</v>
      </c>
      <c r="AR152" s="11">
        <f t="shared" si="137"/>
        <v>0</v>
      </c>
      <c r="AS152" s="11">
        <f t="shared" si="137"/>
        <v>0</v>
      </c>
      <c r="AT152" s="11">
        <f t="shared" si="137"/>
        <v>0</v>
      </c>
      <c r="AU152" s="11">
        <f t="shared" si="137"/>
        <v>0</v>
      </c>
      <c r="AV152" s="11">
        <f t="shared" si="137"/>
        <v>0</v>
      </c>
      <c r="AW152" s="11">
        <f t="shared" si="137"/>
        <v>0</v>
      </c>
      <c r="AX152" s="11">
        <f t="shared" si="137"/>
        <v>0</v>
      </c>
      <c r="AY152" s="11">
        <f t="shared" si="137"/>
        <v>0</v>
      </c>
      <c r="AZ152" s="11">
        <f t="shared" si="137"/>
        <v>0</v>
      </c>
      <c r="BA152" s="11">
        <f t="shared" si="137"/>
        <v>0</v>
      </c>
      <c r="BB152" s="11">
        <f t="shared" si="137"/>
        <v>0</v>
      </c>
      <c r="BC152" s="11">
        <f t="shared" si="137"/>
        <v>0</v>
      </c>
      <c r="BD152" s="11">
        <f t="shared" si="137"/>
        <v>0</v>
      </c>
      <c r="BE152" s="11">
        <f t="shared" si="137"/>
        <v>0</v>
      </c>
      <c r="BF152" s="11">
        <f t="shared" si="137"/>
        <v>0</v>
      </c>
      <c r="BG152" s="11">
        <f t="shared" si="137"/>
        <v>0</v>
      </c>
      <c r="BH152" s="11">
        <f t="shared" si="137"/>
        <v>0</v>
      </c>
      <c r="BI152" s="11">
        <f t="shared" si="137"/>
        <v>0</v>
      </c>
      <c r="BJ152" s="11">
        <f t="shared" si="137"/>
        <v>0</v>
      </c>
      <c r="BK152" s="11">
        <f t="shared" si="137"/>
        <v>0</v>
      </c>
      <c r="BL152" s="11">
        <f t="shared" si="137"/>
        <v>0</v>
      </c>
      <c r="BM152" s="11">
        <f t="shared" si="137"/>
        <v>0</v>
      </c>
      <c r="BN152" s="11">
        <f t="shared" si="137"/>
        <v>0</v>
      </c>
      <c r="BO152" s="11">
        <f t="shared" si="137"/>
        <v>0</v>
      </c>
      <c r="BP152" s="11">
        <f t="shared" si="137"/>
        <v>0</v>
      </c>
      <c r="BQ152" s="11">
        <f t="shared" si="137"/>
        <v>0</v>
      </c>
      <c r="BR152" s="11">
        <f t="shared" si="137"/>
        <v>0</v>
      </c>
      <c r="BS152" s="11">
        <f t="shared" si="137"/>
        <v>0</v>
      </c>
      <c r="BT152" s="11">
        <f t="shared" si="137"/>
        <v>0</v>
      </c>
      <c r="BU152" s="11">
        <f t="shared" si="137"/>
        <v>0</v>
      </c>
      <c r="BV152" s="11">
        <f t="shared" si="137"/>
        <v>0</v>
      </c>
      <c r="BW152" s="11">
        <f t="shared" si="137"/>
        <v>0</v>
      </c>
      <c r="BX152" s="11">
        <f t="shared" si="137"/>
        <v>0</v>
      </c>
      <c r="BY152" s="11">
        <f t="shared" si="137"/>
        <v>0</v>
      </c>
      <c r="BZ152" s="11">
        <f t="shared" si="137"/>
        <v>0</v>
      </c>
      <c r="CA152" s="11">
        <f t="shared" ref="CA152:CS152" si="138">SUM(CA148:CA151)</f>
        <v>0</v>
      </c>
      <c r="CB152" s="11">
        <f t="shared" si="138"/>
        <v>0</v>
      </c>
      <c r="CC152" s="11">
        <f t="shared" si="138"/>
        <v>0</v>
      </c>
      <c r="CD152" s="11">
        <f t="shared" si="138"/>
        <v>0</v>
      </c>
      <c r="CE152" s="11">
        <f t="shared" si="138"/>
        <v>0</v>
      </c>
      <c r="CF152" s="11">
        <f t="shared" si="138"/>
        <v>0</v>
      </c>
      <c r="CG152" s="11">
        <f t="shared" si="138"/>
        <v>0</v>
      </c>
      <c r="CH152" s="11">
        <f t="shared" si="138"/>
        <v>0</v>
      </c>
      <c r="CI152" s="11">
        <f t="shared" si="138"/>
        <v>0</v>
      </c>
      <c r="CJ152" s="11">
        <f t="shared" si="138"/>
        <v>0</v>
      </c>
      <c r="CK152" s="11">
        <f t="shared" si="138"/>
        <v>0</v>
      </c>
      <c r="CL152" s="11">
        <f t="shared" si="138"/>
        <v>0</v>
      </c>
      <c r="CM152" s="11">
        <f t="shared" si="138"/>
        <v>0</v>
      </c>
      <c r="CN152" s="11">
        <f t="shared" si="138"/>
        <v>0</v>
      </c>
      <c r="CO152" s="11">
        <f t="shared" si="138"/>
        <v>0</v>
      </c>
      <c r="CP152" s="11">
        <f t="shared" si="138"/>
        <v>0</v>
      </c>
      <c r="CQ152" s="11">
        <f t="shared" si="138"/>
        <v>0</v>
      </c>
      <c r="CR152" s="11">
        <f t="shared" si="138"/>
        <v>0</v>
      </c>
      <c r="CS152" s="11">
        <f t="shared" si="138"/>
        <v>0</v>
      </c>
    </row>
    <row r="153" spans="1:97">
      <c r="A153" s="1"/>
      <c r="B153" s="1"/>
      <c r="C153" s="15"/>
      <c r="D153" s="15"/>
      <c r="G153" s="23"/>
      <c r="H153" s="23"/>
      <c r="I153" s="23"/>
      <c r="J153" s="23"/>
      <c r="K153" s="23"/>
      <c r="L153" s="23"/>
      <c r="M153" s="23"/>
    </row>
    <row r="154" spans="1:97">
      <c r="A154" s="1">
        <v>2270000</v>
      </c>
      <c r="B154" s="1" t="s">
        <v>129</v>
      </c>
      <c r="C154" s="15"/>
      <c r="D154" s="15"/>
      <c r="G154" s="23"/>
      <c r="H154" s="23"/>
      <c r="I154" s="23"/>
      <c r="J154" s="23"/>
      <c r="K154" s="23"/>
      <c r="L154" s="23"/>
      <c r="M154" s="23"/>
    </row>
    <row r="155" spans="1:97">
      <c r="A155" s="170">
        <v>2271701</v>
      </c>
      <c r="B155" s="170" t="s">
        <v>130</v>
      </c>
      <c r="C155" s="171">
        <f>VLOOKUP(A155,[2]!OLD,3,)</f>
        <v>-434500</v>
      </c>
      <c r="D155" s="171">
        <v>-573636</v>
      </c>
      <c r="E155" s="24">
        <f>SUM(N155:CS155)</f>
        <v>-387695</v>
      </c>
      <c r="F155" s="24">
        <f t="shared" ref="F155:F158" si="139">SUM(E155-D155)</f>
        <v>185941</v>
      </c>
      <c r="G155" s="24">
        <f t="shared" ref="G155:G158" si="140">SUM(N155:AA155)</f>
        <v>0</v>
      </c>
      <c r="H155" s="24">
        <f t="shared" ref="H155:H158" si="141">SUM(AB155:AG155)</f>
        <v>0</v>
      </c>
      <c r="I155" s="24">
        <f t="shared" ref="I155:I158" si="142">SUM(AH155:AJ155)</f>
        <v>0</v>
      </c>
      <c r="J155" s="24">
        <f t="shared" ref="J155:J158" si="143">SUM(AK155:BG155)</f>
        <v>-262340</v>
      </c>
      <c r="K155" s="24">
        <f t="shared" ref="K155:K158" si="144">SUM(BH155:BU155)</f>
        <v>0</v>
      </c>
      <c r="L155" s="24">
        <f t="shared" ref="L155:L158" si="145">SUM(BV155:CE155)</f>
        <v>0</v>
      </c>
      <c r="M155" s="24">
        <f t="shared" ref="M155:M158" si="146">SUM(CF155:CS155)</f>
        <v>-125355</v>
      </c>
      <c r="N155" s="20">
        <f>([4]SUMMARY!$G160)</f>
        <v>0</v>
      </c>
      <c r="O155" s="20">
        <f>([5]SUMMARY!$G160)</f>
        <v>0</v>
      </c>
      <c r="P155" s="20">
        <f>([6]SUMMARY!$G160)</f>
        <v>0</v>
      </c>
      <c r="Q155" s="20">
        <f>([7]SUMMARY!$G160)</f>
        <v>0</v>
      </c>
      <c r="R155" s="20">
        <f>([8]SUMMARY!$G160)</f>
        <v>0</v>
      </c>
      <c r="S155" s="20">
        <f>([9]SUMMARY!$G160)</f>
        <v>0</v>
      </c>
      <c r="T155" s="20">
        <f>([10]SUMMARY!$G160)</f>
        <v>0</v>
      </c>
      <c r="U155" s="20">
        <f>([11]SUMMARY!$G160)</f>
        <v>0</v>
      </c>
      <c r="V155" s="20">
        <f>([12]SUMMARY!$G160)</f>
        <v>0</v>
      </c>
      <c r="W155" s="20">
        <f>([13]SUMMARY!$G160)</f>
        <v>0</v>
      </c>
      <c r="X155" s="20">
        <f>([14]SUMMARY!$G160)</f>
        <v>0</v>
      </c>
      <c r="Y155" s="20">
        <f>([15]SUMMARY!$G160)</f>
        <v>0</v>
      </c>
      <c r="Z155" s="20">
        <f>([16]SUMMARY!$G160)</f>
        <v>0</v>
      </c>
      <c r="AA155" s="20">
        <f>([17]SUMMARY!$G160)</f>
        <v>0</v>
      </c>
      <c r="AB155" s="20">
        <f>([18]SUMMARY!$G160)</f>
        <v>0</v>
      </c>
      <c r="AC155" s="20">
        <f>([19]SUMMARY!$G160)</f>
        <v>0</v>
      </c>
      <c r="AD155" s="20">
        <f>([20]SUMMARY!$G160)</f>
        <v>0</v>
      </c>
      <c r="AE155" s="20">
        <f>([21]SUMMARY!$G160)</f>
        <v>0</v>
      </c>
      <c r="AF155" s="20">
        <f>([22]SUMMARY!$G160)</f>
        <v>0</v>
      </c>
      <c r="AG155" s="20">
        <f>([23]SUMMARY!$G160)</f>
        <v>0</v>
      </c>
      <c r="AH155" s="20">
        <f>([24]SUMMARY!$G160)</f>
        <v>0</v>
      </c>
      <c r="AI155" s="20">
        <f>([25]SUMMARY!$G160)</f>
        <v>0</v>
      </c>
      <c r="AJ155" s="20">
        <f>([26]SUMMARY!$G160)</f>
        <v>0</v>
      </c>
      <c r="AK155" s="20">
        <f>([27]SUMMARY!$G160)</f>
        <v>0</v>
      </c>
      <c r="AL155" s="20">
        <f>([28]SUMMARY!$G160)</f>
        <v>0</v>
      </c>
      <c r="AM155" s="20">
        <f>([29]SUMMARY!$G160)</f>
        <v>0</v>
      </c>
      <c r="AN155" s="20">
        <f>([30]SUMMARY!$G160)</f>
        <v>0</v>
      </c>
      <c r="AO155" s="20">
        <f>([31]SUMMARY!$G160)</f>
        <v>0</v>
      </c>
      <c r="AP155" s="20">
        <f>([32]SUMMARY!$G160)</f>
        <v>0</v>
      </c>
      <c r="AQ155" s="20">
        <f>([33]SUMMARY!$G160)</f>
        <v>0</v>
      </c>
      <c r="AR155" s="20">
        <f>([34]SUMMARY!$G160)</f>
        <v>0</v>
      </c>
      <c r="AS155" s="20">
        <f>([35]SUMMARY!$G160)</f>
        <v>0</v>
      </c>
      <c r="AT155" s="20">
        <f>([36]SUMMARY!$G160)</f>
        <v>-262340</v>
      </c>
      <c r="AU155" s="20">
        <f>([37]SUMMARY!$G160)</f>
        <v>0</v>
      </c>
      <c r="AV155" s="20">
        <f>([38]SUMMARY!$G160)</f>
        <v>0</v>
      </c>
      <c r="AW155" s="20">
        <f>([39]SUMMARY!$G160)</f>
        <v>0</v>
      </c>
      <c r="AX155" s="20">
        <f>([40]SUMMARY!$G160)</f>
        <v>0</v>
      </c>
      <c r="AY155" s="20">
        <f>([41]SUMMARY!$G160)</f>
        <v>0</v>
      </c>
      <c r="AZ155" s="20">
        <f>([42]SUMMARY!$G160)</f>
        <v>0</v>
      </c>
      <c r="BA155" s="20">
        <f>([43]SUMMARY!$G160)</f>
        <v>0</v>
      </c>
      <c r="BB155" s="20">
        <f>([44]SUMMARY!$G160)</f>
        <v>0</v>
      </c>
      <c r="BC155" s="20">
        <f>([45]SUMMARY!$G160)</f>
        <v>0</v>
      </c>
      <c r="BD155" s="20">
        <f>([46]SUMMARY!$G160)</f>
        <v>0</v>
      </c>
      <c r="BE155" s="20">
        <f>([47]SUMMARY!$G160)</f>
        <v>0</v>
      </c>
      <c r="BF155" s="20">
        <f>([48]SUMMARY!$G160)</f>
        <v>0</v>
      </c>
      <c r="BG155" s="20">
        <f>([49]SUMMARY!$G160)</f>
        <v>0</v>
      </c>
      <c r="BH155" s="20">
        <f>([50]SUMMARY!$G160)</f>
        <v>0</v>
      </c>
      <c r="BI155" s="20">
        <f>([51]SUMMARY!$G160)</f>
        <v>0</v>
      </c>
      <c r="BJ155" s="20">
        <f>([52]SUMMARY!$G160)</f>
        <v>0</v>
      </c>
      <c r="BK155" s="20">
        <f>([53]SUMMARY!$G160)</f>
        <v>0</v>
      </c>
      <c r="BL155" s="20">
        <f>([54]SUMMARY!$G160)</f>
        <v>0</v>
      </c>
      <c r="BM155" s="20">
        <f>([55]SUMMARY!$G160)</f>
        <v>0</v>
      </c>
      <c r="BN155" s="20">
        <f>([56]SUMMARY!$G160)</f>
        <v>0</v>
      </c>
      <c r="BO155" s="20">
        <f>([57]SUMMARY!$G160)</f>
        <v>0</v>
      </c>
      <c r="BP155" s="20">
        <f>([58]SUMMARY!$G160)</f>
        <v>0</v>
      </c>
      <c r="BQ155" s="20">
        <f>([59]SUMMARY!$G160)</f>
        <v>0</v>
      </c>
      <c r="BR155" s="20">
        <f>([60]SUMMARY!$G160)</f>
        <v>0</v>
      </c>
      <c r="BS155" s="20">
        <f>([61]SUMMARY!$G160)</f>
        <v>0</v>
      </c>
      <c r="BT155" s="20">
        <f>([62]SUMMARY!$G160)</f>
        <v>0</v>
      </c>
      <c r="BU155" s="20">
        <f>([63]SUMMARY!$G160)</f>
        <v>0</v>
      </c>
      <c r="BV155" s="20">
        <f>([64]SUMMARY!$G160)</f>
        <v>0</v>
      </c>
      <c r="BW155" s="20">
        <f>([65]SUMMARY!$G160)</f>
        <v>0</v>
      </c>
      <c r="BX155" s="20">
        <f>([66]SUMMARY!$G160)</f>
        <v>0</v>
      </c>
      <c r="BY155" s="20">
        <f>([67]SUMMARY!$G160)</f>
        <v>0</v>
      </c>
      <c r="BZ155" s="20">
        <f>([68]SUMMARY!$G160)</f>
        <v>0</v>
      </c>
      <c r="CA155" s="20">
        <f>([69]SUMMARY!$G160)</f>
        <v>0</v>
      </c>
      <c r="CB155" s="20">
        <f>([70]SUMMARY!$G160)</f>
        <v>0</v>
      </c>
      <c r="CC155" s="20">
        <f>([71]SUMMARY!$G160)</f>
        <v>0</v>
      </c>
      <c r="CD155" s="20">
        <f>([72]SUMMARY!$G160)</f>
        <v>0</v>
      </c>
      <c r="CE155" s="20">
        <f>([73]SUMMARY!$G160)</f>
        <v>0</v>
      </c>
      <c r="CF155" s="20">
        <f>([74]SUMMARY!$G160)</f>
        <v>0</v>
      </c>
      <c r="CG155" s="20">
        <f>([75]SUMMARY!$G160)</f>
        <v>0</v>
      </c>
      <c r="CH155" s="20">
        <f>([76]SUMMARY!$G160)</f>
        <v>-75355</v>
      </c>
      <c r="CI155" s="20">
        <f>([77]SUMMARY!$G160)</f>
        <v>-50000</v>
      </c>
      <c r="CJ155" s="20">
        <f>([78]SUMMARY!$G160)</f>
        <v>0</v>
      </c>
      <c r="CK155" s="20">
        <f>([79]SUMMARY!$G160)</f>
        <v>0</v>
      </c>
      <c r="CL155" s="20">
        <f>([80]SUMMARY!$G160)</f>
        <v>0</v>
      </c>
      <c r="CM155" s="20">
        <f>([81]SUMMARY!$G160)</f>
        <v>0</v>
      </c>
      <c r="CN155" s="20">
        <f>([82]SUMMARY!$G160)</f>
        <v>0</v>
      </c>
      <c r="CO155" s="20">
        <f>([83]SUMMARY!$G160)</f>
        <v>0</v>
      </c>
      <c r="CP155" s="20">
        <f>([84]SUMMARY!$G160)</f>
        <v>0</v>
      </c>
      <c r="CQ155" s="20">
        <f>([85]SUMMARY!$G160)</f>
        <v>0</v>
      </c>
      <c r="CR155" s="20">
        <f>([86]SUMMARY!$G160)</f>
        <v>0</v>
      </c>
      <c r="CS155" s="20">
        <f>([87]SUMMARY!$G160)</f>
        <v>0</v>
      </c>
    </row>
    <row r="156" spans="1:97">
      <c r="A156" s="170">
        <v>2271702</v>
      </c>
      <c r="B156" s="170" t="s">
        <v>131</v>
      </c>
      <c r="C156" s="171">
        <f>VLOOKUP(A156,[2]!OLD,3,)</f>
        <v>-13000</v>
      </c>
      <c r="D156" s="171">
        <v>-10200</v>
      </c>
      <c r="E156" s="24">
        <f>SUM(N156:CS156)</f>
        <v>-1333</v>
      </c>
      <c r="F156" s="24">
        <f t="shared" si="139"/>
        <v>8867</v>
      </c>
      <c r="G156" s="24">
        <f t="shared" si="140"/>
        <v>0</v>
      </c>
      <c r="H156" s="24">
        <f t="shared" si="141"/>
        <v>0</v>
      </c>
      <c r="I156" s="24">
        <f t="shared" si="142"/>
        <v>0</v>
      </c>
      <c r="J156" s="24">
        <f t="shared" si="143"/>
        <v>-1333</v>
      </c>
      <c r="K156" s="24">
        <f t="shared" si="144"/>
        <v>0</v>
      </c>
      <c r="L156" s="24">
        <f t="shared" si="145"/>
        <v>0</v>
      </c>
      <c r="M156" s="24">
        <f t="shared" si="146"/>
        <v>0</v>
      </c>
      <c r="N156" s="20">
        <f>([4]SUMMARY!$G161)</f>
        <v>0</v>
      </c>
      <c r="O156" s="20">
        <f>([5]SUMMARY!$G161)</f>
        <v>0</v>
      </c>
      <c r="P156" s="20">
        <f>([6]SUMMARY!$G161)</f>
        <v>0</v>
      </c>
      <c r="Q156" s="20">
        <f>([7]SUMMARY!$G161)</f>
        <v>0</v>
      </c>
      <c r="R156" s="20">
        <f>([8]SUMMARY!$G161)</f>
        <v>0</v>
      </c>
      <c r="S156" s="20">
        <f>([9]SUMMARY!$G161)</f>
        <v>0</v>
      </c>
      <c r="T156" s="20">
        <f>([10]SUMMARY!$G161)</f>
        <v>0</v>
      </c>
      <c r="U156" s="20">
        <f>([11]SUMMARY!$G161)</f>
        <v>0</v>
      </c>
      <c r="V156" s="20">
        <f>([12]SUMMARY!$G161)</f>
        <v>0</v>
      </c>
      <c r="W156" s="20">
        <f>([13]SUMMARY!$G161)</f>
        <v>0</v>
      </c>
      <c r="X156" s="20">
        <f>([14]SUMMARY!$G161)</f>
        <v>0</v>
      </c>
      <c r="Y156" s="20">
        <f>([15]SUMMARY!$G161)</f>
        <v>0</v>
      </c>
      <c r="Z156" s="20">
        <f>([16]SUMMARY!$G161)</f>
        <v>0</v>
      </c>
      <c r="AA156" s="20">
        <f>([17]SUMMARY!$G161)</f>
        <v>0</v>
      </c>
      <c r="AB156" s="20">
        <f>([18]SUMMARY!$G161)</f>
        <v>0</v>
      </c>
      <c r="AC156" s="20">
        <f>([19]SUMMARY!$G161)</f>
        <v>0</v>
      </c>
      <c r="AD156" s="20">
        <f>([20]SUMMARY!$G161)</f>
        <v>0</v>
      </c>
      <c r="AE156" s="20">
        <f>([21]SUMMARY!$G161)</f>
        <v>0</v>
      </c>
      <c r="AF156" s="20">
        <f>([22]SUMMARY!$G161)</f>
        <v>0</v>
      </c>
      <c r="AG156" s="20">
        <f>([23]SUMMARY!$G161)</f>
        <v>0</v>
      </c>
      <c r="AH156" s="20">
        <f>([24]SUMMARY!$G161)</f>
        <v>0</v>
      </c>
      <c r="AI156" s="20">
        <f>([25]SUMMARY!$G161)</f>
        <v>0</v>
      </c>
      <c r="AJ156" s="20">
        <f>([26]SUMMARY!$G161)</f>
        <v>0</v>
      </c>
      <c r="AK156" s="20">
        <f>([27]SUMMARY!$G161)</f>
        <v>0</v>
      </c>
      <c r="AL156" s="20">
        <f>([28]SUMMARY!$G161)</f>
        <v>0</v>
      </c>
      <c r="AM156" s="20">
        <f>([29]SUMMARY!$G161)</f>
        <v>0</v>
      </c>
      <c r="AN156" s="20">
        <f>([30]SUMMARY!$G161)</f>
        <v>0</v>
      </c>
      <c r="AO156" s="20">
        <f>([31]SUMMARY!$G161)</f>
        <v>0</v>
      </c>
      <c r="AP156" s="20">
        <f>([32]SUMMARY!$G161)</f>
        <v>0</v>
      </c>
      <c r="AQ156" s="20">
        <f>([33]SUMMARY!$G161)</f>
        <v>0</v>
      </c>
      <c r="AR156" s="20">
        <f>([34]SUMMARY!$G161)</f>
        <v>0</v>
      </c>
      <c r="AS156" s="20">
        <f>([35]SUMMARY!$G161)</f>
        <v>0</v>
      </c>
      <c r="AT156" s="20">
        <f>([36]SUMMARY!$G161)</f>
        <v>-1333</v>
      </c>
      <c r="AU156" s="20">
        <f>([37]SUMMARY!$G161)</f>
        <v>0</v>
      </c>
      <c r="AV156" s="20">
        <f>([38]SUMMARY!$G161)</f>
        <v>0</v>
      </c>
      <c r="AW156" s="20">
        <f>([39]SUMMARY!$G161)</f>
        <v>0</v>
      </c>
      <c r="AX156" s="20">
        <f>([40]SUMMARY!$G161)</f>
        <v>0</v>
      </c>
      <c r="AY156" s="20">
        <f>([41]SUMMARY!$G161)</f>
        <v>0</v>
      </c>
      <c r="AZ156" s="20">
        <f>([42]SUMMARY!$G161)</f>
        <v>0</v>
      </c>
      <c r="BA156" s="20">
        <f>([43]SUMMARY!$G161)</f>
        <v>0</v>
      </c>
      <c r="BB156" s="20">
        <f>([44]SUMMARY!$G161)</f>
        <v>0</v>
      </c>
      <c r="BC156" s="20">
        <f>([45]SUMMARY!$G161)</f>
        <v>0</v>
      </c>
      <c r="BD156" s="20">
        <f>([46]SUMMARY!$G161)</f>
        <v>0</v>
      </c>
      <c r="BE156" s="20">
        <f>([47]SUMMARY!$G161)</f>
        <v>0</v>
      </c>
      <c r="BF156" s="20">
        <f>([48]SUMMARY!$G161)</f>
        <v>0</v>
      </c>
      <c r="BG156" s="20">
        <f>([49]SUMMARY!$G161)</f>
        <v>0</v>
      </c>
      <c r="BH156" s="20">
        <f>([50]SUMMARY!$G161)</f>
        <v>0</v>
      </c>
      <c r="BI156" s="20">
        <f>([51]SUMMARY!$G161)</f>
        <v>0</v>
      </c>
      <c r="BJ156" s="20">
        <f>([52]SUMMARY!$G161)</f>
        <v>0</v>
      </c>
      <c r="BK156" s="20">
        <f>([53]SUMMARY!$G161)</f>
        <v>0</v>
      </c>
      <c r="BL156" s="20">
        <f>([54]SUMMARY!$G161)</f>
        <v>0</v>
      </c>
      <c r="BM156" s="20">
        <f>([55]SUMMARY!$G161)</f>
        <v>0</v>
      </c>
      <c r="BN156" s="20">
        <f>([56]SUMMARY!$G161)</f>
        <v>0</v>
      </c>
      <c r="BO156" s="20">
        <f>([57]SUMMARY!$G161)</f>
        <v>0</v>
      </c>
      <c r="BP156" s="20">
        <f>([58]SUMMARY!$G161)</f>
        <v>0</v>
      </c>
      <c r="BQ156" s="20">
        <f>([59]SUMMARY!$G161)</f>
        <v>0</v>
      </c>
      <c r="BR156" s="20">
        <f>([60]SUMMARY!$G161)</f>
        <v>0</v>
      </c>
      <c r="BS156" s="20">
        <f>([61]SUMMARY!$G161)</f>
        <v>0</v>
      </c>
      <c r="BT156" s="20">
        <f>([62]SUMMARY!$G161)</f>
        <v>0</v>
      </c>
      <c r="BU156" s="20">
        <f>([63]SUMMARY!$G161)</f>
        <v>0</v>
      </c>
      <c r="BV156" s="20">
        <f>([64]SUMMARY!$G161)</f>
        <v>0</v>
      </c>
      <c r="BW156" s="20">
        <f>([65]SUMMARY!$G161)</f>
        <v>0</v>
      </c>
      <c r="BX156" s="20">
        <f>([66]SUMMARY!$G161)</f>
        <v>0</v>
      </c>
      <c r="BY156" s="20">
        <f>([67]SUMMARY!$G161)</f>
        <v>0</v>
      </c>
      <c r="BZ156" s="20">
        <f>([68]SUMMARY!$G161)</f>
        <v>0</v>
      </c>
      <c r="CA156" s="20">
        <f>([69]SUMMARY!$G161)</f>
        <v>0</v>
      </c>
      <c r="CB156" s="20">
        <f>([70]SUMMARY!$G161)</f>
        <v>0</v>
      </c>
      <c r="CC156" s="20">
        <f>([71]SUMMARY!$G161)</f>
        <v>0</v>
      </c>
      <c r="CD156" s="20">
        <f>([72]SUMMARY!$G161)</f>
        <v>0</v>
      </c>
      <c r="CE156" s="20">
        <f>([73]SUMMARY!$G161)</f>
        <v>0</v>
      </c>
      <c r="CF156" s="20">
        <f>([74]SUMMARY!$G161)</f>
        <v>0</v>
      </c>
      <c r="CG156" s="20">
        <f>([75]SUMMARY!$G161)</f>
        <v>0</v>
      </c>
      <c r="CH156" s="20">
        <f>([76]SUMMARY!$G161)</f>
        <v>0</v>
      </c>
      <c r="CI156" s="20">
        <f>([77]SUMMARY!$G161)</f>
        <v>0</v>
      </c>
      <c r="CJ156" s="20">
        <f>([78]SUMMARY!$G161)</f>
        <v>0</v>
      </c>
      <c r="CK156" s="20">
        <f>([79]SUMMARY!$G161)</f>
        <v>0</v>
      </c>
      <c r="CL156" s="20">
        <f>([80]SUMMARY!$G161)</f>
        <v>0</v>
      </c>
      <c r="CM156" s="20">
        <f>([81]SUMMARY!$G161)</f>
        <v>0</v>
      </c>
      <c r="CN156" s="20">
        <f>([82]SUMMARY!$G161)</f>
        <v>0</v>
      </c>
      <c r="CO156" s="20">
        <f>([83]SUMMARY!$G161)</f>
        <v>0</v>
      </c>
      <c r="CP156" s="20">
        <f>([84]SUMMARY!$G161)</f>
        <v>0</v>
      </c>
      <c r="CQ156" s="20">
        <f>([85]SUMMARY!$G161)</f>
        <v>0</v>
      </c>
      <c r="CR156" s="20">
        <f>([86]SUMMARY!$G161)</f>
        <v>0</v>
      </c>
      <c r="CS156" s="20">
        <f>([87]SUMMARY!$G161)</f>
        <v>0</v>
      </c>
    </row>
    <row r="157" spans="1:97">
      <c r="A157" s="170">
        <v>2271703</v>
      </c>
      <c r="B157" s="170" t="s">
        <v>132</v>
      </c>
      <c r="C157" s="171">
        <f>VLOOKUP(A157,[2]!OLD,3,)</f>
        <v>-1000</v>
      </c>
      <c r="D157" s="171">
        <v>-2244</v>
      </c>
      <c r="E157" s="24">
        <f>SUM(N157:CS157)</f>
        <v>0</v>
      </c>
      <c r="F157" s="24">
        <f t="shared" si="139"/>
        <v>2244</v>
      </c>
      <c r="G157" s="24">
        <f t="shared" si="140"/>
        <v>0</v>
      </c>
      <c r="H157" s="24">
        <f t="shared" si="141"/>
        <v>0</v>
      </c>
      <c r="I157" s="24">
        <f t="shared" si="142"/>
        <v>0</v>
      </c>
      <c r="J157" s="24">
        <f t="shared" si="143"/>
        <v>0</v>
      </c>
      <c r="K157" s="24">
        <f t="shared" si="144"/>
        <v>0</v>
      </c>
      <c r="L157" s="24">
        <f t="shared" si="145"/>
        <v>0</v>
      </c>
      <c r="M157" s="24">
        <f t="shared" si="146"/>
        <v>0</v>
      </c>
      <c r="N157" s="20">
        <f>([4]SUMMARY!$G162)</f>
        <v>0</v>
      </c>
      <c r="O157" s="20">
        <f>([5]SUMMARY!$G162)</f>
        <v>0</v>
      </c>
      <c r="P157" s="20">
        <f>([6]SUMMARY!$G162)</f>
        <v>0</v>
      </c>
      <c r="Q157" s="20">
        <f>([7]SUMMARY!$G162)</f>
        <v>0</v>
      </c>
      <c r="R157" s="20">
        <f>([8]SUMMARY!$G162)</f>
        <v>0</v>
      </c>
      <c r="S157" s="20">
        <f>([9]SUMMARY!$G162)</f>
        <v>0</v>
      </c>
      <c r="T157" s="20">
        <f>([10]SUMMARY!$G162)</f>
        <v>0</v>
      </c>
      <c r="U157" s="20">
        <f>([11]SUMMARY!$G162)</f>
        <v>0</v>
      </c>
      <c r="V157" s="20">
        <f>([12]SUMMARY!$G162)</f>
        <v>0</v>
      </c>
      <c r="W157" s="20">
        <f>([13]SUMMARY!$G162)</f>
        <v>0</v>
      </c>
      <c r="X157" s="20">
        <f>([14]SUMMARY!$G162)</f>
        <v>0</v>
      </c>
      <c r="Y157" s="20">
        <f>([15]SUMMARY!$G162)</f>
        <v>0</v>
      </c>
      <c r="Z157" s="20">
        <f>([16]SUMMARY!$G162)</f>
        <v>0</v>
      </c>
      <c r="AA157" s="20">
        <f>([17]SUMMARY!$G162)</f>
        <v>0</v>
      </c>
      <c r="AB157" s="20">
        <f>([18]SUMMARY!$G162)</f>
        <v>0</v>
      </c>
      <c r="AC157" s="20">
        <f>([19]SUMMARY!$G162)</f>
        <v>0</v>
      </c>
      <c r="AD157" s="20">
        <f>([20]SUMMARY!$G162)</f>
        <v>0</v>
      </c>
      <c r="AE157" s="20">
        <f>([21]SUMMARY!$G162)</f>
        <v>0</v>
      </c>
      <c r="AF157" s="20">
        <f>([22]SUMMARY!$G162)</f>
        <v>0</v>
      </c>
      <c r="AG157" s="20">
        <f>([23]SUMMARY!$G162)</f>
        <v>0</v>
      </c>
      <c r="AH157" s="20">
        <f>([24]SUMMARY!$G162)</f>
        <v>0</v>
      </c>
      <c r="AI157" s="20">
        <f>([25]SUMMARY!$G162)</f>
        <v>0</v>
      </c>
      <c r="AJ157" s="20">
        <f>([26]SUMMARY!$G162)</f>
        <v>0</v>
      </c>
      <c r="AK157" s="20">
        <f>([27]SUMMARY!$G162)</f>
        <v>0</v>
      </c>
      <c r="AL157" s="20">
        <f>([28]SUMMARY!$G162)</f>
        <v>0</v>
      </c>
      <c r="AM157" s="20">
        <f>([29]SUMMARY!$G162)</f>
        <v>0</v>
      </c>
      <c r="AN157" s="20">
        <f>([30]SUMMARY!$G162)</f>
        <v>0</v>
      </c>
      <c r="AO157" s="20">
        <f>([31]SUMMARY!$G162)</f>
        <v>0</v>
      </c>
      <c r="AP157" s="20">
        <f>([32]SUMMARY!$G162)</f>
        <v>0</v>
      </c>
      <c r="AQ157" s="20">
        <f>([33]SUMMARY!$G162)</f>
        <v>0</v>
      </c>
      <c r="AR157" s="20">
        <f>([34]SUMMARY!$G162)</f>
        <v>0</v>
      </c>
      <c r="AS157" s="20">
        <f>([35]SUMMARY!$G162)</f>
        <v>0</v>
      </c>
      <c r="AT157" s="20">
        <f>([36]SUMMARY!$G162)</f>
        <v>0</v>
      </c>
      <c r="AU157" s="20">
        <f>([37]SUMMARY!$G162)</f>
        <v>0</v>
      </c>
      <c r="AV157" s="20">
        <f>([38]SUMMARY!$G162)</f>
        <v>0</v>
      </c>
      <c r="AW157" s="20">
        <f>([39]SUMMARY!$G162)</f>
        <v>0</v>
      </c>
      <c r="AX157" s="20">
        <f>([40]SUMMARY!$G162)</f>
        <v>0</v>
      </c>
      <c r="AY157" s="20">
        <f>([41]SUMMARY!$G162)</f>
        <v>0</v>
      </c>
      <c r="AZ157" s="20">
        <f>([42]SUMMARY!$G162)</f>
        <v>0</v>
      </c>
      <c r="BA157" s="20">
        <f>([43]SUMMARY!$G162)</f>
        <v>0</v>
      </c>
      <c r="BB157" s="20">
        <f>([44]SUMMARY!$G162)</f>
        <v>0</v>
      </c>
      <c r="BC157" s="20">
        <f>([45]SUMMARY!$G162)</f>
        <v>0</v>
      </c>
      <c r="BD157" s="20">
        <f>([46]SUMMARY!$G162)</f>
        <v>0</v>
      </c>
      <c r="BE157" s="20">
        <f>([47]SUMMARY!$G162)</f>
        <v>0</v>
      </c>
      <c r="BF157" s="20">
        <f>([48]SUMMARY!$G162)</f>
        <v>0</v>
      </c>
      <c r="BG157" s="20">
        <f>([49]SUMMARY!$G162)</f>
        <v>0</v>
      </c>
      <c r="BH157" s="20">
        <f>([50]SUMMARY!$G162)</f>
        <v>0</v>
      </c>
      <c r="BI157" s="20">
        <f>([51]SUMMARY!$G162)</f>
        <v>0</v>
      </c>
      <c r="BJ157" s="20">
        <f>([52]SUMMARY!$G162)</f>
        <v>0</v>
      </c>
      <c r="BK157" s="20">
        <f>([53]SUMMARY!$G162)</f>
        <v>0</v>
      </c>
      <c r="BL157" s="20">
        <f>([54]SUMMARY!$G162)</f>
        <v>0</v>
      </c>
      <c r="BM157" s="20">
        <f>([55]SUMMARY!$G162)</f>
        <v>0</v>
      </c>
      <c r="BN157" s="20">
        <f>([56]SUMMARY!$G162)</f>
        <v>0</v>
      </c>
      <c r="BO157" s="20">
        <f>([57]SUMMARY!$G162)</f>
        <v>0</v>
      </c>
      <c r="BP157" s="20">
        <f>([58]SUMMARY!$G162)</f>
        <v>0</v>
      </c>
      <c r="BQ157" s="20">
        <f>([59]SUMMARY!$G162)</f>
        <v>0</v>
      </c>
      <c r="BR157" s="20">
        <f>([60]SUMMARY!$G162)</f>
        <v>0</v>
      </c>
      <c r="BS157" s="20">
        <f>([61]SUMMARY!$G162)</f>
        <v>0</v>
      </c>
      <c r="BT157" s="20">
        <f>([62]SUMMARY!$G162)</f>
        <v>0</v>
      </c>
      <c r="BU157" s="20">
        <f>([63]SUMMARY!$G162)</f>
        <v>0</v>
      </c>
      <c r="BV157" s="20">
        <f>([64]SUMMARY!$G162)</f>
        <v>0</v>
      </c>
      <c r="BW157" s="20">
        <f>([65]SUMMARY!$G162)</f>
        <v>0</v>
      </c>
      <c r="BX157" s="20">
        <f>([66]SUMMARY!$G162)</f>
        <v>0</v>
      </c>
      <c r="BY157" s="20">
        <f>([67]SUMMARY!$G162)</f>
        <v>0</v>
      </c>
      <c r="BZ157" s="20">
        <f>([68]SUMMARY!$G162)</f>
        <v>0</v>
      </c>
      <c r="CA157" s="20">
        <f>([69]SUMMARY!$G162)</f>
        <v>0</v>
      </c>
      <c r="CB157" s="20">
        <f>([70]SUMMARY!$G162)</f>
        <v>0</v>
      </c>
      <c r="CC157" s="20">
        <f>([71]SUMMARY!$G162)</f>
        <v>0</v>
      </c>
      <c r="CD157" s="20">
        <f>([72]SUMMARY!$G162)</f>
        <v>0</v>
      </c>
      <c r="CE157" s="20">
        <f>([73]SUMMARY!$G162)</f>
        <v>0</v>
      </c>
      <c r="CF157" s="20">
        <f>([74]SUMMARY!$G162)</f>
        <v>0</v>
      </c>
      <c r="CG157" s="20">
        <f>([75]SUMMARY!$G162)</f>
        <v>0</v>
      </c>
      <c r="CH157" s="20">
        <f>([76]SUMMARY!$G162)</f>
        <v>0</v>
      </c>
      <c r="CI157" s="20">
        <f>([77]SUMMARY!$G162)</f>
        <v>0</v>
      </c>
      <c r="CJ157" s="20">
        <f>([78]SUMMARY!$G162)</f>
        <v>0</v>
      </c>
      <c r="CK157" s="20">
        <f>([79]SUMMARY!$G162)</f>
        <v>0</v>
      </c>
      <c r="CL157" s="20">
        <f>([80]SUMMARY!$G162)</f>
        <v>0</v>
      </c>
      <c r="CM157" s="20">
        <f>([81]SUMMARY!$G162)</f>
        <v>0</v>
      </c>
      <c r="CN157" s="20">
        <f>([82]SUMMARY!$G162)</f>
        <v>0</v>
      </c>
      <c r="CO157" s="20">
        <f>([83]SUMMARY!$G162)</f>
        <v>0</v>
      </c>
      <c r="CP157" s="20">
        <f>([84]SUMMARY!$G162)</f>
        <v>0</v>
      </c>
      <c r="CQ157" s="20">
        <f>([85]SUMMARY!$G162)</f>
        <v>0</v>
      </c>
      <c r="CR157" s="20">
        <f>([86]SUMMARY!$G162)</f>
        <v>0</v>
      </c>
      <c r="CS157" s="20">
        <f>([87]SUMMARY!$G162)</f>
        <v>0</v>
      </c>
    </row>
    <row r="158" spans="1:97">
      <c r="A158" s="170">
        <v>2271704</v>
      </c>
      <c r="B158" s="170" t="s">
        <v>133</v>
      </c>
      <c r="C158" s="171">
        <f>VLOOKUP(A158,[2]!OLD,3,)</f>
        <v>-110000</v>
      </c>
      <c r="D158" s="171">
        <v>-119496</v>
      </c>
      <c r="E158" s="24">
        <f>SUM(N158:CS158)</f>
        <v>-150352</v>
      </c>
      <c r="F158" s="24">
        <f t="shared" si="139"/>
        <v>-30856</v>
      </c>
      <c r="G158" s="24">
        <f t="shared" si="140"/>
        <v>0</v>
      </c>
      <c r="H158" s="24">
        <f t="shared" si="141"/>
        <v>0</v>
      </c>
      <c r="I158" s="24">
        <f t="shared" si="142"/>
        <v>0</v>
      </c>
      <c r="J158" s="24">
        <f t="shared" si="143"/>
        <v>-150352</v>
      </c>
      <c r="K158" s="24">
        <f t="shared" si="144"/>
        <v>0</v>
      </c>
      <c r="L158" s="24">
        <f t="shared" si="145"/>
        <v>0</v>
      </c>
      <c r="M158" s="24">
        <f t="shared" si="146"/>
        <v>0</v>
      </c>
      <c r="N158" s="20">
        <f>([4]SUMMARY!$G163)</f>
        <v>0</v>
      </c>
      <c r="O158" s="20">
        <f>([5]SUMMARY!$G163)</f>
        <v>0</v>
      </c>
      <c r="P158" s="20">
        <f>([6]SUMMARY!$G163)</f>
        <v>0</v>
      </c>
      <c r="Q158" s="20">
        <f>([7]SUMMARY!$G163)</f>
        <v>0</v>
      </c>
      <c r="R158" s="20">
        <f>([8]SUMMARY!$G163)</f>
        <v>0</v>
      </c>
      <c r="S158" s="20">
        <f>([9]SUMMARY!$G163)</f>
        <v>0</v>
      </c>
      <c r="T158" s="20">
        <f>([10]SUMMARY!$G163)</f>
        <v>0</v>
      </c>
      <c r="U158" s="20">
        <f>([11]SUMMARY!$G163)</f>
        <v>0</v>
      </c>
      <c r="V158" s="20">
        <f>([12]SUMMARY!$G163)</f>
        <v>0</v>
      </c>
      <c r="W158" s="20">
        <f>([13]SUMMARY!$G163)</f>
        <v>0</v>
      </c>
      <c r="X158" s="20">
        <f>([14]SUMMARY!$G163)</f>
        <v>0</v>
      </c>
      <c r="Y158" s="20">
        <f>([15]SUMMARY!$G163)</f>
        <v>0</v>
      </c>
      <c r="Z158" s="20">
        <f>([16]SUMMARY!$G163)</f>
        <v>0</v>
      </c>
      <c r="AA158" s="20">
        <f>([17]SUMMARY!$G163)</f>
        <v>0</v>
      </c>
      <c r="AB158" s="20">
        <f>([18]SUMMARY!$G163)</f>
        <v>0</v>
      </c>
      <c r="AC158" s="20">
        <f>([19]SUMMARY!$G163)</f>
        <v>0</v>
      </c>
      <c r="AD158" s="20">
        <f>([20]SUMMARY!$G163)</f>
        <v>0</v>
      </c>
      <c r="AE158" s="20">
        <f>([21]SUMMARY!$G163)</f>
        <v>0</v>
      </c>
      <c r="AF158" s="20">
        <f>([22]SUMMARY!$G163)</f>
        <v>0</v>
      </c>
      <c r="AG158" s="20">
        <f>([23]SUMMARY!$G163)</f>
        <v>0</v>
      </c>
      <c r="AH158" s="20">
        <f>([24]SUMMARY!$G163)</f>
        <v>0</v>
      </c>
      <c r="AI158" s="20">
        <f>([25]SUMMARY!$G163)</f>
        <v>0</v>
      </c>
      <c r="AJ158" s="20">
        <f>([26]SUMMARY!$G163)</f>
        <v>0</v>
      </c>
      <c r="AK158" s="20">
        <f>([27]SUMMARY!$G163)</f>
        <v>0</v>
      </c>
      <c r="AL158" s="20">
        <f>([28]SUMMARY!$G163)</f>
        <v>0</v>
      </c>
      <c r="AM158" s="20">
        <f>([29]SUMMARY!$G163)</f>
        <v>0</v>
      </c>
      <c r="AN158" s="20">
        <f>([30]SUMMARY!$G163)</f>
        <v>0</v>
      </c>
      <c r="AO158" s="20">
        <f>([31]SUMMARY!$G163)</f>
        <v>0</v>
      </c>
      <c r="AP158" s="20">
        <f>([32]SUMMARY!$G163)</f>
        <v>0</v>
      </c>
      <c r="AQ158" s="20">
        <f>([33]SUMMARY!$G163)</f>
        <v>0</v>
      </c>
      <c r="AR158" s="20">
        <f>([34]SUMMARY!$G163)</f>
        <v>0</v>
      </c>
      <c r="AS158" s="20">
        <f>([35]SUMMARY!$G163)</f>
        <v>0</v>
      </c>
      <c r="AT158" s="20">
        <f>([36]SUMMARY!$G163)</f>
        <v>-150352</v>
      </c>
      <c r="AU158" s="20">
        <f>([37]SUMMARY!$G163)</f>
        <v>0</v>
      </c>
      <c r="AV158" s="20">
        <f>([38]SUMMARY!$G163)</f>
        <v>0</v>
      </c>
      <c r="AW158" s="20">
        <f>([39]SUMMARY!$G163)</f>
        <v>0</v>
      </c>
      <c r="AX158" s="20">
        <f>([40]SUMMARY!$G163)</f>
        <v>0</v>
      </c>
      <c r="AY158" s="20">
        <f>([41]SUMMARY!$G163)</f>
        <v>0</v>
      </c>
      <c r="AZ158" s="20">
        <f>([42]SUMMARY!$G163)</f>
        <v>0</v>
      </c>
      <c r="BA158" s="20">
        <f>([43]SUMMARY!$G163)</f>
        <v>0</v>
      </c>
      <c r="BB158" s="20">
        <f>([44]SUMMARY!$G163)</f>
        <v>0</v>
      </c>
      <c r="BC158" s="20">
        <f>([45]SUMMARY!$G163)</f>
        <v>0</v>
      </c>
      <c r="BD158" s="20">
        <f>([46]SUMMARY!$G163)</f>
        <v>0</v>
      </c>
      <c r="BE158" s="20">
        <f>([47]SUMMARY!$G163)</f>
        <v>0</v>
      </c>
      <c r="BF158" s="20">
        <f>([48]SUMMARY!$G163)</f>
        <v>0</v>
      </c>
      <c r="BG158" s="20">
        <f>([49]SUMMARY!$G163)</f>
        <v>0</v>
      </c>
      <c r="BH158" s="20">
        <f>([50]SUMMARY!$G163)</f>
        <v>0</v>
      </c>
      <c r="BI158" s="20">
        <f>([51]SUMMARY!$G163)</f>
        <v>0</v>
      </c>
      <c r="BJ158" s="20">
        <f>([52]SUMMARY!$G163)</f>
        <v>0</v>
      </c>
      <c r="BK158" s="20">
        <f>([53]SUMMARY!$G163)</f>
        <v>0</v>
      </c>
      <c r="BL158" s="20">
        <f>([54]SUMMARY!$G163)</f>
        <v>0</v>
      </c>
      <c r="BM158" s="20">
        <f>([55]SUMMARY!$G163)</f>
        <v>0</v>
      </c>
      <c r="BN158" s="20">
        <f>([56]SUMMARY!$G163)</f>
        <v>0</v>
      </c>
      <c r="BO158" s="20">
        <f>([57]SUMMARY!$G163)</f>
        <v>0</v>
      </c>
      <c r="BP158" s="20">
        <f>([58]SUMMARY!$G163)</f>
        <v>0</v>
      </c>
      <c r="BQ158" s="20">
        <f>([59]SUMMARY!$G163)</f>
        <v>0</v>
      </c>
      <c r="BR158" s="20">
        <f>([60]SUMMARY!$G163)</f>
        <v>0</v>
      </c>
      <c r="BS158" s="20">
        <f>([61]SUMMARY!$G163)</f>
        <v>0</v>
      </c>
      <c r="BT158" s="20">
        <f>([62]SUMMARY!$G163)</f>
        <v>0</v>
      </c>
      <c r="BU158" s="20">
        <f>([63]SUMMARY!$G163)</f>
        <v>0</v>
      </c>
      <c r="BV158" s="20">
        <f>([64]SUMMARY!$G163)</f>
        <v>0</v>
      </c>
      <c r="BW158" s="20">
        <f>([65]SUMMARY!$G163)</f>
        <v>0</v>
      </c>
      <c r="BX158" s="20">
        <f>([66]SUMMARY!$G163)</f>
        <v>0</v>
      </c>
      <c r="BY158" s="20">
        <f>([67]SUMMARY!$G163)</f>
        <v>0</v>
      </c>
      <c r="BZ158" s="20">
        <f>([68]SUMMARY!$G163)</f>
        <v>0</v>
      </c>
      <c r="CA158" s="20">
        <f>([69]SUMMARY!$G163)</f>
        <v>0</v>
      </c>
      <c r="CB158" s="20">
        <f>([70]SUMMARY!$G163)</f>
        <v>0</v>
      </c>
      <c r="CC158" s="20">
        <f>([71]SUMMARY!$G163)</f>
        <v>0</v>
      </c>
      <c r="CD158" s="20">
        <f>([72]SUMMARY!$G163)</f>
        <v>0</v>
      </c>
      <c r="CE158" s="20">
        <f>([73]SUMMARY!$G163)</f>
        <v>0</v>
      </c>
      <c r="CF158" s="20">
        <f>([74]SUMMARY!$G163)</f>
        <v>0</v>
      </c>
      <c r="CG158" s="20">
        <f>([75]SUMMARY!$G163)</f>
        <v>0</v>
      </c>
      <c r="CH158" s="20">
        <f>([76]SUMMARY!$G163)</f>
        <v>0</v>
      </c>
      <c r="CI158" s="20">
        <f>([77]SUMMARY!$G163)</f>
        <v>0</v>
      </c>
      <c r="CJ158" s="20">
        <f>([78]SUMMARY!$G163)</f>
        <v>0</v>
      </c>
      <c r="CK158" s="20">
        <f>([79]SUMMARY!$G163)</f>
        <v>0</v>
      </c>
      <c r="CL158" s="20">
        <f>([80]SUMMARY!$G163)</f>
        <v>0</v>
      </c>
      <c r="CM158" s="20">
        <f>([81]SUMMARY!$G163)</f>
        <v>0</v>
      </c>
      <c r="CN158" s="20">
        <f>([82]SUMMARY!$G163)</f>
        <v>0</v>
      </c>
      <c r="CO158" s="20">
        <f>([83]SUMMARY!$G163)</f>
        <v>0</v>
      </c>
      <c r="CP158" s="20">
        <f>([84]SUMMARY!$G163)</f>
        <v>0</v>
      </c>
      <c r="CQ158" s="20">
        <f>([85]SUMMARY!$G163)</f>
        <v>0</v>
      </c>
      <c r="CR158" s="20">
        <f>([86]SUMMARY!$G163)</f>
        <v>0</v>
      </c>
      <c r="CS158" s="20">
        <f>([87]SUMMARY!$G163)</f>
        <v>0</v>
      </c>
    </row>
    <row r="159" spans="1:97">
      <c r="A159" s="3">
        <v>2279995</v>
      </c>
      <c r="B159" s="3" t="s">
        <v>134</v>
      </c>
      <c r="C159" s="17">
        <f>SUM(C154:C158)</f>
        <v>-558500</v>
      </c>
      <c r="D159" s="17">
        <f>SUM(D154:D158)</f>
        <v>-705576</v>
      </c>
      <c r="E159" s="17">
        <f>SUM(E154:E158)</f>
        <v>-539380</v>
      </c>
      <c r="F159" s="17">
        <f>SUM(F154:F158)</f>
        <v>166196</v>
      </c>
      <c r="G159" s="24">
        <f t="shared" ref="G159:M159" si="147">SUM(G155:G158)</f>
        <v>0</v>
      </c>
      <c r="H159" s="24">
        <f t="shared" si="147"/>
        <v>0</v>
      </c>
      <c r="I159" s="24">
        <f t="shared" si="147"/>
        <v>0</v>
      </c>
      <c r="J159" s="24">
        <f t="shared" si="147"/>
        <v>-414025</v>
      </c>
      <c r="K159" s="24">
        <f t="shared" si="147"/>
        <v>0</v>
      </c>
      <c r="L159" s="24">
        <f t="shared" si="147"/>
        <v>0</v>
      </c>
      <c r="M159" s="24">
        <f t="shared" si="147"/>
        <v>-125355</v>
      </c>
      <c r="N159" s="11">
        <f>SUM(N154:N158)</f>
        <v>0</v>
      </c>
      <c r="O159" s="11">
        <f t="shared" ref="O159:BZ159" si="148">SUM(O154:O158)</f>
        <v>0</v>
      </c>
      <c r="P159" s="11">
        <f t="shared" si="148"/>
        <v>0</v>
      </c>
      <c r="Q159" s="11">
        <f t="shared" si="148"/>
        <v>0</v>
      </c>
      <c r="R159" s="11">
        <f t="shared" si="148"/>
        <v>0</v>
      </c>
      <c r="S159" s="11">
        <f t="shared" si="148"/>
        <v>0</v>
      </c>
      <c r="T159" s="11">
        <f t="shared" si="148"/>
        <v>0</v>
      </c>
      <c r="U159" s="11">
        <f t="shared" si="148"/>
        <v>0</v>
      </c>
      <c r="V159" s="11">
        <f t="shared" si="148"/>
        <v>0</v>
      </c>
      <c r="W159" s="11">
        <f t="shared" si="148"/>
        <v>0</v>
      </c>
      <c r="X159" s="11">
        <f t="shared" si="148"/>
        <v>0</v>
      </c>
      <c r="Y159" s="11">
        <f t="shared" si="148"/>
        <v>0</v>
      </c>
      <c r="Z159" s="11">
        <f t="shared" si="148"/>
        <v>0</v>
      </c>
      <c r="AA159" s="11">
        <f t="shared" si="148"/>
        <v>0</v>
      </c>
      <c r="AB159" s="11">
        <f t="shared" si="148"/>
        <v>0</v>
      </c>
      <c r="AC159" s="11">
        <f t="shared" si="148"/>
        <v>0</v>
      </c>
      <c r="AD159" s="11">
        <f t="shared" si="148"/>
        <v>0</v>
      </c>
      <c r="AE159" s="11">
        <f t="shared" si="148"/>
        <v>0</v>
      </c>
      <c r="AF159" s="11">
        <f t="shared" si="148"/>
        <v>0</v>
      </c>
      <c r="AG159" s="11">
        <f t="shared" si="148"/>
        <v>0</v>
      </c>
      <c r="AH159" s="11">
        <f t="shared" si="148"/>
        <v>0</v>
      </c>
      <c r="AI159" s="11">
        <f t="shared" si="148"/>
        <v>0</v>
      </c>
      <c r="AJ159" s="11">
        <f t="shared" si="148"/>
        <v>0</v>
      </c>
      <c r="AK159" s="11">
        <f t="shared" si="148"/>
        <v>0</v>
      </c>
      <c r="AL159" s="11">
        <f t="shared" si="148"/>
        <v>0</v>
      </c>
      <c r="AM159" s="11">
        <f t="shared" si="148"/>
        <v>0</v>
      </c>
      <c r="AN159" s="11">
        <f t="shared" si="148"/>
        <v>0</v>
      </c>
      <c r="AO159" s="11">
        <f t="shared" si="148"/>
        <v>0</v>
      </c>
      <c r="AP159" s="11">
        <f t="shared" si="148"/>
        <v>0</v>
      </c>
      <c r="AQ159" s="11">
        <f t="shared" si="148"/>
        <v>0</v>
      </c>
      <c r="AR159" s="11">
        <f t="shared" si="148"/>
        <v>0</v>
      </c>
      <c r="AS159" s="11">
        <f t="shared" si="148"/>
        <v>0</v>
      </c>
      <c r="AT159" s="11">
        <f t="shared" si="148"/>
        <v>-414025</v>
      </c>
      <c r="AU159" s="11">
        <f t="shared" si="148"/>
        <v>0</v>
      </c>
      <c r="AV159" s="11">
        <f t="shared" si="148"/>
        <v>0</v>
      </c>
      <c r="AW159" s="11">
        <f t="shared" si="148"/>
        <v>0</v>
      </c>
      <c r="AX159" s="11">
        <f t="shared" si="148"/>
        <v>0</v>
      </c>
      <c r="AY159" s="11">
        <f t="shared" si="148"/>
        <v>0</v>
      </c>
      <c r="AZ159" s="11">
        <f t="shared" si="148"/>
        <v>0</v>
      </c>
      <c r="BA159" s="11">
        <f t="shared" si="148"/>
        <v>0</v>
      </c>
      <c r="BB159" s="11">
        <f t="shared" si="148"/>
        <v>0</v>
      </c>
      <c r="BC159" s="11">
        <f t="shared" si="148"/>
        <v>0</v>
      </c>
      <c r="BD159" s="11">
        <f t="shared" si="148"/>
        <v>0</v>
      </c>
      <c r="BE159" s="11">
        <f t="shared" si="148"/>
        <v>0</v>
      </c>
      <c r="BF159" s="11">
        <f t="shared" si="148"/>
        <v>0</v>
      </c>
      <c r="BG159" s="11">
        <f t="shared" si="148"/>
        <v>0</v>
      </c>
      <c r="BH159" s="11">
        <f t="shared" si="148"/>
        <v>0</v>
      </c>
      <c r="BI159" s="11">
        <f t="shared" si="148"/>
        <v>0</v>
      </c>
      <c r="BJ159" s="11">
        <f t="shared" si="148"/>
        <v>0</v>
      </c>
      <c r="BK159" s="11">
        <f t="shared" si="148"/>
        <v>0</v>
      </c>
      <c r="BL159" s="11">
        <f t="shared" si="148"/>
        <v>0</v>
      </c>
      <c r="BM159" s="11">
        <f t="shared" si="148"/>
        <v>0</v>
      </c>
      <c r="BN159" s="11">
        <f t="shared" si="148"/>
        <v>0</v>
      </c>
      <c r="BO159" s="11">
        <f t="shared" si="148"/>
        <v>0</v>
      </c>
      <c r="BP159" s="11">
        <f t="shared" si="148"/>
        <v>0</v>
      </c>
      <c r="BQ159" s="11">
        <f t="shared" si="148"/>
        <v>0</v>
      </c>
      <c r="BR159" s="11">
        <f t="shared" si="148"/>
        <v>0</v>
      </c>
      <c r="BS159" s="11">
        <f t="shared" si="148"/>
        <v>0</v>
      </c>
      <c r="BT159" s="11">
        <f t="shared" si="148"/>
        <v>0</v>
      </c>
      <c r="BU159" s="11">
        <f t="shared" si="148"/>
        <v>0</v>
      </c>
      <c r="BV159" s="11">
        <f t="shared" si="148"/>
        <v>0</v>
      </c>
      <c r="BW159" s="11">
        <f t="shared" si="148"/>
        <v>0</v>
      </c>
      <c r="BX159" s="11">
        <f t="shared" si="148"/>
        <v>0</v>
      </c>
      <c r="BY159" s="11">
        <f t="shared" si="148"/>
        <v>0</v>
      </c>
      <c r="BZ159" s="11">
        <f t="shared" si="148"/>
        <v>0</v>
      </c>
      <c r="CA159" s="11">
        <f t="shared" ref="CA159:CS159" si="149">SUM(CA154:CA158)</f>
        <v>0</v>
      </c>
      <c r="CB159" s="11">
        <f t="shared" si="149"/>
        <v>0</v>
      </c>
      <c r="CC159" s="11">
        <f t="shared" si="149"/>
        <v>0</v>
      </c>
      <c r="CD159" s="11">
        <f t="shared" si="149"/>
        <v>0</v>
      </c>
      <c r="CE159" s="11">
        <f t="shared" si="149"/>
        <v>0</v>
      </c>
      <c r="CF159" s="11">
        <f t="shared" si="149"/>
        <v>0</v>
      </c>
      <c r="CG159" s="11">
        <f t="shared" si="149"/>
        <v>0</v>
      </c>
      <c r="CH159" s="11">
        <f t="shared" si="149"/>
        <v>-75355</v>
      </c>
      <c r="CI159" s="11">
        <f t="shared" si="149"/>
        <v>-50000</v>
      </c>
      <c r="CJ159" s="11">
        <f t="shared" si="149"/>
        <v>0</v>
      </c>
      <c r="CK159" s="11">
        <f t="shared" si="149"/>
        <v>0</v>
      </c>
      <c r="CL159" s="11">
        <f t="shared" si="149"/>
        <v>0</v>
      </c>
      <c r="CM159" s="11">
        <f t="shared" si="149"/>
        <v>0</v>
      </c>
      <c r="CN159" s="11">
        <f t="shared" si="149"/>
        <v>0</v>
      </c>
      <c r="CO159" s="11">
        <f t="shared" si="149"/>
        <v>0</v>
      </c>
      <c r="CP159" s="11">
        <f t="shared" si="149"/>
        <v>0</v>
      </c>
      <c r="CQ159" s="11">
        <f t="shared" si="149"/>
        <v>0</v>
      </c>
      <c r="CR159" s="11">
        <f t="shared" si="149"/>
        <v>0</v>
      </c>
      <c r="CS159" s="11">
        <f t="shared" si="149"/>
        <v>0</v>
      </c>
    </row>
    <row r="160" spans="1:97">
      <c r="A160" s="1"/>
      <c r="B160" s="1"/>
      <c r="C160" s="15"/>
      <c r="D160" s="15"/>
      <c r="G160" s="23"/>
      <c r="H160" s="23"/>
      <c r="I160" s="23"/>
      <c r="J160" s="23"/>
      <c r="K160" s="23"/>
      <c r="L160" s="23"/>
      <c r="M160" s="23"/>
    </row>
    <row r="161" spans="1:97">
      <c r="A161" s="1">
        <v>2280000</v>
      </c>
      <c r="B161" s="1" t="s">
        <v>135</v>
      </c>
      <c r="C161" s="15"/>
      <c r="D161" s="15"/>
      <c r="G161" s="23"/>
      <c r="H161" s="23"/>
      <c r="I161" s="23"/>
      <c r="J161" s="23"/>
      <c r="K161" s="23"/>
      <c r="L161" s="23"/>
      <c r="M161" s="23"/>
    </row>
    <row r="162" spans="1:97">
      <c r="A162" s="170">
        <v>2280001</v>
      </c>
      <c r="B162" s="170" t="s">
        <v>136</v>
      </c>
      <c r="C162" s="171">
        <f>VLOOKUP(A162,[2]!OLD,3,)</f>
        <v>-38000000</v>
      </c>
      <c r="D162" s="171">
        <v>-41999996</v>
      </c>
      <c r="E162" s="24">
        <f>SUM(N162:CS162)</f>
        <v>-41999996</v>
      </c>
      <c r="F162" s="24">
        <f t="shared" ref="F162:F163" si="150">SUM(E162-D162)</f>
        <v>0</v>
      </c>
      <c r="G162" s="24">
        <f t="shared" ref="G162:G163" si="151">SUM(N162:AA162)</f>
        <v>0</v>
      </c>
      <c r="H162" s="24">
        <f t="shared" ref="H162:H163" si="152">SUM(AB162:AG162)</f>
        <v>0</v>
      </c>
      <c r="I162" s="24">
        <f t="shared" ref="I162:I163" si="153">SUM(AH162:AJ162)</f>
        <v>0</v>
      </c>
      <c r="J162" s="24">
        <f t="shared" ref="J162:J163" si="154">SUM(AK162:BG162)</f>
        <v>0</v>
      </c>
      <c r="K162" s="24">
        <f t="shared" ref="K162:K163" si="155">SUM(BH162:BU162)</f>
        <v>-41999996</v>
      </c>
      <c r="L162" s="24">
        <f t="shared" ref="L162:L163" si="156">SUM(BV162:CE162)</f>
        <v>0</v>
      </c>
      <c r="M162" s="24">
        <f t="shared" ref="M162:M163" si="157">SUM(CF162:CS162)</f>
        <v>0</v>
      </c>
      <c r="N162" s="20">
        <f>([4]SUMMARY!$G167)</f>
        <v>0</v>
      </c>
      <c r="O162" s="20">
        <f>([5]SUMMARY!$G167)</f>
        <v>0</v>
      </c>
      <c r="P162" s="20">
        <f>([6]SUMMARY!$G167)</f>
        <v>0</v>
      </c>
      <c r="Q162" s="20">
        <f>([7]SUMMARY!$G167)</f>
        <v>0</v>
      </c>
      <c r="R162" s="20">
        <f>([8]SUMMARY!$G167)</f>
        <v>0</v>
      </c>
      <c r="S162" s="20">
        <f>([9]SUMMARY!$G167)</f>
        <v>0</v>
      </c>
      <c r="T162" s="20">
        <f>([10]SUMMARY!$G167)</f>
        <v>0</v>
      </c>
      <c r="U162" s="20">
        <f>([11]SUMMARY!$G167)</f>
        <v>0</v>
      </c>
      <c r="V162" s="20">
        <f>([12]SUMMARY!$G167)</f>
        <v>0</v>
      </c>
      <c r="W162" s="20">
        <f>([13]SUMMARY!$G167)</f>
        <v>0</v>
      </c>
      <c r="X162" s="20">
        <f>([14]SUMMARY!$G167)</f>
        <v>0</v>
      </c>
      <c r="Y162" s="20">
        <f>([15]SUMMARY!$G167)</f>
        <v>0</v>
      </c>
      <c r="Z162" s="20">
        <f>([16]SUMMARY!$G167)</f>
        <v>0</v>
      </c>
      <c r="AA162" s="20">
        <f>([17]SUMMARY!$G167)</f>
        <v>0</v>
      </c>
      <c r="AB162" s="20">
        <f>([18]SUMMARY!$G167)</f>
        <v>0</v>
      </c>
      <c r="AC162" s="20">
        <f>([19]SUMMARY!$G167)</f>
        <v>0</v>
      </c>
      <c r="AD162" s="20">
        <f>([20]SUMMARY!$G167)</f>
        <v>0</v>
      </c>
      <c r="AE162" s="20">
        <f>([21]SUMMARY!$G167)</f>
        <v>0</v>
      </c>
      <c r="AF162" s="20">
        <f>([22]SUMMARY!$G167)</f>
        <v>0</v>
      </c>
      <c r="AG162" s="20">
        <f>([23]SUMMARY!$G167)</f>
        <v>0</v>
      </c>
      <c r="AH162" s="20">
        <f>([24]SUMMARY!$G167)</f>
        <v>0</v>
      </c>
      <c r="AI162" s="20">
        <f>([25]SUMMARY!$G167)</f>
        <v>0</v>
      </c>
      <c r="AJ162" s="20">
        <f>([26]SUMMARY!$G167)</f>
        <v>0</v>
      </c>
      <c r="AK162" s="20">
        <f>([27]SUMMARY!$G167)</f>
        <v>0</v>
      </c>
      <c r="AL162" s="20">
        <f>([28]SUMMARY!$G167)</f>
        <v>0</v>
      </c>
      <c r="AM162" s="20">
        <f>([29]SUMMARY!$G167)</f>
        <v>0</v>
      </c>
      <c r="AN162" s="20">
        <f>([30]SUMMARY!$G167)</f>
        <v>0</v>
      </c>
      <c r="AO162" s="20">
        <f>([31]SUMMARY!$G167)</f>
        <v>0</v>
      </c>
      <c r="AP162" s="20">
        <f>([32]SUMMARY!$G167)</f>
        <v>0</v>
      </c>
      <c r="AQ162" s="20">
        <f>([33]SUMMARY!$G167)</f>
        <v>0</v>
      </c>
      <c r="AR162" s="20">
        <f>([34]SUMMARY!$G167)</f>
        <v>0</v>
      </c>
      <c r="AS162" s="20">
        <f>([35]SUMMARY!$G167)</f>
        <v>0</v>
      </c>
      <c r="AT162" s="20">
        <f>([36]SUMMARY!$G167)</f>
        <v>0</v>
      </c>
      <c r="AU162" s="20">
        <f>([37]SUMMARY!$G167)</f>
        <v>0</v>
      </c>
      <c r="AV162" s="20">
        <f>([38]SUMMARY!$G167)</f>
        <v>0</v>
      </c>
      <c r="AW162" s="20">
        <f>([39]SUMMARY!$G167)</f>
        <v>0</v>
      </c>
      <c r="AX162" s="20">
        <f>([40]SUMMARY!$G167)</f>
        <v>0</v>
      </c>
      <c r="AY162" s="20">
        <f>([41]SUMMARY!$G167)</f>
        <v>0</v>
      </c>
      <c r="AZ162" s="20">
        <f>([42]SUMMARY!$G167)</f>
        <v>0</v>
      </c>
      <c r="BA162" s="20">
        <f>([43]SUMMARY!$G167)</f>
        <v>0</v>
      </c>
      <c r="BB162" s="20">
        <f>([44]SUMMARY!$G167)</f>
        <v>0</v>
      </c>
      <c r="BC162" s="20">
        <f>([45]SUMMARY!$G167)</f>
        <v>0</v>
      </c>
      <c r="BD162" s="20">
        <f>([46]SUMMARY!$G167)</f>
        <v>0</v>
      </c>
      <c r="BE162" s="20">
        <f>([47]SUMMARY!$G167)</f>
        <v>0</v>
      </c>
      <c r="BF162" s="20">
        <f>([48]SUMMARY!$G167)</f>
        <v>0</v>
      </c>
      <c r="BG162" s="20">
        <f>([49]SUMMARY!$G167)</f>
        <v>0</v>
      </c>
      <c r="BH162" s="20">
        <f>([50]SUMMARY!$G167)</f>
        <v>0</v>
      </c>
      <c r="BI162" s="20">
        <f>([51]SUMMARY!$G167)</f>
        <v>0</v>
      </c>
      <c r="BJ162" s="20">
        <f>([52]SUMMARY!$G167)</f>
        <v>0</v>
      </c>
      <c r="BK162" s="20">
        <f>([53]SUMMARY!$G167)</f>
        <v>0</v>
      </c>
      <c r="BL162" s="20">
        <f>([54]SUMMARY!$G167)</f>
        <v>0</v>
      </c>
      <c r="BM162" s="20">
        <f>([55]SUMMARY!$G167)</f>
        <v>0</v>
      </c>
      <c r="BN162" s="20">
        <f>([56]SUMMARY!$G167)</f>
        <v>0</v>
      </c>
      <c r="BO162" s="20">
        <f>([57]SUMMARY!$G167)</f>
        <v>0</v>
      </c>
      <c r="BP162" s="20">
        <f>([58]SUMMARY!$G167)</f>
        <v>0</v>
      </c>
      <c r="BQ162" s="20">
        <f>([59]SUMMARY!$G167)</f>
        <v>0</v>
      </c>
      <c r="BR162" s="20">
        <f>([60]SUMMARY!$G167)</f>
        <v>-15200000</v>
      </c>
      <c r="BS162" s="20">
        <f>([61]SUMMARY!$G167)</f>
        <v>-11300000</v>
      </c>
      <c r="BT162" s="20">
        <f>([62]SUMMARY!$G167)</f>
        <v>-9400000</v>
      </c>
      <c r="BU162" s="20">
        <f>([63]SUMMARY!$G167)</f>
        <v>-6099996</v>
      </c>
      <c r="BV162" s="20">
        <f>([64]SUMMARY!$G167)</f>
        <v>0</v>
      </c>
      <c r="BW162" s="20">
        <f>([65]SUMMARY!$G167)</f>
        <v>0</v>
      </c>
      <c r="BX162" s="20">
        <f>([66]SUMMARY!$G167)</f>
        <v>0</v>
      </c>
      <c r="BY162" s="20">
        <f>([67]SUMMARY!$G167)</f>
        <v>0</v>
      </c>
      <c r="BZ162" s="20">
        <f>([68]SUMMARY!$G167)</f>
        <v>0</v>
      </c>
      <c r="CA162" s="20">
        <f>([69]SUMMARY!$G167)</f>
        <v>0</v>
      </c>
      <c r="CB162" s="20">
        <f>([70]SUMMARY!$G167)</f>
        <v>0</v>
      </c>
      <c r="CC162" s="20">
        <f>([71]SUMMARY!$G167)</f>
        <v>0</v>
      </c>
      <c r="CD162" s="20">
        <f>([72]SUMMARY!$G167)</f>
        <v>0</v>
      </c>
      <c r="CE162" s="20">
        <f>([73]SUMMARY!$G167)</f>
        <v>0</v>
      </c>
      <c r="CF162" s="20">
        <f>([74]SUMMARY!$G167)</f>
        <v>0</v>
      </c>
      <c r="CG162" s="20">
        <f>([75]SUMMARY!$G167)</f>
        <v>0</v>
      </c>
      <c r="CH162" s="20">
        <f>([76]SUMMARY!$G167)</f>
        <v>0</v>
      </c>
      <c r="CI162" s="20">
        <f>([77]SUMMARY!$G167)</f>
        <v>0</v>
      </c>
      <c r="CJ162" s="20">
        <f>([78]SUMMARY!$G167)</f>
        <v>0</v>
      </c>
      <c r="CK162" s="20">
        <f>([79]SUMMARY!$G167)</f>
        <v>0</v>
      </c>
      <c r="CL162" s="20">
        <f>([80]SUMMARY!$G167)</f>
        <v>0</v>
      </c>
      <c r="CM162" s="20">
        <f>([81]SUMMARY!$G167)</f>
        <v>0</v>
      </c>
      <c r="CN162" s="20">
        <f>([82]SUMMARY!$G167)</f>
        <v>0</v>
      </c>
      <c r="CO162" s="20">
        <f>([83]SUMMARY!$G167)</f>
        <v>0</v>
      </c>
      <c r="CP162" s="20">
        <f>([84]SUMMARY!$G167)</f>
        <v>0</v>
      </c>
      <c r="CQ162" s="20">
        <f>([85]SUMMARY!$G167)</f>
        <v>0</v>
      </c>
      <c r="CR162" s="20">
        <f>([86]SUMMARY!$G167)</f>
        <v>0</v>
      </c>
      <c r="CS162" s="20">
        <f>([87]SUMMARY!$G167)</f>
        <v>0</v>
      </c>
    </row>
    <row r="163" spans="1:97">
      <c r="A163" s="170">
        <v>2280002</v>
      </c>
      <c r="B163" s="170" t="s">
        <v>137</v>
      </c>
      <c r="C163" s="171">
        <f>VLOOKUP(A163,[2]!OLD,3,)</f>
        <v>0</v>
      </c>
      <c r="D163" s="171">
        <v>0</v>
      </c>
      <c r="E163" s="24">
        <f>SUM(N163:CS163)</f>
        <v>0</v>
      </c>
      <c r="F163" s="24">
        <f t="shared" si="150"/>
        <v>0</v>
      </c>
      <c r="G163" s="24">
        <f t="shared" si="151"/>
        <v>0</v>
      </c>
      <c r="H163" s="24">
        <f t="shared" si="152"/>
        <v>0</v>
      </c>
      <c r="I163" s="24">
        <f t="shared" si="153"/>
        <v>0</v>
      </c>
      <c r="J163" s="24">
        <f t="shared" si="154"/>
        <v>0</v>
      </c>
      <c r="K163" s="24">
        <f t="shared" si="155"/>
        <v>0</v>
      </c>
      <c r="L163" s="24">
        <f t="shared" si="156"/>
        <v>0</v>
      </c>
      <c r="M163" s="24">
        <f t="shared" si="157"/>
        <v>0</v>
      </c>
      <c r="N163" s="20">
        <f>([4]SUMMARY!$G168)</f>
        <v>0</v>
      </c>
      <c r="O163" s="20">
        <f>([5]SUMMARY!$G168)</f>
        <v>0</v>
      </c>
      <c r="P163" s="20">
        <f>([6]SUMMARY!$G168)</f>
        <v>0</v>
      </c>
      <c r="Q163" s="20">
        <f>([7]SUMMARY!$G168)</f>
        <v>0</v>
      </c>
      <c r="R163" s="20">
        <f>([8]SUMMARY!$G168)</f>
        <v>0</v>
      </c>
      <c r="S163" s="20">
        <f>([9]SUMMARY!$G168)</f>
        <v>0</v>
      </c>
      <c r="T163" s="20">
        <f>([10]SUMMARY!$G168)</f>
        <v>0</v>
      </c>
      <c r="U163" s="20">
        <f>([11]SUMMARY!$G168)</f>
        <v>0</v>
      </c>
      <c r="V163" s="20">
        <f>([12]SUMMARY!$G168)</f>
        <v>0</v>
      </c>
      <c r="W163" s="20">
        <f>([13]SUMMARY!$G168)</f>
        <v>0</v>
      </c>
      <c r="X163" s="20">
        <f>([14]SUMMARY!$G168)</f>
        <v>0</v>
      </c>
      <c r="Y163" s="20">
        <f>([15]SUMMARY!$G168)</f>
        <v>0</v>
      </c>
      <c r="Z163" s="20">
        <f>([16]SUMMARY!$G168)</f>
        <v>0</v>
      </c>
      <c r="AA163" s="20">
        <f>([17]SUMMARY!$G168)</f>
        <v>0</v>
      </c>
      <c r="AB163" s="20">
        <f>([18]SUMMARY!$G168)</f>
        <v>0</v>
      </c>
      <c r="AC163" s="20">
        <f>([19]SUMMARY!$G168)</f>
        <v>0</v>
      </c>
      <c r="AD163" s="20">
        <f>([20]SUMMARY!$G168)</f>
        <v>0</v>
      </c>
      <c r="AE163" s="20">
        <f>([21]SUMMARY!$G168)</f>
        <v>0</v>
      </c>
      <c r="AF163" s="20">
        <f>([22]SUMMARY!$G168)</f>
        <v>0</v>
      </c>
      <c r="AG163" s="20">
        <f>([23]SUMMARY!$G168)</f>
        <v>0</v>
      </c>
      <c r="AH163" s="20">
        <f>([24]SUMMARY!$G168)</f>
        <v>0</v>
      </c>
      <c r="AI163" s="20">
        <f>([25]SUMMARY!$G168)</f>
        <v>0</v>
      </c>
      <c r="AJ163" s="20">
        <f>([26]SUMMARY!$G168)</f>
        <v>0</v>
      </c>
      <c r="AK163" s="20">
        <f>([27]SUMMARY!$G168)</f>
        <v>0</v>
      </c>
      <c r="AL163" s="20">
        <f>([28]SUMMARY!$G168)</f>
        <v>0</v>
      </c>
      <c r="AM163" s="20">
        <f>([29]SUMMARY!$G168)</f>
        <v>0</v>
      </c>
      <c r="AN163" s="20">
        <f>([30]SUMMARY!$G168)</f>
        <v>0</v>
      </c>
      <c r="AO163" s="20">
        <f>([31]SUMMARY!$G168)</f>
        <v>0</v>
      </c>
      <c r="AP163" s="20">
        <f>([32]SUMMARY!$G168)</f>
        <v>0</v>
      </c>
      <c r="AQ163" s="20">
        <f>([33]SUMMARY!$G168)</f>
        <v>0</v>
      </c>
      <c r="AR163" s="20">
        <f>([34]SUMMARY!$G168)</f>
        <v>0</v>
      </c>
      <c r="AS163" s="20">
        <f>([35]SUMMARY!$G168)</f>
        <v>0</v>
      </c>
      <c r="AT163" s="20">
        <f>([36]SUMMARY!$G168)</f>
        <v>0</v>
      </c>
      <c r="AU163" s="20">
        <f>([37]SUMMARY!$G168)</f>
        <v>0</v>
      </c>
      <c r="AV163" s="20">
        <f>([38]SUMMARY!$G168)</f>
        <v>0</v>
      </c>
      <c r="AW163" s="20">
        <f>([39]SUMMARY!$G168)</f>
        <v>0</v>
      </c>
      <c r="AX163" s="20">
        <f>([40]SUMMARY!$G168)</f>
        <v>0</v>
      </c>
      <c r="AY163" s="20">
        <f>([41]SUMMARY!$G168)</f>
        <v>0</v>
      </c>
      <c r="AZ163" s="20">
        <f>([42]SUMMARY!$G168)</f>
        <v>0</v>
      </c>
      <c r="BA163" s="20">
        <f>([43]SUMMARY!$G168)</f>
        <v>0</v>
      </c>
      <c r="BB163" s="20">
        <f>([44]SUMMARY!$G168)</f>
        <v>0</v>
      </c>
      <c r="BC163" s="20">
        <f>([45]SUMMARY!$G168)</f>
        <v>0</v>
      </c>
      <c r="BD163" s="20">
        <f>([46]SUMMARY!$G168)</f>
        <v>0</v>
      </c>
      <c r="BE163" s="20">
        <f>([47]SUMMARY!$G168)</f>
        <v>0</v>
      </c>
      <c r="BF163" s="20">
        <f>([48]SUMMARY!$G168)</f>
        <v>0</v>
      </c>
      <c r="BG163" s="20">
        <f>([49]SUMMARY!$G168)</f>
        <v>0</v>
      </c>
      <c r="BH163" s="20">
        <f>([50]SUMMARY!$G168)</f>
        <v>0</v>
      </c>
      <c r="BI163" s="20">
        <f>([51]SUMMARY!$G168)</f>
        <v>0</v>
      </c>
      <c r="BJ163" s="20">
        <f>([52]SUMMARY!$G168)</f>
        <v>0</v>
      </c>
      <c r="BK163" s="20">
        <f>([53]SUMMARY!$G168)</f>
        <v>0</v>
      </c>
      <c r="BL163" s="20">
        <f>([54]SUMMARY!$G168)</f>
        <v>0</v>
      </c>
      <c r="BM163" s="20">
        <f>([55]SUMMARY!$G168)</f>
        <v>0</v>
      </c>
      <c r="BN163" s="20">
        <f>([56]SUMMARY!$G168)</f>
        <v>0</v>
      </c>
      <c r="BO163" s="20">
        <f>([57]SUMMARY!$G168)</f>
        <v>0</v>
      </c>
      <c r="BP163" s="20">
        <f>([58]SUMMARY!$G168)</f>
        <v>0</v>
      </c>
      <c r="BQ163" s="20">
        <f>([59]SUMMARY!$G168)</f>
        <v>0</v>
      </c>
      <c r="BR163" s="20">
        <f>([60]SUMMARY!$G168)</f>
        <v>0</v>
      </c>
      <c r="BS163" s="20">
        <f>([61]SUMMARY!$G168)</f>
        <v>0</v>
      </c>
      <c r="BT163" s="20">
        <f>([62]SUMMARY!$G168)</f>
        <v>0</v>
      </c>
      <c r="BU163" s="20">
        <f>([63]SUMMARY!$G168)</f>
        <v>0</v>
      </c>
      <c r="BV163" s="20">
        <f>([64]SUMMARY!$G168)</f>
        <v>0</v>
      </c>
      <c r="BW163" s="20">
        <f>([65]SUMMARY!$G168)</f>
        <v>0</v>
      </c>
      <c r="BX163" s="20">
        <f>([66]SUMMARY!$G168)</f>
        <v>0</v>
      </c>
      <c r="BY163" s="20">
        <f>([67]SUMMARY!$G168)</f>
        <v>0</v>
      </c>
      <c r="BZ163" s="20">
        <f>([68]SUMMARY!$G168)</f>
        <v>0</v>
      </c>
      <c r="CA163" s="20">
        <f>([69]SUMMARY!$G168)</f>
        <v>0</v>
      </c>
      <c r="CB163" s="20">
        <f>([70]SUMMARY!$G168)</f>
        <v>0</v>
      </c>
      <c r="CC163" s="20">
        <f>([71]SUMMARY!$G168)</f>
        <v>0</v>
      </c>
      <c r="CD163" s="20">
        <f>([72]SUMMARY!$G168)</f>
        <v>0</v>
      </c>
      <c r="CE163" s="20">
        <f>([73]SUMMARY!$G168)</f>
        <v>0</v>
      </c>
      <c r="CF163" s="20">
        <f>([74]SUMMARY!$G168)</f>
        <v>0</v>
      </c>
      <c r="CG163" s="20">
        <f>([75]SUMMARY!$G168)</f>
        <v>0</v>
      </c>
      <c r="CH163" s="20">
        <f>([76]SUMMARY!$G168)</f>
        <v>0</v>
      </c>
      <c r="CI163" s="20">
        <f>([77]SUMMARY!$G168)</f>
        <v>0</v>
      </c>
      <c r="CJ163" s="20">
        <f>([78]SUMMARY!$G168)</f>
        <v>0</v>
      </c>
      <c r="CK163" s="20">
        <f>([79]SUMMARY!$G168)</f>
        <v>0</v>
      </c>
      <c r="CL163" s="20">
        <f>([80]SUMMARY!$G168)</f>
        <v>0</v>
      </c>
      <c r="CM163" s="20">
        <f>([81]SUMMARY!$G168)</f>
        <v>0</v>
      </c>
      <c r="CN163" s="20">
        <f>([82]SUMMARY!$G168)</f>
        <v>0</v>
      </c>
      <c r="CO163" s="20">
        <f>([83]SUMMARY!$G168)</f>
        <v>0</v>
      </c>
      <c r="CP163" s="20">
        <f>([84]SUMMARY!$G168)</f>
        <v>0</v>
      </c>
      <c r="CQ163" s="20">
        <f>([85]SUMMARY!$G168)</f>
        <v>0</v>
      </c>
      <c r="CR163" s="20">
        <f>([86]SUMMARY!$G168)</f>
        <v>0</v>
      </c>
      <c r="CS163" s="20">
        <f>([87]SUMMARY!$G168)</f>
        <v>0</v>
      </c>
    </row>
    <row r="164" spans="1:97">
      <c r="A164" s="3">
        <v>2289995</v>
      </c>
      <c r="B164" s="3" t="s">
        <v>138</v>
      </c>
      <c r="C164" s="17">
        <f>SUM(C161:C163)</f>
        <v>-38000000</v>
      </c>
      <c r="D164" s="17">
        <f>SUM(D161:D163)</f>
        <v>-41999996</v>
      </c>
      <c r="E164" s="17">
        <f>SUM(E161:E163)</f>
        <v>-41999996</v>
      </c>
      <c r="F164" s="17">
        <f>SUM(F161:F163)</f>
        <v>0</v>
      </c>
      <c r="G164" s="24">
        <f t="shared" ref="G164:M164" si="158">SUM(G162:G163)</f>
        <v>0</v>
      </c>
      <c r="H164" s="24">
        <f t="shared" si="158"/>
        <v>0</v>
      </c>
      <c r="I164" s="24">
        <f t="shared" si="158"/>
        <v>0</v>
      </c>
      <c r="J164" s="24">
        <f t="shared" si="158"/>
        <v>0</v>
      </c>
      <c r="K164" s="24">
        <f t="shared" si="158"/>
        <v>-41999996</v>
      </c>
      <c r="L164" s="24">
        <f t="shared" si="158"/>
        <v>0</v>
      </c>
      <c r="M164" s="24">
        <f t="shared" si="158"/>
        <v>0</v>
      </c>
      <c r="N164" s="11">
        <f>SUM(N161:N163)</f>
        <v>0</v>
      </c>
      <c r="O164" s="11">
        <f t="shared" ref="O164:BZ164" si="159">SUM(O161:O163)</f>
        <v>0</v>
      </c>
      <c r="P164" s="11">
        <f t="shared" si="159"/>
        <v>0</v>
      </c>
      <c r="Q164" s="11">
        <f t="shared" si="159"/>
        <v>0</v>
      </c>
      <c r="R164" s="11">
        <f t="shared" si="159"/>
        <v>0</v>
      </c>
      <c r="S164" s="11">
        <f t="shared" si="159"/>
        <v>0</v>
      </c>
      <c r="T164" s="11">
        <f t="shared" si="159"/>
        <v>0</v>
      </c>
      <c r="U164" s="11">
        <f t="shared" si="159"/>
        <v>0</v>
      </c>
      <c r="V164" s="11">
        <f t="shared" si="159"/>
        <v>0</v>
      </c>
      <c r="W164" s="11">
        <f t="shared" si="159"/>
        <v>0</v>
      </c>
      <c r="X164" s="11">
        <f t="shared" si="159"/>
        <v>0</v>
      </c>
      <c r="Y164" s="11">
        <f t="shared" si="159"/>
        <v>0</v>
      </c>
      <c r="Z164" s="11">
        <f t="shared" si="159"/>
        <v>0</v>
      </c>
      <c r="AA164" s="11">
        <f t="shared" si="159"/>
        <v>0</v>
      </c>
      <c r="AB164" s="11">
        <f t="shared" si="159"/>
        <v>0</v>
      </c>
      <c r="AC164" s="11">
        <f t="shared" si="159"/>
        <v>0</v>
      </c>
      <c r="AD164" s="11">
        <f t="shared" si="159"/>
        <v>0</v>
      </c>
      <c r="AE164" s="11">
        <f t="shared" si="159"/>
        <v>0</v>
      </c>
      <c r="AF164" s="11">
        <f t="shared" si="159"/>
        <v>0</v>
      </c>
      <c r="AG164" s="11">
        <f t="shared" si="159"/>
        <v>0</v>
      </c>
      <c r="AH164" s="11">
        <f t="shared" si="159"/>
        <v>0</v>
      </c>
      <c r="AI164" s="11">
        <f t="shared" si="159"/>
        <v>0</v>
      </c>
      <c r="AJ164" s="11">
        <f t="shared" si="159"/>
        <v>0</v>
      </c>
      <c r="AK164" s="11">
        <f t="shared" si="159"/>
        <v>0</v>
      </c>
      <c r="AL164" s="11">
        <f t="shared" si="159"/>
        <v>0</v>
      </c>
      <c r="AM164" s="11">
        <f t="shared" si="159"/>
        <v>0</v>
      </c>
      <c r="AN164" s="11">
        <f t="shared" si="159"/>
        <v>0</v>
      </c>
      <c r="AO164" s="11">
        <f t="shared" si="159"/>
        <v>0</v>
      </c>
      <c r="AP164" s="11">
        <f t="shared" si="159"/>
        <v>0</v>
      </c>
      <c r="AQ164" s="11">
        <f t="shared" si="159"/>
        <v>0</v>
      </c>
      <c r="AR164" s="11">
        <f t="shared" si="159"/>
        <v>0</v>
      </c>
      <c r="AS164" s="11">
        <f t="shared" si="159"/>
        <v>0</v>
      </c>
      <c r="AT164" s="11">
        <f t="shared" si="159"/>
        <v>0</v>
      </c>
      <c r="AU164" s="11">
        <f t="shared" si="159"/>
        <v>0</v>
      </c>
      <c r="AV164" s="11">
        <f t="shared" si="159"/>
        <v>0</v>
      </c>
      <c r="AW164" s="11">
        <f t="shared" si="159"/>
        <v>0</v>
      </c>
      <c r="AX164" s="11">
        <f t="shared" si="159"/>
        <v>0</v>
      </c>
      <c r="AY164" s="11">
        <f t="shared" si="159"/>
        <v>0</v>
      </c>
      <c r="AZ164" s="11">
        <f t="shared" si="159"/>
        <v>0</v>
      </c>
      <c r="BA164" s="11">
        <f t="shared" si="159"/>
        <v>0</v>
      </c>
      <c r="BB164" s="11">
        <f t="shared" si="159"/>
        <v>0</v>
      </c>
      <c r="BC164" s="11">
        <f t="shared" si="159"/>
        <v>0</v>
      </c>
      <c r="BD164" s="11">
        <f t="shared" si="159"/>
        <v>0</v>
      </c>
      <c r="BE164" s="11">
        <f t="shared" si="159"/>
        <v>0</v>
      </c>
      <c r="BF164" s="11">
        <f t="shared" si="159"/>
        <v>0</v>
      </c>
      <c r="BG164" s="11">
        <f t="shared" si="159"/>
        <v>0</v>
      </c>
      <c r="BH164" s="11">
        <f t="shared" si="159"/>
        <v>0</v>
      </c>
      <c r="BI164" s="11">
        <f t="shared" si="159"/>
        <v>0</v>
      </c>
      <c r="BJ164" s="11">
        <f t="shared" si="159"/>
        <v>0</v>
      </c>
      <c r="BK164" s="11">
        <f t="shared" si="159"/>
        <v>0</v>
      </c>
      <c r="BL164" s="11">
        <f t="shared" si="159"/>
        <v>0</v>
      </c>
      <c r="BM164" s="11">
        <f t="shared" si="159"/>
        <v>0</v>
      </c>
      <c r="BN164" s="11">
        <f t="shared" si="159"/>
        <v>0</v>
      </c>
      <c r="BO164" s="11">
        <f t="shared" si="159"/>
        <v>0</v>
      </c>
      <c r="BP164" s="11">
        <f t="shared" si="159"/>
        <v>0</v>
      </c>
      <c r="BQ164" s="11">
        <f t="shared" si="159"/>
        <v>0</v>
      </c>
      <c r="BR164" s="11">
        <f t="shared" si="159"/>
        <v>-15200000</v>
      </c>
      <c r="BS164" s="11">
        <f t="shared" si="159"/>
        <v>-11300000</v>
      </c>
      <c r="BT164" s="11">
        <f t="shared" si="159"/>
        <v>-9400000</v>
      </c>
      <c r="BU164" s="11">
        <f t="shared" si="159"/>
        <v>-6099996</v>
      </c>
      <c r="BV164" s="11">
        <f t="shared" si="159"/>
        <v>0</v>
      </c>
      <c r="BW164" s="11">
        <f t="shared" si="159"/>
        <v>0</v>
      </c>
      <c r="BX164" s="11">
        <f t="shared" si="159"/>
        <v>0</v>
      </c>
      <c r="BY164" s="11">
        <f t="shared" si="159"/>
        <v>0</v>
      </c>
      <c r="BZ164" s="11">
        <f t="shared" si="159"/>
        <v>0</v>
      </c>
      <c r="CA164" s="11">
        <f t="shared" ref="CA164:CS164" si="160">SUM(CA161:CA163)</f>
        <v>0</v>
      </c>
      <c r="CB164" s="11">
        <f t="shared" si="160"/>
        <v>0</v>
      </c>
      <c r="CC164" s="11">
        <f t="shared" si="160"/>
        <v>0</v>
      </c>
      <c r="CD164" s="11">
        <f t="shared" si="160"/>
        <v>0</v>
      </c>
      <c r="CE164" s="11">
        <f t="shared" si="160"/>
        <v>0</v>
      </c>
      <c r="CF164" s="11">
        <f t="shared" si="160"/>
        <v>0</v>
      </c>
      <c r="CG164" s="11">
        <f t="shared" si="160"/>
        <v>0</v>
      </c>
      <c r="CH164" s="11">
        <f t="shared" si="160"/>
        <v>0</v>
      </c>
      <c r="CI164" s="11">
        <f t="shared" si="160"/>
        <v>0</v>
      </c>
      <c r="CJ164" s="11">
        <f t="shared" si="160"/>
        <v>0</v>
      </c>
      <c r="CK164" s="11">
        <f t="shared" si="160"/>
        <v>0</v>
      </c>
      <c r="CL164" s="11">
        <f t="shared" si="160"/>
        <v>0</v>
      </c>
      <c r="CM164" s="11">
        <f t="shared" si="160"/>
        <v>0</v>
      </c>
      <c r="CN164" s="11">
        <f t="shared" si="160"/>
        <v>0</v>
      </c>
      <c r="CO164" s="11">
        <f t="shared" si="160"/>
        <v>0</v>
      </c>
      <c r="CP164" s="11">
        <f t="shared" si="160"/>
        <v>0</v>
      </c>
      <c r="CQ164" s="11">
        <f t="shared" si="160"/>
        <v>0</v>
      </c>
      <c r="CR164" s="11">
        <f t="shared" si="160"/>
        <v>0</v>
      </c>
      <c r="CS164" s="11">
        <f t="shared" si="160"/>
        <v>0</v>
      </c>
    </row>
    <row r="165" spans="1:97">
      <c r="A165" s="1"/>
      <c r="B165" s="1"/>
      <c r="C165" s="15"/>
      <c r="D165" s="15"/>
      <c r="G165" s="23"/>
      <c r="H165" s="23"/>
      <c r="I165" s="23"/>
      <c r="J165" s="23"/>
      <c r="K165" s="23"/>
      <c r="L165" s="23"/>
      <c r="M165" s="23"/>
    </row>
    <row r="166" spans="1:97">
      <c r="A166" s="1">
        <v>2300000</v>
      </c>
      <c r="B166" s="1" t="s">
        <v>139</v>
      </c>
      <c r="C166" s="15"/>
      <c r="D166" s="15"/>
      <c r="G166" s="23"/>
      <c r="H166" s="23"/>
      <c r="I166" s="23"/>
      <c r="J166" s="23"/>
      <c r="K166" s="23"/>
      <c r="L166" s="23"/>
      <c r="M166" s="23"/>
    </row>
    <row r="167" spans="1:97">
      <c r="A167" s="170">
        <v>2300001</v>
      </c>
      <c r="B167" s="170" t="s">
        <v>140</v>
      </c>
      <c r="C167" s="171">
        <f>VLOOKUP(A167,[2]!OLD,3,)</f>
        <v>-600000</v>
      </c>
      <c r="D167" s="171">
        <v>-600000</v>
      </c>
      <c r="E167" s="24">
        <f t="shared" ref="E167:E178" si="161">SUM(N167:CS167)</f>
        <v>-420930</v>
      </c>
      <c r="F167" s="24">
        <f t="shared" ref="F167:F178" si="162">SUM(E167-D167)</f>
        <v>179070</v>
      </c>
      <c r="G167" s="24">
        <f t="shared" ref="G167:G178" si="163">SUM(N167:AA167)</f>
        <v>0</v>
      </c>
      <c r="H167" s="24">
        <f t="shared" ref="H167:H178" si="164">SUM(AB167:AG167)</f>
        <v>0</v>
      </c>
      <c r="I167" s="24">
        <f t="shared" ref="I167:I178" si="165">SUM(AH167:AJ167)</f>
        <v>0</v>
      </c>
      <c r="J167" s="24">
        <f t="shared" ref="J167:J178" si="166">SUM(AK167:BG167)</f>
        <v>0</v>
      </c>
      <c r="K167" s="24">
        <f t="shared" ref="K167:K178" si="167">SUM(BH167:BU167)</f>
        <v>0</v>
      </c>
      <c r="L167" s="24">
        <f t="shared" ref="L167:L178" si="168">SUM(BV167:CE167)</f>
        <v>0</v>
      </c>
      <c r="M167" s="24">
        <f t="shared" ref="M167:M178" si="169">SUM(CF167:CS167)</f>
        <v>-420930</v>
      </c>
      <c r="N167" s="20">
        <f>([4]SUMMARY!$G172)</f>
        <v>0</v>
      </c>
      <c r="O167" s="20">
        <f>([5]SUMMARY!$G172)</f>
        <v>0</v>
      </c>
      <c r="P167" s="20">
        <f>([6]SUMMARY!$G172)</f>
        <v>0</v>
      </c>
      <c r="Q167" s="20">
        <f>([7]SUMMARY!$G172)</f>
        <v>0</v>
      </c>
      <c r="R167" s="20">
        <f>([8]SUMMARY!$G172)</f>
        <v>0</v>
      </c>
      <c r="S167" s="20">
        <f>([9]SUMMARY!$G172)</f>
        <v>0</v>
      </c>
      <c r="T167" s="20">
        <f>([10]SUMMARY!$G172)</f>
        <v>0</v>
      </c>
      <c r="U167" s="20">
        <f>([11]SUMMARY!$G172)</f>
        <v>0</v>
      </c>
      <c r="V167" s="20">
        <f>([12]SUMMARY!$G172)</f>
        <v>0</v>
      </c>
      <c r="W167" s="20">
        <f>([13]SUMMARY!$G172)</f>
        <v>0</v>
      </c>
      <c r="X167" s="20">
        <f>([14]SUMMARY!$G172)</f>
        <v>0</v>
      </c>
      <c r="Y167" s="20">
        <f>([15]SUMMARY!$G172)</f>
        <v>0</v>
      </c>
      <c r="Z167" s="20">
        <f>([16]SUMMARY!$G172)</f>
        <v>0</v>
      </c>
      <c r="AA167" s="20">
        <f>([17]SUMMARY!$G172)</f>
        <v>0</v>
      </c>
      <c r="AB167" s="20">
        <f>([18]SUMMARY!$G172)</f>
        <v>0</v>
      </c>
      <c r="AC167" s="20">
        <f>([19]SUMMARY!$G172)</f>
        <v>0</v>
      </c>
      <c r="AD167" s="20">
        <f>([20]SUMMARY!$G172)</f>
        <v>0</v>
      </c>
      <c r="AE167" s="20">
        <f>([21]SUMMARY!$G172)</f>
        <v>0</v>
      </c>
      <c r="AF167" s="20">
        <f>([22]SUMMARY!$G172)</f>
        <v>0</v>
      </c>
      <c r="AG167" s="20">
        <f>([23]SUMMARY!$G172)</f>
        <v>0</v>
      </c>
      <c r="AH167" s="20">
        <f>([24]SUMMARY!$G172)</f>
        <v>0</v>
      </c>
      <c r="AI167" s="20">
        <f>([25]SUMMARY!$G172)</f>
        <v>0</v>
      </c>
      <c r="AJ167" s="20">
        <f>([26]SUMMARY!$G172)</f>
        <v>0</v>
      </c>
      <c r="AK167" s="20">
        <f>([27]SUMMARY!$G172)</f>
        <v>0</v>
      </c>
      <c r="AL167" s="20">
        <f>([28]SUMMARY!$G172)</f>
        <v>0</v>
      </c>
      <c r="AM167" s="20">
        <f>([29]SUMMARY!$G172)</f>
        <v>0</v>
      </c>
      <c r="AN167" s="20">
        <f>([30]SUMMARY!$G172)</f>
        <v>0</v>
      </c>
      <c r="AO167" s="20">
        <f>([31]SUMMARY!$G172)</f>
        <v>0</v>
      </c>
      <c r="AP167" s="20">
        <f>([32]SUMMARY!$G172)</f>
        <v>0</v>
      </c>
      <c r="AQ167" s="20">
        <f>([33]SUMMARY!$G172)</f>
        <v>0</v>
      </c>
      <c r="AR167" s="20">
        <f>([34]SUMMARY!$G172)</f>
        <v>0</v>
      </c>
      <c r="AS167" s="20">
        <f>([35]SUMMARY!$G172)</f>
        <v>0</v>
      </c>
      <c r="AT167" s="20">
        <f>([36]SUMMARY!$G172)</f>
        <v>0</v>
      </c>
      <c r="AU167" s="20">
        <f>([37]SUMMARY!$G172)</f>
        <v>0</v>
      </c>
      <c r="AV167" s="20">
        <f>([38]SUMMARY!$G172)</f>
        <v>0</v>
      </c>
      <c r="AW167" s="20">
        <f>([39]SUMMARY!$G172)</f>
        <v>0</v>
      </c>
      <c r="AX167" s="20">
        <f>([40]SUMMARY!$G172)</f>
        <v>0</v>
      </c>
      <c r="AY167" s="20">
        <f>([41]SUMMARY!$G172)</f>
        <v>0</v>
      </c>
      <c r="AZ167" s="20">
        <f>([42]SUMMARY!$G172)</f>
        <v>0</v>
      </c>
      <c r="BA167" s="20">
        <f>([43]SUMMARY!$G172)</f>
        <v>0</v>
      </c>
      <c r="BB167" s="20">
        <f>([44]SUMMARY!$G172)</f>
        <v>0</v>
      </c>
      <c r="BC167" s="20">
        <f>([45]SUMMARY!$G172)</f>
        <v>0</v>
      </c>
      <c r="BD167" s="20">
        <f>([46]SUMMARY!$G172)</f>
        <v>0</v>
      </c>
      <c r="BE167" s="20">
        <f>([47]SUMMARY!$G172)</f>
        <v>0</v>
      </c>
      <c r="BF167" s="20">
        <f>([48]SUMMARY!$G172)</f>
        <v>0</v>
      </c>
      <c r="BG167" s="20">
        <f>([49]SUMMARY!$G172)</f>
        <v>0</v>
      </c>
      <c r="BH167" s="20">
        <f>([50]SUMMARY!$G172)</f>
        <v>0</v>
      </c>
      <c r="BI167" s="20">
        <f>([51]SUMMARY!$G172)</f>
        <v>0</v>
      </c>
      <c r="BJ167" s="20">
        <f>([52]SUMMARY!$G172)</f>
        <v>0</v>
      </c>
      <c r="BK167" s="20">
        <f>([53]SUMMARY!$G172)</f>
        <v>0</v>
      </c>
      <c r="BL167" s="20">
        <f>([54]SUMMARY!$G172)</f>
        <v>0</v>
      </c>
      <c r="BM167" s="20">
        <f>([55]SUMMARY!$G172)</f>
        <v>0</v>
      </c>
      <c r="BN167" s="20">
        <f>([56]SUMMARY!$G172)</f>
        <v>0</v>
      </c>
      <c r="BO167" s="20">
        <f>([57]SUMMARY!$G172)</f>
        <v>0</v>
      </c>
      <c r="BP167" s="20">
        <f>([58]SUMMARY!$G172)</f>
        <v>0</v>
      </c>
      <c r="BQ167" s="20">
        <f>([59]SUMMARY!$G172)</f>
        <v>0</v>
      </c>
      <c r="BR167" s="20">
        <f>([60]SUMMARY!$G172)</f>
        <v>0</v>
      </c>
      <c r="BS167" s="20">
        <f>([61]SUMMARY!$G172)</f>
        <v>0</v>
      </c>
      <c r="BT167" s="20">
        <f>([62]SUMMARY!$G172)</f>
        <v>0</v>
      </c>
      <c r="BU167" s="20">
        <f>([63]SUMMARY!$G172)</f>
        <v>0</v>
      </c>
      <c r="BV167" s="20">
        <f>([64]SUMMARY!$G172)</f>
        <v>0</v>
      </c>
      <c r="BW167" s="20">
        <f>([65]SUMMARY!$G172)</f>
        <v>0</v>
      </c>
      <c r="BX167" s="20">
        <f>([66]SUMMARY!$G172)</f>
        <v>0</v>
      </c>
      <c r="BY167" s="20">
        <f>([67]SUMMARY!$G172)</f>
        <v>0</v>
      </c>
      <c r="BZ167" s="20">
        <f>([68]SUMMARY!$G172)</f>
        <v>0</v>
      </c>
      <c r="CA167" s="20">
        <f>([69]SUMMARY!$G172)</f>
        <v>0</v>
      </c>
      <c r="CB167" s="20">
        <f>([70]SUMMARY!$G172)</f>
        <v>0</v>
      </c>
      <c r="CC167" s="20">
        <f>([71]SUMMARY!$G172)</f>
        <v>0</v>
      </c>
      <c r="CD167" s="20">
        <f>([72]SUMMARY!$G172)</f>
        <v>0</v>
      </c>
      <c r="CE167" s="20">
        <f>([73]SUMMARY!$G172)</f>
        <v>0</v>
      </c>
      <c r="CF167" s="20">
        <f>([74]SUMMARY!$G172)</f>
        <v>0</v>
      </c>
      <c r="CG167" s="20">
        <f>([75]SUMMARY!$G172)</f>
        <v>0</v>
      </c>
      <c r="CH167" s="20">
        <f>([76]SUMMARY!$G172)</f>
        <v>0</v>
      </c>
      <c r="CI167" s="20">
        <f>([77]SUMMARY!$G172)</f>
        <v>0</v>
      </c>
      <c r="CJ167" s="20">
        <f>([78]SUMMARY!$G172)</f>
        <v>0</v>
      </c>
      <c r="CK167" s="20">
        <f>([79]SUMMARY!$G172)</f>
        <v>0</v>
      </c>
      <c r="CL167" s="20">
        <f>([80]SUMMARY!$G172)</f>
        <v>0</v>
      </c>
      <c r="CM167" s="20">
        <f>([81]SUMMARY!$G172)</f>
        <v>0</v>
      </c>
      <c r="CN167" s="20">
        <f>([82]SUMMARY!$G172)</f>
        <v>0</v>
      </c>
      <c r="CO167" s="20">
        <f>([83]SUMMARY!$G172)</f>
        <v>0</v>
      </c>
      <c r="CP167" s="20">
        <f>([84]SUMMARY!$G172)</f>
        <v>-420930</v>
      </c>
      <c r="CQ167" s="20">
        <f>([85]SUMMARY!$G172)</f>
        <v>0</v>
      </c>
      <c r="CR167" s="20">
        <f>([86]SUMMARY!$G172)</f>
        <v>0</v>
      </c>
      <c r="CS167" s="20">
        <f>([87]SUMMARY!$G172)</f>
        <v>0</v>
      </c>
    </row>
    <row r="168" spans="1:97">
      <c r="A168" s="170">
        <v>2300002</v>
      </c>
      <c r="B168" s="170" t="s">
        <v>141</v>
      </c>
      <c r="C168" s="171">
        <f>VLOOKUP(A168,[2]!OLD,3,)</f>
        <v>-469326</v>
      </c>
      <c r="D168" s="171">
        <v>-504000</v>
      </c>
      <c r="E168" s="24">
        <f t="shared" si="161"/>
        <v>-504000</v>
      </c>
      <c r="F168" s="24">
        <f t="shared" si="162"/>
        <v>0</v>
      </c>
      <c r="G168" s="24">
        <f t="shared" si="163"/>
        <v>0</v>
      </c>
      <c r="H168" s="24">
        <f t="shared" si="164"/>
        <v>0</v>
      </c>
      <c r="I168" s="24">
        <f t="shared" si="165"/>
        <v>0</v>
      </c>
      <c r="J168" s="24">
        <f t="shared" si="166"/>
        <v>-504000</v>
      </c>
      <c r="K168" s="24">
        <f t="shared" si="167"/>
        <v>0</v>
      </c>
      <c r="L168" s="24">
        <f t="shared" si="168"/>
        <v>0</v>
      </c>
      <c r="M168" s="24">
        <f t="shared" si="169"/>
        <v>0</v>
      </c>
      <c r="N168" s="20">
        <f>([4]SUMMARY!$G173)</f>
        <v>0</v>
      </c>
      <c r="O168" s="20">
        <f>([5]SUMMARY!$G173)</f>
        <v>0</v>
      </c>
      <c r="P168" s="20">
        <f>([6]SUMMARY!$G173)</f>
        <v>0</v>
      </c>
      <c r="Q168" s="20">
        <f>([7]SUMMARY!$G173)</f>
        <v>0</v>
      </c>
      <c r="R168" s="20">
        <f>([8]SUMMARY!$G173)</f>
        <v>0</v>
      </c>
      <c r="S168" s="20">
        <f>([9]SUMMARY!$G173)</f>
        <v>0</v>
      </c>
      <c r="T168" s="20">
        <f>([10]SUMMARY!$G173)</f>
        <v>0</v>
      </c>
      <c r="U168" s="20">
        <f>([11]SUMMARY!$G173)</f>
        <v>0</v>
      </c>
      <c r="V168" s="20">
        <f>([12]SUMMARY!$G173)</f>
        <v>0</v>
      </c>
      <c r="W168" s="20">
        <f>([13]SUMMARY!$G173)</f>
        <v>0</v>
      </c>
      <c r="X168" s="20">
        <f>([14]SUMMARY!$G173)</f>
        <v>0</v>
      </c>
      <c r="Y168" s="20">
        <f>([15]SUMMARY!$G173)</f>
        <v>0</v>
      </c>
      <c r="Z168" s="20">
        <f>([16]SUMMARY!$G173)</f>
        <v>0</v>
      </c>
      <c r="AA168" s="20">
        <f>([17]SUMMARY!$G173)</f>
        <v>0</v>
      </c>
      <c r="AB168" s="20">
        <f>([18]SUMMARY!$G173)</f>
        <v>0</v>
      </c>
      <c r="AC168" s="20">
        <f>([19]SUMMARY!$G173)</f>
        <v>0</v>
      </c>
      <c r="AD168" s="20">
        <f>([20]SUMMARY!$G173)</f>
        <v>0</v>
      </c>
      <c r="AE168" s="20">
        <f>([21]SUMMARY!$G173)</f>
        <v>0</v>
      </c>
      <c r="AF168" s="20">
        <f>([22]SUMMARY!$G173)</f>
        <v>0</v>
      </c>
      <c r="AG168" s="20">
        <f>([23]SUMMARY!$G173)</f>
        <v>0</v>
      </c>
      <c r="AH168" s="20">
        <f>([24]SUMMARY!$G173)</f>
        <v>0</v>
      </c>
      <c r="AI168" s="20">
        <f>([25]SUMMARY!$G173)</f>
        <v>0</v>
      </c>
      <c r="AJ168" s="20">
        <f>([26]SUMMARY!$G173)</f>
        <v>0</v>
      </c>
      <c r="AK168" s="20">
        <f>([27]SUMMARY!$G173)</f>
        <v>0</v>
      </c>
      <c r="AL168" s="20">
        <f>([28]SUMMARY!$G173)</f>
        <v>0</v>
      </c>
      <c r="AM168" s="20">
        <f>([29]SUMMARY!$G173)</f>
        <v>0</v>
      </c>
      <c r="AN168" s="20">
        <f>([30]SUMMARY!$G173)</f>
        <v>0</v>
      </c>
      <c r="AO168" s="20">
        <f>([31]SUMMARY!$G173)</f>
        <v>0</v>
      </c>
      <c r="AP168" s="20">
        <f>([32]SUMMARY!$G173)</f>
        <v>0</v>
      </c>
      <c r="AQ168" s="20">
        <f>([33]SUMMARY!$G173)</f>
        <v>0</v>
      </c>
      <c r="AR168" s="20">
        <f>([34]SUMMARY!$G173)</f>
        <v>0</v>
      </c>
      <c r="AS168" s="20">
        <f>([35]SUMMARY!$G173)</f>
        <v>0</v>
      </c>
      <c r="AT168" s="20">
        <f>([36]SUMMARY!$G173)</f>
        <v>0</v>
      </c>
      <c r="AU168" s="20">
        <f>([37]SUMMARY!$G173)</f>
        <v>0</v>
      </c>
      <c r="AV168" s="20">
        <f>([38]SUMMARY!$G173)</f>
        <v>0</v>
      </c>
      <c r="AW168" s="20">
        <f>([39]SUMMARY!$G173)</f>
        <v>-504000</v>
      </c>
      <c r="AX168" s="20">
        <f>([40]SUMMARY!$G173)</f>
        <v>0</v>
      </c>
      <c r="AY168" s="20">
        <f>([41]SUMMARY!$G173)</f>
        <v>0</v>
      </c>
      <c r="AZ168" s="20">
        <f>([42]SUMMARY!$G173)</f>
        <v>0</v>
      </c>
      <c r="BA168" s="20">
        <f>([43]SUMMARY!$G173)</f>
        <v>0</v>
      </c>
      <c r="BB168" s="20">
        <f>([44]SUMMARY!$G173)</f>
        <v>0</v>
      </c>
      <c r="BC168" s="20">
        <f>([45]SUMMARY!$G173)</f>
        <v>0</v>
      </c>
      <c r="BD168" s="20">
        <f>([46]SUMMARY!$G173)</f>
        <v>0</v>
      </c>
      <c r="BE168" s="20">
        <f>([47]SUMMARY!$G173)</f>
        <v>0</v>
      </c>
      <c r="BF168" s="20">
        <f>([48]SUMMARY!$G173)</f>
        <v>0</v>
      </c>
      <c r="BG168" s="20">
        <f>([49]SUMMARY!$G173)</f>
        <v>0</v>
      </c>
      <c r="BH168" s="20">
        <f>([50]SUMMARY!$G173)</f>
        <v>0</v>
      </c>
      <c r="BI168" s="20">
        <f>([51]SUMMARY!$G173)</f>
        <v>0</v>
      </c>
      <c r="BJ168" s="20">
        <f>([52]SUMMARY!$G173)</f>
        <v>0</v>
      </c>
      <c r="BK168" s="20">
        <f>([53]SUMMARY!$G173)</f>
        <v>0</v>
      </c>
      <c r="BL168" s="20">
        <f>([54]SUMMARY!$G173)</f>
        <v>0</v>
      </c>
      <c r="BM168" s="20">
        <f>([55]SUMMARY!$G173)</f>
        <v>0</v>
      </c>
      <c r="BN168" s="20">
        <f>([56]SUMMARY!$G173)</f>
        <v>0</v>
      </c>
      <c r="BO168" s="20">
        <f>([57]SUMMARY!$G173)</f>
        <v>0</v>
      </c>
      <c r="BP168" s="20">
        <f>([58]SUMMARY!$G173)</f>
        <v>0</v>
      </c>
      <c r="BQ168" s="20">
        <f>([59]SUMMARY!$G173)</f>
        <v>0</v>
      </c>
      <c r="BR168" s="20">
        <f>([60]SUMMARY!$G173)</f>
        <v>0</v>
      </c>
      <c r="BS168" s="20">
        <f>([61]SUMMARY!$G173)</f>
        <v>0</v>
      </c>
      <c r="BT168" s="20">
        <f>([62]SUMMARY!$G173)</f>
        <v>0</v>
      </c>
      <c r="BU168" s="20">
        <f>([63]SUMMARY!$G173)</f>
        <v>0</v>
      </c>
      <c r="BV168" s="20">
        <f>([64]SUMMARY!$G173)</f>
        <v>0</v>
      </c>
      <c r="BW168" s="20">
        <f>([65]SUMMARY!$G173)</f>
        <v>0</v>
      </c>
      <c r="BX168" s="20">
        <f>([66]SUMMARY!$G173)</f>
        <v>0</v>
      </c>
      <c r="BY168" s="20">
        <f>([67]SUMMARY!$G173)</f>
        <v>0</v>
      </c>
      <c r="BZ168" s="20">
        <f>([68]SUMMARY!$G173)</f>
        <v>0</v>
      </c>
      <c r="CA168" s="20">
        <f>([69]SUMMARY!$G173)</f>
        <v>0</v>
      </c>
      <c r="CB168" s="20">
        <f>([70]SUMMARY!$G173)</f>
        <v>0</v>
      </c>
      <c r="CC168" s="20">
        <f>([71]SUMMARY!$G173)</f>
        <v>0</v>
      </c>
      <c r="CD168" s="20">
        <f>([72]SUMMARY!$G173)</f>
        <v>0</v>
      </c>
      <c r="CE168" s="20">
        <f>([73]SUMMARY!$G173)</f>
        <v>0</v>
      </c>
      <c r="CF168" s="20">
        <f>([74]SUMMARY!$G173)</f>
        <v>0</v>
      </c>
      <c r="CG168" s="20">
        <f>([75]SUMMARY!$G173)</f>
        <v>0</v>
      </c>
      <c r="CH168" s="20">
        <f>([76]SUMMARY!$G173)</f>
        <v>0</v>
      </c>
      <c r="CI168" s="20">
        <f>([77]SUMMARY!$G173)</f>
        <v>0</v>
      </c>
      <c r="CJ168" s="20">
        <f>([78]SUMMARY!$G173)</f>
        <v>0</v>
      </c>
      <c r="CK168" s="20">
        <f>([79]SUMMARY!$G173)</f>
        <v>0</v>
      </c>
      <c r="CL168" s="20">
        <f>([80]SUMMARY!$G173)</f>
        <v>0</v>
      </c>
      <c r="CM168" s="20">
        <f>([81]SUMMARY!$G173)</f>
        <v>0</v>
      </c>
      <c r="CN168" s="20">
        <f>([82]SUMMARY!$G173)</f>
        <v>0</v>
      </c>
      <c r="CO168" s="20">
        <f>([83]SUMMARY!$G173)</f>
        <v>0</v>
      </c>
      <c r="CP168" s="20">
        <f>([84]SUMMARY!$G173)</f>
        <v>0</v>
      </c>
      <c r="CQ168" s="20">
        <f>([85]SUMMARY!$G173)</f>
        <v>0</v>
      </c>
      <c r="CR168" s="20">
        <f>([86]SUMMARY!$G173)</f>
        <v>0</v>
      </c>
      <c r="CS168" s="20">
        <f>([87]SUMMARY!$G173)</f>
        <v>0</v>
      </c>
    </row>
    <row r="169" spans="1:97">
      <c r="A169" s="170">
        <v>2300003</v>
      </c>
      <c r="B169" s="170" t="s">
        <v>142</v>
      </c>
      <c r="C169" s="171">
        <f>VLOOKUP(A169,[2]!OLD,3,)</f>
        <v>0</v>
      </c>
      <c r="D169" s="171">
        <v>0</v>
      </c>
      <c r="E169" s="24">
        <f t="shared" si="161"/>
        <v>0</v>
      </c>
      <c r="F169" s="24">
        <f t="shared" si="162"/>
        <v>0</v>
      </c>
      <c r="G169" s="24">
        <f t="shared" si="163"/>
        <v>0</v>
      </c>
      <c r="H169" s="24">
        <f t="shared" si="164"/>
        <v>0</v>
      </c>
      <c r="I169" s="24">
        <f t="shared" si="165"/>
        <v>0</v>
      </c>
      <c r="J169" s="24">
        <f t="shared" si="166"/>
        <v>0</v>
      </c>
      <c r="K169" s="24">
        <f t="shared" si="167"/>
        <v>0</v>
      </c>
      <c r="L169" s="24">
        <f t="shared" si="168"/>
        <v>0</v>
      </c>
      <c r="M169" s="24">
        <f t="shared" si="169"/>
        <v>0</v>
      </c>
      <c r="N169" s="20">
        <f>([4]SUMMARY!$G174)</f>
        <v>0</v>
      </c>
      <c r="O169" s="20">
        <f>([5]SUMMARY!$G174)</f>
        <v>0</v>
      </c>
      <c r="P169" s="20">
        <f>([6]SUMMARY!$G174)</f>
        <v>0</v>
      </c>
      <c r="Q169" s="20">
        <f>([7]SUMMARY!$G174)</f>
        <v>0</v>
      </c>
      <c r="R169" s="20">
        <f>([8]SUMMARY!$G174)</f>
        <v>0</v>
      </c>
      <c r="S169" s="20">
        <f>([9]SUMMARY!$G174)</f>
        <v>0</v>
      </c>
      <c r="T169" s="20">
        <f>([10]SUMMARY!$G174)</f>
        <v>0</v>
      </c>
      <c r="U169" s="20">
        <f>([11]SUMMARY!$G174)</f>
        <v>0</v>
      </c>
      <c r="V169" s="20">
        <f>([12]SUMMARY!$G174)</f>
        <v>0</v>
      </c>
      <c r="W169" s="20">
        <f>([13]SUMMARY!$G174)</f>
        <v>0</v>
      </c>
      <c r="X169" s="20">
        <f>([14]SUMMARY!$G174)</f>
        <v>0</v>
      </c>
      <c r="Y169" s="20">
        <f>([15]SUMMARY!$G174)</f>
        <v>0</v>
      </c>
      <c r="Z169" s="20">
        <f>([16]SUMMARY!$G174)</f>
        <v>0</v>
      </c>
      <c r="AA169" s="20">
        <f>([17]SUMMARY!$G174)</f>
        <v>0</v>
      </c>
      <c r="AB169" s="20">
        <f>([18]SUMMARY!$G174)</f>
        <v>0</v>
      </c>
      <c r="AC169" s="20">
        <f>([19]SUMMARY!$G174)</f>
        <v>0</v>
      </c>
      <c r="AD169" s="20">
        <f>([20]SUMMARY!$G174)</f>
        <v>0</v>
      </c>
      <c r="AE169" s="20">
        <f>([21]SUMMARY!$G174)</f>
        <v>0</v>
      </c>
      <c r="AF169" s="20">
        <f>([22]SUMMARY!$G174)</f>
        <v>0</v>
      </c>
      <c r="AG169" s="20">
        <f>([23]SUMMARY!$G174)</f>
        <v>0</v>
      </c>
      <c r="AH169" s="20">
        <f>([24]SUMMARY!$G174)</f>
        <v>0</v>
      </c>
      <c r="AI169" s="20">
        <f>([25]SUMMARY!$G174)</f>
        <v>0</v>
      </c>
      <c r="AJ169" s="20">
        <f>([26]SUMMARY!$G174)</f>
        <v>0</v>
      </c>
      <c r="AK169" s="20">
        <f>([27]SUMMARY!$G174)</f>
        <v>0</v>
      </c>
      <c r="AL169" s="20">
        <f>([28]SUMMARY!$G174)</f>
        <v>0</v>
      </c>
      <c r="AM169" s="20">
        <f>([29]SUMMARY!$G174)</f>
        <v>0</v>
      </c>
      <c r="AN169" s="20">
        <f>([30]SUMMARY!$G174)</f>
        <v>0</v>
      </c>
      <c r="AO169" s="20">
        <f>([31]SUMMARY!$G174)</f>
        <v>0</v>
      </c>
      <c r="AP169" s="20">
        <f>([32]SUMMARY!$G174)</f>
        <v>0</v>
      </c>
      <c r="AQ169" s="20">
        <f>([33]SUMMARY!$G174)</f>
        <v>0</v>
      </c>
      <c r="AR169" s="20">
        <f>([34]SUMMARY!$G174)</f>
        <v>0</v>
      </c>
      <c r="AS169" s="20">
        <f>([35]SUMMARY!$G174)</f>
        <v>0</v>
      </c>
      <c r="AT169" s="20">
        <f>([36]SUMMARY!$G174)</f>
        <v>0</v>
      </c>
      <c r="AU169" s="20">
        <f>([37]SUMMARY!$G174)</f>
        <v>0</v>
      </c>
      <c r="AV169" s="20">
        <f>([38]SUMMARY!$G174)</f>
        <v>0</v>
      </c>
      <c r="AW169" s="20">
        <f>([39]SUMMARY!$G174)</f>
        <v>0</v>
      </c>
      <c r="AX169" s="20">
        <f>([40]SUMMARY!$G174)</f>
        <v>0</v>
      </c>
      <c r="AY169" s="20">
        <f>([41]SUMMARY!$G174)</f>
        <v>0</v>
      </c>
      <c r="AZ169" s="20">
        <f>([42]SUMMARY!$G174)</f>
        <v>0</v>
      </c>
      <c r="BA169" s="20">
        <f>([43]SUMMARY!$G174)</f>
        <v>0</v>
      </c>
      <c r="BB169" s="20">
        <f>([44]SUMMARY!$G174)</f>
        <v>0</v>
      </c>
      <c r="BC169" s="20">
        <f>([45]SUMMARY!$G174)</f>
        <v>0</v>
      </c>
      <c r="BD169" s="20">
        <f>([46]SUMMARY!$G174)</f>
        <v>0</v>
      </c>
      <c r="BE169" s="20">
        <f>([47]SUMMARY!$G174)</f>
        <v>0</v>
      </c>
      <c r="BF169" s="20">
        <f>([48]SUMMARY!$G174)</f>
        <v>0</v>
      </c>
      <c r="BG169" s="20">
        <f>([49]SUMMARY!$G174)</f>
        <v>0</v>
      </c>
      <c r="BH169" s="20">
        <f>([50]SUMMARY!$G174)</f>
        <v>0</v>
      </c>
      <c r="BI169" s="20">
        <f>([51]SUMMARY!$G174)</f>
        <v>0</v>
      </c>
      <c r="BJ169" s="20">
        <f>([52]SUMMARY!$G174)</f>
        <v>0</v>
      </c>
      <c r="BK169" s="20">
        <f>([53]SUMMARY!$G174)</f>
        <v>0</v>
      </c>
      <c r="BL169" s="20">
        <f>([54]SUMMARY!$G174)</f>
        <v>0</v>
      </c>
      <c r="BM169" s="20">
        <f>([55]SUMMARY!$G174)</f>
        <v>0</v>
      </c>
      <c r="BN169" s="20">
        <f>([56]SUMMARY!$G174)</f>
        <v>0</v>
      </c>
      <c r="BO169" s="20">
        <f>([57]SUMMARY!$G174)</f>
        <v>0</v>
      </c>
      <c r="BP169" s="20">
        <f>([58]SUMMARY!$G174)</f>
        <v>0</v>
      </c>
      <c r="BQ169" s="20">
        <f>([59]SUMMARY!$G174)</f>
        <v>0</v>
      </c>
      <c r="BR169" s="20">
        <f>([60]SUMMARY!$G174)</f>
        <v>0</v>
      </c>
      <c r="BS169" s="20">
        <f>([61]SUMMARY!$G174)</f>
        <v>0</v>
      </c>
      <c r="BT169" s="20">
        <f>([62]SUMMARY!$G174)</f>
        <v>0</v>
      </c>
      <c r="BU169" s="20">
        <f>([63]SUMMARY!$G174)</f>
        <v>0</v>
      </c>
      <c r="BV169" s="20">
        <f>([64]SUMMARY!$G174)</f>
        <v>0</v>
      </c>
      <c r="BW169" s="20">
        <f>([65]SUMMARY!$G174)</f>
        <v>0</v>
      </c>
      <c r="BX169" s="20">
        <f>([66]SUMMARY!$G174)</f>
        <v>0</v>
      </c>
      <c r="BY169" s="20">
        <f>([67]SUMMARY!$G174)</f>
        <v>0</v>
      </c>
      <c r="BZ169" s="20">
        <f>([68]SUMMARY!$G174)</f>
        <v>0</v>
      </c>
      <c r="CA169" s="20">
        <f>([69]SUMMARY!$G174)</f>
        <v>0</v>
      </c>
      <c r="CB169" s="20">
        <f>([70]SUMMARY!$G174)</f>
        <v>0</v>
      </c>
      <c r="CC169" s="20">
        <f>([71]SUMMARY!$G174)</f>
        <v>0</v>
      </c>
      <c r="CD169" s="20">
        <f>([72]SUMMARY!$G174)</f>
        <v>0</v>
      </c>
      <c r="CE169" s="20">
        <f>([73]SUMMARY!$G174)</f>
        <v>0</v>
      </c>
      <c r="CF169" s="20">
        <f>([74]SUMMARY!$G174)</f>
        <v>0</v>
      </c>
      <c r="CG169" s="20">
        <f>([75]SUMMARY!$G174)</f>
        <v>0</v>
      </c>
      <c r="CH169" s="20">
        <f>([76]SUMMARY!$G174)</f>
        <v>0</v>
      </c>
      <c r="CI169" s="20">
        <f>([77]SUMMARY!$G174)</f>
        <v>0</v>
      </c>
      <c r="CJ169" s="20">
        <f>([78]SUMMARY!$G174)</f>
        <v>0</v>
      </c>
      <c r="CK169" s="20">
        <f>([79]SUMMARY!$G174)</f>
        <v>0</v>
      </c>
      <c r="CL169" s="20">
        <f>([80]SUMMARY!$G174)</f>
        <v>0</v>
      </c>
      <c r="CM169" s="20">
        <f>([81]SUMMARY!$G174)</f>
        <v>0</v>
      </c>
      <c r="CN169" s="20">
        <f>([82]SUMMARY!$G174)</f>
        <v>0</v>
      </c>
      <c r="CO169" s="20">
        <f>([83]SUMMARY!$G174)</f>
        <v>0</v>
      </c>
      <c r="CP169" s="20">
        <f>([84]SUMMARY!$G174)</f>
        <v>0</v>
      </c>
      <c r="CQ169" s="20">
        <f>([85]SUMMARY!$G174)</f>
        <v>0</v>
      </c>
      <c r="CR169" s="20">
        <f>([86]SUMMARY!$G174)</f>
        <v>0</v>
      </c>
      <c r="CS169" s="20">
        <f>([87]SUMMARY!$G174)</f>
        <v>0</v>
      </c>
    </row>
    <row r="170" spans="1:97">
      <c r="A170" s="170">
        <v>2300204</v>
      </c>
      <c r="B170" s="170" t="s">
        <v>143</v>
      </c>
      <c r="C170" s="171">
        <f>VLOOKUP(A170,[2]!OLD,3,)</f>
        <v>-110000</v>
      </c>
      <c r="D170" s="171">
        <v>-117600</v>
      </c>
      <c r="E170" s="24">
        <f t="shared" si="161"/>
        <v>-142916</v>
      </c>
      <c r="F170" s="24">
        <f t="shared" si="162"/>
        <v>-25316</v>
      </c>
      <c r="G170" s="24">
        <f t="shared" si="163"/>
        <v>0</v>
      </c>
      <c r="H170" s="24">
        <f t="shared" si="164"/>
        <v>0</v>
      </c>
      <c r="I170" s="24">
        <f t="shared" si="165"/>
        <v>-142916</v>
      </c>
      <c r="J170" s="24">
        <f t="shared" si="166"/>
        <v>0</v>
      </c>
      <c r="K170" s="24">
        <f t="shared" si="167"/>
        <v>0</v>
      </c>
      <c r="L170" s="24">
        <f t="shared" si="168"/>
        <v>0</v>
      </c>
      <c r="M170" s="24">
        <f t="shared" si="169"/>
        <v>0</v>
      </c>
      <c r="N170" s="20">
        <f>([4]SUMMARY!$G175)</f>
        <v>0</v>
      </c>
      <c r="O170" s="20">
        <f>([5]SUMMARY!$G175)</f>
        <v>0</v>
      </c>
      <c r="P170" s="20">
        <f>([6]SUMMARY!$G175)</f>
        <v>0</v>
      </c>
      <c r="Q170" s="20">
        <f>([7]SUMMARY!$G175)</f>
        <v>0</v>
      </c>
      <c r="R170" s="20">
        <f>([8]SUMMARY!$G175)</f>
        <v>0</v>
      </c>
      <c r="S170" s="20">
        <f>([9]SUMMARY!$G175)</f>
        <v>0</v>
      </c>
      <c r="T170" s="20">
        <f>([10]SUMMARY!$G175)</f>
        <v>0</v>
      </c>
      <c r="U170" s="20">
        <f>([11]SUMMARY!$G175)</f>
        <v>0</v>
      </c>
      <c r="V170" s="20">
        <f>([12]SUMMARY!$G175)</f>
        <v>0</v>
      </c>
      <c r="W170" s="20">
        <f>([13]SUMMARY!$G175)</f>
        <v>0</v>
      </c>
      <c r="X170" s="20">
        <f>([14]SUMMARY!$G175)</f>
        <v>0</v>
      </c>
      <c r="Y170" s="20">
        <f>([15]SUMMARY!$G175)</f>
        <v>0</v>
      </c>
      <c r="Z170" s="20">
        <f>([16]SUMMARY!$G175)</f>
        <v>0</v>
      </c>
      <c r="AA170" s="20">
        <f>([17]SUMMARY!$G175)</f>
        <v>0</v>
      </c>
      <c r="AB170" s="20">
        <f>([18]SUMMARY!$G175)</f>
        <v>0</v>
      </c>
      <c r="AC170" s="20">
        <f>([19]SUMMARY!$G175)</f>
        <v>0</v>
      </c>
      <c r="AD170" s="20">
        <f>([20]SUMMARY!$G175)</f>
        <v>0</v>
      </c>
      <c r="AE170" s="20">
        <f>([21]SUMMARY!$G175)</f>
        <v>0</v>
      </c>
      <c r="AF170" s="20">
        <f>([22]SUMMARY!$G175)</f>
        <v>0</v>
      </c>
      <c r="AG170" s="20">
        <f>([23]SUMMARY!$G175)</f>
        <v>0</v>
      </c>
      <c r="AH170" s="20">
        <f>([24]SUMMARY!$G175)</f>
        <v>0</v>
      </c>
      <c r="AI170" s="20">
        <f>([25]SUMMARY!$G175)</f>
        <v>-142916</v>
      </c>
      <c r="AJ170" s="20">
        <f>([26]SUMMARY!$G175)</f>
        <v>0</v>
      </c>
      <c r="AK170" s="20">
        <f>([27]SUMMARY!$G175)</f>
        <v>0</v>
      </c>
      <c r="AL170" s="20">
        <f>([28]SUMMARY!$G175)</f>
        <v>0</v>
      </c>
      <c r="AM170" s="20">
        <f>([29]SUMMARY!$G175)</f>
        <v>0</v>
      </c>
      <c r="AN170" s="20">
        <f>([30]SUMMARY!$G175)</f>
        <v>0</v>
      </c>
      <c r="AO170" s="20">
        <f>([31]SUMMARY!$G175)</f>
        <v>0</v>
      </c>
      <c r="AP170" s="20">
        <f>([32]SUMMARY!$G175)</f>
        <v>0</v>
      </c>
      <c r="AQ170" s="20">
        <f>([33]SUMMARY!$G175)</f>
        <v>0</v>
      </c>
      <c r="AR170" s="20">
        <f>([34]SUMMARY!$G175)</f>
        <v>0</v>
      </c>
      <c r="AS170" s="20">
        <f>([35]SUMMARY!$G175)</f>
        <v>0</v>
      </c>
      <c r="AT170" s="20">
        <f>([36]SUMMARY!$G175)</f>
        <v>0</v>
      </c>
      <c r="AU170" s="20">
        <f>([37]SUMMARY!$G175)</f>
        <v>0</v>
      </c>
      <c r="AV170" s="20">
        <f>([38]SUMMARY!$G175)</f>
        <v>0</v>
      </c>
      <c r="AW170" s="20">
        <f>([39]SUMMARY!$G175)</f>
        <v>0</v>
      </c>
      <c r="AX170" s="20">
        <f>([40]SUMMARY!$G175)</f>
        <v>0</v>
      </c>
      <c r="AY170" s="20">
        <f>([41]SUMMARY!$G175)</f>
        <v>0</v>
      </c>
      <c r="AZ170" s="20">
        <f>([42]SUMMARY!$G175)</f>
        <v>0</v>
      </c>
      <c r="BA170" s="20">
        <f>([43]SUMMARY!$G175)</f>
        <v>0</v>
      </c>
      <c r="BB170" s="20">
        <f>([44]SUMMARY!$G175)</f>
        <v>0</v>
      </c>
      <c r="BC170" s="20">
        <f>([45]SUMMARY!$G175)</f>
        <v>0</v>
      </c>
      <c r="BD170" s="20">
        <f>([46]SUMMARY!$G175)</f>
        <v>0</v>
      </c>
      <c r="BE170" s="20">
        <f>([47]SUMMARY!$G175)</f>
        <v>0</v>
      </c>
      <c r="BF170" s="20">
        <f>([48]SUMMARY!$G175)</f>
        <v>0</v>
      </c>
      <c r="BG170" s="20">
        <f>([49]SUMMARY!$G175)</f>
        <v>0</v>
      </c>
      <c r="BH170" s="20">
        <f>([50]SUMMARY!$G175)</f>
        <v>0</v>
      </c>
      <c r="BI170" s="20">
        <f>([51]SUMMARY!$G175)</f>
        <v>0</v>
      </c>
      <c r="BJ170" s="20">
        <f>([52]SUMMARY!$G175)</f>
        <v>0</v>
      </c>
      <c r="BK170" s="20">
        <f>([53]SUMMARY!$G175)</f>
        <v>0</v>
      </c>
      <c r="BL170" s="20">
        <f>([54]SUMMARY!$G175)</f>
        <v>0</v>
      </c>
      <c r="BM170" s="20">
        <f>([55]SUMMARY!$G175)</f>
        <v>0</v>
      </c>
      <c r="BN170" s="20">
        <f>([56]SUMMARY!$G175)</f>
        <v>0</v>
      </c>
      <c r="BO170" s="20">
        <f>([57]SUMMARY!$G175)</f>
        <v>0</v>
      </c>
      <c r="BP170" s="20">
        <f>([58]SUMMARY!$G175)</f>
        <v>0</v>
      </c>
      <c r="BQ170" s="20">
        <f>([59]SUMMARY!$G175)</f>
        <v>0</v>
      </c>
      <c r="BR170" s="20">
        <f>([60]SUMMARY!$G175)</f>
        <v>0</v>
      </c>
      <c r="BS170" s="20">
        <f>([61]SUMMARY!$G175)</f>
        <v>0</v>
      </c>
      <c r="BT170" s="20">
        <f>([62]SUMMARY!$G175)</f>
        <v>0</v>
      </c>
      <c r="BU170" s="20">
        <f>([63]SUMMARY!$G175)</f>
        <v>0</v>
      </c>
      <c r="BV170" s="20">
        <f>([64]SUMMARY!$G175)</f>
        <v>0</v>
      </c>
      <c r="BW170" s="20">
        <f>([65]SUMMARY!$G175)</f>
        <v>0</v>
      </c>
      <c r="BX170" s="20">
        <f>([66]SUMMARY!$G175)</f>
        <v>0</v>
      </c>
      <c r="BY170" s="20">
        <f>([67]SUMMARY!$G175)</f>
        <v>0</v>
      </c>
      <c r="BZ170" s="20">
        <f>([68]SUMMARY!$G175)</f>
        <v>0</v>
      </c>
      <c r="CA170" s="20">
        <f>([69]SUMMARY!$G175)</f>
        <v>0</v>
      </c>
      <c r="CB170" s="20">
        <f>([70]SUMMARY!$G175)</f>
        <v>0</v>
      </c>
      <c r="CC170" s="20">
        <f>([71]SUMMARY!$G175)</f>
        <v>0</v>
      </c>
      <c r="CD170" s="20">
        <f>([72]SUMMARY!$G175)</f>
        <v>0</v>
      </c>
      <c r="CE170" s="20">
        <f>([73]SUMMARY!$G175)</f>
        <v>0</v>
      </c>
      <c r="CF170" s="20">
        <f>([74]SUMMARY!$G175)</f>
        <v>0</v>
      </c>
      <c r="CG170" s="20">
        <f>([75]SUMMARY!$G175)</f>
        <v>0</v>
      </c>
      <c r="CH170" s="20">
        <f>([76]SUMMARY!$G175)</f>
        <v>0</v>
      </c>
      <c r="CI170" s="20">
        <f>([77]SUMMARY!$G175)</f>
        <v>0</v>
      </c>
      <c r="CJ170" s="20">
        <f>([78]SUMMARY!$G175)</f>
        <v>0</v>
      </c>
      <c r="CK170" s="20">
        <f>([79]SUMMARY!$G175)</f>
        <v>0</v>
      </c>
      <c r="CL170" s="20">
        <f>([80]SUMMARY!$G175)</f>
        <v>0</v>
      </c>
      <c r="CM170" s="20">
        <f>([81]SUMMARY!$G175)</f>
        <v>0</v>
      </c>
      <c r="CN170" s="20">
        <f>([82]SUMMARY!$G175)</f>
        <v>0</v>
      </c>
      <c r="CO170" s="20">
        <f>([83]SUMMARY!$G175)</f>
        <v>0</v>
      </c>
      <c r="CP170" s="20">
        <f>([84]SUMMARY!$G175)</f>
        <v>0</v>
      </c>
      <c r="CQ170" s="20">
        <f>([85]SUMMARY!$G175)</f>
        <v>0</v>
      </c>
      <c r="CR170" s="20">
        <f>([86]SUMMARY!$G175)</f>
        <v>0</v>
      </c>
      <c r="CS170" s="20">
        <f>([87]SUMMARY!$G175)</f>
        <v>0</v>
      </c>
    </row>
    <row r="171" spans="1:97">
      <c r="A171" s="170">
        <v>2300800</v>
      </c>
      <c r="B171" s="170" t="s">
        <v>144</v>
      </c>
      <c r="C171" s="171">
        <f>VLOOKUP(A171,[2]!OLD,3,)</f>
        <v>-1122577</v>
      </c>
      <c r="D171" s="171">
        <v>-839376</v>
      </c>
      <c r="E171" s="24">
        <f t="shared" si="161"/>
        <v>-1274090</v>
      </c>
      <c r="F171" s="24">
        <f t="shared" si="162"/>
        <v>-434714</v>
      </c>
      <c r="G171" s="24">
        <f t="shared" si="163"/>
        <v>0</v>
      </c>
      <c r="H171" s="24">
        <f t="shared" si="164"/>
        <v>0</v>
      </c>
      <c r="I171" s="24">
        <f t="shared" si="165"/>
        <v>0</v>
      </c>
      <c r="J171" s="24">
        <f t="shared" si="166"/>
        <v>-1274090</v>
      </c>
      <c r="K171" s="24">
        <f t="shared" si="167"/>
        <v>0</v>
      </c>
      <c r="L171" s="24">
        <f t="shared" si="168"/>
        <v>0</v>
      </c>
      <c r="M171" s="24">
        <f t="shared" si="169"/>
        <v>0</v>
      </c>
      <c r="N171" s="20">
        <f>([4]SUMMARY!$G176)</f>
        <v>0</v>
      </c>
      <c r="O171" s="20">
        <f>([5]SUMMARY!$G176)</f>
        <v>0</v>
      </c>
      <c r="P171" s="20">
        <f>([6]SUMMARY!$G176)</f>
        <v>0</v>
      </c>
      <c r="Q171" s="20">
        <f>([7]SUMMARY!$G176)</f>
        <v>0</v>
      </c>
      <c r="R171" s="20">
        <f>([8]SUMMARY!$G176)</f>
        <v>0</v>
      </c>
      <c r="S171" s="20">
        <f>([9]SUMMARY!$G176)</f>
        <v>0</v>
      </c>
      <c r="T171" s="20">
        <f>([10]SUMMARY!$G176)</f>
        <v>0</v>
      </c>
      <c r="U171" s="20">
        <f>([11]SUMMARY!$G176)</f>
        <v>0</v>
      </c>
      <c r="V171" s="20">
        <f>([12]SUMMARY!$G176)</f>
        <v>0</v>
      </c>
      <c r="W171" s="20">
        <f>([13]SUMMARY!$G176)</f>
        <v>0</v>
      </c>
      <c r="X171" s="20">
        <f>([14]SUMMARY!$G176)</f>
        <v>0</v>
      </c>
      <c r="Y171" s="20">
        <f>([15]SUMMARY!$G176)</f>
        <v>0</v>
      </c>
      <c r="Z171" s="20">
        <f>([16]SUMMARY!$G176)</f>
        <v>0</v>
      </c>
      <c r="AA171" s="20">
        <f>([17]SUMMARY!$G176)</f>
        <v>0</v>
      </c>
      <c r="AB171" s="20">
        <f>([18]SUMMARY!$G176)</f>
        <v>0</v>
      </c>
      <c r="AC171" s="20">
        <f>([19]SUMMARY!$G176)</f>
        <v>0</v>
      </c>
      <c r="AD171" s="20">
        <f>([20]SUMMARY!$G176)</f>
        <v>0</v>
      </c>
      <c r="AE171" s="20">
        <f>([21]SUMMARY!$G176)</f>
        <v>0</v>
      </c>
      <c r="AF171" s="20">
        <f>([22]SUMMARY!$G176)</f>
        <v>0</v>
      </c>
      <c r="AG171" s="20">
        <f>([23]SUMMARY!$G176)</f>
        <v>0</v>
      </c>
      <c r="AH171" s="20">
        <f>([24]SUMMARY!$G176)</f>
        <v>0</v>
      </c>
      <c r="AI171" s="20">
        <f>([25]SUMMARY!$G176)</f>
        <v>0</v>
      </c>
      <c r="AJ171" s="20">
        <f>([26]SUMMARY!$G176)</f>
        <v>0</v>
      </c>
      <c r="AK171" s="20">
        <f>([27]SUMMARY!$G176)</f>
        <v>0</v>
      </c>
      <c r="AL171" s="20">
        <f>([28]SUMMARY!$G176)</f>
        <v>0</v>
      </c>
      <c r="AM171" s="20">
        <f>([29]SUMMARY!$G176)</f>
        <v>0</v>
      </c>
      <c r="AN171" s="20">
        <f>([30]SUMMARY!$G176)</f>
        <v>0</v>
      </c>
      <c r="AO171" s="20">
        <f>([31]SUMMARY!$G176)</f>
        <v>0</v>
      </c>
      <c r="AP171" s="20">
        <f>([32]SUMMARY!$G176)</f>
        <v>0</v>
      </c>
      <c r="AQ171" s="20">
        <f>([33]SUMMARY!$G176)</f>
        <v>0</v>
      </c>
      <c r="AR171" s="20">
        <f>([34]SUMMARY!$G176)</f>
        <v>0</v>
      </c>
      <c r="AS171" s="20">
        <f>([35]SUMMARY!$G176)</f>
        <v>0</v>
      </c>
      <c r="AT171" s="20">
        <f>([36]SUMMARY!$G176)</f>
        <v>0</v>
      </c>
      <c r="AU171" s="20">
        <f>([37]SUMMARY!$G176)</f>
        <v>0</v>
      </c>
      <c r="AV171" s="20">
        <f>([38]SUMMARY!$G176)</f>
        <v>0</v>
      </c>
      <c r="AW171" s="20">
        <f>([39]SUMMARY!$G176)</f>
        <v>0</v>
      </c>
      <c r="AX171" s="20">
        <f>([40]SUMMARY!$G176)</f>
        <v>0</v>
      </c>
      <c r="AY171" s="20">
        <f>([41]SUMMARY!$G176)</f>
        <v>0</v>
      </c>
      <c r="AZ171" s="20">
        <f>([42]SUMMARY!$G176)</f>
        <v>0</v>
      </c>
      <c r="BA171" s="20">
        <f>([43]SUMMARY!$G176)</f>
        <v>0</v>
      </c>
      <c r="BB171" s="20">
        <f>([44]SUMMARY!$G176)</f>
        <v>0</v>
      </c>
      <c r="BC171" s="20">
        <f>([45]SUMMARY!$G176)</f>
        <v>0</v>
      </c>
      <c r="BD171" s="20">
        <f>([46]SUMMARY!$G176)</f>
        <v>0</v>
      </c>
      <c r="BE171" s="20">
        <f>([47]SUMMARY!$G176)</f>
        <v>0</v>
      </c>
      <c r="BF171" s="20">
        <f>([48]SUMMARY!$G176)</f>
        <v>0</v>
      </c>
      <c r="BG171" s="20">
        <f>([49]SUMMARY!$G176)</f>
        <v>-1274090</v>
      </c>
      <c r="BH171" s="20">
        <f>([50]SUMMARY!$G176)</f>
        <v>0</v>
      </c>
      <c r="BI171" s="20">
        <f>([51]SUMMARY!$G176)</f>
        <v>0</v>
      </c>
      <c r="BJ171" s="20">
        <f>([52]SUMMARY!$G176)</f>
        <v>0</v>
      </c>
      <c r="BK171" s="20">
        <f>([53]SUMMARY!$G176)</f>
        <v>0</v>
      </c>
      <c r="BL171" s="20">
        <f>([54]SUMMARY!$G176)</f>
        <v>0</v>
      </c>
      <c r="BM171" s="20">
        <f>([55]SUMMARY!$G176)</f>
        <v>0</v>
      </c>
      <c r="BN171" s="20">
        <f>([56]SUMMARY!$G176)</f>
        <v>0</v>
      </c>
      <c r="BO171" s="20">
        <f>([57]SUMMARY!$G176)</f>
        <v>0</v>
      </c>
      <c r="BP171" s="20">
        <f>([58]SUMMARY!$G176)</f>
        <v>0</v>
      </c>
      <c r="BQ171" s="20">
        <f>([59]SUMMARY!$G176)</f>
        <v>0</v>
      </c>
      <c r="BR171" s="20">
        <f>([60]SUMMARY!$G176)</f>
        <v>0</v>
      </c>
      <c r="BS171" s="20">
        <f>([61]SUMMARY!$G176)</f>
        <v>0</v>
      </c>
      <c r="BT171" s="20">
        <f>([62]SUMMARY!$G176)</f>
        <v>0</v>
      </c>
      <c r="BU171" s="20">
        <f>([63]SUMMARY!$G176)</f>
        <v>0</v>
      </c>
      <c r="BV171" s="20">
        <f>([64]SUMMARY!$G176)</f>
        <v>0</v>
      </c>
      <c r="BW171" s="20">
        <f>([65]SUMMARY!$G176)</f>
        <v>0</v>
      </c>
      <c r="BX171" s="20">
        <f>([66]SUMMARY!$G176)</f>
        <v>0</v>
      </c>
      <c r="BY171" s="20">
        <f>([67]SUMMARY!$G176)</f>
        <v>0</v>
      </c>
      <c r="BZ171" s="20">
        <f>([68]SUMMARY!$G176)</f>
        <v>0</v>
      </c>
      <c r="CA171" s="20">
        <f>([69]SUMMARY!$G176)</f>
        <v>0</v>
      </c>
      <c r="CB171" s="20">
        <f>([70]SUMMARY!$G176)</f>
        <v>0</v>
      </c>
      <c r="CC171" s="20">
        <f>([71]SUMMARY!$G176)</f>
        <v>0</v>
      </c>
      <c r="CD171" s="20">
        <f>([72]SUMMARY!$G176)</f>
        <v>0</v>
      </c>
      <c r="CE171" s="20">
        <f>([73]SUMMARY!$G176)</f>
        <v>0</v>
      </c>
      <c r="CF171" s="20">
        <f>([74]SUMMARY!$G176)</f>
        <v>0</v>
      </c>
      <c r="CG171" s="20">
        <f>([75]SUMMARY!$G176)</f>
        <v>0</v>
      </c>
      <c r="CH171" s="20">
        <f>([76]SUMMARY!$G176)</f>
        <v>0</v>
      </c>
      <c r="CI171" s="20">
        <f>([77]SUMMARY!$G176)</f>
        <v>0</v>
      </c>
      <c r="CJ171" s="20">
        <f>([78]SUMMARY!$G176)</f>
        <v>0</v>
      </c>
      <c r="CK171" s="20">
        <f>([79]SUMMARY!$G176)</f>
        <v>0</v>
      </c>
      <c r="CL171" s="20">
        <f>([80]SUMMARY!$G176)</f>
        <v>0</v>
      </c>
      <c r="CM171" s="20">
        <f>([81]SUMMARY!$G176)</f>
        <v>0</v>
      </c>
      <c r="CN171" s="20">
        <f>([82]SUMMARY!$G176)</f>
        <v>0</v>
      </c>
      <c r="CO171" s="20">
        <f>([83]SUMMARY!$G176)</f>
        <v>0</v>
      </c>
      <c r="CP171" s="20">
        <f>([84]SUMMARY!$G176)</f>
        <v>0</v>
      </c>
      <c r="CQ171" s="20">
        <f>([85]SUMMARY!$G176)</f>
        <v>0</v>
      </c>
      <c r="CR171" s="20">
        <f>([86]SUMMARY!$G176)</f>
        <v>0</v>
      </c>
      <c r="CS171" s="20">
        <f>([87]SUMMARY!$G176)</f>
        <v>0</v>
      </c>
    </row>
    <row r="172" spans="1:97">
      <c r="A172" s="170">
        <v>2300801</v>
      </c>
      <c r="B172" s="170" t="s">
        <v>145</v>
      </c>
      <c r="C172" s="171">
        <f>VLOOKUP(A172,[2]!OLD,3,)</f>
        <v>-4320031</v>
      </c>
      <c r="D172" s="171">
        <v>-4947630</v>
      </c>
      <c r="E172" s="24">
        <f t="shared" si="161"/>
        <v>-5022562</v>
      </c>
      <c r="F172" s="24">
        <f t="shared" si="162"/>
        <v>-74932</v>
      </c>
      <c r="G172" s="24">
        <f t="shared" si="163"/>
        <v>0</v>
      </c>
      <c r="H172" s="24">
        <f t="shared" si="164"/>
        <v>0</v>
      </c>
      <c r="I172" s="24">
        <f t="shared" si="165"/>
        <v>0</v>
      </c>
      <c r="J172" s="24">
        <f t="shared" si="166"/>
        <v>-5022562</v>
      </c>
      <c r="K172" s="24">
        <f t="shared" si="167"/>
        <v>0</v>
      </c>
      <c r="L172" s="24">
        <f t="shared" si="168"/>
        <v>0</v>
      </c>
      <c r="M172" s="24">
        <f t="shared" si="169"/>
        <v>0</v>
      </c>
      <c r="N172" s="20">
        <f>([4]SUMMARY!$G177)</f>
        <v>0</v>
      </c>
      <c r="O172" s="20">
        <f>([5]SUMMARY!$G177)</f>
        <v>0</v>
      </c>
      <c r="P172" s="20">
        <f>([6]SUMMARY!$G177)</f>
        <v>0</v>
      </c>
      <c r="Q172" s="20">
        <f>([7]SUMMARY!$G177)</f>
        <v>0</v>
      </c>
      <c r="R172" s="20">
        <f>([8]SUMMARY!$G177)</f>
        <v>0</v>
      </c>
      <c r="S172" s="20">
        <f>([9]SUMMARY!$G177)</f>
        <v>0</v>
      </c>
      <c r="T172" s="20">
        <f>([10]SUMMARY!$G177)</f>
        <v>0</v>
      </c>
      <c r="U172" s="20">
        <f>([11]SUMMARY!$G177)</f>
        <v>0</v>
      </c>
      <c r="V172" s="20">
        <f>([12]SUMMARY!$G177)</f>
        <v>0</v>
      </c>
      <c r="W172" s="20">
        <f>([13]SUMMARY!$G177)</f>
        <v>0</v>
      </c>
      <c r="X172" s="20">
        <f>([14]SUMMARY!$G177)</f>
        <v>0</v>
      </c>
      <c r="Y172" s="20">
        <f>([15]SUMMARY!$G177)</f>
        <v>0</v>
      </c>
      <c r="Z172" s="20">
        <f>([16]SUMMARY!$G177)</f>
        <v>0</v>
      </c>
      <c r="AA172" s="20">
        <f>([17]SUMMARY!$G177)</f>
        <v>0</v>
      </c>
      <c r="AB172" s="20">
        <f>([18]SUMMARY!$G177)</f>
        <v>0</v>
      </c>
      <c r="AC172" s="20">
        <f>([19]SUMMARY!$G177)</f>
        <v>0</v>
      </c>
      <c r="AD172" s="20">
        <f>([20]SUMMARY!$G177)</f>
        <v>0</v>
      </c>
      <c r="AE172" s="20">
        <f>([21]SUMMARY!$G177)</f>
        <v>0</v>
      </c>
      <c r="AF172" s="20">
        <f>([22]SUMMARY!$G177)</f>
        <v>0</v>
      </c>
      <c r="AG172" s="20">
        <f>([23]SUMMARY!$G177)</f>
        <v>0</v>
      </c>
      <c r="AH172" s="20">
        <f>([24]SUMMARY!$G177)</f>
        <v>0</v>
      </c>
      <c r="AI172" s="20">
        <f>([25]SUMMARY!$G177)</f>
        <v>0</v>
      </c>
      <c r="AJ172" s="20">
        <f>([26]SUMMARY!$G177)</f>
        <v>0</v>
      </c>
      <c r="AK172" s="20">
        <f>([27]SUMMARY!$G177)</f>
        <v>0</v>
      </c>
      <c r="AL172" s="20">
        <f>([28]SUMMARY!$G177)</f>
        <v>0</v>
      </c>
      <c r="AM172" s="20">
        <f>([29]SUMMARY!$G177)</f>
        <v>0</v>
      </c>
      <c r="AN172" s="20">
        <f>([30]SUMMARY!$G177)</f>
        <v>0</v>
      </c>
      <c r="AO172" s="20">
        <f>([31]SUMMARY!$G177)</f>
        <v>0</v>
      </c>
      <c r="AP172" s="20">
        <f>([32]SUMMARY!$G177)</f>
        <v>0</v>
      </c>
      <c r="AQ172" s="20">
        <f>([33]SUMMARY!$G177)</f>
        <v>0</v>
      </c>
      <c r="AR172" s="20">
        <f>([34]SUMMARY!$G177)</f>
        <v>0</v>
      </c>
      <c r="AS172" s="20">
        <f>([35]SUMMARY!$G177)</f>
        <v>0</v>
      </c>
      <c r="AT172" s="20">
        <f>([36]SUMMARY!$G177)</f>
        <v>0</v>
      </c>
      <c r="AU172" s="20">
        <f>([37]SUMMARY!$G177)</f>
        <v>0</v>
      </c>
      <c r="AV172" s="20">
        <f>([38]SUMMARY!$G177)</f>
        <v>0</v>
      </c>
      <c r="AW172" s="20">
        <f>([39]SUMMARY!$G177)</f>
        <v>0</v>
      </c>
      <c r="AX172" s="20">
        <f>([40]SUMMARY!$G177)</f>
        <v>0</v>
      </c>
      <c r="AY172" s="20">
        <f>([41]SUMMARY!$G177)</f>
        <v>0</v>
      </c>
      <c r="AZ172" s="20">
        <f>([42]SUMMARY!$G177)</f>
        <v>0</v>
      </c>
      <c r="BA172" s="20">
        <f>([43]SUMMARY!$G177)</f>
        <v>0</v>
      </c>
      <c r="BB172" s="20">
        <f>([44]SUMMARY!$G177)</f>
        <v>0</v>
      </c>
      <c r="BC172" s="20">
        <f>([45]SUMMARY!$G177)</f>
        <v>0</v>
      </c>
      <c r="BD172" s="20">
        <f>([46]SUMMARY!$G177)</f>
        <v>-5022562</v>
      </c>
      <c r="BE172" s="20">
        <f>([47]SUMMARY!$G177)</f>
        <v>0</v>
      </c>
      <c r="BF172" s="20">
        <f>([48]SUMMARY!$G177)</f>
        <v>0</v>
      </c>
      <c r="BG172" s="20">
        <f>([49]SUMMARY!$G177)</f>
        <v>0</v>
      </c>
      <c r="BH172" s="20">
        <f>([50]SUMMARY!$G177)</f>
        <v>0</v>
      </c>
      <c r="BI172" s="20">
        <f>([51]SUMMARY!$G177)</f>
        <v>0</v>
      </c>
      <c r="BJ172" s="20">
        <f>([52]SUMMARY!$G177)</f>
        <v>0</v>
      </c>
      <c r="BK172" s="20">
        <f>([53]SUMMARY!$G177)</f>
        <v>0</v>
      </c>
      <c r="BL172" s="20">
        <f>([54]SUMMARY!$G177)</f>
        <v>0</v>
      </c>
      <c r="BM172" s="20">
        <f>([55]SUMMARY!$G177)</f>
        <v>0</v>
      </c>
      <c r="BN172" s="20">
        <f>([56]SUMMARY!$G177)</f>
        <v>0</v>
      </c>
      <c r="BO172" s="20">
        <f>([57]SUMMARY!$G177)</f>
        <v>0</v>
      </c>
      <c r="BP172" s="20">
        <f>([58]SUMMARY!$G177)</f>
        <v>0</v>
      </c>
      <c r="BQ172" s="20">
        <f>([59]SUMMARY!$G177)</f>
        <v>0</v>
      </c>
      <c r="BR172" s="20">
        <f>([60]SUMMARY!$G177)</f>
        <v>0</v>
      </c>
      <c r="BS172" s="20">
        <f>([61]SUMMARY!$G177)</f>
        <v>0</v>
      </c>
      <c r="BT172" s="20">
        <f>([62]SUMMARY!$G177)</f>
        <v>0</v>
      </c>
      <c r="BU172" s="20">
        <f>([63]SUMMARY!$G177)</f>
        <v>0</v>
      </c>
      <c r="BV172" s="20">
        <f>([64]SUMMARY!$G177)</f>
        <v>0</v>
      </c>
      <c r="BW172" s="20">
        <f>([65]SUMMARY!$G177)</f>
        <v>0</v>
      </c>
      <c r="BX172" s="20">
        <f>([66]SUMMARY!$G177)</f>
        <v>0</v>
      </c>
      <c r="BY172" s="20">
        <f>([67]SUMMARY!$G177)</f>
        <v>0</v>
      </c>
      <c r="BZ172" s="20">
        <f>([68]SUMMARY!$G177)</f>
        <v>0</v>
      </c>
      <c r="CA172" s="20">
        <f>([69]SUMMARY!$G177)</f>
        <v>0</v>
      </c>
      <c r="CB172" s="20">
        <f>([70]SUMMARY!$G177)</f>
        <v>0</v>
      </c>
      <c r="CC172" s="20">
        <f>([71]SUMMARY!$G177)</f>
        <v>0</v>
      </c>
      <c r="CD172" s="20">
        <f>([72]SUMMARY!$G177)</f>
        <v>0</v>
      </c>
      <c r="CE172" s="20">
        <f>([73]SUMMARY!$G177)</f>
        <v>0</v>
      </c>
      <c r="CF172" s="20">
        <f>([74]SUMMARY!$G177)</f>
        <v>0</v>
      </c>
      <c r="CG172" s="20">
        <f>([75]SUMMARY!$G177)</f>
        <v>0</v>
      </c>
      <c r="CH172" s="20">
        <f>([76]SUMMARY!$G177)</f>
        <v>0</v>
      </c>
      <c r="CI172" s="20">
        <f>([77]SUMMARY!$G177)</f>
        <v>0</v>
      </c>
      <c r="CJ172" s="20">
        <f>([78]SUMMARY!$G177)</f>
        <v>0</v>
      </c>
      <c r="CK172" s="20">
        <f>([79]SUMMARY!$G177)</f>
        <v>0</v>
      </c>
      <c r="CL172" s="20">
        <f>([80]SUMMARY!$G177)</f>
        <v>0</v>
      </c>
      <c r="CM172" s="20">
        <f>([81]SUMMARY!$G177)</f>
        <v>0</v>
      </c>
      <c r="CN172" s="20">
        <f>([82]SUMMARY!$G177)</f>
        <v>0</v>
      </c>
      <c r="CO172" s="20">
        <f>([83]SUMMARY!$G177)</f>
        <v>0</v>
      </c>
      <c r="CP172" s="20">
        <f>([84]SUMMARY!$G177)</f>
        <v>0</v>
      </c>
      <c r="CQ172" s="20">
        <f>([85]SUMMARY!$G177)</f>
        <v>0</v>
      </c>
      <c r="CR172" s="20">
        <f>([86]SUMMARY!$G177)</f>
        <v>0</v>
      </c>
      <c r="CS172" s="20">
        <f>([87]SUMMARY!$G177)</f>
        <v>0</v>
      </c>
    </row>
    <row r="173" spans="1:97">
      <c r="A173" s="170">
        <v>2300803</v>
      </c>
      <c r="B173" s="170" t="s">
        <v>146</v>
      </c>
      <c r="C173" s="171">
        <f>VLOOKUP(A173,[2]!OLD,3,)</f>
        <v>0</v>
      </c>
      <c r="D173" s="171">
        <v>0</v>
      </c>
      <c r="E173" s="24">
        <f t="shared" si="161"/>
        <v>0</v>
      </c>
      <c r="F173" s="24">
        <f t="shared" si="162"/>
        <v>0</v>
      </c>
      <c r="G173" s="24">
        <f t="shared" si="163"/>
        <v>0</v>
      </c>
      <c r="H173" s="24">
        <f t="shared" si="164"/>
        <v>0</v>
      </c>
      <c r="I173" s="24">
        <f t="shared" si="165"/>
        <v>0</v>
      </c>
      <c r="J173" s="24">
        <f t="shared" si="166"/>
        <v>0</v>
      </c>
      <c r="K173" s="24">
        <f t="shared" si="167"/>
        <v>0</v>
      </c>
      <c r="L173" s="24">
        <f t="shared" si="168"/>
        <v>0</v>
      </c>
      <c r="M173" s="24">
        <f t="shared" si="169"/>
        <v>0</v>
      </c>
      <c r="N173" s="20">
        <f>([4]SUMMARY!$G178)</f>
        <v>0</v>
      </c>
      <c r="O173" s="20">
        <f>([5]SUMMARY!$G178)</f>
        <v>0</v>
      </c>
      <c r="P173" s="20">
        <f>([6]SUMMARY!$G178)</f>
        <v>0</v>
      </c>
      <c r="Q173" s="20">
        <f>([7]SUMMARY!$G178)</f>
        <v>0</v>
      </c>
      <c r="R173" s="20">
        <f>([8]SUMMARY!$G178)</f>
        <v>0</v>
      </c>
      <c r="S173" s="20">
        <f>([9]SUMMARY!$G178)</f>
        <v>0</v>
      </c>
      <c r="T173" s="20">
        <f>([10]SUMMARY!$G178)</f>
        <v>0</v>
      </c>
      <c r="U173" s="20">
        <f>([11]SUMMARY!$G178)</f>
        <v>0</v>
      </c>
      <c r="V173" s="20">
        <f>([12]SUMMARY!$G178)</f>
        <v>0</v>
      </c>
      <c r="W173" s="20">
        <f>([13]SUMMARY!$G178)</f>
        <v>0</v>
      </c>
      <c r="X173" s="20">
        <f>([14]SUMMARY!$G178)</f>
        <v>0</v>
      </c>
      <c r="Y173" s="20">
        <f>([15]SUMMARY!$G178)</f>
        <v>0</v>
      </c>
      <c r="Z173" s="20">
        <f>([16]SUMMARY!$G178)</f>
        <v>0</v>
      </c>
      <c r="AA173" s="20">
        <f>([17]SUMMARY!$G178)</f>
        <v>0</v>
      </c>
      <c r="AB173" s="20">
        <f>([18]SUMMARY!$G178)</f>
        <v>0</v>
      </c>
      <c r="AC173" s="20">
        <f>([19]SUMMARY!$G178)</f>
        <v>0</v>
      </c>
      <c r="AD173" s="20">
        <f>([20]SUMMARY!$G178)</f>
        <v>0</v>
      </c>
      <c r="AE173" s="20">
        <f>([21]SUMMARY!$G178)</f>
        <v>0</v>
      </c>
      <c r="AF173" s="20">
        <f>([22]SUMMARY!$G178)</f>
        <v>0</v>
      </c>
      <c r="AG173" s="20">
        <f>([23]SUMMARY!$G178)</f>
        <v>0</v>
      </c>
      <c r="AH173" s="20">
        <f>([24]SUMMARY!$G178)</f>
        <v>0</v>
      </c>
      <c r="AI173" s="20">
        <f>([25]SUMMARY!$G178)</f>
        <v>0</v>
      </c>
      <c r="AJ173" s="20">
        <f>([26]SUMMARY!$G178)</f>
        <v>0</v>
      </c>
      <c r="AK173" s="20">
        <f>([27]SUMMARY!$G178)</f>
        <v>0</v>
      </c>
      <c r="AL173" s="20">
        <f>([28]SUMMARY!$G178)</f>
        <v>0</v>
      </c>
      <c r="AM173" s="20">
        <f>([29]SUMMARY!$G178)</f>
        <v>0</v>
      </c>
      <c r="AN173" s="20">
        <f>([30]SUMMARY!$G178)</f>
        <v>0</v>
      </c>
      <c r="AO173" s="20">
        <f>([31]SUMMARY!$G178)</f>
        <v>0</v>
      </c>
      <c r="AP173" s="20">
        <f>([32]SUMMARY!$G178)</f>
        <v>0</v>
      </c>
      <c r="AQ173" s="20">
        <f>([33]SUMMARY!$G178)</f>
        <v>0</v>
      </c>
      <c r="AR173" s="20">
        <f>([34]SUMMARY!$G178)</f>
        <v>0</v>
      </c>
      <c r="AS173" s="20">
        <f>([35]SUMMARY!$G178)</f>
        <v>0</v>
      </c>
      <c r="AT173" s="20">
        <f>([36]SUMMARY!$G178)</f>
        <v>0</v>
      </c>
      <c r="AU173" s="20">
        <f>([37]SUMMARY!$G178)</f>
        <v>0</v>
      </c>
      <c r="AV173" s="20">
        <f>([38]SUMMARY!$G178)</f>
        <v>0</v>
      </c>
      <c r="AW173" s="20">
        <f>([39]SUMMARY!$G178)</f>
        <v>0</v>
      </c>
      <c r="AX173" s="20">
        <f>([40]SUMMARY!$G178)</f>
        <v>0</v>
      </c>
      <c r="AY173" s="20">
        <f>([41]SUMMARY!$G178)</f>
        <v>0</v>
      </c>
      <c r="AZ173" s="20">
        <f>([42]SUMMARY!$G178)</f>
        <v>0</v>
      </c>
      <c r="BA173" s="20">
        <f>([43]SUMMARY!$G178)</f>
        <v>0</v>
      </c>
      <c r="BB173" s="20">
        <f>([44]SUMMARY!$G178)</f>
        <v>0</v>
      </c>
      <c r="BC173" s="20">
        <f>([45]SUMMARY!$G178)</f>
        <v>0</v>
      </c>
      <c r="BD173" s="20">
        <f>([46]SUMMARY!$G178)</f>
        <v>0</v>
      </c>
      <c r="BE173" s="20">
        <f>([47]SUMMARY!$G178)</f>
        <v>0</v>
      </c>
      <c r="BF173" s="20">
        <f>([48]SUMMARY!$G178)</f>
        <v>0</v>
      </c>
      <c r="BG173" s="20">
        <f>([49]SUMMARY!$G178)</f>
        <v>0</v>
      </c>
      <c r="BH173" s="20">
        <f>([50]SUMMARY!$G178)</f>
        <v>0</v>
      </c>
      <c r="BI173" s="20">
        <f>([51]SUMMARY!$G178)</f>
        <v>0</v>
      </c>
      <c r="BJ173" s="20">
        <f>([52]SUMMARY!$G178)</f>
        <v>0</v>
      </c>
      <c r="BK173" s="20">
        <f>([53]SUMMARY!$G178)</f>
        <v>0</v>
      </c>
      <c r="BL173" s="20">
        <f>([54]SUMMARY!$G178)</f>
        <v>0</v>
      </c>
      <c r="BM173" s="20">
        <f>([55]SUMMARY!$G178)</f>
        <v>0</v>
      </c>
      <c r="BN173" s="20">
        <f>([56]SUMMARY!$G178)</f>
        <v>0</v>
      </c>
      <c r="BO173" s="20">
        <f>([57]SUMMARY!$G178)</f>
        <v>0</v>
      </c>
      <c r="BP173" s="20">
        <f>([58]SUMMARY!$G178)</f>
        <v>0</v>
      </c>
      <c r="BQ173" s="20">
        <f>([59]SUMMARY!$G178)</f>
        <v>0</v>
      </c>
      <c r="BR173" s="20">
        <f>([60]SUMMARY!$G178)</f>
        <v>0</v>
      </c>
      <c r="BS173" s="20">
        <f>([61]SUMMARY!$G178)</f>
        <v>0</v>
      </c>
      <c r="BT173" s="20">
        <f>([62]SUMMARY!$G178)</f>
        <v>0</v>
      </c>
      <c r="BU173" s="20">
        <f>([63]SUMMARY!$G178)</f>
        <v>0</v>
      </c>
      <c r="BV173" s="20">
        <f>([64]SUMMARY!$G178)</f>
        <v>0</v>
      </c>
      <c r="BW173" s="20">
        <f>([65]SUMMARY!$G178)</f>
        <v>0</v>
      </c>
      <c r="BX173" s="20">
        <f>([66]SUMMARY!$G178)</f>
        <v>0</v>
      </c>
      <c r="BY173" s="20">
        <f>([67]SUMMARY!$G178)</f>
        <v>0</v>
      </c>
      <c r="BZ173" s="20">
        <f>([68]SUMMARY!$G178)</f>
        <v>0</v>
      </c>
      <c r="CA173" s="20">
        <f>([69]SUMMARY!$G178)</f>
        <v>0</v>
      </c>
      <c r="CB173" s="20">
        <f>([70]SUMMARY!$G178)</f>
        <v>0</v>
      </c>
      <c r="CC173" s="20">
        <f>([71]SUMMARY!$G178)</f>
        <v>0</v>
      </c>
      <c r="CD173" s="20">
        <f>([72]SUMMARY!$G178)</f>
        <v>0</v>
      </c>
      <c r="CE173" s="20">
        <f>([73]SUMMARY!$G178)</f>
        <v>0</v>
      </c>
      <c r="CF173" s="20">
        <f>([74]SUMMARY!$G178)</f>
        <v>0</v>
      </c>
      <c r="CG173" s="20">
        <f>([75]SUMMARY!$G178)</f>
        <v>0</v>
      </c>
      <c r="CH173" s="20">
        <f>([76]SUMMARY!$G178)</f>
        <v>0</v>
      </c>
      <c r="CI173" s="20">
        <f>([77]SUMMARY!$G178)</f>
        <v>0</v>
      </c>
      <c r="CJ173" s="20">
        <f>([78]SUMMARY!$G178)</f>
        <v>0</v>
      </c>
      <c r="CK173" s="20">
        <f>([79]SUMMARY!$G178)</f>
        <v>0</v>
      </c>
      <c r="CL173" s="20">
        <f>([80]SUMMARY!$G178)</f>
        <v>0</v>
      </c>
      <c r="CM173" s="20">
        <f>([81]SUMMARY!$G178)</f>
        <v>0</v>
      </c>
      <c r="CN173" s="20">
        <f>([82]SUMMARY!$G178)</f>
        <v>0</v>
      </c>
      <c r="CO173" s="20">
        <f>([83]SUMMARY!$G178)</f>
        <v>0</v>
      </c>
      <c r="CP173" s="20">
        <f>([84]SUMMARY!$G178)</f>
        <v>0</v>
      </c>
      <c r="CQ173" s="20">
        <f>([85]SUMMARY!$G178)</f>
        <v>0</v>
      </c>
      <c r="CR173" s="20">
        <f>([86]SUMMARY!$G178)</f>
        <v>0</v>
      </c>
      <c r="CS173" s="20">
        <f>([87]SUMMARY!$G178)</f>
        <v>0</v>
      </c>
    </row>
    <row r="174" spans="1:97">
      <c r="A174" s="170">
        <v>2301503</v>
      </c>
      <c r="B174" s="170" t="s">
        <v>147</v>
      </c>
      <c r="C174" s="171">
        <f>VLOOKUP(A174,[2]!OLD,3,)</f>
        <v>-200000</v>
      </c>
      <c r="D174" s="171">
        <v>-160000</v>
      </c>
      <c r="E174" s="24">
        <f t="shared" si="161"/>
        <v>-160000</v>
      </c>
      <c r="F174" s="24">
        <f t="shared" si="162"/>
        <v>0</v>
      </c>
      <c r="G174" s="24">
        <f t="shared" si="163"/>
        <v>0</v>
      </c>
      <c r="H174" s="24">
        <f t="shared" si="164"/>
        <v>0</v>
      </c>
      <c r="I174" s="24">
        <f t="shared" si="165"/>
        <v>-160000</v>
      </c>
      <c r="J174" s="24">
        <f t="shared" si="166"/>
        <v>0</v>
      </c>
      <c r="K174" s="24">
        <f t="shared" si="167"/>
        <v>0</v>
      </c>
      <c r="L174" s="24">
        <f t="shared" si="168"/>
        <v>0</v>
      </c>
      <c r="M174" s="24">
        <f t="shared" si="169"/>
        <v>0</v>
      </c>
      <c r="N174" s="20">
        <f>([4]SUMMARY!$G179)</f>
        <v>0</v>
      </c>
      <c r="O174" s="20">
        <f>([5]SUMMARY!$G179)</f>
        <v>0</v>
      </c>
      <c r="P174" s="20">
        <f>([6]SUMMARY!$G179)</f>
        <v>0</v>
      </c>
      <c r="Q174" s="20">
        <f>([7]SUMMARY!$G179)</f>
        <v>0</v>
      </c>
      <c r="R174" s="20">
        <f>([8]SUMMARY!$G179)</f>
        <v>0</v>
      </c>
      <c r="S174" s="20">
        <f>([9]SUMMARY!$G179)</f>
        <v>0</v>
      </c>
      <c r="T174" s="20">
        <f>([10]SUMMARY!$G179)</f>
        <v>0</v>
      </c>
      <c r="U174" s="20">
        <f>([11]SUMMARY!$G179)</f>
        <v>0</v>
      </c>
      <c r="V174" s="20">
        <f>([12]SUMMARY!$G179)</f>
        <v>0</v>
      </c>
      <c r="W174" s="20">
        <f>([13]SUMMARY!$G179)</f>
        <v>0</v>
      </c>
      <c r="X174" s="20">
        <f>([14]SUMMARY!$G179)</f>
        <v>0</v>
      </c>
      <c r="Y174" s="20">
        <f>([15]SUMMARY!$G179)</f>
        <v>0</v>
      </c>
      <c r="Z174" s="20">
        <f>([16]SUMMARY!$G179)</f>
        <v>0</v>
      </c>
      <c r="AA174" s="20">
        <f>([17]SUMMARY!$G179)</f>
        <v>0</v>
      </c>
      <c r="AB174" s="20">
        <f>([18]SUMMARY!$G179)</f>
        <v>0</v>
      </c>
      <c r="AC174" s="20">
        <f>([19]SUMMARY!$G179)</f>
        <v>0</v>
      </c>
      <c r="AD174" s="20">
        <f>([20]SUMMARY!$G179)</f>
        <v>0</v>
      </c>
      <c r="AE174" s="20">
        <f>([21]SUMMARY!$G179)</f>
        <v>0</v>
      </c>
      <c r="AF174" s="20">
        <f>([22]SUMMARY!$G179)</f>
        <v>0</v>
      </c>
      <c r="AG174" s="20">
        <f>([23]SUMMARY!$G179)</f>
        <v>0</v>
      </c>
      <c r="AH174" s="20">
        <f>([24]SUMMARY!$G179)</f>
        <v>0</v>
      </c>
      <c r="AI174" s="20">
        <f>([25]SUMMARY!$G179)</f>
        <v>-160000</v>
      </c>
      <c r="AJ174" s="20">
        <f>([26]SUMMARY!$G179)</f>
        <v>0</v>
      </c>
      <c r="AK174" s="20">
        <f>([27]SUMMARY!$G179)</f>
        <v>0</v>
      </c>
      <c r="AL174" s="20">
        <f>([28]SUMMARY!$G179)</f>
        <v>0</v>
      </c>
      <c r="AM174" s="20">
        <f>([29]SUMMARY!$G179)</f>
        <v>0</v>
      </c>
      <c r="AN174" s="20">
        <f>([30]SUMMARY!$G179)</f>
        <v>0</v>
      </c>
      <c r="AO174" s="20">
        <f>([31]SUMMARY!$G179)</f>
        <v>0</v>
      </c>
      <c r="AP174" s="20">
        <f>([32]SUMMARY!$G179)</f>
        <v>0</v>
      </c>
      <c r="AQ174" s="20">
        <f>([33]SUMMARY!$G179)</f>
        <v>0</v>
      </c>
      <c r="AR174" s="20">
        <f>([34]SUMMARY!$G179)</f>
        <v>0</v>
      </c>
      <c r="AS174" s="20">
        <f>([35]SUMMARY!$G179)</f>
        <v>0</v>
      </c>
      <c r="AT174" s="20">
        <f>([36]SUMMARY!$G179)</f>
        <v>0</v>
      </c>
      <c r="AU174" s="20">
        <f>([37]SUMMARY!$G179)</f>
        <v>0</v>
      </c>
      <c r="AV174" s="20">
        <f>([38]SUMMARY!$G179)</f>
        <v>0</v>
      </c>
      <c r="AW174" s="20">
        <f>([39]SUMMARY!$G179)</f>
        <v>0</v>
      </c>
      <c r="AX174" s="20">
        <f>([40]SUMMARY!$G179)</f>
        <v>0</v>
      </c>
      <c r="AY174" s="20">
        <f>([41]SUMMARY!$G179)</f>
        <v>0</v>
      </c>
      <c r="AZ174" s="20">
        <f>([42]SUMMARY!$G179)</f>
        <v>0</v>
      </c>
      <c r="BA174" s="20">
        <f>([43]SUMMARY!$G179)</f>
        <v>0</v>
      </c>
      <c r="BB174" s="20">
        <f>([44]SUMMARY!$G179)</f>
        <v>0</v>
      </c>
      <c r="BC174" s="20">
        <f>([45]SUMMARY!$G179)</f>
        <v>0</v>
      </c>
      <c r="BD174" s="20">
        <f>([46]SUMMARY!$G179)</f>
        <v>0</v>
      </c>
      <c r="BE174" s="20">
        <f>([47]SUMMARY!$G179)</f>
        <v>0</v>
      </c>
      <c r="BF174" s="20">
        <f>([48]SUMMARY!$G179)</f>
        <v>0</v>
      </c>
      <c r="BG174" s="20">
        <f>([49]SUMMARY!$G179)</f>
        <v>0</v>
      </c>
      <c r="BH174" s="20">
        <f>([50]SUMMARY!$G179)</f>
        <v>0</v>
      </c>
      <c r="BI174" s="20">
        <f>([51]SUMMARY!$G179)</f>
        <v>0</v>
      </c>
      <c r="BJ174" s="20">
        <f>([52]SUMMARY!$G179)</f>
        <v>0</v>
      </c>
      <c r="BK174" s="20">
        <f>([53]SUMMARY!$G179)</f>
        <v>0</v>
      </c>
      <c r="BL174" s="20">
        <f>([54]SUMMARY!$G179)</f>
        <v>0</v>
      </c>
      <c r="BM174" s="20">
        <f>([55]SUMMARY!$G179)</f>
        <v>0</v>
      </c>
      <c r="BN174" s="20">
        <f>([56]SUMMARY!$G179)</f>
        <v>0</v>
      </c>
      <c r="BO174" s="20">
        <f>([57]SUMMARY!$G179)</f>
        <v>0</v>
      </c>
      <c r="BP174" s="20">
        <f>([58]SUMMARY!$G179)</f>
        <v>0</v>
      </c>
      <c r="BQ174" s="20">
        <f>([59]SUMMARY!$G179)</f>
        <v>0</v>
      </c>
      <c r="BR174" s="20">
        <f>([60]SUMMARY!$G179)</f>
        <v>0</v>
      </c>
      <c r="BS174" s="20">
        <f>([61]SUMMARY!$G179)</f>
        <v>0</v>
      </c>
      <c r="BT174" s="20">
        <f>([62]SUMMARY!$G179)</f>
        <v>0</v>
      </c>
      <c r="BU174" s="20">
        <f>([63]SUMMARY!$G179)</f>
        <v>0</v>
      </c>
      <c r="BV174" s="20">
        <f>([64]SUMMARY!$G179)</f>
        <v>0</v>
      </c>
      <c r="BW174" s="20">
        <f>([65]SUMMARY!$G179)</f>
        <v>0</v>
      </c>
      <c r="BX174" s="20">
        <f>([66]SUMMARY!$G179)</f>
        <v>0</v>
      </c>
      <c r="BY174" s="20">
        <f>([67]SUMMARY!$G179)</f>
        <v>0</v>
      </c>
      <c r="BZ174" s="20">
        <f>([68]SUMMARY!$G179)</f>
        <v>0</v>
      </c>
      <c r="CA174" s="20">
        <f>([69]SUMMARY!$G179)</f>
        <v>0</v>
      </c>
      <c r="CB174" s="20">
        <f>([70]SUMMARY!$G179)</f>
        <v>0</v>
      </c>
      <c r="CC174" s="20">
        <f>([71]SUMMARY!$G179)</f>
        <v>0</v>
      </c>
      <c r="CD174" s="20">
        <f>([72]SUMMARY!$G179)</f>
        <v>0</v>
      </c>
      <c r="CE174" s="20">
        <f>([73]SUMMARY!$G179)</f>
        <v>0</v>
      </c>
      <c r="CF174" s="20">
        <f>([74]SUMMARY!$G179)</f>
        <v>0</v>
      </c>
      <c r="CG174" s="20">
        <f>([75]SUMMARY!$G179)</f>
        <v>0</v>
      </c>
      <c r="CH174" s="20">
        <f>([76]SUMMARY!$G179)</f>
        <v>0</v>
      </c>
      <c r="CI174" s="20">
        <f>([77]SUMMARY!$G179)</f>
        <v>0</v>
      </c>
      <c r="CJ174" s="20">
        <f>([78]SUMMARY!$G179)</f>
        <v>0</v>
      </c>
      <c r="CK174" s="20">
        <f>([79]SUMMARY!$G179)</f>
        <v>0</v>
      </c>
      <c r="CL174" s="20">
        <f>([80]SUMMARY!$G179)</f>
        <v>0</v>
      </c>
      <c r="CM174" s="20">
        <f>([81]SUMMARY!$G179)</f>
        <v>0</v>
      </c>
      <c r="CN174" s="20">
        <f>([82]SUMMARY!$G179)</f>
        <v>0</v>
      </c>
      <c r="CO174" s="20">
        <f>([83]SUMMARY!$G179)</f>
        <v>0</v>
      </c>
      <c r="CP174" s="20">
        <f>([84]SUMMARY!$G179)</f>
        <v>0</v>
      </c>
      <c r="CQ174" s="20">
        <f>([85]SUMMARY!$G179)</f>
        <v>0</v>
      </c>
      <c r="CR174" s="20">
        <f>([86]SUMMARY!$G179)</f>
        <v>0</v>
      </c>
      <c r="CS174" s="20">
        <f>([87]SUMMARY!$G179)</f>
        <v>0</v>
      </c>
    </row>
    <row r="175" spans="1:97">
      <c r="A175" s="170">
        <v>2301802</v>
      </c>
      <c r="B175" s="170" t="s">
        <v>148</v>
      </c>
      <c r="C175" s="171">
        <f>VLOOKUP(A175,[2]!OLD,3,)</f>
        <v>-150000</v>
      </c>
      <c r="D175" s="171">
        <v>-72000</v>
      </c>
      <c r="E175" s="24">
        <f t="shared" si="161"/>
        <v>-21433221</v>
      </c>
      <c r="F175" s="24">
        <f t="shared" si="162"/>
        <v>-21361221</v>
      </c>
      <c r="G175" s="24">
        <f t="shared" si="163"/>
        <v>0</v>
      </c>
      <c r="H175" s="24">
        <f t="shared" si="164"/>
        <v>0</v>
      </c>
      <c r="I175" s="24">
        <f t="shared" si="165"/>
        <v>-21365418</v>
      </c>
      <c r="J175" s="24">
        <f t="shared" si="166"/>
        <v>-63952</v>
      </c>
      <c r="K175" s="24">
        <f t="shared" si="167"/>
        <v>0</v>
      </c>
      <c r="L175" s="24">
        <f t="shared" si="168"/>
        <v>0</v>
      </c>
      <c r="M175" s="24">
        <f t="shared" si="169"/>
        <v>-3851</v>
      </c>
      <c r="N175" s="20">
        <f>([4]SUMMARY!$G180)</f>
        <v>0</v>
      </c>
      <c r="O175" s="20">
        <f>([5]SUMMARY!$G180)</f>
        <v>0</v>
      </c>
      <c r="P175" s="20">
        <f>([6]SUMMARY!$G180)</f>
        <v>0</v>
      </c>
      <c r="Q175" s="20">
        <f>([7]SUMMARY!$G180)</f>
        <v>0</v>
      </c>
      <c r="R175" s="20">
        <f>([8]SUMMARY!$G180)</f>
        <v>0</v>
      </c>
      <c r="S175" s="20">
        <f>([9]SUMMARY!$G180)</f>
        <v>0</v>
      </c>
      <c r="T175" s="20">
        <f>([10]SUMMARY!$G180)</f>
        <v>0</v>
      </c>
      <c r="U175" s="20">
        <f>([11]SUMMARY!$G180)</f>
        <v>0</v>
      </c>
      <c r="V175" s="20">
        <f>([12]SUMMARY!$G180)</f>
        <v>0</v>
      </c>
      <c r="W175" s="20">
        <f>([13]SUMMARY!$G180)</f>
        <v>0</v>
      </c>
      <c r="X175" s="20">
        <f>([14]SUMMARY!$G180)</f>
        <v>0</v>
      </c>
      <c r="Y175" s="20">
        <f>([15]SUMMARY!$G180)</f>
        <v>0</v>
      </c>
      <c r="Z175" s="20">
        <f>([16]SUMMARY!$G180)</f>
        <v>0</v>
      </c>
      <c r="AA175" s="20">
        <f>([17]SUMMARY!$G180)</f>
        <v>0</v>
      </c>
      <c r="AB175" s="20">
        <f>([18]SUMMARY!$G180)</f>
        <v>0</v>
      </c>
      <c r="AC175" s="20">
        <f>([19]SUMMARY!$G180)</f>
        <v>0</v>
      </c>
      <c r="AD175" s="20">
        <f>([20]SUMMARY!$G180)</f>
        <v>0</v>
      </c>
      <c r="AE175" s="20">
        <f>([21]SUMMARY!$G180)</f>
        <v>0</v>
      </c>
      <c r="AF175" s="20">
        <f>([22]SUMMARY!$G180)</f>
        <v>0</v>
      </c>
      <c r="AG175" s="20">
        <f>([23]SUMMARY!$G180)</f>
        <v>0</v>
      </c>
      <c r="AH175" s="20">
        <f>([24]SUMMARY!$G180)</f>
        <v>0</v>
      </c>
      <c r="AI175" s="20">
        <f>([25]SUMMARY!$G180)</f>
        <v>-21365418</v>
      </c>
      <c r="AJ175" s="20">
        <f>([26]SUMMARY!$G180)</f>
        <v>0</v>
      </c>
      <c r="AK175" s="20">
        <f>([27]SUMMARY!$G180)</f>
        <v>0</v>
      </c>
      <c r="AL175" s="20">
        <f>([28]SUMMARY!$G180)</f>
        <v>0</v>
      </c>
      <c r="AM175" s="20">
        <f>([29]SUMMARY!$G180)</f>
        <v>0</v>
      </c>
      <c r="AN175" s="20">
        <f>([30]SUMMARY!$G180)</f>
        <v>0</v>
      </c>
      <c r="AO175" s="20">
        <f>([31]SUMMARY!$G180)</f>
        <v>0</v>
      </c>
      <c r="AP175" s="20">
        <f>([32]SUMMARY!$G180)</f>
        <v>0</v>
      </c>
      <c r="AQ175" s="20">
        <f>([33]SUMMARY!$G180)</f>
        <v>0</v>
      </c>
      <c r="AR175" s="20">
        <f>([34]SUMMARY!$G180)</f>
        <v>0</v>
      </c>
      <c r="AS175" s="20">
        <f>([35]SUMMARY!$G180)</f>
        <v>0</v>
      </c>
      <c r="AT175" s="20">
        <f>([36]SUMMARY!$G180)</f>
        <v>0</v>
      </c>
      <c r="AU175" s="20">
        <f>([37]SUMMARY!$G180)</f>
        <v>0</v>
      </c>
      <c r="AV175" s="20">
        <f>([38]SUMMARY!$G180)</f>
        <v>0</v>
      </c>
      <c r="AW175" s="20">
        <f>([39]SUMMARY!$G180)</f>
        <v>0</v>
      </c>
      <c r="AX175" s="20">
        <f>([40]SUMMARY!$G180)</f>
        <v>0</v>
      </c>
      <c r="AY175" s="20">
        <f>([41]SUMMARY!$G180)</f>
        <v>0</v>
      </c>
      <c r="AZ175" s="20">
        <f>([42]SUMMARY!$G180)</f>
        <v>-63952</v>
      </c>
      <c r="BA175" s="20">
        <f>([43]SUMMARY!$G180)</f>
        <v>0</v>
      </c>
      <c r="BB175" s="20">
        <f>([44]SUMMARY!$G180)</f>
        <v>0</v>
      </c>
      <c r="BC175" s="20">
        <f>([45]SUMMARY!$G180)</f>
        <v>0</v>
      </c>
      <c r="BD175" s="20">
        <f>([46]SUMMARY!$G180)</f>
        <v>0</v>
      </c>
      <c r="BE175" s="20">
        <f>([47]SUMMARY!$G180)</f>
        <v>0</v>
      </c>
      <c r="BF175" s="20">
        <f>([48]SUMMARY!$G180)</f>
        <v>0</v>
      </c>
      <c r="BG175" s="20">
        <f>([49]SUMMARY!$G180)</f>
        <v>0</v>
      </c>
      <c r="BH175" s="20">
        <f>([50]SUMMARY!$G180)</f>
        <v>0</v>
      </c>
      <c r="BI175" s="20">
        <f>([51]SUMMARY!$G180)</f>
        <v>0</v>
      </c>
      <c r="BJ175" s="20">
        <f>([52]SUMMARY!$G180)</f>
        <v>0</v>
      </c>
      <c r="BK175" s="20">
        <f>([53]SUMMARY!$G180)</f>
        <v>0</v>
      </c>
      <c r="BL175" s="20">
        <f>([54]SUMMARY!$G180)</f>
        <v>0</v>
      </c>
      <c r="BM175" s="20">
        <f>([55]SUMMARY!$G180)</f>
        <v>0</v>
      </c>
      <c r="BN175" s="20">
        <f>([56]SUMMARY!$G180)</f>
        <v>0</v>
      </c>
      <c r="BO175" s="20">
        <f>([57]SUMMARY!$G180)</f>
        <v>0</v>
      </c>
      <c r="BP175" s="20">
        <f>([58]SUMMARY!$G180)</f>
        <v>0</v>
      </c>
      <c r="BQ175" s="20">
        <f>([59]SUMMARY!$G180)</f>
        <v>0</v>
      </c>
      <c r="BR175" s="20">
        <f>([60]SUMMARY!$G180)</f>
        <v>0</v>
      </c>
      <c r="BS175" s="20">
        <f>([61]SUMMARY!$G180)</f>
        <v>0</v>
      </c>
      <c r="BT175" s="20">
        <f>([62]SUMMARY!$G180)</f>
        <v>0</v>
      </c>
      <c r="BU175" s="20">
        <f>([63]SUMMARY!$G180)</f>
        <v>0</v>
      </c>
      <c r="BV175" s="20">
        <f>([64]SUMMARY!$G180)</f>
        <v>0</v>
      </c>
      <c r="BW175" s="20">
        <f>([65]SUMMARY!$G180)</f>
        <v>0</v>
      </c>
      <c r="BX175" s="20">
        <f>([66]SUMMARY!$G180)</f>
        <v>0</v>
      </c>
      <c r="BY175" s="20">
        <f>([67]SUMMARY!$G180)</f>
        <v>0</v>
      </c>
      <c r="BZ175" s="20">
        <f>([68]SUMMARY!$G180)</f>
        <v>0</v>
      </c>
      <c r="CA175" s="20">
        <f>([69]SUMMARY!$G180)</f>
        <v>0</v>
      </c>
      <c r="CB175" s="20">
        <f>([70]SUMMARY!$G180)</f>
        <v>0</v>
      </c>
      <c r="CC175" s="20">
        <f>([71]SUMMARY!$G180)</f>
        <v>0</v>
      </c>
      <c r="CD175" s="20">
        <f>([72]SUMMARY!$G180)</f>
        <v>0</v>
      </c>
      <c r="CE175" s="20">
        <f>([73]SUMMARY!$G180)</f>
        <v>0</v>
      </c>
      <c r="CF175" s="20">
        <f>([74]SUMMARY!$G180)</f>
        <v>0</v>
      </c>
      <c r="CG175" s="20">
        <f>([75]SUMMARY!$G180)</f>
        <v>0</v>
      </c>
      <c r="CH175" s="20">
        <f>([76]SUMMARY!$G180)</f>
        <v>0</v>
      </c>
      <c r="CI175" s="20">
        <f>([77]SUMMARY!$G180)</f>
        <v>0</v>
      </c>
      <c r="CJ175" s="20">
        <f>([78]SUMMARY!$G180)</f>
        <v>0</v>
      </c>
      <c r="CK175" s="20">
        <f>([79]SUMMARY!$G180)</f>
        <v>0</v>
      </c>
      <c r="CL175" s="20">
        <f>([80]SUMMARY!$G180)</f>
        <v>0</v>
      </c>
      <c r="CM175" s="20">
        <f>([81]SUMMARY!$G180)</f>
        <v>0</v>
      </c>
      <c r="CN175" s="20">
        <f>([82]SUMMARY!$G180)</f>
        <v>0</v>
      </c>
      <c r="CO175" s="20">
        <f>([83]SUMMARY!$G180)</f>
        <v>0</v>
      </c>
      <c r="CP175" s="20">
        <f>([84]SUMMARY!$G180)</f>
        <v>-3851</v>
      </c>
      <c r="CQ175" s="20">
        <f>([85]SUMMARY!$G180)</f>
        <v>0</v>
      </c>
      <c r="CR175" s="20">
        <f>([86]SUMMARY!$G180)</f>
        <v>0</v>
      </c>
      <c r="CS175" s="20">
        <f>([87]SUMMARY!$G180)</f>
        <v>0</v>
      </c>
    </row>
    <row r="176" spans="1:97">
      <c r="A176" s="170">
        <v>2301803</v>
      </c>
      <c r="B176" s="170" t="s">
        <v>149</v>
      </c>
      <c r="C176" s="171">
        <f>VLOOKUP(A176,[2]!OLD,3,)</f>
        <v>-1900000</v>
      </c>
      <c r="D176" s="171">
        <v>-1900000</v>
      </c>
      <c r="E176" s="24">
        <f t="shared" si="161"/>
        <v>-1024046</v>
      </c>
      <c r="F176" s="24">
        <f t="shared" si="162"/>
        <v>875954</v>
      </c>
      <c r="G176" s="24">
        <f t="shared" si="163"/>
        <v>0</v>
      </c>
      <c r="H176" s="24">
        <f t="shared" si="164"/>
        <v>0</v>
      </c>
      <c r="I176" s="24">
        <f t="shared" si="165"/>
        <v>0</v>
      </c>
      <c r="J176" s="24">
        <f t="shared" si="166"/>
        <v>-1024046</v>
      </c>
      <c r="K176" s="24">
        <f t="shared" si="167"/>
        <v>0</v>
      </c>
      <c r="L176" s="24">
        <f t="shared" si="168"/>
        <v>0</v>
      </c>
      <c r="M176" s="24">
        <f t="shared" si="169"/>
        <v>0</v>
      </c>
      <c r="N176" s="20">
        <f>([4]SUMMARY!$G181)</f>
        <v>0</v>
      </c>
      <c r="O176" s="20">
        <f>([5]SUMMARY!$G181)</f>
        <v>0</v>
      </c>
      <c r="P176" s="20">
        <f>([6]SUMMARY!$G181)</f>
        <v>0</v>
      </c>
      <c r="Q176" s="20">
        <f>([7]SUMMARY!$G181)</f>
        <v>0</v>
      </c>
      <c r="R176" s="20">
        <f>([8]SUMMARY!$G181)</f>
        <v>0</v>
      </c>
      <c r="S176" s="20">
        <f>([9]SUMMARY!$G181)</f>
        <v>0</v>
      </c>
      <c r="T176" s="20">
        <f>([10]SUMMARY!$G181)</f>
        <v>0</v>
      </c>
      <c r="U176" s="20">
        <f>([11]SUMMARY!$G181)</f>
        <v>0</v>
      </c>
      <c r="V176" s="20">
        <f>([12]SUMMARY!$G181)</f>
        <v>0</v>
      </c>
      <c r="W176" s="20">
        <f>([13]SUMMARY!$G181)</f>
        <v>0</v>
      </c>
      <c r="X176" s="20">
        <f>([14]SUMMARY!$G181)</f>
        <v>0</v>
      </c>
      <c r="Y176" s="20">
        <f>([15]SUMMARY!$G181)</f>
        <v>0</v>
      </c>
      <c r="Z176" s="20">
        <f>([16]SUMMARY!$G181)</f>
        <v>0</v>
      </c>
      <c r="AA176" s="20">
        <f>([17]SUMMARY!$G181)</f>
        <v>0</v>
      </c>
      <c r="AB176" s="20">
        <f>([18]SUMMARY!$G181)</f>
        <v>0</v>
      </c>
      <c r="AC176" s="20">
        <f>([19]SUMMARY!$G181)</f>
        <v>0</v>
      </c>
      <c r="AD176" s="20">
        <f>([20]SUMMARY!$G181)</f>
        <v>0</v>
      </c>
      <c r="AE176" s="20">
        <f>([21]SUMMARY!$G181)</f>
        <v>0</v>
      </c>
      <c r="AF176" s="20">
        <f>([22]SUMMARY!$G181)</f>
        <v>0</v>
      </c>
      <c r="AG176" s="20">
        <f>([23]SUMMARY!$G181)</f>
        <v>0</v>
      </c>
      <c r="AH176" s="20">
        <f>([24]SUMMARY!$G181)</f>
        <v>0</v>
      </c>
      <c r="AI176" s="20">
        <f>([25]SUMMARY!$G181)</f>
        <v>0</v>
      </c>
      <c r="AJ176" s="20">
        <f>([26]SUMMARY!$G181)</f>
        <v>0</v>
      </c>
      <c r="AK176" s="20">
        <f>([27]SUMMARY!$G181)</f>
        <v>0</v>
      </c>
      <c r="AL176" s="20">
        <f>([28]SUMMARY!$G181)</f>
        <v>-1024046</v>
      </c>
      <c r="AM176" s="20">
        <f>([29]SUMMARY!$G181)</f>
        <v>0</v>
      </c>
      <c r="AN176" s="20">
        <f>([30]SUMMARY!$G181)</f>
        <v>0</v>
      </c>
      <c r="AO176" s="20">
        <f>([31]SUMMARY!$G181)</f>
        <v>0</v>
      </c>
      <c r="AP176" s="20">
        <f>([32]SUMMARY!$G181)</f>
        <v>0</v>
      </c>
      <c r="AQ176" s="20">
        <f>([33]SUMMARY!$G181)</f>
        <v>0</v>
      </c>
      <c r="AR176" s="20">
        <f>([34]SUMMARY!$G181)</f>
        <v>0</v>
      </c>
      <c r="AS176" s="20">
        <f>([35]SUMMARY!$G181)</f>
        <v>0</v>
      </c>
      <c r="AT176" s="20">
        <f>([36]SUMMARY!$G181)</f>
        <v>0</v>
      </c>
      <c r="AU176" s="20">
        <f>([37]SUMMARY!$G181)</f>
        <v>0</v>
      </c>
      <c r="AV176" s="20">
        <f>([38]SUMMARY!$G181)</f>
        <v>0</v>
      </c>
      <c r="AW176" s="20">
        <f>([39]SUMMARY!$G181)</f>
        <v>0</v>
      </c>
      <c r="AX176" s="20">
        <f>([40]SUMMARY!$G181)</f>
        <v>0</v>
      </c>
      <c r="AY176" s="20">
        <f>([41]SUMMARY!$G181)</f>
        <v>0</v>
      </c>
      <c r="AZ176" s="20">
        <f>([42]SUMMARY!$G181)</f>
        <v>0</v>
      </c>
      <c r="BA176" s="20">
        <f>([43]SUMMARY!$G181)</f>
        <v>0</v>
      </c>
      <c r="BB176" s="20">
        <f>([44]SUMMARY!$G181)</f>
        <v>0</v>
      </c>
      <c r="BC176" s="20">
        <f>([45]SUMMARY!$G181)</f>
        <v>0</v>
      </c>
      <c r="BD176" s="20">
        <f>([46]SUMMARY!$G181)</f>
        <v>0</v>
      </c>
      <c r="BE176" s="20">
        <f>([47]SUMMARY!$G181)</f>
        <v>0</v>
      </c>
      <c r="BF176" s="20">
        <f>([48]SUMMARY!$G181)</f>
        <v>0</v>
      </c>
      <c r="BG176" s="20">
        <f>([49]SUMMARY!$G181)</f>
        <v>0</v>
      </c>
      <c r="BH176" s="20">
        <f>([50]SUMMARY!$G181)</f>
        <v>0</v>
      </c>
      <c r="BI176" s="20">
        <f>([51]SUMMARY!$G181)</f>
        <v>0</v>
      </c>
      <c r="BJ176" s="20">
        <f>([52]SUMMARY!$G181)</f>
        <v>0</v>
      </c>
      <c r="BK176" s="20">
        <f>([53]SUMMARY!$G181)</f>
        <v>0</v>
      </c>
      <c r="BL176" s="20">
        <f>([54]SUMMARY!$G181)</f>
        <v>0</v>
      </c>
      <c r="BM176" s="20">
        <f>([55]SUMMARY!$G181)</f>
        <v>0</v>
      </c>
      <c r="BN176" s="20">
        <f>([56]SUMMARY!$G181)</f>
        <v>0</v>
      </c>
      <c r="BO176" s="20">
        <f>([57]SUMMARY!$G181)</f>
        <v>0</v>
      </c>
      <c r="BP176" s="20">
        <f>([58]SUMMARY!$G181)</f>
        <v>0</v>
      </c>
      <c r="BQ176" s="20">
        <f>([59]SUMMARY!$G181)</f>
        <v>0</v>
      </c>
      <c r="BR176" s="20">
        <f>([60]SUMMARY!$G181)</f>
        <v>0</v>
      </c>
      <c r="BS176" s="20">
        <f>([61]SUMMARY!$G181)</f>
        <v>0</v>
      </c>
      <c r="BT176" s="20">
        <f>([62]SUMMARY!$G181)</f>
        <v>0</v>
      </c>
      <c r="BU176" s="20">
        <f>([63]SUMMARY!$G181)</f>
        <v>0</v>
      </c>
      <c r="BV176" s="20">
        <f>([64]SUMMARY!$G181)</f>
        <v>0</v>
      </c>
      <c r="BW176" s="20">
        <f>([65]SUMMARY!$G181)</f>
        <v>0</v>
      </c>
      <c r="BX176" s="20">
        <f>([66]SUMMARY!$G181)</f>
        <v>0</v>
      </c>
      <c r="BY176" s="20">
        <f>([67]SUMMARY!$G181)</f>
        <v>0</v>
      </c>
      <c r="BZ176" s="20">
        <f>([68]SUMMARY!$G181)</f>
        <v>0</v>
      </c>
      <c r="CA176" s="20">
        <f>([69]SUMMARY!$G181)</f>
        <v>0</v>
      </c>
      <c r="CB176" s="20">
        <f>([70]SUMMARY!$G181)</f>
        <v>0</v>
      </c>
      <c r="CC176" s="20">
        <f>([71]SUMMARY!$G181)</f>
        <v>0</v>
      </c>
      <c r="CD176" s="20">
        <f>([72]SUMMARY!$G181)</f>
        <v>0</v>
      </c>
      <c r="CE176" s="20">
        <f>([73]SUMMARY!$G181)</f>
        <v>0</v>
      </c>
      <c r="CF176" s="20">
        <f>([74]SUMMARY!$G181)</f>
        <v>0</v>
      </c>
      <c r="CG176" s="20">
        <f>([75]SUMMARY!$G181)</f>
        <v>0</v>
      </c>
      <c r="CH176" s="20">
        <f>([76]SUMMARY!$G181)</f>
        <v>0</v>
      </c>
      <c r="CI176" s="20">
        <f>([77]SUMMARY!$G181)</f>
        <v>0</v>
      </c>
      <c r="CJ176" s="20">
        <f>([78]SUMMARY!$G181)</f>
        <v>0</v>
      </c>
      <c r="CK176" s="20">
        <f>([79]SUMMARY!$G181)</f>
        <v>0</v>
      </c>
      <c r="CL176" s="20">
        <f>([80]SUMMARY!$G181)</f>
        <v>0</v>
      </c>
      <c r="CM176" s="20">
        <f>([81]SUMMARY!$G181)</f>
        <v>0</v>
      </c>
      <c r="CN176" s="20">
        <f>([82]SUMMARY!$G181)</f>
        <v>0</v>
      </c>
      <c r="CO176" s="20">
        <f>([83]SUMMARY!$G181)</f>
        <v>0</v>
      </c>
      <c r="CP176" s="20">
        <f>([84]SUMMARY!$G181)</f>
        <v>0</v>
      </c>
      <c r="CQ176" s="20">
        <f>([85]SUMMARY!$G181)</f>
        <v>0</v>
      </c>
      <c r="CR176" s="20">
        <f>([86]SUMMARY!$G181)</f>
        <v>0</v>
      </c>
      <c r="CS176" s="20">
        <f>([87]SUMMARY!$G181)</f>
        <v>0</v>
      </c>
    </row>
    <row r="177" spans="1:97">
      <c r="A177" s="170">
        <v>2301900</v>
      </c>
      <c r="B177" s="170" t="s">
        <v>150</v>
      </c>
      <c r="C177" s="171">
        <f>VLOOKUP(A177,[2]!OLD,3,)</f>
        <v>-1000</v>
      </c>
      <c r="D177" s="171">
        <v>-60000</v>
      </c>
      <c r="E177" s="24">
        <f t="shared" si="161"/>
        <v>-88205</v>
      </c>
      <c r="F177" s="24">
        <f t="shared" si="162"/>
        <v>-28205</v>
      </c>
      <c r="G177" s="24">
        <f t="shared" si="163"/>
        <v>-1110</v>
      </c>
      <c r="H177" s="24">
        <f t="shared" si="164"/>
        <v>-1521</v>
      </c>
      <c r="I177" s="24">
        <f t="shared" si="165"/>
        <v>-14429</v>
      </c>
      <c r="J177" s="24">
        <f t="shared" si="166"/>
        <v>-33786</v>
      </c>
      <c r="K177" s="24">
        <f t="shared" si="167"/>
        <v>-11610</v>
      </c>
      <c r="L177" s="24">
        <f t="shared" si="168"/>
        <v>-16117</v>
      </c>
      <c r="M177" s="24">
        <f t="shared" si="169"/>
        <v>-9632</v>
      </c>
      <c r="N177" s="20">
        <f>([4]SUMMARY!$G182)</f>
        <v>-518</v>
      </c>
      <c r="O177" s="20">
        <f>([5]SUMMARY!$G182)</f>
        <v>-86</v>
      </c>
      <c r="P177" s="20">
        <f>([6]SUMMARY!$G182)</f>
        <v>0</v>
      </c>
      <c r="Q177" s="20">
        <f>([7]SUMMARY!$G182)</f>
        <v>0</v>
      </c>
      <c r="R177" s="20">
        <f>([8]SUMMARY!$G182)</f>
        <v>0</v>
      </c>
      <c r="S177" s="20">
        <f>([9]SUMMARY!$G182)</f>
        <v>0</v>
      </c>
      <c r="T177" s="20">
        <f>([10]SUMMARY!$G182)</f>
        <v>0</v>
      </c>
      <c r="U177" s="20">
        <f>([11]SUMMARY!$G182)</f>
        <v>-2</v>
      </c>
      <c r="V177" s="20">
        <f>([12]SUMMARY!$G182)</f>
        <v>-143</v>
      </c>
      <c r="W177" s="20">
        <f>([13]SUMMARY!$G182)</f>
        <v>0</v>
      </c>
      <c r="X177" s="20">
        <f>([14]SUMMARY!$G182)</f>
        <v>0</v>
      </c>
      <c r="Y177" s="20">
        <f>([15]SUMMARY!$G182)</f>
        <v>0</v>
      </c>
      <c r="Z177" s="20">
        <f>([16]SUMMARY!$G182)</f>
        <v>-361</v>
      </c>
      <c r="AA177" s="20">
        <f>([17]SUMMARY!$G182)</f>
        <v>0</v>
      </c>
      <c r="AB177" s="20">
        <f>([18]SUMMARY!$G182)</f>
        <v>-1360</v>
      </c>
      <c r="AC177" s="20">
        <f>([19]SUMMARY!$G182)</f>
        <v>0</v>
      </c>
      <c r="AD177" s="20">
        <f>([20]SUMMARY!$G182)</f>
        <v>-32</v>
      </c>
      <c r="AE177" s="20">
        <f>([21]SUMMARY!$G182)</f>
        <v>0</v>
      </c>
      <c r="AF177" s="20">
        <f>([22]SUMMARY!$G182)</f>
        <v>0</v>
      </c>
      <c r="AG177" s="20">
        <f>([23]SUMMARY!$G182)</f>
        <v>-129</v>
      </c>
      <c r="AH177" s="20">
        <f>([24]SUMMARY!$G182)</f>
        <v>-3332</v>
      </c>
      <c r="AI177" s="20">
        <f>([25]SUMMARY!$G182)</f>
        <v>-8979</v>
      </c>
      <c r="AJ177" s="20">
        <f>([26]SUMMARY!$G182)</f>
        <v>-2118</v>
      </c>
      <c r="AK177" s="20">
        <f>([27]SUMMARY!$G182)</f>
        <v>-535</v>
      </c>
      <c r="AL177" s="20">
        <f>([28]SUMMARY!$G182)</f>
        <v>-7577</v>
      </c>
      <c r="AM177" s="20">
        <f>([29]SUMMARY!$G182)</f>
        <v>-437</v>
      </c>
      <c r="AN177" s="20">
        <f>([30]SUMMARY!$G182)</f>
        <v>-165</v>
      </c>
      <c r="AO177" s="20">
        <f>([31]SUMMARY!$G182)</f>
        <v>-200</v>
      </c>
      <c r="AP177" s="20">
        <f>([32]SUMMARY!$G182)</f>
        <v>-6728</v>
      </c>
      <c r="AQ177" s="20">
        <f>([33]SUMMARY!$G182)</f>
        <v>-9785</v>
      </c>
      <c r="AR177" s="20">
        <f>([34]SUMMARY!$G182)</f>
        <v>0</v>
      </c>
      <c r="AS177" s="20">
        <f>([35]SUMMARY!$G182)</f>
        <v>0</v>
      </c>
      <c r="AT177" s="20">
        <f>([36]SUMMARY!$G182)</f>
        <v>-6883</v>
      </c>
      <c r="AU177" s="20">
        <f>([37]SUMMARY!$G182)</f>
        <v>-514</v>
      </c>
      <c r="AV177" s="20">
        <f>([38]SUMMARY!$G182)</f>
        <v>0</v>
      </c>
      <c r="AW177" s="20">
        <f>([39]SUMMARY!$G182)</f>
        <v>0</v>
      </c>
      <c r="AX177" s="20">
        <f>([40]SUMMARY!$G182)</f>
        <v>0</v>
      </c>
      <c r="AY177" s="20">
        <f>([41]SUMMARY!$G182)</f>
        <v>0</v>
      </c>
      <c r="AZ177" s="20">
        <f>([42]SUMMARY!$G182)</f>
        <v>0</v>
      </c>
      <c r="BA177" s="20">
        <f>([43]SUMMARY!$G182)</f>
        <v>0</v>
      </c>
      <c r="BB177" s="20">
        <f>([44]SUMMARY!$G182)</f>
        <v>0</v>
      </c>
      <c r="BC177" s="20">
        <f>([45]SUMMARY!$G182)</f>
        <v>0</v>
      </c>
      <c r="BD177" s="20">
        <f>([46]SUMMARY!$G182)</f>
        <v>0</v>
      </c>
      <c r="BE177" s="20">
        <f>([47]SUMMARY!$G182)</f>
        <v>0</v>
      </c>
      <c r="BF177" s="20">
        <f>([48]SUMMARY!$G182)</f>
        <v>-962</v>
      </c>
      <c r="BG177" s="20">
        <f>([49]SUMMARY!$G182)</f>
        <v>0</v>
      </c>
      <c r="BH177" s="20">
        <f>([50]SUMMARY!$G182)</f>
        <v>-404</v>
      </c>
      <c r="BI177" s="20">
        <f>([51]SUMMARY!$G182)</f>
        <v>-24</v>
      </c>
      <c r="BJ177" s="20">
        <f>([52]SUMMARY!$G182)</f>
        <v>-1152</v>
      </c>
      <c r="BK177" s="20">
        <f>([53]SUMMARY!$G182)</f>
        <v>0</v>
      </c>
      <c r="BL177" s="20">
        <f>([54]SUMMARY!$G182)</f>
        <v>-118</v>
      </c>
      <c r="BM177" s="20">
        <f>([55]SUMMARY!$G182)</f>
        <v>0</v>
      </c>
      <c r="BN177" s="20">
        <f>([56]SUMMARY!$G182)</f>
        <v>0</v>
      </c>
      <c r="BO177" s="20">
        <f>([57]SUMMARY!$G182)</f>
        <v>0</v>
      </c>
      <c r="BP177" s="20">
        <f>([58]SUMMARY!$G182)</f>
        <v>-240</v>
      </c>
      <c r="BQ177" s="20">
        <f>([59]SUMMARY!$G182)</f>
        <v>-1816</v>
      </c>
      <c r="BR177" s="20">
        <f>([60]SUMMARY!$G182)</f>
        <v>-2138</v>
      </c>
      <c r="BS177" s="20">
        <f>([61]SUMMARY!$G182)</f>
        <v>-948</v>
      </c>
      <c r="BT177" s="20">
        <f>([62]SUMMARY!$G182)</f>
        <v>-2320</v>
      </c>
      <c r="BU177" s="20">
        <f>([63]SUMMARY!$G182)</f>
        <v>-2450</v>
      </c>
      <c r="BV177" s="20">
        <f>([64]SUMMARY!$G182)</f>
        <v>-1898</v>
      </c>
      <c r="BW177" s="20">
        <f>([65]SUMMARY!$G182)</f>
        <v>-709</v>
      </c>
      <c r="BX177" s="20">
        <f>([66]SUMMARY!$G182)</f>
        <v>-1202</v>
      </c>
      <c r="BY177" s="20">
        <f>([67]SUMMARY!$G182)</f>
        <v>-1237</v>
      </c>
      <c r="BZ177" s="20">
        <f>([68]SUMMARY!$G182)</f>
        <v>-5264</v>
      </c>
      <c r="CA177" s="20">
        <f>([69]SUMMARY!$G182)</f>
        <v>-609</v>
      </c>
      <c r="CB177" s="20">
        <f>([70]SUMMARY!$G182)</f>
        <v>-3268</v>
      </c>
      <c r="CC177" s="20">
        <f>([71]SUMMARY!$G182)</f>
        <v>-1481</v>
      </c>
      <c r="CD177" s="20">
        <f>([72]SUMMARY!$G182)</f>
        <v>-449</v>
      </c>
      <c r="CE177" s="20">
        <f>([73]SUMMARY!$G182)</f>
        <v>0</v>
      </c>
      <c r="CF177" s="20">
        <f>([74]SUMMARY!$G182)</f>
        <v>-608</v>
      </c>
      <c r="CG177" s="20">
        <f>([75]SUMMARY!$G182)</f>
        <v>-453</v>
      </c>
      <c r="CH177" s="20">
        <f>([76]SUMMARY!$G182)</f>
        <v>-294</v>
      </c>
      <c r="CI177" s="20">
        <f>([77]SUMMARY!$G182)</f>
        <v>0</v>
      </c>
      <c r="CJ177" s="20">
        <f>([78]SUMMARY!$G182)</f>
        <v>-581</v>
      </c>
      <c r="CK177" s="20">
        <f>([79]SUMMARY!$G182)</f>
        <v>-1360</v>
      </c>
      <c r="CL177" s="20">
        <f>([80]SUMMARY!$G182)</f>
        <v>-92</v>
      </c>
      <c r="CM177" s="20">
        <f>([81]SUMMARY!$G182)</f>
        <v>-1252</v>
      </c>
      <c r="CN177" s="20">
        <f>([82]SUMMARY!$G182)</f>
        <v>-3326</v>
      </c>
      <c r="CO177" s="20">
        <f>([83]SUMMARY!$G182)</f>
        <v>-930</v>
      </c>
      <c r="CP177" s="20">
        <f>([84]SUMMARY!$G182)</f>
        <v>-185</v>
      </c>
      <c r="CQ177" s="20">
        <f>([85]SUMMARY!$G182)</f>
        <v>0</v>
      </c>
      <c r="CR177" s="20">
        <f>([86]SUMMARY!$G182)</f>
        <v>-452</v>
      </c>
      <c r="CS177" s="20">
        <f>([87]SUMMARY!$G182)</f>
        <v>-99</v>
      </c>
    </row>
    <row r="178" spans="1:97">
      <c r="A178" s="170">
        <v>2301901</v>
      </c>
      <c r="B178" s="170" t="s">
        <v>151</v>
      </c>
      <c r="C178" s="171">
        <f>VLOOKUP(A178,[2]!OLD,3,)</f>
        <v>-150000</v>
      </c>
      <c r="D178" s="171">
        <v>-168000</v>
      </c>
      <c r="E178" s="24">
        <f t="shared" si="161"/>
        <v>-126522</v>
      </c>
      <c r="F178" s="24">
        <f t="shared" si="162"/>
        <v>41478</v>
      </c>
      <c r="G178" s="24">
        <f t="shared" si="163"/>
        <v>0</v>
      </c>
      <c r="H178" s="24">
        <f t="shared" si="164"/>
        <v>0</v>
      </c>
      <c r="I178" s="24">
        <f t="shared" si="165"/>
        <v>-126522</v>
      </c>
      <c r="J178" s="24">
        <f t="shared" si="166"/>
        <v>0</v>
      </c>
      <c r="K178" s="24">
        <f t="shared" si="167"/>
        <v>0</v>
      </c>
      <c r="L178" s="24">
        <f t="shared" si="168"/>
        <v>0</v>
      </c>
      <c r="M178" s="24">
        <f t="shared" si="169"/>
        <v>0</v>
      </c>
      <c r="N178" s="20">
        <f>([4]SUMMARY!$G183)</f>
        <v>0</v>
      </c>
      <c r="O178" s="20">
        <f>([5]SUMMARY!$G183)</f>
        <v>0</v>
      </c>
      <c r="P178" s="20">
        <f>([6]SUMMARY!$G183)</f>
        <v>0</v>
      </c>
      <c r="Q178" s="20">
        <f>([7]SUMMARY!$G183)</f>
        <v>0</v>
      </c>
      <c r="R178" s="20">
        <f>([8]SUMMARY!$G183)</f>
        <v>0</v>
      </c>
      <c r="S178" s="20">
        <f>([9]SUMMARY!$G183)</f>
        <v>0</v>
      </c>
      <c r="T178" s="20">
        <f>([10]SUMMARY!$G183)</f>
        <v>0</v>
      </c>
      <c r="U178" s="20">
        <f>([11]SUMMARY!$G183)</f>
        <v>0</v>
      </c>
      <c r="V178" s="20">
        <f>([12]SUMMARY!$G183)</f>
        <v>0</v>
      </c>
      <c r="W178" s="20">
        <f>([13]SUMMARY!$G183)</f>
        <v>0</v>
      </c>
      <c r="X178" s="20">
        <f>([14]SUMMARY!$G183)</f>
        <v>0</v>
      </c>
      <c r="Y178" s="20">
        <f>([15]SUMMARY!$G183)</f>
        <v>0</v>
      </c>
      <c r="Z178" s="20">
        <f>([16]SUMMARY!$G183)</f>
        <v>0</v>
      </c>
      <c r="AA178" s="20">
        <f>([17]SUMMARY!$G183)</f>
        <v>0</v>
      </c>
      <c r="AB178" s="20">
        <f>([18]SUMMARY!$G183)</f>
        <v>0</v>
      </c>
      <c r="AC178" s="20">
        <f>([19]SUMMARY!$G183)</f>
        <v>0</v>
      </c>
      <c r="AD178" s="20">
        <f>([20]SUMMARY!$G183)</f>
        <v>0</v>
      </c>
      <c r="AE178" s="20">
        <f>([21]SUMMARY!$G183)</f>
        <v>0</v>
      </c>
      <c r="AF178" s="20">
        <f>([22]SUMMARY!$G183)</f>
        <v>0</v>
      </c>
      <c r="AG178" s="20">
        <f>([23]SUMMARY!$G183)</f>
        <v>0</v>
      </c>
      <c r="AH178" s="20">
        <f>([24]SUMMARY!$G183)</f>
        <v>0</v>
      </c>
      <c r="AI178" s="20">
        <f>([25]SUMMARY!$G183)</f>
        <v>-126522</v>
      </c>
      <c r="AJ178" s="20">
        <f>([26]SUMMARY!$G183)</f>
        <v>0</v>
      </c>
      <c r="AK178" s="20">
        <f>([27]SUMMARY!$G183)</f>
        <v>0</v>
      </c>
      <c r="AL178" s="20">
        <f>([28]SUMMARY!$G183)</f>
        <v>0</v>
      </c>
      <c r="AM178" s="20">
        <f>([29]SUMMARY!$G183)</f>
        <v>0</v>
      </c>
      <c r="AN178" s="20">
        <f>([30]SUMMARY!$G183)</f>
        <v>0</v>
      </c>
      <c r="AO178" s="20">
        <f>([31]SUMMARY!$G183)</f>
        <v>0</v>
      </c>
      <c r="AP178" s="20">
        <f>([32]SUMMARY!$G183)</f>
        <v>0</v>
      </c>
      <c r="AQ178" s="20">
        <f>([33]SUMMARY!$G183)</f>
        <v>0</v>
      </c>
      <c r="AR178" s="20">
        <f>([34]SUMMARY!$G183)</f>
        <v>0</v>
      </c>
      <c r="AS178" s="20">
        <f>([35]SUMMARY!$G183)</f>
        <v>0</v>
      </c>
      <c r="AT178" s="20">
        <f>([36]SUMMARY!$G183)</f>
        <v>0</v>
      </c>
      <c r="AU178" s="20">
        <f>([37]SUMMARY!$G183)</f>
        <v>0</v>
      </c>
      <c r="AV178" s="20">
        <f>([38]SUMMARY!$G183)</f>
        <v>0</v>
      </c>
      <c r="AW178" s="20">
        <f>([39]SUMMARY!$G183)</f>
        <v>0</v>
      </c>
      <c r="AX178" s="20">
        <f>([40]SUMMARY!$G183)</f>
        <v>0</v>
      </c>
      <c r="AY178" s="20">
        <f>([41]SUMMARY!$G183)</f>
        <v>0</v>
      </c>
      <c r="AZ178" s="20">
        <f>([42]SUMMARY!$G183)</f>
        <v>0</v>
      </c>
      <c r="BA178" s="20">
        <f>([43]SUMMARY!$G183)</f>
        <v>0</v>
      </c>
      <c r="BB178" s="20">
        <f>([44]SUMMARY!$G183)</f>
        <v>0</v>
      </c>
      <c r="BC178" s="20">
        <f>([45]SUMMARY!$G183)</f>
        <v>0</v>
      </c>
      <c r="BD178" s="20">
        <f>([46]SUMMARY!$G183)</f>
        <v>0</v>
      </c>
      <c r="BE178" s="20">
        <f>([47]SUMMARY!$G183)</f>
        <v>0</v>
      </c>
      <c r="BF178" s="20">
        <f>([48]SUMMARY!$G183)</f>
        <v>0</v>
      </c>
      <c r="BG178" s="20">
        <f>([49]SUMMARY!$G183)</f>
        <v>0</v>
      </c>
      <c r="BH178" s="20">
        <f>([50]SUMMARY!$G183)</f>
        <v>0</v>
      </c>
      <c r="BI178" s="20">
        <f>([51]SUMMARY!$G183)</f>
        <v>0</v>
      </c>
      <c r="BJ178" s="20">
        <f>([52]SUMMARY!$G183)</f>
        <v>0</v>
      </c>
      <c r="BK178" s="20">
        <f>([53]SUMMARY!$G183)</f>
        <v>0</v>
      </c>
      <c r="BL178" s="20">
        <f>([54]SUMMARY!$G183)</f>
        <v>0</v>
      </c>
      <c r="BM178" s="20">
        <f>([55]SUMMARY!$G183)</f>
        <v>0</v>
      </c>
      <c r="BN178" s="20">
        <f>([56]SUMMARY!$G183)</f>
        <v>0</v>
      </c>
      <c r="BO178" s="20">
        <f>([57]SUMMARY!$G183)</f>
        <v>0</v>
      </c>
      <c r="BP178" s="20">
        <f>([58]SUMMARY!$G183)</f>
        <v>0</v>
      </c>
      <c r="BQ178" s="20">
        <f>([59]SUMMARY!$G183)</f>
        <v>0</v>
      </c>
      <c r="BR178" s="20">
        <f>([60]SUMMARY!$G183)</f>
        <v>0</v>
      </c>
      <c r="BS178" s="20">
        <f>([61]SUMMARY!$G183)</f>
        <v>0</v>
      </c>
      <c r="BT178" s="20">
        <f>([62]SUMMARY!$G183)</f>
        <v>0</v>
      </c>
      <c r="BU178" s="20">
        <f>([63]SUMMARY!$G183)</f>
        <v>0</v>
      </c>
      <c r="BV178" s="20">
        <f>([64]SUMMARY!$G183)</f>
        <v>0</v>
      </c>
      <c r="BW178" s="20">
        <f>([65]SUMMARY!$G183)</f>
        <v>0</v>
      </c>
      <c r="BX178" s="20">
        <f>([66]SUMMARY!$G183)</f>
        <v>0</v>
      </c>
      <c r="BY178" s="20">
        <f>([67]SUMMARY!$G183)</f>
        <v>0</v>
      </c>
      <c r="BZ178" s="20">
        <f>([68]SUMMARY!$G183)</f>
        <v>0</v>
      </c>
      <c r="CA178" s="20">
        <f>([69]SUMMARY!$G183)</f>
        <v>0</v>
      </c>
      <c r="CB178" s="20">
        <f>([70]SUMMARY!$G183)</f>
        <v>0</v>
      </c>
      <c r="CC178" s="20">
        <f>([71]SUMMARY!$G183)</f>
        <v>0</v>
      </c>
      <c r="CD178" s="20">
        <f>([72]SUMMARY!$G183)</f>
        <v>0</v>
      </c>
      <c r="CE178" s="20">
        <f>([73]SUMMARY!$G183)</f>
        <v>0</v>
      </c>
      <c r="CF178" s="20">
        <f>([74]SUMMARY!$G183)</f>
        <v>0</v>
      </c>
      <c r="CG178" s="20">
        <f>([75]SUMMARY!$G183)</f>
        <v>0</v>
      </c>
      <c r="CH178" s="20">
        <f>([76]SUMMARY!$G183)</f>
        <v>0</v>
      </c>
      <c r="CI178" s="20">
        <f>([77]SUMMARY!$G183)</f>
        <v>0</v>
      </c>
      <c r="CJ178" s="20">
        <f>([78]SUMMARY!$G183)</f>
        <v>0</v>
      </c>
      <c r="CK178" s="20">
        <f>([79]SUMMARY!$G183)</f>
        <v>0</v>
      </c>
      <c r="CL178" s="20">
        <f>([80]SUMMARY!$G183)</f>
        <v>0</v>
      </c>
      <c r="CM178" s="20">
        <f>([81]SUMMARY!$G183)</f>
        <v>0</v>
      </c>
      <c r="CN178" s="20">
        <f>([82]SUMMARY!$G183)</f>
        <v>0</v>
      </c>
      <c r="CO178" s="20">
        <f>([83]SUMMARY!$G183)</f>
        <v>0</v>
      </c>
      <c r="CP178" s="20">
        <f>([84]SUMMARY!$G183)</f>
        <v>0</v>
      </c>
      <c r="CQ178" s="20">
        <f>([85]SUMMARY!$G183)</f>
        <v>0</v>
      </c>
      <c r="CR178" s="20">
        <f>([86]SUMMARY!$G183)</f>
        <v>0</v>
      </c>
      <c r="CS178" s="20">
        <f>([87]SUMMARY!$G183)</f>
        <v>0</v>
      </c>
    </row>
    <row r="179" spans="1:97">
      <c r="A179" s="3">
        <v>2309995</v>
      </c>
      <c r="B179" s="3" t="s">
        <v>152</v>
      </c>
      <c r="C179" s="17">
        <f>SUM(C166:C178)</f>
        <v>-9022934</v>
      </c>
      <c r="D179" s="17">
        <f>SUM(D166:D178)</f>
        <v>-9368606</v>
      </c>
      <c r="E179" s="17">
        <f>SUM(E166:E178)</f>
        <v>-30196492</v>
      </c>
      <c r="F179" s="17">
        <f>SUM(F166:F178)</f>
        <v>-20827886</v>
      </c>
      <c r="G179" s="24">
        <f t="shared" ref="G179:M179" si="170">SUM(G167:G178)</f>
        <v>-1110</v>
      </c>
      <c r="H179" s="24">
        <f t="shared" si="170"/>
        <v>-1521</v>
      </c>
      <c r="I179" s="24">
        <f t="shared" si="170"/>
        <v>-21809285</v>
      </c>
      <c r="J179" s="24">
        <f t="shared" si="170"/>
        <v>-7922436</v>
      </c>
      <c r="K179" s="24">
        <f t="shared" si="170"/>
        <v>-11610</v>
      </c>
      <c r="L179" s="24">
        <f t="shared" si="170"/>
        <v>-16117</v>
      </c>
      <c r="M179" s="24">
        <f t="shared" si="170"/>
        <v>-434413</v>
      </c>
      <c r="N179" s="11">
        <f>SUM(N166:N178)</f>
        <v>-518</v>
      </c>
      <c r="O179" s="11">
        <f t="shared" ref="O179:BZ179" si="171">SUM(O166:O178)</f>
        <v>-86</v>
      </c>
      <c r="P179" s="11">
        <f t="shared" si="171"/>
        <v>0</v>
      </c>
      <c r="Q179" s="11">
        <f t="shared" si="171"/>
        <v>0</v>
      </c>
      <c r="R179" s="11">
        <f t="shared" si="171"/>
        <v>0</v>
      </c>
      <c r="S179" s="11">
        <f t="shared" si="171"/>
        <v>0</v>
      </c>
      <c r="T179" s="11">
        <f t="shared" si="171"/>
        <v>0</v>
      </c>
      <c r="U179" s="11">
        <f t="shared" si="171"/>
        <v>-2</v>
      </c>
      <c r="V179" s="11">
        <f t="shared" si="171"/>
        <v>-143</v>
      </c>
      <c r="W179" s="11">
        <f t="shared" si="171"/>
        <v>0</v>
      </c>
      <c r="X179" s="11">
        <f t="shared" si="171"/>
        <v>0</v>
      </c>
      <c r="Y179" s="11">
        <f t="shared" si="171"/>
        <v>0</v>
      </c>
      <c r="Z179" s="11">
        <f t="shared" si="171"/>
        <v>-361</v>
      </c>
      <c r="AA179" s="11">
        <f t="shared" si="171"/>
        <v>0</v>
      </c>
      <c r="AB179" s="11">
        <f t="shared" si="171"/>
        <v>-1360</v>
      </c>
      <c r="AC179" s="11">
        <f t="shared" si="171"/>
        <v>0</v>
      </c>
      <c r="AD179" s="11">
        <f t="shared" si="171"/>
        <v>-32</v>
      </c>
      <c r="AE179" s="11">
        <f t="shared" si="171"/>
        <v>0</v>
      </c>
      <c r="AF179" s="11">
        <f t="shared" si="171"/>
        <v>0</v>
      </c>
      <c r="AG179" s="11">
        <f t="shared" si="171"/>
        <v>-129</v>
      </c>
      <c r="AH179" s="11">
        <f t="shared" si="171"/>
        <v>-3332</v>
      </c>
      <c r="AI179" s="11">
        <f t="shared" si="171"/>
        <v>-21803835</v>
      </c>
      <c r="AJ179" s="11">
        <f t="shared" si="171"/>
        <v>-2118</v>
      </c>
      <c r="AK179" s="11">
        <f t="shared" si="171"/>
        <v>-535</v>
      </c>
      <c r="AL179" s="11">
        <f t="shared" si="171"/>
        <v>-1031623</v>
      </c>
      <c r="AM179" s="11">
        <f t="shared" si="171"/>
        <v>-437</v>
      </c>
      <c r="AN179" s="11">
        <f t="shared" si="171"/>
        <v>-165</v>
      </c>
      <c r="AO179" s="11">
        <f t="shared" si="171"/>
        <v>-200</v>
      </c>
      <c r="AP179" s="11">
        <f t="shared" si="171"/>
        <v>-6728</v>
      </c>
      <c r="AQ179" s="11">
        <f t="shared" si="171"/>
        <v>-9785</v>
      </c>
      <c r="AR179" s="11">
        <f t="shared" si="171"/>
        <v>0</v>
      </c>
      <c r="AS179" s="11">
        <f t="shared" si="171"/>
        <v>0</v>
      </c>
      <c r="AT179" s="11">
        <f t="shared" si="171"/>
        <v>-6883</v>
      </c>
      <c r="AU179" s="11">
        <f t="shared" si="171"/>
        <v>-514</v>
      </c>
      <c r="AV179" s="11">
        <f t="shared" si="171"/>
        <v>0</v>
      </c>
      <c r="AW179" s="11">
        <f t="shared" si="171"/>
        <v>-504000</v>
      </c>
      <c r="AX179" s="11">
        <f t="shared" si="171"/>
        <v>0</v>
      </c>
      <c r="AY179" s="11">
        <f t="shared" si="171"/>
        <v>0</v>
      </c>
      <c r="AZ179" s="11">
        <f t="shared" si="171"/>
        <v>-63952</v>
      </c>
      <c r="BA179" s="11">
        <f t="shared" si="171"/>
        <v>0</v>
      </c>
      <c r="BB179" s="11">
        <f t="shared" si="171"/>
        <v>0</v>
      </c>
      <c r="BC179" s="11">
        <f t="shared" si="171"/>
        <v>0</v>
      </c>
      <c r="BD179" s="11">
        <f t="shared" si="171"/>
        <v>-5022562</v>
      </c>
      <c r="BE179" s="11">
        <f t="shared" si="171"/>
        <v>0</v>
      </c>
      <c r="BF179" s="11">
        <f t="shared" si="171"/>
        <v>-962</v>
      </c>
      <c r="BG179" s="11">
        <f t="shared" si="171"/>
        <v>-1274090</v>
      </c>
      <c r="BH179" s="11">
        <f t="shared" si="171"/>
        <v>-404</v>
      </c>
      <c r="BI179" s="11">
        <f t="shared" si="171"/>
        <v>-24</v>
      </c>
      <c r="BJ179" s="11">
        <f t="shared" si="171"/>
        <v>-1152</v>
      </c>
      <c r="BK179" s="11">
        <f t="shared" si="171"/>
        <v>0</v>
      </c>
      <c r="BL179" s="11">
        <f t="shared" si="171"/>
        <v>-118</v>
      </c>
      <c r="BM179" s="11">
        <f t="shared" si="171"/>
        <v>0</v>
      </c>
      <c r="BN179" s="11">
        <f t="shared" si="171"/>
        <v>0</v>
      </c>
      <c r="BO179" s="11">
        <f t="shared" si="171"/>
        <v>0</v>
      </c>
      <c r="BP179" s="11">
        <f t="shared" si="171"/>
        <v>-240</v>
      </c>
      <c r="BQ179" s="11">
        <f t="shared" si="171"/>
        <v>-1816</v>
      </c>
      <c r="BR179" s="11">
        <f t="shared" si="171"/>
        <v>-2138</v>
      </c>
      <c r="BS179" s="11">
        <f t="shared" si="171"/>
        <v>-948</v>
      </c>
      <c r="BT179" s="11">
        <f t="shared" si="171"/>
        <v>-2320</v>
      </c>
      <c r="BU179" s="11">
        <f t="shared" si="171"/>
        <v>-2450</v>
      </c>
      <c r="BV179" s="11">
        <f t="shared" si="171"/>
        <v>-1898</v>
      </c>
      <c r="BW179" s="11">
        <f t="shared" si="171"/>
        <v>-709</v>
      </c>
      <c r="BX179" s="11">
        <f t="shared" si="171"/>
        <v>-1202</v>
      </c>
      <c r="BY179" s="11">
        <f t="shared" si="171"/>
        <v>-1237</v>
      </c>
      <c r="BZ179" s="11">
        <f t="shared" si="171"/>
        <v>-5264</v>
      </c>
      <c r="CA179" s="11">
        <f t="shared" ref="CA179:CS179" si="172">SUM(CA166:CA178)</f>
        <v>-609</v>
      </c>
      <c r="CB179" s="11">
        <f t="shared" si="172"/>
        <v>-3268</v>
      </c>
      <c r="CC179" s="11">
        <f t="shared" si="172"/>
        <v>-1481</v>
      </c>
      <c r="CD179" s="11">
        <f t="shared" si="172"/>
        <v>-449</v>
      </c>
      <c r="CE179" s="11">
        <f t="shared" si="172"/>
        <v>0</v>
      </c>
      <c r="CF179" s="11">
        <f t="shared" si="172"/>
        <v>-608</v>
      </c>
      <c r="CG179" s="11">
        <f t="shared" si="172"/>
        <v>-453</v>
      </c>
      <c r="CH179" s="11">
        <f t="shared" si="172"/>
        <v>-294</v>
      </c>
      <c r="CI179" s="11">
        <f t="shared" si="172"/>
        <v>0</v>
      </c>
      <c r="CJ179" s="11">
        <f t="shared" si="172"/>
        <v>-581</v>
      </c>
      <c r="CK179" s="11">
        <f t="shared" si="172"/>
        <v>-1360</v>
      </c>
      <c r="CL179" s="11">
        <f t="shared" si="172"/>
        <v>-92</v>
      </c>
      <c r="CM179" s="11">
        <f t="shared" si="172"/>
        <v>-1252</v>
      </c>
      <c r="CN179" s="11">
        <f t="shared" si="172"/>
        <v>-3326</v>
      </c>
      <c r="CO179" s="11">
        <f t="shared" si="172"/>
        <v>-930</v>
      </c>
      <c r="CP179" s="11">
        <f t="shared" si="172"/>
        <v>-424966</v>
      </c>
      <c r="CQ179" s="11">
        <f t="shared" si="172"/>
        <v>0</v>
      </c>
      <c r="CR179" s="11">
        <f t="shared" si="172"/>
        <v>-452</v>
      </c>
      <c r="CS179" s="11">
        <f t="shared" si="172"/>
        <v>-99</v>
      </c>
    </row>
    <row r="180" spans="1:97">
      <c r="A180" s="1"/>
      <c r="B180" s="1"/>
      <c r="G180" s="23"/>
      <c r="H180" s="23"/>
      <c r="I180" s="23"/>
      <c r="J180" s="23"/>
      <c r="K180" s="23"/>
      <c r="L180" s="23"/>
      <c r="M180" s="23"/>
    </row>
    <row r="181" spans="1:97" ht="15.75" thickBot="1">
      <c r="A181" s="4">
        <v>2359997</v>
      </c>
      <c r="B181" s="4" t="s">
        <v>153</v>
      </c>
      <c r="C181" s="18">
        <f t="shared" ref="C181:N181" si="173">SUM(C179+C164+C159+C152+C146+C139)</f>
        <v>-342569300</v>
      </c>
      <c r="D181" s="18">
        <f t="shared" si="173"/>
        <v>-373216858</v>
      </c>
      <c r="E181" s="18">
        <f t="shared" si="173"/>
        <v>-379607269</v>
      </c>
      <c r="F181" s="18">
        <f t="shared" ref="F181" si="174">SUM(F179+F164+F159+F152+F146+F139)</f>
        <v>-6390411</v>
      </c>
      <c r="G181" s="25">
        <f t="shared" si="173"/>
        <v>-1110</v>
      </c>
      <c r="H181" s="25">
        <f t="shared" si="173"/>
        <v>-1521</v>
      </c>
      <c r="I181" s="25">
        <f t="shared" si="173"/>
        <v>-246725987</v>
      </c>
      <c r="J181" s="25">
        <f t="shared" si="173"/>
        <v>-17486461</v>
      </c>
      <c r="K181" s="25">
        <f t="shared" si="173"/>
        <v>-43408193</v>
      </c>
      <c r="L181" s="25">
        <f t="shared" si="173"/>
        <v>-35288117</v>
      </c>
      <c r="M181" s="25">
        <f t="shared" si="173"/>
        <v>-36695880</v>
      </c>
      <c r="N181" s="10">
        <f t="shared" si="173"/>
        <v>-518</v>
      </c>
      <c r="O181" s="10">
        <f t="shared" ref="O181" si="175">SUM(O179+O164+O159+O152+O146+O139)</f>
        <v>-86</v>
      </c>
      <c r="P181" s="10">
        <f t="shared" ref="P181:BZ181" si="176">SUM(P179+P164+P159+P152+P146+P139)</f>
        <v>0</v>
      </c>
      <c r="Q181" s="10">
        <f t="shared" si="176"/>
        <v>0</v>
      </c>
      <c r="R181" s="10">
        <f t="shared" si="176"/>
        <v>0</v>
      </c>
      <c r="S181" s="10">
        <f t="shared" si="176"/>
        <v>0</v>
      </c>
      <c r="T181" s="10">
        <f t="shared" si="176"/>
        <v>0</v>
      </c>
      <c r="U181" s="10">
        <f t="shared" si="176"/>
        <v>-2</v>
      </c>
      <c r="V181" s="10">
        <f t="shared" si="176"/>
        <v>-143</v>
      </c>
      <c r="W181" s="10">
        <f t="shared" si="176"/>
        <v>0</v>
      </c>
      <c r="X181" s="10">
        <f t="shared" si="176"/>
        <v>0</v>
      </c>
      <c r="Y181" s="10">
        <f t="shared" si="176"/>
        <v>0</v>
      </c>
      <c r="Z181" s="10">
        <f t="shared" si="176"/>
        <v>-361</v>
      </c>
      <c r="AA181" s="10">
        <f t="shared" si="176"/>
        <v>0</v>
      </c>
      <c r="AB181" s="10">
        <f t="shared" si="176"/>
        <v>-1360</v>
      </c>
      <c r="AC181" s="10">
        <f t="shared" si="176"/>
        <v>0</v>
      </c>
      <c r="AD181" s="10">
        <f t="shared" si="176"/>
        <v>-32</v>
      </c>
      <c r="AE181" s="10">
        <f t="shared" si="176"/>
        <v>0</v>
      </c>
      <c r="AF181" s="10">
        <f t="shared" si="176"/>
        <v>0</v>
      </c>
      <c r="AG181" s="10">
        <f t="shared" si="176"/>
        <v>-129</v>
      </c>
      <c r="AH181" s="10">
        <f t="shared" si="176"/>
        <v>-3332</v>
      </c>
      <c r="AI181" s="10">
        <f t="shared" si="176"/>
        <v>-246720537</v>
      </c>
      <c r="AJ181" s="10">
        <f t="shared" si="176"/>
        <v>-2118</v>
      </c>
      <c r="AK181" s="10">
        <f t="shared" si="176"/>
        <v>-535</v>
      </c>
      <c r="AL181" s="10">
        <f t="shared" ref="AL181" si="177">SUM(AL179+AL164+AL159+AL152+AL146+AL139)</f>
        <v>-1031623</v>
      </c>
      <c r="AM181" s="10">
        <f t="shared" si="176"/>
        <v>-437</v>
      </c>
      <c r="AN181" s="10">
        <f t="shared" si="176"/>
        <v>-165</v>
      </c>
      <c r="AO181" s="10">
        <f t="shared" si="176"/>
        <v>-200</v>
      </c>
      <c r="AP181" s="10">
        <f t="shared" si="176"/>
        <v>-6728</v>
      </c>
      <c r="AQ181" s="10">
        <f t="shared" si="176"/>
        <v>-9785</v>
      </c>
      <c r="AR181" s="10">
        <f t="shared" si="176"/>
        <v>0</v>
      </c>
      <c r="AS181" s="10">
        <f t="shared" si="176"/>
        <v>0</v>
      </c>
      <c r="AT181" s="10">
        <f t="shared" si="176"/>
        <v>-420908</v>
      </c>
      <c r="AU181" s="10">
        <f t="shared" si="176"/>
        <v>-514</v>
      </c>
      <c r="AV181" s="10">
        <f t="shared" si="176"/>
        <v>-9150000</v>
      </c>
      <c r="AW181" s="10">
        <f t="shared" si="176"/>
        <v>-504000</v>
      </c>
      <c r="AX181" s="10">
        <f t="shared" si="176"/>
        <v>0</v>
      </c>
      <c r="AY181" s="10">
        <f t="shared" si="176"/>
        <v>0</v>
      </c>
      <c r="AZ181" s="10">
        <f t="shared" si="176"/>
        <v>-63952</v>
      </c>
      <c r="BA181" s="10">
        <f t="shared" si="176"/>
        <v>0</v>
      </c>
      <c r="BB181" s="10">
        <f t="shared" si="176"/>
        <v>0</v>
      </c>
      <c r="BC181" s="10">
        <f t="shared" si="176"/>
        <v>0</v>
      </c>
      <c r="BD181" s="10">
        <f t="shared" si="176"/>
        <v>-5022562</v>
      </c>
      <c r="BE181" s="10">
        <f t="shared" si="176"/>
        <v>0</v>
      </c>
      <c r="BF181" s="10">
        <f t="shared" si="176"/>
        <v>-962</v>
      </c>
      <c r="BG181" s="10">
        <f t="shared" si="176"/>
        <v>-1274090</v>
      </c>
      <c r="BH181" s="10">
        <f t="shared" si="176"/>
        <v>-404</v>
      </c>
      <c r="BI181" s="10">
        <f t="shared" si="176"/>
        <v>-1396611</v>
      </c>
      <c r="BJ181" s="10">
        <f t="shared" si="176"/>
        <v>-1152</v>
      </c>
      <c r="BK181" s="10">
        <f t="shared" si="176"/>
        <v>0</v>
      </c>
      <c r="BL181" s="10">
        <f t="shared" si="176"/>
        <v>-118</v>
      </c>
      <c r="BM181" s="10">
        <f t="shared" si="176"/>
        <v>0</v>
      </c>
      <c r="BN181" s="10">
        <f t="shared" si="176"/>
        <v>0</v>
      </c>
      <c r="BO181" s="10">
        <f t="shared" si="176"/>
        <v>0</v>
      </c>
      <c r="BP181" s="10">
        <f t="shared" si="176"/>
        <v>-240</v>
      </c>
      <c r="BQ181" s="10">
        <f t="shared" si="176"/>
        <v>-1816</v>
      </c>
      <c r="BR181" s="10">
        <f t="shared" si="176"/>
        <v>-15202138</v>
      </c>
      <c r="BS181" s="10">
        <f t="shared" si="176"/>
        <v>-11300948</v>
      </c>
      <c r="BT181" s="10">
        <f t="shared" si="176"/>
        <v>-9402320</v>
      </c>
      <c r="BU181" s="10">
        <f t="shared" si="176"/>
        <v>-6102446</v>
      </c>
      <c r="BV181" s="10">
        <f t="shared" si="176"/>
        <v>-1898</v>
      </c>
      <c r="BW181" s="10">
        <f t="shared" si="176"/>
        <v>-709</v>
      </c>
      <c r="BX181" s="10">
        <f t="shared" si="176"/>
        <v>-1202</v>
      </c>
      <c r="BY181" s="10">
        <f t="shared" si="176"/>
        <v>-1237</v>
      </c>
      <c r="BZ181" s="10">
        <f t="shared" si="176"/>
        <v>-5264</v>
      </c>
      <c r="CA181" s="10">
        <f t="shared" ref="CA181:CS181" si="178">SUM(CA179+CA164+CA159+CA152+CA146+CA139)</f>
        <v>-609</v>
      </c>
      <c r="CB181" s="10">
        <f t="shared" si="178"/>
        <v>-3268</v>
      </c>
      <c r="CC181" s="10">
        <f t="shared" si="178"/>
        <v>-1481</v>
      </c>
      <c r="CD181" s="10">
        <f t="shared" si="178"/>
        <v>-449</v>
      </c>
      <c r="CE181" s="10">
        <f t="shared" si="178"/>
        <v>-35272000</v>
      </c>
      <c r="CF181" s="10">
        <f t="shared" si="178"/>
        <v>-608</v>
      </c>
      <c r="CG181" s="10">
        <f t="shared" si="178"/>
        <v>-2148353</v>
      </c>
      <c r="CH181" s="10">
        <f t="shared" si="178"/>
        <v>-75649</v>
      </c>
      <c r="CI181" s="10">
        <f t="shared" si="178"/>
        <v>-50000</v>
      </c>
      <c r="CJ181" s="10">
        <f t="shared" si="178"/>
        <v>-581</v>
      </c>
      <c r="CK181" s="10">
        <f t="shared" si="178"/>
        <v>-19572</v>
      </c>
      <c r="CL181" s="10">
        <f t="shared" si="178"/>
        <v>-92</v>
      </c>
      <c r="CM181" s="10">
        <f t="shared" si="178"/>
        <v>-1252</v>
      </c>
      <c r="CN181" s="10">
        <f t="shared" si="178"/>
        <v>-3326</v>
      </c>
      <c r="CO181" s="10">
        <f t="shared" si="178"/>
        <v>-930</v>
      </c>
      <c r="CP181" s="10">
        <f t="shared" si="178"/>
        <v>-34394966</v>
      </c>
      <c r="CQ181" s="10">
        <f t="shared" si="178"/>
        <v>0</v>
      </c>
      <c r="CR181" s="10">
        <f t="shared" si="178"/>
        <v>-452</v>
      </c>
      <c r="CS181" s="10">
        <f t="shared" si="178"/>
        <v>-99</v>
      </c>
    </row>
    <row r="182" spans="1:97" ht="15.75" thickTop="1">
      <c r="A182" s="1"/>
      <c r="B182" s="1"/>
      <c r="G182" s="23"/>
      <c r="H182" s="23"/>
      <c r="I182" s="23"/>
      <c r="J182" s="23"/>
      <c r="K182" s="23"/>
      <c r="L182" s="23"/>
      <c r="M182" s="23"/>
    </row>
    <row r="183" spans="1:97" ht="15.75" thickBot="1">
      <c r="A183" s="5">
        <v>2379995</v>
      </c>
      <c r="B183" s="5" t="s">
        <v>154</v>
      </c>
      <c r="C183" s="19">
        <f>SUM(C181)</f>
        <v>-342569300</v>
      </c>
      <c r="D183" s="19">
        <f>SUM(D181)</f>
        <v>-373216858</v>
      </c>
      <c r="E183" s="19">
        <f>SUM(E181)</f>
        <v>-379607269</v>
      </c>
      <c r="F183" s="19">
        <f>SUM(F181)</f>
        <v>-6390411</v>
      </c>
      <c r="G183" s="26">
        <f t="shared" ref="G183:M183" si="179">SUM(G181)</f>
        <v>-1110</v>
      </c>
      <c r="H183" s="26">
        <f t="shared" si="179"/>
        <v>-1521</v>
      </c>
      <c r="I183" s="26">
        <f t="shared" si="179"/>
        <v>-246725987</v>
      </c>
      <c r="J183" s="26">
        <f t="shared" si="179"/>
        <v>-17486461</v>
      </c>
      <c r="K183" s="26">
        <f t="shared" si="179"/>
        <v>-43408193</v>
      </c>
      <c r="L183" s="26">
        <f t="shared" si="179"/>
        <v>-35288117</v>
      </c>
      <c r="M183" s="26">
        <f t="shared" si="179"/>
        <v>-36695880</v>
      </c>
      <c r="N183" s="12">
        <f>SUM(N181)</f>
        <v>-518</v>
      </c>
      <c r="O183" s="12">
        <f t="shared" ref="O183" si="180">SUM(O181)</f>
        <v>-86</v>
      </c>
      <c r="P183" s="12">
        <f t="shared" ref="P183:BZ183" si="181">SUM(P181)</f>
        <v>0</v>
      </c>
      <c r="Q183" s="12">
        <f t="shared" si="181"/>
        <v>0</v>
      </c>
      <c r="R183" s="12">
        <f t="shared" si="181"/>
        <v>0</v>
      </c>
      <c r="S183" s="12">
        <f t="shared" si="181"/>
        <v>0</v>
      </c>
      <c r="T183" s="12">
        <f t="shared" si="181"/>
        <v>0</v>
      </c>
      <c r="U183" s="12">
        <f t="shared" si="181"/>
        <v>-2</v>
      </c>
      <c r="V183" s="12">
        <f t="shared" si="181"/>
        <v>-143</v>
      </c>
      <c r="W183" s="12">
        <f t="shared" si="181"/>
        <v>0</v>
      </c>
      <c r="X183" s="12">
        <f t="shared" si="181"/>
        <v>0</v>
      </c>
      <c r="Y183" s="12">
        <f t="shared" si="181"/>
        <v>0</v>
      </c>
      <c r="Z183" s="12">
        <f t="shared" si="181"/>
        <v>-361</v>
      </c>
      <c r="AA183" s="12">
        <f t="shared" si="181"/>
        <v>0</v>
      </c>
      <c r="AB183" s="12">
        <f t="shared" si="181"/>
        <v>-1360</v>
      </c>
      <c r="AC183" s="12">
        <f t="shared" si="181"/>
        <v>0</v>
      </c>
      <c r="AD183" s="12">
        <f t="shared" si="181"/>
        <v>-32</v>
      </c>
      <c r="AE183" s="12">
        <f t="shared" si="181"/>
        <v>0</v>
      </c>
      <c r="AF183" s="12">
        <f t="shared" si="181"/>
        <v>0</v>
      </c>
      <c r="AG183" s="12">
        <f t="shared" si="181"/>
        <v>-129</v>
      </c>
      <c r="AH183" s="12">
        <f t="shared" si="181"/>
        <v>-3332</v>
      </c>
      <c r="AI183" s="12">
        <f t="shared" si="181"/>
        <v>-246720537</v>
      </c>
      <c r="AJ183" s="12">
        <f t="shared" si="181"/>
        <v>-2118</v>
      </c>
      <c r="AK183" s="12">
        <f t="shared" si="181"/>
        <v>-535</v>
      </c>
      <c r="AL183" s="12">
        <f t="shared" ref="AL183" si="182">SUM(AL181)</f>
        <v>-1031623</v>
      </c>
      <c r="AM183" s="12">
        <f t="shared" si="181"/>
        <v>-437</v>
      </c>
      <c r="AN183" s="12">
        <f t="shared" si="181"/>
        <v>-165</v>
      </c>
      <c r="AO183" s="12">
        <f t="shared" si="181"/>
        <v>-200</v>
      </c>
      <c r="AP183" s="12">
        <f t="shared" si="181"/>
        <v>-6728</v>
      </c>
      <c r="AQ183" s="12">
        <f t="shared" si="181"/>
        <v>-9785</v>
      </c>
      <c r="AR183" s="12">
        <f t="shared" si="181"/>
        <v>0</v>
      </c>
      <c r="AS183" s="12">
        <f t="shared" si="181"/>
        <v>0</v>
      </c>
      <c r="AT183" s="12">
        <f t="shared" si="181"/>
        <v>-420908</v>
      </c>
      <c r="AU183" s="12">
        <f t="shared" si="181"/>
        <v>-514</v>
      </c>
      <c r="AV183" s="12">
        <f t="shared" si="181"/>
        <v>-9150000</v>
      </c>
      <c r="AW183" s="12">
        <f t="shared" si="181"/>
        <v>-504000</v>
      </c>
      <c r="AX183" s="12">
        <f t="shared" si="181"/>
        <v>0</v>
      </c>
      <c r="AY183" s="12">
        <f t="shared" si="181"/>
        <v>0</v>
      </c>
      <c r="AZ183" s="12">
        <f t="shared" si="181"/>
        <v>-63952</v>
      </c>
      <c r="BA183" s="12">
        <f t="shared" si="181"/>
        <v>0</v>
      </c>
      <c r="BB183" s="12">
        <f t="shared" si="181"/>
        <v>0</v>
      </c>
      <c r="BC183" s="12">
        <f t="shared" si="181"/>
        <v>0</v>
      </c>
      <c r="BD183" s="12">
        <f t="shared" si="181"/>
        <v>-5022562</v>
      </c>
      <c r="BE183" s="12">
        <f t="shared" si="181"/>
        <v>0</v>
      </c>
      <c r="BF183" s="12">
        <f t="shared" si="181"/>
        <v>-962</v>
      </c>
      <c r="BG183" s="12">
        <f t="shared" si="181"/>
        <v>-1274090</v>
      </c>
      <c r="BH183" s="12">
        <f t="shared" si="181"/>
        <v>-404</v>
      </c>
      <c r="BI183" s="12">
        <f t="shared" si="181"/>
        <v>-1396611</v>
      </c>
      <c r="BJ183" s="12">
        <f t="shared" si="181"/>
        <v>-1152</v>
      </c>
      <c r="BK183" s="12">
        <f t="shared" si="181"/>
        <v>0</v>
      </c>
      <c r="BL183" s="12">
        <f t="shared" si="181"/>
        <v>-118</v>
      </c>
      <c r="BM183" s="12">
        <f t="shared" si="181"/>
        <v>0</v>
      </c>
      <c r="BN183" s="12">
        <f t="shared" si="181"/>
        <v>0</v>
      </c>
      <c r="BO183" s="12">
        <f t="shared" si="181"/>
        <v>0</v>
      </c>
      <c r="BP183" s="12">
        <f t="shared" si="181"/>
        <v>-240</v>
      </c>
      <c r="BQ183" s="12">
        <f t="shared" si="181"/>
        <v>-1816</v>
      </c>
      <c r="BR183" s="12">
        <f t="shared" si="181"/>
        <v>-15202138</v>
      </c>
      <c r="BS183" s="12">
        <f t="shared" si="181"/>
        <v>-11300948</v>
      </c>
      <c r="BT183" s="12">
        <f t="shared" si="181"/>
        <v>-9402320</v>
      </c>
      <c r="BU183" s="12">
        <f t="shared" si="181"/>
        <v>-6102446</v>
      </c>
      <c r="BV183" s="12">
        <f t="shared" si="181"/>
        <v>-1898</v>
      </c>
      <c r="BW183" s="12">
        <f t="shared" si="181"/>
        <v>-709</v>
      </c>
      <c r="BX183" s="12">
        <f t="shared" si="181"/>
        <v>-1202</v>
      </c>
      <c r="BY183" s="12">
        <f t="shared" si="181"/>
        <v>-1237</v>
      </c>
      <c r="BZ183" s="12">
        <f t="shared" si="181"/>
        <v>-5264</v>
      </c>
      <c r="CA183" s="12">
        <f t="shared" ref="CA183:CS183" si="183">SUM(CA181)</f>
        <v>-609</v>
      </c>
      <c r="CB183" s="12">
        <f t="shared" si="183"/>
        <v>-3268</v>
      </c>
      <c r="CC183" s="12">
        <f t="shared" si="183"/>
        <v>-1481</v>
      </c>
      <c r="CD183" s="12">
        <f t="shared" si="183"/>
        <v>-449</v>
      </c>
      <c r="CE183" s="12">
        <f t="shared" si="183"/>
        <v>-35272000</v>
      </c>
      <c r="CF183" s="12">
        <f t="shared" si="183"/>
        <v>-608</v>
      </c>
      <c r="CG183" s="12">
        <f t="shared" si="183"/>
        <v>-2148353</v>
      </c>
      <c r="CH183" s="12">
        <f t="shared" si="183"/>
        <v>-75649</v>
      </c>
      <c r="CI183" s="12">
        <f t="shared" si="183"/>
        <v>-50000</v>
      </c>
      <c r="CJ183" s="12">
        <f t="shared" si="183"/>
        <v>-581</v>
      </c>
      <c r="CK183" s="12">
        <f t="shared" si="183"/>
        <v>-19572</v>
      </c>
      <c r="CL183" s="12">
        <f t="shared" si="183"/>
        <v>-92</v>
      </c>
      <c r="CM183" s="12">
        <f t="shared" si="183"/>
        <v>-1252</v>
      </c>
      <c r="CN183" s="12">
        <f t="shared" si="183"/>
        <v>-3326</v>
      </c>
      <c r="CO183" s="12">
        <f t="shared" si="183"/>
        <v>-930</v>
      </c>
      <c r="CP183" s="12">
        <f t="shared" si="183"/>
        <v>-34394966</v>
      </c>
      <c r="CQ183" s="12">
        <f t="shared" si="183"/>
        <v>0</v>
      </c>
      <c r="CR183" s="12">
        <f t="shared" si="183"/>
        <v>-452</v>
      </c>
      <c r="CS183" s="12">
        <f t="shared" si="183"/>
        <v>-99</v>
      </c>
    </row>
    <row r="184" spans="1:97">
      <c r="A184" s="1"/>
      <c r="B184" s="1"/>
      <c r="G184" s="23"/>
      <c r="H184" s="23"/>
      <c r="I184" s="23"/>
      <c r="J184" s="23"/>
      <c r="K184" s="23"/>
      <c r="L184" s="23"/>
      <c r="M184" s="23"/>
    </row>
    <row r="185" spans="1:97" ht="15.75" thickBot="1">
      <c r="A185" s="5">
        <v>2459998</v>
      </c>
      <c r="B185" s="5" t="s">
        <v>155</v>
      </c>
      <c r="C185" s="19">
        <f>SUM(C183)</f>
        <v>-342569300</v>
      </c>
      <c r="D185" s="19">
        <v>-373216858</v>
      </c>
      <c r="E185" s="19">
        <f>SUM(E183)</f>
        <v>-379607269</v>
      </c>
      <c r="F185" s="19">
        <f>SUM(F183)</f>
        <v>-6390411</v>
      </c>
      <c r="G185" s="26">
        <f t="shared" ref="G185:M185" si="184">SUM(G183)</f>
        <v>-1110</v>
      </c>
      <c r="H185" s="26">
        <f t="shared" si="184"/>
        <v>-1521</v>
      </c>
      <c r="I185" s="26">
        <f t="shared" si="184"/>
        <v>-246725987</v>
      </c>
      <c r="J185" s="26">
        <f t="shared" si="184"/>
        <v>-17486461</v>
      </c>
      <c r="K185" s="26">
        <f t="shared" si="184"/>
        <v>-43408193</v>
      </c>
      <c r="L185" s="26">
        <f t="shared" si="184"/>
        <v>-35288117</v>
      </c>
      <c r="M185" s="26">
        <f t="shared" si="184"/>
        <v>-36695880</v>
      </c>
      <c r="N185" s="12">
        <f>SUM(N183)</f>
        <v>-518</v>
      </c>
      <c r="O185" s="12">
        <f t="shared" ref="O185" si="185">SUM(O183)</f>
        <v>-86</v>
      </c>
      <c r="P185" s="12">
        <f t="shared" ref="P185:BZ185" si="186">SUM(P183)</f>
        <v>0</v>
      </c>
      <c r="Q185" s="12">
        <f t="shared" si="186"/>
        <v>0</v>
      </c>
      <c r="R185" s="12">
        <f t="shared" si="186"/>
        <v>0</v>
      </c>
      <c r="S185" s="12">
        <f t="shared" si="186"/>
        <v>0</v>
      </c>
      <c r="T185" s="12">
        <f t="shared" si="186"/>
        <v>0</v>
      </c>
      <c r="U185" s="12">
        <f t="shared" si="186"/>
        <v>-2</v>
      </c>
      <c r="V185" s="12">
        <f t="shared" si="186"/>
        <v>-143</v>
      </c>
      <c r="W185" s="12">
        <f t="shared" si="186"/>
        <v>0</v>
      </c>
      <c r="X185" s="12">
        <f t="shared" si="186"/>
        <v>0</v>
      </c>
      <c r="Y185" s="12">
        <f t="shared" si="186"/>
        <v>0</v>
      </c>
      <c r="Z185" s="12">
        <f t="shared" si="186"/>
        <v>-361</v>
      </c>
      <c r="AA185" s="12">
        <f t="shared" si="186"/>
        <v>0</v>
      </c>
      <c r="AB185" s="12">
        <f t="shared" si="186"/>
        <v>-1360</v>
      </c>
      <c r="AC185" s="12">
        <f t="shared" si="186"/>
        <v>0</v>
      </c>
      <c r="AD185" s="12">
        <f t="shared" si="186"/>
        <v>-32</v>
      </c>
      <c r="AE185" s="12">
        <f t="shared" si="186"/>
        <v>0</v>
      </c>
      <c r="AF185" s="12">
        <f t="shared" si="186"/>
        <v>0</v>
      </c>
      <c r="AG185" s="12">
        <f t="shared" si="186"/>
        <v>-129</v>
      </c>
      <c r="AH185" s="12">
        <f t="shared" si="186"/>
        <v>-3332</v>
      </c>
      <c r="AI185" s="12">
        <f t="shared" si="186"/>
        <v>-246720537</v>
      </c>
      <c r="AJ185" s="12">
        <f t="shared" si="186"/>
        <v>-2118</v>
      </c>
      <c r="AK185" s="12">
        <f t="shared" si="186"/>
        <v>-535</v>
      </c>
      <c r="AL185" s="12">
        <f t="shared" ref="AL185" si="187">SUM(AL183)</f>
        <v>-1031623</v>
      </c>
      <c r="AM185" s="12">
        <f t="shared" si="186"/>
        <v>-437</v>
      </c>
      <c r="AN185" s="12">
        <f t="shared" si="186"/>
        <v>-165</v>
      </c>
      <c r="AO185" s="12">
        <f t="shared" si="186"/>
        <v>-200</v>
      </c>
      <c r="AP185" s="12">
        <f t="shared" si="186"/>
        <v>-6728</v>
      </c>
      <c r="AQ185" s="12">
        <f t="shared" si="186"/>
        <v>-9785</v>
      </c>
      <c r="AR185" s="12">
        <f t="shared" si="186"/>
        <v>0</v>
      </c>
      <c r="AS185" s="12">
        <f t="shared" si="186"/>
        <v>0</v>
      </c>
      <c r="AT185" s="12">
        <f t="shared" si="186"/>
        <v>-420908</v>
      </c>
      <c r="AU185" s="12">
        <f t="shared" si="186"/>
        <v>-514</v>
      </c>
      <c r="AV185" s="12">
        <f t="shared" si="186"/>
        <v>-9150000</v>
      </c>
      <c r="AW185" s="12">
        <f t="shared" si="186"/>
        <v>-504000</v>
      </c>
      <c r="AX185" s="12">
        <f t="shared" si="186"/>
        <v>0</v>
      </c>
      <c r="AY185" s="12">
        <f t="shared" si="186"/>
        <v>0</v>
      </c>
      <c r="AZ185" s="12">
        <f t="shared" si="186"/>
        <v>-63952</v>
      </c>
      <c r="BA185" s="12">
        <f t="shared" si="186"/>
        <v>0</v>
      </c>
      <c r="BB185" s="12">
        <f t="shared" si="186"/>
        <v>0</v>
      </c>
      <c r="BC185" s="12">
        <f t="shared" si="186"/>
        <v>0</v>
      </c>
      <c r="BD185" s="12">
        <f t="shared" si="186"/>
        <v>-5022562</v>
      </c>
      <c r="BE185" s="12">
        <f t="shared" si="186"/>
        <v>0</v>
      </c>
      <c r="BF185" s="12">
        <f t="shared" si="186"/>
        <v>-962</v>
      </c>
      <c r="BG185" s="12">
        <f t="shared" si="186"/>
        <v>-1274090</v>
      </c>
      <c r="BH185" s="12">
        <f t="shared" si="186"/>
        <v>-404</v>
      </c>
      <c r="BI185" s="12">
        <f t="shared" si="186"/>
        <v>-1396611</v>
      </c>
      <c r="BJ185" s="12">
        <f t="shared" si="186"/>
        <v>-1152</v>
      </c>
      <c r="BK185" s="12">
        <f t="shared" si="186"/>
        <v>0</v>
      </c>
      <c r="BL185" s="12">
        <f t="shared" si="186"/>
        <v>-118</v>
      </c>
      <c r="BM185" s="12">
        <f t="shared" si="186"/>
        <v>0</v>
      </c>
      <c r="BN185" s="12">
        <f t="shared" si="186"/>
        <v>0</v>
      </c>
      <c r="BO185" s="12">
        <f t="shared" si="186"/>
        <v>0</v>
      </c>
      <c r="BP185" s="12">
        <f t="shared" si="186"/>
        <v>-240</v>
      </c>
      <c r="BQ185" s="12">
        <f t="shared" si="186"/>
        <v>-1816</v>
      </c>
      <c r="BR185" s="12">
        <f t="shared" si="186"/>
        <v>-15202138</v>
      </c>
      <c r="BS185" s="12">
        <f t="shared" si="186"/>
        <v>-11300948</v>
      </c>
      <c r="BT185" s="12">
        <f t="shared" si="186"/>
        <v>-9402320</v>
      </c>
      <c r="BU185" s="12">
        <f t="shared" si="186"/>
        <v>-6102446</v>
      </c>
      <c r="BV185" s="12">
        <f t="shared" si="186"/>
        <v>-1898</v>
      </c>
      <c r="BW185" s="12">
        <f t="shared" si="186"/>
        <v>-709</v>
      </c>
      <c r="BX185" s="12">
        <f t="shared" si="186"/>
        <v>-1202</v>
      </c>
      <c r="BY185" s="12">
        <f t="shared" si="186"/>
        <v>-1237</v>
      </c>
      <c r="BZ185" s="12">
        <f t="shared" si="186"/>
        <v>-5264</v>
      </c>
      <c r="CA185" s="12">
        <f t="shared" ref="CA185:CS185" si="188">SUM(CA183)</f>
        <v>-609</v>
      </c>
      <c r="CB185" s="12">
        <f t="shared" si="188"/>
        <v>-3268</v>
      </c>
      <c r="CC185" s="12">
        <f t="shared" si="188"/>
        <v>-1481</v>
      </c>
      <c r="CD185" s="12">
        <f t="shared" si="188"/>
        <v>-449</v>
      </c>
      <c r="CE185" s="12">
        <f t="shared" si="188"/>
        <v>-35272000</v>
      </c>
      <c r="CF185" s="12">
        <f t="shared" si="188"/>
        <v>-608</v>
      </c>
      <c r="CG185" s="12">
        <f t="shared" si="188"/>
        <v>-2148353</v>
      </c>
      <c r="CH185" s="12">
        <f t="shared" si="188"/>
        <v>-75649</v>
      </c>
      <c r="CI185" s="12">
        <f t="shared" si="188"/>
        <v>-50000</v>
      </c>
      <c r="CJ185" s="12">
        <f t="shared" si="188"/>
        <v>-581</v>
      </c>
      <c r="CK185" s="12">
        <f t="shared" si="188"/>
        <v>-19572</v>
      </c>
      <c r="CL185" s="12">
        <f t="shared" si="188"/>
        <v>-92</v>
      </c>
      <c r="CM185" s="12">
        <f t="shared" si="188"/>
        <v>-1252</v>
      </c>
      <c r="CN185" s="12">
        <f t="shared" si="188"/>
        <v>-3326</v>
      </c>
      <c r="CO185" s="12">
        <f t="shared" si="188"/>
        <v>-930</v>
      </c>
      <c r="CP185" s="12">
        <f t="shared" si="188"/>
        <v>-34394966</v>
      </c>
      <c r="CQ185" s="12">
        <f t="shared" si="188"/>
        <v>0</v>
      </c>
      <c r="CR185" s="12">
        <f t="shared" si="188"/>
        <v>-452</v>
      </c>
      <c r="CS185" s="12">
        <f t="shared" si="188"/>
        <v>-99</v>
      </c>
    </row>
    <row r="186" spans="1:97">
      <c r="A186" s="1"/>
      <c r="B186" s="1"/>
      <c r="G186" s="23"/>
      <c r="H186" s="23"/>
      <c r="I186" s="23"/>
      <c r="J186" s="23"/>
      <c r="K186" s="23"/>
      <c r="L186" s="23"/>
      <c r="M186" s="23"/>
    </row>
    <row r="187" spans="1:97">
      <c r="A187" s="1">
        <v>3010000</v>
      </c>
      <c r="B187" s="1" t="s">
        <v>156</v>
      </c>
      <c r="G187" s="23"/>
      <c r="H187" s="23"/>
      <c r="I187" s="23"/>
      <c r="J187" s="23"/>
      <c r="K187" s="23"/>
      <c r="L187" s="23"/>
      <c r="M187" s="23"/>
    </row>
    <row r="188" spans="1:97">
      <c r="A188" s="172">
        <v>3010001</v>
      </c>
      <c r="B188" s="173" t="s">
        <v>112</v>
      </c>
      <c r="C188" s="157">
        <f>SUM(C132)</f>
        <v>330963001</v>
      </c>
      <c r="D188" s="157">
        <f>SUM(D132)</f>
        <v>325263238</v>
      </c>
      <c r="E188" s="157">
        <f>SUM(E132)</f>
        <v>361266678</v>
      </c>
      <c r="F188" s="157">
        <f t="shared" ref="F188:F190" si="189">SUM(E188-D188)</f>
        <v>36003440</v>
      </c>
      <c r="G188" s="157">
        <f t="shared" ref="G188:M188" si="190">SUM(G132)</f>
        <v>27617717</v>
      </c>
      <c r="H188" s="157">
        <f t="shared" si="190"/>
        <v>15553067</v>
      </c>
      <c r="I188" s="157">
        <f t="shared" si="190"/>
        <v>31507346</v>
      </c>
      <c r="J188" s="157">
        <f t="shared" si="190"/>
        <v>113030795</v>
      </c>
      <c r="K188" s="157">
        <f t="shared" si="190"/>
        <v>57142879</v>
      </c>
      <c r="L188" s="157">
        <f t="shared" si="190"/>
        <v>23297273</v>
      </c>
      <c r="M188" s="157">
        <f t="shared" si="190"/>
        <v>93117601</v>
      </c>
      <c r="N188" s="174">
        <f>SUM(N132)</f>
        <v>10936279</v>
      </c>
      <c r="O188" s="174">
        <f t="shared" ref="O188" si="191">SUM(O132)</f>
        <v>4711798</v>
      </c>
      <c r="P188" s="174">
        <f t="shared" ref="P188:BZ188" si="192">SUM(P132)</f>
        <v>1196342</v>
      </c>
      <c r="Q188" s="174">
        <f t="shared" si="192"/>
        <v>627224</v>
      </c>
      <c r="R188" s="174">
        <f t="shared" si="192"/>
        <v>628304</v>
      </c>
      <c r="S188" s="174">
        <f t="shared" si="192"/>
        <v>434965</v>
      </c>
      <c r="T188" s="174">
        <f t="shared" si="192"/>
        <v>627224</v>
      </c>
      <c r="U188" s="174">
        <f t="shared" si="192"/>
        <v>628304</v>
      </c>
      <c r="V188" s="174">
        <f t="shared" si="192"/>
        <v>627223</v>
      </c>
      <c r="W188" s="174">
        <f t="shared" si="192"/>
        <v>627224</v>
      </c>
      <c r="X188" s="174">
        <f t="shared" si="192"/>
        <v>488557</v>
      </c>
      <c r="Y188" s="174">
        <f t="shared" si="192"/>
        <v>2616301</v>
      </c>
      <c r="Z188" s="174">
        <f t="shared" si="192"/>
        <v>2700551</v>
      </c>
      <c r="AA188" s="174">
        <f t="shared" si="192"/>
        <v>767421</v>
      </c>
      <c r="AB188" s="174">
        <f t="shared" si="192"/>
        <v>9200833</v>
      </c>
      <c r="AC188" s="174">
        <f t="shared" si="192"/>
        <v>1098774</v>
      </c>
      <c r="AD188" s="174">
        <f t="shared" si="192"/>
        <v>1018457</v>
      </c>
      <c r="AE188" s="174">
        <f t="shared" si="192"/>
        <v>2948538</v>
      </c>
      <c r="AF188" s="174">
        <f t="shared" si="192"/>
        <v>791049</v>
      </c>
      <c r="AG188" s="174">
        <f t="shared" si="192"/>
        <v>495416</v>
      </c>
      <c r="AH188" s="174">
        <f t="shared" si="192"/>
        <v>3153922</v>
      </c>
      <c r="AI188" s="174">
        <f t="shared" si="192"/>
        <v>23985847</v>
      </c>
      <c r="AJ188" s="174">
        <f t="shared" si="192"/>
        <v>4367577</v>
      </c>
      <c r="AK188" s="174">
        <f t="shared" si="192"/>
        <v>2904843</v>
      </c>
      <c r="AL188" s="174">
        <f t="shared" ref="AL188" si="193">SUM(AL132)</f>
        <v>8288076</v>
      </c>
      <c r="AM188" s="174">
        <f t="shared" si="192"/>
        <v>1689330</v>
      </c>
      <c r="AN188" s="174">
        <f t="shared" si="192"/>
        <v>1026000</v>
      </c>
      <c r="AO188" s="174">
        <f t="shared" si="192"/>
        <v>3484462</v>
      </c>
      <c r="AP188" s="174">
        <f t="shared" si="192"/>
        <v>8514631</v>
      </c>
      <c r="AQ188" s="174">
        <f t="shared" si="192"/>
        <v>34721840</v>
      </c>
      <c r="AR188" s="174">
        <f t="shared" si="192"/>
        <v>1762772</v>
      </c>
      <c r="AS188" s="174">
        <f t="shared" si="192"/>
        <v>16350087</v>
      </c>
      <c r="AT188" s="174">
        <f t="shared" si="192"/>
        <v>3625198</v>
      </c>
      <c r="AU188" s="174">
        <f t="shared" si="192"/>
        <v>2271299</v>
      </c>
      <c r="AV188" s="174">
        <f t="shared" si="192"/>
        <v>3506315</v>
      </c>
      <c r="AW188" s="174">
        <f t="shared" si="192"/>
        <v>1321850</v>
      </c>
      <c r="AX188" s="174">
        <f t="shared" si="192"/>
        <v>0</v>
      </c>
      <c r="AY188" s="174">
        <f t="shared" si="192"/>
        <v>222281</v>
      </c>
      <c r="AZ188" s="174">
        <f t="shared" si="192"/>
        <v>404000</v>
      </c>
      <c r="BA188" s="174">
        <f t="shared" si="192"/>
        <v>623369</v>
      </c>
      <c r="BB188" s="174">
        <f t="shared" si="192"/>
        <v>604768</v>
      </c>
      <c r="BC188" s="174">
        <f t="shared" si="192"/>
        <v>1480367</v>
      </c>
      <c r="BD188" s="174">
        <f t="shared" si="192"/>
        <v>5022562</v>
      </c>
      <c r="BE188" s="174">
        <f t="shared" si="192"/>
        <v>0</v>
      </c>
      <c r="BF188" s="174">
        <f t="shared" si="192"/>
        <v>13932655</v>
      </c>
      <c r="BG188" s="174">
        <f t="shared" si="192"/>
        <v>1274090</v>
      </c>
      <c r="BH188" s="174">
        <f t="shared" si="192"/>
        <v>650175</v>
      </c>
      <c r="BI188" s="174">
        <f t="shared" si="192"/>
        <v>1396587</v>
      </c>
      <c r="BJ188" s="174">
        <f t="shared" si="192"/>
        <v>2963943</v>
      </c>
      <c r="BK188" s="174">
        <f t="shared" si="192"/>
        <v>10500</v>
      </c>
      <c r="BL188" s="174">
        <f t="shared" si="192"/>
        <v>1436005</v>
      </c>
      <c r="BM188" s="174">
        <f t="shared" si="192"/>
        <v>940374</v>
      </c>
      <c r="BN188" s="174">
        <f t="shared" si="192"/>
        <v>1660319</v>
      </c>
      <c r="BO188" s="174">
        <f t="shared" si="192"/>
        <v>12838008</v>
      </c>
      <c r="BP188" s="174">
        <f t="shared" si="192"/>
        <v>1545648</v>
      </c>
      <c r="BQ188" s="174">
        <f t="shared" si="192"/>
        <v>3258012</v>
      </c>
      <c r="BR188" s="174">
        <f t="shared" si="192"/>
        <v>10101902</v>
      </c>
      <c r="BS188" s="174">
        <f t="shared" si="192"/>
        <v>9626309</v>
      </c>
      <c r="BT188" s="174">
        <f t="shared" si="192"/>
        <v>5955133</v>
      </c>
      <c r="BU188" s="174">
        <f t="shared" si="192"/>
        <v>4759964</v>
      </c>
      <c r="BV188" s="174">
        <f t="shared" si="192"/>
        <v>1907438</v>
      </c>
      <c r="BW188" s="174">
        <f t="shared" si="192"/>
        <v>1852832</v>
      </c>
      <c r="BX188" s="174">
        <f t="shared" si="192"/>
        <v>661572</v>
      </c>
      <c r="BY188" s="174">
        <f t="shared" si="192"/>
        <v>2974641</v>
      </c>
      <c r="BZ188" s="174">
        <f t="shared" si="192"/>
        <v>3113466</v>
      </c>
      <c r="CA188" s="174">
        <f t="shared" ref="CA188:CS188" si="194">SUM(CA132)</f>
        <v>1059236</v>
      </c>
      <c r="CB188" s="174">
        <f t="shared" si="194"/>
        <v>6335265</v>
      </c>
      <c r="CC188" s="174">
        <f t="shared" si="194"/>
        <v>1861284</v>
      </c>
      <c r="CD188" s="174">
        <f t="shared" si="194"/>
        <v>2803512</v>
      </c>
      <c r="CE188" s="174">
        <f t="shared" si="194"/>
        <v>728027</v>
      </c>
      <c r="CF188" s="174">
        <f t="shared" si="194"/>
        <v>2469822</v>
      </c>
      <c r="CG188" s="174">
        <f t="shared" si="194"/>
        <v>1789097</v>
      </c>
      <c r="CH188" s="174">
        <f t="shared" si="194"/>
        <v>1232237</v>
      </c>
      <c r="CI188" s="174">
        <f t="shared" si="194"/>
        <v>350213</v>
      </c>
      <c r="CJ188" s="174">
        <f t="shared" si="194"/>
        <v>4660772</v>
      </c>
      <c r="CK188" s="174">
        <f t="shared" si="194"/>
        <v>6709618</v>
      </c>
      <c r="CL188" s="174">
        <f t="shared" si="194"/>
        <v>1341736</v>
      </c>
      <c r="CM188" s="174">
        <f t="shared" si="194"/>
        <v>2069951</v>
      </c>
      <c r="CN188" s="174">
        <f t="shared" si="194"/>
        <v>3646141</v>
      </c>
      <c r="CO188" s="174">
        <f t="shared" si="194"/>
        <v>10726096</v>
      </c>
      <c r="CP188" s="174">
        <f t="shared" si="194"/>
        <v>49129310</v>
      </c>
      <c r="CQ188" s="174">
        <f t="shared" si="194"/>
        <v>1355947</v>
      </c>
      <c r="CR188" s="174">
        <f t="shared" si="194"/>
        <v>1600068</v>
      </c>
      <c r="CS188" s="175">
        <f t="shared" si="194"/>
        <v>6036593</v>
      </c>
    </row>
    <row r="189" spans="1:97">
      <c r="A189" s="176">
        <v>3010002</v>
      </c>
      <c r="B189" s="177" t="s">
        <v>155</v>
      </c>
      <c r="C189" s="178">
        <f>SUM(C185)-C190</f>
        <v>-308209575</v>
      </c>
      <c r="D189" s="179">
        <f>SUM(D185)-D190</f>
        <v>-323216858</v>
      </c>
      <c r="E189" s="179">
        <f>SUM(E185)-E190</f>
        <v>-344335269</v>
      </c>
      <c r="F189" s="179">
        <f t="shared" si="189"/>
        <v>-21118411</v>
      </c>
      <c r="G189" s="179">
        <f t="shared" ref="G189:M189" si="195">SUM(G185)-G190</f>
        <v>-1110</v>
      </c>
      <c r="H189" s="179">
        <f t="shared" si="195"/>
        <v>-1521</v>
      </c>
      <c r="I189" s="179">
        <f t="shared" si="195"/>
        <v>-246725987</v>
      </c>
      <c r="J189" s="179">
        <f t="shared" si="195"/>
        <v>-17486461</v>
      </c>
      <c r="K189" s="179">
        <f t="shared" si="195"/>
        <v>-43408193</v>
      </c>
      <c r="L189" s="179">
        <f t="shared" si="195"/>
        <v>-16117</v>
      </c>
      <c r="M189" s="179">
        <f t="shared" si="195"/>
        <v>-36695880</v>
      </c>
      <c r="N189" s="178">
        <f>SUM(N185)</f>
        <v>-518</v>
      </c>
      <c r="O189" s="178">
        <f t="shared" ref="O189" si="196">SUM(O185)</f>
        <v>-86</v>
      </c>
      <c r="P189" s="178">
        <f t="shared" ref="P189:BZ189" si="197">SUM(P185)</f>
        <v>0</v>
      </c>
      <c r="Q189" s="178">
        <f t="shared" si="197"/>
        <v>0</v>
      </c>
      <c r="R189" s="178">
        <f t="shared" si="197"/>
        <v>0</v>
      </c>
      <c r="S189" s="178">
        <f t="shared" si="197"/>
        <v>0</v>
      </c>
      <c r="T189" s="178">
        <f t="shared" si="197"/>
        <v>0</v>
      </c>
      <c r="U189" s="178">
        <f t="shared" si="197"/>
        <v>-2</v>
      </c>
      <c r="V189" s="178">
        <f t="shared" si="197"/>
        <v>-143</v>
      </c>
      <c r="W189" s="178">
        <f t="shared" si="197"/>
        <v>0</v>
      </c>
      <c r="X189" s="178">
        <f t="shared" si="197"/>
        <v>0</v>
      </c>
      <c r="Y189" s="178">
        <f t="shared" si="197"/>
        <v>0</v>
      </c>
      <c r="Z189" s="178">
        <f t="shared" si="197"/>
        <v>-361</v>
      </c>
      <c r="AA189" s="178">
        <f t="shared" si="197"/>
        <v>0</v>
      </c>
      <c r="AB189" s="178">
        <f t="shared" si="197"/>
        <v>-1360</v>
      </c>
      <c r="AC189" s="178">
        <f t="shared" si="197"/>
        <v>0</v>
      </c>
      <c r="AD189" s="178">
        <f t="shared" si="197"/>
        <v>-32</v>
      </c>
      <c r="AE189" s="178">
        <f t="shared" si="197"/>
        <v>0</v>
      </c>
      <c r="AF189" s="178">
        <f t="shared" si="197"/>
        <v>0</v>
      </c>
      <c r="AG189" s="178">
        <f t="shared" si="197"/>
        <v>-129</v>
      </c>
      <c r="AH189" s="178">
        <f t="shared" si="197"/>
        <v>-3332</v>
      </c>
      <c r="AI189" s="178">
        <f t="shared" si="197"/>
        <v>-246720537</v>
      </c>
      <c r="AJ189" s="178">
        <f t="shared" si="197"/>
        <v>-2118</v>
      </c>
      <c r="AK189" s="178">
        <f t="shared" si="197"/>
        <v>-535</v>
      </c>
      <c r="AL189" s="178">
        <f t="shared" ref="AL189" si="198">SUM(AL185)</f>
        <v>-1031623</v>
      </c>
      <c r="AM189" s="178">
        <f t="shared" si="197"/>
        <v>-437</v>
      </c>
      <c r="AN189" s="178">
        <f t="shared" si="197"/>
        <v>-165</v>
      </c>
      <c r="AO189" s="178">
        <f t="shared" si="197"/>
        <v>-200</v>
      </c>
      <c r="AP189" s="178">
        <f t="shared" si="197"/>
        <v>-6728</v>
      </c>
      <c r="AQ189" s="178">
        <f t="shared" si="197"/>
        <v>-9785</v>
      </c>
      <c r="AR189" s="178">
        <f t="shared" si="197"/>
        <v>0</v>
      </c>
      <c r="AS189" s="178">
        <f t="shared" si="197"/>
        <v>0</v>
      </c>
      <c r="AT189" s="178">
        <f t="shared" si="197"/>
        <v>-420908</v>
      </c>
      <c r="AU189" s="178">
        <f t="shared" si="197"/>
        <v>-514</v>
      </c>
      <c r="AV189" s="178">
        <f t="shared" si="197"/>
        <v>-9150000</v>
      </c>
      <c r="AW189" s="178">
        <f t="shared" si="197"/>
        <v>-504000</v>
      </c>
      <c r="AX189" s="178">
        <f t="shared" si="197"/>
        <v>0</v>
      </c>
      <c r="AY189" s="178">
        <f t="shared" si="197"/>
        <v>0</v>
      </c>
      <c r="AZ189" s="178">
        <f t="shared" si="197"/>
        <v>-63952</v>
      </c>
      <c r="BA189" s="178">
        <f t="shared" si="197"/>
        <v>0</v>
      </c>
      <c r="BB189" s="178">
        <f t="shared" si="197"/>
        <v>0</v>
      </c>
      <c r="BC189" s="178">
        <f t="shared" si="197"/>
        <v>0</v>
      </c>
      <c r="BD189" s="178">
        <f t="shared" si="197"/>
        <v>-5022562</v>
      </c>
      <c r="BE189" s="178">
        <f t="shared" si="197"/>
        <v>0</v>
      </c>
      <c r="BF189" s="178">
        <f t="shared" si="197"/>
        <v>-962</v>
      </c>
      <c r="BG189" s="178">
        <f t="shared" si="197"/>
        <v>-1274090</v>
      </c>
      <c r="BH189" s="178">
        <f t="shared" si="197"/>
        <v>-404</v>
      </c>
      <c r="BI189" s="178">
        <f t="shared" si="197"/>
        <v>-1396611</v>
      </c>
      <c r="BJ189" s="178">
        <f t="shared" si="197"/>
        <v>-1152</v>
      </c>
      <c r="BK189" s="178">
        <f t="shared" si="197"/>
        <v>0</v>
      </c>
      <c r="BL189" s="178">
        <f t="shared" si="197"/>
        <v>-118</v>
      </c>
      <c r="BM189" s="178">
        <f t="shared" si="197"/>
        <v>0</v>
      </c>
      <c r="BN189" s="178">
        <f t="shared" si="197"/>
        <v>0</v>
      </c>
      <c r="BO189" s="178">
        <f t="shared" si="197"/>
        <v>0</v>
      </c>
      <c r="BP189" s="178">
        <f t="shared" si="197"/>
        <v>-240</v>
      </c>
      <c r="BQ189" s="178">
        <f t="shared" si="197"/>
        <v>-1816</v>
      </c>
      <c r="BR189" s="178">
        <f t="shared" si="197"/>
        <v>-15202138</v>
      </c>
      <c r="BS189" s="178">
        <f t="shared" si="197"/>
        <v>-11300948</v>
      </c>
      <c r="BT189" s="178">
        <f t="shared" si="197"/>
        <v>-9402320</v>
      </c>
      <c r="BU189" s="178">
        <f t="shared" si="197"/>
        <v>-6102446</v>
      </c>
      <c r="BV189" s="178">
        <f t="shared" si="197"/>
        <v>-1898</v>
      </c>
      <c r="BW189" s="178">
        <f t="shared" si="197"/>
        <v>-709</v>
      </c>
      <c r="BX189" s="178">
        <f t="shared" si="197"/>
        <v>-1202</v>
      </c>
      <c r="BY189" s="178">
        <f t="shared" si="197"/>
        <v>-1237</v>
      </c>
      <c r="BZ189" s="178">
        <f t="shared" si="197"/>
        <v>-5264</v>
      </c>
      <c r="CA189" s="178">
        <f t="shared" ref="CA189:CS189" si="199">SUM(CA185)</f>
        <v>-609</v>
      </c>
      <c r="CB189" s="178">
        <f t="shared" si="199"/>
        <v>-3268</v>
      </c>
      <c r="CC189" s="178">
        <f t="shared" si="199"/>
        <v>-1481</v>
      </c>
      <c r="CD189" s="178">
        <f t="shared" si="199"/>
        <v>-449</v>
      </c>
      <c r="CE189" s="178">
        <f>SUM(CE185)-CE190</f>
        <v>0</v>
      </c>
      <c r="CF189" s="178">
        <f t="shared" si="199"/>
        <v>-608</v>
      </c>
      <c r="CG189" s="178">
        <f t="shared" si="199"/>
        <v>-2148353</v>
      </c>
      <c r="CH189" s="178">
        <f t="shared" si="199"/>
        <v>-75649</v>
      </c>
      <c r="CI189" s="178">
        <f t="shared" si="199"/>
        <v>-50000</v>
      </c>
      <c r="CJ189" s="178">
        <f t="shared" si="199"/>
        <v>-581</v>
      </c>
      <c r="CK189" s="178">
        <f t="shared" si="199"/>
        <v>-19572</v>
      </c>
      <c r="CL189" s="178">
        <f t="shared" si="199"/>
        <v>-92</v>
      </c>
      <c r="CM189" s="178">
        <f t="shared" si="199"/>
        <v>-1252</v>
      </c>
      <c r="CN189" s="178">
        <f t="shared" si="199"/>
        <v>-3326</v>
      </c>
      <c r="CO189" s="178">
        <f t="shared" si="199"/>
        <v>-930</v>
      </c>
      <c r="CP189" s="178">
        <f t="shared" si="199"/>
        <v>-34394966</v>
      </c>
      <c r="CQ189" s="178">
        <f t="shared" si="199"/>
        <v>0</v>
      </c>
      <c r="CR189" s="178">
        <f t="shared" si="199"/>
        <v>-452</v>
      </c>
      <c r="CS189" s="180">
        <f t="shared" si="199"/>
        <v>-99</v>
      </c>
    </row>
    <row r="190" spans="1:97">
      <c r="A190" s="2"/>
      <c r="B190" s="1" t="s">
        <v>338</v>
      </c>
      <c r="C190" s="13">
        <v>-34359725</v>
      </c>
      <c r="D190" s="13">
        <v>-50000000</v>
      </c>
      <c r="E190" s="13">
        <f>SUM(N190:CS190)</f>
        <v>-35272000</v>
      </c>
      <c r="F190" s="13">
        <f t="shared" si="189"/>
        <v>14728000</v>
      </c>
      <c r="G190" s="23">
        <f t="shared" ref="G190" si="200">SUM(N190:AA190)</f>
        <v>0</v>
      </c>
      <c r="H190" s="23">
        <f t="shared" ref="H190" si="201">SUM(AB190:AG190)</f>
        <v>0</v>
      </c>
      <c r="I190" s="23">
        <f t="shared" ref="I190" si="202">SUM(AH190:AJ190)</f>
        <v>0</v>
      </c>
      <c r="J190" s="23">
        <f t="shared" ref="J190" si="203">SUM(AK190:BG190)</f>
        <v>0</v>
      </c>
      <c r="K190" s="23">
        <f t="shared" ref="K190" si="204">SUM(BH190:BU190)</f>
        <v>0</v>
      </c>
      <c r="L190" s="23">
        <f t="shared" ref="L190" si="205">SUM(BV190:CE190)</f>
        <v>-35272000</v>
      </c>
      <c r="M190" s="23">
        <f t="shared" ref="M190" si="206">SUM(CF190:CS190)</f>
        <v>0</v>
      </c>
      <c r="CE190" s="9">
        <v>-35272000</v>
      </c>
    </row>
    <row r="191" spans="1:97" ht="15.75" thickBot="1">
      <c r="A191" s="5">
        <v>3019995</v>
      </c>
      <c r="B191" s="5" t="s">
        <v>339</v>
      </c>
      <c r="C191" s="19">
        <f>SUM(C187:C189)</f>
        <v>22753426</v>
      </c>
      <c r="D191" s="19">
        <f>SUM(D187:D189)</f>
        <v>2046380</v>
      </c>
      <c r="E191" s="19">
        <f>SUM(E187:E189)</f>
        <v>16931409</v>
      </c>
      <c r="F191" s="19">
        <f>SUM(F187:F189)</f>
        <v>14885029</v>
      </c>
      <c r="G191" s="26">
        <f t="shared" ref="G191:BR191" si="207">SUM(G188:G189)</f>
        <v>27616607</v>
      </c>
      <c r="H191" s="26">
        <f t="shared" si="207"/>
        <v>15551546</v>
      </c>
      <c r="I191" s="26">
        <f t="shared" si="207"/>
        <v>-215218641</v>
      </c>
      <c r="J191" s="26">
        <f t="shared" si="207"/>
        <v>95544334</v>
      </c>
      <c r="K191" s="26">
        <f t="shared" si="207"/>
        <v>13734686</v>
      </c>
      <c r="L191" s="26">
        <f t="shared" si="207"/>
        <v>23281156</v>
      </c>
      <c r="M191" s="26">
        <f t="shared" si="207"/>
        <v>56421721</v>
      </c>
      <c r="N191" s="26">
        <f t="shared" si="207"/>
        <v>10935761</v>
      </c>
      <c r="O191" s="26">
        <f t="shared" si="207"/>
        <v>4711712</v>
      </c>
      <c r="P191" s="26">
        <f t="shared" si="207"/>
        <v>1196342</v>
      </c>
      <c r="Q191" s="26">
        <f t="shared" si="207"/>
        <v>627224</v>
      </c>
      <c r="R191" s="26">
        <f t="shared" si="207"/>
        <v>628304</v>
      </c>
      <c r="S191" s="26">
        <f t="shared" si="207"/>
        <v>434965</v>
      </c>
      <c r="T191" s="26">
        <f t="shared" si="207"/>
        <v>627224</v>
      </c>
      <c r="U191" s="26">
        <f t="shared" si="207"/>
        <v>628302</v>
      </c>
      <c r="V191" s="26">
        <f t="shared" si="207"/>
        <v>627080</v>
      </c>
      <c r="W191" s="26">
        <f t="shared" si="207"/>
        <v>627224</v>
      </c>
      <c r="X191" s="26">
        <f t="shared" si="207"/>
        <v>488557</v>
      </c>
      <c r="Y191" s="26">
        <f t="shared" si="207"/>
        <v>2616301</v>
      </c>
      <c r="Z191" s="26">
        <f t="shared" si="207"/>
        <v>2700190</v>
      </c>
      <c r="AA191" s="26">
        <f t="shared" si="207"/>
        <v>767421</v>
      </c>
      <c r="AB191" s="26">
        <f t="shared" si="207"/>
        <v>9199473</v>
      </c>
      <c r="AC191" s="26">
        <f t="shared" si="207"/>
        <v>1098774</v>
      </c>
      <c r="AD191" s="26">
        <f t="shared" si="207"/>
        <v>1018425</v>
      </c>
      <c r="AE191" s="26">
        <f t="shared" si="207"/>
        <v>2948538</v>
      </c>
      <c r="AF191" s="26">
        <f t="shared" si="207"/>
        <v>791049</v>
      </c>
      <c r="AG191" s="26">
        <f t="shared" si="207"/>
        <v>495287</v>
      </c>
      <c r="AH191" s="26">
        <f t="shared" si="207"/>
        <v>3150590</v>
      </c>
      <c r="AI191" s="26">
        <f t="shared" si="207"/>
        <v>-222734690</v>
      </c>
      <c r="AJ191" s="26">
        <f t="shared" si="207"/>
        <v>4365459</v>
      </c>
      <c r="AK191" s="26">
        <f t="shared" si="207"/>
        <v>2904308</v>
      </c>
      <c r="AL191" s="26">
        <f t="shared" si="207"/>
        <v>7256453</v>
      </c>
      <c r="AM191" s="26">
        <f t="shared" si="207"/>
        <v>1688893</v>
      </c>
      <c r="AN191" s="26">
        <f t="shared" si="207"/>
        <v>1025835</v>
      </c>
      <c r="AO191" s="26">
        <f t="shared" si="207"/>
        <v>3484262</v>
      </c>
      <c r="AP191" s="26">
        <f t="shared" si="207"/>
        <v>8507903</v>
      </c>
      <c r="AQ191" s="26">
        <f t="shared" si="207"/>
        <v>34712055</v>
      </c>
      <c r="AR191" s="26">
        <f t="shared" si="207"/>
        <v>1762772</v>
      </c>
      <c r="AS191" s="26">
        <f t="shared" si="207"/>
        <v>16350087</v>
      </c>
      <c r="AT191" s="26">
        <f t="shared" si="207"/>
        <v>3204290</v>
      </c>
      <c r="AU191" s="26">
        <f t="shared" si="207"/>
        <v>2270785</v>
      </c>
      <c r="AV191" s="26">
        <f t="shared" si="207"/>
        <v>-5643685</v>
      </c>
      <c r="AW191" s="26">
        <f t="shared" si="207"/>
        <v>817850</v>
      </c>
      <c r="AX191" s="26">
        <f t="shared" si="207"/>
        <v>0</v>
      </c>
      <c r="AY191" s="26">
        <f t="shared" si="207"/>
        <v>222281</v>
      </c>
      <c r="AZ191" s="26">
        <f t="shared" si="207"/>
        <v>340048</v>
      </c>
      <c r="BA191" s="26">
        <f t="shared" si="207"/>
        <v>623369</v>
      </c>
      <c r="BB191" s="26">
        <f t="shared" si="207"/>
        <v>604768</v>
      </c>
      <c r="BC191" s="26">
        <f t="shared" si="207"/>
        <v>1480367</v>
      </c>
      <c r="BD191" s="26">
        <f t="shared" si="207"/>
        <v>0</v>
      </c>
      <c r="BE191" s="26">
        <f t="shared" si="207"/>
        <v>0</v>
      </c>
      <c r="BF191" s="26">
        <f t="shared" si="207"/>
        <v>13931693</v>
      </c>
      <c r="BG191" s="26">
        <f t="shared" si="207"/>
        <v>0</v>
      </c>
      <c r="BH191" s="26">
        <f t="shared" si="207"/>
        <v>649771</v>
      </c>
      <c r="BI191" s="26">
        <f t="shared" si="207"/>
        <v>-24</v>
      </c>
      <c r="BJ191" s="26">
        <f t="shared" si="207"/>
        <v>2962791</v>
      </c>
      <c r="BK191" s="26">
        <f t="shared" si="207"/>
        <v>10500</v>
      </c>
      <c r="BL191" s="26">
        <f t="shared" si="207"/>
        <v>1435887</v>
      </c>
      <c r="BM191" s="26">
        <f t="shared" si="207"/>
        <v>940374</v>
      </c>
      <c r="BN191" s="26">
        <f t="shared" si="207"/>
        <v>1660319</v>
      </c>
      <c r="BO191" s="26">
        <f t="shared" si="207"/>
        <v>12838008</v>
      </c>
      <c r="BP191" s="26">
        <f t="shared" si="207"/>
        <v>1545408</v>
      </c>
      <c r="BQ191" s="26">
        <f t="shared" si="207"/>
        <v>3256196</v>
      </c>
      <c r="BR191" s="26">
        <f t="shared" si="207"/>
        <v>-5100236</v>
      </c>
      <c r="BS191" s="26">
        <f t="shared" ref="BS191:CS191" si="208">SUM(BS188:BS189)</f>
        <v>-1674639</v>
      </c>
      <c r="BT191" s="26">
        <f t="shared" si="208"/>
        <v>-3447187</v>
      </c>
      <c r="BU191" s="26">
        <f t="shared" si="208"/>
        <v>-1342482</v>
      </c>
      <c r="BV191" s="26">
        <f t="shared" si="208"/>
        <v>1905540</v>
      </c>
      <c r="BW191" s="26">
        <f t="shared" si="208"/>
        <v>1852123</v>
      </c>
      <c r="BX191" s="26">
        <f t="shared" si="208"/>
        <v>660370</v>
      </c>
      <c r="BY191" s="26">
        <f t="shared" si="208"/>
        <v>2973404</v>
      </c>
      <c r="BZ191" s="26">
        <f t="shared" si="208"/>
        <v>3108202</v>
      </c>
      <c r="CA191" s="26">
        <f t="shared" si="208"/>
        <v>1058627</v>
      </c>
      <c r="CB191" s="26">
        <f t="shared" si="208"/>
        <v>6331997</v>
      </c>
      <c r="CC191" s="26">
        <f t="shared" si="208"/>
        <v>1859803</v>
      </c>
      <c r="CD191" s="26">
        <f t="shared" si="208"/>
        <v>2803063</v>
      </c>
      <c r="CE191" s="26">
        <f t="shared" si="208"/>
        <v>728027</v>
      </c>
      <c r="CF191" s="26">
        <f t="shared" si="208"/>
        <v>2469214</v>
      </c>
      <c r="CG191" s="26">
        <f t="shared" si="208"/>
        <v>-359256</v>
      </c>
      <c r="CH191" s="26">
        <f t="shared" si="208"/>
        <v>1156588</v>
      </c>
      <c r="CI191" s="26">
        <f t="shared" si="208"/>
        <v>300213</v>
      </c>
      <c r="CJ191" s="26">
        <f t="shared" si="208"/>
        <v>4660191</v>
      </c>
      <c r="CK191" s="26">
        <f t="shared" si="208"/>
        <v>6690046</v>
      </c>
      <c r="CL191" s="26">
        <f t="shared" si="208"/>
        <v>1341644</v>
      </c>
      <c r="CM191" s="26">
        <f t="shared" si="208"/>
        <v>2068699</v>
      </c>
      <c r="CN191" s="26">
        <f t="shared" si="208"/>
        <v>3642815</v>
      </c>
      <c r="CO191" s="26">
        <f t="shared" si="208"/>
        <v>10725166</v>
      </c>
      <c r="CP191" s="26">
        <f t="shared" si="208"/>
        <v>14734344</v>
      </c>
      <c r="CQ191" s="26">
        <f t="shared" si="208"/>
        <v>1355947</v>
      </c>
      <c r="CR191" s="26">
        <f t="shared" si="208"/>
        <v>1599616</v>
      </c>
      <c r="CS191" s="26">
        <f t="shared" si="208"/>
        <v>6036494</v>
      </c>
    </row>
    <row r="192" spans="1:97">
      <c r="A192" s="1"/>
      <c r="B192" s="1"/>
      <c r="C192" s="15"/>
      <c r="D192" s="15"/>
      <c r="G192" s="23"/>
      <c r="H192" s="23"/>
      <c r="I192" s="23"/>
      <c r="J192" s="23"/>
      <c r="K192" s="23"/>
      <c r="L192" s="23"/>
      <c r="M192" s="23"/>
    </row>
    <row r="193" spans="1:97">
      <c r="A193" s="1">
        <v>4030000</v>
      </c>
      <c r="B193" s="1" t="s">
        <v>157</v>
      </c>
      <c r="C193" s="15"/>
      <c r="D193" s="15"/>
      <c r="G193" s="23"/>
      <c r="H193" s="23"/>
      <c r="I193" s="23"/>
      <c r="J193" s="23"/>
      <c r="K193" s="23"/>
      <c r="L193" s="23"/>
      <c r="M193" s="23"/>
    </row>
    <row r="194" spans="1:97">
      <c r="A194" s="170">
        <v>4030001</v>
      </c>
      <c r="B194" s="170" t="s">
        <v>158</v>
      </c>
      <c r="C194" s="171">
        <f>VLOOKUP(A194,[2]!OLD,3,)</f>
        <v>6352674</v>
      </c>
      <c r="D194" s="171">
        <v>4630600</v>
      </c>
      <c r="E194" s="24">
        <f t="shared" ref="E194:E198" si="209">SUM(N194:CS194)</f>
        <v>2719215</v>
      </c>
      <c r="F194" s="24">
        <f t="shared" ref="F194:F198" si="210">SUM(E194-D194)</f>
        <v>-1911385</v>
      </c>
      <c r="G194" s="24">
        <f t="shared" ref="G194:G198" si="211">SUM(N194:AA194)</f>
        <v>143200</v>
      </c>
      <c r="H194" s="24">
        <f t="shared" ref="H194:H198" si="212">SUM(AB194:AG194)</f>
        <v>50000</v>
      </c>
      <c r="I194" s="24">
        <f t="shared" ref="I194:I198" si="213">SUM(AH194:AJ194)</f>
        <v>6229</v>
      </c>
      <c r="J194" s="24">
        <f t="shared" ref="J194:J198" si="214">SUM(AK194:BG194)</f>
        <v>2153146</v>
      </c>
      <c r="K194" s="24">
        <f t="shared" ref="K194:K198" si="215">SUM(BH194:BU194)</f>
        <v>55221</v>
      </c>
      <c r="L194" s="24">
        <f t="shared" ref="L194:L198" si="216">SUM(BV194:CE194)</f>
        <v>0</v>
      </c>
      <c r="M194" s="24">
        <f t="shared" ref="M194:M198" si="217">SUM(CF194:CS194)</f>
        <v>311419</v>
      </c>
      <c r="N194" s="20">
        <f>([4]SUMMARY!$G198)</f>
        <v>0</v>
      </c>
      <c r="O194" s="20">
        <f>([5]SUMMARY!$G198)</f>
        <v>0</v>
      </c>
      <c r="P194" s="20">
        <f>([6]SUMMARY!$G198)</f>
        <v>45000</v>
      </c>
      <c r="Q194" s="20">
        <f>([7]SUMMARY!$G198)</f>
        <v>0</v>
      </c>
      <c r="R194" s="20">
        <f>([8]SUMMARY!$G198)</f>
        <v>0</v>
      </c>
      <c r="S194" s="20">
        <f>([9]SUMMARY!$G198)</f>
        <v>0</v>
      </c>
      <c r="T194" s="20">
        <f>([10]SUMMARY!$G198)</f>
        <v>0</v>
      </c>
      <c r="U194" s="20">
        <f>([11]SUMMARY!$G198)</f>
        <v>0</v>
      </c>
      <c r="V194" s="20">
        <f>([12]SUMMARY!$G198)</f>
        <v>0</v>
      </c>
      <c r="W194" s="20">
        <f>([13]SUMMARY!$G198)</f>
        <v>0</v>
      </c>
      <c r="X194" s="20">
        <f>([14]SUMMARY!$G198)</f>
        <v>0</v>
      </c>
      <c r="Y194" s="20">
        <f>([15]SUMMARY!$G198)</f>
        <v>0</v>
      </c>
      <c r="Z194" s="20">
        <f>([16]SUMMARY!$G198)</f>
        <v>0</v>
      </c>
      <c r="AA194" s="20">
        <f>([17]SUMMARY!$G198)</f>
        <v>98200</v>
      </c>
      <c r="AB194" s="20">
        <f>([18]SUMMARY!$G198)</f>
        <v>0</v>
      </c>
      <c r="AC194" s="20">
        <f>([19]SUMMARY!$G198)</f>
        <v>50000</v>
      </c>
      <c r="AD194" s="20">
        <f>([20]SUMMARY!$G198)</f>
        <v>0</v>
      </c>
      <c r="AE194" s="20">
        <f>([21]SUMMARY!$G198)</f>
        <v>0</v>
      </c>
      <c r="AF194" s="20">
        <f>([22]SUMMARY!$G198)</f>
        <v>0</v>
      </c>
      <c r="AG194" s="20">
        <f>([23]SUMMARY!$G198)</f>
        <v>0</v>
      </c>
      <c r="AH194" s="20">
        <f>([24]SUMMARY!$G198)</f>
        <v>6229</v>
      </c>
      <c r="AI194" s="20">
        <f>([25]SUMMARY!$G198)</f>
        <v>0</v>
      </c>
      <c r="AJ194" s="20">
        <f>([26]SUMMARY!$G198)</f>
        <v>0</v>
      </c>
      <c r="AK194" s="20">
        <f>([27]SUMMARY!$G198)</f>
        <v>55089</v>
      </c>
      <c r="AL194" s="20">
        <f>([28]SUMMARY!$G198)</f>
        <v>0</v>
      </c>
      <c r="AM194" s="20">
        <f>([29]SUMMARY!$G198)</f>
        <v>0</v>
      </c>
      <c r="AN194" s="20">
        <f>([30]SUMMARY!$G198)</f>
        <v>0</v>
      </c>
      <c r="AO194" s="20">
        <f>([31]SUMMARY!$G198)</f>
        <v>0</v>
      </c>
      <c r="AP194" s="20">
        <f>([32]SUMMARY!$G198)</f>
        <v>0</v>
      </c>
      <c r="AQ194" s="20">
        <f>([33]SUMMARY!$G198)</f>
        <v>1410000</v>
      </c>
      <c r="AR194" s="20">
        <f>([34]SUMMARY!$G198)</f>
        <v>0</v>
      </c>
      <c r="AS194" s="20">
        <f>([35]SUMMARY!$G198)</f>
        <v>146890</v>
      </c>
      <c r="AT194" s="20">
        <f>([36]SUMMARY!$G198)</f>
        <v>0</v>
      </c>
      <c r="AU194" s="20">
        <f>([37]SUMMARY!$G198)</f>
        <v>0</v>
      </c>
      <c r="AV194" s="20">
        <f>([38]SUMMARY!$G198)</f>
        <v>0</v>
      </c>
      <c r="AW194" s="20">
        <f>([39]SUMMARY!$G198)</f>
        <v>115600</v>
      </c>
      <c r="AX194" s="20">
        <f>([40]SUMMARY!$G198)</f>
        <v>0</v>
      </c>
      <c r="AY194" s="20">
        <f>([41]SUMMARY!$G198)</f>
        <v>115600</v>
      </c>
      <c r="AZ194" s="20">
        <f>([42]SUMMARY!$G198)</f>
        <v>45000</v>
      </c>
      <c r="BA194" s="20">
        <f>([43]SUMMARY!$G198)</f>
        <v>0</v>
      </c>
      <c r="BB194" s="20">
        <f>([44]SUMMARY!$G198)</f>
        <v>0</v>
      </c>
      <c r="BC194" s="20">
        <f>([45]SUMMARY!$G198)</f>
        <v>0</v>
      </c>
      <c r="BD194" s="20">
        <f>([46]SUMMARY!$G198)</f>
        <v>0</v>
      </c>
      <c r="BE194" s="20">
        <f>([47]SUMMARY!$G198)</f>
        <v>0</v>
      </c>
      <c r="BF194" s="20">
        <f>([48]SUMMARY!$G198)</f>
        <v>264967</v>
      </c>
      <c r="BG194" s="20">
        <f>([49]SUMMARY!$G198)</f>
        <v>0</v>
      </c>
      <c r="BH194" s="20">
        <f>([50]SUMMARY!$G198)</f>
        <v>0</v>
      </c>
      <c r="BI194" s="20">
        <f>([51]SUMMARY!$G198)</f>
        <v>0</v>
      </c>
      <c r="BJ194" s="20">
        <f>([52]SUMMARY!$G198)</f>
        <v>10000</v>
      </c>
      <c r="BK194" s="20">
        <f>([53]SUMMARY!$G198)</f>
        <v>0</v>
      </c>
      <c r="BL194" s="20">
        <f>([54]SUMMARY!$G198)</f>
        <v>0</v>
      </c>
      <c r="BM194" s="20">
        <f>([55]SUMMARY!$G198)</f>
        <v>0</v>
      </c>
      <c r="BN194" s="20">
        <f>([56]SUMMARY!$G198)</f>
        <v>0</v>
      </c>
      <c r="BO194" s="20">
        <f>([57]SUMMARY!$G198)</f>
        <v>0</v>
      </c>
      <c r="BP194" s="20">
        <f>([58]SUMMARY!$G198)</f>
        <v>0</v>
      </c>
      <c r="BQ194" s="20">
        <f>([59]SUMMARY!$G198)</f>
        <v>0</v>
      </c>
      <c r="BR194" s="20">
        <f>([60]SUMMARY!$G198)</f>
        <v>33364</v>
      </c>
      <c r="BS194" s="20">
        <f>([61]SUMMARY!$G198)</f>
        <v>11857</v>
      </c>
      <c r="BT194" s="20">
        <f>([62]SUMMARY!$G198)</f>
        <v>0</v>
      </c>
      <c r="BU194" s="20">
        <f>([63]SUMMARY!$G198)</f>
        <v>0</v>
      </c>
      <c r="BV194" s="20">
        <f>([64]SUMMARY!$G198)</f>
        <v>0</v>
      </c>
      <c r="BW194" s="20">
        <f>([65]SUMMARY!$G198)</f>
        <v>0</v>
      </c>
      <c r="BX194" s="20">
        <f>([66]SUMMARY!$G198)</f>
        <v>0</v>
      </c>
      <c r="BY194" s="20">
        <f>([67]SUMMARY!$G198)</f>
        <v>0</v>
      </c>
      <c r="BZ194" s="20">
        <f>([68]SUMMARY!$G198)</f>
        <v>0</v>
      </c>
      <c r="CA194" s="20">
        <f>([69]SUMMARY!$G198)</f>
        <v>0</v>
      </c>
      <c r="CB194" s="20">
        <f>([70]SUMMARY!$G198)</f>
        <v>0</v>
      </c>
      <c r="CC194" s="20">
        <f>([71]SUMMARY!$G198)</f>
        <v>0</v>
      </c>
      <c r="CD194" s="20">
        <f>([72]SUMMARY!$G198)</f>
        <v>0</v>
      </c>
      <c r="CE194" s="20">
        <f>([73]SUMMARY!$G198)</f>
        <v>0</v>
      </c>
      <c r="CF194" s="20">
        <f>([74]SUMMARY!$G198)</f>
        <v>30000</v>
      </c>
      <c r="CG194" s="20">
        <f>([75]SUMMARY!$G198)</f>
        <v>0</v>
      </c>
      <c r="CH194" s="20">
        <f>([76]SUMMARY!$G198)</f>
        <v>0</v>
      </c>
      <c r="CI194" s="20">
        <f>([77]SUMMARY!$G198)</f>
        <v>25500</v>
      </c>
      <c r="CJ194" s="20">
        <f>([78]SUMMARY!$G198)</f>
        <v>0</v>
      </c>
      <c r="CK194" s="20">
        <f>([79]SUMMARY!$G198)</f>
        <v>0</v>
      </c>
      <c r="CL194" s="20">
        <f>([80]SUMMARY!$G198)</f>
        <v>42024</v>
      </c>
      <c r="CM194" s="20">
        <f>([81]SUMMARY!$G198)</f>
        <v>3895</v>
      </c>
      <c r="CN194" s="20">
        <f>([82]SUMMARY!$G198)</f>
        <v>55000</v>
      </c>
      <c r="CO194" s="20">
        <f>([83]SUMMARY!$G198)</f>
        <v>120000</v>
      </c>
      <c r="CP194" s="20">
        <f>([84]SUMMARY!$G198)</f>
        <v>0</v>
      </c>
      <c r="CQ194" s="20">
        <f>([85]SUMMARY!$G198)</f>
        <v>0</v>
      </c>
      <c r="CR194" s="20">
        <f>([86]SUMMARY!$G198)</f>
        <v>15000</v>
      </c>
      <c r="CS194" s="20">
        <f>([87]SUMMARY!$G198)</f>
        <v>20000</v>
      </c>
    </row>
    <row r="195" spans="1:97">
      <c r="A195" s="170">
        <v>4030002</v>
      </c>
      <c r="B195" s="170" t="s">
        <v>159</v>
      </c>
      <c r="C195" s="171">
        <f>VLOOKUP(A195,[2]!OLD,3,)</f>
        <v>5167810</v>
      </c>
      <c r="D195" s="171">
        <v>5466000</v>
      </c>
      <c r="E195" s="24">
        <f t="shared" si="209"/>
        <v>3752197</v>
      </c>
      <c r="F195" s="24">
        <f t="shared" si="210"/>
        <v>-1713803</v>
      </c>
      <c r="G195" s="24">
        <f t="shared" si="211"/>
        <v>279076</v>
      </c>
      <c r="H195" s="24">
        <f t="shared" si="212"/>
        <v>48586</v>
      </c>
      <c r="I195" s="24">
        <f t="shared" si="213"/>
        <v>2852</v>
      </c>
      <c r="J195" s="24">
        <f t="shared" si="214"/>
        <v>3305198</v>
      </c>
      <c r="K195" s="24">
        <f t="shared" si="215"/>
        <v>6668</v>
      </c>
      <c r="L195" s="24">
        <f t="shared" si="216"/>
        <v>32895</v>
      </c>
      <c r="M195" s="24">
        <f t="shared" si="217"/>
        <v>76922</v>
      </c>
      <c r="N195" s="20">
        <f>([4]SUMMARY!$G199)</f>
        <v>11754</v>
      </c>
      <c r="O195" s="20">
        <f>([5]SUMMARY!$G199)</f>
        <v>0</v>
      </c>
      <c r="P195" s="20">
        <f>([6]SUMMARY!$G199)</f>
        <v>169556</v>
      </c>
      <c r="Q195" s="20">
        <f>([7]SUMMARY!$G199)</f>
        <v>0</v>
      </c>
      <c r="R195" s="20">
        <f>([8]SUMMARY!$G199)</f>
        <v>0</v>
      </c>
      <c r="S195" s="20">
        <f>([9]SUMMARY!$G199)</f>
        <v>0</v>
      </c>
      <c r="T195" s="20">
        <f>([10]SUMMARY!$G199)</f>
        <v>0</v>
      </c>
      <c r="U195" s="20">
        <f>([11]SUMMARY!$G199)</f>
        <v>0</v>
      </c>
      <c r="V195" s="20">
        <f>([12]SUMMARY!$G199)</f>
        <v>0</v>
      </c>
      <c r="W195" s="20">
        <f>([13]SUMMARY!$G199)</f>
        <v>0</v>
      </c>
      <c r="X195" s="20">
        <f>([14]SUMMARY!$G199)</f>
        <v>0</v>
      </c>
      <c r="Y195" s="20">
        <f>([15]SUMMARY!$G199)</f>
        <v>0</v>
      </c>
      <c r="Z195" s="20">
        <f>([16]SUMMARY!$G199)</f>
        <v>0</v>
      </c>
      <c r="AA195" s="20">
        <f>([17]SUMMARY!$G199)</f>
        <v>97766</v>
      </c>
      <c r="AB195" s="20">
        <f>([18]SUMMARY!$G199)</f>
        <v>15691</v>
      </c>
      <c r="AC195" s="20">
        <f>([19]SUMMARY!$G199)</f>
        <v>0</v>
      </c>
      <c r="AD195" s="20">
        <f>([20]SUMMARY!$G199)</f>
        <v>32895</v>
      </c>
      <c r="AE195" s="20">
        <f>([21]SUMMARY!$G199)</f>
        <v>0</v>
      </c>
      <c r="AF195" s="20">
        <f>([22]SUMMARY!$G199)</f>
        <v>0</v>
      </c>
      <c r="AG195" s="20">
        <f>([23]SUMMARY!$G199)</f>
        <v>0</v>
      </c>
      <c r="AH195" s="20">
        <f>([24]SUMMARY!$G199)</f>
        <v>0</v>
      </c>
      <c r="AI195" s="20">
        <f>([25]SUMMARY!$G199)</f>
        <v>2852</v>
      </c>
      <c r="AJ195" s="20">
        <f>([26]SUMMARY!$G199)</f>
        <v>0</v>
      </c>
      <c r="AK195" s="20">
        <f>([27]SUMMARY!$G199)</f>
        <v>22115</v>
      </c>
      <c r="AL195" s="20">
        <f>([28]SUMMARY!$G199)</f>
        <v>137000</v>
      </c>
      <c r="AM195" s="20">
        <f>([29]SUMMARY!$G199)</f>
        <v>0</v>
      </c>
      <c r="AN195" s="20">
        <f>([30]SUMMARY!$G199)</f>
        <v>0</v>
      </c>
      <c r="AO195" s="20">
        <f>([31]SUMMARY!$G199)</f>
        <v>0</v>
      </c>
      <c r="AP195" s="20">
        <f>([32]SUMMARY!$G199)</f>
        <v>30000</v>
      </c>
      <c r="AQ195" s="20">
        <f>([33]SUMMARY!$G199)</f>
        <v>0</v>
      </c>
      <c r="AR195" s="20">
        <f>([34]SUMMARY!$G199)</f>
        <v>10965</v>
      </c>
      <c r="AS195" s="20">
        <f>([35]SUMMARY!$G199)</f>
        <v>37774</v>
      </c>
      <c r="AT195" s="20">
        <f>([36]SUMMARY!$G199)</f>
        <v>0</v>
      </c>
      <c r="AU195" s="20">
        <f>([37]SUMMARY!$G199)</f>
        <v>40000</v>
      </c>
      <c r="AV195" s="20">
        <f>([38]SUMMARY!$G199)</f>
        <v>0</v>
      </c>
      <c r="AW195" s="20">
        <f>([39]SUMMARY!$G199)</f>
        <v>0</v>
      </c>
      <c r="AX195" s="20">
        <f>([40]SUMMARY!$G199)</f>
        <v>0</v>
      </c>
      <c r="AY195" s="20">
        <f>([41]SUMMARY!$G199)</f>
        <v>0</v>
      </c>
      <c r="AZ195" s="20">
        <f>([42]SUMMARY!$G199)</f>
        <v>50000</v>
      </c>
      <c r="BA195" s="20">
        <f>([43]SUMMARY!$G199)</f>
        <v>0</v>
      </c>
      <c r="BB195" s="20">
        <f>([44]SUMMARY!$G199)</f>
        <v>0</v>
      </c>
      <c r="BC195" s="20">
        <f>([45]SUMMARY!$G199)</f>
        <v>30000</v>
      </c>
      <c r="BD195" s="20">
        <f>([46]SUMMARY!$G199)</f>
        <v>0</v>
      </c>
      <c r="BE195" s="20">
        <f>([47]SUMMARY!$G199)</f>
        <v>0</v>
      </c>
      <c r="BF195" s="20">
        <f>([48]SUMMARY!$G199)</f>
        <v>2947344</v>
      </c>
      <c r="BG195" s="20">
        <f>([49]SUMMARY!$G199)</f>
        <v>0</v>
      </c>
      <c r="BH195" s="20">
        <f>([50]SUMMARY!$G199)</f>
        <v>0</v>
      </c>
      <c r="BI195" s="20">
        <f>([51]SUMMARY!$G199)</f>
        <v>0</v>
      </c>
      <c r="BJ195" s="20">
        <f>([52]SUMMARY!$G199)</f>
        <v>0</v>
      </c>
      <c r="BK195" s="20">
        <f>([53]SUMMARY!$G199)</f>
        <v>0</v>
      </c>
      <c r="BL195" s="20">
        <f>([54]SUMMARY!$G199)</f>
        <v>0</v>
      </c>
      <c r="BM195" s="20">
        <f>([55]SUMMARY!$G199)</f>
        <v>3334</v>
      </c>
      <c r="BN195" s="20">
        <f>([56]SUMMARY!$G199)</f>
        <v>0</v>
      </c>
      <c r="BO195" s="20">
        <f>([57]SUMMARY!$G199)</f>
        <v>0</v>
      </c>
      <c r="BP195" s="20">
        <f>([58]SUMMARY!$G199)</f>
        <v>3334</v>
      </c>
      <c r="BQ195" s="20">
        <f>([59]SUMMARY!$G199)</f>
        <v>0</v>
      </c>
      <c r="BR195" s="20">
        <f>([60]SUMMARY!$G199)</f>
        <v>0</v>
      </c>
      <c r="BS195" s="20">
        <f>([61]SUMMARY!$G199)</f>
        <v>0</v>
      </c>
      <c r="BT195" s="20">
        <f>([62]SUMMARY!$G199)</f>
        <v>0</v>
      </c>
      <c r="BU195" s="20">
        <f>([63]SUMMARY!$G199)</f>
        <v>0</v>
      </c>
      <c r="BV195" s="20">
        <f>([64]SUMMARY!$G199)</f>
        <v>10965</v>
      </c>
      <c r="BW195" s="20">
        <f>([65]SUMMARY!$G199)</f>
        <v>0</v>
      </c>
      <c r="BX195" s="20">
        <f>([66]SUMMARY!$G199)</f>
        <v>0</v>
      </c>
      <c r="BY195" s="20">
        <f>([67]SUMMARY!$G199)</f>
        <v>10965</v>
      </c>
      <c r="BZ195" s="20">
        <f>([68]SUMMARY!$G199)</f>
        <v>0</v>
      </c>
      <c r="CA195" s="20">
        <f>([69]SUMMARY!$G199)</f>
        <v>0</v>
      </c>
      <c r="CB195" s="20">
        <f>([70]SUMMARY!$G199)</f>
        <v>10965</v>
      </c>
      <c r="CC195" s="20">
        <f>([71]SUMMARY!$G199)</f>
        <v>0</v>
      </c>
      <c r="CD195" s="20">
        <f>([72]SUMMARY!$G199)</f>
        <v>0</v>
      </c>
      <c r="CE195" s="20">
        <f>([73]SUMMARY!$G199)</f>
        <v>0</v>
      </c>
      <c r="CF195" s="20">
        <f>([74]SUMMARY!$G199)</f>
        <v>0</v>
      </c>
      <c r="CG195" s="20">
        <f>([75]SUMMARY!$G199)</f>
        <v>0</v>
      </c>
      <c r="CH195" s="20">
        <f>([76]SUMMARY!$G199)</f>
        <v>0</v>
      </c>
      <c r="CI195" s="20">
        <f>([77]SUMMARY!$G199)</f>
        <v>0</v>
      </c>
      <c r="CJ195" s="20">
        <f>([78]SUMMARY!$G199)</f>
        <v>0</v>
      </c>
      <c r="CK195" s="20">
        <f>([79]SUMMARY!$G199)</f>
        <v>25264</v>
      </c>
      <c r="CL195" s="20">
        <f>([80]SUMMARY!$G199)</f>
        <v>21359</v>
      </c>
      <c r="CM195" s="20">
        <f>([81]SUMMARY!$G199)</f>
        <v>0</v>
      </c>
      <c r="CN195" s="20">
        <f>([82]SUMMARY!$G199)</f>
        <v>3334</v>
      </c>
      <c r="CO195" s="20">
        <f>([83]SUMMARY!$G199)</f>
        <v>0</v>
      </c>
      <c r="CP195" s="20">
        <f>([84]SUMMARY!$G199)</f>
        <v>0</v>
      </c>
      <c r="CQ195" s="20">
        <f>([85]SUMMARY!$G199)</f>
        <v>10965</v>
      </c>
      <c r="CR195" s="20">
        <f>([86]SUMMARY!$G199)</f>
        <v>6000</v>
      </c>
      <c r="CS195" s="20">
        <f>([87]SUMMARY!$G199)</f>
        <v>10000</v>
      </c>
    </row>
    <row r="196" spans="1:97">
      <c r="A196" s="170">
        <v>4030003</v>
      </c>
      <c r="B196" s="170" t="s">
        <v>160</v>
      </c>
      <c r="C196" s="171">
        <f>VLOOKUP(A196,[2]!OLD,3,)</f>
        <v>1585000</v>
      </c>
      <c r="D196" s="171">
        <v>5725800</v>
      </c>
      <c r="E196" s="24">
        <f t="shared" si="209"/>
        <v>4700000</v>
      </c>
      <c r="F196" s="24">
        <f t="shared" si="210"/>
        <v>-1025800</v>
      </c>
      <c r="G196" s="24">
        <f t="shared" si="211"/>
        <v>0</v>
      </c>
      <c r="H196" s="24">
        <f t="shared" si="212"/>
        <v>0</v>
      </c>
      <c r="I196" s="24">
        <f t="shared" si="213"/>
        <v>0</v>
      </c>
      <c r="J196" s="24">
        <f t="shared" si="214"/>
        <v>4200000</v>
      </c>
      <c r="K196" s="24">
        <f t="shared" si="215"/>
        <v>150000</v>
      </c>
      <c r="L196" s="24">
        <f t="shared" si="216"/>
        <v>0</v>
      </c>
      <c r="M196" s="24">
        <f t="shared" si="217"/>
        <v>350000</v>
      </c>
      <c r="N196" s="20">
        <f>([4]SUMMARY!$G200)</f>
        <v>0</v>
      </c>
      <c r="O196" s="20">
        <f>([5]SUMMARY!$G200)</f>
        <v>0</v>
      </c>
      <c r="P196" s="20">
        <f>([6]SUMMARY!$G200)</f>
        <v>0</v>
      </c>
      <c r="Q196" s="20">
        <f>([7]SUMMARY!$G200)</f>
        <v>0</v>
      </c>
      <c r="R196" s="20">
        <f>([8]SUMMARY!$G200)</f>
        <v>0</v>
      </c>
      <c r="S196" s="20">
        <f>([9]SUMMARY!$G200)</f>
        <v>0</v>
      </c>
      <c r="T196" s="20">
        <f>([10]SUMMARY!$G200)</f>
        <v>0</v>
      </c>
      <c r="U196" s="20">
        <f>([11]SUMMARY!$G200)</f>
        <v>0</v>
      </c>
      <c r="V196" s="20">
        <f>([12]SUMMARY!$G200)</f>
        <v>0</v>
      </c>
      <c r="W196" s="20">
        <f>([13]SUMMARY!$G200)</f>
        <v>0</v>
      </c>
      <c r="X196" s="20">
        <f>([14]SUMMARY!$G200)</f>
        <v>0</v>
      </c>
      <c r="Y196" s="20">
        <f>([15]SUMMARY!$G200)</f>
        <v>0</v>
      </c>
      <c r="Z196" s="20">
        <f>([16]SUMMARY!$G200)</f>
        <v>0</v>
      </c>
      <c r="AA196" s="20">
        <f>([17]SUMMARY!$G200)</f>
        <v>0</v>
      </c>
      <c r="AB196" s="20">
        <f>([18]SUMMARY!$G200)</f>
        <v>0</v>
      </c>
      <c r="AC196" s="20">
        <f>([19]SUMMARY!$G200)</f>
        <v>0</v>
      </c>
      <c r="AD196" s="20">
        <f>([20]SUMMARY!$G200)</f>
        <v>0</v>
      </c>
      <c r="AE196" s="20">
        <f>([21]SUMMARY!$G200)</f>
        <v>0</v>
      </c>
      <c r="AF196" s="20">
        <f>([22]SUMMARY!$G200)</f>
        <v>0</v>
      </c>
      <c r="AG196" s="20">
        <f>([23]SUMMARY!$G200)</f>
        <v>0</v>
      </c>
      <c r="AH196" s="20">
        <f>([24]SUMMARY!$G200)</f>
        <v>0</v>
      </c>
      <c r="AI196" s="20">
        <f>([25]SUMMARY!$G200)</f>
        <v>0</v>
      </c>
      <c r="AJ196" s="20">
        <f>([26]SUMMARY!$G200)</f>
        <v>0</v>
      </c>
      <c r="AK196" s="20">
        <f>([27]SUMMARY!$G200)</f>
        <v>0</v>
      </c>
      <c r="AL196" s="20">
        <f>([28]SUMMARY!$G200)</f>
        <v>0</v>
      </c>
      <c r="AM196" s="20">
        <f>([29]SUMMARY!$G200)</f>
        <v>0</v>
      </c>
      <c r="AN196" s="20">
        <f>([30]SUMMARY!$G200)</f>
        <v>0</v>
      </c>
      <c r="AO196" s="20">
        <f>([31]SUMMARY!$G200)</f>
        <v>0</v>
      </c>
      <c r="AP196" s="20">
        <f>([32]SUMMARY!$G200)</f>
        <v>0</v>
      </c>
      <c r="AQ196" s="20">
        <f>([33]SUMMARY!$G200)</f>
        <v>0</v>
      </c>
      <c r="AR196" s="20">
        <f>([34]SUMMARY!$G200)</f>
        <v>4000000</v>
      </c>
      <c r="AS196" s="20">
        <f>([35]SUMMARY!$G200)</f>
        <v>0</v>
      </c>
      <c r="AT196" s="20">
        <f>([36]SUMMARY!$G200)</f>
        <v>0</v>
      </c>
      <c r="AU196" s="20">
        <f>([37]SUMMARY!$G200)</f>
        <v>0</v>
      </c>
      <c r="AV196" s="20">
        <f>([38]SUMMARY!$G200)</f>
        <v>0</v>
      </c>
      <c r="AW196" s="20">
        <f>([39]SUMMARY!$G200)</f>
        <v>0</v>
      </c>
      <c r="AX196" s="20">
        <f>([40]SUMMARY!$G200)</f>
        <v>0</v>
      </c>
      <c r="AY196" s="20">
        <f>([41]SUMMARY!$G200)</f>
        <v>0</v>
      </c>
      <c r="AZ196" s="20">
        <f>([42]SUMMARY!$G200)</f>
        <v>0</v>
      </c>
      <c r="BA196" s="20">
        <f>([43]SUMMARY!$G200)</f>
        <v>0</v>
      </c>
      <c r="BB196" s="20">
        <f>([44]SUMMARY!$G200)</f>
        <v>0</v>
      </c>
      <c r="BC196" s="20">
        <f>([45]SUMMARY!$G200)</f>
        <v>0</v>
      </c>
      <c r="BD196" s="20">
        <f>([46]SUMMARY!$G200)</f>
        <v>0</v>
      </c>
      <c r="BE196" s="20">
        <f>([47]SUMMARY!$G200)</f>
        <v>0</v>
      </c>
      <c r="BF196" s="20">
        <f>([48]SUMMARY!$G200)</f>
        <v>200000</v>
      </c>
      <c r="BG196" s="20">
        <f>([49]SUMMARY!$G200)</f>
        <v>0</v>
      </c>
      <c r="BH196" s="20">
        <f>([50]SUMMARY!$G200)</f>
        <v>0</v>
      </c>
      <c r="BI196" s="20">
        <f>([51]SUMMARY!$G200)</f>
        <v>0</v>
      </c>
      <c r="BJ196" s="20">
        <f>([52]SUMMARY!$G200)</f>
        <v>150000</v>
      </c>
      <c r="BK196" s="20">
        <f>([53]SUMMARY!$G200)</f>
        <v>0</v>
      </c>
      <c r="BL196" s="20">
        <f>([54]SUMMARY!$G200)</f>
        <v>0</v>
      </c>
      <c r="BM196" s="20">
        <f>([55]SUMMARY!$G200)</f>
        <v>0</v>
      </c>
      <c r="BN196" s="20">
        <f>([56]SUMMARY!$G200)</f>
        <v>0</v>
      </c>
      <c r="BO196" s="20">
        <f>([57]SUMMARY!$G200)</f>
        <v>0</v>
      </c>
      <c r="BP196" s="20">
        <f>([58]SUMMARY!$G200)</f>
        <v>0</v>
      </c>
      <c r="BQ196" s="20">
        <f>([59]SUMMARY!$G200)</f>
        <v>0</v>
      </c>
      <c r="BR196" s="20">
        <f>([60]SUMMARY!$G200)</f>
        <v>0</v>
      </c>
      <c r="BS196" s="20">
        <f>([61]SUMMARY!$G200)</f>
        <v>0</v>
      </c>
      <c r="BT196" s="20">
        <f>([62]SUMMARY!$G200)</f>
        <v>0</v>
      </c>
      <c r="BU196" s="20">
        <f>([63]SUMMARY!$G200)</f>
        <v>0</v>
      </c>
      <c r="BV196" s="20">
        <f>([64]SUMMARY!$G200)</f>
        <v>0</v>
      </c>
      <c r="BW196" s="20">
        <f>([65]SUMMARY!$G200)</f>
        <v>0</v>
      </c>
      <c r="BX196" s="20">
        <f>([66]SUMMARY!$G200)</f>
        <v>0</v>
      </c>
      <c r="BY196" s="20">
        <f>([67]SUMMARY!$G200)</f>
        <v>0</v>
      </c>
      <c r="BZ196" s="20">
        <f>([68]SUMMARY!$G200)</f>
        <v>0</v>
      </c>
      <c r="CA196" s="20">
        <f>([69]SUMMARY!$G200)</f>
        <v>0</v>
      </c>
      <c r="CB196" s="20">
        <f>([70]SUMMARY!$G200)</f>
        <v>0</v>
      </c>
      <c r="CC196" s="20">
        <f>([71]SUMMARY!$G200)</f>
        <v>0</v>
      </c>
      <c r="CD196" s="20">
        <f>([72]SUMMARY!$G200)</f>
        <v>0</v>
      </c>
      <c r="CE196" s="20">
        <f>([73]SUMMARY!$G200)</f>
        <v>0</v>
      </c>
      <c r="CF196" s="20">
        <f>([74]SUMMARY!$G200)</f>
        <v>0</v>
      </c>
      <c r="CG196" s="20">
        <f>([75]SUMMARY!$G200)</f>
        <v>0</v>
      </c>
      <c r="CH196" s="20">
        <f>([76]SUMMARY!$G200)</f>
        <v>0</v>
      </c>
      <c r="CI196" s="20">
        <f>([77]SUMMARY!$G200)</f>
        <v>0</v>
      </c>
      <c r="CJ196" s="20">
        <f>([78]SUMMARY!$G200)</f>
        <v>0</v>
      </c>
      <c r="CK196" s="20">
        <f>([79]SUMMARY!$G200)</f>
        <v>0</v>
      </c>
      <c r="CL196" s="20">
        <f>([80]SUMMARY!$G200)</f>
        <v>0</v>
      </c>
      <c r="CM196" s="20">
        <f>([81]SUMMARY!$G200)</f>
        <v>0</v>
      </c>
      <c r="CN196" s="20">
        <f>([82]SUMMARY!$G200)</f>
        <v>0</v>
      </c>
      <c r="CO196" s="20">
        <f>([83]SUMMARY!$G200)</f>
        <v>0</v>
      </c>
      <c r="CP196" s="20">
        <f>([84]SUMMARY!$G200)</f>
        <v>0</v>
      </c>
      <c r="CQ196" s="20">
        <f>([85]SUMMARY!$G200)</f>
        <v>0</v>
      </c>
      <c r="CR196" s="20">
        <f>([86]SUMMARY!$G200)</f>
        <v>350000</v>
      </c>
      <c r="CS196" s="20">
        <f>([87]SUMMARY!$G200)</f>
        <v>0</v>
      </c>
    </row>
    <row r="197" spans="1:97">
      <c r="A197" s="170">
        <v>4030004</v>
      </c>
      <c r="B197" s="170" t="s">
        <v>161</v>
      </c>
      <c r="C197" s="171">
        <f>VLOOKUP(A197,[2]!OLD,3,)</f>
        <v>94548848</v>
      </c>
      <c r="D197" s="171">
        <v>97590000</v>
      </c>
      <c r="E197" s="24">
        <f t="shared" si="209"/>
        <v>92051250</v>
      </c>
      <c r="F197" s="24">
        <f t="shared" si="210"/>
        <v>-5538750</v>
      </c>
      <c r="G197" s="24">
        <f t="shared" si="211"/>
        <v>150000</v>
      </c>
      <c r="H197" s="24">
        <f t="shared" si="212"/>
        <v>0</v>
      </c>
      <c r="I197" s="24">
        <f t="shared" si="213"/>
        <v>0</v>
      </c>
      <c r="J197" s="24">
        <f t="shared" si="214"/>
        <v>11384250</v>
      </c>
      <c r="K197" s="24">
        <f t="shared" si="215"/>
        <v>18000000</v>
      </c>
      <c r="L197" s="24">
        <f t="shared" si="216"/>
        <v>40717000</v>
      </c>
      <c r="M197" s="24">
        <f t="shared" si="217"/>
        <v>21800000</v>
      </c>
      <c r="N197" s="20">
        <f>([4]SUMMARY!$G201)</f>
        <v>0</v>
      </c>
      <c r="O197" s="20">
        <f>([5]SUMMARY!$G201)</f>
        <v>0</v>
      </c>
      <c r="P197" s="20">
        <f>([6]SUMMARY!$G201)</f>
        <v>150000</v>
      </c>
      <c r="Q197" s="20">
        <f>([7]SUMMARY!$G201)</f>
        <v>0</v>
      </c>
      <c r="R197" s="20">
        <f>([8]SUMMARY!$G201)</f>
        <v>0</v>
      </c>
      <c r="S197" s="20">
        <f>([9]SUMMARY!$G201)</f>
        <v>0</v>
      </c>
      <c r="T197" s="20">
        <f>([10]SUMMARY!$G201)</f>
        <v>0</v>
      </c>
      <c r="U197" s="20">
        <f>([11]SUMMARY!$G201)</f>
        <v>0</v>
      </c>
      <c r="V197" s="20">
        <f>([12]SUMMARY!$G201)</f>
        <v>0</v>
      </c>
      <c r="W197" s="20">
        <f>([13]SUMMARY!$G201)</f>
        <v>0</v>
      </c>
      <c r="X197" s="20">
        <f>([14]SUMMARY!$G201)</f>
        <v>0</v>
      </c>
      <c r="Y197" s="20">
        <f>([15]SUMMARY!$G201)</f>
        <v>0</v>
      </c>
      <c r="Z197" s="20">
        <f>([16]SUMMARY!$G201)</f>
        <v>0</v>
      </c>
      <c r="AA197" s="20">
        <f>([17]SUMMARY!$G201)</f>
        <v>0</v>
      </c>
      <c r="AB197" s="20">
        <f>([18]SUMMARY!$G201)</f>
        <v>0</v>
      </c>
      <c r="AC197" s="20">
        <f>([19]SUMMARY!$G201)</f>
        <v>0</v>
      </c>
      <c r="AD197" s="20">
        <f>([20]SUMMARY!$G201)</f>
        <v>0</v>
      </c>
      <c r="AE197" s="20">
        <f>([21]SUMMARY!$G201)</f>
        <v>0</v>
      </c>
      <c r="AF197" s="20">
        <f>([22]SUMMARY!$G201)</f>
        <v>0</v>
      </c>
      <c r="AG197" s="20">
        <f>([23]SUMMARY!$G201)</f>
        <v>0</v>
      </c>
      <c r="AH197" s="20">
        <f>([24]SUMMARY!$G201)</f>
        <v>0</v>
      </c>
      <c r="AI197" s="20">
        <f>([25]SUMMARY!$G201)</f>
        <v>0</v>
      </c>
      <c r="AJ197" s="20">
        <f>([26]SUMMARY!$G201)</f>
        <v>0</v>
      </c>
      <c r="AK197" s="20">
        <f>([27]SUMMARY!$G201)</f>
        <v>0</v>
      </c>
      <c r="AL197" s="20">
        <f>([28]SUMMARY!$G201)</f>
        <v>0</v>
      </c>
      <c r="AM197" s="20">
        <f>([29]SUMMARY!$G201)</f>
        <v>0</v>
      </c>
      <c r="AN197" s="20">
        <f>([30]SUMMARY!$G201)</f>
        <v>0</v>
      </c>
      <c r="AO197" s="20">
        <f>([31]SUMMARY!$G201)</f>
        <v>0</v>
      </c>
      <c r="AP197" s="20">
        <f>([32]SUMMARY!$G201)</f>
        <v>0</v>
      </c>
      <c r="AQ197" s="20">
        <f>([33]SUMMARY!$G201)</f>
        <v>0</v>
      </c>
      <c r="AR197" s="20">
        <f>([34]SUMMARY!$G201)</f>
        <v>0</v>
      </c>
      <c r="AS197" s="20">
        <f>([35]SUMMARY!$G201)</f>
        <v>0</v>
      </c>
      <c r="AT197" s="20">
        <f>([36]SUMMARY!$G201)</f>
        <v>0</v>
      </c>
      <c r="AU197" s="20">
        <f>([37]SUMMARY!$G201)</f>
        <v>0</v>
      </c>
      <c r="AV197" s="20">
        <f>([38]SUMMARY!$G201)</f>
        <v>2420000</v>
      </c>
      <c r="AW197" s="20">
        <f>([39]SUMMARY!$G201)</f>
        <v>2450000</v>
      </c>
      <c r="AX197" s="20">
        <f>([40]SUMMARY!$G201)</f>
        <v>0</v>
      </c>
      <c r="AY197" s="20">
        <f>([41]SUMMARY!$G201)</f>
        <v>850000</v>
      </c>
      <c r="AZ197" s="20">
        <f>([42]SUMMARY!$G201)</f>
        <v>2600000</v>
      </c>
      <c r="BA197" s="20">
        <f>([43]SUMMARY!$G201)</f>
        <v>0</v>
      </c>
      <c r="BB197" s="20">
        <f>([44]SUMMARY!$G201)</f>
        <v>650000</v>
      </c>
      <c r="BC197" s="20">
        <f>([45]SUMMARY!$G201)</f>
        <v>0</v>
      </c>
      <c r="BD197" s="20">
        <f>([46]SUMMARY!$G201)</f>
        <v>0</v>
      </c>
      <c r="BE197" s="20">
        <f>([47]SUMMARY!$G201)</f>
        <v>0</v>
      </c>
      <c r="BF197" s="20">
        <f>([48]SUMMARY!$G201)</f>
        <v>2414250</v>
      </c>
      <c r="BG197" s="20">
        <f>([49]SUMMARY!$G201)</f>
        <v>0</v>
      </c>
      <c r="BH197" s="20">
        <f>([50]SUMMARY!$G201)</f>
        <v>0</v>
      </c>
      <c r="BI197" s="20">
        <f>([51]SUMMARY!$G201)</f>
        <v>18000000</v>
      </c>
      <c r="BJ197" s="20">
        <f>([52]SUMMARY!$G201)</f>
        <v>0</v>
      </c>
      <c r="BK197" s="20">
        <f>([53]SUMMARY!$G201)</f>
        <v>0</v>
      </c>
      <c r="BL197" s="20">
        <f>([54]SUMMARY!$G201)</f>
        <v>0</v>
      </c>
      <c r="BM197" s="20">
        <f>([55]SUMMARY!$G201)</f>
        <v>0</v>
      </c>
      <c r="BN197" s="20">
        <f>([56]SUMMARY!$G201)</f>
        <v>0</v>
      </c>
      <c r="BO197" s="20">
        <f>([57]SUMMARY!$G201)</f>
        <v>0</v>
      </c>
      <c r="BP197" s="20">
        <f>([58]SUMMARY!$G201)</f>
        <v>0</v>
      </c>
      <c r="BQ197" s="20">
        <f>([59]SUMMARY!$G201)</f>
        <v>0</v>
      </c>
      <c r="BR197" s="20">
        <f>([60]SUMMARY!$G201)</f>
        <v>0</v>
      </c>
      <c r="BS197" s="20">
        <f>([61]SUMMARY!$G201)</f>
        <v>0</v>
      </c>
      <c r="BT197" s="20">
        <f>([62]SUMMARY!$G201)</f>
        <v>0</v>
      </c>
      <c r="BU197" s="20">
        <f>([63]SUMMARY!$G201)</f>
        <v>0</v>
      </c>
      <c r="BV197" s="20">
        <f>([64]SUMMARY!$G201)</f>
        <v>0</v>
      </c>
      <c r="BW197" s="20">
        <f>([65]SUMMARY!$G201)</f>
        <v>5445000</v>
      </c>
      <c r="BX197" s="20">
        <f>([66]SUMMARY!$G201)</f>
        <v>0</v>
      </c>
      <c r="BY197" s="20">
        <f>([67]SUMMARY!$G201)</f>
        <v>0</v>
      </c>
      <c r="BZ197" s="20">
        <f>([68]SUMMARY!$G201)</f>
        <v>0</v>
      </c>
      <c r="CA197" s="20">
        <f>([69]SUMMARY!$G201)</f>
        <v>0</v>
      </c>
      <c r="CB197" s="20">
        <f>([70]SUMMARY!$G201)</f>
        <v>0</v>
      </c>
      <c r="CC197" s="20">
        <f>([71]SUMMARY!$G201)</f>
        <v>0</v>
      </c>
      <c r="CD197" s="20">
        <f>([72]SUMMARY!$G201)</f>
        <v>0</v>
      </c>
      <c r="CE197" s="20">
        <f>([73]SUMMARY!$G201)</f>
        <v>35272000</v>
      </c>
      <c r="CF197" s="20">
        <f>([74]SUMMARY!$G201)</f>
        <v>0</v>
      </c>
      <c r="CG197" s="20">
        <f>([75]SUMMARY!$G201)</f>
        <v>0</v>
      </c>
      <c r="CH197" s="20">
        <f>([76]SUMMARY!$G201)</f>
        <v>2000000</v>
      </c>
      <c r="CI197" s="20">
        <f>([77]SUMMARY!$G201)</f>
        <v>1000000</v>
      </c>
      <c r="CJ197" s="20">
        <f>([78]SUMMARY!$G201)</f>
        <v>0</v>
      </c>
      <c r="CK197" s="20">
        <f>([79]SUMMARY!$G201)</f>
        <v>3500000</v>
      </c>
      <c r="CL197" s="20">
        <f>([80]SUMMARY!$G201)</f>
        <v>0</v>
      </c>
      <c r="CM197" s="20">
        <f>([81]SUMMARY!$G201)</f>
        <v>0</v>
      </c>
      <c r="CN197" s="20">
        <f>([82]SUMMARY!$G201)</f>
        <v>0</v>
      </c>
      <c r="CO197" s="20">
        <f>([83]SUMMARY!$G201)</f>
        <v>14000000</v>
      </c>
      <c r="CP197" s="20">
        <f>([84]SUMMARY!$G201)</f>
        <v>0</v>
      </c>
      <c r="CQ197" s="20">
        <f>([85]SUMMARY!$G201)</f>
        <v>100000</v>
      </c>
      <c r="CR197" s="20">
        <f>([86]SUMMARY!$G201)</f>
        <v>0</v>
      </c>
      <c r="CS197" s="20">
        <f>([87]SUMMARY!$G201)</f>
        <v>1200000</v>
      </c>
    </row>
    <row r="198" spans="1:97">
      <c r="A198" s="170">
        <v>4030005</v>
      </c>
      <c r="B198" s="170" t="s">
        <v>162</v>
      </c>
      <c r="C198" s="171">
        <f>VLOOKUP(A198,[2]!OLD,3,)</f>
        <v>1000000</v>
      </c>
      <c r="D198" s="171">
        <v>7100000</v>
      </c>
      <c r="E198" s="24">
        <f t="shared" si="209"/>
        <v>6000000</v>
      </c>
      <c r="F198" s="24">
        <f t="shared" si="210"/>
        <v>-1100000</v>
      </c>
      <c r="G198" s="24">
        <f t="shared" si="211"/>
        <v>0</v>
      </c>
      <c r="H198" s="24">
        <f t="shared" si="212"/>
        <v>0</v>
      </c>
      <c r="I198" s="24">
        <f t="shared" si="213"/>
        <v>0</v>
      </c>
      <c r="J198" s="24">
        <f t="shared" si="214"/>
        <v>6000000</v>
      </c>
      <c r="K198" s="24">
        <f t="shared" si="215"/>
        <v>0</v>
      </c>
      <c r="L198" s="24">
        <f t="shared" si="216"/>
        <v>0</v>
      </c>
      <c r="M198" s="24">
        <f t="shared" si="217"/>
        <v>0</v>
      </c>
      <c r="N198" s="20">
        <f>([4]SUMMARY!$G202)</f>
        <v>0</v>
      </c>
      <c r="O198" s="20">
        <f>([5]SUMMARY!$G202)</f>
        <v>0</v>
      </c>
      <c r="P198" s="20">
        <f>([6]SUMMARY!$G202)</f>
        <v>0</v>
      </c>
      <c r="Q198" s="20">
        <f>([7]SUMMARY!$G202)</f>
        <v>0</v>
      </c>
      <c r="R198" s="20">
        <f>([8]SUMMARY!$G202)</f>
        <v>0</v>
      </c>
      <c r="S198" s="20">
        <f>([9]SUMMARY!$G202)</f>
        <v>0</v>
      </c>
      <c r="T198" s="20">
        <f>([10]SUMMARY!$G202)</f>
        <v>0</v>
      </c>
      <c r="U198" s="20">
        <f>([11]SUMMARY!$G202)</f>
        <v>0</v>
      </c>
      <c r="V198" s="20">
        <f>([12]SUMMARY!$G202)</f>
        <v>0</v>
      </c>
      <c r="W198" s="20">
        <f>([13]SUMMARY!$G202)</f>
        <v>0</v>
      </c>
      <c r="X198" s="20">
        <f>([14]SUMMARY!$G202)</f>
        <v>0</v>
      </c>
      <c r="Y198" s="20">
        <f>([15]SUMMARY!$G202)</f>
        <v>0</v>
      </c>
      <c r="Z198" s="20">
        <f>([16]SUMMARY!$G202)</f>
        <v>0</v>
      </c>
      <c r="AA198" s="20">
        <f>([17]SUMMARY!$G202)</f>
        <v>0</v>
      </c>
      <c r="AB198" s="20">
        <f>([18]SUMMARY!$G202)</f>
        <v>0</v>
      </c>
      <c r="AC198" s="20">
        <f>([19]SUMMARY!$G202)</f>
        <v>0</v>
      </c>
      <c r="AD198" s="20">
        <f>([20]SUMMARY!$G202)</f>
        <v>0</v>
      </c>
      <c r="AE198" s="20">
        <f>([21]SUMMARY!$G202)</f>
        <v>0</v>
      </c>
      <c r="AF198" s="20">
        <f>([22]SUMMARY!$G202)</f>
        <v>0</v>
      </c>
      <c r="AG198" s="20">
        <f>([23]SUMMARY!$G202)</f>
        <v>0</v>
      </c>
      <c r="AH198" s="20">
        <f>([24]SUMMARY!$G202)</f>
        <v>0</v>
      </c>
      <c r="AI198" s="20">
        <f>([25]SUMMARY!$G202)</f>
        <v>0</v>
      </c>
      <c r="AJ198" s="20">
        <f>([26]SUMMARY!$G202)</f>
        <v>0</v>
      </c>
      <c r="AK198" s="20">
        <f>([27]SUMMARY!$G202)</f>
        <v>0</v>
      </c>
      <c r="AL198" s="20">
        <f>([28]SUMMARY!$G202)</f>
        <v>0</v>
      </c>
      <c r="AM198" s="20">
        <f>([29]SUMMARY!$G202)</f>
        <v>0</v>
      </c>
      <c r="AN198" s="20">
        <f>([30]SUMMARY!$G202)</f>
        <v>0</v>
      </c>
      <c r="AO198" s="20">
        <f>([31]SUMMARY!$G202)</f>
        <v>0</v>
      </c>
      <c r="AP198" s="20">
        <f>([32]SUMMARY!$G202)</f>
        <v>0</v>
      </c>
      <c r="AQ198" s="20">
        <f>([33]SUMMARY!$G202)</f>
        <v>0</v>
      </c>
      <c r="AR198" s="20">
        <f>([34]SUMMARY!$G202)</f>
        <v>0</v>
      </c>
      <c r="AS198" s="20">
        <f>([35]SUMMARY!$G202)</f>
        <v>0</v>
      </c>
      <c r="AT198" s="20">
        <f>([36]SUMMARY!$G202)</f>
        <v>0</v>
      </c>
      <c r="AU198" s="20">
        <f>([37]SUMMARY!$G202)</f>
        <v>0</v>
      </c>
      <c r="AV198" s="20">
        <f>([38]SUMMARY!$G202)</f>
        <v>0</v>
      </c>
      <c r="AW198" s="20">
        <f>([39]SUMMARY!$G202)</f>
        <v>0</v>
      </c>
      <c r="AX198" s="20">
        <f>([40]SUMMARY!$G202)</f>
        <v>0</v>
      </c>
      <c r="AY198" s="20">
        <f>([41]SUMMARY!$G202)</f>
        <v>0</v>
      </c>
      <c r="AZ198" s="20">
        <f>([42]SUMMARY!$G202)</f>
        <v>0</v>
      </c>
      <c r="BA198" s="20">
        <f>([43]SUMMARY!$G202)</f>
        <v>0</v>
      </c>
      <c r="BB198" s="20">
        <f>([44]SUMMARY!$G202)</f>
        <v>0</v>
      </c>
      <c r="BC198" s="20">
        <f>([45]SUMMARY!$G202)</f>
        <v>0</v>
      </c>
      <c r="BD198" s="20">
        <f>([46]SUMMARY!$G202)</f>
        <v>0</v>
      </c>
      <c r="BE198" s="20">
        <f>([47]SUMMARY!$G202)</f>
        <v>0</v>
      </c>
      <c r="BF198" s="20">
        <f>([48]SUMMARY!$G202)</f>
        <v>6000000</v>
      </c>
      <c r="BG198" s="20">
        <f>([49]SUMMARY!$G202)</f>
        <v>0</v>
      </c>
      <c r="BH198" s="20">
        <f>([50]SUMMARY!$G202)</f>
        <v>0</v>
      </c>
      <c r="BI198" s="20">
        <f>([51]SUMMARY!$G202)</f>
        <v>0</v>
      </c>
      <c r="BJ198" s="20">
        <f>([52]SUMMARY!$G202)</f>
        <v>0</v>
      </c>
      <c r="BK198" s="20">
        <f>([53]SUMMARY!$G202)</f>
        <v>0</v>
      </c>
      <c r="BL198" s="20">
        <f>([54]SUMMARY!$G202)</f>
        <v>0</v>
      </c>
      <c r="BM198" s="20">
        <f>([55]SUMMARY!$G202)</f>
        <v>0</v>
      </c>
      <c r="BN198" s="20">
        <f>([56]SUMMARY!$G202)</f>
        <v>0</v>
      </c>
      <c r="BO198" s="20">
        <f>([57]SUMMARY!$G202)</f>
        <v>0</v>
      </c>
      <c r="BP198" s="20">
        <f>([58]SUMMARY!$G202)</f>
        <v>0</v>
      </c>
      <c r="BQ198" s="20">
        <f>([59]SUMMARY!$G202)</f>
        <v>0</v>
      </c>
      <c r="BR198" s="20">
        <f>([60]SUMMARY!$G202)</f>
        <v>0</v>
      </c>
      <c r="BS198" s="20">
        <f>([61]SUMMARY!$G202)</f>
        <v>0</v>
      </c>
      <c r="BT198" s="20">
        <f>([62]SUMMARY!$G202)</f>
        <v>0</v>
      </c>
      <c r="BU198" s="20">
        <f>([63]SUMMARY!$G202)</f>
        <v>0</v>
      </c>
      <c r="BV198" s="20">
        <f>([64]SUMMARY!$G202)</f>
        <v>0</v>
      </c>
      <c r="BW198" s="20">
        <f>([65]SUMMARY!$G202)</f>
        <v>0</v>
      </c>
      <c r="BX198" s="20">
        <f>([66]SUMMARY!$G202)</f>
        <v>0</v>
      </c>
      <c r="BY198" s="20">
        <f>([67]SUMMARY!$G202)</f>
        <v>0</v>
      </c>
      <c r="BZ198" s="20">
        <f>([68]SUMMARY!$G202)</f>
        <v>0</v>
      </c>
      <c r="CA198" s="20">
        <f>([69]SUMMARY!$G202)</f>
        <v>0</v>
      </c>
      <c r="CB198" s="20">
        <f>([70]SUMMARY!$G202)</f>
        <v>0</v>
      </c>
      <c r="CC198" s="20">
        <f>([71]SUMMARY!$G202)</f>
        <v>0</v>
      </c>
      <c r="CD198" s="20">
        <f>([72]SUMMARY!$G202)</f>
        <v>0</v>
      </c>
      <c r="CE198" s="20">
        <f>([73]SUMMARY!$G202)</f>
        <v>0</v>
      </c>
      <c r="CF198" s="20">
        <f>([74]SUMMARY!$G202)</f>
        <v>0</v>
      </c>
      <c r="CG198" s="20">
        <f>([75]SUMMARY!$G202)</f>
        <v>0</v>
      </c>
      <c r="CH198" s="20">
        <f>([76]SUMMARY!$G202)</f>
        <v>0</v>
      </c>
      <c r="CI198" s="20">
        <f>([77]SUMMARY!$G202)</f>
        <v>0</v>
      </c>
      <c r="CJ198" s="20">
        <f>([78]SUMMARY!$G202)</f>
        <v>0</v>
      </c>
      <c r="CK198" s="20">
        <f>([79]SUMMARY!$G202)</f>
        <v>0</v>
      </c>
      <c r="CL198" s="20">
        <f>([80]SUMMARY!$G202)</f>
        <v>0</v>
      </c>
      <c r="CM198" s="20">
        <f>([81]SUMMARY!$G202)</f>
        <v>0</v>
      </c>
      <c r="CN198" s="20">
        <f>([82]SUMMARY!$G202)</f>
        <v>0</v>
      </c>
      <c r="CO198" s="20">
        <f>([83]SUMMARY!$G202)</f>
        <v>0</v>
      </c>
      <c r="CP198" s="20">
        <f>([84]SUMMARY!$G202)</f>
        <v>0</v>
      </c>
      <c r="CQ198" s="20">
        <f>([85]SUMMARY!$G202)</f>
        <v>0</v>
      </c>
      <c r="CR198" s="20">
        <f>([86]SUMMARY!$G202)</f>
        <v>0</v>
      </c>
      <c r="CS198" s="20">
        <f>([87]SUMMARY!$G202)</f>
        <v>0</v>
      </c>
    </row>
    <row r="199" spans="1:97">
      <c r="A199" s="3">
        <v>4039995</v>
      </c>
      <c r="B199" s="3" t="s">
        <v>163</v>
      </c>
      <c r="C199" s="17">
        <f>SUM(C193:C198)</f>
        <v>108654332</v>
      </c>
      <c r="D199" s="17">
        <f>SUM(D193:D198)</f>
        <v>120512400</v>
      </c>
      <c r="E199" s="17">
        <f>SUM(E193:E198)</f>
        <v>109222662</v>
      </c>
      <c r="F199" s="17">
        <f>SUM(F193:F198)</f>
        <v>-11289738</v>
      </c>
      <c r="G199" s="24">
        <f t="shared" ref="G199:M199" si="218">SUM(G194:G198)</f>
        <v>572276</v>
      </c>
      <c r="H199" s="24">
        <f t="shared" si="218"/>
        <v>98586</v>
      </c>
      <c r="I199" s="24">
        <f t="shared" si="218"/>
        <v>9081</v>
      </c>
      <c r="J199" s="24">
        <f t="shared" si="218"/>
        <v>27042594</v>
      </c>
      <c r="K199" s="24">
        <f t="shared" si="218"/>
        <v>18211889</v>
      </c>
      <c r="L199" s="24">
        <f t="shared" si="218"/>
        <v>40749895</v>
      </c>
      <c r="M199" s="24">
        <f t="shared" si="218"/>
        <v>22538341</v>
      </c>
      <c r="N199" s="11">
        <f>SUM(N193:N198)</f>
        <v>11754</v>
      </c>
      <c r="O199" s="11">
        <f t="shared" ref="O199:BZ199" si="219">SUM(O193:O198)</f>
        <v>0</v>
      </c>
      <c r="P199" s="11">
        <f t="shared" si="219"/>
        <v>364556</v>
      </c>
      <c r="Q199" s="11">
        <f t="shared" si="219"/>
        <v>0</v>
      </c>
      <c r="R199" s="11">
        <f t="shared" si="219"/>
        <v>0</v>
      </c>
      <c r="S199" s="11">
        <f t="shared" si="219"/>
        <v>0</v>
      </c>
      <c r="T199" s="11">
        <f t="shared" si="219"/>
        <v>0</v>
      </c>
      <c r="U199" s="11">
        <f t="shared" si="219"/>
        <v>0</v>
      </c>
      <c r="V199" s="11">
        <f t="shared" si="219"/>
        <v>0</v>
      </c>
      <c r="W199" s="11">
        <f t="shared" si="219"/>
        <v>0</v>
      </c>
      <c r="X199" s="11">
        <f t="shared" si="219"/>
        <v>0</v>
      </c>
      <c r="Y199" s="11">
        <f t="shared" si="219"/>
        <v>0</v>
      </c>
      <c r="Z199" s="11">
        <f t="shared" si="219"/>
        <v>0</v>
      </c>
      <c r="AA199" s="11">
        <f t="shared" si="219"/>
        <v>195966</v>
      </c>
      <c r="AB199" s="11">
        <f t="shared" si="219"/>
        <v>15691</v>
      </c>
      <c r="AC199" s="11">
        <f t="shared" si="219"/>
        <v>50000</v>
      </c>
      <c r="AD199" s="11">
        <f t="shared" si="219"/>
        <v>32895</v>
      </c>
      <c r="AE199" s="11">
        <f t="shared" si="219"/>
        <v>0</v>
      </c>
      <c r="AF199" s="11">
        <f t="shared" si="219"/>
        <v>0</v>
      </c>
      <c r="AG199" s="11">
        <f t="shared" si="219"/>
        <v>0</v>
      </c>
      <c r="AH199" s="11">
        <f t="shared" si="219"/>
        <v>6229</v>
      </c>
      <c r="AI199" s="11">
        <f t="shared" si="219"/>
        <v>2852</v>
      </c>
      <c r="AJ199" s="11">
        <f t="shared" si="219"/>
        <v>0</v>
      </c>
      <c r="AK199" s="11">
        <f t="shared" si="219"/>
        <v>77204</v>
      </c>
      <c r="AL199" s="11">
        <f t="shared" si="219"/>
        <v>137000</v>
      </c>
      <c r="AM199" s="11">
        <f t="shared" si="219"/>
        <v>0</v>
      </c>
      <c r="AN199" s="11">
        <f t="shared" si="219"/>
        <v>0</v>
      </c>
      <c r="AO199" s="11">
        <f t="shared" si="219"/>
        <v>0</v>
      </c>
      <c r="AP199" s="11">
        <f t="shared" si="219"/>
        <v>30000</v>
      </c>
      <c r="AQ199" s="11">
        <f t="shared" si="219"/>
        <v>1410000</v>
      </c>
      <c r="AR199" s="11">
        <f t="shared" si="219"/>
        <v>4010965</v>
      </c>
      <c r="AS199" s="11">
        <f t="shared" si="219"/>
        <v>184664</v>
      </c>
      <c r="AT199" s="11">
        <f t="shared" si="219"/>
        <v>0</v>
      </c>
      <c r="AU199" s="11">
        <f t="shared" si="219"/>
        <v>40000</v>
      </c>
      <c r="AV199" s="11">
        <f t="shared" si="219"/>
        <v>2420000</v>
      </c>
      <c r="AW199" s="11">
        <f t="shared" si="219"/>
        <v>2565600</v>
      </c>
      <c r="AX199" s="11">
        <f t="shared" si="219"/>
        <v>0</v>
      </c>
      <c r="AY199" s="11">
        <f t="shared" si="219"/>
        <v>965600</v>
      </c>
      <c r="AZ199" s="11">
        <f t="shared" si="219"/>
        <v>2695000</v>
      </c>
      <c r="BA199" s="11">
        <f t="shared" si="219"/>
        <v>0</v>
      </c>
      <c r="BB199" s="11">
        <f t="shared" si="219"/>
        <v>650000</v>
      </c>
      <c r="BC199" s="11">
        <f t="shared" si="219"/>
        <v>30000</v>
      </c>
      <c r="BD199" s="11">
        <f t="shared" si="219"/>
        <v>0</v>
      </c>
      <c r="BE199" s="11">
        <f t="shared" si="219"/>
        <v>0</v>
      </c>
      <c r="BF199" s="11">
        <f t="shared" si="219"/>
        <v>11826561</v>
      </c>
      <c r="BG199" s="11">
        <f t="shared" si="219"/>
        <v>0</v>
      </c>
      <c r="BH199" s="11">
        <f t="shared" si="219"/>
        <v>0</v>
      </c>
      <c r="BI199" s="11">
        <f t="shared" si="219"/>
        <v>18000000</v>
      </c>
      <c r="BJ199" s="11">
        <f t="shared" si="219"/>
        <v>160000</v>
      </c>
      <c r="BK199" s="11">
        <f t="shared" si="219"/>
        <v>0</v>
      </c>
      <c r="BL199" s="11">
        <f t="shared" si="219"/>
        <v>0</v>
      </c>
      <c r="BM199" s="11">
        <f t="shared" si="219"/>
        <v>3334</v>
      </c>
      <c r="BN199" s="11">
        <f t="shared" si="219"/>
        <v>0</v>
      </c>
      <c r="BO199" s="11">
        <f t="shared" si="219"/>
        <v>0</v>
      </c>
      <c r="BP199" s="11">
        <f t="shared" si="219"/>
        <v>3334</v>
      </c>
      <c r="BQ199" s="11">
        <f t="shared" si="219"/>
        <v>0</v>
      </c>
      <c r="BR199" s="11">
        <f t="shared" si="219"/>
        <v>33364</v>
      </c>
      <c r="BS199" s="11">
        <f t="shared" si="219"/>
        <v>11857</v>
      </c>
      <c r="BT199" s="11">
        <f t="shared" si="219"/>
        <v>0</v>
      </c>
      <c r="BU199" s="11">
        <f t="shared" si="219"/>
        <v>0</v>
      </c>
      <c r="BV199" s="11">
        <f t="shared" si="219"/>
        <v>10965</v>
      </c>
      <c r="BW199" s="11">
        <f t="shared" si="219"/>
        <v>5445000</v>
      </c>
      <c r="BX199" s="11">
        <f t="shared" si="219"/>
        <v>0</v>
      </c>
      <c r="BY199" s="11">
        <f t="shared" si="219"/>
        <v>10965</v>
      </c>
      <c r="BZ199" s="11">
        <f t="shared" si="219"/>
        <v>0</v>
      </c>
      <c r="CA199" s="11">
        <f t="shared" ref="CA199:CS199" si="220">SUM(CA193:CA198)</f>
        <v>0</v>
      </c>
      <c r="CB199" s="11">
        <f t="shared" si="220"/>
        <v>10965</v>
      </c>
      <c r="CC199" s="11">
        <f t="shared" si="220"/>
        <v>0</v>
      </c>
      <c r="CD199" s="11">
        <f t="shared" si="220"/>
        <v>0</v>
      </c>
      <c r="CE199" s="11">
        <f t="shared" si="220"/>
        <v>35272000</v>
      </c>
      <c r="CF199" s="11">
        <f t="shared" si="220"/>
        <v>30000</v>
      </c>
      <c r="CG199" s="11">
        <f t="shared" si="220"/>
        <v>0</v>
      </c>
      <c r="CH199" s="11">
        <f t="shared" si="220"/>
        <v>2000000</v>
      </c>
      <c r="CI199" s="11">
        <f t="shared" si="220"/>
        <v>1025500</v>
      </c>
      <c r="CJ199" s="11">
        <f t="shared" si="220"/>
        <v>0</v>
      </c>
      <c r="CK199" s="11">
        <f t="shared" si="220"/>
        <v>3525264</v>
      </c>
      <c r="CL199" s="11">
        <f t="shared" si="220"/>
        <v>63383</v>
      </c>
      <c r="CM199" s="11">
        <f t="shared" si="220"/>
        <v>3895</v>
      </c>
      <c r="CN199" s="11">
        <f t="shared" si="220"/>
        <v>58334</v>
      </c>
      <c r="CO199" s="11">
        <f t="shared" si="220"/>
        <v>14120000</v>
      </c>
      <c r="CP199" s="11">
        <f t="shared" si="220"/>
        <v>0</v>
      </c>
      <c r="CQ199" s="11">
        <f t="shared" si="220"/>
        <v>110965</v>
      </c>
      <c r="CR199" s="11">
        <f t="shared" si="220"/>
        <v>371000</v>
      </c>
      <c r="CS199" s="11">
        <f t="shared" si="220"/>
        <v>1230000</v>
      </c>
    </row>
    <row r="200" spans="1:97">
      <c r="A200" s="2"/>
      <c r="B200" s="2"/>
      <c r="C200" s="16"/>
      <c r="D200" s="16"/>
      <c r="G200" s="23"/>
      <c r="H200" s="23"/>
      <c r="I200" s="23"/>
      <c r="J200" s="23"/>
      <c r="K200" s="23"/>
      <c r="L200" s="23"/>
      <c r="M200" s="23"/>
    </row>
    <row r="201" spans="1:97">
      <c r="A201" s="1">
        <v>4030000</v>
      </c>
      <c r="B201" s="1" t="s">
        <v>164</v>
      </c>
      <c r="C201" s="15"/>
      <c r="D201" s="15"/>
      <c r="G201" s="23"/>
      <c r="H201" s="23"/>
      <c r="I201" s="23"/>
      <c r="J201" s="23"/>
      <c r="K201" s="23"/>
      <c r="L201" s="23"/>
      <c r="M201" s="23"/>
    </row>
    <row r="202" spans="1:97">
      <c r="A202" s="170">
        <v>4031001</v>
      </c>
      <c r="B202" s="170" t="s">
        <v>158</v>
      </c>
      <c r="C202" s="171"/>
      <c r="D202" s="171">
        <v>110000</v>
      </c>
      <c r="E202" s="24">
        <f t="shared" ref="E202:E206" si="221">SUM(N202:CS202)</f>
        <v>213000</v>
      </c>
      <c r="F202" s="24">
        <f t="shared" ref="F202:F206" si="222">SUM(E202-D202)</f>
        <v>103000</v>
      </c>
      <c r="G202" s="24">
        <f t="shared" ref="G202:G206" si="223">SUM(N202:AA202)</f>
        <v>0</v>
      </c>
      <c r="H202" s="24">
        <f t="shared" ref="H202:H206" si="224">SUM(AB202:AG202)</f>
        <v>0</v>
      </c>
      <c r="I202" s="24">
        <f t="shared" ref="I202:I206" si="225">SUM(AH202:AJ202)</f>
        <v>0</v>
      </c>
      <c r="J202" s="24">
        <f t="shared" ref="J202:J206" si="226">SUM(AK202:BG202)</f>
        <v>0</v>
      </c>
      <c r="K202" s="24">
        <f t="shared" ref="K202:K206" si="227">SUM(BH202:BU202)</f>
        <v>50000</v>
      </c>
      <c r="L202" s="24">
        <f t="shared" ref="L202:L206" si="228">SUM(BV202:CE202)</f>
        <v>0</v>
      </c>
      <c r="M202" s="24">
        <f t="shared" ref="M202:M206" si="229">SUM(CF202:CS202)</f>
        <v>163000</v>
      </c>
      <c r="N202" s="20">
        <f>([4]SUMMARY!$G206)</f>
        <v>0</v>
      </c>
      <c r="O202" s="20">
        <f>([5]SUMMARY!$G206)</f>
        <v>0</v>
      </c>
      <c r="P202" s="20">
        <f>([6]SUMMARY!$G206)</f>
        <v>0</v>
      </c>
      <c r="Q202" s="20">
        <f>([7]SUMMARY!$G206)</f>
        <v>0</v>
      </c>
      <c r="R202" s="20">
        <f>([8]SUMMARY!$G206)</f>
        <v>0</v>
      </c>
      <c r="S202" s="20">
        <f>([9]SUMMARY!$G206)</f>
        <v>0</v>
      </c>
      <c r="T202" s="20">
        <f>([10]SUMMARY!$G206)</f>
        <v>0</v>
      </c>
      <c r="U202" s="20">
        <f>([11]SUMMARY!$G206)</f>
        <v>0</v>
      </c>
      <c r="V202" s="20">
        <f>([12]SUMMARY!$G206)</f>
        <v>0</v>
      </c>
      <c r="W202" s="20">
        <f>([13]SUMMARY!$G206)</f>
        <v>0</v>
      </c>
      <c r="X202" s="20">
        <f>([14]SUMMARY!$G206)</f>
        <v>0</v>
      </c>
      <c r="Y202" s="20">
        <f>([15]SUMMARY!$G206)</f>
        <v>0</v>
      </c>
      <c r="Z202" s="20">
        <f>([16]SUMMARY!$G206)</f>
        <v>0</v>
      </c>
      <c r="AA202" s="20">
        <f>([17]SUMMARY!$G206)</f>
        <v>0</v>
      </c>
      <c r="AB202" s="20">
        <f>([18]SUMMARY!$G206)</f>
        <v>0</v>
      </c>
      <c r="AC202" s="20">
        <f>([19]SUMMARY!$G206)</f>
        <v>0</v>
      </c>
      <c r="AD202" s="20">
        <f>([20]SUMMARY!$G206)</f>
        <v>0</v>
      </c>
      <c r="AE202" s="20">
        <f>([21]SUMMARY!$G206)</f>
        <v>0</v>
      </c>
      <c r="AF202" s="20">
        <f>([22]SUMMARY!$G206)</f>
        <v>0</v>
      </c>
      <c r="AG202" s="20">
        <f>([23]SUMMARY!$G206)</f>
        <v>0</v>
      </c>
      <c r="AH202" s="20">
        <f>([24]SUMMARY!$G206)</f>
        <v>0</v>
      </c>
      <c r="AI202" s="20">
        <f>([25]SUMMARY!$G206)</f>
        <v>0</v>
      </c>
      <c r="AJ202" s="20">
        <f>([26]SUMMARY!$G206)</f>
        <v>0</v>
      </c>
      <c r="AK202" s="20">
        <f>([27]SUMMARY!$G206)</f>
        <v>0</v>
      </c>
      <c r="AL202" s="20">
        <f>([28]SUMMARY!$G206)</f>
        <v>0</v>
      </c>
      <c r="AM202" s="20">
        <f>([29]SUMMARY!$G206)</f>
        <v>0</v>
      </c>
      <c r="AN202" s="20">
        <f>([30]SUMMARY!$G206)</f>
        <v>0</v>
      </c>
      <c r="AO202" s="20">
        <f>([31]SUMMARY!$G206)</f>
        <v>0</v>
      </c>
      <c r="AP202" s="20">
        <f>([32]SUMMARY!$G206)</f>
        <v>0</v>
      </c>
      <c r="AQ202" s="20">
        <f>([33]SUMMARY!$G206)</f>
        <v>0</v>
      </c>
      <c r="AR202" s="20">
        <f>([34]SUMMARY!$G206)</f>
        <v>0</v>
      </c>
      <c r="AS202" s="20">
        <f>([35]SUMMARY!$G206)</f>
        <v>0</v>
      </c>
      <c r="AT202" s="20">
        <f>([36]SUMMARY!$G206)</f>
        <v>0</v>
      </c>
      <c r="AU202" s="20">
        <f>([37]SUMMARY!$G206)</f>
        <v>0</v>
      </c>
      <c r="AV202" s="20">
        <f>([38]SUMMARY!$G206)</f>
        <v>0</v>
      </c>
      <c r="AW202" s="20">
        <f>([39]SUMMARY!$G206)</f>
        <v>0</v>
      </c>
      <c r="AX202" s="20">
        <f>([40]SUMMARY!$G206)</f>
        <v>0</v>
      </c>
      <c r="AY202" s="20">
        <f>([41]SUMMARY!$G206)</f>
        <v>0</v>
      </c>
      <c r="AZ202" s="20">
        <f>([42]SUMMARY!$G206)</f>
        <v>0</v>
      </c>
      <c r="BA202" s="20">
        <f>([43]SUMMARY!$G206)</f>
        <v>0</v>
      </c>
      <c r="BB202" s="20">
        <f>([44]SUMMARY!$G206)</f>
        <v>0</v>
      </c>
      <c r="BC202" s="20">
        <f>([45]SUMMARY!$G206)</f>
        <v>0</v>
      </c>
      <c r="BD202" s="20">
        <f>([46]SUMMARY!$G206)</f>
        <v>0</v>
      </c>
      <c r="BE202" s="20">
        <f>([47]SUMMARY!$G206)</f>
        <v>0</v>
      </c>
      <c r="BF202" s="20">
        <f>([48]SUMMARY!$G206)</f>
        <v>0</v>
      </c>
      <c r="BG202" s="20">
        <f>([49]SUMMARY!$G206)</f>
        <v>0</v>
      </c>
      <c r="BH202" s="20">
        <f>([50]SUMMARY!$G206)</f>
        <v>0</v>
      </c>
      <c r="BI202" s="20">
        <f>([51]SUMMARY!$G206)</f>
        <v>0</v>
      </c>
      <c r="BJ202" s="20">
        <f>([52]SUMMARY!$G206)</f>
        <v>0</v>
      </c>
      <c r="BK202" s="20">
        <f>([53]SUMMARY!$G206)</f>
        <v>0</v>
      </c>
      <c r="BL202" s="20">
        <f>([54]SUMMARY!$G206)</f>
        <v>0</v>
      </c>
      <c r="BM202" s="20">
        <f>([55]SUMMARY!$G206)</f>
        <v>40000</v>
      </c>
      <c r="BN202" s="20">
        <f>([56]SUMMARY!$G206)</f>
        <v>0</v>
      </c>
      <c r="BO202" s="20">
        <f>([57]SUMMARY!$G206)</f>
        <v>10000</v>
      </c>
      <c r="BP202" s="20">
        <f>([58]SUMMARY!$G206)</f>
        <v>0</v>
      </c>
      <c r="BQ202" s="20">
        <f>([59]SUMMARY!$G206)</f>
        <v>0</v>
      </c>
      <c r="BR202" s="20">
        <f>([60]SUMMARY!$G206)</f>
        <v>0</v>
      </c>
      <c r="BS202" s="20">
        <f>([61]SUMMARY!$G206)</f>
        <v>0</v>
      </c>
      <c r="BT202" s="20">
        <f>([62]SUMMARY!$G206)</f>
        <v>0</v>
      </c>
      <c r="BU202" s="20">
        <f>([63]SUMMARY!$G206)</f>
        <v>0</v>
      </c>
      <c r="BV202" s="20">
        <f>([64]SUMMARY!$G206)</f>
        <v>0</v>
      </c>
      <c r="BW202" s="20">
        <f>([65]SUMMARY!$G206)</f>
        <v>0</v>
      </c>
      <c r="BX202" s="20">
        <f>([66]SUMMARY!$G206)</f>
        <v>0</v>
      </c>
      <c r="BY202" s="20">
        <f>([67]SUMMARY!$G206)</f>
        <v>0</v>
      </c>
      <c r="BZ202" s="20">
        <f>([68]SUMMARY!$G206)</f>
        <v>0</v>
      </c>
      <c r="CA202" s="20">
        <f>([69]SUMMARY!$G206)</f>
        <v>0</v>
      </c>
      <c r="CB202" s="20">
        <f>([70]SUMMARY!$G206)</f>
        <v>0</v>
      </c>
      <c r="CC202" s="20">
        <f>([71]SUMMARY!$G206)</f>
        <v>0</v>
      </c>
      <c r="CD202" s="20">
        <f>([72]SUMMARY!$G206)</f>
        <v>0</v>
      </c>
      <c r="CE202" s="20">
        <f>([73]SUMMARY!$G206)</f>
        <v>0</v>
      </c>
      <c r="CF202" s="20">
        <f>([74]SUMMARY!$G206)</f>
        <v>0</v>
      </c>
      <c r="CG202" s="20">
        <f>([75]SUMMARY!$G206)</f>
        <v>0</v>
      </c>
      <c r="CH202" s="20">
        <f>([76]SUMMARY!$G206)</f>
        <v>0</v>
      </c>
      <c r="CI202" s="20">
        <f>([77]SUMMARY!$G206)</f>
        <v>0</v>
      </c>
      <c r="CJ202" s="20">
        <f>([78]SUMMARY!$G206)</f>
        <v>0</v>
      </c>
      <c r="CK202" s="20">
        <f>([79]SUMMARY!$G206)</f>
        <v>0</v>
      </c>
      <c r="CL202" s="20">
        <f>([80]SUMMARY!$G206)</f>
        <v>0</v>
      </c>
      <c r="CM202" s="20">
        <f>([81]SUMMARY!$G206)</f>
        <v>96000</v>
      </c>
      <c r="CN202" s="20">
        <f>([82]SUMMARY!$G206)</f>
        <v>0</v>
      </c>
      <c r="CO202" s="20">
        <f>([83]SUMMARY!$G206)</f>
        <v>0</v>
      </c>
      <c r="CP202" s="20">
        <f>([84]SUMMARY!$G206)</f>
        <v>67000</v>
      </c>
      <c r="CQ202" s="20">
        <f>([85]SUMMARY!$G206)</f>
        <v>0</v>
      </c>
      <c r="CR202" s="20">
        <f>([86]SUMMARY!$G206)</f>
        <v>0</v>
      </c>
      <c r="CS202" s="20">
        <f>([87]SUMMARY!$G206)</f>
        <v>0</v>
      </c>
    </row>
    <row r="203" spans="1:97">
      <c r="A203" s="170">
        <v>4031002</v>
      </c>
      <c r="B203" s="170" t="s">
        <v>159</v>
      </c>
      <c r="C203" s="171"/>
      <c r="D203" s="171">
        <v>1449000</v>
      </c>
      <c r="E203" s="24">
        <f t="shared" si="221"/>
        <v>296000</v>
      </c>
      <c r="F203" s="24">
        <f t="shared" si="222"/>
        <v>-1153000</v>
      </c>
      <c r="G203" s="24">
        <f t="shared" si="223"/>
        <v>0</v>
      </c>
      <c r="H203" s="24">
        <f t="shared" si="224"/>
        <v>30000</v>
      </c>
      <c r="I203" s="24">
        <f t="shared" si="225"/>
        <v>0</v>
      </c>
      <c r="J203" s="24">
        <f t="shared" si="226"/>
        <v>0</v>
      </c>
      <c r="K203" s="24">
        <f t="shared" si="227"/>
        <v>27000</v>
      </c>
      <c r="L203" s="24">
        <f t="shared" si="228"/>
        <v>0</v>
      </c>
      <c r="M203" s="24">
        <f t="shared" si="229"/>
        <v>239000</v>
      </c>
      <c r="N203" s="20">
        <f>([4]SUMMARY!$G207)</f>
        <v>0</v>
      </c>
      <c r="O203" s="20">
        <f>([5]SUMMARY!$G207)</f>
        <v>0</v>
      </c>
      <c r="P203" s="20">
        <f>([6]SUMMARY!$G207)</f>
        <v>0</v>
      </c>
      <c r="Q203" s="20">
        <f>([7]SUMMARY!$G207)</f>
        <v>0</v>
      </c>
      <c r="R203" s="20">
        <f>([8]SUMMARY!$G207)</f>
        <v>0</v>
      </c>
      <c r="S203" s="20">
        <f>([9]SUMMARY!$G207)</f>
        <v>0</v>
      </c>
      <c r="T203" s="20">
        <f>([10]SUMMARY!$G207)</f>
        <v>0</v>
      </c>
      <c r="U203" s="20">
        <f>([11]SUMMARY!$G207)</f>
        <v>0</v>
      </c>
      <c r="V203" s="20">
        <f>([12]SUMMARY!$G207)</f>
        <v>0</v>
      </c>
      <c r="W203" s="20">
        <f>([13]SUMMARY!$G207)</f>
        <v>0</v>
      </c>
      <c r="X203" s="20">
        <f>([14]SUMMARY!$G207)</f>
        <v>0</v>
      </c>
      <c r="Y203" s="20">
        <f>([15]SUMMARY!$G207)</f>
        <v>0</v>
      </c>
      <c r="Z203" s="20">
        <f>([16]SUMMARY!$G207)</f>
        <v>0</v>
      </c>
      <c r="AA203" s="20">
        <f>([17]SUMMARY!$G207)</f>
        <v>0</v>
      </c>
      <c r="AB203" s="20">
        <f>([18]SUMMARY!$G207)</f>
        <v>0</v>
      </c>
      <c r="AC203" s="20">
        <f>([19]SUMMARY!$G207)</f>
        <v>30000</v>
      </c>
      <c r="AD203" s="20">
        <f>([20]SUMMARY!$G207)</f>
        <v>0</v>
      </c>
      <c r="AE203" s="20">
        <f>([21]SUMMARY!$G207)</f>
        <v>0</v>
      </c>
      <c r="AF203" s="20">
        <f>([22]SUMMARY!$G207)</f>
        <v>0</v>
      </c>
      <c r="AG203" s="20">
        <f>([23]SUMMARY!$G207)</f>
        <v>0</v>
      </c>
      <c r="AH203" s="20">
        <f>([24]SUMMARY!$G207)</f>
        <v>0</v>
      </c>
      <c r="AI203" s="20">
        <f>([25]SUMMARY!$G207)</f>
        <v>0</v>
      </c>
      <c r="AJ203" s="20">
        <f>([26]SUMMARY!$G207)</f>
        <v>0</v>
      </c>
      <c r="AK203" s="20">
        <f>([27]SUMMARY!$G207)</f>
        <v>0</v>
      </c>
      <c r="AL203" s="20">
        <f>([28]SUMMARY!$G207)</f>
        <v>0</v>
      </c>
      <c r="AM203" s="20">
        <f>([29]SUMMARY!$G207)</f>
        <v>0</v>
      </c>
      <c r="AN203" s="20">
        <f>([30]SUMMARY!$G207)</f>
        <v>0</v>
      </c>
      <c r="AO203" s="20">
        <f>([31]SUMMARY!$G207)</f>
        <v>0</v>
      </c>
      <c r="AP203" s="20">
        <f>([32]SUMMARY!$G207)</f>
        <v>0</v>
      </c>
      <c r="AQ203" s="20">
        <f>([33]SUMMARY!$G207)</f>
        <v>0</v>
      </c>
      <c r="AR203" s="20">
        <f>([34]SUMMARY!$G207)</f>
        <v>0</v>
      </c>
      <c r="AS203" s="20">
        <f>([35]SUMMARY!$G207)</f>
        <v>0</v>
      </c>
      <c r="AT203" s="20">
        <f>([36]SUMMARY!$G207)</f>
        <v>0</v>
      </c>
      <c r="AU203" s="20">
        <f>([37]SUMMARY!$G207)</f>
        <v>0</v>
      </c>
      <c r="AV203" s="20">
        <f>([38]SUMMARY!$G207)</f>
        <v>0</v>
      </c>
      <c r="AW203" s="20">
        <f>([39]SUMMARY!$G207)</f>
        <v>0</v>
      </c>
      <c r="AX203" s="20">
        <f>([40]SUMMARY!$G207)</f>
        <v>0</v>
      </c>
      <c r="AY203" s="20">
        <f>([41]SUMMARY!$G207)</f>
        <v>0</v>
      </c>
      <c r="AZ203" s="20">
        <f>([42]SUMMARY!$G207)</f>
        <v>0</v>
      </c>
      <c r="BA203" s="20">
        <f>([43]SUMMARY!$G207)</f>
        <v>0</v>
      </c>
      <c r="BB203" s="20">
        <f>([44]SUMMARY!$G207)</f>
        <v>0</v>
      </c>
      <c r="BC203" s="20">
        <f>([45]SUMMARY!$G207)</f>
        <v>0</v>
      </c>
      <c r="BD203" s="20">
        <f>([46]SUMMARY!$G207)</f>
        <v>0</v>
      </c>
      <c r="BE203" s="20">
        <f>([47]SUMMARY!$G207)</f>
        <v>0</v>
      </c>
      <c r="BF203" s="20">
        <f>([48]SUMMARY!$G207)</f>
        <v>0</v>
      </c>
      <c r="BG203" s="20">
        <f>([49]SUMMARY!$G207)</f>
        <v>0</v>
      </c>
      <c r="BH203" s="20">
        <f>([50]SUMMARY!$G207)</f>
        <v>0</v>
      </c>
      <c r="BI203" s="20">
        <f>([51]SUMMARY!$G207)</f>
        <v>0</v>
      </c>
      <c r="BJ203" s="20">
        <f>([52]SUMMARY!$G207)</f>
        <v>0</v>
      </c>
      <c r="BK203" s="20">
        <f>([53]SUMMARY!$G207)</f>
        <v>0</v>
      </c>
      <c r="BL203" s="20">
        <f>([54]SUMMARY!$G207)</f>
        <v>0</v>
      </c>
      <c r="BM203" s="20">
        <f>([55]SUMMARY!$G207)</f>
        <v>22000</v>
      </c>
      <c r="BN203" s="20">
        <f>([56]SUMMARY!$G207)</f>
        <v>0</v>
      </c>
      <c r="BO203" s="20">
        <f>([57]SUMMARY!$G207)</f>
        <v>0</v>
      </c>
      <c r="BP203" s="20">
        <f>([58]SUMMARY!$G207)</f>
        <v>5000</v>
      </c>
      <c r="BQ203" s="20">
        <f>([59]SUMMARY!$G207)</f>
        <v>0</v>
      </c>
      <c r="BR203" s="20">
        <f>([60]SUMMARY!$G207)</f>
        <v>0</v>
      </c>
      <c r="BS203" s="20">
        <f>([61]SUMMARY!$G207)</f>
        <v>0</v>
      </c>
      <c r="BT203" s="20">
        <f>([62]SUMMARY!$G207)</f>
        <v>0</v>
      </c>
      <c r="BU203" s="20">
        <f>([63]SUMMARY!$G207)</f>
        <v>0</v>
      </c>
      <c r="BV203" s="20">
        <f>([64]SUMMARY!$G207)</f>
        <v>0</v>
      </c>
      <c r="BW203" s="20">
        <f>([65]SUMMARY!$G207)</f>
        <v>0</v>
      </c>
      <c r="BX203" s="20">
        <f>([66]SUMMARY!$G207)</f>
        <v>0</v>
      </c>
      <c r="BY203" s="20">
        <f>([67]SUMMARY!$G207)</f>
        <v>0</v>
      </c>
      <c r="BZ203" s="20">
        <f>([68]SUMMARY!$G207)</f>
        <v>0</v>
      </c>
      <c r="CA203" s="20">
        <f>([69]SUMMARY!$G207)</f>
        <v>0</v>
      </c>
      <c r="CB203" s="20">
        <f>([70]SUMMARY!$G207)</f>
        <v>0</v>
      </c>
      <c r="CC203" s="20">
        <f>([71]SUMMARY!$G207)</f>
        <v>0</v>
      </c>
      <c r="CD203" s="20">
        <f>([72]SUMMARY!$G207)</f>
        <v>0</v>
      </c>
      <c r="CE203" s="20">
        <f>([73]SUMMARY!$G207)</f>
        <v>0</v>
      </c>
      <c r="CF203" s="20">
        <f>([74]SUMMARY!$G207)</f>
        <v>0</v>
      </c>
      <c r="CG203" s="20">
        <f>([75]SUMMARY!$G207)</f>
        <v>0</v>
      </c>
      <c r="CH203" s="20">
        <f>([76]SUMMARY!$G207)</f>
        <v>0</v>
      </c>
      <c r="CI203" s="20">
        <f>([77]SUMMARY!$G207)</f>
        <v>0</v>
      </c>
      <c r="CJ203" s="20">
        <f>([78]SUMMARY!$G207)</f>
        <v>0</v>
      </c>
      <c r="CK203" s="20">
        <f>([79]SUMMARY!$G207)</f>
        <v>0</v>
      </c>
      <c r="CL203" s="20">
        <f>([80]SUMMARY!$G207)</f>
        <v>0</v>
      </c>
      <c r="CM203" s="20">
        <f>([81]SUMMARY!$G207)</f>
        <v>104000</v>
      </c>
      <c r="CN203" s="20">
        <f>([82]SUMMARY!$G207)</f>
        <v>120000</v>
      </c>
      <c r="CO203" s="20">
        <f>([83]SUMMARY!$G207)</f>
        <v>0</v>
      </c>
      <c r="CP203" s="20">
        <f>([84]SUMMARY!$G207)</f>
        <v>15000</v>
      </c>
      <c r="CQ203" s="20">
        <f>([85]SUMMARY!$G207)</f>
        <v>0</v>
      </c>
      <c r="CR203" s="20">
        <f>([86]SUMMARY!$G207)</f>
        <v>0</v>
      </c>
      <c r="CS203" s="20">
        <f>([87]SUMMARY!$G207)</f>
        <v>0</v>
      </c>
    </row>
    <row r="204" spans="1:97">
      <c r="A204" s="170">
        <v>4031003</v>
      </c>
      <c r="B204" s="170" t="s">
        <v>160</v>
      </c>
      <c r="C204" s="171"/>
      <c r="D204" s="171">
        <v>470000</v>
      </c>
      <c r="E204" s="24">
        <f t="shared" si="221"/>
        <v>0</v>
      </c>
      <c r="F204" s="24">
        <f t="shared" si="222"/>
        <v>-470000</v>
      </c>
      <c r="G204" s="24">
        <f t="shared" si="223"/>
        <v>0</v>
      </c>
      <c r="H204" s="24">
        <f t="shared" si="224"/>
        <v>0</v>
      </c>
      <c r="I204" s="24">
        <f t="shared" si="225"/>
        <v>0</v>
      </c>
      <c r="J204" s="24">
        <f t="shared" si="226"/>
        <v>0</v>
      </c>
      <c r="K204" s="24">
        <f t="shared" si="227"/>
        <v>0</v>
      </c>
      <c r="L204" s="24">
        <f t="shared" si="228"/>
        <v>0</v>
      </c>
      <c r="M204" s="24">
        <f t="shared" si="229"/>
        <v>0</v>
      </c>
      <c r="N204" s="20">
        <f>([4]SUMMARY!$G208)</f>
        <v>0</v>
      </c>
      <c r="O204" s="20">
        <f>([5]SUMMARY!$G208)</f>
        <v>0</v>
      </c>
      <c r="P204" s="20">
        <f>([6]SUMMARY!$G208)</f>
        <v>0</v>
      </c>
      <c r="Q204" s="20">
        <f>([7]SUMMARY!$G208)</f>
        <v>0</v>
      </c>
      <c r="R204" s="20">
        <f>([8]SUMMARY!$G208)</f>
        <v>0</v>
      </c>
      <c r="S204" s="20">
        <f>([9]SUMMARY!$G208)</f>
        <v>0</v>
      </c>
      <c r="T204" s="20">
        <f>([10]SUMMARY!$G208)</f>
        <v>0</v>
      </c>
      <c r="U204" s="20">
        <f>([11]SUMMARY!$G208)</f>
        <v>0</v>
      </c>
      <c r="V204" s="20">
        <f>([12]SUMMARY!$G208)</f>
        <v>0</v>
      </c>
      <c r="W204" s="20">
        <f>([13]SUMMARY!$G208)</f>
        <v>0</v>
      </c>
      <c r="X204" s="20">
        <f>([14]SUMMARY!$G208)</f>
        <v>0</v>
      </c>
      <c r="Y204" s="20">
        <f>([15]SUMMARY!$G208)</f>
        <v>0</v>
      </c>
      <c r="Z204" s="20">
        <f>([16]SUMMARY!$G208)</f>
        <v>0</v>
      </c>
      <c r="AA204" s="20">
        <f>([17]SUMMARY!$G208)</f>
        <v>0</v>
      </c>
      <c r="AB204" s="20">
        <f>([18]SUMMARY!$G208)</f>
        <v>0</v>
      </c>
      <c r="AC204" s="20">
        <f>([19]SUMMARY!$G208)</f>
        <v>0</v>
      </c>
      <c r="AD204" s="20">
        <f>([20]SUMMARY!$G208)</f>
        <v>0</v>
      </c>
      <c r="AE204" s="20">
        <f>([21]SUMMARY!$G208)</f>
        <v>0</v>
      </c>
      <c r="AF204" s="20">
        <f>([22]SUMMARY!$G208)</f>
        <v>0</v>
      </c>
      <c r="AG204" s="20">
        <f>([23]SUMMARY!$G208)</f>
        <v>0</v>
      </c>
      <c r="AH204" s="20">
        <f>([24]SUMMARY!$G208)</f>
        <v>0</v>
      </c>
      <c r="AI204" s="20">
        <f>([25]SUMMARY!$G208)</f>
        <v>0</v>
      </c>
      <c r="AJ204" s="20">
        <f>([26]SUMMARY!$G208)</f>
        <v>0</v>
      </c>
      <c r="AK204" s="20">
        <f>([27]SUMMARY!$G208)</f>
        <v>0</v>
      </c>
      <c r="AL204" s="20">
        <f>([28]SUMMARY!$G208)</f>
        <v>0</v>
      </c>
      <c r="AM204" s="20">
        <f>([29]SUMMARY!$G208)</f>
        <v>0</v>
      </c>
      <c r="AN204" s="20">
        <f>([30]SUMMARY!$G208)</f>
        <v>0</v>
      </c>
      <c r="AO204" s="20">
        <f>([31]SUMMARY!$G208)</f>
        <v>0</v>
      </c>
      <c r="AP204" s="20">
        <f>([32]SUMMARY!$G208)</f>
        <v>0</v>
      </c>
      <c r="AQ204" s="20">
        <f>([33]SUMMARY!$G208)</f>
        <v>0</v>
      </c>
      <c r="AR204" s="20">
        <f>([34]SUMMARY!$G208)</f>
        <v>0</v>
      </c>
      <c r="AS204" s="20">
        <f>([35]SUMMARY!$G208)</f>
        <v>0</v>
      </c>
      <c r="AT204" s="20">
        <f>([36]SUMMARY!$G208)</f>
        <v>0</v>
      </c>
      <c r="AU204" s="20">
        <f>([37]SUMMARY!$G208)</f>
        <v>0</v>
      </c>
      <c r="AV204" s="20">
        <f>([38]SUMMARY!$G208)</f>
        <v>0</v>
      </c>
      <c r="AW204" s="20">
        <f>([39]SUMMARY!$G208)</f>
        <v>0</v>
      </c>
      <c r="AX204" s="20">
        <f>([40]SUMMARY!$G208)</f>
        <v>0</v>
      </c>
      <c r="AY204" s="20">
        <f>([41]SUMMARY!$G208)</f>
        <v>0</v>
      </c>
      <c r="AZ204" s="20">
        <f>([42]SUMMARY!$G208)</f>
        <v>0</v>
      </c>
      <c r="BA204" s="20">
        <f>([43]SUMMARY!$G208)</f>
        <v>0</v>
      </c>
      <c r="BB204" s="20">
        <f>([44]SUMMARY!$G208)</f>
        <v>0</v>
      </c>
      <c r="BC204" s="20">
        <f>([45]SUMMARY!$G208)</f>
        <v>0</v>
      </c>
      <c r="BD204" s="20">
        <f>([46]SUMMARY!$G208)</f>
        <v>0</v>
      </c>
      <c r="BE204" s="20">
        <f>([47]SUMMARY!$G208)</f>
        <v>0</v>
      </c>
      <c r="BF204" s="20">
        <f>([48]SUMMARY!$G208)</f>
        <v>0</v>
      </c>
      <c r="BG204" s="20">
        <f>([49]SUMMARY!$G208)</f>
        <v>0</v>
      </c>
      <c r="BH204" s="20">
        <f>([50]SUMMARY!$G208)</f>
        <v>0</v>
      </c>
      <c r="BI204" s="20">
        <f>([51]SUMMARY!$G208)</f>
        <v>0</v>
      </c>
      <c r="BJ204" s="20">
        <f>([52]SUMMARY!$G208)</f>
        <v>0</v>
      </c>
      <c r="BK204" s="20">
        <f>([53]SUMMARY!$G208)</f>
        <v>0</v>
      </c>
      <c r="BL204" s="20">
        <f>([54]SUMMARY!$G208)</f>
        <v>0</v>
      </c>
      <c r="BM204" s="20">
        <f>([55]SUMMARY!$G208)</f>
        <v>0</v>
      </c>
      <c r="BN204" s="20">
        <f>([56]SUMMARY!$G208)</f>
        <v>0</v>
      </c>
      <c r="BO204" s="20">
        <f>([57]SUMMARY!$G208)</f>
        <v>0</v>
      </c>
      <c r="BP204" s="20">
        <f>([58]SUMMARY!$G208)</f>
        <v>0</v>
      </c>
      <c r="BQ204" s="20">
        <f>([59]SUMMARY!$G208)</f>
        <v>0</v>
      </c>
      <c r="BR204" s="20">
        <f>([60]SUMMARY!$G208)</f>
        <v>0</v>
      </c>
      <c r="BS204" s="20">
        <f>([61]SUMMARY!$G208)</f>
        <v>0</v>
      </c>
      <c r="BT204" s="20">
        <f>([62]SUMMARY!$G208)</f>
        <v>0</v>
      </c>
      <c r="BU204" s="20">
        <f>([63]SUMMARY!$G208)</f>
        <v>0</v>
      </c>
      <c r="BV204" s="20">
        <f>([64]SUMMARY!$G208)</f>
        <v>0</v>
      </c>
      <c r="BW204" s="20">
        <f>([65]SUMMARY!$G208)</f>
        <v>0</v>
      </c>
      <c r="BX204" s="20">
        <f>([66]SUMMARY!$G208)</f>
        <v>0</v>
      </c>
      <c r="BY204" s="20">
        <f>([67]SUMMARY!$G208)</f>
        <v>0</v>
      </c>
      <c r="BZ204" s="20">
        <f>([68]SUMMARY!$G208)</f>
        <v>0</v>
      </c>
      <c r="CA204" s="20">
        <f>([69]SUMMARY!$G208)</f>
        <v>0</v>
      </c>
      <c r="CB204" s="20">
        <f>([70]SUMMARY!$G208)</f>
        <v>0</v>
      </c>
      <c r="CC204" s="20">
        <f>([71]SUMMARY!$G208)</f>
        <v>0</v>
      </c>
      <c r="CD204" s="20">
        <f>([72]SUMMARY!$G208)</f>
        <v>0</v>
      </c>
      <c r="CE204" s="20">
        <f>([73]SUMMARY!$G208)</f>
        <v>0</v>
      </c>
      <c r="CF204" s="20">
        <f>([74]SUMMARY!$G208)</f>
        <v>0</v>
      </c>
      <c r="CG204" s="20">
        <f>([75]SUMMARY!$G208)</f>
        <v>0</v>
      </c>
      <c r="CH204" s="20">
        <f>([76]SUMMARY!$G208)</f>
        <v>0</v>
      </c>
      <c r="CI204" s="20">
        <f>([77]SUMMARY!$G208)</f>
        <v>0</v>
      </c>
      <c r="CJ204" s="20">
        <f>([78]SUMMARY!$G208)</f>
        <v>0</v>
      </c>
      <c r="CK204" s="20">
        <f>([79]SUMMARY!$G208)</f>
        <v>0</v>
      </c>
      <c r="CL204" s="20">
        <f>([80]SUMMARY!$G208)</f>
        <v>0</v>
      </c>
      <c r="CM204" s="20">
        <f>([81]SUMMARY!$G208)</f>
        <v>0</v>
      </c>
      <c r="CN204" s="20">
        <f>([82]SUMMARY!$G208)</f>
        <v>0</v>
      </c>
      <c r="CO204" s="20">
        <f>([83]SUMMARY!$G208)</f>
        <v>0</v>
      </c>
      <c r="CP204" s="20">
        <f>([84]SUMMARY!$G208)</f>
        <v>0</v>
      </c>
      <c r="CQ204" s="20">
        <f>([85]SUMMARY!$G208)</f>
        <v>0</v>
      </c>
      <c r="CR204" s="20">
        <f>([86]SUMMARY!$G208)</f>
        <v>0</v>
      </c>
      <c r="CS204" s="20">
        <f>([87]SUMMARY!$G208)</f>
        <v>0</v>
      </c>
    </row>
    <row r="205" spans="1:97">
      <c r="A205" s="170">
        <v>4031004</v>
      </c>
      <c r="B205" s="170" t="s">
        <v>161</v>
      </c>
      <c r="C205" s="171"/>
      <c r="D205" s="171">
        <v>19000000</v>
      </c>
      <c r="E205" s="24">
        <f t="shared" si="221"/>
        <v>0</v>
      </c>
      <c r="F205" s="24">
        <f t="shared" si="222"/>
        <v>-19000000</v>
      </c>
      <c r="G205" s="24">
        <f t="shared" si="223"/>
        <v>0</v>
      </c>
      <c r="H205" s="24">
        <f t="shared" si="224"/>
        <v>0</v>
      </c>
      <c r="I205" s="24">
        <f t="shared" si="225"/>
        <v>0</v>
      </c>
      <c r="J205" s="24">
        <f t="shared" si="226"/>
        <v>0</v>
      </c>
      <c r="K205" s="24">
        <f t="shared" si="227"/>
        <v>0</v>
      </c>
      <c r="L205" s="24">
        <f t="shared" si="228"/>
        <v>0</v>
      </c>
      <c r="M205" s="24">
        <f t="shared" si="229"/>
        <v>0</v>
      </c>
      <c r="N205" s="20">
        <f>([4]SUMMARY!$G209)</f>
        <v>0</v>
      </c>
      <c r="O205" s="20">
        <f>([5]SUMMARY!$G209)</f>
        <v>0</v>
      </c>
      <c r="P205" s="20">
        <f>([6]SUMMARY!$G209)</f>
        <v>0</v>
      </c>
      <c r="Q205" s="20">
        <f>([7]SUMMARY!$G209)</f>
        <v>0</v>
      </c>
      <c r="R205" s="20">
        <f>([8]SUMMARY!$G209)</f>
        <v>0</v>
      </c>
      <c r="S205" s="20">
        <f>([9]SUMMARY!$G209)</f>
        <v>0</v>
      </c>
      <c r="T205" s="20">
        <f>([10]SUMMARY!$G209)</f>
        <v>0</v>
      </c>
      <c r="U205" s="20">
        <f>([11]SUMMARY!$G209)</f>
        <v>0</v>
      </c>
      <c r="V205" s="20">
        <f>([12]SUMMARY!$G209)</f>
        <v>0</v>
      </c>
      <c r="W205" s="20">
        <f>([13]SUMMARY!$G209)</f>
        <v>0</v>
      </c>
      <c r="X205" s="20">
        <f>([14]SUMMARY!$G209)</f>
        <v>0</v>
      </c>
      <c r="Y205" s="20">
        <f>([15]SUMMARY!$G209)</f>
        <v>0</v>
      </c>
      <c r="Z205" s="20">
        <f>([16]SUMMARY!$G209)</f>
        <v>0</v>
      </c>
      <c r="AA205" s="20">
        <f>([17]SUMMARY!$G209)</f>
        <v>0</v>
      </c>
      <c r="AB205" s="20">
        <f>([18]SUMMARY!$G209)</f>
        <v>0</v>
      </c>
      <c r="AC205" s="20">
        <f>([19]SUMMARY!$G209)</f>
        <v>0</v>
      </c>
      <c r="AD205" s="20">
        <f>([20]SUMMARY!$G209)</f>
        <v>0</v>
      </c>
      <c r="AE205" s="20">
        <f>([21]SUMMARY!$G209)</f>
        <v>0</v>
      </c>
      <c r="AF205" s="20">
        <f>([22]SUMMARY!$G209)</f>
        <v>0</v>
      </c>
      <c r="AG205" s="20">
        <f>([23]SUMMARY!$G209)</f>
        <v>0</v>
      </c>
      <c r="AH205" s="20">
        <f>([24]SUMMARY!$G209)</f>
        <v>0</v>
      </c>
      <c r="AI205" s="20">
        <f>([25]SUMMARY!$G209)</f>
        <v>0</v>
      </c>
      <c r="AJ205" s="20">
        <f>([26]SUMMARY!$G209)</f>
        <v>0</v>
      </c>
      <c r="AK205" s="20">
        <f>([27]SUMMARY!$G209)</f>
        <v>0</v>
      </c>
      <c r="AL205" s="20">
        <f>([28]SUMMARY!$G209)</f>
        <v>0</v>
      </c>
      <c r="AM205" s="20">
        <f>([29]SUMMARY!$G209)</f>
        <v>0</v>
      </c>
      <c r="AN205" s="20">
        <f>([30]SUMMARY!$G209)</f>
        <v>0</v>
      </c>
      <c r="AO205" s="20">
        <f>([31]SUMMARY!$G209)</f>
        <v>0</v>
      </c>
      <c r="AP205" s="20">
        <f>([32]SUMMARY!$G209)</f>
        <v>0</v>
      </c>
      <c r="AQ205" s="20">
        <f>([33]SUMMARY!$G209)</f>
        <v>0</v>
      </c>
      <c r="AR205" s="20">
        <f>([34]SUMMARY!$G209)</f>
        <v>0</v>
      </c>
      <c r="AS205" s="20">
        <f>([35]SUMMARY!$G209)</f>
        <v>0</v>
      </c>
      <c r="AT205" s="20">
        <f>([36]SUMMARY!$G209)</f>
        <v>0</v>
      </c>
      <c r="AU205" s="20">
        <f>([37]SUMMARY!$G209)</f>
        <v>0</v>
      </c>
      <c r="AV205" s="20">
        <f>([38]SUMMARY!$G209)</f>
        <v>0</v>
      </c>
      <c r="AW205" s="20">
        <f>([39]SUMMARY!$G209)</f>
        <v>0</v>
      </c>
      <c r="AX205" s="20">
        <f>([40]SUMMARY!$G209)</f>
        <v>0</v>
      </c>
      <c r="AY205" s="20">
        <f>([41]SUMMARY!$G209)</f>
        <v>0</v>
      </c>
      <c r="AZ205" s="20">
        <f>([42]SUMMARY!$G209)</f>
        <v>0</v>
      </c>
      <c r="BA205" s="20">
        <f>([43]SUMMARY!$G209)</f>
        <v>0</v>
      </c>
      <c r="BB205" s="20">
        <f>([44]SUMMARY!$G209)</f>
        <v>0</v>
      </c>
      <c r="BC205" s="20">
        <f>([45]SUMMARY!$G209)</f>
        <v>0</v>
      </c>
      <c r="BD205" s="20">
        <f>([46]SUMMARY!$G209)</f>
        <v>0</v>
      </c>
      <c r="BE205" s="20">
        <f>([47]SUMMARY!$G209)</f>
        <v>0</v>
      </c>
      <c r="BF205" s="20">
        <f>([48]SUMMARY!$G209)</f>
        <v>0</v>
      </c>
      <c r="BG205" s="20">
        <f>([49]SUMMARY!$G209)</f>
        <v>0</v>
      </c>
      <c r="BH205" s="20">
        <f>([50]SUMMARY!$G209)</f>
        <v>0</v>
      </c>
      <c r="BI205" s="20">
        <f>([51]SUMMARY!$G209)</f>
        <v>0</v>
      </c>
      <c r="BJ205" s="20">
        <f>([52]SUMMARY!$G209)</f>
        <v>0</v>
      </c>
      <c r="BK205" s="20">
        <f>([53]SUMMARY!$G209)</f>
        <v>0</v>
      </c>
      <c r="BL205" s="20">
        <f>([54]SUMMARY!$G209)</f>
        <v>0</v>
      </c>
      <c r="BM205" s="20">
        <f>([55]SUMMARY!$G209)</f>
        <v>0</v>
      </c>
      <c r="BN205" s="20">
        <f>([56]SUMMARY!$G209)</f>
        <v>0</v>
      </c>
      <c r="BO205" s="20">
        <f>([57]SUMMARY!$G209)</f>
        <v>0</v>
      </c>
      <c r="BP205" s="20">
        <f>([58]SUMMARY!$G209)</f>
        <v>0</v>
      </c>
      <c r="BQ205" s="20">
        <f>([59]SUMMARY!$G209)</f>
        <v>0</v>
      </c>
      <c r="BR205" s="20">
        <f>([60]SUMMARY!$G209)</f>
        <v>0</v>
      </c>
      <c r="BS205" s="20">
        <f>([61]SUMMARY!$G209)</f>
        <v>0</v>
      </c>
      <c r="BT205" s="20">
        <f>([62]SUMMARY!$G209)</f>
        <v>0</v>
      </c>
      <c r="BU205" s="20">
        <f>([63]SUMMARY!$G209)</f>
        <v>0</v>
      </c>
      <c r="BV205" s="20">
        <f>([64]SUMMARY!$G209)</f>
        <v>0</v>
      </c>
      <c r="BW205" s="20">
        <f>([65]SUMMARY!$G209)</f>
        <v>0</v>
      </c>
      <c r="BX205" s="20">
        <f>([66]SUMMARY!$G209)</f>
        <v>0</v>
      </c>
      <c r="BY205" s="20">
        <f>([67]SUMMARY!$G209)</f>
        <v>0</v>
      </c>
      <c r="BZ205" s="20">
        <f>([68]SUMMARY!$G209)</f>
        <v>0</v>
      </c>
      <c r="CA205" s="20">
        <f>([69]SUMMARY!$G209)</f>
        <v>0</v>
      </c>
      <c r="CB205" s="20">
        <f>([70]SUMMARY!$G209)</f>
        <v>0</v>
      </c>
      <c r="CC205" s="20">
        <f>([71]SUMMARY!$G209)</f>
        <v>0</v>
      </c>
      <c r="CD205" s="20">
        <f>([72]SUMMARY!$G209)</f>
        <v>0</v>
      </c>
      <c r="CE205" s="20">
        <f>([73]SUMMARY!$G209)</f>
        <v>0</v>
      </c>
      <c r="CF205" s="20">
        <f>([74]SUMMARY!$G209)</f>
        <v>0</v>
      </c>
      <c r="CG205" s="20">
        <f>([75]SUMMARY!$G209)</f>
        <v>0</v>
      </c>
      <c r="CH205" s="20">
        <f>([76]SUMMARY!$G209)</f>
        <v>0</v>
      </c>
      <c r="CI205" s="20">
        <f>([77]SUMMARY!$G209)</f>
        <v>0</v>
      </c>
      <c r="CJ205" s="20">
        <f>([78]SUMMARY!$G209)</f>
        <v>0</v>
      </c>
      <c r="CK205" s="20">
        <f>([79]SUMMARY!$G209)</f>
        <v>0</v>
      </c>
      <c r="CL205" s="20">
        <f>([80]SUMMARY!$G209)</f>
        <v>0</v>
      </c>
      <c r="CM205" s="20">
        <f>([81]SUMMARY!$G209)</f>
        <v>0</v>
      </c>
      <c r="CN205" s="20">
        <f>([82]SUMMARY!$G209)</f>
        <v>0</v>
      </c>
      <c r="CO205" s="20">
        <f>([83]SUMMARY!$G209)</f>
        <v>0</v>
      </c>
      <c r="CP205" s="20">
        <f>([84]SUMMARY!$G209)</f>
        <v>0</v>
      </c>
      <c r="CQ205" s="20">
        <f>([85]SUMMARY!$G209)</f>
        <v>0</v>
      </c>
      <c r="CR205" s="20">
        <f>([86]SUMMARY!$G209)</f>
        <v>0</v>
      </c>
      <c r="CS205" s="20">
        <f>([87]SUMMARY!$G209)</f>
        <v>0</v>
      </c>
    </row>
    <row r="206" spans="1:97">
      <c r="A206" s="170">
        <v>4031005</v>
      </c>
      <c r="B206" s="170" t="s">
        <v>162</v>
      </c>
      <c r="C206" s="171"/>
      <c r="D206" s="171">
        <v>0</v>
      </c>
      <c r="E206" s="24">
        <f t="shared" si="221"/>
        <v>0</v>
      </c>
      <c r="F206" s="24">
        <f t="shared" si="222"/>
        <v>0</v>
      </c>
      <c r="G206" s="24">
        <f t="shared" si="223"/>
        <v>0</v>
      </c>
      <c r="H206" s="24">
        <f t="shared" si="224"/>
        <v>0</v>
      </c>
      <c r="I206" s="24">
        <f t="shared" si="225"/>
        <v>0</v>
      </c>
      <c r="J206" s="24">
        <f t="shared" si="226"/>
        <v>0</v>
      </c>
      <c r="K206" s="24">
        <f t="shared" si="227"/>
        <v>0</v>
      </c>
      <c r="L206" s="24">
        <f t="shared" si="228"/>
        <v>0</v>
      </c>
      <c r="M206" s="24">
        <f t="shared" si="229"/>
        <v>0</v>
      </c>
      <c r="N206" s="20">
        <f>([4]SUMMARY!$G210)</f>
        <v>0</v>
      </c>
      <c r="O206" s="20">
        <f>([5]SUMMARY!$G210)</f>
        <v>0</v>
      </c>
      <c r="P206" s="20">
        <f>([6]SUMMARY!$G210)</f>
        <v>0</v>
      </c>
      <c r="Q206" s="20">
        <f>([7]SUMMARY!$G210)</f>
        <v>0</v>
      </c>
      <c r="R206" s="20">
        <f>([8]SUMMARY!$G210)</f>
        <v>0</v>
      </c>
      <c r="S206" s="20">
        <f>([9]SUMMARY!$G210)</f>
        <v>0</v>
      </c>
      <c r="T206" s="20">
        <f>([10]SUMMARY!$G210)</f>
        <v>0</v>
      </c>
      <c r="U206" s="20">
        <f>([11]SUMMARY!$G210)</f>
        <v>0</v>
      </c>
      <c r="V206" s="20">
        <f>([12]SUMMARY!$G210)</f>
        <v>0</v>
      </c>
      <c r="W206" s="20">
        <f>([13]SUMMARY!$G210)</f>
        <v>0</v>
      </c>
      <c r="X206" s="20">
        <f>([14]SUMMARY!$G210)</f>
        <v>0</v>
      </c>
      <c r="Y206" s="20">
        <f>([15]SUMMARY!$G210)</f>
        <v>0</v>
      </c>
      <c r="Z206" s="20">
        <f>([16]SUMMARY!$G210)</f>
        <v>0</v>
      </c>
      <c r="AA206" s="20">
        <f>([17]SUMMARY!$G210)</f>
        <v>0</v>
      </c>
      <c r="AB206" s="20">
        <f>([18]SUMMARY!$G210)</f>
        <v>0</v>
      </c>
      <c r="AC206" s="20">
        <f>([19]SUMMARY!$G210)</f>
        <v>0</v>
      </c>
      <c r="AD206" s="20">
        <f>([20]SUMMARY!$G210)</f>
        <v>0</v>
      </c>
      <c r="AE206" s="20">
        <f>([21]SUMMARY!$G210)</f>
        <v>0</v>
      </c>
      <c r="AF206" s="20">
        <f>([22]SUMMARY!$G210)</f>
        <v>0</v>
      </c>
      <c r="AG206" s="20">
        <f>([23]SUMMARY!$G210)</f>
        <v>0</v>
      </c>
      <c r="AH206" s="20">
        <f>([24]SUMMARY!$G210)</f>
        <v>0</v>
      </c>
      <c r="AI206" s="20">
        <f>([25]SUMMARY!$G210)</f>
        <v>0</v>
      </c>
      <c r="AJ206" s="20">
        <f>([26]SUMMARY!$G210)</f>
        <v>0</v>
      </c>
      <c r="AK206" s="20">
        <f>([27]SUMMARY!$G210)</f>
        <v>0</v>
      </c>
      <c r="AL206" s="20">
        <f>([28]SUMMARY!$G210)</f>
        <v>0</v>
      </c>
      <c r="AM206" s="20">
        <f>([29]SUMMARY!$G210)</f>
        <v>0</v>
      </c>
      <c r="AN206" s="20">
        <f>([30]SUMMARY!$G210)</f>
        <v>0</v>
      </c>
      <c r="AO206" s="20">
        <f>([31]SUMMARY!$G210)</f>
        <v>0</v>
      </c>
      <c r="AP206" s="20">
        <f>([32]SUMMARY!$G210)</f>
        <v>0</v>
      </c>
      <c r="AQ206" s="20">
        <f>([33]SUMMARY!$G210)</f>
        <v>0</v>
      </c>
      <c r="AR206" s="20">
        <f>([34]SUMMARY!$G210)</f>
        <v>0</v>
      </c>
      <c r="AS206" s="20">
        <f>([35]SUMMARY!$G210)</f>
        <v>0</v>
      </c>
      <c r="AT206" s="20">
        <f>([36]SUMMARY!$G210)</f>
        <v>0</v>
      </c>
      <c r="AU206" s="20">
        <f>([37]SUMMARY!$G210)</f>
        <v>0</v>
      </c>
      <c r="AV206" s="20">
        <f>([38]SUMMARY!$G210)</f>
        <v>0</v>
      </c>
      <c r="AW206" s="20">
        <f>([39]SUMMARY!$G210)</f>
        <v>0</v>
      </c>
      <c r="AX206" s="20">
        <f>([40]SUMMARY!$G210)</f>
        <v>0</v>
      </c>
      <c r="AY206" s="20">
        <f>([41]SUMMARY!$G210)</f>
        <v>0</v>
      </c>
      <c r="AZ206" s="20">
        <f>([42]SUMMARY!$G210)</f>
        <v>0</v>
      </c>
      <c r="BA206" s="20">
        <f>([43]SUMMARY!$G210)</f>
        <v>0</v>
      </c>
      <c r="BB206" s="20">
        <f>([44]SUMMARY!$G210)</f>
        <v>0</v>
      </c>
      <c r="BC206" s="20">
        <f>([45]SUMMARY!$G210)</f>
        <v>0</v>
      </c>
      <c r="BD206" s="20">
        <f>([46]SUMMARY!$G210)</f>
        <v>0</v>
      </c>
      <c r="BE206" s="20">
        <f>([47]SUMMARY!$G210)</f>
        <v>0</v>
      </c>
      <c r="BF206" s="20">
        <f>([48]SUMMARY!$G210)</f>
        <v>0</v>
      </c>
      <c r="BG206" s="20">
        <f>([49]SUMMARY!$G210)</f>
        <v>0</v>
      </c>
      <c r="BH206" s="20">
        <f>([50]SUMMARY!$G210)</f>
        <v>0</v>
      </c>
      <c r="BI206" s="20">
        <f>([51]SUMMARY!$G210)</f>
        <v>0</v>
      </c>
      <c r="BJ206" s="20">
        <f>([52]SUMMARY!$G210)</f>
        <v>0</v>
      </c>
      <c r="BK206" s="20">
        <f>([53]SUMMARY!$G210)</f>
        <v>0</v>
      </c>
      <c r="BL206" s="20">
        <f>([54]SUMMARY!$G210)</f>
        <v>0</v>
      </c>
      <c r="BM206" s="20">
        <f>([55]SUMMARY!$G210)</f>
        <v>0</v>
      </c>
      <c r="BN206" s="20">
        <f>([56]SUMMARY!$G210)</f>
        <v>0</v>
      </c>
      <c r="BO206" s="20">
        <f>([57]SUMMARY!$G210)</f>
        <v>0</v>
      </c>
      <c r="BP206" s="20">
        <f>([58]SUMMARY!$G210)</f>
        <v>0</v>
      </c>
      <c r="BQ206" s="20">
        <f>([59]SUMMARY!$G210)</f>
        <v>0</v>
      </c>
      <c r="BR206" s="20">
        <f>([60]SUMMARY!$G210)</f>
        <v>0</v>
      </c>
      <c r="BS206" s="20">
        <f>([61]SUMMARY!$G210)</f>
        <v>0</v>
      </c>
      <c r="BT206" s="20">
        <f>([62]SUMMARY!$G210)</f>
        <v>0</v>
      </c>
      <c r="BU206" s="20">
        <f>([63]SUMMARY!$G210)</f>
        <v>0</v>
      </c>
      <c r="BV206" s="20">
        <f>([64]SUMMARY!$G210)</f>
        <v>0</v>
      </c>
      <c r="BW206" s="20">
        <f>([65]SUMMARY!$G210)</f>
        <v>0</v>
      </c>
      <c r="BX206" s="20">
        <f>([66]SUMMARY!$G210)</f>
        <v>0</v>
      </c>
      <c r="BY206" s="20">
        <f>([67]SUMMARY!$G210)</f>
        <v>0</v>
      </c>
      <c r="BZ206" s="20">
        <f>([68]SUMMARY!$G210)</f>
        <v>0</v>
      </c>
      <c r="CA206" s="20">
        <f>([69]SUMMARY!$G210)</f>
        <v>0</v>
      </c>
      <c r="CB206" s="20">
        <f>([70]SUMMARY!$G210)</f>
        <v>0</v>
      </c>
      <c r="CC206" s="20">
        <f>([71]SUMMARY!$G210)</f>
        <v>0</v>
      </c>
      <c r="CD206" s="20">
        <f>([72]SUMMARY!$G210)</f>
        <v>0</v>
      </c>
      <c r="CE206" s="20">
        <f>([73]SUMMARY!$G210)</f>
        <v>0</v>
      </c>
      <c r="CF206" s="20">
        <f>([74]SUMMARY!$G210)</f>
        <v>0</v>
      </c>
      <c r="CG206" s="20">
        <f>([75]SUMMARY!$G210)</f>
        <v>0</v>
      </c>
      <c r="CH206" s="20">
        <f>([76]SUMMARY!$G210)</f>
        <v>0</v>
      </c>
      <c r="CI206" s="20">
        <f>([77]SUMMARY!$G210)</f>
        <v>0</v>
      </c>
      <c r="CJ206" s="20">
        <f>([78]SUMMARY!$G210)</f>
        <v>0</v>
      </c>
      <c r="CK206" s="20">
        <f>([79]SUMMARY!$G210)</f>
        <v>0</v>
      </c>
      <c r="CL206" s="20">
        <f>([80]SUMMARY!$G210)</f>
        <v>0</v>
      </c>
      <c r="CM206" s="20">
        <f>([81]SUMMARY!$G210)</f>
        <v>0</v>
      </c>
      <c r="CN206" s="20">
        <f>([82]SUMMARY!$G210)</f>
        <v>0</v>
      </c>
      <c r="CO206" s="20">
        <f>([83]SUMMARY!$G210)</f>
        <v>0</v>
      </c>
      <c r="CP206" s="20">
        <f>([84]SUMMARY!$G210)</f>
        <v>0</v>
      </c>
      <c r="CQ206" s="20">
        <f>([85]SUMMARY!$G210)</f>
        <v>0</v>
      </c>
      <c r="CR206" s="20">
        <f>([86]SUMMARY!$G210)</f>
        <v>0</v>
      </c>
      <c r="CS206" s="20">
        <f>([87]SUMMARY!$G210)</f>
        <v>0</v>
      </c>
    </row>
    <row r="207" spans="1:97">
      <c r="A207" s="3">
        <v>4039995</v>
      </c>
      <c r="B207" s="3" t="s">
        <v>165</v>
      </c>
      <c r="C207" s="17">
        <f>SUM(C201:C206)</f>
        <v>0</v>
      </c>
      <c r="D207" s="17">
        <f>SUM(D201:D206)</f>
        <v>21029000</v>
      </c>
      <c r="E207" s="17">
        <f>SUM(E201:E206)</f>
        <v>509000</v>
      </c>
      <c r="F207" s="17">
        <f>SUM(F201:F206)</f>
        <v>-20520000</v>
      </c>
      <c r="G207" s="24">
        <f t="shared" ref="G207:M207" si="230">SUM(G202:G206)</f>
        <v>0</v>
      </c>
      <c r="H207" s="24">
        <f t="shared" si="230"/>
        <v>30000</v>
      </c>
      <c r="I207" s="24">
        <f t="shared" si="230"/>
        <v>0</v>
      </c>
      <c r="J207" s="24">
        <f t="shared" si="230"/>
        <v>0</v>
      </c>
      <c r="K207" s="24">
        <f t="shared" si="230"/>
        <v>77000</v>
      </c>
      <c r="L207" s="24">
        <f t="shared" si="230"/>
        <v>0</v>
      </c>
      <c r="M207" s="24">
        <f t="shared" si="230"/>
        <v>402000</v>
      </c>
      <c r="N207" s="11">
        <f>SUM(N201:N206)</f>
        <v>0</v>
      </c>
      <c r="O207" s="11">
        <f t="shared" ref="O207:BZ207" si="231">SUM(O201:O206)</f>
        <v>0</v>
      </c>
      <c r="P207" s="11">
        <f t="shared" si="231"/>
        <v>0</v>
      </c>
      <c r="Q207" s="11">
        <f t="shared" si="231"/>
        <v>0</v>
      </c>
      <c r="R207" s="11">
        <f t="shared" si="231"/>
        <v>0</v>
      </c>
      <c r="S207" s="11">
        <f t="shared" si="231"/>
        <v>0</v>
      </c>
      <c r="T207" s="11">
        <f t="shared" si="231"/>
        <v>0</v>
      </c>
      <c r="U207" s="11">
        <f t="shared" si="231"/>
        <v>0</v>
      </c>
      <c r="V207" s="11">
        <f t="shared" si="231"/>
        <v>0</v>
      </c>
      <c r="W207" s="11">
        <f t="shared" si="231"/>
        <v>0</v>
      </c>
      <c r="X207" s="11">
        <f t="shared" si="231"/>
        <v>0</v>
      </c>
      <c r="Y207" s="11">
        <f t="shared" si="231"/>
        <v>0</v>
      </c>
      <c r="Z207" s="11">
        <f t="shared" si="231"/>
        <v>0</v>
      </c>
      <c r="AA207" s="11">
        <f t="shared" si="231"/>
        <v>0</v>
      </c>
      <c r="AB207" s="11">
        <f t="shared" si="231"/>
        <v>0</v>
      </c>
      <c r="AC207" s="11">
        <f t="shared" si="231"/>
        <v>30000</v>
      </c>
      <c r="AD207" s="11">
        <f t="shared" si="231"/>
        <v>0</v>
      </c>
      <c r="AE207" s="11">
        <f t="shared" si="231"/>
        <v>0</v>
      </c>
      <c r="AF207" s="11">
        <f t="shared" si="231"/>
        <v>0</v>
      </c>
      <c r="AG207" s="11">
        <f t="shared" si="231"/>
        <v>0</v>
      </c>
      <c r="AH207" s="11">
        <f t="shared" si="231"/>
        <v>0</v>
      </c>
      <c r="AI207" s="11">
        <f t="shared" si="231"/>
        <v>0</v>
      </c>
      <c r="AJ207" s="11">
        <f t="shared" si="231"/>
        <v>0</v>
      </c>
      <c r="AK207" s="11">
        <f t="shared" si="231"/>
        <v>0</v>
      </c>
      <c r="AL207" s="11">
        <f t="shared" si="231"/>
        <v>0</v>
      </c>
      <c r="AM207" s="11">
        <f t="shared" si="231"/>
        <v>0</v>
      </c>
      <c r="AN207" s="11">
        <f t="shared" si="231"/>
        <v>0</v>
      </c>
      <c r="AO207" s="11">
        <f t="shared" si="231"/>
        <v>0</v>
      </c>
      <c r="AP207" s="11">
        <f t="shared" si="231"/>
        <v>0</v>
      </c>
      <c r="AQ207" s="11">
        <f t="shared" si="231"/>
        <v>0</v>
      </c>
      <c r="AR207" s="11">
        <f t="shared" si="231"/>
        <v>0</v>
      </c>
      <c r="AS207" s="11">
        <f t="shared" si="231"/>
        <v>0</v>
      </c>
      <c r="AT207" s="11">
        <f t="shared" si="231"/>
        <v>0</v>
      </c>
      <c r="AU207" s="11">
        <f t="shared" si="231"/>
        <v>0</v>
      </c>
      <c r="AV207" s="11">
        <f t="shared" si="231"/>
        <v>0</v>
      </c>
      <c r="AW207" s="11">
        <f t="shared" si="231"/>
        <v>0</v>
      </c>
      <c r="AX207" s="11">
        <f t="shared" si="231"/>
        <v>0</v>
      </c>
      <c r="AY207" s="11">
        <f t="shared" si="231"/>
        <v>0</v>
      </c>
      <c r="AZ207" s="11">
        <f t="shared" si="231"/>
        <v>0</v>
      </c>
      <c r="BA207" s="11">
        <f t="shared" si="231"/>
        <v>0</v>
      </c>
      <c r="BB207" s="11">
        <f t="shared" si="231"/>
        <v>0</v>
      </c>
      <c r="BC207" s="11">
        <f t="shared" si="231"/>
        <v>0</v>
      </c>
      <c r="BD207" s="11">
        <f t="shared" si="231"/>
        <v>0</v>
      </c>
      <c r="BE207" s="11">
        <f t="shared" si="231"/>
        <v>0</v>
      </c>
      <c r="BF207" s="11">
        <f t="shared" si="231"/>
        <v>0</v>
      </c>
      <c r="BG207" s="11">
        <f t="shared" si="231"/>
        <v>0</v>
      </c>
      <c r="BH207" s="11">
        <f t="shared" si="231"/>
        <v>0</v>
      </c>
      <c r="BI207" s="11">
        <f t="shared" si="231"/>
        <v>0</v>
      </c>
      <c r="BJ207" s="11">
        <f t="shared" si="231"/>
        <v>0</v>
      </c>
      <c r="BK207" s="11">
        <f t="shared" si="231"/>
        <v>0</v>
      </c>
      <c r="BL207" s="11">
        <f t="shared" si="231"/>
        <v>0</v>
      </c>
      <c r="BM207" s="11">
        <f t="shared" si="231"/>
        <v>62000</v>
      </c>
      <c r="BN207" s="11">
        <f t="shared" si="231"/>
        <v>0</v>
      </c>
      <c r="BO207" s="11">
        <f t="shared" si="231"/>
        <v>10000</v>
      </c>
      <c r="BP207" s="11">
        <f t="shared" si="231"/>
        <v>5000</v>
      </c>
      <c r="BQ207" s="11">
        <f t="shared" si="231"/>
        <v>0</v>
      </c>
      <c r="BR207" s="11">
        <f t="shared" si="231"/>
        <v>0</v>
      </c>
      <c r="BS207" s="11">
        <f t="shared" si="231"/>
        <v>0</v>
      </c>
      <c r="BT207" s="11">
        <f t="shared" si="231"/>
        <v>0</v>
      </c>
      <c r="BU207" s="11">
        <f t="shared" si="231"/>
        <v>0</v>
      </c>
      <c r="BV207" s="11">
        <f t="shared" si="231"/>
        <v>0</v>
      </c>
      <c r="BW207" s="11">
        <f t="shared" si="231"/>
        <v>0</v>
      </c>
      <c r="BX207" s="11">
        <f t="shared" si="231"/>
        <v>0</v>
      </c>
      <c r="BY207" s="11">
        <f t="shared" si="231"/>
        <v>0</v>
      </c>
      <c r="BZ207" s="11">
        <f t="shared" si="231"/>
        <v>0</v>
      </c>
      <c r="CA207" s="11">
        <f t="shared" ref="CA207:CS207" si="232">SUM(CA201:CA206)</f>
        <v>0</v>
      </c>
      <c r="CB207" s="11">
        <f t="shared" si="232"/>
        <v>0</v>
      </c>
      <c r="CC207" s="11">
        <f t="shared" si="232"/>
        <v>0</v>
      </c>
      <c r="CD207" s="11">
        <f t="shared" si="232"/>
        <v>0</v>
      </c>
      <c r="CE207" s="11">
        <f t="shared" si="232"/>
        <v>0</v>
      </c>
      <c r="CF207" s="11">
        <f t="shared" si="232"/>
        <v>0</v>
      </c>
      <c r="CG207" s="11">
        <f t="shared" si="232"/>
        <v>0</v>
      </c>
      <c r="CH207" s="11">
        <f t="shared" si="232"/>
        <v>0</v>
      </c>
      <c r="CI207" s="11">
        <f t="shared" si="232"/>
        <v>0</v>
      </c>
      <c r="CJ207" s="11">
        <f t="shared" si="232"/>
        <v>0</v>
      </c>
      <c r="CK207" s="11">
        <f t="shared" si="232"/>
        <v>0</v>
      </c>
      <c r="CL207" s="11">
        <f t="shared" si="232"/>
        <v>0</v>
      </c>
      <c r="CM207" s="11">
        <f t="shared" si="232"/>
        <v>200000</v>
      </c>
      <c r="CN207" s="11">
        <f t="shared" si="232"/>
        <v>120000</v>
      </c>
      <c r="CO207" s="11">
        <f t="shared" si="232"/>
        <v>0</v>
      </c>
      <c r="CP207" s="11">
        <f t="shared" si="232"/>
        <v>82000</v>
      </c>
      <c r="CQ207" s="11">
        <f t="shared" si="232"/>
        <v>0</v>
      </c>
      <c r="CR207" s="11">
        <f t="shared" si="232"/>
        <v>0</v>
      </c>
      <c r="CS207" s="11">
        <f t="shared" si="232"/>
        <v>0</v>
      </c>
    </row>
    <row r="208" spans="1:97">
      <c r="A208" s="2"/>
      <c r="B208" s="2"/>
      <c r="C208" s="16"/>
      <c r="D208" s="16"/>
      <c r="G208" s="27"/>
      <c r="H208" s="27"/>
      <c r="I208" s="27"/>
      <c r="J208" s="27"/>
      <c r="K208" s="27"/>
      <c r="L208" s="27"/>
      <c r="M208" s="27"/>
    </row>
    <row r="209" spans="1:97" ht="15.75" thickBot="1">
      <c r="A209" s="5">
        <v>4039995</v>
      </c>
      <c r="B209" s="5" t="s">
        <v>166</v>
      </c>
      <c r="C209" s="19">
        <f>SUM(C199+C207)</f>
        <v>108654332</v>
      </c>
      <c r="D209" s="19">
        <f>SUM(D199+D207)</f>
        <v>141541400</v>
      </c>
      <c r="E209" s="19">
        <f>SUM(E199+E207)</f>
        <v>109731662</v>
      </c>
      <c r="F209" s="19">
        <f>SUM(F199+F207)</f>
        <v>-31809738</v>
      </c>
      <c r="G209" s="26">
        <f t="shared" ref="G209:M209" si="233">SUM(G207+G199)</f>
        <v>572276</v>
      </c>
      <c r="H209" s="26">
        <f t="shared" si="233"/>
        <v>128586</v>
      </c>
      <c r="I209" s="26">
        <f t="shared" si="233"/>
        <v>9081</v>
      </c>
      <c r="J209" s="26">
        <f t="shared" si="233"/>
        <v>27042594</v>
      </c>
      <c r="K209" s="26">
        <f t="shared" si="233"/>
        <v>18288889</v>
      </c>
      <c r="L209" s="26">
        <f t="shared" si="233"/>
        <v>40749895</v>
      </c>
      <c r="M209" s="26">
        <f t="shared" si="233"/>
        <v>22940341</v>
      </c>
      <c r="N209" s="12">
        <f t="shared" ref="N209:BY209" si="234">SUM(N199+N207)</f>
        <v>11754</v>
      </c>
      <c r="O209" s="12">
        <f t="shared" ref="O209" si="235">SUM(O199+O207)</f>
        <v>0</v>
      </c>
      <c r="P209" s="12">
        <f t="shared" si="234"/>
        <v>364556</v>
      </c>
      <c r="Q209" s="12">
        <f t="shared" si="234"/>
        <v>0</v>
      </c>
      <c r="R209" s="12">
        <f t="shared" si="234"/>
        <v>0</v>
      </c>
      <c r="S209" s="12">
        <f t="shared" si="234"/>
        <v>0</v>
      </c>
      <c r="T209" s="12">
        <f t="shared" si="234"/>
        <v>0</v>
      </c>
      <c r="U209" s="12">
        <f t="shared" si="234"/>
        <v>0</v>
      </c>
      <c r="V209" s="12">
        <f t="shared" si="234"/>
        <v>0</v>
      </c>
      <c r="W209" s="12">
        <f t="shared" si="234"/>
        <v>0</v>
      </c>
      <c r="X209" s="12">
        <f t="shared" si="234"/>
        <v>0</v>
      </c>
      <c r="Y209" s="12">
        <f t="shared" si="234"/>
        <v>0</v>
      </c>
      <c r="Z209" s="12">
        <f t="shared" si="234"/>
        <v>0</v>
      </c>
      <c r="AA209" s="12">
        <f t="shared" si="234"/>
        <v>195966</v>
      </c>
      <c r="AB209" s="12">
        <f t="shared" si="234"/>
        <v>15691</v>
      </c>
      <c r="AC209" s="12">
        <f t="shared" si="234"/>
        <v>80000</v>
      </c>
      <c r="AD209" s="12">
        <f t="shared" si="234"/>
        <v>32895</v>
      </c>
      <c r="AE209" s="12">
        <f t="shared" si="234"/>
        <v>0</v>
      </c>
      <c r="AF209" s="12">
        <f t="shared" si="234"/>
        <v>0</v>
      </c>
      <c r="AG209" s="12">
        <f t="shared" si="234"/>
        <v>0</v>
      </c>
      <c r="AH209" s="12">
        <f t="shared" si="234"/>
        <v>6229</v>
      </c>
      <c r="AI209" s="12">
        <f t="shared" si="234"/>
        <v>2852</v>
      </c>
      <c r="AJ209" s="12">
        <f t="shared" si="234"/>
        <v>0</v>
      </c>
      <c r="AK209" s="12">
        <f t="shared" si="234"/>
        <v>77204</v>
      </c>
      <c r="AL209" s="12">
        <f t="shared" ref="AL209" si="236">SUM(AL199+AL207)</f>
        <v>137000</v>
      </c>
      <c r="AM209" s="12">
        <f t="shared" si="234"/>
        <v>0</v>
      </c>
      <c r="AN209" s="12">
        <f t="shared" si="234"/>
        <v>0</v>
      </c>
      <c r="AO209" s="12">
        <f t="shared" si="234"/>
        <v>0</v>
      </c>
      <c r="AP209" s="12">
        <f t="shared" si="234"/>
        <v>30000</v>
      </c>
      <c r="AQ209" s="12">
        <f t="shared" si="234"/>
        <v>1410000</v>
      </c>
      <c r="AR209" s="12">
        <f t="shared" si="234"/>
        <v>4010965</v>
      </c>
      <c r="AS209" s="12">
        <f t="shared" si="234"/>
        <v>184664</v>
      </c>
      <c r="AT209" s="12">
        <f t="shared" si="234"/>
        <v>0</v>
      </c>
      <c r="AU209" s="12">
        <f t="shared" si="234"/>
        <v>40000</v>
      </c>
      <c r="AV209" s="12">
        <f t="shared" si="234"/>
        <v>2420000</v>
      </c>
      <c r="AW209" s="12">
        <f t="shared" si="234"/>
        <v>2565600</v>
      </c>
      <c r="AX209" s="12">
        <f t="shared" si="234"/>
        <v>0</v>
      </c>
      <c r="AY209" s="12">
        <f t="shared" si="234"/>
        <v>965600</v>
      </c>
      <c r="AZ209" s="12">
        <f t="shared" si="234"/>
        <v>2695000</v>
      </c>
      <c r="BA209" s="12">
        <f t="shared" si="234"/>
        <v>0</v>
      </c>
      <c r="BB209" s="12">
        <f t="shared" si="234"/>
        <v>650000</v>
      </c>
      <c r="BC209" s="12">
        <f t="shared" si="234"/>
        <v>30000</v>
      </c>
      <c r="BD209" s="12">
        <f t="shared" si="234"/>
        <v>0</v>
      </c>
      <c r="BE209" s="12">
        <f t="shared" si="234"/>
        <v>0</v>
      </c>
      <c r="BF209" s="12">
        <f t="shared" si="234"/>
        <v>11826561</v>
      </c>
      <c r="BG209" s="12">
        <f t="shared" si="234"/>
        <v>0</v>
      </c>
      <c r="BH209" s="12">
        <f t="shared" si="234"/>
        <v>0</v>
      </c>
      <c r="BI209" s="12">
        <f t="shared" si="234"/>
        <v>18000000</v>
      </c>
      <c r="BJ209" s="12">
        <f t="shared" si="234"/>
        <v>160000</v>
      </c>
      <c r="BK209" s="12">
        <f t="shared" si="234"/>
        <v>0</v>
      </c>
      <c r="BL209" s="12">
        <f t="shared" si="234"/>
        <v>0</v>
      </c>
      <c r="BM209" s="12">
        <f t="shared" si="234"/>
        <v>65334</v>
      </c>
      <c r="BN209" s="12">
        <f t="shared" si="234"/>
        <v>0</v>
      </c>
      <c r="BO209" s="12">
        <f t="shared" si="234"/>
        <v>10000</v>
      </c>
      <c r="BP209" s="12">
        <f t="shared" si="234"/>
        <v>8334</v>
      </c>
      <c r="BQ209" s="12">
        <f t="shared" si="234"/>
        <v>0</v>
      </c>
      <c r="BR209" s="12">
        <f t="shared" si="234"/>
        <v>33364</v>
      </c>
      <c r="BS209" s="12">
        <f t="shared" si="234"/>
        <v>11857</v>
      </c>
      <c r="BT209" s="12">
        <f t="shared" si="234"/>
        <v>0</v>
      </c>
      <c r="BU209" s="12">
        <f t="shared" si="234"/>
        <v>0</v>
      </c>
      <c r="BV209" s="12">
        <f t="shared" si="234"/>
        <v>10965</v>
      </c>
      <c r="BW209" s="12">
        <f t="shared" si="234"/>
        <v>5445000</v>
      </c>
      <c r="BX209" s="12">
        <f t="shared" si="234"/>
        <v>0</v>
      </c>
      <c r="BY209" s="12">
        <f t="shared" si="234"/>
        <v>10965</v>
      </c>
      <c r="BZ209" s="12">
        <f t="shared" ref="BZ209:CS209" si="237">SUM(BZ199+BZ207)</f>
        <v>0</v>
      </c>
      <c r="CA209" s="12">
        <f t="shared" si="237"/>
        <v>0</v>
      </c>
      <c r="CB209" s="12">
        <f t="shared" si="237"/>
        <v>10965</v>
      </c>
      <c r="CC209" s="12">
        <f t="shared" si="237"/>
        <v>0</v>
      </c>
      <c r="CD209" s="12">
        <f t="shared" si="237"/>
        <v>0</v>
      </c>
      <c r="CE209" s="12">
        <f t="shared" si="237"/>
        <v>35272000</v>
      </c>
      <c r="CF209" s="12">
        <f t="shared" si="237"/>
        <v>30000</v>
      </c>
      <c r="CG209" s="12">
        <f t="shared" si="237"/>
        <v>0</v>
      </c>
      <c r="CH209" s="12">
        <f t="shared" si="237"/>
        <v>2000000</v>
      </c>
      <c r="CI209" s="12">
        <f t="shared" si="237"/>
        <v>1025500</v>
      </c>
      <c r="CJ209" s="12">
        <f t="shared" si="237"/>
        <v>0</v>
      </c>
      <c r="CK209" s="12">
        <f t="shared" si="237"/>
        <v>3525264</v>
      </c>
      <c r="CL209" s="12">
        <f t="shared" si="237"/>
        <v>63383</v>
      </c>
      <c r="CM209" s="12">
        <f t="shared" si="237"/>
        <v>203895</v>
      </c>
      <c r="CN209" s="12">
        <f t="shared" si="237"/>
        <v>178334</v>
      </c>
      <c r="CO209" s="12">
        <f t="shared" si="237"/>
        <v>14120000</v>
      </c>
      <c r="CP209" s="12">
        <f t="shared" si="237"/>
        <v>82000</v>
      </c>
      <c r="CQ209" s="12">
        <f t="shared" si="237"/>
        <v>110965</v>
      </c>
      <c r="CR209" s="12">
        <f t="shared" si="237"/>
        <v>371000</v>
      </c>
      <c r="CS209" s="12">
        <f t="shared" si="237"/>
        <v>1230000</v>
      </c>
    </row>
    <row r="210" spans="1:97">
      <c r="G210" s="23"/>
      <c r="H210" s="23"/>
      <c r="I210" s="23"/>
      <c r="J210" s="23"/>
      <c r="K210" s="23"/>
      <c r="L210" s="23"/>
      <c r="M210" s="23"/>
    </row>
    <row r="211" spans="1:97">
      <c r="C211" s="9">
        <f>SUM(+C191+C209)+C190</f>
        <v>97048033</v>
      </c>
      <c r="D211" s="13">
        <f>SUM(+D191+D209)+D190</f>
        <v>93587780</v>
      </c>
      <c r="E211" s="13">
        <f>SUM(+E191+E209)+E190</f>
        <v>91391071</v>
      </c>
      <c r="F211" s="13">
        <f>SUM(+F191+F209)+F190</f>
        <v>-2196709</v>
      </c>
      <c r="G211" s="23">
        <f t="shared" ref="G211:M211" si="238">SUM(G209+G191)+G190</f>
        <v>28188883</v>
      </c>
      <c r="H211" s="23">
        <f t="shared" si="238"/>
        <v>15680132</v>
      </c>
      <c r="I211" s="23">
        <f t="shared" si="238"/>
        <v>-215209560</v>
      </c>
      <c r="J211" s="23">
        <f t="shared" si="238"/>
        <v>122586928</v>
      </c>
      <c r="K211" s="23">
        <f t="shared" si="238"/>
        <v>32023575</v>
      </c>
      <c r="L211" s="23">
        <f t="shared" si="238"/>
        <v>28759051</v>
      </c>
      <c r="M211" s="23">
        <f t="shared" si="238"/>
        <v>79362062</v>
      </c>
    </row>
    <row r="212" spans="1:97">
      <c r="G212" s="23"/>
      <c r="H212" s="23"/>
      <c r="I212" s="23"/>
      <c r="J212" s="23"/>
      <c r="K212" s="23"/>
      <c r="L212" s="23"/>
      <c r="M212" s="23"/>
    </row>
    <row r="213" spans="1:97">
      <c r="G213" s="23"/>
      <c r="H213" s="23"/>
      <c r="I213" s="23"/>
      <c r="J213" s="23"/>
      <c r="K213" s="23"/>
      <c r="L213" s="23"/>
      <c r="M213" s="23"/>
    </row>
    <row r="214" spans="1:97">
      <c r="G214" s="23">
        <f t="shared" ref="G214:M214" si="239">SUM(G132-G42)</f>
        <v>9975081</v>
      </c>
      <c r="H214" s="23">
        <f t="shared" si="239"/>
        <v>5524184</v>
      </c>
      <c r="I214" s="23">
        <f t="shared" si="239"/>
        <v>21894858</v>
      </c>
      <c r="J214" s="23">
        <f t="shared" si="239"/>
        <v>57252745</v>
      </c>
      <c r="K214" s="23">
        <f t="shared" si="239"/>
        <v>16179251</v>
      </c>
      <c r="L214" s="23">
        <f t="shared" si="239"/>
        <v>6265748</v>
      </c>
      <c r="M214" s="23">
        <f t="shared" si="239"/>
        <v>12381256</v>
      </c>
    </row>
    <row r="215" spans="1:97">
      <c r="G215" s="28">
        <f>VLOOKUP(G3,[88]!ind,37,)</f>
        <v>15777293</v>
      </c>
      <c r="H215" s="28">
        <f>VLOOKUP(H3,[88]!ind,37,)</f>
        <v>5871626</v>
      </c>
      <c r="I215" s="28">
        <f>VLOOKUP(I3,[88]!ind,37,)</f>
        <v>9547472</v>
      </c>
      <c r="J215" s="28">
        <f>VLOOKUP(J3,[88]!ind,37,)</f>
        <v>50193045</v>
      </c>
      <c r="K215" s="28">
        <f>VLOOKUP(K3,[88]!ind,37,)</f>
        <v>36712666</v>
      </c>
      <c r="L215" s="28">
        <f>VLOOKUP(L3,[88]!ind,37,)</f>
        <v>15230975</v>
      </c>
      <c r="M215" s="28">
        <f>VLOOKUP(M3,[88]!ind,37,)</f>
        <v>76824741</v>
      </c>
    </row>
    <row r="216" spans="1:97">
      <c r="G216" s="28">
        <f t="shared" ref="G216:M216" si="240">SUM(G215-G42)</f>
        <v>-1865343</v>
      </c>
      <c r="H216" s="28">
        <f t="shared" si="240"/>
        <v>-4157257</v>
      </c>
      <c r="I216" s="28">
        <f t="shared" si="240"/>
        <v>-65016</v>
      </c>
      <c r="J216" s="28">
        <f t="shared" si="240"/>
        <v>-5585005</v>
      </c>
      <c r="K216" s="28">
        <f t="shared" si="240"/>
        <v>-4250962</v>
      </c>
      <c r="L216" s="28">
        <f t="shared" si="240"/>
        <v>-1800550</v>
      </c>
      <c r="M216" s="28">
        <f t="shared" si="240"/>
        <v>-3911604</v>
      </c>
    </row>
    <row r="217" spans="1:97">
      <c r="G217" s="28"/>
      <c r="H217" s="28"/>
      <c r="I217" s="28"/>
      <c r="J217" s="28"/>
      <c r="K217" s="28"/>
      <c r="L217" s="28"/>
      <c r="M217" s="28"/>
    </row>
    <row r="218" spans="1:97">
      <c r="G218" s="28">
        <f>VLOOKUP(G3,[88]!ind,38,)</f>
        <v>7162294</v>
      </c>
      <c r="H218" s="28">
        <f>VLOOKUP(H3,[88]!ind,38,)</f>
        <v>3335393</v>
      </c>
      <c r="I218" s="28">
        <f>VLOOKUP(I3,[88]!ind,38,)</f>
        <v>17023219</v>
      </c>
      <c r="J218" s="28">
        <f>VLOOKUP(J3,[88]!ind,38,)</f>
        <v>40453905</v>
      </c>
      <c r="K218" s="28">
        <f>VLOOKUP(K3,[88]!ind,38,)</f>
        <v>15913855</v>
      </c>
      <c r="L218" s="28">
        <f>VLOOKUP(L3,[88]!ind,38,)</f>
        <v>7852864</v>
      </c>
      <c r="M218" s="28">
        <f>VLOOKUP(M3,[88]!ind,38,)</f>
        <v>13416997</v>
      </c>
    </row>
    <row r="219" spans="1:97">
      <c r="G219" s="28">
        <f t="shared" ref="G219:M219" si="241">SUM(G218-G214)</f>
        <v>-2812787</v>
      </c>
      <c r="H219" s="28">
        <f t="shared" si="241"/>
        <v>-2188791</v>
      </c>
      <c r="I219" s="28">
        <f t="shared" si="241"/>
        <v>-4871639</v>
      </c>
      <c r="J219" s="28">
        <f t="shared" si="241"/>
        <v>-16798840</v>
      </c>
      <c r="K219" s="28">
        <f t="shared" si="241"/>
        <v>-265396</v>
      </c>
      <c r="L219" s="28">
        <f t="shared" si="241"/>
        <v>1587116</v>
      </c>
      <c r="M219" s="28">
        <f t="shared" si="241"/>
        <v>1035741</v>
      </c>
    </row>
    <row r="220" spans="1:97">
      <c r="G220" s="28">
        <f t="shared" ref="G220:M220" si="242">SUM(G218+G215)</f>
        <v>22939587</v>
      </c>
      <c r="H220" s="28">
        <f t="shared" si="242"/>
        <v>9207019</v>
      </c>
      <c r="I220" s="28">
        <f t="shared" si="242"/>
        <v>26570691</v>
      </c>
      <c r="J220" s="28">
        <f t="shared" si="242"/>
        <v>90646950</v>
      </c>
      <c r="K220" s="28">
        <f t="shared" si="242"/>
        <v>52626521</v>
      </c>
      <c r="L220" s="28">
        <f t="shared" si="242"/>
        <v>23083839</v>
      </c>
      <c r="M220" s="28">
        <f t="shared" si="242"/>
        <v>90241738</v>
      </c>
    </row>
    <row r="221" spans="1:97">
      <c r="G221" s="28">
        <f>SUM(G145)*-1</f>
        <v>0</v>
      </c>
      <c r="H221" s="28">
        <f>SUM(H145)*-1</f>
        <v>0</v>
      </c>
      <c r="I221" s="28">
        <f>SUM(I145)*-1</f>
        <v>1750000</v>
      </c>
      <c r="J221" s="28">
        <f>SUM(J145)*-1</f>
        <v>0</v>
      </c>
      <c r="K221" s="28">
        <f>SUM(K145)*-1</f>
        <v>1396587</v>
      </c>
      <c r="L221" s="28">
        <f>SUM(L145)*-1-58000000</f>
        <v>-22728000</v>
      </c>
      <c r="M221" s="28">
        <f t="shared" ref="M221" si="243">SUM(M145)*-1</f>
        <v>2147900</v>
      </c>
    </row>
    <row r="222" spans="1:97">
      <c r="G222" s="28">
        <f t="shared" ref="G222:M222" si="244">SUM(G220+G221-G132)</f>
        <v>-4678130</v>
      </c>
      <c r="H222" s="28">
        <f t="shared" si="244"/>
        <v>-6346048</v>
      </c>
      <c r="I222" s="28">
        <f t="shared" si="244"/>
        <v>-3186655</v>
      </c>
      <c r="J222" s="28">
        <f t="shared" si="244"/>
        <v>-22383845</v>
      </c>
      <c r="K222" s="28">
        <f t="shared" si="244"/>
        <v>-3119771</v>
      </c>
      <c r="L222" s="28">
        <f t="shared" si="244"/>
        <v>-22941434</v>
      </c>
      <c r="M222" s="28">
        <f t="shared" si="244"/>
        <v>-727963</v>
      </c>
    </row>
    <row r="223" spans="1:97">
      <c r="G223" s="29"/>
      <c r="H223" s="29"/>
      <c r="I223" s="29"/>
      <c r="J223" s="29"/>
      <c r="K223" s="29"/>
      <c r="L223" s="29"/>
      <c r="M223" s="29"/>
    </row>
  </sheetData>
  <pageMargins left="0.70866141732283472" right="0.70866141732283472" top="0.74803149606299213" bottom="0.74803149606299213" header="0.31496062992125984" footer="0.31496062992125984"/>
  <pageSetup paperSize="9" scale="73" orientation="landscape" r:id="rId1"/>
  <rowBreaks count="4" manualBreakCount="4">
    <brk id="42" min="2" max="96" man="1"/>
    <brk id="114" min="2" max="96" man="1"/>
    <brk id="140" min="2" max="96" man="1"/>
    <brk id="172" min="2" max="96" man="1"/>
  </rowBreaks>
  <colBreaks count="2" manualBreakCount="2">
    <brk id="6" min="4" max="208" man="1"/>
    <brk id="13" min="4" max="208" man="1"/>
  </colBreaks>
  <legacyDrawing r:id="rId2"/>
</worksheet>
</file>

<file path=xl/worksheets/sheet3.xml><?xml version="1.0" encoding="utf-8"?>
<worksheet xmlns="http://schemas.openxmlformats.org/spreadsheetml/2006/main" xmlns:r="http://schemas.openxmlformats.org/officeDocument/2006/relationships">
  <dimension ref="A1:T86"/>
  <sheetViews>
    <sheetView topLeftCell="A72" workbookViewId="0">
      <selection activeCell="H1" sqref="H1:I1"/>
    </sheetView>
  </sheetViews>
  <sheetFormatPr defaultColWidth="9.140625" defaultRowHeight="15"/>
  <cols>
    <col min="1" max="1" width="25.28515625" customWidth="1"/>
    <col min="2" max="2" width="43.85546875" style="6" customWidth="1"/>
    <col min="3" max="3" width="21.5703125" style="6" hidden="1" customWidth="1"/>
    <col min="4" max="5" width="21.5703125" style="6" customWidth="1"/>
    <col min="6" max="7" width="21.5703125" style="13" customWidth="1"/>
    <col min="8" max="8" width="24.7109375" hidden="1" customWidth="1"/>
    <col min="9" max="13" width="34.5703125" hidden="1" customWidth="1"/>
    <col min="14" max="15" width="24.28515625" style="13" customWidth="1"/>
    <col min="16" max="17" width="34.5703125" hidden="1" customWidth="1"/>
    <col min="18" max="18" width="0" hidden="1" customWidth="1"/>
    <col min="19" max="20" width="17.7109375" customWidth="1"/>
  </cols>
  <sheetData>
    <row r="1" spans="1:20" ht="15.75">
      <c r="P1" s="276" t="s">
        <v>534</v>
      </c>
      <c r="Q1" s="276"/>
      <c r="R1" s="128"/>
      <c r="S1" s="189" t="s">
        <v>534</v>
      </c>
      <c r="T1" s="189"/>
    </row>
    <row r="2" spans="1:20" s="192" customFormat="1" ht="20.25">
      <c r="A2" s="190" t="s">
        <v>371</v>
      </c>
      <c r="B2" s="190"/>
      <c r="C2" s="190"/>
      <c r="D2" s="190"/>
      <c r="E2" s="190"/>
      <c r="F2" s="191"/>
      <c r="G2" s="191"/>
      <c r="H2" s="190"/>
      <c r="I2" s="190"/>
      <c r="J2" s="190"/>
      <c r="K2" s="190"/>
      <c r="N2" s="193"/>
      <c r="O2" s="193"/>
    </row>
    <row r="3" spans="1:20" s="192" customFormat="1" ht="21" thickBot="1">
      <c r="A3" s="190" t="s">
        <v>535</v>
      </c>
      <c r="B3" s="190"/>
      <c r="C3" s="190"/>
      <c r="D3" s="190"/>
      <c r="E3" s="190"/>
      <c r="F3" s="191"/>
      <c r="G3" s="191"/>
      <c r="H3" s="190"/>
      <c r="I3" s="190"/>
      <c r="J3" s="190"/>
      <c r="K3" s="190"/>
      <c r="N3" s="193"/>
      <c r="O3" s="193"/>
      <c r="S3" s="194"/>
    </row>
    <row r="4" spans="1:20" ht="16.5" thickTop="1" thickBot="1">
      <c r="N4" s="277" t="s">
        <v>536</v>
      </c>
      <c r="O4" s="278"/>
      <c r="P4" s="279" t="s">
        <v>537</v>
      </c>
      <c r="Q4" s="280"/>
      <c r="R4" s="195"/>
      <c r="S4" s="281" t="s">
        <v>538</v>
      </c>
      <c r="T4" s="282"/>
    </row>
    <row r="5" spans="1:20" s="211" customFormat="1" ht="49.5" customHeight="1" thickTop="1">
      <c r="A5" s="196" t="s">
        <v>539</v>
      </c>
      <c r="B5" s="197" t="s">
        <v>540</v>
      </c>
      <c r="C5" s="197" t="s">
        <v>541</v>
      </c>
      <c r="D5" s="197" t="s">
        <v>542</v>
      </c>
      <c r="E5" s="198" t="s">
        <v>543</v>
      </c>
      <c r="F5" s="198" t="s">
        <v>544</v>
      </c>
      <c r="G5" s="198" t="s">
        <v>545</v>
      </c>
      <c r="H5" s="199" t="s">
        <v>536</v>
      </c>
      <c r="I5" s="200" t="s">
        <v>546</v>
      </c>
      <c r="J5" s="200" t="s">
        <v>547</v>
      </c>
      <c r="K5" s="201" t="s">
        <v>548</v>
      </c>
      <c r="L5" s="202" t="s">
        <v>549</v>
      </c>
      <c r="M5" s="203" t="s">
        <v>537</v>
      </c>
      <c r="N5" s="204" t="s">
        <v>546</v>
      </c>
      <c r="O5" s="205" t="s">
        <v>547</v>
      </c>
      <c r="P5" s="206" t="s">
        <v>550</v>
      </c>
      <c r="Q5" s="207" t="s">
        <v>547</v>
      </c>
      <c r="R5" s="208" t="s">
        <v>551</v>
      </c>
      <c r="S5" s="209" t="s">
        <v>552</v>
      </c>
      <c r="T5" s="210" t="s">
        <v>553</v>
      </c>
    </row>
    <row r="6" spans="1:20" s="211" customFormat="1" ht="18">
      <c r="A6" s="196"/>
      <c r="B6" s="197"/>
      <c r="C6" s="197"/>
      <c r="D6" s="197"/>
      <c r="E6" s="198"/>
      <c r="F6" s="198"/>
      <c r="G6" s="198"/>
      <c r="H6" s="212"/>
      <c r="I6" s="200"/>
      <c r="J6" s="200"/>
      <c r="K6" s="201"/>
      <c r="L6" s="202"/>
      <c r="M6" s="203"/>
      <c r="N6" s="213"/>
      <c r="O6" s="214"/>
      <c r="P6" s="206"/>
      <c r="Q6" s="207"/>
      <c r="R6" s="208"/>
      <c r="S6" s="210"/>
      <c r="T6" s="210"/>
    </row>
    <row r="7" spans="1:20" ht="43.5">
      <c r="A7" s="215" t="s">
        <v>554</v>
      </c>
      <c r="B7" s="216" t="s">
        <v>555</v>
      </c>
      <c r="C7" s="217"/>
      <c r="D7" s="218">
        <v>150000</v>
      </c>
      <c r="E7" s="217"/>
      <c r="F7" s="218">
        <v>150000</v>
      </c>
      <c r="G7" s="218">
        <v>150000</v>
      </c>
      <c r="H7" s="219" t="s">
        <v>546</v>
      </c>
      <c r="I7" s="220">
        <f>IF(I$5=H7,G7,"")</f>
        <v>150000</v>
      </c>
      <c r="J7" s="220" t="str">
        <f>IF(J$5=H7,G7,"")</f>
        <v/>
      </c>
      <c r="K7" s="220"/>
      <c r="L7" s="220">
        <f>IF(K7="L","",G7)</f>
        <v>150000</v>
      </c>
      <c r="M7" s="220" t="str">
        <f>IF(K7="L",G7,"")</f>
        <v/>
      </c>
      <c r="N7" s="221">
        <f>IF(N$5=H7,L7,"")</f>
        <v>150000</v>
      </c>
      <c r="O7" s="221" t="str">
        <f>IF(O$5=H7,L7,"")</f>
        <v/>
      </c>
      <c r="P7" s="222"/>
      <c r="Q7" s="222"/>
      <c r="R7" s="223"/>
      <c r="S7" s="24"/>
      <c r="T7" s="24"/>
    </row>
    <row r="8" spans="1:20" ht="15.75">
      <c r="A8" s="224"/>
      <c r="B8" s="225"/>
      <c r="C8" s="217"/>
      <c r="D8" s="217"/>
      <c r="E8" s="217"/>
      <c r="F8" s="226"/>
      <c r="G8" s="226"/>
      <c r="H8" s="219" t="s">
        <v>546</v>
      </c>
      <c r="I8" s="220">
        <f>IF(I$5=H8,G8,"")</f>
        <v>0</v>
      </c>
      <c r="J8" s="220" t="str">
        <f>IF(J$5=H8,G8,"")</f>
        <v/>
      </c>
      <c r="K8" s="220"/>
      <c r="L8" s="220">
        <f>IF(K8="L","",G8)</f>
        <v>0</v>
      </c>
      <c r="M8" s="220" t="str">
        <f>IF(K8="L",G8,"")</f>
        <v/>
      </c>
      <c r="N8" s="221">
        <f>IF(N$5=H8,L8,"")</f>
        <v>0</v>
      </c>
      <c r="O8" s="221" t="str">
        <f>IF(O$5=H8,L8,"")</f>
        <v/>
      </c>
      <c r="P8" s="222"/>
      <c r="Q8" s="222"/>
      <c r="R8" s="223"/>
      <c r="S8" s="24"/>
      <c r="T8" s="24"/>
    </row>
    <row r="9" spans="1:20" s="58" customFormat="1" ht="26.25">
      <c r="A9" s="227" t="s">
        <v>556</v>
      </c>
      <c r="B9" s="228"/>
      <c r="C9" s="229">
        <f>SUBTOTAL(9,C7:C8)</f>
        <v>0</v>
      </c>
      <c r="D9" s="229">
        <f>SUBTOTAL(9,D7:D8)</f>
        <v>150000</v>
      </c>
      <c r="E9" s="229">
        <f>SUBTOTAL(9,E7:E8)</f>
        <v>0</v>
      </c>
      <c r="F9" s="229">
        <f>SUBTOTAL(9,F7:F8)</f>
        <v>150000</v>
      </c>
      <c r="G9" s="229">
        <f>SUBTOTAL(9,G7:G8)</f>
        <v>150000</v>
      </c>
      <c r="H9" s="230"/>
      <c r="I9" s="231">
        <f t="shared" ref="I9:Q9" si="0">SUBTOTAL(9,I7:I8)</f>
        <v>150000</v>
      </c>
      <c r="J9" s="231">
        <f t="shared" si="0"/>
        <v>0</v>
      </c>
      <c r="K9" s="231">
        <f t="shared" si="0"/>
        <v>0</v>
      </c>
      <c r="L9" s="231">
        <f t="shared" si="0"/>
        <v>150000</v>
      </c>
      <c r="M9" s="231">
        <f t="shared" si="0"/>
        <v>0</v>
      </c>
      <c r="N9" s="232">
        <f t="shared" si="0"/>
        <v>150000</v>
      </c>
      <c r="O9" s="232">
        <f t="shared" si="0"/>
        <v>0</v>
      </c>
      <c r="P9" s="233">
        <f t="shared" si="0"/>
        <v>0</v>
      </c>
      <c r="Q9" s="233">
        <f t="shared" si="0"/>
        <v>0</v>
      </c>
      <c r="R9" s="234"/>
      <c r="S9" s="232">
        <f>SUBTOTAL(9,S7:S8)</f>
        <v>0</v>
      </c>
      <c r="T9" s="232">
        <f>SUBTOTAL(9,T7:T8)</f>
        <v>0</v>
      </c>
    </row>
    <row r="10" spans="1:20" ht="54.75" customHeight="1">
      <c r="A10" s="215" t="s">
        <v>557</v>
      </c>
      <c r="B10" s="225" t="s">
        <v>558</v>
      </c>
      <c r="C10" s="217">
        <v>17500000</v>
      </c>
      <c r="D10" s="217"/>
      <c r="E10" s="217">
        <v>7500000</v>
      </c>
      <c r="F10" s="226">
        <v>5000000</v>
      </c>
      <c r="G10" s="226">
        <v>5000000</v>
      </c>
      <c r="H10" s="219" t="s">
        <v>546</v>
      </c>
      <c r="I10" s="220">
        <f t="shared" ref="I10:I17" si="1">IF(I$5=H10,G10,"")</f>
        <v>5000000</v>
      </c>
      <c r="J10" s="220" t="str">
        <f t="shared" ref="J10:J17" si="2">IF(J$5=H10,G10,"")</f>
        <v/>
      </c>
      <c r="K10" s="220"/>
      <c r="L10" s="220">
        <f t="shared" ref="L10:L17" si="3">IF(K10="L","",G10)</f>
        <v>5000000</v>
      </c>
      <c r="M10" s="220" t="str">
        <f t="shared" ref="M10:M17" si="4">IF(K10="L",G10,"")</f>
        <v/>
      </c>
      <c r="N10" s="221">
        <f t="shared" ref="N10:N17" si="5">IF(N$5=H10,L10,"")</f>
        <v>5000000</v>
      </c>
      <c r="O10" s="221" t="str">
        <f t="shared" ref="O10:O17" si="6">IF(O$5=H10,L10,"")</f>
        <v/>
      </c>
      <c r="P10" s="222" t="str">
        <f>IF(P$5=H10,M10,"")</f>
        <v/>
      </c>
      <c r="Q10" s="222" t="str">
        <f>IF(Q$5=H10,M10,"")</f>
        <v/>
      </c>
      <c r="R10" s="223" t="s">
        <v>559</v>
      </c>
      <c r="S10" s="24">
        <v>5000000</v>
      </c>
      <c r="T10" s="24"/>
    </row>
    <row r="11" spans="1:20" ht="39.75" customHeight="1">
      <c r="A11" s="224"/>
      <c r="B11" s="225" t="s">
        <v>560</v>
      </c>
      <c r="C11" s="217">
        <v>8000000</v>
      </c>
      <c r="D11" s="217"/>
      <c r="E11" s="217">
        <v>4200000</v>
      </c>
      <c r="F11" s="226">
        <v>3800000</v>
      </c>
      <c r="G11" s="226"/>
      <c r="H11" s="219" t="s">
        <v>546</v>
      </c>
      <c r="I11" s="220">
        <f t="shared" si="1"/>
        <v>0</v>
      </c>
      <c r="J11" s="220" t="str">
        <f t="shared" si="2"/>
        <v/>
      </c>
      <c r="K11" s="220"/>
      <c r="L11" s="220">
        <f t="shared" si="3"/>
        <v>0</v>
      </c>
      <c r="M11" s="220" t="str">
        <f t="shared" si="4"/>
        <v/>
      </c>
      <c r="N11" s="221">
        <f t="shared" si="5"/>
        <v>0</v>
      </c>
      <c r="O11" s="221" t="str">
        <f t="shared" si="6"/>
        <v/>
      </c>
      <c r="P11" s="222" t="str">
        <f>IF(P$5=H11,M11,"")</f>
        <v/>
      </c>
      <c r="Q11" s="222" t="str">
        <f>IF(Q$5=H11,M11,"")</f>
        <v/>
      </c>
      <c r="R11" s="223" t="s">
        <v>561</v>
      </c>
      <c r="S11" s="24">
        <v>3800000</v>
      </c>
      <c r="T11" s="24"/>
    </row>
    <row r="12" spans="1:20" ht="45">
      <c r="A12" s="224"/>
      <c r="B12" s="225" t="s">
        <v>562</v>
      </c>
      <c r="C12" s="235">
        <v>5000000</v>
      </c>
      <c r="D12" s="235"/>
      <c r="E12" s="235">
        <v>2500000</v>
      </c>
      <c r="F12" s="226">
        <v>2500000</v>
      </c>
      <c r="G12" s="226">
        <v>2500000</v>
      </c>
      <c r="H12" s="219" t="s">
        <v>546</v>
      </c>
      <c r="I12" s="220">
        <f t="shared" si="1"/>
        <v>2500000</v>
      </c>
      <c r="J12" s="220" t="str">
        <f t="shared" si="2"/>
        <v/>
      </c>
      <c r="K12" s="220"/>
      <c r="L12" s="220">
        <f t="shared" si="3"/>
        <v>2500000</v>
      </c>
      <c r="M12" s="220" t="str">
        <f t="shared" si="4"/>
        <v/>
      </c>
      <c r="N12" s="221">
        <f t="shared" si="5"/>
        <v>2500000</v>
      </c>
      <c r="O12" s="221" t="str">
        <f t="shared" si="6"/>
        <v/>
      </c>
      <c r="P12" s="222"/>
      <c r="Q12" s="222"/>
      <c r="R12" s="223" t="s">
        <v>563</v>
      </c>
      <c r="S12" s="24"/>
      <c r="T12" s="24"/>
    </row>
    <row r="13" spans="1:20" ht="45">
      <c r="A13" s="224"/>
      <c r="B13" s="236" t="s">
        <v>564</v>
      </c>
      <c r="C13" s="217">
        <v>1800000</v>
      </c>
      <c r="D13" s="217">
        <v>3000000</v>
      </c>
      <c r="E13" s="217">
        <v>1800000</v>
      </c>
      <c r="F13" s="226">
        <v>3000000</v>
      </c>
      <c r="G13" s="226">
        <v>3000000</v>
      </c>
      <c r="H13" s="219" t="s">
        <v>546</v>
      </c>
      <c r="I13" s="220">
        <f t="shared" si="1"/>
        <v>3000000</v>
      </c>
      <c r="J13" s="220" t="str">
        <f t="shared" si="2"/>
        <v/>
      </c>
      <c r="K13" s="220"/>
      <c r="L13" s="220">
        <f t="shared" si="3"/>
        <v>3000000</v>
      </c>
      <c r="M13" s="220" t="str">
        <f t="shared" si="4"/>
        <v/>
      </c>
      <c r="N13" s="221">
        <f t="shared" si="5"/>
        <v>3000000</v>
      </c>
      <c r="O13" s="221" t="str">
        <f t="shared" si="6"/>
        <v/>
      </c>
      <c r="P13" s="222"/>
      <c r="Q13" s="222"/>
      <c r="R13" s="223" t="s">
        <v>565</v>
      </c>
      <c r="S13" s="24"/>
      <c r="T13" s="24"/>
    </row>
    <row r="14" spans="1:20" ht="45">
      <c r="A14" s="224"/>
      <c r="B14" s="236" t="s">
        <v>566</v>
      </c>
      <c r="C14" s="217">
        <v>15000000</v>
      </c>
      <c r="D14" s="217"/>
      <c r="E14" s="217">
        <v>7500000</v>
      </c>
      <c r="F14" s="226">
        <v>7500000</v>
      </c>
      <c r="G14" s="226">
        <v>7500000</v>
      </c>
      <c r="H14" s="219" t="s">
        <v>546</v>
      </c>
      <c r="I14" s="220">
        <f t="shared" si="1"/>
        <v>7500000</v>
      </c>
      <c r="J14" s="220" t="str">
        <f t="shared" si="2"/>
        <v/>
      </c>
      <c r="K14" s="220"/>
      <c r="L14" s="220">
        <f t="shared" si="3"/>
        <v>7500000</v>
      </c>
      <c r="M14" s="220" t="str">
        <f t="shared" si="4"/>
        <v/>
      </c>
      <c r="N14" s="221">
        <f t="shared" si="5"/>
        <v>7500000</v>
      </c>
      <c r="O14" s="221" t="str">
        <f t="shared" si="6"/>
        <v/>
      </c>
      <c r="P14" s="222"/>
      <c r="Q14" s="222"/>
      <c r="R14" s="223" t="s">
        <v>563</v>
      </c>
      <c r="S14" s="24"/>
      <c r="T14" s="24"/>
    </row>
    <row r="15" spans="1:20" ht="30">
      <c r="A15" s="224"/>
      <c r="B15" s="236" t="s">
        <v>567</v>
      </c>
      <c r="C15" s="217">
        <v>2614123</v>
      </c>
      <c r="D15" s="217"/>
      <c r="E15" s="217">
        <v>2614123</v>
      </c>
      <c r="F15" s="226"/>
      <c r="G15" s="226"/>
      <c r="H15" s="219" t="s">
        <v>546</v>
      </c>
      <c r="I15" s="220">
        <f t="shared" si="1"/>
        <v>0</v>
      </c>
      <c r="J15" s="220" t="str">
        <f t="shared" si="2"/>
        <v/>
      </c>
      <c r="K15" s="220"/>
      <c r="L15" s="220">
        <f t="shared" si="3"/>
        <v>0</v>
      </c>
      <c r="M15" s="220" t="str">
        <f t="shared" si="4"/>
        <v/>
      </c>
      <c r="N15" s="221">
        <f t="shared" si="5"/>
        <v>0</v>
      </c>
      <c r="O15" s="221" t="str">
        <f t="shared" si="6"/>
        <v/>
      </c>
      <c r="P15" s="222"/>
      <c r="Q15" s="222"/>
      <c r="R15" s="223" t="s">
        <v>565</v>
      </c>
      <c r="S15" s="24"/>
      <c r="T15" s="24"/>
    </row>
    <row r="16" spans="1:20" ht="30">
      <c r="A16" s="224"/>
      <c r="B16" s="236" t="s">
        <v>568</v>
      </c>
      <c r="C16" s="217">
        <v>125000</v>
      </c>
      <c r="D16" s="217"/>
      <c r="E16" s="217">
        <v>125000</v>
      </c>
      <c r="F16" s="226"/>
      <c r="G16" s="226"/>
      <c r="H16" s="219" t="s">
        <v>546</v>
      </c>
      <c r="I16" s="220">
        <f t="shared" si="1"/>
        <v>0</v>
      </c>
      <c r="J16" s="220" t="str">
        <f t="shared" si="2"/>
        <v/>
      </c>
      <c r="K16" s="220"/>
      <c r="L16" s="220">
        <f t="shared" si="3"/>
        <v>0</v>
      </c>
      <c r="M16" s="220" t="str">
        <f t="shared" si="4"/>
        <v/>
      </c>
      <c r="N16" s="221">
        <f t="shared" si="5"/>
        <v>0</v>
      </c>
      <c r="O16" s="221" t="str">
        <f t="shared" si="6"/>
        <v/>
      </c>
      <c r="P16" s="222"/>
      <c r="Q16" s="222"/>
      <c r="R16" s="223" t="s">
        <v>565</v>
      </c>
      <c r="S16" s="24"/>
      <c r="T16" s="24"/>
    </row>
    <row r="17" spans="1:20" ht="30">
      <c r="A17" s="224"/>
      <c r="B17" s="225" t="s">
        <v>569</v>
      </c>
      <c r="C17" s="217">
        <v>2400000</v>
      </c>
      <c r="D17" s="217"/>
      <c r="E17" s="217">
        <v>2400000</v>
      </c>
      <c r="F17" s="226"/>
      <c r="G17" s="226"/>
      <c r="H17" s="219" t="s">
        <v>546</v>
      </c>
      <c r="I17" s="220">
        <f t="shared" si="1"/>
        <v>0</v>
      </c>
      <c r="J17" s="220" t="str">
        <f t="shared" si="2"/>
        <v/>
      </c>
      <c r="K17" s="220"/>
      <c r="L17" s="220">
        <f t="shared" si="3"/>
        <v>0</v>
      </c>
      <c r="M17" s="220" t="str">
        <f t="shared" si="4"/>
        <v/>
      </c>
      <c r="N17" s="221">
        <f t="shared" si="5"/>
        <v>0</v>
      </c>
      <c r="O17" s="221" t="str">
        <f t="shared" si="6"/>
        <v/>
      </c>
      <c r="P17" s="222"/>
      <c r="Q17" s="222"/>
      <c r="R17" s="223" t="s">
        <v>565</v>
      </c>
      <c r="S17" s="24"/>
      <c r="T17" s="24"/>
    </row>
    <row r="18" spans="1:20" s="58" customFormat="1" ht="39">
      <c r="A18" s="227" t="s">
        <v>570</v>
      </c>
      <c r="B18" s="228"/>
      <c r="C18" s="229">
        <f>SUBTOTAL(9,C10:C17)</f>
        <v>52439123</v>
      </c>
      <c r="D18" s="229">
        <f>SUBTOTAL(9,D10:D17)</f>
        <v>3000000</v>
      </c>
      <c r="E18" s="229">
        <f>SUBTOTAL(9,E10:E17)</f>
        <v>28639123</v>
      </c>
      <c r="F18" s="229">
        <f>SUBTOTAL(9,F10:F17)</f>
        <v>21800000</v>
      </c>
      <c r="G18" s="229">
        <f>SUBTOTAL(9,G10:G17)</f>
        <v>18000000</v>
      </c>
      <c r="H18" s="230"/>
      <c r="I18" s="231">
        <f t="shared" ref="I18:Q18" si="7">SUBTOTAL(9,I10:I17)</f>
        <v>18000000</v>
      </c>
      <c r="J18" s="231">
        <f t="shared" si="7"/>
        <v>0</v>
      </c>
      <c r="K18" s="231">
        <f t="shared" si="7"/>
        <v>0</v>
      </c>
      <c r="L18" s="231">
        <f t="shared" si="7"/>
        <v>18000000</v>
      </c>
      <c r="M18" s="231">
        <f t="shared" si="7"/>
        <v>0</v>
      </c>
      <c r="N18" s="232">
        <f t="shared" si="7"/>
        <v>18000000</v>
      </c>
      <c r="O18" s="232">
        <f t="shared" si="7"/>
        <v>0</v>
      </c>
      <c r="P18" s="233">
        <f t="shared" si="7"/>
        <v>0</v>
      </c>
      <c r="Q18" s="233">
        <f t="shared" si="7"/>
        <v>0</v>
      </c>
      <c r="R18" s="234"/>
      <c r="S18" s="232">
        <f>SUBTOTAL(9,S10:S17)</f>
        <v>8800000</v>
      </c>
      <c r="T18" s="232">
        <f>SUBTOTAL(9,T10:T17)</f>
        <v>0</v>
      </c>
    </row>
    <row r="19" spans="1:20" s="58" customFormat="1" ht="15.75">
      <c r="A19" s="227"/>
      <c r="B19" s="228"/>
      <c r="C19" s="229"/>
      <c r="D19" s="229"/>
      <c r="E19" s="229"/>
      <c r="F19" s="237"/>
      <c r="G19" s="237"/>
      <c r="H19" s="238"/>
      <c r="I19" s="231"/>
      <c r="J19" s="231"/>
      <c r="K19" s="231"/>
      <c r="L19" s="231"/>
      <c r="M19" s="231"/>
      <c r="N19" s="232"/>
      <c r="O19" s="232"/>
      <c r="P19" s="233"/>
      <c r="Q19" s="233"/>
      <c r="R19" s="234"/>
      <c r="S19" s="106"/>
      <c r="T19" s="106"/>
    </row>
    <row r="20" spans="1:20" ht="54" customHeight="1">
      <c r="A20" s="146" t="s">
        <v>571</v>
      </c>
      <c r="B20" s="239" t="s">
        <v>572</v>
      </c>
      <c r="C20" s="221">
        <v>3400000</v>
      </c>
      <c r="D20" s="221">
        <v>13963740</v>
      </c>
      <c r="E20" s="221">
        <f>4150000-750000</f>
        <v>3400000</v>
      </c>
      <c r="F20" s="226">
        <v>5000000</v>
      </c>
      <c r="G20" s="226">
        <v>0</v>
      </c>
      <c r="H20" s="219" t="s">
        <v>546</v>
      </c>
      <c r="I20" s="220">
        <f>IF(I$5=H20,G20,"")</f>
        <v>0</v>
      </c>
      <c r="J20" s="220" t="str">
        <f>IF(J$5=H20,G20,"")</f>
        <v/>
      </c>
      <c r="K20" s="220"/>
      <c r="L20" s="220">
        <f>IF(K20="L","",G20)</f>
        <v>0</v>
      </c>
      <c r="M20" s="220" t="str">
        <f>IF(K20="L",G20,"")</f>
        <v/>
      </c>
      <c r="N20" s="221">
        <f>IF(N$5=H20,L20,"")</f>
        <v>0</v>
      </c>
      <c r="O20" s="221" t="str">
        <f>IF(O$5=H20,L20,"")</f>
        <v/>
      </c>
      <c r="P20" s="222" t="str">
        <f>IF(P$5=H20,M20,"")</f>
        <v/>
      </c>
      <c r="Q20" s="222" t="str">
        <f>IF(Q$5=H20,M20,"")</f>
        <v/>
      </c>
      <c r="R20" s="223" t="s">
        <v>573</v>
      </c>
      <c r="S20" s="24">
        <v>5000000</v>
      </c>
      <c r="T20" s="24"/>
    </row>
    <row r="21" spans="1:20" s="58" customFormat="1" ht="26.25">
      <c r="A21" s="227" t="s">
        <v>574</v>
      </c>
      <c r="B21" s="240"/>
      <c r="C21" s="232">
        <f>SUBTOTAL(9,C20:C20)</f>
        <v>3400000</v>
      </c>
      <c r="D21" s="232">
        <f>SUBTOTAL(9,D20:D20)</f>
        <v>13963740</v>
      </c>
      <c r="E21" s="232">
        <f>SUBTOTAL(9,E20:E20)</f>
        <v>3400000</v>
      </c>
      <c r="F21" s="232">
        <f>SUBTOTAL(9,F20:F20)</f>
        <v>5000000</v>
      </c>
      <c r="G21" s="232">
        <f>SUBTOTAL(9,G20:G20)</f>
        <v>0</v>
      </c>
      <c r="H21" s="230"/>
      <c r="I21" s="231">
        <f>SUBTOTAL(9,I20:I20)</f>
        <v>0</v>
      </c>
      <c r="J21" s="231">
        <f>SUBTOTAL(9,J20:J20)</f>
        <v>0</v>
      </c>
      <c r="K21" s="231"/>
      <c r="L21" s="231">
        <f t="shared" ref="L21:T21" si="8">SUBTOTAL(9,L20:L20)</f>
        <v>0</v>
      </c>
      <c r="M21" s="231">
        <f t="shared" si="8"/>
        <v>0</v>
      </c>
      <c r="N21" s="232">
        <f t="shared" si="8"/>
        <v>0</v>
      </c>
      <c r="O21" s="232">
        <f t="shared" si="8"/>
        <v>0</v>
      </c>
      <c r="P21" s="233">
        <f t="shared" si="8"/>
        <v>0</v>
      </c>
      <c r="Q21" s="233">
        <f t="shared" si="8"/>
        <v>0</v>
      </c>
      <c r="R21" s="234"/>
      <c r="S21" s="232">
        <f t="shared" si="8"/>
        <v>5000000</v>
      </c>
      <c r="T21" s="232">
        <f t="shared" si="8"/>
        <v>0</v>
      </c>
    </row>
    <row r="22" spans="1:20" s="58" customFormat="1" ht="15.75">
      <c r="A22" s="227"/>
      <c r="B22" s="240"/>
      <c r="C22" s="232"/>
      <c r="D22" s="232"/>
      <c r="E22" s="232"/>
      <c r="F22" s="237"/>
      <c r="G22" s="237"/>
      <c r="H22" s="238"/>
      <c r="I22" s="231"/>
      <c r="J22" s="231"/>
      <c r="K22" s="231"/>
      <c r="L22" s="231"/>
      <c r="M22" s="231"/>
      <c r="N22" s="232"/>
      <c r="O22" s="232"/>
      <c r="P22" s="233"/>
      <c r="Q22" s="233"/>
      <c r="R22" s="234"/>
      <c r="S22" s="106"/>
      <c r="T22" s="106"/>
    </row>
    <row r="23" spans="1:20" ht="30.75">
      <c r="A23" s="146" t="s">
        <v>575</v>
      </c>
      <c r="B23" s="241" t="s">
        <v>576</v>
      </c>
      <c r="C23" s="221">
        <v>700000</v>
      </c>
      <c r="D23" s="221"/>
      <c r="E23" s="221">
        <v>700000</v>
      </c>
      <c r="F23" s="226"/>
      <c r="G23" s="226"/>
      <c r="H23" s="219" t="s">
        <v>546</v>
      </c>
      <c r="I23" s="220">
        <f t="shared" ref="I23:I62" si="9">IF(I$5=H23,G23,"")</f>
        <v>0</v>
      </c>
      <c r="J23" s="220" t="str">
        <f t="shared" ref="J23:J62" si="10">IF(J$5=H23,G23,"")</f>
        <v/>
      </c>
      <c r="K23" s="220"/>
      <c r="L23" s="220">
        <f t="shared" ref="L23:L62" si="11">IF(K23="L","",G23)</f>
        <v>0</v>
      </c>
      <c r="M23" s="220" t="str">
        <f t="shared" ref="M23:M62" si="12">IF(K23="L",G23,"")</f>
        <v/>
      </c>
      <c r="N23" s="221">
        <f t="shared" ref="N23:N62" si="13">IF(N$5=H23,L23,"")</f>
        <v>0</v>
      </c>
      <c r="O23" s="221" t="str">
        <f t="shared" ref="O23:O62" si="14">IF(O$5=H23,L23,"")</f>
        <v/>
      </c>
      <c r="P23" s="222" t="str">
        <f t="shared" ref="P23:P38" si="15">IF(P$5=H23,M23,"")</f>
        <v/>
      </c>
      <c r="Q23" s="222" t="str">
        <f t="shared" ref="Q23:Q38" si="16">IF(Q$5=H23,M23,"")</f>
        <v/>
      </c>
      <c r="R23" s="223" t="s">
        <v>565</v>
      </c>
      <c r="S23" s="24"/>
      <c r="T23" s="24"/>
    </row>
    <row r="24" spans="1:20" ht="45.75" hidden="1">
      <c r="A24" s="146"/>
      <c r="B24" s="239" t="s">
        <v>577</v>
      </c>
      <c r="C24" s="221">
        <v>1500000</v>
      </c>
      <c r="D24" s="221"/>
      <c r="E24" s="221">
        <v>0</v>
      </c>
      <c r="F24" s="226"/>
      <c r="G24" s="226"/>
      <c r="H24" s="219" t="s">
        <v>546</v>
      </c>
      <c r="I24" s="220">
        <f t="shared" si="9"/>
        <v>0</v>
      </c>
      <c r="J24" s="220" t="str">
        <f t="shared" si="10"/>
        <v/>
      </c>
      <c r="K24" s="220"/>
      <c r="L24" s="220">
        <f t="shared" si="11"/>
        <v>0</v>
      </c>
      <c r="M24" s="220" t="str">
        <f t="shared" si="12"/>
        <v/>
      </c>
      <c r="N24" s="221">
        <f t="shared" si="13"/>
        <v>0</v>
      </c>
      <c r="O24" s="221" t="str">
        <f t="shared" si="14"/>
        <v/>
      </c>
      <c r="P24" s="222" t="str">
        <f t="shared" si="15"/>
        <v/>
      </c>
      <c r="Q24" s="222" t="str">
        <f t="shared" si="16"/>
        <v/>
      </c>
      <c r="R24" s="223" t="s">
        <v>578</v>
      </c>
      <c r="S24" s="24"/>
      <c r="T24" s="24"/>
    </row>
    <row r="25" spans="1:20" ht="225" hidden="1">
      <c r="A25" s="146"/>
      <c r="B25" s="239" t="s">
        <v>579</v>
      </c>
      <c r="C25" s="221">
        <v>600000</v>
      </c>
      <c r="D25" s="221"/>
      <c r="E25" s="221">
        <v>0</v>
      </c>
      <c r="F25" s="226"/>
      <c r="G25" s="226"/>
      <c r="H25" s="219" t="s">
        <v>546</v>
      </c>
      <c r="I25" s="220">
        <f t="shared" si="9"/>
        <v>0</v>
      </c>
      <c r="J25" s="220" t="str">
        <f t="shared" si="10"/>
        <v/>
      </c>
      <c r="K25" s="220"/>
      <c r="L25" s="220">
        <f t="shared" si="11"/>
        <v>0</v>
      </c>
      <c r="M25" s="220" t="str">
        <f t="shared" si="12"/>
        <v/>
      </c>
      <c r="N25" s="221">
        <f t="shared" si="13"/>
        <v>0</v>
      </c>
      <c r="O25" s="221" t="str">
        <f t="shared" si="14"/>
        <v/>
      </c>
      <c r="P25" s="222" t="str">
        <f t="shared" si="15"/>
        <v/>
      </c>
      <c r="Q25" s="222" t="str">
        <f t="shared" si="16"/>
        <v/>
      </c>
      <c r="R25" s="223" t="s">
        <v>580</v>
      </c>
      <c r="S25" s="24"/>
      <c r="T25" s="24"/>
    </row>
    <row r="26" spans="1:20" ht="60" hidden="1">
      <c r="A26" s="146"/>
      <c r="B26" s="239" t="s">
        <v>581</v>
      </c>
      <c r="C26" s="221">
        <v>800000</v>
      </c>
      <c r="D26" s="221"/>
      <c r="E26" s="221">
        <v>0</v>
      </c>
      <c r="F26" s="226"/>
      <c r="G26" s="226"/>
      <c r="H26" s="219" t="s">
        <v>546</v>
      </c>
      <c r="I26" s="220">
        <f t="shared" si="9"/>
        <v>0</v>
      </c>
      <c r="J26" s="220" t="str">
        <f t="shared" si="10"/>
        <v/>
      </c>
      <c r="K26" s="220"/>
      <c r="L26" s="220">
        <f t="shared" si="11"/>
        <v>0</v>
      </c>
      <c r="M26" s="220" t="str">
        <f t="shared" si="12"/>
        <v/>
      </c>
      <c r="N26" s="221">
        <f t="shared" si="13"/>
        <v>0</v>
      </c>
      <c r="O26" s="221" t="str">
        <f t="shared" si="14"/>
        <v/>
      </c>
      <c r="P26" s="222" t="str">
        <f t="shared" si="15"/>
        <v/>
      </c>
      <c r="Q26" s="222" t="str">
        <f t="shared" si="16"/>
        <v/>
      </c>
      <c r="R26" s="223" t="s">
        <v>582</v>
      </c>
      <c r="S26" s="24"/>
      <c r="T26" s="24"/>
    </row>
    <row r="27" spans="1:20" ht="30.75">
      <c r="A27" s="146"/>
      <c r="B27" s="239" t="s">
        <v>583</v>
      </c>
      <c r="C27" s="221">
        <v>500000</v>
      </c>
      <c r="D27" s="221"/>
      <c r="E27" s="221">
        <v>500000</v>
      </c>
      <c r="F27" s="226"/>
      <c r="G27" s="226"/>
      <c r="H27" s="219" t="s">
        <v>546</v>
      </c>
      <c r="I27" s="220">
        <f t="shared" si="9"/>
        <v>0</v>
      </c>
      <c r="J27" s="220" t="str">
        <f t="shared" si="10"/>
        <v/>
      </c>
      <c r="K27" s="220"/>
      <c r="L27" s="220">
        <f t="shared" si="11"/>
        <v>0</v>
      </c>
      <c r="M27" s="220" t="str">
        <f t="shared" si="12"/>
        <v/>
      </c>
      <c r="N27" s="221">
        <f t="shared" si="13"/>
        <v>0</v>
      </c>
      <c r="O27" s="221" t="str">
        <f t="shared" si="14"/>
        <v/>
      </c>
      <c r="P27" s="222"/>
      <c r="Q27" s="222"/>
      <c r="R27" s="223" t="s">
        <v>565</v>
      </c>
      <c r="S27" s="24"/>
      <c r="T27" s="24"/>
    </row>
    <row r="28" spans="1:20" ht="30.75">
      <c r="A28" s="146"/>
      <c r="B28" s="239" t="s">
        <v>584</v>
      </c>
      <c r="C28" s="221">
        <v>150000</v>
      </c>
      <c r="D28" s="221"/>
      <c r="E28" s="221">
        <v>150000</v>
      </c>
      <c r="F28" s="226"/>
      <c r="G28" s="226"/>
      <c r="H28" s="219" t="s">
        <v>546</v>
      </c>
      <c r="I28" s="220">
        <f t="shared" si="9"/>
        <v>0</v>
      </c>
      <c r="J28" s="220" t="str">
        <f t="shared" si="10"/>
        <v/>
      </c>
      <c r="K28" s="220"/>
      <c r="L28" s="220">
        <f t="shared" si="11"/>
        <v>0</v>
      </c>
      <c r="M28" s="220" t="str">
        <f t="shared" si="12"/>
        <v/>
      </c>
      <c r="N28" s="221">
        <f t="shared" si="13"/>
        <v>0</v>
      </c>
      <c r="O28" s="221" t="str">
        <f t="shared" si="14"/>
        <v/>
      </c>
      <c r="P28" s="222" t="str">
        <f t="shared" si="15"/>
        <v/>
      </c>
      <c r="Q28" s="222" t="str">
        <f t="shared" si="16"/>
        <v/>
      </c>
      <c r="R28" s="223" t="s">
        <v>565</v>
      </c>
      <c r="S28" s="24"/>
      <c r="T28" s="24"/>
    </row>
    <row r="29" spans="1:20" ht="30.75">
      <c r="A29" s="146"/>
      <c r="B29" s="239" t="s">
        <v>585</v>
      </c>
      <c r="C29" s="221">
        <v>700000</v>
      </c>
      <c r="D29" s="221"/>
      <c r="E29" s="221">
        <v>700000</v>
      </c>
      <c r="F29" s="226"/>
      <c r="G29" s="226"/>
      <c r="H29" s="219" t="s">
        <v>546</v>
      </c>
      <c r="I29" s="220">
        <f t="shared" si="9"/>
        <v>0</v>
      </c>
      <c r="J29" s="220" t="str">
        <f t="shared" si="10"/>
        <v/>
      </c>
      <c r="K29" s="220"/>
      <c r="L29" s="220">
        <f t="shared" si="11"/>
        <v>0</v>
      </c>
      <c r="M29" s="220" t="str">
        <f t="shared" si="12"/>
        <v/>
      </c>
      <c r="N29" s="221">
        <f t="shared" si="13"/>
        <v>0</v>
      </c>
      <c r="O29" s="221" t="str">
        <f t="shared" si="14"/>
        <v/>
      </c>
      <c r="P29" s="222"/>
      <c r="Q29" s="222"/>
      <c r="R29" s="223" t="s">
        <v>565</v>
      </c>
      <c r="S29" s="24"/>
      <c r="T29" s="24"/>
    </row>
    <row r="30" spans="1:20" ht="30.75">
      <c r="A30" s="146"/>
      <c r="B30" s="239" t="s">
        <v>586</v>
      </c>
      <c r="C30" s="221">
        <v>450000</v>
      </c>
      <c r="D30" s="221"/>
      <c r="E30" s="221">
        <v>450000</v>
      </c>
      <c r="F30" s="226"/>
      <c r="G30" s="226"/>
      <c r="H30" s="219" t="s">
        <v>546</v>
      </c>
      <c r="I30" s="220">
        <f t="shared" si="9"/>
        <v>0</v>
      </c>
      <c r="J30" s="220" t="str">
        <f t="shared" si="10"/>
        <v/>
      </c>
      <c r="K30" s="220"/>
      <c r="L30" s="220">
        <f t="shared" si="11"/>
        <v>0</v>
      </c>
      <c r="M30" s="220" t="str">
        <f t="shared" si="12"/>
        <v/>
      </c>
      <c r="N30" s="221">
        <f t="shared" si="13"/>
        <v>0</v>
      </c>
      <c r="O30" s="221" t="str">
        <f t="shared" si="14"/>
        <v/>
      </c>
      <c r="P30" s="222"/>
      <c r="Q30" s="222"/>
      <c r="R30" s="223" t="s">
        <v>565</v>
      </c>
      <c r="S30" s="24"/>
      <c r="T30" s="24"/>
    </row>
    <row r="31" spans="1:20" ht="30.75">
      <c r="A31" s="146"/>
      <c r="B31" s="239" t="s">
        <v>587</v>
      </c>
      <c r="C31" s="221">
        <v>350000</v>
      </c>
      <c r="D31" s="221"/>
      <c r="E31" s="221">
        <v>350000</v>
      </c>
      <c r="F31" s="226"/>
      <c r="G31" s="226"/>
      <c r="H31" s="219" t="s">
        <v>546</v>
      </c>
      <c r="I31" s="220">
        <f t="shared" si="9"/>
        <v>0</v>
      </c>
      <c r="J31" s="220" t="str">
        <f t="shared" si="10"/>
        <v/>
      </c>
      <c r="K31" s="220"/>
      <c r="L31" s="220">
        <f t="shared" si="11"/>
        <v>0</v>
      </c>
      <c r="M31" s="220" t="str">
        <f t="shared" si="12"/>
        <v/>
      </c>
      <c r="N31" s="221">
        <f t="shared" si="13"/>
        <v>0</v>
      </c>
      <c r="O31" s="221" t="str">
        <f t="shared" si="14"/>
        <v/>
      </c>
      <c r="P31" s="222"/>
      <c r="Q31" s="222"/>
      <c r="R31" s="223" t="s">
        <v>565</v>
      </c>
      <c r="S31" s="24"/>
      <c r="T31" s="24"/>
    </row>
    <row r="32" spans="1:20" ht="30.75">
      <c r="A32" s="146"/>
      <c r="B32" s="239" t="s">
        <v>588</v>
      </c>
      <c r="C32" s="221">
        <v>3500000</v>
      </c>
      <c r="D32" s="221"/>
      <c r="E32" s="221">
        <v>3500000</v>
      </c>
      <c r="F32" s="226"/>
      <c r="G32" s="226"/>
      <c r="H32" s="219" t="s">
        <v>546</v>
      </c>
      <c r="I32" s="220">
        <f t="shared" si="9"/>
        <v>0</v>
      </c>
      <c r="J32" s="220" t="str">
        <f t="shared" si="10"/>
        <v/>
      </c>
      <c r="K32" s="220"/>
      <c r="L32" s="220">
        <f t="shared" si="11"/>
        <v>0</v>
      </c>
      <c r="M32" s="220" t="str">
        <f t="shared" si="12"/>
        <v/>
      </c>
      <c r="N32" s="221">
        <f t="shared" si="13"/>
        <v>0</v>
      </c>
      <c r="O32" s="221" t="str">
        <f t="shared" si="14"/>
        <v/>
      </c>
      <c r="P32" s="222"/>
      <c r="Q32" s="222"/>
      <c r="R32" s="223" t="s">
        <v>565</v>
      </c>
      <c r="S32" s="24"/>
      <c r="T32" s="24"/>
    </row>
    <row r="33" spans="1:20" ht="39" customHeight="1">
      <c r="A33" s="146"/>
      <c r="B33" s="239" t="s">
        <v>589</v>
      </c>
      <c r="C33" s="221">
        <v>600000</v>
      </c>
      <c r="D33" s="221"/>
      <c r="E33" s="221">
        <v>600000</v>
      </c>
      <c r="F33" s="226"/>
      <c r="G33" s="226"/>
      <c r="H33" s="219" t="s">
        <v>546</v>
      </c>
      <c r="I33" s="220">
        <f t="shared" si="9"/>
        <v>0</v>
      </c>
      <c r="J33" s="220" t="str">
        <f t="shared" si="10"/>
        <v/>
      </c>
      <c r="K33" s="220"/>
      <c r="L33" s="220">
        <f t="shared" si="11"/>
        <v>0</v>
      </c>
      <c r="M33" s="220" t="str">
        <f t="shared" si="12"/>
        <v/>
      </c>
      <c r="N33" s="221">
        <f t="shared" si="13"/>
        <v>0</v>
      </c>
      <c r="O33" s="221" t="str">
        <f t="shared" si="14"/>
        <v/>
      </c>
      <c r="P33" s="222" t="str">
        <f t="shared" si="15"/>
        <v/>
      </c>
      <c r="Q33" s="222" t="str">
        <f t="shared" si="16"/>
        <v/>
      </c>
      <c r="R33" s="223" t="s">
        <v>590</v>
      </c>
      <c r="S33" s="24"/>
      <c r="T33" s="24"/>
    </row>
    <row r="34" spans="1:20" ht="60">
      <c r="A34" s="146"/>
      <c r="B34" s="242" t="s">
        <v>591</v>
      </c>
      <c r="C34" s="221"/>
      <c r="D34" s="221">
        <v>100000</v>
      </c>
      <c r="E34" s="221"/>
      <c r="F34" s="226">
        <v>100000</v>
      </c>
      <c r="G34" s="226">
        <v>0</v>
      </c>
      <c r="H34" s="219" t="s">
        <v>546</v>
      </c>
      <c r="I34" s="220">
        <f t="shared" si="9"/>
        <v>0</v>
      </c>
      <c r="J34" s="220" t="str">
        <f t="shared" si="10"/>
        <v/>
      </c>
      <c r="K34" s="220"/>
      <c r="L34" s="220">
        <f t="shared" si="11"/>
        <v>0</v>
      </c>
      <c r="M34" s="220" t="str">
        <f t="shared" si="12"/>
        <v/>
      </c>
      <c r="N34" s="221">
        <f t="shared" si="13"/>
        <v>0</v>
      </c>
      <c r="O34" s="221" t="str">
        <f t="shared" si="14"/>
        <v/>
      </c>
      <c r="P34" s="222" t="str">
        <f t="shared" si="15"/>
        <v/>
      </c>
      <c r="Q34" s="222" t="str">
        <f t="shared" si="16"/>
        <v/>
      </c>
      <c r="R34" s="223"/>
      <c r="S34" s="24"/>
      <c r="T34" s="24"/>
    </row>
    <row r="35" spans="1:20" ht="15.75">
      <c r="A35" s="146"/>
      <c r="B35" s="242" t="s">
        <v>592</v>
      </c>
      <c r="C35" s="221"/>
      <c r="D35" s="221"/>
      <c r="E35" s="221"/>
      <c r="F35" s="226"/>
      <c r="G35" s="226">
        <v>2414250</v>
      </c>
      <c r="H35" s="219" t="s">
        <v>546</v>
      </c>
      <c r="I35" s="220">
        <f t="shared" si="9"/>
        <v>2414250</v>
      </c>
      <c r="J35" s="220" t="str">
        <f t="shared" si="10"/>
        <v/>
      </c>
      <c r="K35" s="220"/>
      <c r="L35" s="220">
        <f t="shared" si="11"/>
        <v>2414250</v>
      </c>
      <c r="M35" s="220" t="str">
        <f t="shared" si="12"/>
        <v/>
      </c>
      <c r="N35" s="221">
        <f t="shared" si="13"/>
        <v>2414250</v>
      </c>
      <c r="O35" s="221" t="str">
        <f t="shared" si="14"/>
        <v/>
      </c>
      <c r="P35" s="222" t="str">
        <f t="shared" si="15"/>
        <v/>
      </c>
      <c r="Q35" s="222" t="str">
        <f t="shared" si="16"/>
        <v/>
      </c>
      <c r="R35" s="223"/>
      <c r="S35" s="24"/>
      <c r="T35" s="24"/>
    </row>
    <row r="36" spans="1:20" ht="15.75">
      <c r="A36" s="146"/>
      <c r="B36" s="242" t="s">
        <v>593</v>
      </c>
      <c r="C36" s="221"/>
      <c r="D36" s="221">
        <v>480000</v>
      </c>
      <c r="E36" s="221"/>
      <c r="F36" s="226">
        <v>480000</v>
      </c>
      <c r="G36" s="226">
        <v>480000</v>
      </c>
      <c r="H36" s="219" t="s">
        <v>546</v>
      </c>
      <c r="I36" s="220">
        <f t="shared" si="9"/>
        <v>480000</v>
      </c>
      <c r="J36" s="220" t="str">
        <f t="shared" si="10"/>
        <v/>
      </c>
      <c r="K36" s="220"/>
      <c r="L36" s="220">
        <f t="shared" si="11"/>
        <v>480000</v>
      </c>
      <c r="M36" s="220" t="str">
        <f t="shared" si="12"/>
        <v/>
      </c>
      <c r="N36" s="221">
        <f t="shared" si="13"/>
        <v>480000</v>
      </c>
      <c r="O36" s="221" t="str">
        <f t="shared" si="14"/>
        <v/>
      </c>
      <c r="P36" s="222" t="str">
        <f t="shared" si="15"/>
        <v/>
      </c>
      <c r="Q36" s="222" t="str">
        <f t="shared" si="16"/>
        <v/>
      </c>
      <c r="R36" s="223"/>
      <c r="S36" s="24"/>
      <c r="T36" s="24"/>
    </row>
    <row r="37" spans="1:20" ht="30">
      <c r="A37" s="146"/>
      <c r="B37" s="242" t="s">
        <v>594</v>
      </c>
      <c r="C37" s="221"/>
      <c r="D37" s="221">
        <v>780000</v>
      </c>
      <c r="E37" s="221"/>
      <c r="F37" s="226">
        <v>780000</v>
      </c>
      <c r="G37" s="226">
        <v>680000</v>
      </c>
      <c r="H37" s="219" t="s">
        <v>546</v>
      </c>
      <c r="I37" s="220">
        <f t="shared" si="9"/>
        <v>680000</v>
      </c>
      <c r="J37" s="220" t="str">
        <f t="shared" si="10"/>
        <v/>
      </c>
      <c r="K37" s="220"/>
      <c r="L37" s="220">
        <f t="shared" si="11"/>
        <v>680000</v>
      </c>
      <c r="M37" s="220" t="str">
        <f t="shared" si="12"/>
        <v/>
      </c>
      <c r="N37" s="221">
        <f t="shared" si="13"/>
        <v>680000</v>
      </c>
      <c r="O37" s="221" t="str">
        <f t="shared" si="14"/>
        <v/>
      </c>
      <c r="P37" s="222" t="str">
        <f t="shared" si="15"/>
        <v/>
      </c>
      <c r="Q37" s="222" t="str">
        <f t="shared" si="16"/>
        <v/>
      </c>
      <c r="R37" s="223"/>
      <c r="S37" s="24"/>
      <c r="T37" s="24"/>
    </row>
    <row r="38" spans="1:20" ht="15.75">
      <c r="A38" s="146"/>
      <c r="B38" s="242" t="s">
        <v>595</v>
      </c>
      <c r="C38" s="221"/>
      <c r="D38" s="221">
        <v>500000</v>
      </c>
      <c r="E38" s="221"/>
      <c r="F38" s="226">
        <v>500000</v>
      </c>
      <c r="G38" s="226">
        <v>400000</v>
      </c>
      <c r="H38" s="219" t="s">
        <v>546</v>
      </c>
      <c r="I38" s="220">
        <f t="shared" si="9"/>
        <v>400000</v>
      </c>
      <c r="J38" s="220" t="str">
        <f t="shared" si="10"/>
        <v/>
      </c>
      <c r="K38" s="220"/>
      <c r="L38" s="220">
        <f t="shared" si="11"/>
        <v>400000</v>
      </c>
      <c r="M38" s="220" t="str">
        <f t="shared" si="12"/>
        <v/>
      </c>
      <c r="N38" s="221">
        <f t="shared" si="13"/>
        <v>400000</v>
      </c>
      <c r="O38" s="221" t="str">
        <f t="shared" si="14"/>
        <v/>
      </c>
      <c r="P38" s="222" t="str">
        <f t="shared" si="15"/>
        <v/>
      </c>
      <c r="Q38" s="222" t="str">
        <f t="shared" si="16"/>
        <v/>
      </c>
      <c r="R38" s="223"/>
      <c r="S38" s="24"/>
      <c r="T38" s="24"/>
    </row>
    <row r="39" spans="1:20" ht="15.75">
      <c r="A39" s="146"/>
      <c r="B39" s="242" t="s">
        <v>596</v>
      </c>
      <c r="C39" s="221"/>
      <c r="D39" s="221">
        <v>80000</v>
      </c>
      <c r="E39" s="221"/>
      <c r="F39" s="226">
        <v>80000</v>
      </c>
      <c r="G39" s="226">
        <v>60000</v>
      </c>
      <c r="H39" s="219" t="s">
        <v>546</v>
      </c>
      <c r="I39" s="220">
        <f t="shared" si="9"/>
        <v>60000</v>
      </c>
      <c r="J39" s="220" t="str">
        <f t="shared" si="10"/>
        <v/>
      </c>
      <c r="K39" s="220"/>
      <c r="L39" s="220">
        <f t="shared" si="11"/>
        <v>60000</v>
      </c>
      <c r="M39" s="220" t="str">
        <f t="shared" si="12"/>
        <v/>
      </c>
      <c r="N39" s="221">
        <f t="shared" si="13"/>
        <v>60000</v>
      </c>
      <c r="O39" s="221" t="str">
        <f t="shared" si="14"/>
        <v/>
      </c>
      <c r="P39" s="222"/>
      <c r="Q39" s="222"/>
      <c r="R39" s="223"/>
      <c r="S39" s="24"/>
      <c r="T39" s="24"/>
    </row>
    <row r="40" spans="1:20" ht="15.75">
      <c r="A40" s="146"/>
      <c r="B40" s="242" t="s">
        <v>597</v>
      </c>
      <c r="C40" s="221"/>
      <c r="D40" s="221">
        <v>200000</v>
      </c>
      <c r="E40" s="221"/>
      <c r="F40" s="226">
        <v>200000</v>
      </c>
      <c r="G40" s="226"/>
      <c r="H40" s="219" t="s">
        <v>546</v>
      </c>
      <c r="I40" s="220">
        <f t="shared" si="9"/>
        <v>0</v>
      </c>
      <c r="J40" s="220" t="str">
        <f t="shared" si="10"/>
        <v/>
      </c>
      <c r="K40" s="220"/>
      <c r="L40" s="220">
        <f t="shared" si="11"/>
        <v>0</v>
      </c>
      <c r="M40" s="220" t="str">
        <f t="shared" si="12"/>
        <v/>
      </c>
      <c r="N40" s="221">
        <f t="shared" si="13"/>
        <v>0</v>
      </c>
      <c r="O40" s="221" t="str">
        <f t="shared" si="14"/>
        <v/>
      </c>
      <c r="P40" s="222" t="str">
        <f>IF(P$5=H40,M40,"")</f>
        <v/>
      </c>
      <c r="Q40" s="222" t="str">
        <f>IF(Q$5=H40,M40,"")</f>
        <v/>
      </c>
      <c r="R40" s="223"/>
      <c r="S40" s="24"/>
      <c r="T40" s="24"/>
    </row>
    <row r="41" spans="1:20" ht="15.75">
      <c r="A41" s="146"/>
      <c r="B41" s="242" t="s">
        <v>598</v>
      </c>
      <c r="C41" s="221"/>
      <c r="D41" s="221">
        <v>150000</v>
      </c>
      <c r="E41" s="221"/>
      <c r="F41" s="226">
        <v>150000</v>
      </c>
      <c r="G41" s="226">
        <v>150000</v>
      </c>
      <c r="H41" s="219" t="s">
        <v>546</v>
      </c>
      <c r="I41" s="220">
        <f t="shared" si="9"/>
        <v>150000</v>
      </c>
      <c r="J41" s="220" t="str">
        <f t="shared" si="10"/>
        <v/>
      </c>
      <c r="K41" s="220"/>
      <c r="L41" s="220">
        <f t="shared" si="11"/>
        <v>150000</v>
      </c>
      <c r="M41" s="220" t="str">
        <f t="shared" si="12"/>
        <v/>
      </c>
      <c r="N41" s="221">
        <f t="shared" si="13"/>
        <v>150000</v>
      </c>
      <c r="O41" s="221" t="str">
        <f t="shared" si="14"/>
        <v/>
      </c>
      <c r="P41" s="222"/>
      <c r="Q41" s="222"/>
      <c r="R41" s="223"/>
      <c r="S41" s="24"/>
      <c r="T41" s="24"/>
    </row>
    <row r="42" spans="1:20" ht="15.75">
      <c r="A42" s="146"/>
      <c r="B42" s="242" t="s">
        <v>599</v>
      </c>
      <c r="C42" s="221"/>
      <c r="D42" s="221">
        <v>200000</v>
      </c>
      <c r="E42" s="221"/>
      <c r="F42" s="226">
        <v>200000</v>
      </c>
      <c r="G42" s="226">
        <v>200000</v>
      </c>
      <c r="H42" s="219" t="s">
        <v>546</v>
      </c>
      <c r="I42" s="220">
        <f t="shared" si="9"/>
        <v>200000</v>
      </c>
      <c r="J42" s="220" t="str">
        <f t="shared" si="10"/>
        <v/>
      </c>
      <c r="K42" s="220"/>
      <c r="L42" s="220">
        <f t="shared" si="11"/>
        <v>200000</v>
      </c>
      <c r="M42" s="220" t="str">
        <f t="shared" si="12"/>
        <v/>
      </c>
      <c r="N42" s="221">
        <f t="shared" si="13"/>
        <v>200000</v>
      </c>
      <c r="O42" s="221" t="str">
        <f t="shared" si="14"/>
        <v/>
      </c>
      <c r="P42" s="222"/>
      <c r="Q42" s="222"/>
      <c r="R42" s="223"/>
      <c r="S42" s="24"/>
      <c r="T42" s="24"/>
    </row>
    <row r="43" spans="1:20" ht="15.75">
      <c r="A43" s="146"/>
      <c r="B43" s="242" t="s">
        <v>600</v>
      </c>
      <c r="C43" s="221"/>
      <c r="D43" s="221">
        <v>450000</v>
      </c>
      <c r="E43" s="221"/>
      <c r="F43" s="226">
        <v>450000</v>
      </c>
      <c r="G43" s="226">
        <v>450000</v>
      </c>
      <c r="H43" s="219" t="s">
        <v>546</v>
      </c>
      <c r="I43" s="220">
        <f t="shared" si="9"/>
        <v>450000</v>
      </c>
      <c r="J43" s="220" t="str">
        <f t="shared" si="10"/>
        <v/>
      </c>
      <c r="K43" s="220"/>
      <c r="L43" s="220">
        <f t="shared" si="11"/>
        <v>450000</v>
      </c>
      <c r="M43" s="220" t="str">
        <f t="shared" si="12"/>
        <v/>
      </c>
      <c r="N43" s="221">
        <f t="shared" si="13"/>
        <v>450000</v>
      </c>
      <c r="O43" s="221" t="str">
        <f t="shared" si="14"/>
        <v/>
      </c>
      <c r="P43" s="222"/>
      <c r="Q43" s="222"/>
      <c r="R43" s="223"/>
      <c r="S43" s="24"/>
      <c r="T43" s="24"/>
    </row>
    <row r="44" spans="1:20" ht="15.75">
      <c r="A44" s="146"/>
      <c r="B44" s="242" t="s">
        <v>601</v>
      </c>
      <c r="C44" s="221"/>
      <c r="D44" s="221">
        <v>650000</v>
      </c>
      <c r="E44" s="221"/>
      <c r="F44" s="221">
        <v>650000</v>
      </c>
      <c r="G44" s="221"/>
      <c r="H44" s="219" t="s">
        <v>546</v>
      </c>
      <c r="I44" s="220">
        <f t="shared" si="9"/>
        <v>0</v>
      </c>
      <c r="J44" s="220" t="str">
        <f t="shared" si="10"/>
        <v/>
      </c>
      <c r="K44" s="220"/>
      <c r="L44" s="220">
        <f t="shared" si="11"/>
        <v>0</v>
      </c>
      <c r="M44" s="220" t="str">
        <f t="shared" si="12"/>
        <v/>
      </c>
      <c r="N44" s="221">
        <f t="shared" si="13"/>
        <v>0</v>
      </c>
      <c r="O44" s="221" t="str">
        <f t="shared" si="14"/>
        <v/>
      </c>
      <c r="P44" s="222"/>
      <c r="Q44" s="222"/>
      <c r="R44" s="223"/>
      <c r="S44" s="24">
        <v>650000</v>
      </c>
      <c r="T44" s="24"/>
    </row>
    <row r="45" spans="1:20" ht="15.75">
      <c r="A45" s="146"/>
      <c r="B45" s="242" t="s">
        <v>602</v>
      </c>
      <c r="C45" s="221"/>
      <c r="D45" s="221">
        <v>600000</v>
      </c>
      <c r="E45" s="221"/>
      <c r="F45" s="221">
        <v>600000</v>
      </c>
      <c r="G45" s="221">
        <v>600000</v>
      </c>
      <c r="H45" s="219" t="s">
        <v>546</v>
      </c>
      <c r="I45" s="220">
        <f t="shared" si="9"/>
        <v>600000</v>
      </c>
      <c r="J45" s="220" t="str">
        <f t="shared" si="10"/>
        <v/>
      </c>
      <c r="K45" s="220"/>
      <c r="L45" s="220">
        <f t="shared" si="11"/>
        <v>600000</v>
      </c>
      <c r="M45" s="220" t="str">
        <f t="shared" si="12"/>
        <v/>
      </c>
      <c r="N45" s="221">
        <f t="shared" si="13"/>
        <v>600000</v>
      </c>
      <c r="O45" s="221" t="str">
        <f t="shared" si="14"/>
        <v/>
      </c>
      <c r="P45" s="222"/>
      <c r="Q45" s="222"/>
      <c r="R45" s="223"/>
      <c r="S45" s="24"/>
      <c r="T45" s="24"/>
    </row>
    <row r="46" spans="1:20" ht="30">
      <c r="A46" s="146"/>
      <c r="B46" s="242" t="s">
        <v>603</v>
      </c>
      <c r="C46" s="221"/>
      <c r="D46" s="221">
        <v>1500000</v>
      </c>
      <c r="E46" s="221"/>
      <c r="F46" s="221">
        <v>1500000</v>
      </c>
      <c r="G46" s="221">
        <v>1500000</v>
      </c>
      <c r="H46" s="219" t="s">
        <v>546</v>
      </c>
      <c r="I46" s="220">
        <f t="shared" si="9"/>
        <v>1500000</v>
      </c>
      <c r="J46" s="220" t="str">
        <f t="shared" si="10"/>
        <v/>
      </c>
      <c r="K46" s="220"/>
      <c r="L46" s="220">
        <f t="shared" si="11"/>
        <v>1500000</v>
      </c>
      <c r="M46" s="220" t="str">
        <f t="shared" si="12"/>
        <v/>
      </c>
      <c r="N46" s="221">
        <f t="shared" si="13"/>
        <v>1500000</v>
      </c>
      <c r="O46" s="221" t="str">
        <f t="shared" si="14"/>
        <v/>
      </c>
      <c r="P46" s="222"/>
      <c r="Q46" s="222"/>
      <c r="R46" s="223"/>
      <c r="S46" s="24"/>
      <c r="T46" s="24"/>
    </row>
    <row r="47" spans="1:20" ht="15.75">
      <c r="A47" s="146"/>
      <c r="B47" s="242" t="s">
        <v>604</v>
      </c>
      <c r="C47" s="221"/>
      <c r="D47" s="221">
        <v>350000</v>
      </c>
      <c r="E47" s="221"/>
      <c r="F47" s="221">
        <v>350000</v>
      </c>
      <c r="G47" s="221">
        <v>350000</v>
      </c>
      <c r="H47" s="219" t="s">
        <v>546</v>
      </c>
      <c r="I47" s="220">
        <f t="shared" si="9"/>
        <v>350000</v>
      </c>
      <c r="J47" s="220" t="str">
        <f t="shared" si="10"/>
        <v/>
      </c>
      <c r="K47" s="220"/>
      <c r="L47" s="220">
        <f t="shared" si="11"/>
        <v>350000</v>
      </c>
      <c r="M47" s="220" t="str">
        <f t="shared" si="12"/>
        <v/>
      </c>
      <c r="N47" s="221">
        <f t="shared" si="13"/>
        <v>350000</v>
      </c>
      <c r="O47" s="221" t="str">
        <f t="shared" si="14"/>
        <v/>
      </c>
      <c r="P47" s="222"/>
      <c r="Q47" s="222"/>
      <c r="R47" s="223"/>
      <c r="S47" s="24"/>
      <c r="T47" s="24"/>
    </row>
    <row r="48" spans="1:20" ht="15.75">
      <c r="A48" s="146"/>
      <c r="B48" s="242" t="s">
        <v>605</v>
      </c>
      <c r="C48" s="221"/>
      <c r="D48" s="221">
        <v>1200000</v>
      </c>
      <c r="E48" s="221"/>
      <c r="F48" s="221">
        <v>1200000</v>
      </c>
      <c r="G48" s="221"/>
      <c r="H48" s="219" t="s">
        <v>546</v>
      </c>
      <c r="I48" s="220">
        <f t="shared" si="9"/>
        <v>0</v>
      </c>
      <c r="J48" s="220" t="str">
        <f t="shared" si="10"/>
        <v/>
      </c>
      <c r="K48" s="220"/>
      <c r="L48" s="220">
        <f t="shared" si="11"/>
        <v>0</v>
      </c>
      <c r="M48" s="220" t="str">
        <f t="shared" si="12"/>
        <v/>
      </c>
      <c r="N48" s="221">
        <f t="shared" si="13"/>
        <v>0</v>
      </c>
      <c r="O48" s="221" t="str">
        <f t="shared" si="14"/>
        <v/>
      </c>
      <c r="P48" s="222"/>
      <c r="Q48" s="222"/>
      <c r="R48" s="223"/>
      <c r="S48" s="24">
        <v>1200000</v>
      </c>
      <c r="T48" s="24"/>
    </row>
    <row r="49" spans="1:20" ht="15.75">
      <c r="A49" s="146"/>
      <c r="B49" s="242" t="s">
        <v>606</v>
      </c>
      <c r="C49" s="221"/>
      <c r="D49" s="221">
        <v>850000</v>
      </c>
      <c r="E49" s="221"/>
      <c r="F49" s="221">
        <v>850000</v>
      </c>
      <c r="G49" s="221">
        <v>850000</v>
      </c>
      <c r="H49" s="219" t="s">
        <v>546</v>
      </c>
      <c r="I49" s="220">
        <f t="shared" si="9"/>
        <v>850000</v>
      </c>
      <c r="J49" s="220" t="str">
        <f t="shared" si="10"/>
        <v/>
      </c>
      <c r="K49" s="220"/>
      <c r="L49" s="220">
        <f t="shared" si="11"/>
        <v>850000</v>
      </c>
      <c r="M49" s="220" t="str">
        <f t="shared" si="12"/>
        <v/>
      </c>
      <c r="N49" s="221">
        <f t="shared" si="13"/>
        <v>850000</v>
      </c>
      <c r="O49" s="221" t="str">
        <f t="shared" si="14"/>
        <v/>
      </c>
      <c r="P49" s="222"/>
      <c r="Q49" s="222"/>
      <c r="R49" s="223"/>
      <c r="S49" s="24"/>
      <c r="T49" s="24"/>
    </row>
    <row r="50" spans="1:20" ht="30">
      <c r="A50" s="146"/>
      <c r="B50" s="242" t="s">
        <v>607</v>
      </c>
      <c r="C50" s="221"/>
      <c r="D50" s="221">
        <v>650000</v>
      </c>
      <c r="E50" s="221"/>
      <c r="F50" s="221">
        <v>650000</v>
      </c>
      <c r="G50" s="221"/>
      <c r="H50" s="219" t="s">
        <v>546</v>
      </c>
      <c r="I50" s="220">
        <f t="shared" si="9"/>
        <v>0</v>
      </c>
      <c r="J50" s="220" t="str">
        <f t="shared" si="10"/>
        <v/>
      </c>
      <c r="K50" s="220"/>
      <c r="L50" s="220">
        <f t="shared" si="11"/>
        <v>0</v>
      </c>
      <c r="M50" s="220" t="str">
        <f t="shared" si="12"/>
        <v/>
      </c>
      <c r="N50" s="221">
        <f t="shared" si="13"/>
        <v>0</v>
      </c>
      <c r="O50" s="221" t="str">
        <f t="shared" si="14"/>
        <v/>
      </c>
      <c r="P50" s="222"/>
      <c r="Q50" s="222"/>
      <c r="R50" s="223"/>
      <c r="S50" s="24">
        <v>650000</v>
      </c>
      <c r="T50" s="24"/>
    </row>
    <row r="51" spans="1:20" ht="15.75">
      <c r="A51" s="146"/>
      <c r="B51" s="242" t="s">
        <v>608</v>
      </c>
      <c r="C51" s="221"/>
      <c r="D51" s="221"/>
      <c r="E51" s="221"/>
      <c r="F51" s="221"/>
      <c r="G51" s="221"/>
      <c r="H51" s="219"/>
      <c r="I51" s="220" t="str">
        <f t="shared" si="9"/>
        <v/>
      </c>
      <c r="J51" s="220" t="str">
        <f t="shared" si="10"/>
        <v/>
      </c>
      <c r="K51" s="220"/>
      <c r="L51" s="220">
        <f t="shared" si="11"/>
        <v>0</v>
      </c>
      <c r="M51" s="220" t="str">
        <f t="shared" si="12"/>
        <v/>
      </c>
      <c r="N51" s="221" t="str">
        <f t="shared" si="13"/>
        <v/>
      </c>
      <c r="O51" s="221" t="str">
        <f t="shared" si="14"/>
        <v/>
      </c>
      <c r="P51" s="222"/>
      <c r="Q51" s="222"/>
      <c r="R51" s="223"/>
      <c r="S51" s="24"/>
      <c r="T51" s="24"/>
    </row>
    <row r="52" spans="1:20" ht="15.75">
      <c r="A52" s="146"/>
      <c r="B52" s="242" t="s">
        <v>609</v>
      </c>
      <c r="C52" s="221"/>
      <c r="D52" s="221">
        <v>150000</v>
      </c>
      <c r="E52" s="221"/>
      <c r="F52" s="221">
        <v>150000</v>
      </c>
      <c r="G52" s="221">
        <v>150000</v>
      </c>
      <c r="H52" s="219" t="s">
        <v>546</v>
      </c>
      <c r="I52" s="220">
        <f t="shared" si="9"/>
        <v>150000</v>
      </c>
      <c r="J52" s="220" t="str">
        <f t="shared" si="10"/>
        <v/>
      </c>
      <c r="K52" s="220"/>
      <c r="L52" s="220">
        <f t="shared" si="11"/>
        <v>150000</v>
      </c>
      <c r="M52" s="220" t="str">
        <f t="shared" si="12"/>
        <v/>
      </c>
      <c r="N52" s="221">
        <f t="shared" si="13"/>
        <v>150000</v>
      </c>
      <c r="O52" s="221" t="str">
        <f t="shared" si="14"/>
        <v/>
      </c>
      <c r="P52" s="222"/>
      <c r="Q52" s="222"/>
      <c r="R52" s="223"/>
      <c r="S52" s="24"/>
      <c r="T52" s="24"/>
    </row>
    <row r="53" spans="1:20" ht="15.75">
      <c r="A53" s="146"/>
      <c r="B53" s="242" t="s">
        <v>610</v>
      </c>
      <c r="C53" s="221"/>
      <c r="D53" s="221"/>
      <c r="E53" s="221"/>
      <c r="F53" s="221"/>
      <c r="G53" s="221">
        <v>1500000</v>
      </c>
      <c r="H53" s="219" t="s">
        <v>546</v>
      </c>
      <c r="I53" s="220">
        <f>IF(I$5=H53,G53,"")</f>
        <v>1500000</v>
      </c>
      <c r="J53" s="220" t="str">
        <f>IF(J$5=H53,G53,"")</f>
        <v/>
      </c>
      <c r="K53" s="220"/>
      <c r="L53" s="220">
        <f t="shared" si="11"/>
        <v>1500000</v>
      </c>
      <c r="M53" s="220" t="str">
        <f t="shared" si="12"/>
        <v/>
      </c>
      <c r="N53" s="221">
        <f>IF(N$5=H53,L53,"")</f>
        <v>1500000</v>
      </c>
      <c r="O53" s="221" t="str">
        <f>IF(O$5=H53,L53,"")</f>
        <v/>
      </c>
      <c r="P53" s="222"/>
      <c r="Q53" s="222"/>
      <c r="R53" s="223"/>
      <c r="S53" s="24"/>
      <c r="T53" s="24"/>
    </row>
    <row r="54" spans="1:20" ht="15.75">
      <c r="A54" s="146"/>
      <c r="B54" s="242" t="s">
        <v>611</v>
      </c>
      <c r="C54" s="221"/>
      <c r="D54" s="221"/>
      <c r="E54" s="221"/>
      <c r="F54" s="221"/>
      <c r="G54" s="221"/>
      <c r="H54" s="219"/>
      <c r="I54" s="220" t="str">
        <f t="shared" si="9"/>
        <v/>
      </c>
      <c r="J54" s="220" t="str">
        <f t="shared" si="10"/>
        <v/>
      </c>
      <c r="K54" s="220"/>
      <c r="L54" s="220">
        <f t="shared" si="11"/>
        <v>0</v>
      </c>
      <c r="M54" s="220" t="str">
        <f t="shared" si="12"/>
        <v/>
      </c>
      <c r="N54" s="221" t="str">
        <f t="shared" si="13"/>
        <v/>
      </c>
      <c r="O54" s="221" t="str">
        <f t="shared" si="14"/>
        <v/>
      </c>
      <c r="P54" s="222"/>
      <c r="Q54" s="222"/>
      <c r="R54" s="223"/>
      <c r="S54" s="24"/>
      <c r="T54" s="24"/>
    </row>
    <row r="55" spans="1:20" ht="15.75">
      <c r="A55" s="146"/>
      <c r="B55" s="242" t="s">
        <v>612</v>
      </c>
      <c r="C55" s="221"/>
      <c r="D55" s="221">
        <v>700000</v>
      </c>
      <c r="E55" s="221"/>
      <c r="F55" s="221">
        <v>700000</v>
      </c>
      <c r="G55" s="221"/>
      <c r="H55" s="219" t="s">
        <v>546</v>
      </c>
      <c r="I55" s="220">
        <f t="shared" si="9"/>
        <v>0</v>
      </c>
      <c r="J55" s="220" t="str">
        <f t="shared" si="10"/>
        <v/>
      </c>
      <c r="K55" s="220"/>
      <c r="L55" s="220">
        <f t="shared" si="11"/>
        <v>0</v>
      </c>
      <c r="M55" s="220" t="str">
        <f t="shared" si="12"/>
        <v/>
      </c>
      <c r="N55" s="221">
        <f t="shared" si="13"/>
        <v>0</v>
      </c>
      <c r="O55" s="221" t="str">
        <f t="shared" si="14"/>
        <v/>
      </c>
      <c r="P55" s="222"/>
      <c r="Q55" s="222"/>
      <c r="R55" s="223"/>
      <c r="S55" s="24">
        <v>700000</v>
      </c>
      <c r="T55" s="24"/>
    </row>
    <row r="56" spans="1:20" ht="15.75">
      <c r="A56" s="146"/>
      <c r="B56" s="242" t="s">
        <v>613</v>
      </c>
      <c r="C56" s="221"/>
      <c r="D56" s="221">
        <v>200000</v>
      </c>
      <c r="E56" s="221"/>
      <c r="F56" s="221">
        <v>200000</v>
      </c>
      <c r="G56" s="221"/>
      <c r="H56" s="219" t="s">
        <v>546</v>
      </c>
      <c r="I56" s="220">
        <f t="shared" si="9"/>
        <v>0</v>
      </c>
      <c r="J56" s="220" t="str">
        <f t="shared" si="10"/>
        <v/>
      </c>
      <c r="K56" s="220"/>
      <c r="L56" s="220">
        <f t="shared" si="11"/>
        <v>0</v>
      </c>
      <c r="M56" s="220" t="str">
        <f t="shared" si="12"/>
        <v/>
      </c>
      <c r="N56" s="221">
        <f t="shared" si="13"/>
        <v>0</v>
      </c>
      <c r="O56" s="221" t="str">
        <f t="shared" si="14"/>
        <v/>
      </c>
      <c r="P56" s="222"/>
      <c r="Q56" s="222"/>
      <c r="R56" s="223"/>
      <c r="S56" s="24">
        <v>200000</v>
      </c>
      <c r="T56" s="24"/>
    </row>
    <row r="57" spans="1:20" ht="15.75">
      <c r="A57" s="146"/>
      <c r="B57" s="242" t="s">
        <v>609</v>
      </c>
      <c r="C57" s="221"/>
      <c r="D57" s="221">
        <v>300000</v>
      </c>
      <c r="E57" s="221"/>
      <c r="F57" s="221">
        <v>300000</v>
      </c>
      <c r="G57" s="221">
        <v>300000</v>
      </c>
      <c r="H57" s="219" t="s">
        <v>546</v>
      </c>
      <c r="I57" s="220">
        <f t="shared" si="9"/>
        <v>300000</v>
      </c>
      <c r="J57" s="220" t="str">
        <f t="shared" si="10"/>
        <v/>
      </c>
      <c r="K57" s="220"/>
      <c r="L57" s="220">
        <f t="shared" si="11"/>
        <v>300000</v>
      </c>
      <c r="M57" s="220" t="str">
        <f t="shared" si="12"/>
        <v/>
      </c>
      <c r="N57" s="221">
        <f t="shared" si="13"/>
        <v>300000</v>
      </c>
      <c r="O57" s="221" t="str">
        <f t="shared" si="14"/>
        <v/>
      </c>
      <c r="P57" s="222"/>
      <c r="Q57" s="222"/>
      <c r="R57" s="223"/>
      <c r="S57" s="24"/>
      <c r="T57" s="24"/>
    </row>
    <row r="58" spans="1:20" ht="15.75">
      <c r="A58" s="146"/>
      <c r="B58" s="242" t="s">
        <v>614</v>
      </c>
      <c r="C58" s="221"/>
      <c r="D58" s="221">
        <v>400000</v>
      </c>
      <c r="E58" s="221"/>
      <c r="F58" s="221">
        <v>400000</v>
      </c>
      <c r="G58" s="221">
        <v>400000</v>
      </c>
      <c r="H58" s="219" t="s">
        <v>546</v>
      </c>
      <c r="I58" s="220">
        <f t="shared" si="9"/>
        <v>400000</v>
      </c>
      <c r="J58" s="220" t="str">
        <f t="shared" si="10"/>
        <v/>
      </c>
      <c r="K58" s="220"/>
      <c r="L58" s="220">
        <f t="shared" si="11"/>
        <v>400000</v>
      </c>
      <c r="M58" s="220" t="str">
        <f t="shared" si="12"/>
        <v/>
      </c>
      <c r="N58" s="221">
        <f t="shared" si="13"/>
        <v>400000</v>
      </c>
      <c r="O58" s="221" t="str">
        <f t="shared" si="14"/>
        <v/>
      </c>
      <c r="P58" s="222"/>
      <c r="Q58" s="222"/>
      <c r="R58" s="223"/>
      <c r="S58" s="24"/>
      <c r="T58" s="24"/>
    </row>
    <row r="59" spans="1:20" ht="15.75">
      <c r="A59" s="146"/>
      <c r="B59" s="242" t="s">
        <v>615</v>
      </c>
      <c r="C59" s="221"/>
      <c r="D59" s="221"/>
      <c r="E59" s="221"/>
      <c r="F59" s="221"/>
      <c r="G59" s="221"/>
      <c r="H59" s="219"/>
      <c r="I59" s="220" t="str">
        <f t="shared" si="9"/>
        <v/>
      </c>
      <c r="J59" s="220" t="str">
        <f t="shared" si="10"/>
        <v/>
      </c>
      <c r="K59" s="220"/>
      <c r="L59" s="220">
        <f t="shared" si="11"/>
        <v>0</v>
      </c>
      <c r="M59" s="220" t="str">
        <f t="shared" si="12"/>
        <v/>
      </c>
      <c r="N59" s="221" t="str">
        <f t="shared" si="13"/>
        <v/>
      </c>
      <c r="O59" s="221" t="str">
        <f t="shared" si="14"/>
        <v/>
      </c>
      <c r="P59" s="222"/>
      <c r="Q59" s="222"/>
      <c r="R59" s="223"/>
      <c r="S59" s="24"/>
      <c r="T59" s="24"/>
    </row>
    <row r="60" spans="1:20" ht="15.75">
      <c r="A60" s="146"/>
      <c r="B60" s="242" t="s">
        <v>609</v>
      </c>
      <c r="C60" s="221"/>
      <c r="D60" s="221">
        <v>250000</v>
      </c>
      <c r="E60" s="221"/>
      <c r="F60" s="221">
        <v>250000</v>
      </c>
      <c r="G60" s="221">
        <v>250000</v>
      </c>
      <c r="H60" s="219" t="s">
        <v>546</v>
      </c>
      <c r="I60" s="220">
        <f t="shared" si="9"/>
        <v>250000</v>
      </c>
      <c r="J60" s="220" t="str">
        <f t="shared" si="10"/>
        <v/>
      </c>
      <c r="K60" s="220"/>
      <c r="L60" s="220">
        <f t="shared" si="11"/>
        <v>250000</v>
      </c>
      <c r="M60" s="220" t="str">
        <f t="shared" si="12"/>
        <v/>
      </c>
      <c r="N60" s="221">
        <f t="shared" si="13"/>
        <v>250000</v>
      </c>
      <c r="O60" s="221" t="str">
        <f t="shared" si="14"/>
        <v/>
      </c>
      <c r="P60" s="222"/>
      <c r="Q60" s="222"/>
      <c r="R60" s="223"/>
      <c r="S60" s="24"/>
      <c r="T60" s="24"/>
    </row>
    <row r="61" spans="1:20" ht="30">
      <c r="A61" s="146"/>
      <c r="B61" s="242" t="s">
        <v>616</v>
      </c>
      <c r="C61" s="221"/>
      <c r="D61" s="221">
        <v>450000</v>
      </c>
      <c r="E61" s="221"/>
      <c r="F61" s="221">
        <v>450000</v>
      </c>
      <c r="G61" s="221"/>
      <c r="H61" s="219" t="s">
        <v>546</v>
      </c>
      <c r="I61" s="220">
        <f t="shared" si="9"/>
        <v>0</v>
      </c>
      <c r="J61" s="220" t="str">
        <f t="shared" si="10"/>
        <v/>
      </c>
      <c r="K61" s="220"/>
      <c r="L61" s="220">
        <f t="shared" si="11"/>
        <v>0</v>
      </c>
      <c r="M61" s="220" t="str">
        <f t="shared" si="12"/>
        <v/>
      </c>
      <c r="N61" s="221">
        <f t="shared" si="13"/>
        <v>0</v>
      </c>
      <c r="O61" s="221" t="str">
        <f t="shared" si="14"/>
        <v/>
      </c>
      <c r="P61" s="222"/>
      <c r="Q61" s="222"/>
      <c r="R61" s="223"/>
      <c r="S61" s="24">
        <v>450000</v>
      </c>
      <c r="T61" s="24"/>
    </row>
    <row r="62" spans="1:20" ht="30">
      <c r="A62" s="146"/>
      <c r="B62" s="242" t="s">
        <v>617</v>
      </c>
      <c r="C62" s="221"/>
      <c r="D62" s="221">
        <v>650000</v>
      </c>
      <c r="E62" s="221"/>
      <c r="F62" s="221">
        <v>650000</v>
      </c>
      <c r="G62" s="221">
        <v>650000</v>
      </c>
      <c r="H62" s="219" t="s">
        <v>546</v>
      </c>
      <c r="I62" s="220">
        <f t="shared" si="9"/>
        <v>650000</v>
      </c>
      <c r="J62" s="220" t="str">
        <f t="shared" si="10"/>
        <v/>
      </c>
      <c r="K62" s="220"/>
      <c r="L62" s="220">
        <f t="shared" si="11"/>
        <v>650000</v>
      </c>
      <c r="M62" s="220" t="str">
        <f t="shared" si="12"/>
        <v/>
      </c>
      <c r="N62" s="221">
        <f t="shared" si="13"/>
        <v>650000</v>
      </c>
      <c r="O62" s="221" t="str">
        <f t="shared" si="14"/>
        <v/>
      </c>
      <c r="P62" s="222"/>
      <c r="Q62" s="222"/>
      <c r="R62" s="223"/>
      <c r="S62" s="24"/>
      <c r="T62" s="24"/>
    </row>
    <row r="63" spans="1:20" s="58" customFormat="1" ht="26.25">
      <c r="A63" s="227" t="s">
        <v>618</v>
      </c>
      <c r="B63" s="243"/>
      <c r="C63" s="232">
        <f>SUBTOTAL(9,C23:C62)</f>
        <v>9850000</v>
      </c>
      <c r="D63" s="232">
        <f>SUBTOTAL(9,D23:D62)</f>
        <v>11840000</v>
      </c>
      <c r="E63" s="232">
        <f>SUBTOTAL(9,E23:E62)</f>
        <v>6950000</v>
      </c>
      <c r="F63" s="232">
        <f>SUBTOTAL(9,F23:F62)</f>
        <v>11840000</v>
      </c>
      <c r="G63" s="232">
        <f>SUBTOTAL(9,G23:G62)</f>
        <v>11384250</v>
      </c>
      <c r="H63" s="230"/>
      <c r="I63" s="232">
        <f t="shared" ref="I63:T63" si="17">SUBTOTAL(9,I23:I62)</f>
        <v>11384250</v>
      </c>
      <c r="J63" s="232">
        <f t="shared" si="17"/>
        <v>0</v>
      </c>
      <c r="K63" s="232">
        <f t="shared" si="17"/>
        <v>0</v>
      </c>
      <c r="L63" s="232">
        <f t="shared" si="17"/>
        <v>11384250</v>
      </c>
      <c r="M63" s="232">
        <f t="shared" si="17"/>
        <v>0</v>
      </c>
      <c r="N63" s="232">
        <f t="shared" si="17"/>
        <v>11384250</v>
      </c>
      <c r="O63" s="232">
        <f t="shared" si="17"/>
        <v>0</v>
      </c>
      <c r="P63" s="232">
        <f t="shared" si="17"/>
        <v>0</v>
      </c>
      <c r="Q63" s="232">
        <f t="shared" si="17"/>
        <v>0</v>
      </c>
      <c r="R63" s="232"/>
      <c r="S63" s="232">
        <f t="shared" si="17"/>
        <v>3850000</v>
      </c>
      <c r="T63" s="232">
        <f t="shared" si="17"/>
        <v>0</v>
      </c>
    </row>
    <row r="64" spans="1:20" s="58" customFormat="1" ht="15.75">
      <c r="A64" s="227"/>
      <c r="B64" s="243"/>
      <c r="C64" s="232"/>
      <c r="D64" s="232"/>
      <c r="E64" s="232"/>
      <c r="F64" s="237"/>
      <c r="G64" s="237"/>
      <c r="H64" s="238"/>
      <c r="I64" s="231"/>
      <c r="J64" s="231"/>
      <c r="K64" s="231"/>
      <c r="L64" s="231"/>
      <c r="M64" s="231"/>
      <c r="N64" s="232"/>
      <c r="O64" s="232"/>
      <c r="P64" s="233"/>
      <c r="Q64" s="233"/>
      <c r="R64" s="234"/>
      <c r="S64" s="106"/>
      <c r="T64" s="106"/>
    </row>
    <row r="65" spans="1:20" ht="32.25" customHeight="1">
      <c r="A65" s="146" t="s">
        <v>619</v>
      </c>
      <c r="B65" s="244" t="s">
        <v>620</v>
      </c>
      <c r="C65" s="221">
        <v>20000000</v>
      </c>
      <c r="D65" s="221"/>
      <c r="E65" s="221">
        <v>20000000</v>
      </c>
      <c r="F65" s="226"/>
      <c r="G65" s="226"/>
      <c r="H65" s="219" t="s">
        <v>546</v>
      </c>
      <c r="I65" s="220">
        <f t="shared" ref="I65:I76" si="18">IF(I$5=H65,G65,"")</f>
        <v>0</v>
      </c>
      <c r="J65" s="220" t="str">
        <f t="shared" ref="J65:J76" si="19">IF(J$5=H65,G65,"")</f>
        <v/>
      </c>
      <c r="K65" s="220"/>
      <c r="L65" s="220">
        <f t="shared" ref="L65:L76" si="20">IF(K65="L","",G65)</f>
        <v>0</v>
      </c>
      <c r="M65" s="220" t="str">
        <f t="shared" ref="M65:M76" si="21">IF(K65="L",G65,"")</f>
        <v/>
      </c>
      <c r="N65" s="221">
        <f t="shared" ref="N65:N76" si="22">IF(N$5=H65,L65,"")</f>
        <v>0</v>
      </c>
      <c r="O65" s="221" t="str">
        <f t="shared" ref="O65:O76" si="23">IF(O$5=H65,L65,"")</f>
        <v/>
      </c>
      <c r="P65" s="222" t="str">
        <f t="shared" ref="P65:P76" si="24">IF(P$5=H65,M65,"")</f>
        <v/>
      </c>
      <c r="Q65" s="222" t="str">
        <f t="shared" ref="Q65:Q76" si="25">IF(Q$5=H65,M65,"")</f>
        <v/>
      </c>
      <c r="R65" s="223" t="s">
        <v>565</v>
      </c>
      <c r="S65" s="24"/>
      <c r="T65" s="24"/>
    </row>
    <row r="66" spans="1:20" ht="45">
      <c r="A66" s="146"/>
      <c r="B66" s="239" t="s">
        <v>621</v>
      </c>
      <c r="C66" s="221">
        <v>1200000</v>
      </c>
      <c r="D66" s="221"/>
      <c r="E66" s="221">
        <v>1200000</v>
      </c>
      <c r="F66" s="226"/>
      <c r="G66" s="226"/>
      <c r="H66" s="219" t="s">
        <v>546</v>
      </c>
      <c r="I66" s="220">
        <f t="shared" si="18"/>
        <v>0</v>
      </c>
      <c r="J66" s="220" t="str">
        <f t="shared" si="19"/>
        <v/>
      </c>
      <c r="K66" s="220"/>
      <c r="L66" s="220">
        <f t="shared" si="20"/>
        <v>0</v>
      </c>
      <c r="M66" s="220" t="str">
        <f t="shared" si="21"/>
        <v/>
      </c>
      <c r="N66" s="221">
        <f t="shared" si="22"/>
        <v>0</v>
      </c>
      <c r="O66" s="221" t="str">
        <f t="shared" si="23"/>
        <v/>
      </c>
      <c r="P66" s="222" t="str">
        <f t="shared" si="24"/>
        <v/>
      </c>
      <c r="Q66" s="222" t="str">
        <f t="shared" si="25"/>
        <v/>
      </c>
      <c r="R66" s="223" t="s">
        <v>622</v>
      </c>
      <c r="S66" s="24"/>
      <c r="T66" s="24"/>
    </row>
    <row r="67" spans="1:20" ht="30">
      <c r="A67" s="146"/>
      <c r="B67" s="242" t="s">
        <v>623</v>
      </c>
      <c r="C67" s="221"/>
      <c r="D67" s="221">
        <v>1300000</v>
      </c>
      <c r="E67" s="221"/>
      <c r="F67" s="221">
        <v>1000000</v>
      </c>
      <c r="G67" s="221">
        <v>1000000</v>
      </c>
      <c r="H67" s="219" t="s">
        <v>546</v>
      </c>
      <c r="I67" s="220">
        <f t="shared" si="18"/>
        <v>1000000</v>
      </c>
      <c r="J67" s="220" t="str">
        <f t="shared" si="19"/>
        <v/>
      </c>
      <c r="K67" s="220"/>
      <c r="L67" s="220">
        <f t="shared" si="20"/>
        <v>1000000</v>
      </c>
      <c r="M67" s="220" t="str">
        <f t="shared" si="21"/>
        <v/>
      </c>
      <c r="N67" s="221">
        <f t="shared" si="22"/>
        <v>1000000</v>
      </c>
      <c r="O67" s="221" t="str">
        <f t="shared" si="23"/>
        <v/>
      </c>
      <c r="P67" s="222" t="str">
        <f t="shared" si="24"/>
        <v/>
      </c>
      <c r="Q67" s="222" t="str">
        <f t="shared" si="25"/>
        <v/>
      </c>
      <c r="R67" s="223"/>
      <c r="S67" s="24"/>
      <c r="T67" s="24"/>
    </row>
    <row r="68" spans="1:20" ht="30">
      <c r="A68" s="146"/>
      <c r="B68" s="245" t="s">
        <v>624</v>
      </c>
      <c r="C68" s="221"/>
      <c r="D68" s="221">
        <v>10000000</v>
      </c>
      <c r="E68" s="221"/>
      <c r="F68" s="221">
        <v>10000000</v>
      </c>
      <c r="G68" s="221">
        <v>10000000</v>
      </c>
      <c r="H68" s="219" t="s">
        <v>546</v>
      </c>
      <c r="I68" s="220">
        <f t="shared" si="18"/>
        <v>10000000</v>
      </c>
      <c r="J68" s="220" t="str">
        <f t="shared" si="19"/>
        <v/>
      </c>
      <c r="K68" s="220"/>
      <c r="L68" s="220">
        <f t="shared" si="20"/>
        <v>10000000</v>
      </c>
      <c r="M68" s="220" t="str">
        <f t="shared" si="21"/>
        <v/>
      </c>
      <c r="N68" s="221">
        <f t="shared" si="22"/>
        <v>10000000</v>
      </c>
      <c r="O68" s="221" t="str">
        <f t="shared" si="23"/>
        <v/>
      </c>
      <c r="P68" s="222" t="str">
        <f t="shared" si="24"/>
        <v/>
      </c>
      <c r="Q68" s="222" t="str">
        <f t="shared" si="25"/>
        <v/>
      </c>
      <c r="R68" s="223"/>
      <c r="S68" s="24"/>
      <c r="T68" s="24"/>
    </row>
    <row r="69" spans="1:20" ht="30">
      <c r="A69" s="146"/>
      <c r="B69" s="242" t="s">
        <v>625</v>
      </c>
      <c r="C69" s="221"/>
      <c r="D69" s="221">
        <v>3000000</v>
      </c>
      <c r="E69" s="221"/>
      <c r="F69" s="221">
        <v>3000000</v>
      </c>
      <c r="G69" s="221">
        <v>3000000</v>
      </c>
      <c r="H69" s="219" t="s">
        <v>546</v>
      </c>
      <c r="I69" s="220">
        <f t="shared" si="18"/>
        <v>3000000</v>
      </c>
      <c r="J69" s="220" t="str">
        <f t="shared" si="19"/>
        <v/>
      </c>
      <c r="K69" s="220"/>
      <c r="L69" s="220">
        <f t="shared" si="20"/>
        <v>3000000</v>
      </c>
      <c r="M69" s="220" t="str">
        <f t="shared" si="21"/>
        <v/>
      </c>
      <c r="N69" s="221">
        <f t="shared" si="22"/>
        <v>3000000</v>
      </c>
      <c r="O69" s="221" t="str">
        <f t="shared" si="23"/>
        <v/>
      </c>
      <c r="P69" s="222" t="str">
        <f t="shared" si="24"/>
        <v/>
      </c>
      <c r="Q69" s="222" t="str">
        <f t="shared" si="25"/>
        <v/>
      </c>
      <c r="R69" s="223"/>
      <c r="S69" s="24">
        <v>3000000</v>
      </c>
      <c r="T69" s="24"/>
    </row>
    <row r="70" spans="1:20" ht="30">
      <c r="A70" s="146"/>
      <c r="B70" s="242" t="s">
        <v>626</v>
      </c>
      <c r="C70" s="221"/>
      <c r="D70" s="221">
        <v>2000000</v>
      </c>
      <c r="E70" s="221"/>
      <c r="F70" s="221">
        <v>2000000</v>
      </c>
      <c r="G70" s="246">
        <v>2000000</v>
      </c>
      <c r="H70" s="219" t="s">
        <v>546</v>
      </c>
      <c r="I70" s="220">
        <f t="shared" si="18"/>
        <v>2000000</v>
      </c>
      <c r="J70" s="220" t="str">
        <f t="shared" si="19"/>
        <v/>
      </c>
      <c r="K70" s="220"/>
      <c r="L70" s="220">
        <f t="shared" si="20"/>
        <v>2000000</v>
      </c>
      <c r="M70" s="220" t="str">
        <f t="shared" si="21"/>
        <v/>
      </c>
      <c r="N70" s="221">
        <f t="shared" si="22"/>
        <v>2000000</v>
      </c>
      <c r="O70" s="221" t="str">
        <f t="shared" si="23"/>
        <v/>
      </c>
      <c r="P70" s="222" t="str">
        <f t="shared" si="24"/>
        <v/>
      </c>
      <c r="Q70" s="222" t="str">
        <f t="shared" si="25"/>
        <v/>
      </c>
      <c r="R70" s="223"/>
      <c r="S70" s="24"/>
      <c r="T70" s="24"/>
    </row>
    <row r="71" spans="1:20" ht="30">
      <c r="A71" s="146"/>
      <c r="B71" s="242" t="s">
        <v>627</v>
      </c>
      <c r="C71" s="221"/>
      <c r="D71" s="221">
        <v>1000000</v>
      </c>
      <c r="E71" s="221"/>
      <c r="F71" s="221">
        <v>1000000</v>
      </c>
      <c r="G71" s="246">
        <v>1000000</v>
      </c>
      <c r="H71" s="219" t="s">
        <v>546</v>
      </c>
      <c r="I71" s="220">
        <f t="shared" si="18"/>
        <v>1000000</v>
      </c>
      <c r="J71" s="220" t="str">
        <f t="shared" si="19"/>
        <v/>
      </c>
      <c r="K71" s="220"/>
      <c r="L71" s="220">
        <f t="shared" si="20"/>
        <v>1000000</v>
      </c>
      <c r="M71" s="220" t="str">
        <f t="shared" si="21"/>
        <v/>
      </c>
      <c r="N71" s="221">
        <f t="shared" si="22"/>
        <v>1000000</v>
      </c>
      <c r="O71" s="221" t="str">
        <f t="shared" si="23"/>
        <v/>
      </c>
      <c r="P71" s="222" t="str">
        <f t="shared" si="24"/>
        <v/>
      </c>
      <c r="Q71" s="222" t="str">
        <f t="shared" si="25"/>
        <v/>
      </c>
      <c r="R71" s="223"/>
      <c r="S71" s="24"/>
      <c r="T71" s="24"/>
    </row>
    <row r="72" spans="1:20" ht="30">
      <c r="A72" s="146"/>
      <c r="B72" s="242" t="s">
        <v>628</v>
      </c>
      <c r="C72" s="221"/>
      <c r="D72" s="221">
        <v>2000000</v>
      </c>
      <c r="E72" s="221"/>
      <c r="F72" s="221">
        <v>2000000</v>
      </c>
      <c r="G72" s="221">
        <v>2000000</v>
      </c>
      <c r="H72" s="219" t="s">
        <v>546</v>
      </c>
      <c r="I72" s="220">
        <f t="shared" si="18"/>
        <v>2000000</v>
      </c>
      <c r="J72" s="220" t="str">
        <f t="shared" si="19"/>
        <v/>
      </c>
      <c r="K72" s="220"/>
      <c r="L72" s="220">
        <f t="shared" si="20"/>
        <v>2000000</v>
      </c>
      <c r="M72" s="220" t="str">
        <f t="shared" si="21"/>
        <v/>
      </c>
      <c r="N72" s="221">
        <f t="shared" si="22"/>
        <v>2000000</v>
      </c>
      <c r="O72" s="221" t="str">
        <f t="shared" si="23"/>
        <v/>
      </c>
      <c r="P72" s="222" t="str">
        <f t="shared" si="24"/>
        <v/>
      </c>
      <c r="Q72" s="222" t="str">
        <f t="shared" si="25"/>
        <v/>
      </c>
      <c r="R72" s="223"/>
      <c r="S72" s="24"/>
      <c r="T72" s="24"/>
    </row>
    <row r="73" spans="1:20" ht="30">
      <c r="A73" s="146"/>
      <c r="B73" s="245" t="s">
        <v>629</v>
      </c>
      <c r="C73" s="221"/>
      <c r="D73" s="221">
        <v>3000000</v>
      </c>
      <c r="E73" s="221"/>
      <c r="F73" s="221">
        <v>2000000</v>
      </c>
      <c r="G73" s="221"/>
      <c r="H73" s="219" t="s">
        <v>546</v>
      </c>
      <c r="I73" s="220">
        <f t="shared" si="18"/>
        <v>0</v>
      </c>
      <c r="J73" s="220" t="str">
        <f t="shared" si="19"/>
        <v/>
      </c>
      <c r="K73" s="220"/>
      <c r="L73" s="220">
        <f t="shared" si="20"/>
        <v>0</v>
      </c>
      <c r="M73" s="220" t="str">
        <f t="shared" si="21"/>
        <v/>
      </c>
      <c r="N73" s="221">
        <f t="shared" si="22"/>
        <v>0</v>
      </c>
      <c r="O73" s="221" t="str">
        <f t="shared" si="23"/>
        <v/>
      </c>
      <c r="P73" s="222" t="str">
        <f t="shared" si="24"/>
        <v/>
      </c>
      <c r="Q73" s="222" t="str">
        <f t="shared" si="25"/>
        <v/>
      </c>
      <c r="R73" s="223"/>
      <c r="S73" s="24">
        <v>2000000</v>
      </c>
      <c r="T73" s="24">
        <v>1000000</v>
      </c>
    </row>
    <row r="74" spans="1:20" ht="60">
      <c r="A74" s="146"/>
      <c r="B74" s="242" t="s">
        <v>630</v>
      </c>
      <c r="C74" s="221"/>
      <c r="D74" s="221">
        <v>3000000</v>
      </c>
      <c r="E74" s="221"/>
      <c r="F74" s="221">
        <v>1500000</v>
      </c>
      <c r="G74" s="221">
        <v>1500000</v>
      </c>
      <c r="H74" s="219" t="s">
        <v>546</v>
      </c>
      <c r="I74" s="220">
        <f t="shared" si="18"/>
        <v>1500000</v>
      </c>
      <c r="J74" s="220" t="str">
        <f t="shared" si="19"/>
        <v/>
      </c>
      <c r="K74" s="220"/>
      <c r="L74" s="220">
        <f t="shared" si="20"/>
        <v>1500000</v>
      </c>
      <c r="M74" s="220" t="str">
        <f t="shared" si="21"/>
        <v/>
      </c>
      <c r="N74" s="221">
        <f t="shared" si="22"/>
        <v>1500000</v>
      </c>
      <c r="O74" s="221" t="str">
        <f t="shared" si="23"/>
        <v/>
      </c>
      <c r="P74" s="222" t="str">
        <f t="shared" si="24"/>
        <v/>
      </c>
      <c r="Q74" s="222" t="str">
        <f t="shared" si="25"/>
        <v/>
      </c>
      <c r="R74" s="223"/>
      <c r="S74" s="24">
        <v>1000000</v>
      </c>
      <c r="T74" s="24">
        <v>500000</v>
      </c>
    </row>
    <row r="75" spans="1:20" ht="15.75">
      <c r="A75" s="146"/>
      <c r="B75" s="242" t="s">
        <v>631</v>
      </c>
      <c r="C75" s="221"/>
      <c r="D75" s="221">
        <v>100000</v>
      </c>
      <c r="E75" s="221"/>
      <c r="F75" s="221">
        <v>100000</v>
      </c>
      <c r="G75" s="221">
        <v>100000</v>
      </c>
      <c r="H75" s="219" t="s">
        <v>546</v>
      </c>
      <c r="I75" s="220">
        <f t="shared" si="18"/>
        <v>100000</v>
      </c>
      <c r="J75" s="220" t="str">
        <f t="shared" si="19"/>
        <v/>
      </c>
      <c r="K75" s="220"/>
      <c r="L75" s="220">
        <f t="shared" si="20"/>
        <v>100000</v>
      </c>
      <c r="M75" s="220" t="str">
        <f t="shared" si="21"/>
        <v/>
      </c>
      <c r="N75" s="221">
        <f t="shared" si="22"/>
        <v>100000</v>
      </c>
      <c r="O75" s="221" t="str">
        <f t="shared" si="23"/>
        <v/>
      </c>
      <c r="P75" s="222" t="str">
        <f t="shared" si="24"/>
        <v/>
      </c>
      <c r="Q75" s="222" t="str">
        <f t="shared" si="25"/>
        <v/>
      </c>
      <c r="R75" s="223"/>
      <c r="S75" s="24"/>
      <c r="T75" s="24">
        <v>100000</v>
      </c>
    </row>
    <row r="76" spans="1:20" ht="30">
      <c r="A76" s="146"/>
      <c r="B76" s="242" t="s">
        <v>632</v>
      </c>
      <c r="C76" s="221"/>
      <c r="D76" s="221">
        <v>200000</v>
      </c>
      <c r="E76" s="221"/>
      <c r="F76" s="221">
        <v>200000</v>
      </c>
      <c r="G76" s="221">
        <v>1200000</v>
      </c>
      <c r="H76" s="219" t="s">
        <v>546</v>
      </c>
      <c r="I76" s="220">
        <f t="shared" si="18"/>
        <v>1200000</v>
      </c>
      <c r="J76" s="220" t="str">
        <f t="shared" si="19"/>
        <v/>
      </c>
      <c r="K76" s="220"/>
      <c r="L76" s="220">
        <f t="shared" si="20"/>
        <v>1200000</v>
      </c>
      <c r="M76" s="220" t="str">
        <f t="shared" si="21"/>
        <v/>
      </c>
      <c r="N76" s="221">
        <f t="shared" si="22"/>
        <v>1200000</v>
      </c>
      <c r="O76" s="221" t="str">
        <f t="shared" si="23"/>
        <v/>
      </c>
      <c r="P76" s="222" t="str">
        <f t="shared" si="24"/>
        <v/>
      </c>
      <c r="Q76" s="222" t="str">
        <f t="shared" si="25"/>
        <v/>
      </c>
      <c r="R76" s="223"/>
      <c r="S76" s="24"/>
      <c r="T76" s="24"/>
    </row>
    <row r="77" spans="1:20" s="58" customFormat="1" ht="26.25">
      <c r="A77" s="227" t="s">
        <v>633</v>
      </c>
      <c r="B77" s="243"/>
      <c r="C77" s="232">
        <f>SUBTOTAL(9,C65:C76)</f>
        <v>21200000</v>
      </c>
      <c r="D77" s="232">
        <f t="shared" ref="D77:T77" si="26">SUBTOTAL(9,D65:D76)</f>
        <v>25600000</v>
      </c>
      <c r="E77" s="232">
        <f t="shared" si="26"/>
        <v>21200000</v>
      </c>
      <c r="F77" s="232">
        <f>SUBTOTAL(9,F65:F76)</f>
        <v>22800000</v>
      </c>
      <c r="G77" s="232">
        <f t="shared" si="26"/>
        <v>21800000</v>
      </c>
      <c r="H77" s="230"/>
      <c r="I77" s="232">
        <f t="shared" si="26"/>
        <v>21800000</v>
      </c>
      <c r="J77" s="232">
        <f t="shared" si="26"/>
        <v>0</v>
      </c>
      <c r="K77" s="232">
        <f t="shared" si="26"/>
        <v>0</v>
      </c>
      <c r="L77" s="232">
        <f t="shared" si="26"/>
        <v>21800000</v>
      </c>
      <c r="M77" s="232">
        <f t="shared" si="26"/>
        <v>0</v>
      </c>
      <c r="N77" s="232">
        <f t="shared" si="26"/>
        <v>21800000</v>
      </c>
      <c r="O77" s="232">
        <f t="shared" si="26"/>
        <v>0</v>
      </c>
      <c r="P77" s="232">
        <f t="shared" si="26"/>
        <v>0</v>
      </c>
      <c r="Q77" s="232">
        <f t="shared" si="26"/>
        <v>0</v>
      </c>
      <c r="R77" s="232"/>
      <c r="S77" s="232">
        <f t="shared" si="26"/>
        <v>6000000</v>
      </c>
      <c r="T77" s="232">
        <f t="shared" si="26"/>
        <v>1600000</v>
      </c>
    </row>
    <row r="78" spans="1:20" s="58" customFormat="1" ht="15.75">
      <c r="A78" s="227"/>
      <c r="B78" s="243"/>
      <c r="C78" s="232"/>
      <c r="D78" s="232"/>
      <c r="E78" s="232"/>
      <c r="F78" s="237"/>
      <c r="G78" s="237"/>
      <c r="H78" s="230"/>
      <c r="I78" s="231"/>
      <c r="J78" s="231"/>
      <c r="K78" s="231"/>
      <c r="L78" s="231"/>
      <c r="M78" s="231"/>
      <c r="N78" s="232"/>
      <c r="O78" s="232"/>
      <c r="P78" s="233"/>
      <c r="Q78" s="233"/>
      <c r="R78" s="234"/>
      <c r="S78" s="106"/>
      <c r="T78" s="106"/>
    </row>
    <row r="79" spans="1:20" ht="30">
      <c r="A79" s="146" t="s">
        <v>634</v>
      </c>
      <c r="B79" s="244" t="s">
        <v>635</v>
      </c>
      <c r="C79" s="221">
        <v>15486725</v>
      </c>
      <c r="D79" s="221"/>
      <c r="E79" s="221">
        <v>10486725</v>
      </c>
      <c r="F79" s="226">
        <v>5000000</v>
      </c>
      <c r="G79" s="226">
        <v>5445000</v>
      </c>
      <c r="H79" s="219" t="s">
        <v>546</v>
      </c>
      <c r="I79" s="220">
        <f>IF(I$5=H79,G79,"")</f>
        <v>5445000</v>
      </c>
      <c r="J79" s="220" t="str">
        <f>IF(J$5=H79,G79,"")</f>
        <v/>
      </c>
      <c r="K79" s="220"/>
      <c r="L79" s="220">
        <f>IF(K79="L","",G79)</f>
        <v>5445000</v>
      </c>
      <c r="M79" s="220" t="str">
        <f>IF(K79="L",G79,"")</f>
        <v/>
      </c>
      <c r="N79" s="221">
        <f>IF(N$5=H79,L79,"")</f>
        <v>5445000</v>
      </c>
      <c r="O79" s="221" t="str">
        <f>IF(O$5=H79,L79,"")</f>
        <v/>
      </c>
      <c r="P79" s="222" t="str">
        <f>IF(P$5=H79,M79,"")</f>
        <v/>
      </c>
      <c r="Q79" s="222" t="str">
        <f>IF(Q$5=H79,M79,"")</f>
        <v/>
      </c>
      <c r="R79" s="223" t="s">
        <v>565</v>
      </c>
      <c r="S79" s="24"/>
      <c r="T79" s="24"/>
    </row>
    <row r="80" spans="1:20" ht="30.75">
      <c r="A80" s="146"/>
      <c r="B80" s="239" t="s">
        <v>636</v>
      </c>
      <c r="C80" s="221">
        <v>23873000</v>
      </c>
      <c r="D80" s="221">
        <v>58000000</v>
      </c>
      <c r="E80" s="221">
        <v>23873000</v>
      </c>
      <c r="F80" s="226">
        <v>50000000</v>
      </c>
      <c r="G80" s="226">
        <v>35272000</v>
      </c>
      <c r="H80" s="247" t="s">
        <v>547</v>
      </c>
      <c r="I80" s="220" t="str">
        <f>IF(I$5=H80,G80,"")</f>
        <v/>
      </c>
      <c r="J80" s="220">
        <f>IF(J$5=H80,G80,"")</f>
        <v>35272000</v>
      </c>
      <c r="K80" s="220"/>
      <c r="L80" s="220">
        <f>IF(K80="L","",G80)</f>
        <v>35272000</v>
      </c>
      <c r="M80" s="220" t="str">
        <f>IF(K80="L",G80,"")</f>
        <v/>
      </c>
      <c r="N80" s="221" t="str">
        <f>IF(N$5=H80,L80,"")</f>
        <v/>
      </c>
      <c r="O80" s="221">
        <f>IF(O$5=H80,L80,"")</f>
        <v>35272000</v>
      </c>
      <c r="P80" s="222" t="str">
        <f>IF(P$5=H80,M80,"")</f>
        <v/>
      </c>
      <c r="Q80" s="222" t="str">
        <f>IF(Q$5=H80,M80,"")</f>
        <v/>
      </c>
      <c r="R80" s="223" t="s">
        <v>565</v>
      </c>
      <c r="S80" s="24">
        <v>31000000</v>
      </c>
      <c r="T80" s="24">
        <v>51000000</v>
      </c>
    </row>
    <row r="81" spans="1:20" s="58" customFormat="1" ht="15.75">
      <c r="A81" s="227" t="s">
        <v>637</v>
      </c>
      <c r="B81" s="243"/>
      <c r="C81" s="232">
        <f>SUBTOTAL(9,C79:C80)</f>
        <v>39359725</v>
      </c>
      <c r="D81" s="232">
        <f>SUBTOTAL(9,D79:D80)</f>
        <v>58000000</v>
      </c>
      <c r="E81" s="232">
        <f>SUBTOTAL(9,E79:E80)</f>
        <v>34359725</v>
      </c>
      <c r="F81" s="232">
        <f>SUBTOTAL(9,F79:F80)</f>
        <v>55000000</v>
      </c>
      <c r="G81" s="232">
        <f>SUBTOTAL(9,G79:G80)</f>
        <v>40717000</v>
      </c>
      <c r="H81" s="230"/>
      <c r="I81" s="232">
        <f t="shared" ref="I81:T81" si="27">SUBTOTAL(9,I79:I80)</f>
        <v>5445000</v>
      </c>
      <c r="J81" s="232">
        <f t="shared" si="27"/>
        <v>35272000</v>
      </c>
      <c r="K81" s="232">
        <f t="shared" si="27"/>
        <v>0</v>
      </c>
      <c r="L81" s="232">
        <f t="shared" si="27"/>
        <v>40717000</v>
      </c>
      <c r="M81" s="232">
        <f t="shared" si="27"/>
        <v>0</v>
      </c>
      <c r="N81" s="232">
        <f t="shared" si="27"/>
        <v>5445000</v>
      </c>
      <c r="O81" s="232">
        <f t="shared" si="27"/>
        <v>35272000</v>
      </c>
      <c r="P81" s="232">
        <f t="shared" si="27"/>
        <v>0</v>
      </c>
      <c r="Q81" s="232">
        <f t="shared" si="27"/>
        <v>0</v>
      </c>
      <c r="R81" s="232"/>
      <c r="S81" s="232">
        <f t="shared" si="27"/>
        <v>31000000</v>
      </c>
      <c r="T81" s="232">
        <f t="shared" si="27"/>
        <v>51000000</v>
      </c>
    </row>
    <row r="82" spans="1:20" s="58" customFormat="1" ht="15.75">
      <c r="A82" s="227"/>
      <c r="B82" s="243"/>
      <c r="C82" s="232"/>
      <c r="D82" s="232"/>
      <c r="E82" s="232"/>
      <c r="F82" s="232"/>
      <c r="G82" s="232"/>
      <c r="H82" s="230"/>
      <c r="I82" s="232"/>
      <c r="J82" s="232"/>
      <c r="K82" s="232"/>
      <c r="L82" s="232"/>
      <c r="M82" s="232"/>
      <c r="N82" s="232"/>
      <c r="O82" s="232"/>
      <c r="P82" s="232"/>
      <c r="Q82" s="232"/>
      <c r="R82" s="232"/>
      <c r="S82" s="232"/>
      <c r="T82" s="232"/>
    </row>
    <row r="83" spans="1:20" s="58" customFormat="1" ht="15.75">
      <c r="A83" s="227" t="s">
        <v>330</v>
      </c>
      <c r="B83" s="243"/>
      <c r="C83" s="232">
        <f>SUBTOTAL(9,C7:C81)</f>
        <v>126248848</v>
      </c>
      <c r="D83" s="232">
        <f>SUBTOTAL(9,D7:D81)</f>
        <v>112553740</v>
      </c>
      <c r="E83" s="232">
        <f>SUBTOTAL(9,E7:E81)</f>
        <v>94548848</v>
      </c>
      <c r="F83" s="232">
        <f>SUBTOTAL(9,F7:F81)</f>
        <v>116590000</v>
      </c>
      <c r="G83" s="232">
        <f>SUBTOTAL(9,G7:G81)</f>
        <v>92051250</v>
      </c>
      <c r="H83" s="230"/>
      <c r="I83" s="232">
        <f t="shared" ref="I83:Q83" si="28">SUBTOTAL(9,I7:I81)</f>
        <v>56779250</v>
      </c>
      <c r="J83" s="232">
        <f t="shared" si="28"/>
        <v>35272000</v>
      </c>
      <c r="K83" s="232">
        <f t="shared" si="28"/>
        <v>0</v>
      </c>
      <c r="L83" s="232">
        <f t="shared" si="28"/>
        <v>92051250</v>
      </c>
      <c r="M83" s="232">
        <f t="shared" si="28"/>
        <v>0</v>
      </c>
      <c r="N83" s="232">
        <f t="shared" si="28"/>
        <v>56779250</v>
      </c>
      <c r="O83" s="232">
        <f t="shared" si="28"/>
        <v>35272000</v>
      </c>
      <c r="P83" s="232">
        <f t="shared" si="28"/>
        <v>0</v>
      </c>
      <c r="Q83" s="232">
        <f t="shared" si="28"/>
        <v>0</v>
      </c>
      <c r="R83" s="232"/>
      <c r="S83" s="232">
        <f>SUBTOTAL(9,S7:S81)</f>
        <v>54650000</v>
      </c>
      <c r="T83" s="232">
        <f>SUBTOTAL(9,T7:T81)</f>
        <v>52600000</v>
      </c>
    </row>
    <row r="84" spans="1:20" s="58" customFormat="1" ht="12.75">
      <c r="B84" s="248"/>
      <c r="C84" s="248"/>
      <c r="D84" s="248"/>
      <c r="E84" s="248"/>
      <c r="F84" s="249"/>
      <c r="G84" s="249"/>
      <c r="N84" s="249"/>
      <c r="O84" s="249"/>
      <c r="P84" s="250"/>
      <c r="Q84" s="250">
        <f>SUM(P83:Q83)</f>
        <v>0</v>
      </c>
      <c r="R84" s="250"/>
    </row>
    <row r="85" spans="1:20" s="58" customFormat="1" ht="12.75">
      <c r="B85" s="248"/>
      <c r="C85" s="248"/>
      <c r="D85" s="248"/>
      <c r="E85" s="248"/>
      <c r="F85" s="249"/>
      <c r="G85" s="249"/>
      <c r="N85" s="249"/>
      <c r="O85" s="249"/>
      <c r="P85" s="250"/>
      <c r="Q85" s="250"/>
      <c r="R85" s="250"/>
    </row>
    <row r="86" spans="1:20" s="58" customFormat="1" ht="12.75">
      <c r="B86" s="248"/>
      <c r="C86" s="248"/>
      <c r="D86" s="248"/>
      <c r="E86" s="248"/>
      <c r="F86" s="249"/>
      <c r="G86" s="249"/>
      <c r="N86" s="249"/>
      <c r="O86" s="249"/>
      <c r="P86" s="250"/>
      <c r="Q86" s="250"/>
      <c r="R86" s="250"/>
    </row>
  </sheetData>
  <mergeCells count="4">
    <mergeCell ref="P1:Q1"/>
    <mergeCell ref="N4:O4"/>
    <mergeCell ref="P4:Q4"/>
    <mergeCell ref="S4:T4"/>
  </mergeCells>
  <pageMargins left="0.70866141732283472" right="0.70866141732283472" top="0.74803149606299213" bottom="0.74803149606299213" header="0.31496062992125984" footer="0.31496062992125984"/>
  <pageSetup paperSize="9" scale="54" orientation="landscape" r:id="rId1"/>
  <rowBreaks count="1" manualBreakCount="1">
    <brk id="64" max="19" man="1"/>
  </rowBreaks>
</worksheet>
</file>

<file path=xl/worksheets/sheet4.xml><?xml version="1.0" encoding="utf-8"?>
<worksheet xmlns="http://schemas.openxmlformats.org/spreadsheetml/2006/main" xmlns:r="http://schemas.openxmlformats.org/officeDocument/2006/relationships">
  <dimension ref="A1:J121"/>
  <sheetViews>
    <sheetView workbookViewId="0">
      <selection activeCell="H1" sqref="H1:I1"/>
    </sheetView>
  </sheetViews>
  <sheetFormatPr defaultRowHeight="15"/>
  <cols>
    <col min="1" max="1" width="38.85546875" bestFit="1" customWidth="1"/>
    <col min="2" max="2" width="14" customWidth="1"/>
    <col min="3" max="3" width="18.7109375" bestFit="1" customWidth="1"/>
    <col min="4" max="4" width="16" bestFit="1" customWidth="1"/>
    <col min="8" max="8" width="13.28515625" bestFit="1" customWidth="1"/>
  </cols>
  <sheetData>
    <row r="1" spans="1:7" ht="18">
      <c r="A1" s="54" t="s">
        <v>371</v>
      </c>
      <c r="B1" s="54"/>
      <c r="C1" s="54"/>
      <c r="D1" s="55"/>
      <c r="G1" s="169" t="s">
        <v>532</v>
      </c>
    </row>
    <row r="2" spans="1:7" ht="18">
      <c r="A2" s="54" t="s">
        <v>372</v>
      </c>
      <c r="B2" s="54"/>
      <c r="C2" s="54"/>
      <c r="D2" s="54" t="s">
        <v>373</v>
      </c>
    </row>
    <row r="3" spans="1:7" ht="20.25">
      <c r="A3" s="56" t="s">
        <v>374</v>
      </c>
      <c r="B3" s="56"/>
    </row>
    <row r="4" spans="1:7" ht="18">
      <c r="A4" s="57" t="s">
        <v>375</v>
      </c>
      <c r="B4" s="57"/>
    </row>
    <row r="5" spans="1:7" ht="15.75" thickBot="1">
      <c r="A5" s="58"/>
    </row>
    <row r="6" spans="1:7" ht="15.75" thickTop="1">
      <c r="A6" s="59" t="s">
        <v>376</v>
      </c>
      <c r="B6" s="60" t="s">
        <v>377</v>
      </c>
      <c r="C6" s="60" t="s">
        <v>520</v>
      </c>
      <c r="D6" s="61" t="s">
        <v>378</v>
      </c>
    </row>
    <row r="7" spans="1:7" ht="15.75" thickBot="1">
      <c r="A7" s="62"/>
      <c r="B7" s="63" t="s">
        <v>379</v>
      </c>
      <c r="C7" s="64" t="s">
        <v>521</v>
      </c>
      <c r="D7" s="65"/>
    </row>
    <row r="8" spans="1:7" ht="15.75" thickTop="1">
      <c r="A8" s="66" t="s">
        <v>380</v>
      </c>
      <c r="B8" s="67">
        <f>('ANNEXURE B &amp; C'!D11)</f>
        <v>135381896</v>
      </c>
      <c r="C8" s="67">
        <f>('ANNEXURE B &amp; C'!E11)</f>
        <v>143621118</v>
      </c>
      <c r="D8" s="68">
        <f t="shared" ref="D8:D14" si="0">C8-B8</f>
        <v>8239222</v>
      </c>
    </row>
    <row r="9" spans="1:7">
      <c r="A9" s="66" t="s">
        <v>381</v>
      </c>
      <c r="B9" s="68">
        <f>('ANNEXURE B &amp; C'!D12)</f>
        <v>1522146</v>
      </c>
      <c r="C9" s="68">
        <f>('ANNEXURE B &amp; C'!E12)</f>
        <v>1187255</v>
      </c>
      <c r="D9" s="68">
        <f t="shared" si="0"/>
        <v>-334891</v>
      </c>
    </row>
    <row r="10" spans="1:7">
      <c r="A10" s="66" t="s">
        <v>382</v>
      </c>
      <c r="B10" s="68">
        <f>('ANNEXURE B &amp; C'!D14)</f>
        <v>9757441</v>
      </c>
      <c r="C10" s="68">
        <f>('ANNEXURE B &amp; C'!E14)</f>
        <v>15002778</v>
      </c>
      <c r="D10" s="68">
        <f t="shared" si="0"/>
        <v>5245337</v>
      </c>
    </row>
    <row r="11" spans="1:7">
      <c r="A11" s="66" t="s">
        <v>383</v>
      </c>
      <c r="B11" s="68">
        <f>('ANNEXURE B &amp; C'!D15)</f>
        <v>3635056</v>
      </c>
      <c r="C11" s="68">
        <f>('ANNEXURE B &amp; C'!E15)</f>
        <v>8856134</v>
      </c>
      <c r="D11" s="68">
        <f t="shared" si="0"/>
        <v>5221078</v>
      </c>
    </row>
    <row r="12" spans="1:7">
      <c r="A12" s="66" t="s">
        <v>384</v>
      </c>
      <c r="B12" s="68">
        <f>('ANNEXURE B &amp; C'!D40)</f>
        <v>8738906</v>
      </c>
      <c r="C12" s="68">
        <f>('ANNEXURE B &amp; C'!E40)</f>
        <v>8422460</v>
      </c>
      <c r="D12" s="68">
        <f>C12-B12</f>
        <v>-316446</v>
      </c>
    </row>
    <row r="13" spans="1:7">
      <c r="A13" s="66" t="s">
        <v>385</v>
      </c>
      <c r="B13" s="69">
        <f>('ANNEXURE B &amp; C'!D29+'ANNEXURE B &amp; C'!D22)-'ANNEXURE B &amp; C'!D15-'ANNEXURE B &amp; C'!D11-'ANNEXURE B &amp; C'!D12-'ANNEXURE B &amp; C'!D14</f>
        <v>52116007</v>
      </c>
      <c r="C13" s="69">
        <f>('ANNEXURE B &amp; C'!E29+'ANNEXURE B &amp; C'!E22)-'ANNEXURE B &amp; C'!E15-'ANNEXURE B &amp; C'!E11-'ANNEXURE B &amp; C'!E12-'ANNEXURE B &amp; C'!E14</f>
        <v>54703810</v>
      </c>
      <c r="D13" s="68">
        <f t="shared" si="0"/>
        <v>2587803</v>
      </c>
    </row>
    <row r="14" spans="1:7" s="58" customFormat="1" ht="13.5" thickBot="1">
      <c r="A14" s="70" t="s">
        <v>386</v>
      </c>
      <c r="B14" s="71">
        <f>SUM(B8:B13)</f>
        <v>211151452</v>
      </c>
      <c r="C14" s="71">
        <f>SUM(C8:C13)</f>
        <v>231793555</v>
      </c>
      <c r="D14" s="72">
        <f t="shared" si="0"/>
        <v>20642103</v>
      </c>
    </row>
    <row r="15" spans="1:7" ht="15.75" thickTop="1"/>
    <row r="32" spans="1:2" ht="20.25">
      <c r="A32" s="56" t="s">
        <v>387</v>
      </c>
      <c r="B32" s="56"/>
    </row>
    <row r="33" spans="1:10" ht="18">
      <c r="A33" s="57" t="s">
        <v>388</v>
      </c>
      <c r="B33" s="57"/>
    </row>
    <row r="34" spans="1:10" ht="18.75" thickBot="1">
      <c r="A34" s="57"/>
      <c r="B34" s="57"/>
      <c r="F34" s="73"/>
      <c r="G34" s="74"/>
      <c r="H34" s="74"/>
      <c r="I34" s="74"/>
      <c r="J34" s="73"/>
    </row>
    <row r="35" spans="1:10" ht="15.75" thickTop="1">
      <c r="A35" s="59" t="s">
        <v>376</v>
      </c>
      <c r="B35" s="60" t="s">
        <v>377</v>
      </c>
      <c r="C35" s="60" t="s">
        <v>520</v>
      </c>
      <c r="D35" s="61" t="s">
        <v>378</v>
      </c>
    </row>
    <row r="36" spans="1:10" ht="15.75" thickBot="1">
      <c r="A36" s="75"/>
      <c r="B36" s="63" t="s">
        <v>379</v>
      </c>
      <c r="C36" s="64" t="s">
        <v>521</v>
      </c>
      <c r="D36" s="65"/>
    </row>
    <row r="37" spans="1:10" ht="15.75" thickTop="1">
      <c r="A37" s="76" t="s">
        <v>389</v>
      </c>
      <c r="B37" s="77">
        <f>(B14)</f>
        <v>211151452</v>
      </c>
      <c r="C37" s="77">
        <f>(C14)</f>
        <v>231793555</v>
      </c>
      <c r="D37" s="68">
        <f t="shared" ref="D37:D43" si="1">B37-C37</f>
        <v>-20642103</v>
      </c>
      <c r="H37" s="13"/>
    </row>
    <row r="38" spans="1:10">
      <c r="A38" s="66" t="s">
        <v>390</v>
      </c>
      <c r="B38" s="78">
        <f>('ANNEXURE B &amp; C'!D100)-'ANNEXURE E'!B40</f>
        <v>73574364</v>
      </c>
      <c r="C38" s="78">
        <f>('ANNEXURE B &amp; C'!E100)-'ANNEXURE E'!C40</f>
        <v>80994246</v>
      </c>
      <c r="D38" s="68">
        <f t="shared" si="1"/>
        <v>-7419882</v>
      </c>
    </row>
    <row r="39" spans="1:10">
      <c r="A39" s="66" t="s">
        <v>391</v>
      </c>
      <c r="B39" s="78">
        <f>('ANNEXURE B &amp; C'!D112)</f>
        <v>5099562</v>
      </c>
      <c r="C39" s="78">
        <f>('ANNEXURE B &amp; C'!E112)</f>
        <v>5206308</v>
      </c>
      <c r="D39" s="68">
        <f t="shared" si="1"/>
        <v>-106746</v>
      </c>
    </row>
    <row r="40" spans="1:10">
      <c r="A40" s="66" t="s">
        <v>392</v>
      </c>
      <c r="B40" s="78">
        <f>('ANNEXURE B &amp; C'!D53)</f>
        <v>19706698</v>
      </c>
      <c r="C40" s="78">
        <f>('ANNEXURE B &amp; C'!E53)</f>
        <v>25847651</v>
      </c>
      <c r="D40" s="68">
        <f t="shared" si="1"/>
        <v>-6140953</v>
      </c>
    </row>
    <row r="41" spans="1:10">
      <c r="A41" s="66" t="s">
        <v>393</v>
      </c>
      <c r="B41" s="79">
        <f>('ANNEXURE B &amp; C'!D121)</f>
        <v>6062130</v>
      </c>
      <c r="C41" s="79">
        <f>('ANNEXURE B &amp; C'!E121)</f>
        <v>7755886</v>
      </c>
      <c r="D41" s="68">
        <f t="shared" si="1"/>
        <v>-1693756</v>
      </c>
    </row>
    <row r="42" spans="1:10">
      <c r="A42" s="66" t="s">
        <v>394</v>
      </c>
      <c r="B42" s="79">
        <f>('ANNEXURE B &amp; C'!D125)</f>
        <v>7069032</v>
      </c>
      <c r="C42" s="79">
        <f>('ANNEXURE B &amp; C'!E125)</f>
        <v>7069032</v>
      </c>
      <c r="D42" s="68">
        <f t="shared" si="1"/>
        <v>0</v>
      </c>
    </row>
    <row r="43" spans="1:10">
      <c r="A43" s="66" t="s">
        <v>395</v>
      </c>
      <c r="B43" s="79">
        <f>('ANNEXURE B &amp; C'!D130)</f>
        <v>2600000</v>
      </c>
      <c r="C43" s="79">
        <f>('ANNEXURE B &amp; C'!E130)</f>
        <v>2600000</v>
      </c>
      <c r="D43" s="68">
        <f t="shared" si="1"/>
        <v>0</v>
      </c>
    </row>
    <row r="44" spans="1:10" ht="15.75" thickBot="1">
      <c r="A44" s="80" t="s">
        <v>396</v>
      </c>
      <c r="B44" s="81">
        <f>SUM(B37:B43)</f>
        <v>325263238</v>
      </c>
      <c r="C44" s="82">
        <f>SUM(C37:C43)</f>
        <v>361266678</v>
      </c>
      <c r="D44" s="83">
        <f>SUM(D37:D43)</f>
        <v>-36003440</v>
      </c>
      <c r="H44" s="13"/>
    </row>
    <row r="45" spans="1:10" ht="16.5" thickTop="1" thickBot="1">
      <c r="A45" s="62"/>
      <c r="B45" s="84"/>
      <c r="C45" s="84"/>
      <c r="D45" s="85"/>
      <c r="E45" s="73"/>
    </row>
    <row r="46" spans="1:10" ht="15.75" thickTop="1">
      <c r="A46" s="86"/>
    </row>
    <row r="47" spans="1:10" ht="15.75">
      <c r="A47" s="87"/>
      <c r="B47" s="88"/>
    </row>
    <row r="48" spans="1:10" ht="15.75">
      <c r="A48" s="88"/>
      <c r="B48" s="88"/>
    </row>
    <row r="49" spans="1:2" ht="15.75">
      <c r="A49" s="88"/>
      <c r="B49" s="88"/>
    </row>
    <row r="50" spans="1:2" ht="15.75">
      <c r="A50" s="88"/>
      <c r="B50" s="88"/>
    </row>
    <row r="51" spans="1:2" ht="15.75">
      <c r="A51" s="88"/>
      <c r="B51" s="88"/>
    </row>
    <row r="52" spans="1:2" ht="15.75">
      <c r="A52" s="88"/>
      <c r="B52" s="88"/>
    </row>
    <row r="53" spans="1:2" ht="15.75">
      <c r="A53" s="88"/>
      <c r="B53" s="88"/>
    </row>
    <row r="54" spans="1:2" ht="15.75">
      <c r="A54" s="88"/>
      <c r="B54" s="88"/>
    </row>
    <row r="55" spans="1:2" ht="15.75">
      <c r="A55" s="88"/>
      <c r="B55" s="88"/>
    </row>
    <row r="56" spans="1:2" ht="15.75">
      <c r="A56" s="88"/>
      <c r="B56" s="88"/>
    </row>
    <row r="57" spans="1:2" ht="15.75">
      <c r="A57" s="88"/>
      <c r="B57" s="88"/>
    </row>
    <row r="58" spans="1:2" ht="15.75">
      <c r="A58" s="88"/>
      <c r="B58" s="88"/>
    </row>
    <row r="59" spans="1:2" ht="15.75">
      <c r="A59" s="88"/>
      <c r="B59" s="88"/>
    </row>
    <row r="60" spans="1:2" ht="15.75">
      <c r="A60" s="88"/>
      <c r="B60" s="88"/>
    </row>
    <row r="61" spans="1:2" ht="15.75">
      <c r="A61" s="88"/>
      <c r="B61" s="88"/>
    </row>
    <row r="62" spans="1:2" ht="15.75">
      <c r="A62" s="88"/>
      <c r="B62" s="88"/>
    </row>
    <row r="63" spans="1:2" ht="15.75">
      <c r="A63" s="88"/>
      <c r="B63" s="88"/>
    </row>
    <row r="64" spans="1:2" ht="15.75">
      <c r="A64" s="88"/>
      <c r="B64" s="88"/>
    </row>
    <row r="65" spans="1:4" ht="15.75">
      <c r="A65" s="88"/>
      <c r="B65" s="88"/>
    </row>
    <row r="66" spans="1:4" ht="20.25">
      <c r="A66" s="56" t="s">
        <v>397</v>
      </c>
      <c r="B66" s="56"/>
    </row>
    <row r="67" spans="1:4" ht="20.25">
      <c r="A67" s="56"/>
      <c r="B67" s="56"/>
    </row>
    <row r="68" spans="1:4" ht="20.25">
      <c r="A68" s="56"/>
      <c r="B68" s="56"/>
    </row>
    <row r="69" spans="1:4" ht="18.75" thickBot="1">
      <c r="A69" s="57" t="s">
        <v>398</v>
      </c>
      <c r="B69" s="57"/>
    </row>
    <row r="70" spans="1:4" ht="15.75" thickTop="1">
      <c r="A70" s="59" t="s">
        <v>376</v>
      </c>
      <c r="B70" s="60" t="s">
        <v>377</v>
      </c>
      <c r="C70" s="60" t="s">
        <v>520</v>
      </c>
      <c r="D70" s="61" t="s">
        <v>378</v>
      </c>
    </row>
    <row r="71" spans="1:4" ht="15.75" thickBot="1">
      <c r="A71" s="75"/>
      <c r="B71" s="63" t="s">
        <v>379</v>
      </c>
      <c r="C71" s="64" t="s">
        <v>521</v>
      </c>
      <c r="D71" s="65"/>
    </row>
    <row r="72" spans="1:4" ht="15.75" thickTop="1">
      <c r="A72" s="89" t="s">
        <v>399</v>
      </c>
      <c r="B72" s="90">
        <f>('ANNEXURE B &amp; C'!D139)*-1</f>
        <v>9181680</v>
      </c>
      <c r="C72" s="90">
        <f>('ANNEXURE B &amp; C'!E139)*-1</f>
        <v>9168212</v>
      </c>
      <c r="D72" s="91">
        <f>B72-C72</f>
        <v>13468</v>
      </c>
    </row>
    <row r="73" spans="1:4">
      <c r="A73" s="92" t="s">
        <v>400</v>
      </c>
      <c r="B73" s="79">
        <f>('ANNEXURE B &amp; C'!D146)*-1</f>
        <v>298941000</v>
      </c>
      <c r="C73" s="79">
        <f>('ANNEXURE B &amp; C'!E146)*-1</f>
        <v>287757487</v>
      </c>
      <c r="D73" s="68">
        <f>B73-C73</f>
        <v>11183513</v>
      </c>
    </row>
    <row r="74" spans="1:4">
      <c r="A74" s="92" t="s">
        <v>401</v>
      </c>
      <c r="B74" s="79">
        <f>('ANNEXURE B &amp; C'!D164)*-1</f>
        <v>41999996</v>
      </c>
      <c r="C74" s="79">
        <f>('ANNEXURE B &amp; C'!E164)*-1</f>
        <v>41999996</v>
      </c>
      <c r="D74" s="68">
        <f>B74-C74</f>
        <v>0</v>
      </c>
    </row>
    <row r="75" spans="1:4">
      <c r="A75" s="92" t="s">
        <v>402</v>
      </c>
      <c r="B75" s="79">
        <f>('ANNEXURE B &amp; C'!D152)*-1</f>
        <v>13020000</v>
      </c>
      <c r="C75" s="79">
        <f>('ANNEXURE B &amp; C'!E152)*-1</f>
        <v>9945702</v>
      </c>
      <c r="D75" s="68">
        <f>B75-C75</f>
        <v>3074298</v>
      </c>
    </row>
    <row r="76" spans="1:4">
      <c r="A76" s="66" t="s">
        <v>403</v>
      </c>
      <c r="B76" s="79">
        <f>('ANNEXURE B &amp; C'!D159+'ANNEXURE B &amp; C'!D179)*-1</f>
        <v>10074182</v>
      </c>
      <c r="C76" s="79">
        <f>('ANNEXURE B &amp; C'!E159+'ANNEXURE B &amp; C'!E179)*-1</f>
        <v>30735872</v>
      </c>
      <c r="D76" s="68">
        <f>B76-C76</f>
        <v>-20661690</v>
      </c>
    </row>
    <row r="77" spans="1:4" ht="15.75" thickBot="1">
      <c r="A77" s="80" t="s">
        <v>404</v>
      </c>
      <c r="B77" s="81">
        <f>SUM(B72:B76)</f>
        <v>373216858</v>
      </c>
      <c r="C77" s="82">
        <f>SUM(C72:C76)</f>
        <v>379607269</v>
      </c>
      <c r="D77" s="83">
        <f>SUM(D72:D76)</f>
        <v>-6390411</v>
      </c>
    </row>
    <row r="78" spans="1:4" ht="16.5" thickTop="1" thickBot="1">
      <c r="A78" s="93" t="s">
        <v>405</v>
      </c>
      <c r="B78" s="94">
        <f>B77-B44</f>
        <v>47953620</v>
      </c>
      <c r="C78" s="94">
        <f>C77-C44</f>
        <v>18340591</v>
      </c>
      <c r="D78" s="94">
        <f>D77-D44</f>
        <v>29613029</v>
      </c>
    </row>
    <row r="79" spans="1:4" ht="15.75" thickTop="1">
      <c r="A79" s="58"/>
      <c r="B79" s="58"/>
    </row>
    <row r="108" spans="1:4" ht="20.25">
      <c r="A108" s="56" t="s">
        <v>406</v>
      </c>
      <c r="B108" s="56"/>
    </row>
    <row r="110" spans="1:4" ht="18.75" thickBot="1">
      <c r="A110" s="57" t="s">
        <v>407</v>
      </c>
      <c r="B110" s="57"/>
    </row>
    <row r="111" spans="1:4" ht="15.75" thickTop="1">
      <c r="A111" s="160" t="s">
        <v>408</v>
      </c>
      <c r="B111" s="158" t="s">
        <v>377</v>
      </c>
      <c r="C111" s="60" t="s">
        <v>520</v>
      </c>
      <c r="D111" s="61" t="s">
        <v>378</v>
      </c>
    </row>
    <row r="112" spans="1:4" ht="15.75" thickBot="1">
      <c r="A112" s="161"/>
      <c r="B112" s="159" t="s">
        <v>379</v>
      </c>
      <c r="C112" s="64" t="s">
        <v>521</v>
      </c>
      <c r="D112" s="65"/>
    </row>
    <row r="113" spans="1:6" ht="15.75" thickTop="1">
      <c r="A113" s="96" t="s">
        <v>409</v>
      </c>
      <c r="B113" s="162">
        <v>22935190</v>
      </c>
      <c r="C113" s="156">
        <f>('ANNEXURE B &amp; C'!G188)</f>
        <v>27617717</v>
      </c>
      <c r="D113" s="157">
        <f t="shared" ref="D113:D119" si="2">B113-C113</f>
        <v>-4682527</v>
      </c>
    </row>
    <row r="114" spans="1:6">
      <c r="A114" s="96" t="s">
        <v>410</v>
      </c>
      <c r="B114" s="155">
        <v>9971947</v>
      </c>
      <c r="C114" s="114">
        <f>('ANNEXURE B &amp; C'!H188)</f>
        <v>15553067</v>
      </c>
      <c r="D114" s="24">
        <f t="shared" si="2"/>
        <v>-5581120</v>
      </c>
    </row>
    <row r="115" spans="1:6">
      <c r="A115" s="96" t="s">
        <v>349</v>
      </c>
      <c r="B115" s="155">
        <v>27431794</v>
      </c>
      <c r="C115" s="114">
        <f>('ANNEXURE B &amp; C'!I188)</f>
        <v>31507346</v>
      </c>
      <c r="D115" s="24">
        <f t="shared" si="2"/>
        <v>-4075552</v>
      </c>
    </row>
    <row r="116" spans="1:6">
      <c r="A116" s="96" t="s">
        <v>411</v>
      </c>
      <c r="B116" s="155">
        <v>97810636</v>
      </c>
      <c r="C116" s="114">
        <f>('ANNEXURE B &amp; C'!J188)</f>
        <v>113030795</v>
      </c>
      <c r="D116" s="24">
        <f t="shared" si="2"/>
        <v>-15220159</v>
      </c>
    </row>
    <row r="117" spans="1:6">
      <c r="A117" s="96" t="s">
        <v>412</v>
      </c>
      <c r="B117" s="114">
        <v>54813237</v>
      </c>
      <c r="C117" s="155">
        <f>('ANNEXURE B &amp; C'!K188)</f>
        <v>57142879</v>
      </c>
      <c r="D117" s="24">
        <f t="shared" si="2"/>
        <v>-2329642</v>
      </c>
    </row>
    <row r="118" spans="1:6">
      <c r="A118" s="96" t="s">
        <v>352</v>
      </c>
      <c r="B118" s="114">
        <v>21928857</v>
      </c>
      <c r="C118" s="155">
        <f>('ANNEXURE B &amp; C'!L188)</f>
        <v>23297273</v>
      </c>
      <c r="D118" s="24">
        <f t="shared" si="2"/>
        <v>-1368416</v>
      </c>
    </row>
    <row r="119" spans="1:6" ht="15.75" thickBot="1">
      <c r="A119" s="96" t="s">
        <v>413</v>
      </c>
      <c r="B119" s="114">
        <v>90371577</v>
      </c>
      <c r="C119" s="155">
        <f>('ANNEXURE B &amp; C'!M188)</f>
        <v>93117601</v>
      </c>
      <c r="D119" s="24">
        <f t="shared" si="2"/>
        <v>-2746024</v>
      </c>
      <c r="F119" s="13"/>
    </row>
    <row r="120" spans="1:6" ht="16.5" thickTop="1" thickBot="1">
      <c r="A120" s="95" t="s">
        <v>414</v>
      </c>
      <c r="B120" s="154">
        <f>SUM(B113:B119)</f>
        <v>325263238</v>
      </c>
      <c r="C120" s="154">
        <f>SUM(C113:C119)</f>
        <v>361266678</v>
      </c>
      <c r="D120" s="154">
        <f t="shared" ref="D120" si="3">SUM(D113:D119)</f>
        <v>-36003440</v>
      </c>
    </row>
    <row r="121" spans="1:6" ht="15.75" thickTop="1"/>
  </sheetData>
  <pageMargins left="0.7" right="0.7" top="0.75" bottom="0.75" header="0.3" footer="0.3"/>
  <pageSetup paperSize="9" scale="64" orientation="portrait" r:id="rId1"/>
  <rowBreaks count="1" manualBreakCount="1">
    <brk id="68" max="7" man="1"/>
  </rowBreaks>
  <drawing r:id="rId2"/>
</worksheet>
</file>

<file path=xl/worksheets/sheet5.xml><?xml version="1.0" encoding="utf-8"?>
<worksheet xmlns="http://schemas.openxmlformats.org/spreadsheetml/2006/main" xmlns:r="http://schemas.openxmlformats.org/officeDocument/2006/relationships">
  <sheetPr>
    <pageSetUpPr fitToPage="1"/>
  </sheetPr>
  <dimension ref="A1:I14"/>
  <sheetViews>
    <sheetView workbookViewId="0">
      <selection activeCell="H1" sqref="H1:I1"/>
    </sheetView>
  </sheetViews>
  <sheetFormatPr defaultRowHeight="15"/>
  <cols>
    <col min="1" max="1" width="22.7109375" customWidth="1"/>
    <col min="2" max="3" width="12.7109375" bestFit="1" customWidth="1"/>
    <col min="4" max="4" width="13.5703125" bestFit="1" customWidth="1"/>
    <col min="5" max="5" width="12.42578125" bestFit="1" customWidth="1"/>
    <col min="6" max="6" width="18" bestFit="1" customWidth="1"/>
    <col min="7" max="7" width="17.28515625" bestFit="1" customWidth="1"/>
    <col min="8" max="8" width="12.7109375" bestFit="1" customWidth="1"/>
    <col min="9" max="9" width="11.7109375" bestFit="1" customWidth="1"/>
  </cols>
  <sheetData>
    <row r="1" spans="1:9" ht="21">
      <c r="A1" s="261" t="s">
        <v>638</v>
      </c>
      <c r="H1" s="283" t="s">
        <v>656</v>
      </c>
      <c r="I1" s="283"/>
    </row>
    <row r="2" spans="1:9" ht="47.25">
      <c r="A2" s="251" t="s">
        <v>638</v>
      </c>
      <c r="B2" s="252" t="s">
        <v>639</v>
      </c>
      <c r="C2" s="252" t="s">
        <v>640</v>
      </c>
      <c r="D2" s="253" t="s">
        <v>641</v>
      </c>
      <c r="E2" s="254" t="s">
        <v>642</v>
      </c>
      <c r="F2" s="252" t="s">
        <v>643</v>
      </c>
      <c r="G2" s="252" t="s">
        <v>644</v>
      </c>
      <c r="H2" s="252" t="s">
        <v>645</v>
      </c>
      <c r="I2" s="255" t="s">
        <v>646</v>
      </c>
    </row>
    <row r="3" spans="1:9" ht="31.5">
      <c r="A3" s="251" t="s">
        <v>647</v>
      </c>
      <c r="B3" s="20">
        <v>2390519.0300000003</v>
      </c>
      <c r="C3" s="20"/>
      <c r="D3" s="20"/>
      <c r="E3" s="20">
        <v>14637.96</v>
      </c>
      <c r="F3" s="20"/>
      <c r="G3" s="256"/>
      <c r="H3" s="20">
        <v>2405156.9900000002</v>
      </c>
      <c r="I3" s="257">
        <v>144285.9</v>
      </c>
    </row>
    <row r="4" spans="1:9" ht="47.25">
      <c r="A4" s="251" t="s">
        <v>649</v>
      </c>
      <c r="B4" s="20">
        <v>-1.0433723218739033E-8</v>
      </c>
      <c r="C4" s="20">
        <v>25000000</v>
      </c>
      <c r="D4" s="20"/>
      <c r="E4" s="20">
        <v>118904.12</v>
      </c>
      <c r="F4" s="256">
        <v>40513</v>
      </c>
      <c r="G4" s="256">
        <v>40573</v>
      </c>
      <c r="H4" s="20">
        <v>25118904.11999999</v>
      </c>
      <c r="I4" s="257">
        <v>118904.12</v>
      </c>
    </row>
    <row r="5" spans="1:9" ht="47.25">
      <c r="A5" s="251" t="s">
        <v>650</v>
      </c>
      <c r="B5" s="20">
        <v>-2.2060703486204147E-8</v>
      </c>
      <c r="C5" s="20">
        <v>20000000</v>
      </c>
      <c r="D5" s="20"/>
      <c r="E5" s="20">
        <v>88767.12</v>
      </c>
      <c r="F5" s="256">
        <v>40513</v>
      </c>
      <c r="G5" s="256">
        <v>40543</v>
      </c>
      <c r="H5" s="20">
        <v>20088767.119999979</v>
      </c>
      <c r="I5" s="257">
        <v>88767.12</v>
      </c>
    </row>
    <row r="6" spans="1:9" ht="31.5">
      <c r="A6" s="251" t="s">
        <v>651</v>
      </c>
      <c r="B6" s="20">
        <v>1.4915713109076023E-9</v>
      </c>
      <c r="C6" s="20">
        <v>20000000</v>
      </c>
      <c r="D6" s="20"/>
      <c r="E6" s="20">
        <v>82082.2</v>
      </c>
      <c r="F6" s="256">
        <v>40515</v>
      </c>
      <c r="G6" s="256">
        <v>40547</v>
      </c>
      <c r="H6" s="20">
        <v>20082082.199999999</v>
      </c>
      <c r="I6" s="257">
        <v>82082.2</v>
      </c>
    </row>
    <row r="7" spans="1:9" ht="47.25">
      <c r="A7" s="251" t="s">
        <v>650</v>
      </c>
      <c r="B7" s="20">
        <v>15122054.789999992</v>
      </c>
      <c r="C7" s="20"/>
      <c r="D7" s="20">
        <v>-15146465.75</v>
      </c>
      <c r="E7" s="20">
        <v>24410.959999999999</v>
      </c>
      <c r="F7" s="256">
        <v>40462</v>
      </c>
      <c r="G7" s="256">
        <v>40522</v>
      </c>
      <c r="H7" s="20">
        <v>-8.3455233834683895E-9</v>
      </c>
      <c r="I7" s="257">
        <v>530831.49999999988</v>
      </c>
    </row>
    <row r="8" spans="1:9" ht="47.25">
      <c r="A8" s="251" t="s">
        <v>652</v>
      </c>
      <c r="B8" s="20">
        <v>-5.5879354476928711E-9</v>
      </c>
      <c r="C8" s="20"/>
      <c r="D8" s="20"/>
      <c r="E8" s="20"/>
      <c r="F8" s="256"/>
      <c r="G8" s="256"/>
      <c r="H8" s="20">
        <v>-5.5879354476928711E-9</v>
      </c>
      <c r="I8" s="257">
        <v>545813.70000000007</v>
      </c>
    </row>
    <row r="9" spans="1:9" ht="47.25">
      <c r="A9" s="251" t="s">
        <v>653</v>
      </c>
      <c r="B9" s="20">
        <v>15191286.980000006</v>
      </c>
      <c r="C9" s="20"/>
      <c r="D9" s="20">
        <v>-15223582.189999999</v>
      </c>
      <c r="E9" s="20">
        <v>32295.21</v>
      </c>
      <c r="F9" s="256">
        <v>40435</v>
      </c>
      <c r="G9" s="256">
        <v>40525</v>
      </c>
      <c r="H9" s="20">
        <v>6.5556378103792667E-9</v>
      </c>
      <c r="I9" s="257">
        <v>554916.98</v>
      </c>
    </row>
    <row r="10" spans="1:9" ht="47.25">
      <c r="A10" s="251" t="s">
        <v>649</v>
      </c>
      <c r="B10" s="20">
        <v>-4.9185473471879959E-9</v>
      </c>
      <c r="C10" s="20"/>
      <c r="D10" s="20"/>
      <c r="E10" s="20"/>
      <c r="F10" s="258"/>
      <c r="G10" s="256"/>
      <c r="H10" s="20">
        <v>-4.9185473471879959E-9</v>
      </c>
      <c r="I10" s="257">
        <v>447378.06999999995</v>
      </c>
    </row>
    <row r="11" spans="1:9" ht="31.5">
      <c r="A11" s="251" t="s">
        <v>654</v>
      </c>
      <c r="B11" s="20">
        <v>8.8766682893037796E-10</v>
      </c>
      <c r="C11" s="20"/>
      <c r="D11" s="20"/>
      <c r="E11" s="20"/>
      <c r="F11" s="258"/>
      <c r="G11" s="256"/>
      <c r="H11" s="20">
        <v>8.8766682893037796E-10</v>
      </c>
      <c r="I11" s="257">
        <v>168287.66999999998</v>
      </c>
    </row>
    <row r="12" spans="1:9" ht="47.25">
      <c r="A12" s="251" t="s">
        <v>648</v>
      </c>
      <c r="B12" s="20">
        <v>1.939042704179883E-9</v>
      </c>
      <c r="C12" s="20"/>
      <c r="D12" s="20"/>
      <c r="E12" s="20"/>
      <c r="F12" s="258"/>
      <c r="G12" s="256"/>
      <c r="H12" s="20">
        <v>1.939042704179883E-9</v>
      </c>
      <c r="I12" s="257">
        <v>109039.78</v>
      </c>
    </row>
    <row r="13" spans="1:9" ht="15.75">
      <c r="A13" s="251" t="s">
        <v>655</v>
      </c>
      <c r="B13" s="20">
        <v>3.2741809263825417E-9</v>
      </c>
      <c r="C13" s="20"/>
      <c r="D13" s="20"/>
      <c r="E13" s="20"/>
      <c r="F13" s="258"/>
      <c r="G13" s="256"/>
      <c r="H13" s="20">
        <v>3.2741809263825417E-9</v>
      </c>
      <c r="I13" s="257">
        <v>203013.69</v>
      </c>
    </row>
    <row r="14" spans="1:9" ht="15.75">
      <c r="A14" s="259" t="s">
        <v>329</v>
      </c>
      <c r="B14" s="260">
        <v>32703860.799999986</v>
      </c>
      <c r="C14" s="260">
        <v>65000000</v>
      </c>
      <c r="D14" s="260">
        <v>-30370047.939999998</v>
      </c>
      <c r="E14" s="260">
        <v>361097.57</v>
      </c>
      <c r="F14" s="260"/>
      <c r="G14" s="260"/>
      <c r="H14" s="260">
        <v>67694910.429999977</v>
      </c>
      <c r="I14" s="260">
        <v>2993320.7299999995</v>
      </c>
    </row>
  </sheetData>
  <mergeCells count="1">
    <mergeCell ref="H1:I1"/>
  </mergeCells>
  <pageMargins left="0.70866141732283472" right="0.70866141732283472" top="0.74803149606299213" bottom="0.74803149606299213" header="0.31496062992125984"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H15"/>
  <sheetViews>
    <sheetView workbookViewId="0">
      <selection activeCell="H1" sqref="H1:I1"/>
    </sheetView>
  </sheetViews>
  <sheetFormatPr defaultRowHeight="15"/>
  <cols>
    <col min="1" max="1" width="54.28515625" bestFit="1" customWidth="1"/>
    <col min="2" max="2" width="11.7109375" bestFit="1" customWidth="1"/>
    <col min="3" max="3" width="11.7109375" customWidth="1"/>
    <col min="4" max="4" width="18.140625" bestFit="1" customWidth="1"/>
    <col min="5" max="8" width="16.42578125" bestFit="1" customWidth="1"/>
  </cols>
  <sheetData>
    <row r="1" spans="1:8" ht="15.75">
      <c r="A1" s="127" t="s">
        <v>491</v>
      </c>
      <c r="B1" s="128"/>
      <c r="C1" s="128"/>
      <c r="D1" s="98"/>
      <c r="E1" s="98"/>
      <c r="F1" s="98"/>
      <c r="G1" s="284" t="s">
        <v>492</v>
      </c>
      <c r="H1" s="284"/>
    </row>
    <row r="2" spans="1:8" ht="15.75">
      <c r="A2" s="127"/>
      <c r="B2" s="128"/>
      <c r="C2" s="128"/>
      <c r="D2" s="98"/>
      <c r="E2" s="98"/>
      <c r="F2" s="98"/>
      <c r="G2" s="129"/>
      <c r="H2" s="129"/>
    </row>
    <row r="3" spans="1:8" ht="15.75">
      <c r="A3" s="130" t="s">
        <v>502</v>
      </c>
      <c r="B3" s="131" t="s">
        <v>493</v>
      </c>
      <c r="C3" s="285" t="s">
        <v>657</v>
      </c>
      <c r="D3" s="132" t="s">
        <v>494</v>
      </c>
      <c r="E3" s="132" t="s">
        <v>494</v>
      </c>
      <c r="F3" s="132" t="s">
        <v>494</v>
      </c>
      <c r="G3" s="132" t="s">
        <v>494</v>
      </c>
      <c r="H3" s="132" t="s">
        <v>494</v>
      </c>
    </row>
    <row r="4" spans="1:8" ht="15.75">
      <c r="A4" s="133"/>
      <c r="B4" s="134" t="s">
        <v>495</v>
      </c>
      <c r="C4" s="286"/>
      <c r="D4" s="135" t="s">
        <v>496</v>
      </c>
      <c r="E4" s="135" t="s">
        <v>497</v>
      </c>
      <c r="F4" s="135" t="s">
        <v>498</v>
      </c>
      <c r="G4" s="135" t="s">
        <v>352</v>
      </c>
      <c r="H4" s="135" t="s">
        <v>499</v>
      </c>
    </row>
    <row r="5" spans="1:8" ht="15.75">
      <c r="A5" s="133"/>
      <c r="B5" s="136" t="s">
        <v>500</v>
      </c>
      <c r="C5" s="287"/>
      <c r="D5" s="136" t="s">
        <v>500</v>
      </c>
      <c r="E5" s="136" t="s">
        <v>500</v>
      </c>
      <c r="F5" s="136" t="s">
        <v>500</v>
      </c>
      <c r="G5" s="136" t="s">
        <v>500</v>
      </c>
      <c r="H5" s="136" t="s">
        <v>500</v>
      </c>
    </row>
    <row r="6" spans="1:8" ht="15.75">
      <c r="A6" s="137" t="s">
        <v>501</v>
      </c>
      <c r="B6" s="138">
        <v>1056963.95</v>
      </c>
      <c r="C6" s="138"/>
      <c r="D6" s="138">
        <v>807091.14</v>
      </c>
      <c r="E6" s="138">
        <v>807091.14</v>
      </c>
      <c r="F6" s="138">
        <v>807091.14</v>
      </c>
      <c r="G6" s="138">
        <v>807091.14</v>
      </c>
      <c r="H6" s="138">
        <v>807091.14</v>
      </c>
    </row>
    <row r="7" spans="1:8" ht="16.5" thickBot="1">
      <c r="A7" s="139" t="s">
        <v>386</v>
      </c>
      <c r="B7" s="140">
        <f>SUM(B6:B6)</f>
        <v>1056963.95</v>
      </c>
      <c r="C7" s="140"/>
      <c r="D7" s="140">
        <f>SUM(D6:D6)</f>
        <v>807091.14</v>
      </c>
      <c r="E7" s="140">
        <f>SUM(E6:E6)</f>
        <v>807091.14</v>
      </c>
      <c r="F7" s="140">
        <f>SUM(F6:F6)</f>
        <v>807091.14</v>
      </c>
      <c r="G7" s="140">
        <f>SUM(G6:G6)</f>
        <v>807091.14</v>
      </c>
      <c r="H7" s="140">
        <f>SUM(H6:H6)</f>
        <v>807091.14</v>
      </c>
    </row>
    <row r="8" spans="1:8" ht="15.75" thickTop="1"/>
    <row r="10" spans="1:8" ht="15.75">
      <c r="A10" s="130" t="s">
        <v>658</v>
      </c>
      <c r="B10" s="131" t="s">
        <v>493</v>
      </c>
      <c r="C10" s="285" t="s">
        <v>657</v>
      </c>
      <c r="D10" s="132" t="s">
        <v>494</v>
      </c>
      <c r="E10" s="132" t="s">
        <v>494</v>
      </c>
      <c r="F10" s="132" t="s">
        <v>494</v>
      </c>
      <c r="G10" s="132" t="s">
        <v>494</v>
      </c>
      <c r="H10" s="132" t="s">
        <v>494</v>
      </c>
    </row>
    <row r="11" spans="1:8" ht="15.75">
      <c r="A11" s="133"/>
      <c r="B11" s="134" t="s">
        <v>495</v>
      </c>
      <c r="C11" s="286"/>
      <c r="D11" s="135" t="s">
        <v>496</v>
      </c>
      <c r="E11" s="135" t="s">
        <v>497</v>
      </c>
      <c r="F11" s="135" t="s">
        <v>498</v>
      </c>
      <c r="G11" s="135" t="s">
        <v>352</v>
      </c>
      <c r="H11" s="135" t="s">
        <v>499</v>
      </c>
    </row>
    <row r="12" spans="1:8" ht="15.75">
      <c r="A12" s="133"/>
      <c r="B12" s="136" t="s">
        <v>500</v>
      </c>
      <c r="C12" s="287"/>
      <c r="D12" s="136" t="s">
        <v>500</v>
      </c>
      <c r="E12" s="136" t="s">
        <v>500</v>
      </c>
      <c r="F12" s="136" t="s">
        <v>500</v>
      </c>
      <c r="G12" s="136" t="s">
        <v>500</v>
      </c>
      <c r="H12" s="136" t="s">
        <v>500</v>
      </c>
    </row>
    <row r="13" spans="1:8" ht="15.75">
      <c r="A13" s="137" t="s">
        <v>501</v>
      </c>
      <c r="B13" s="138">
        <v>1101356</v>
      </c>
      <c r="C13" s="138">
        <v>937753.11</v>
      </c>
      <c r="D13" s="138">
        <v>840988.97</v>
      </c>
      <c r="E13" s="138">
        <v>840988.97</v>
      </c>
      <c r="F13" s="138">
        <v>840988.97</v>
      </c>
      <c r="G13" s="138">
        <v>840988.97</v>
      </c>
      <c r="H13" s="138">
        <v>840988.97</v>
      </c>
    </row>
    <row r="14" spans="1:8" ht="16.5" thickBot="1">
      <c r="A14" s="139" t="s">
        <v>386</v>
      </c>
      <c r="B14" s="140">
        <f t="shared" ref="B14:H14" si="0">SUM(B13:B13)</f>
        <v>1101356</v>
      </c>
      <c r="C14" s="140">
        <f t="shared" si="0"/>
        <v>937753.11</v>
      </c>
      <c r="D14" s="140">
        <f t="shared" si="0"/>
        <v>840988.97</v>
      </c>
      <c r="E14" s="140">
        <f t="shared" si="0"/>
        <v>840988.97</v>
      </c>
      <c r="F14" s="140">
        <f t="shared" si="0"/>
        <v>840988.97</v>
      </c>
      <c r="G14" s="140">
        <f t="shared" si="0"/>
        <v>840988.97</v>
      </c>
      <c r="H14" s="140">
        <f t="shared" si="0"/>
        <v>840988.97</v>
      </c>
    </row>
    <row r="15" spans="1:8" ht="15.75" thickTop="1"/>
  </sheetData>
  <mergeCells count="3">
    <mergeCell ref="G1:H1"/>
    <mergeCell ref="C10:C12"/>
    <mergeCell ref="C3:C5"/>
  </mergeCells>
  <pageMargins left="0.70866141732283472" right="0.70866141732283472" top="0.74803149606299213" bottom="0.74803149606299213" header="0.31496062992125984" footer="0.31496062992125984"/>
  <pageSetup paperSize="9" scale="81" orientation="landscape" r:id="rId1"/>
</worksheet>
</file>

<file path=xl/worksheets/sheet7.xml><?xml version="1.0" encoding="utf-8"?>
<worksheet xmlns="http://schemas.openxmlformats.org/spreadsheetml/2006/main" xmlns:r="http://schemas.openxmlformats.org/officeDocument/2006/relationships">
  <dimension ref="A1:H17141"/>
  <sheetViews>
    <sheetView view="pageBreakPreview" zoomScale="60" workbookViewId="0">
      <pane ySplit="5" topLeftCell="A573" activePane="bottomLeft" state="frozen"/>
      <selection pane="bottomLeft" activeCell="F5" sqref="F5"/>
    </sheetView>
  </sheetViews>
  <sheetFormatPr defaultRowHeight="15"/>
  <cols>
    <col min="1" max="1" width="9.140625" style="46"/>
    <col min="2" max="2" width="12" bestFit="1" customWidth="1"/>
    <col min="3" max="3" width="46" bestFit="1" customWidth="1"/>
    <col min="4" max="5" width="23.7109375" style="9" customWidth="1"/>
    <col min="6" max="6" width="16.85546875" style="32" bestFit="1" customWidth="1"/>
    <col min="7" max="7" width="27.42578125" style="9" bestFit="1" customWidth="1"/>
    <col min="8" max="8" width="16.28515625" style="52" bestFit="1" customWidth="1"/>
  </cols>
  <sheetData>
    <row r="1" spans="1:8">
      <c r="E1" s="288" t="s">
        <v>533</v>
      </c>
      <c r="F1" s="289"/>
    </row>
    <row r="2" spans="1:8" ht="23.25">
      <c r="A2" s="49" t="s">
        <v>357</v>
      </c>
      <c r="B2" s="50"/>
      <c r="C2" s="50"/>
      <c r="D2" s="51"/>
      <c r="E2" s="51"/>
      <c r="F2" s="150"/>
    </row>
    <row r="3" spans="1:8" ht="23.25">
      <c r="A3" s="49" t="s">
        <v>358</v>
      </c>
      <c r="B3" s="50"/>
      <c r="C3" s="50"/>
      <c r="D3" s="51"/>
      <c r="E3" s="51"/>
      <c r="F3" s="150"/>
    </row>
    <row r="5" spans="1:8" s="30" customFormat="1" ht="30">
      <c r="A5" s="45"/>
      <c r="D5" s="44" t="s">
        <v>354</v>
      </c>
      <c r="E5" s="44" t="s">
        <v>356</v>
      </c>
      <c r="F5" s="151" t="s">
        <v>355</v>
      </c>
      <c r="H5" s="53"/>
    </row>
    <row r="6" spans="1:8">
      <c r="A6" s="46" t="str">
        <f>('ANNEXURE B &amp; C'!N$3)</f>
        <v>410101</v>
      </c>
      <c r="B6" s="1">
        <v>1000000</v>
      </c>
      <c r="C6" s="1" t="s">
        <v>0</v>
      </c>
      <c r="D6" s="31"/>
      <c r="E6" s="31"/>
    </row>
    <row r="7" spans="1:8">
      <c r="B7" s="1"/>
      <c r="C7" s="1"/>
      <c r="D7" s="31"/>
      <c r="E7" s="31"/>
    </row>
    <row r="8" spans="1:8">
      <c r="A8" s="46" t="str">
        <f>('ANNEXURE B &amp; C'!N$3)</f>
        <v>410101</v>
      </c>
      <c r="B8" s="1">
        <v>1020000</v>
      </c>
      <c r="C8" s="1" t="s">
        <v>2</v>
      </c>
      <c r="D8" s="31"/>
      <c r="E8" s="31"/>
      <c r="F8" s="31"/>
    </row>
    <row r="9" spans="1:8">
      <c r="A9" s="46" t="str">
        <f>('ANNEXURE B &amp; C'!N$3)</f>
        <v>410101</v>
      </c>
      <c r="B9" s="2">
        <v>1020001</v>
      </c>
      <c r="C9" s="2" t="s">
        <v>3</v>
      </c>
      <c r="D9" s="20">
        <v>0</v>
      </c>
      <c r="E9" s="20">
        <v>0</v>
      </c>
      <c r="F9" s="38">
        <f>('ANNEXURE B &amp; C'!N$10)</f>
        <v>0</v>
      </c>
      <c r="G9" s="9" t="str">
        <f>IF(E9&lt;0.01,"",IF(E9&gt;F9,"BUDGET ERROR - INSUFICIENT",""))</f>
        <v/>
      </c>
      <c r="H9" s="52" t="str">
        <f>IF(F9&lt;0.1,"",IF(D9=0,"NO ORIGINAL BUDGET",(F9-D9)/D9))</f>
        <v/>
      </c>
    </row>
    <row r="10" spans="1:8">
      <c r="A10" s="46" t="str">
        <f>('ANNEXURE B &amp; C'!N$3)</f>
        <v>410101</v>
      </c>
      <c r="B10" s="2">
        <v>1020002</v>
      </c>
      <c r="C10" s="2" t="s">
        <v>4</v>
      </c>
      <c r="D10" s="20">
        <v>2809846</v>
      </c>
      <c r="E10" s="20">
        <v>1543653.3</v>
      </c>
      <c r="F10" s="38">
        <f>('ANNEXURE B &amp; C'!N$11)</f>
        <v>3039269</v>
      </c>
      <c r="G10" s="9" t="str">
        <f t="shared" ref="G10:G73" si="0">IF(E10&lt;0.01,"",IF(E10&gt;F10,"BUDGET ERROR - INSUFICIENT",""))</f>
        <v/>
      </c>
      <c r="H10" s="52">
        <f t="shared" ref="H10:H73" si="1">IF(F10&lt;0.1,"",IF(D10=0,"NO ORIGINAL BUDGET",(F10-D10)/D10))</f>
        <v>8.1649670480161543E-2</v>
      </c>
    </row>
    <row r="11" spans="1:8">
      <c r="A11" s="46" t="str">
        <f>('ANNEXURE B &amp; C'!N$3)</f>
        <v>410101</v>
      </c>
      <c r="B11" s="2">
        <v>1020004</v>
      </c>
      <c r="C11" s="2" t="s">
        <v>5</v>
      </c>
      <c r="D11" s="20">
        <v>0</v>
      </c>
      <c r="E11" s="20">
        <v>0</v>
      </c>
      <c r="F11" s="38">
        <f>('ANNEXURE B &amp; C'!N$12)</f>
        <v>0</v>
      </c>
      <c r="G11" s="9" t="str">
        <f t="shared" si="0"/>
        <v/>
      </c>
      <c r="H11" s="52" t="str">
        <f t="shared" si="1"/>
        <v/>
      </c>
    </row>
    <row r="12" spans="1:8">
      <c r="A12" s="46" t="str">
        <f>('ANNEXURE B &amp; C'!N$3)</f>
        <v>410101</v>
      </c>
      <c r="B12" s="2">
        <v>1020005</v>
      </c>
      <c r="C12" s="2" t="s">
        <v>6</v>
      </c>
      <c r="D12" s="20">
        <v>405</v>
      </c>
      <c r="E12" s="20">
        <v>246</v>
      </c>
      <c r="F12" s="38">
        <f>('ANNEXURE B &amp; C'!N$13)</f>
        <v>492</v>
      </c>
      <c r="G12" s="9" t="str">
        <f t="shared" si="0"/>
        <v/>
      </c>
      <c r="H12" s="52">
        <f t="shared" si="1"/>
        <v>0.21481481481481482</v>
      </c>
    </row>
    <row r="13" spans="1:8">
      <c r="A13" s="46" t="str">
        <f>('ANNEXURE B &amp; C'!N$3)</f>
        <v>410101</v>
      </c>
      <c r="B13" s="2">
        <v>1020006</v>
      </c>
      <c r="C13" s="2" t="s">
        <v>7</v>
      </c>
      <c r="D13" s="20">
        <v>78909</v>
      </c>
      <c r="E13" s="20">
        <v>85423</v>
      </c>
      <c r="F13" s="38">
        <f>('ANNEXURE B &amp; C'!N$14)</f>
        <v>103251</v>
      </c>
      <c r="G13" s="9" t="str">
        <f t="shared" si="0"/>
        <v/>
      </c>
      <c r="H13" s="52">
        <f t="shared" si="1"/>
        <v>0.30848192221419612</v>
      </c>
    </row>
    <row r="14" spans="1:8">
      <c r="A14" s="46" t="str">
        <f>('ANNEXURE B &amp; C'!N$3)</f>
        <v>410101</v>
      </c>
      <c r="B14" s="2">
        <v>1020007</v>
      </c>
      <c r="C14" s="2" t="s">
        <v>8</v>
      </c>
      <c r="D14" s="20">
        <v>0</v>
      </c>
      <c r="E14" s="20">
        <v>6391.56</v>
      </c>
      <c r="F14" s="38">
        <f>('ANNEXURE B &amp; C'!N$15)</f>
        <v>6392</v>
      </c>
      <c r="G14" s="9" t="str">
        <f t="shared" si="0"/>
        <v/>
      </c>
      <c r="H14" s="52" t="str">
        <f t="shared" si="1"/>
        <v>NO ORIGINAL BUDGET</v>
      </c>
    </row>
    <row r="15" spans="1:8">
      <c r="A15" s="46" t="str">
        <f>('ANNEXURE B &amp; C'!N$3)</f>
        <v>410101</v>
      </c>
      <c r="B15" s="2">
        <v>1020009</v>
      </c>
      <c r="C15" s="2" t="s">
        <v>9</v>
      </c>
      <c r="D15" s="20">
        <v>0</v>
      </c>
      <c r="E15" s="20">
        <v>0</v>
      </c>
      <c r="F15" s="38">
        <f>('ANNEXURE B &amp; C'!N$16)</f>
        <v>0</v>
      </c>
      <c r="G15" s="9" t="str">
        <f t="shared" si="0"/>
        <v/>
      </c>
      <c r="H15" s="52" t="str">
        <f t="shared" si="1"/>
        <v/>
      </c>
    </row>
    <row r="16" spans="1:8">
      <c r="A16" s="46" t="str">
        <f>('ANNEXURE B &amp; C'!N$3)</f>
        <v>410101</v>
      </c>
      <c r="B16" s="2">
        <v>1020010</v>
      </c>
      <c r="C16" s="2" t="s">
        <v>10</v>
      </c>
      <c r="D16" s="20">
        <v>0</v>
      </c>
      <c r="E16" s="20">
        <v>0</v>
      </c>
      <c r="F16" s="38">
        <f>('ANNEXURE B &amp; C'!N$17)</f>
        <v>0</v>
      </c>
      <c r="G16" s="9" t="str">
        <f t="shared" si="0"/>
        <v/>
      </c>
      <c r="H16" s="52" t="str">
        <f t="shared" si="1"/>
        <v/>
      </c>
    </row>
    <row r="17" spans="1:8">
      <c r="A17" s="46" t="str">
        <f>('ANNEXURE B &amp; C'!N$3)</f>
        <v>410101</v>
      </c>
      <c r="B17" s="2">
        <v>1020011</v>
      </c>
      <c r="C17" s="2" t="s">
        <v>11</v>
      </c>
      <c r="D17" s="20">
        <v>0</v>
      </c>
      <c r="E17" s="20">
        <v>17982</v>
      </c>
      <c r="F17" s="38">
        <f>('ANNEXURE B &amp; C'!N$18)</f>
        <v>0</v>
      </c>
      <c r="G17" s="9" t="str">
        <f t="shared" si="0"/>
        <v>BUDGET ERROR - INSUFICIENT</v>
      </c>
      <c r="H17" s="52" t="str">
        <f t="shared" si="1"/>
        <v/>
      </c>
    </row>
    <row r="18" spans="1:8">
      <c r="A18" s="46" t="str">
        <f>('ANNEXURE B &amp; C'!N$3)</f>
        <v>410101</v>
      </c>
      <c r="B18" s="2">
        <v>1020012</v>
      </c>
      <c r="C18" s="2" t="s">
        <v>12</v>
      </c>
      <c r="D18" s="20">
        <v>291585</v>
      </c>
      <c r="E18" s="20">
        <v>169786.37</v>
      </c>
      <c r="F18" s="38">
        <f>('ANNEXURE B &amp; C'!N$19)</f>
        <v>363555</v>
      </c>
      <c r="G18" s="9" t="str">
        <f t="shared" si="0"/>
        <v/>
      </c>
      <c r="H18" s="52">
        <f t="shared" si="1"/>
        <v>0.24682339626523997</v>
      </c>
    </row>
    <row r="19" spans="1:8">
      <c r="A19" s="46" t="str">
        <f>('ANNEXURE B &amp; C'!N$3)</f>
        <v>410101</v>
      </c>
      <c r="B19" s="2">
        <v>1020013</v>
      </c>
      <c r="C19" s="2" t="s">
        <v>13</v>
      </c>
      <c r="D19" s="20">
        <v>14895</v>
      </c>
      <c r="E19" s="20">
        <v>8228.83</v>
      </c>
      <c r="F19" s="38">
        <f>('ANNEXURE B &amp; C'!N$20)</f>
        <v>16425</v>
      </c>
      <c r="G19" s="9" t="str">
        <f t="shared" si="0"/>
        <v/>
      </c>
      <c r="H19" s="52">
        <f t="shared" si="1"/>
        <v>0.1027190332326284</v>
      </c>
    </row>
    <row r="20" spans="1:8">
      <c r="A20" s="46" t="str">
        <f>('ANNEXURE B &amp; C'!N$3)</f>
        <v>410101</v>
      </c>
      <c r="B20" s="2">
        <v>1020014</v>
      </c>
      <c r="C20" s="2" t="s">
        <v>14</v>
      </c>
      <c r="D20" s="20">
        <v>0</v>
      </c>
      <c r="E20" s="20">
        <v>0</v>
      </c>
      <c r="F20" s="38">
        <f>('ANNEXURE B &amp; C'!N$21)</f>
        <v>0</v>
      </c>
      <c r="G20" s="9" t="str">
        <f t="shared" si="0"/>
        <v/>
      </c>
      <c r="H20" s="52" t="str">
        <f t="shared" si="1"/>
        <v/>
      </c>
    </row>
    <row r="21" spans="1:8" ht="15.75" thickBot="1">
      <c r="A21" s="46" t="str">
        <f>('ANNEXURE B &amp; C'!N$3)</f>
        <v>410101</v>
      </c>
      <c r="B21" s="3">
        <v>1029990</v>
      </c>
      <c r="C21" s="3" t="s">
        <v>15</v>
      </c>
      <c r="D21" s="41">
        <v>3195640</v>
      </c>
      <c r="E21" s="41">
        <v>1831711.06</v>
      </c>
      <c r="F21" s="41">
        <f>SUM(F9:F20)</f>
        <v>3529384</v>
      </c>
      <c r="G21" s="9" t="str">
        <f t="shared" si="0"/>
        <v/>
      </c>
      <c r="H21" s="52">
        <f t="shared" si="1"/>
        <v>0.10443729581554868</v>
      </c>
    </row>
    <row r="22" spans="1:8">
      <c r="B22" s="1"/>
      <c r="C22" s="1"/>
      <c r="D22" s="31"/>
      <c r="E22" s="31"/>
      <c r="F22" s="31"/>
      <c r="G22" s="9" t="str">
        <f t="shared" si="0"/>
        <v/>
      </c>
      <c r="H22" s="52" t="str">
        <f t="shared" si="1"/>
        <v/>
      </c>
    </row>
    <row r="23" spans="1:8">
      <c r="A23" s="46" t="str">
        <f>('ANNEXURE B &amp; C'!N$3)</f>
        <v>410101</v>
      </c>
      <c r="B23" s="1">
        <v>1030000</v>
      </c>
      <c r="C23" s="1" t="s">
        <v>16</v>
      </c>
      <c r="D23" s="31"/>
      <c r="E23" s="31"/>
      <c r="F23" s="31"/>
      <c r="G23" s="9" t="str">
        <f t="shared" si="0"/>
        <v/>
      </c>
      <c r="H23" s="52" t="str">
        <f t="shared" si="1"/>
        <v/>
      </c>
    </row>
    <row r="24" spans="1:8">
      <c r="A24" s="46" t="str">
        <f>('ANNEXURE B &amp; C'!N$3)</f>
        <v>410101</v>
      </c>
      <c r="B24" s="2">
        <v>1030001</v>
      </c>
      <c r="C24" s="2" t="s">
        <v>17</v>
      </c>
      <c r="D24" s="20">
        <v>19301</v>
      </c>
      <c r="E24" s="20">
        <v>12159.49</v>
      </c>
      <c r="F24" s="38">
        <f>('ANNEXURE B &amp; C'!N$25)</f>
        <v>24821</v>
      </c>
      <c r="G24" s="9" t="str">
        <f t="shared" si="0"/>
        <v/>
      </c>
      <c r="H24" s="52">
        <f t="shared" si="1"/>
        <v>0.28599554427231749</v>
      </c>
    </row>
    <row r="25" spans="1:8">
      <c r="A25" s="46" t="str">
        <f>('ANNEXURE B &amp; C'!N$3)</f>
        <v>410101</v>
      </c>
      <c r="B25" s="2">
        <v>1030002</v>
      </c>
      <c r="C25" s="2" t="s">
        <v>18</v>
      </c>
      <c r="D25" s="20">
        <v>113702</v>
      </c>
      <c r="E25" s="20">
        <v>68781.600000000006</v>
      </c>
      <c r="F25" s="38">
        <f>('ANNEXURE B &amp; C'!N$26)</f>
        <v>142514</v>
      </c>
      <c r="G25" s="9" t="str">
        <f t="shared" si="0"/>
        <v/>
      </c>
      <c r="H25" s="52">
        <f t="shared" si="1"/>
        <v>0.25339923660093927</v>
      </c>
    </row>
    <row r="26" spans="1:8">
      <c r="A26" s="46" t="str">
        <f>('ANNEXURE B &amp; C'!N$3)</f>
        <v>410101</v>
      </c>
      <c r="B26" s="2">
        <v>1030003</v>
      </c>
      <c r="C26" s="2" t="s">
        <v>19</v>
      </c>
      <c r="D26" s="20">
        <v>335000</v>
      </c>
      <c r="E26" s="20">
        <v>203426.12</v>
      </c>
      <c r="F26" s="38">
        <f>('ANNEXURE B &amp; C'!N$27)</f>
        <v>406107</v>
      </c>
      <c r="G26" s="9" t="str">
        <f t="shared" si="0"/>
        <v/>
      </c>
      <c r="H26" s="52">
        <f t="shared" si="1"/>
        <v>0.21225970149253731</v>
      </c>
    </row>
    <row r="27" spans="1:8">
      <c r="A27" s="46" t="str">
        <f>('ANNEXURE B &amp; C'!N$3)</f>
        <v>410101</v>
      </c>
      <c r="B27" s="2">
        <v>1030004</v>
      </c>
      <c r="C27" s="2" t="s">
        <v>20</v>
      </c>
      <c r="D27" s="20">
        <v>0</v>
      </c>
      <c r="E27" s="20">
        <v>0</v>
      </c>
      <c r="F27" s="38">
        <f>('ANNEXURE B &amp; C'!N$28)</f>
        <v>0</v>
      </c>
      <c r="G27" s="9" t="str">
        <f t="shared" si="0"/>
        <v/>
      </c>
      <c r="H27" s="52" t="str">
        <f t="shared" si="1"/>
        <v/>
      </c>
    </row>
    <row r="28" spans="1:8">
      <c r="A28" s="46" t="str">
        <f>('ANNEXURE B &amp; C'!N$3)</f>
        <v>410101</v>
      </c>
      <c r="B28" s="3">
        <v>1039990</v>
      </c>
      <c r="C28" s="3" t="s">
        <v>21</v>
      </c>
      <c r="D28" s="39">
        <v>468003</v>
      </c>
      <c r="E28" s="39">
        <v>284367.21000000002</v>
      </c>
      <c r="F28" s="39">
        <f>SUM(F24:F27)</f>
        <v>573442</v>
      </c>
      <c r="G28" s="9" t="str">
        <f t="shared" si="0"/>
        <v/>
      </c>
      <c r="H28" s="52">
        <f t="shared" si="1"/>
        <v>0.22529556434467302</v>
      </c>
    </row>
    <row r="29" spans="1:8">
      <c r="B29" s="1"/>
      <c r="C29" s="1"/>
      <c r="D29" s="31"/>
      <c r="E29" s="31"/>
      <c r="F29" s="31"/>
      <c r="G29" s="9" t="str">
        <f t="shared" si="0"/>
        <v/>
      </c>
      <c r="H29" s="52" t="str">
        <f t="shared" si="1"/>
        <v/>
      </c>
    </row>
    <row r="30" spans="1:8">
      <c r="A30" s="46" t="str">
        <f>('ANNEXURE B &amp; C'!N$3)</f>
        <v>410101</v>
      </c>
      <c r="B30" s="1">
        <v>1040000</v>
      </c>
      <c r="C30" s="1" t="s">
        <v>22</v>
      </c>
      <c r="D30" s="31"/>
      <c r="E30" s="31"/>
      <c r="F30" s="31"/>
      <c r="G30" s="9" t="str">
        <f t="shared" si="0"/>
        <v/>
      </c>
      <c r="H30" s="52" t="str">
        <f t="shared" si="1"/>
        <v/>
      </c>
    </row>
    <row r="31" spans="1:8">
      <c r="A31" s="46" t="str">
        <f>('ANNEXURE B &amp; C'!N$3)</f>
        <v>410101</v>
      </c>
      <c r="B31" s="2">
        <v>1040001</v>
      </c>
      <c r="C31" s="2" t="s">
        <v>23</v>
      </c>
      <c r="D31" s="20">
        <v>460417</v>
      </c>
      <c r="E31" s="20">
        <v>223604.76</v>
      </c>
      <c r="F31" s="38">
        <f>('ANNEXURE B &amp; C'!N$32)</f>
        <v>447210</v>
      </c>
      <c r="G31" s="9" t="str">
        <f t="shared" si="0"/>
        <v/>
      </c>
      <c r="H31" s="52">
        <f t="shared" si="1"/>
        <v>-2.8684866110504175E-2</v>
      </c>
    </row>
    <row r="32" spans="1:8">
      <c r="A32" s="46" t="str">
        <f>('ANNEXURE B &amp; C'!N$3)</f>
        <v>410101</v>
      </c>
      <c r="B32" s="2">
        <v>1040002</v>
      </c>
      <c r="C32" s="2" t="s">
        <v>24</v>
      </c>
      <c r="D32" s="20">
        <v>17280</v>
      </c>
      <c r="E32" s="20">
        <v>0</v>
      </c>
      <c r="F32" s="38">
        <f>('ANNEXURE B &amp; C'!N$33)</f>
        <v>0</v>
      </c>
      <c r="G32" s="9" t="str">
        <f t="shared" si="0"/>
        <v/>
      </c>
      <c r="H32" s="52" t="str">
        <f t="shared" si="1"/>
        <v/>
      </c>
    </row>
    <row r="33" spans="1:8">
      <c r="A33" s="46" t="str">
        <f>('ANNEXURE B &amp; C'!N$3)</f>
        <v>410101</v>
      </c>
      <c r="B33" s="2">
        <v>1040003</v>
      </c>
      <c r="C33" s="2" t="s">
        <v>25</v>
      </c>
      <c r="D33" s="20">
        <v>0</v>
      </c>
      <c r="E33" s="20">
        <v>0</v>
      </c>
      <c r="F33" s="38">
        <f>('ANNEXURE B &amp; C'!N$34)</f>
        <v>0</v>
      </c>
      <c r="G33" s="9" t="str">
        <f t="shared" si="0"/>
        <v/>
      </c>
      <c r="H33" s="52" t="str">
        <f t="shared" si="1"/>
        <v/>
      </c>
    </row>
    <row r="34" spans="1:8">
      <c r="A34" s="46" t="str">
        <f>('ANNEXURE B &amp; C'!N$3)</f>
        <v>410101</v>
      </c>
      <c r="B34" s="2">
        <v>1040004</v>
      </c>
      <c r="C34" s="2" t="s">
        <v>26</v>
      </c>
      <c r="D34" s="20">
        <v>69063</v>
      </c>
      <c r="E34" s="20">
        <v>33540.769999999997</v>
      </c>
      <c r="F34" s="38">
        <f>('ANNEXURE B &amp; C'!N$35)</f>
        <v>67082</v>
      </c>
      <c r="G34" s="9" t="str">
        <f t="shared" si="0"/>
        <v/>
      </c>
      <c r="H34" s="52">
        <f t="shared" si="1"/>
        <v>-2.8683955229283409E-2</v>
      </c>
    </row>
    <row r="35" spans="1:8">
      <c r="A35" s="46" t="str">
        <f>('ANNEXURE B &amp; C'!N$3)</f>
        <v>410101</v>
      </c>
      <c r="B35" s="2">
        <v>1040005</v>
      </c>
      <c r="C35" s="2" t="s">
        <v>27</v>
      </c>
      <c r="D35" s="20">
        <v>34248</v>
      </c>
      <c r="E35" s="20">
        <v>0</v>
      </c>
      <c r="F35" s="38">
        <f>('ANNEXURE B &amp; C'!N$36)</f>
        <v>35964</v>
      </c>
      <c r="G35" s="9" t="str">
        <f t="shared" si="0"/>
        <v/>
      </c>
      <c r="H35" s="52">
        <f t="shared" si="1"/>
        <v>5.010511562718991E-2</v>
      </c>
    </row>
    <row r="36" spans="1:8">
      <c r="A36" s="46" t="str">
        <f>('ANNEXURE B &amp; C'!N$3)</f>
        <v>410101</v>
      </c>
      <c r="B36" s="2">
        <v>1040006</v>
      </c>
      <c r="C36" s="2" t="s">
        <v>28</v>
      </c>
      <c r="D36" s="20">
        <v>168753</v>
      </c>
      <c r="E36" s="20">
        <v>88595.5</v>
      </c>
      <c r="F36" s="38">
        <f>('ANNEXURE B &amp; C'!N$37)</f>
        <v>177192</v>
      </c>
      <c r="G36" s="9" t="str">
        <f t="shared" si="0"/>
        <v/>
      </c>
      <c r="H36" s="52">
        <f t="shared" si="1"/>
        <v>5.0007999857780309E-2</v>
      </c>
    </row>
    <row r="37" spans="1:8">
      <c r="A37" s="46" t="str">
        <f>('ANNEXURE B &amp; C'!N$3)</f>
        <v>410101</v>
      </c>
      <c r="B37" s="2">
        <v>1040007</v>
      </c>
      <c r="C37" s="2" t="s">
        <v>29</v>
      </c>
      <c r="D37" s="20">
        <v>0</v>
      </c>
      <c r="E37" s="20">
        <v>0</v>
      </c>
      <c r="F37" s="38">
        <f>('ANNEXURE B &amp; C'!N$38)</f>
        <v>0</v>
      </c>
      <c r="G37" s="9" t="str">
        <f t="shared" si="0"/>
        <v/>
      </c>
      <c r="H37" s="52" t="str">
        <f t="shared" si="1"/>
        <v/>
      </c>
    </row>
    <row r="38" spans="1:8">
      <c r="A38" s="46" t="str">
        <f>('ANNEXURE B &amp; C'!N$3)</f>
        <v>410101</v>
      </c>
      <c r="B38" s="2">
        <v>1040008</v>
      </c>
      <c r="C38" s="2" t="s">
        <v>30</v>
      </c>
      <c r="D38" s="20">
        <v>0</v>
      </c>
      <c r="E38" s="20">
        <v>0</v>
      </c>
      <c r="F38" s="38">
        <f>('ANNEXURE B &amp; C'!N$39)</f>
        <v>0</v>
      </c>
      <c r="G38" s="9" t="str">
        <f t="shared" si="0"/>
        <v/>
      </c>
      <c r="H38" s="52" t="str">
        <f t="shared" si="1"/>
        <v/>
      </c>
    </row>
    <row r="39" spans="1:8">
      <c r="A39" s="46" t="str">
        <f>('ANNEXURE B &amp; C'!N$3)</f>
        <v>410101</v>
      </c>
      <c r="B39" s="3">
        <v>1049990</v>
      </c>
      <c r="C39" s="3" t="s">
        <v>31</v>
      </c>
      <c r="D39" s="39">
        <v>749761</v>
      </c>
      <c r="E39" s="39">
        <v>345741.03</v>
      </c>
      <c r="F39" s="39">
        <f>SUM(F31:F38)</f>
        <v>727448</v>
      </c>
      <c r="G39" s="9" t="str">
        <f t="shared" si="0"/>
        <v/>
      </c>
      <c r="H39" s="52">
        <f t="shared" si="1"/>
        <v>-2.9760150234541406E-2</v>
      </c>
    </row>
    <row r="40" spans="1:8">
      <c r="B40" s="1"/>
      <c r="C40" s="1"/>
      <c r="D40" s="31"/>
      <c r="E40" s="31"/>
      <c r="F40" s="31"/>
      <c r="G40" s="9" t="str">
        <f t="shared" si="0"/>
        <v/>
      </c>
      <c r="H40" s="52" t="str">
        <f t="shared" si="1"/>
        <v/>
      </c>
    </row>
    <row r="41" spans="1:8" ht="15.75" thickBot="1">
      <c r="A41" s="46" t="str">
        <f>('ANNEXURE B &amp; C'!N$3)</f>
        <v>410101</v>
      </c>
      <c r="B41" s="4">
        <v>1049995</v>
      </c>
      <c r="C41" s="4" t="s">
        <v>32</v>
      </c>
      <c r="D41" s="40">
        <v>4413404</v>
      </c>
      <c r="E41" s="40">
        <v>2461819.2999999998</v>
      </c>
      <c r="F41" s="40">
        <f>SUM(F39+F28+F21)</f>
        <v>4830274</v>
      </c>
      <c r="G41" s="9" t="str">
        <f t="shared" si="0"/>
        <v/>
      </c>
      <c r="H41" s="52">
        <f t="shared" si="1"/>
        <v>9.4455436212048563E-2</v>
      </c>
    </row>
    <row r="42" spans="1:8" ht="15.75" thickTop="1">
      <c r="B42" s="1"/>
      <c r="C42" s="1"/>
      <c r="D42" s="31"/>
      <c r="E42" s="31"/>
      <c r="F42" s="31"/>
      <c r="G42" s="9" t="str">
        <f t="shared" si="0"/>
        <v/>
      </c>
      <c r="H42" s="52" t="str">
        <f t="shared" si="1"/>
        <v/>
      </c>
    </row>
    <row r="43" spans="1:8">
      <c r="A43" s="46" t="str">
        <f>('ANNEXURE B &amp; C'!N$3)</f>
        <v>410101</v>
      </c>
      <c r="B43" s="1">
        <v>1050000</v>
      </c>
      <c r="C43" s="1" t="s">
        <v>33</v>
      </c>
      <c r="D43" s="31"/>
      <c r="E43" s="31"/>
      <c r="F43" s="31"/>
      <c r="G43" s="9" t="str">
        <f t="shared" si="0"/>
        <v/>
      </c>
      <c r="H43" s="52" t="str">
        <f t="shared" si="1"/>
        <v/>
      </c>
    </row>
    <row r="44" spans="1:8">
      <c r="B44" s="1"/>
      <c r="C44" s="1"/>
      <c r="D44" s="31"/>
      <c r="E44" s="31"/>
      <c r="F44" s="31"/>
      <c r="G44" s="9" t="str">
        <f t="shared" si="0"/>
        <v/>
      </c>
      <c r="H44" s="52" t="str">
        <f t="shared" si="1"/>
        <v/>
      </c>
    </row>
    <row r="45" spans="1:8">
      <c r="A45" s="46" t="str">
        <f>('ANNEXURE B &amp; C'!N$3)</f>
        <v>410101</v>
      </c>
      <c r="B45" s="1">
        <v>1060000</v>
      </c>
      <c r="C45" s="1" t="s">
        <v>34</v>
      </c>
      <c r="D45" s="31"/>
      <c r="E45" s="31"/>
      <c r="F45" s="31"/>
      <c r="G45" s="9" t="str">
        <f t="shared" si="0"/>
        <v/>
      </c>
      <c r="H45" s="52" t="str">
        <f t="shared" si="1"/>
        <v/>
      </c>
    </row>
    <row r="46" spans="1:8">
      <c r="A46" s="46" t="str">
        <f>('ANNEXURE B &amp; C'!N$3)</f>
        <v>410101</v>
      </c>
      <c r="B46" s="2">
        <v>1060001</v>
      </c>
      <c r="C46" s="2" t="s">
        <v>35</v>
      </c>
      <c r="D46" s="20">
        <v>0</v>
      </c>
      <c r="E46" s="20">
        <v>0</v>
      </c>
      <c r="F46" s="38">
        <f>('ANNEXURE B &amp; C'!N$47)</f>
        <v>0</v>
      </c>
      <c r="G46" s="9" t="str">
        <f t="shared" si="0"/>
        <v/>
      </c>
      <c r="H46" s="52" t="str">
        <f t="shared" si="1"/>
        <v/>
      </c>
    </row>
    <row r="47" spans="1:8">
      <c r="A47" s="46" t="str">
        <f>('ANNEXURE B &amp; C'!N$3)</f>
        <v>410101</v>
      </c>
      <c r="B47" s="2">
        <v>1060003</v>
      </c>
      <c r="C47" s="2" t="s">
        <v>36</v>
      </c>
      <c r="D47" s="20">
        <v>0</v>
      </c>
      <c r="E47" s="20">
        <v>0</v>
      </c>
      <c r="F47" s="38">
        <f>('ANNEXURE B &amp; C'!N$48)</f>
        <v>450000</v>
      </c>
      <c r="G47" s="9" t="str">
        <f t="shared" si="0"/>
        <v/>
      </c>
      <c r="H47" s="52" t="str">
        <f t="shared" si="1"/>
        <v>NO ORIGINAL BUDGET</v>
      </c>
    </row>
    <row r="48" spans="1:8">
      <c r="A48" s="46" t="str">
        <f>('ANNEXURE B &amp; C'!N$3)</f>
        <v>410101</v>
      </c>
      <c r="B48" s="2">
        <v>1060090</v>
      </c>
      <c r="C48" s="2" t="s">
        <v>37</v>
      </c>
      <c r="D48" s="20">
        <v>0</v>
      </c>
      <c r="E48" s="20">
        <v>0</v>
      </c>
      <c r="F48" s="38">
        <f>('ANNEXURE B &amp; C'!N$49)</f>
        <v>0</v>
      </c>
      <c r="G48" s="9" t="str">
        <f t="shared" si="0"/>
        <v/>
      </c>
      <c r="H48" s="52" t="str">
        <f t="shared" si="1"/>
        <v/>
      </c>
    </row>
    <row r="49" spans="1:8">
      <c r="A49" s="46" t="str">
        <f>('ANNEXURE B &amp; C'!N$3)</f>
        <v>410101</v>
      </c>
      <c r="B49" s="2">
        <v>1060100</v>
      </c>
      <c r="C49" s="2" t="s">
        <v>38</v>
      </c>
      <c r="D49" s="20">
        <v>0</v>
      </c>
      <c r="E49" s="20">
        <v>0</v>
      </c>
      <c r="F49" s="38">
        <f>('ANNEXURE B &amp; C'!N$50)</f>
        <v>0</v>
      </c>
      <c r="G49" s="9" t="str">
        <f t="shared" si="0"/>
        <v/>
      </c>
      <c r="H49" s="52" t="str">
        <f t="shared" si="1"/>
        <v/>
      </c>
    </row>
    <row r="50" spans="1:8">
      <c r="A50" s="46" t="str">
        <f>('ANNEXURE B &amp; C'!N$3)</f>
        <v>410101</v>
      </c>
      <c r="B50" s="2">
        <v>1060200</v>
      </c>
      <c r="C50" s="2" t="s">
        <v>39</v>
      </c>
      <c r="D50" s="20">
        <v>0</v>
      </c>
      <c r="E50" s="20">
        <v>0</v>
      </c>
      <c r="F50" s="38">
        <f>('ANNEXURE B &amp; C'!N$51)</f>
        <v>0</v>
      </c>
      <c r="G50" s="9" t="str">
        <f t="shared" si="0"/>
        <v/>
      </c>
      <c r="H50" s="52" t="str">
        <f t="shared" si="1"/>
        <v/>
      </c>
    </row>
    <row r="51" spans="1:8">
      <c r="A51" s="46" t="str">
        <f>('ANNEXURE B &amp; C'!N$3)</f>
        <v>410101</v>
      </c>
      <c r="B51" s="2">
        <v>1060201</v>
      </c>
      <c r="C51" s="2" t="s">
        <v>40</v>
      </c>
      <c r="D51" s="20">
        <v>0</v>
      </c>
      <c r="E51" s="20">
        <v>0</v>
      </c>
      <c r="F51" s="38">
        <f>('ANNEXURE B &amp; C'!N$52)</f>
        <v>0</v>
      </c>
      <c r="G51" s="9" t="str">
        <f t="shared" si="0"/>
        <v/>
      </c>
      <c r="H51" s="52" t="str">
        <f t="shared" si="1"/>
        <v/>
      </c>
    </row>
    <row r="52" spans="1:8">
      <c r="A52" s="46" t="str">
        <f>('ANNEXURE B &amp; C'!N$3)</f>
        <v>410101</v>
      </c>
      <c r="B52" s="2">
        <v>1060204</v>
      </c>
      <c r="C52" s="2" t="s">
        <v>41</v>
      </c>
      <c r="D52" s="20">
        <v>0</v>
      </c>
      <c r="E52" s="20">
        <v>0</v>
      </c>
      <c r="F52" s="38">
        <f>('ANNEXURE B &amp; C'!N$53)</f>
        <v>0</v>
      </c>
      <c r="G52" s="9" t="str">
        <f t="shared" si="0"/>
        <v/>
      </c>
      <c r="H52" s="52" t="str">
        <f t="shared" si="1"/>
        <v/>
      </c>
    </row>
    <row r="53" spans="1:8">
      <c r="A53" s="46" t="str">
        <f>('ANNEXURE B &amp; C'!N$3)</f>
        <v>410101</v>
      </c>
      <c r="B53" s="2">
        <v>1060205</v>
      </c>
      <c r="C53" s="2" t="s">
        <v>42</v>
      </c>
      <c r="D53" s="20">
        <v>0</v>
      </c>
      <c r="E53" s="20">
        <v>0</v>
      </c>
      <c r="F53" s="38">
        <f>('ANNEXURE B &amp; C'!N$54)</f>
        <v>0</v>
      </c>
      <c r="G53" s="9" t="str">
        <f t="shared" si="0"/>
        <v/>
      </c>
      <c r="H53" s="52" t="str">
        <f t="shared" si="1"/>
        <v/>
      </c>
    </row>
    <row r="54" spans="1:8">
      <c r="A54" s="46" t="str">
        <f>('ANNEXURE B &amp; C'!N$3)</f>
        <v>410101</v>
      </c>
      <c r="B54" s="2">
        <v>1060207</v>
      </c>
      <c r="C54" s="2" t="s">
        <v>43</v>
      </c>
      <c r="D54" s="20">
        <v>0</v>
      </c>
      <c r="E54" s="20">
        <v>0</v>
      </c>
      <c r="F54" s="38">
        <f>('ANNEXURE B &amp; C'!N$55)</f>
        <v>0</v>
      </c>
      <c r="G54" s="9" t="str">
        <f t="shared" si="0"/>
        <v/>
      </c>
      <c r="H54" s="52" t="str">
        <f t="shared" si="1"/>
        <v/>
      </c>
    </row>
    <row r="55" spans="1:8">
      <c r="A55" s="46" t="str">
        <f>('ANNEXURE B &amp; C'!N$3)</f>
        <v>410101</v>
      </c>
      <c r="B55" s="2">
        <v>1060208</v>
      </c>
      <c r="C55" s="2" t="s">
        <v>44</v>
      </c>
      <c r="D55" s="20">
        <v>38100</v>
      </c>
      <c r="E55" s="20">
        <v>38008.620000000003</v>
      </c>
      <c r="F55" s="38">
        <f>('ANNEXURE B &amp; C'!N$56)</f>
        <v>80015</v>
      </c>
      <c r="G55" s="9" t="str">
        <f t="shared" si="0"/>
        <v/>
      </c>
      <c r="H55" s="52">
        <f t="shared" si="1"/>
        <v>1.1001312335958005</v>
      </c>
    </row>
    <row r="56" spans="1:8">
      <c r="A56" s="46" t="str">
        <f>('ANNEXURE B &amp; C'!N$3)</f>
        <v>410101</v>
      </c>
      <c r="B56" s="2">
        <v>1060209</v>
      </c>
      <c r="C56" s="2" t="s">
        <v>45</v>
      </c>
      <c r="D56" s="20">
        <v>0</v>
      </c>
      <c r="E56" s="20">
        <v>0</v>
      </c>
      <c r="F56" s="38">
        <f>('ANNEXURE B &amp; C'!N$57)</f>
        <v>0</v>
      </c>
      <c r="G56" s="9" t="str">
        <f t="shared" si="0"/>
        <v/>
      </c>
      <c r="H56" s="52" t="str">
        <f t="shared" si="1"/>
        <v/>
      </c>
    </row>
    <row r="57" spans="1:8">
      <c r="A57" s="46" t="str">
        <f>('ANNEXURE B &amp; C'!N$3)</f>
        <v>410101</v>
      </c>
      <c r="B57" s="2">
        <v>1060210</v>
      </c>
      <c r="C57" s="2" t="s">
        <v>46</v>
      </c>
      <c r="D57" s="20">
        <v>1986868</v>
      </c>
      <c r="E57" s="20">
        <v>1910052.49</v>
      </c>
      <c r="F57" s="38">
        <f>('ANNEXURE B &amp; C'!N$58)</f>
        <v>3781085</v>
      </c>
      <c r="G57" s="9" t="str">
        <f t="shared" si="0"/>
        <v/>
      </c>
      <c r="H57" s="52">
        <f t="shared" si="1"/>
        <v>0.90303784650011976</v>
      </c>
    </row>
    <row r="58" spans="1:8">
      <c r="A58" s="46" t="str">
        <f>('ANNEXURE B &amp; C'!N$3)</f>
        <v>410101</v>
      </c>
      <c r="B58" s="2">
        <v>1060303</v>
      </c>
      <c r="C58" s="2" t="s">
        <v>47</v>
      </c>
      <c r="D58" s="20">
        <v>0</v>
      </c>
      <c r="E58" s="20">
        <v>0</v>
      </c>
      <c r="F58" s="38">
        <f>('ANNEXURE B &amp; C'!N$59)</f>
        <v>0</v>
      </c>
      <c r="G58" s="9" t="str">
        <f t="shared" si="0"/>
        <v/>
      </c>
      <c r="H58" s="52" t="str">
        <f t="shared" si="1"/>
        <v/>
      </c>
    </row>
    <row r="59" spans="1:8">
      <c r="A59" s="46" t="str">
        <f>('ANNEXURE B &amp; C'!N$3)</f>
        <v>410101</v>
      </c>
      <c r="B59" s="2">
        <v>1060304</v>
      </c>
      <c r="C59" s="2" t="s">
        <v>48</v>
      </c>
      <c r="D59" s="20">
        <v>0</v>
      </c>
      <c r="E59" s="20">
        <v>0</v>
      </c>
      <c r="F59" s="38">
        <f>('ANNEXURE B &amp; C'!N$60)</f>
        <v>0</v>
      </c>
      <c r="G59" s="9" t="str">
        <f t="shared" si="0"/>
        <v/>
      </c>
      <c r="H59" s="52" t="str">
        <f t="shared" si="1"/>
        <v/>
      </c>
    </row>
    <row r="60" spans="1:8">
      <c r="A60" s="46" t="str">
        <f>('ANNEXURE B &amp; C'!N$3)</f>
        <v>410101</v>
      </c>
      <c r="B60" s="2">
        <v>1060305</v>
      </c>
      <c r="C60" s="2" t="s">
        <v>49</v>
      </c>
      <c r="D60" s="20">
        <v>0</v>
      </c>
      <c r="E60" s="20">
        <v>0</v>
      </c>
      <c r="F60" s="38">
        <f>('ANNEXURE B &amp; C'!N$61)</f>
        <v>0</v>
      </c>
      <c r="G60" s="9" t="str">
        <f t="shared" si="0"/>
        <v/>
      </c>
      <c r="H60" s="52" t="str">
        <f t="shared" si="1"/>
        <v/>
      </c>
    </row>
    <row r="61" spans="1:8">
      <c r="A61" s="46" t="str">
        <f>('ANNEXURE B &amp; C'!N$3)</f>
        <v>410101</v>
      </c>
      <c r="B61" s="2">
        <v>1060400</v>
      </c>
      <c r="C61" s="2" t="s">
        <v>50</v>
      </c>
      <c r="D61" s="20">
        <v>0</v>
      </c>
      <c r="E61" s="20">
        <v>0</v>
      </c>
      <c r="F61" s="38">
        <f>('ANNEXURE B &amp; C'!N$62)</f>
        <v>0</v>
      </c>
      <c r="G61" s="9" t="str">
        <f t="shared" si="0"/>
        <v/>
      </c>
      <c r="H61" s="52" t="str">
        <f t="shared" si="1"/>
        <v/>
      </c>
    </row>
    <row r="62" spans="1:8">
      <c r="A62" s="46" t="str">
        <f>('ANNEXURE B &amp; C'!N$3)</f>
        <v>410101</v>
      </c>
      <c r="B62" s="2">
        <v>1060401</v>
      </c>
      <c r="C62" s="2" t="s">
        <v>51</v>
      </c>
      <c r="D62" s="20">
        <v>150000</v>
      </c>
      <c r="E62" s="20">
        <v>211022.44</v>
      </c>
      <c r="F62" s="38">
        <f>('ANNEXURE B &amp; C'!N$63)</f>
        <v>250862</v>
      </c>
      <c r="G62" s="9" t="str">
        <f t="shared" si="0"/>
        <v/>
      </c>
      <c r="H62" s="52">
        <f t="shared" si="1"/>
        <v>0.67241333333333331</v>
      </c>
    </row>
    <row r="63" spans="1:8">
      <c r="A63" s="46" t="str">
        <f>('ANNEXURE B &amp; C'!N$3)</f>
        <v>410101</v>
      </c>
      <c r="B63" s="2">
        <v>1060402</v>
      </c>
      <c r="C63" s="2" t="s">
        <v>52</v>
      </c>
      <c r="D63" s="20">
        <v>51000</v>
      </c>
      <c r="E63" s="20">
        <v>31267.32</v>
      </c>
      <c r="F63" s="38">
        <f>('ANNEXURE B &amp; C'!N$64)</f>
        <v>59862</v>
      </c>
      <c r="G63" s="9" t="str">
        <f t="shared" si="0"/>
        <v/>
      </c>
      <c r="H63" s="52">
        <f t="shared" si="1"/>
        <v>0.17376470588235293</v>
      </c>
    </row>
    <row r="64" spans="1:8">
      <c r="A64" s="46" t="str">
        <f>('ANNEXURE B &amp; C'!N$3)</f>
        <v>410101</v>
      </c>
      <c r="B64" s="2">
        <v>1060403</v>
      </c>
      <c r="C64" s="2" t="s">
        <v>53</v>
      </c>
      <c r="D64" s="20">
        <v>43000</v>
      </c>
      <c r="E64" s="20">
        <v>19234.599999999999</v>
      </c>
      <c r="F64" s="38">
        <f>('ANNEXURE B &amp; C'!N$65)</f>
        <v>35137</v>
      </c>
      <c r="G64" s="9" t="str">
        <f t="shared" si="0"/>
        <v/>
      </c>
      <c r="H64" s="52">
        <f t="shared" si="1"/>
        <v>-0.18286046511627907</v>
      </c>
    </row>
    <row r="65" spans="1:8">
      <c r="A65" s="46" t="str">
        <f>('ANNEXURE B &amp; C'!N$3)</f>
        <v>410101</v>
      </c>
      <c r="B65" s="2">
        <v>1060404</v>
      </c>
      <c r="C65" s="2" t="s">
        <v>54</v>
      </c>
      <c r="D65" s="20">
        <v>0</v>
      </c>
      <c r="E65" s="20">
        <v>0</v>
      </c>
      <c r="F65" s="38">
        <f>('ANNEXURE B &amp; C'!N$66)</f>
        <v>0</v>
      </c>
      <c r="G65" s="9" t="str">
        <f t="shared" si="0"/>
        <v/>
      </c>
      <c r="H65" s="52" t="str">
        <f t="shared" si="1"/>
        <v/>
      </c>
    </row>
    <row r="66" spans="1:8">
      <c r="A66" s="46" t="str">
        <f>('ANNEXURE B &amp; C'!N$3)</f>
        <v>410101</v>
      </c>
      <c r="B66" s="2">
        <v>1060405</v>
      </c>
      <c r="C66" s="2" t="s">
        <v>55</v>
      </c>
      <c r="D66" s="20">
        <v>0</v>
      </c>
      <c r="E66" s="20">
        <v>0</v>
      </c>
      <c r="F66" s="38">
        <f>('ANNEXURE B &amp; C'!N$67)</f>
        <v>0</v>
      </c>
      <c r="G66" s="9" t="str">
        <f t="shared" si="0"/>
        <v/>
      </c>
      <c r="H66" s="52" t="str">
        <f t="shared" si="1"/>
        <v/>
      </c>
    </row>
    <row r="67" spans="1:8">
      <c r="A67" s="46" t="str">
        <f>('ANNEXURE B &amp; C'!N$3)</f>
        <v>410101</v>
      </c>
      <c r="B67" s="2">
        <v>1060601</v>
      </c>
      <c r="C67" s="2" t="s">
        <v>56</v>
      </c>
      <c r="D67" s="20">
        <v>0</v>
      </c>
      <c r="E67" s="20">
        <v>0</v>
      </c>
      <c r="F67" s="38">
        <f>('ANNEXURE B &amp; C'!N$68)</f>
        <v>0</v>
      </c>
      <c r="G67" s="9" t="str">
        <f t="shared" si="0"/>
        <v/>
      </c>
      <c r="H67" s="52" t="str">
        <f t="shared" si="1"/>
        <v/>
      </c>
    </row>
    <row r="68" spans="1:8">
      <c r="A68" s="46" t="str">
        <f>('ANNEXURE B &amp; C'!N$3)</f>
        <v>410101</v>
      </c>
      <c r="B68" s="2">
        <v>1060701</v>
      </c>
      <c r="C68" s="2" t="s">
        <v>57</v>
      </c>
      <c r="D68" s="20">
        <v>0</v>
      </c>
      <c r="E68" s="20">
        <v>0</v>
      </c>
      <c r="F68" s="38">
        <f>('ANNEXURE B &amp; C'!N$69)</f>
        <v>0</v>
      </c>
      <c r="G68" s="9" t="str">
        <f t="shared" si="0"/>
        <v/>
      </c>
      <c r="H68" s="52" t="str">
        <f t="shared" si="1"/>
        <v/>
      </c>
    </row>
    <row r="69" spans="1:8">
      <c r="A69" s="46" t="str">
        <f>('ANNEXURE B &amp; C'!N$3)</f>
        <v>410101</v>
      </c>
      <c r="B69" s="2">
        <v>1060702</v>
      </c>
      <c r="C69" s="2" t="s">
        <v>58</v>
      </c>
      <c r="D69" s="20">
        <v>0</v>
      </c>
      <c r="E69" s="20">
        <v>0</v>
      </c>
      <c r="F69" s="38">
        <f>('ANNEXURE B &amp; C'!N$70)</f>
        <v>0</v>
      </c>
      <c r="G69" s="9" t="str">
        <f t="shared" si="0"/>
        <v/>
      </c>
      <c r="H69" s="52" t="str">
        <f t="shared" si="1"/>
        <v/>
      </c>
    </row>
    <row r="70" spans="1:8">
      <c r="A70" s="46" t="str">
        <f>('ANNEXURE B &amp; C'!N$3)</f>
        <v>410101</v>
      </c>
      <c r="B70" s="2">
        <v>1061101</v>
      </c>
      <c r="C70" s="2" t="s">
        <v>59</v>
      </c>
      <c r="D70" s="20">
        <v>0</v>
      </c>
      <c r="E70" s="20">
        <v>0</v>
      </c>
      <c r="F70" s="38">
        <f>('ANNEXURE B &amp; C'!N$71)</f>
        <v>0</v>
      </c>
      <c r="G70" s="9" t="str">
        <f t="shared" si="0"/>
        <v/>
      </c>
      <c r="H70" s="52" t="str">
        <f t="shared" si="1"/>
        <v/>
      </c>
    </row>
    <row r="71" spans="1:8">
      <c r="A71" s="46" t="str">
        <f>('ANNEXURE B &amp; C'!N$3)</f>
        <v>410101</v>
      </c>
      <c r="B71" s="2">
        <v>1061102</v>
      </c>
      <c r="C71" s="2" t="s">
        <v>60</v>
      </c>
      <c r="D71" s="20">
        <v>882</v>
      </c>
      <c r="E71" s="20">
        <v>772.98</v>
      </c>
      <c r="F71" s="38">
        <f>('ANNEXURE B &amp; C'!N$72)</f>
        <v>773</v>
      </c>
      <c r="G71" s="9" t="str">
        <f t="shared" si="0"/>
        <v/>
      </c>
      <c r="H71" s="52">
        <f t="shared" si="1"/>
        <v>-0.1235827664399093</v>
      </c>
    </row>
    <row r="72" spans="1:8">
      <c r="A72" s="46" t="str">
        <f>('ANNEXURE B &amp; C'!N$3)</f>
        <v>410101</v>
      </c>
      <c r="B72" s="2">
        <v>1061104</v>
      </c>
      <c r="C72" s="2" t="s">
        <v>61</v>
      </c>
      <c r="D72" s="20">
        <v>0</v>
      </c>
      <c r="E72" s="20">
        <v>0</v>
      </c>
      <c r="F72" s="38">
        <f>('ANNEXURE B &amp; C'!N$73)</f>
        <v>0</v>
      </c>
      <c r="G72" s="9" t="str">
        <f t="shared" si="0"/>
        <v/>
      </c>
      <c r="H72" s="52" t="str">
        <f t="shared" si="1"/>
        <v/>
      </c>
    </row>
    <row r="73" spans="1:8">
      <c r="A73" s="46" t="str">
        <f>('ANNEXURE B &amp; C'!N$3)</f>
        <v>410101</v>
      </c>
      <c r="B73" s="2">
        <v>1061106</v>
      </c>
      <c r="C73" s="2" t="s">
        <v>62</v>
      </c>
      <c r="D73" s="20">
        <v>0</v>
      </c>
      <c r="E73" s="20">
        <v>0</v>
      </c>
      <c r="F73" s="38">
        <f>('ANNEXURE B &amp; C'!N$74)</f>
        <v>0</v>
      </c>
      <c r="G73" s="9" t="str">
        <f t="shared" si="0"/>
        <v/>
      </c>
      <c r="H73" s="52" t="str">
        <f t="shared" si="1"/>
        <v/>
      </c>
    </row>
    <row r="74" spans="1:8">
      <c r="A74" s="46" t="str">
        <f>('ANNEXURE B &amp; C'!N$3)</f>
        <v>410101</v>
      </c>
      <c r="B74" s="2">
        <v>1061201</v>
      </c>
      <c r="C74" s="2" t="s">
        <v>63</v>
      </c>
      <c r="D74" s="20">
        <v>0</v>
      </c>
      <c r="E74" s="20">
        <v>0</v>
      </c>
      <c r="F74" s="38">
        <f>('ANNEXURE B &amp; C'!N$75)</f>
        <v>510000</v>
      </c>
      <c r="G74" s="9" t="str">
        <f t="shared" ref="G74:G137" si="2">IF(E74&lt;0.01,"",IF(E74&gt;F74,"BUDGET ERROR - INSUFICIENT",""))</f>
        <v/>
      </c>
      <c r="H74" s="52" t="str">
        <f t="shared" ref="H74:H137" si="3">IF(F74&lt;0.1,"",IF(D74=0,"NO ORIGINAL BUDGET",(F74-D74)/D74))</f>
        <v>NO ORIGINAL BUDGET</v>
      </c>
    </row>
    <row r="75" spans="1:8">
      <c r="A75" s="46" t="str">
        <f>('ANNEXURE B &amp; C'!N$3)</f>
        <v>410101</v>
      </c>
      <c r="B75" s="2">
        <v>1061203</v>
      </c>
      <c r="C75" s="2" t="s">
        <v>64</v>
      </c>
      <c r="D75" s="20">
        <v>0</v>
      </c>
      <c r="E75" s="20">
        <v>0</v>
      </c>
      <c r="F75" s="38">
        <f>('ANNEXURE B &amp; C'!N$76)</f>
        <v>0</v>
      </c>
      <c r="G75" s="9" t="str">
        <f t="shared" si="2"/>
        <v/>
      </c>
      <c r="H75" s="52" t="str">
        <f t="shared" si="3"/>
        <v/>
      </c>
    </row>
    <row r="76" spans="1:8">
      <c r="A76" s="46" t="str">
        <f>('ANNEXURE B &amp; C'!N$3)</f>
        <v>410101</v>
      </c>
      <c r="B76" s="2">
        <v>1061204</v>
      </c>
      <c r="C76" s="2" t="s">
        <v>65</v>
      </c>
      <c r="D76" s="20">
        <v>0</v>
      </c>
      <c r="E76" s="20">
        <v>0</v>
      </c>
      <c r="F76" s="38">
        <f>('ANNEXURE B &amp; C'!N$77)</f>
        <v>0</v>
      </c>
      <c r="G76" s="9" t="str">
        <f t="shared" si="2"/>
        <v/>
      </c>
      <c r="H76" s="52" t="str">
        <f t="shared" si="3"/>
        <v/>
      </c>
    </row>
    <row r="77" spans="1:8">
      <c r="A77" s="46" t="str">
        <f>('ANNEXURE B &amp; C'!N$3)</f>
        <v>410101</v>
      </c>
      <c r="B77" s="2">
        <v>1061501</v>
      </c>
      <c r="C77" s="2" t="s">
        <v>66</v>
      </c>
      <c r="D77" s="20">
        <v>60000</v>
      </c>
      <c r="E77" s="20">
        <v>26604.560000000001</v>
      </c>
      <c r="F77" s="38">
        <f>('ANNEXURE B &amp; C'!N$78)</f>
        <v>58614</v>
      </c>
      <c r="G77" s="9" t="str">
        <f t="shared" si="2"/>
        <v/>
      </c>
      <c r="H77" s="52">
        <f t="shared" si="3"/>
        <v>-2.3099999999999999E-2</v>
      </c>
    </row>
    <row r="78" spans="1:8">
      <c r="A78" s="46" t="str">
        <f>('ANNEXURE B &amp; C'!N$3)</f>
        <v>410101</v>
      </c>
      <c r="B78" s="2">
        <v>1061502</v>
      </c>
      <c r="C78" s="2" t="s">
        <v>67</v>
      </c>
      <c r="D78" s="20">
        <v>0</v>
      </c>
      <c r="E78" s="20">
        <v>0</v>
      </c>
      <c r="F78" s="38">
        <f>('ANNEXURE B &amp; C'!N$79)</f>
        <v>0</v>
      </c>
      <c r="G78" s="9" t="str">
        <f t="shared" si="2"/>
        <v/>
      </c>
      <c r="H78" s="52" t="str">
        <f t="shared" si="3"/>
        <v/>
      </c>
    </row>
    <row r="79" spans="1:8">
      <c r="A79" s="46" t="str">
        <f>('ANNEXURE B &amp; C'!N$3)</f>
        <v>410101</v>
      </c>
      <c r="B79" s="2">
        <v>1061507</v>
      </c>
      <c r="C79" s="2" t="s">
        <v>68</v>
      </c>
      <c r="D79" s="20">
        <v>0</v>
      </c>
      <c r="E79" s="20">
        <v>0</v>
      </c>
      <c r="F79" s="38">
        <f>('ANNEXURE B &amp; C'!N$80)</f>
        <v>0</v>
      </c>
      <c r="G79" s="9" t="str">
        <f t="shared" si="2"/>
        <v/>
      </c>
      <c r="H79" s="52" t="str">
        <f t="shared" si="3"/>
        <v/>
      </c>
    </row>
    <row r="80" spans="1:8">
      <c r="A80" s="46" t="str">
        <f>('ANNEXURE B &amp; C'!N$3)</f>
        <v>410101</v>
      </c>
      <c r="B80" s="2">
        <v>1061508</v>
      </c>
      <c r="C80" s="2" t="s">
        <v>69</v>
      </c>
      <c r="D80" s="20">
        <v>0</v>
      </c>
      <c r="E80" s="20">
        <v>0</v>
      </c>
      <c r="F80" s="38">
        <f>('ANNEXURE B &amp; C'!N$81)</f>
        <v>0</v>
      </c>
      <c r="G80" s="9" t="str">
        <f t="shared" si="2"/>
        <v/>
      </c>
      <c r="H80" s="52" t="str">
        <f t="shared" si="3"/>
        <v/>
      </c>
    </row>
    <row r="81" spans="1:8">
      <c r="A81" s="46" t="str">
        <f>('ANNEXURE B &amp; C'!N$3)</f>
        <v>410101</v>
      </c>
      <c r="B81" s="2">
        <v>1061701</v>
      </c>
      <c r="C81" s="2" t="s">
        <v>70</v>
      </c>
      <c r="D81" s="20">
        <v>0</v>
      </c>
      <c r="E81" s="20">
        <v>11528.43</v>
      </c>
      <c r="F81" s="38">
        <f>('ANNEXURE B &amp; C'!N$82)</f>
        <v>11530</v>
      </c>
      <c r="G81" s="9" t="str">
        <f t="shared" si="2"/>
        <v/>
      </c>
      <c r="H81" s="52" t="str">
        <f t="shared" si="3"/>
        <v>NO ORIGINAL BUDGET</v>
      </c>
    </row>
    <row r="82" spans="1:8">
      <c r="A82" s="46" t="str">
        <f>('ANNEXURE B &amp; C'!N$3)</f>
        <v>410101</v>
      </c>
      <c r="B82" s="2">
        <v>1061705</v>
      </c>
      <c r="C82" s="2" t="s">
        <v>71</v>
      </c>
      <c r="D82" s="20">
        <v>0</v>
      </c>
      <c r="E82" s="20">
        <v>0</v>
      </c>
      <c r="F82" s="38">
        <f>('ANNEXURE B &amp; C'!N$83)</f>
        <v>0</v>
      </c>
      <c r="G82" s="9" t="str">
        <f t="shared" si="2"/>
        <v/>
      </c>
      <c r="H82" s="52" t="str">
        <f t="shared" si="3"/>
        <v/>
      </c>
    </row>
    <row r="83" spans="1:8">
      <c r="A83" s="46" t="str">
        <f>('ANNEXURE B &amp; C'!N$3)</f>
        <v>410101</v>
      </c>
      <c r="B83" s="2">
        <v>1061799</v>
      </c>
      <c r="C83" s="2" t="s">
        <v>72</v>
      </c>
      <c r="D83" s="20">
        <v>42000</v>
      </c>
      <c r="E83" s="20">
        <v>7842.03</v>
      </c>
      <c r="F83" s="38">
        <f>('ANNEXURE B &amp; C'!N$84)</f>
        <v>35843</v>
      </c>
      <c r="G83" s="9" t="str">
        <f t="shared" si="2"/>
        <v/>
      </c>
      <c r="H83" s="52">
        <f t="shared" si="3"/>
        <v>-0.14659523809523808</v>
      </c>
    </row>
    <row r="84" spans="1:8">
      <c r="A84" s="46" t="str">
        <f>('ANNEXURE B &amp; C'!N$3)</f>
        <v>410101</v>
      </c>
      <c r="B84" s="2">
        <v>1061800</v>
      </c>
      <c r="C84" s="2" t="s">
        <v>73</v>
      </c>
      <c r="D84" s="20">
        <v>0</v>
      </c>
      <c r="E84" s="20">
        <v>0</v>
      </c>
      <c r="F84" s="38">
        <f>('ANNEXURE B &amp; C'!N$85)</f>
        <v>0</v>
      </c>
      <c r="G84" s="9" t="str">
        <f t="shared" si="2"/>
        <v/>
      </c>
      <c r="H84" s="52" t="str">
        <f t="shared" si="3"/>
        <v/>
      </c>
    </row>
    <row r="85" spans="1:8">
      <c r="A85" s="46" t="str">
        <f>('ANNEXURE B &amp; C'!N$3)</f>
        <v>410101</v>
      </c>
      <c r="B85" s="2">
        <v>1061801</v>
      </c>
      <c r="C85" s="2" t="s">
        <v>74</v>
      </c>
      <c r="D85" s="20">
        <v>42000</v>
      </c>
      <c r="E85" s="20">
        <v>24325.23</v>
      </c>
      <c r="F85" s="38">
        <f>('ANNEXURE B &amp; C'!N$86)</f>
        <v>44308</v>
      </c>
      <c r="G85" s="9" t="str">
        <f t="shared" si="2"/>
        <v/>
      </c>
      <c r="H85" s="52">
        <f t="shared" si="3"/>
        <v>5.4952380952380954E-2</v>
      </c>
    </row>
    <row r="86" spans="1:8">
      <c r="A86" s="46" t="str">
        <f>('ANNEXURE B &amp; C'!N$3)</f>
        <v>410101</v>
      </c>
      <c r="B86" s="2">
        <v>1061802</v>
      </c>
      <c r="C86" s="2" t="s">
        <v>75</v>
      </c>
      <c r="D86" s="20">
        <v>0</v>
      </c>
      <c r="E86" s="20">
        <v>0</v>
      </c>
      <c r="F86" s="38">
        <f>('ANNEXURE B &amp; C'!N$87)</f>
        <v>0</v>
      </c>
      <c r="G86" s="9" t="str">
        <f t="shared" si="2"/>
        <v/>
      </c>
      <c r="H86" s="52" t="str">
        <f t="shared" si="3"/>
        <v/>
      </c>
    </row>
    <row r="87" spans="1:8">
      <c r="A87" s="46" t="str">
        <f>('ANNEXURE B &amp; C'!N$3)</f>
        <v>410101</v>
      </c>
      <c r="B87" s="2">
        <v>1061805</v>
      </c>
      <c r="C87" s="2" t="s">
        <v>76</v>
      </c>
      <c r="D87" s="20">
        <v>0</v>
      </c>
      <c r="E87" s="20">
        <v>0</v>
      </c>
      <c r="F87" s="38">
        <f>('ANNEXURE B &amp; C'!N$88)</f>
        <v>0</v>
      </c>
      <c r="G87" s="9" t="str">
        <f t="shared" si="2"/>
        <v/>
      </c>
      <c r="H87" s="52" t="str">
        <f t="shared" si="3"/>
        <v/>
      </c>
    </row>
    <row r="88" spans="1:8">
      <c r="A88" s="46" t="str">
        <f>('ANNEXURE B &amp; C'!N$3)</f>
        <v>410101</v>
      </c>
      <c r="B88" s="2">
        <v>1061806</v>
      </c>
      <c r="C88" s="2" t="s">
        <v>77</v>
      </c>
      <c r="D88" s="20">
        <v>216900</v>
      </c>
      <c r="E88" s="20">
        <v>211226.98</v>
      </c>
      <c r="F88" s="38">
        <f>('ANNEXURE B &amp; C'!N$89)</f>
        <v>659776</v>
      </c>
      <c r="G88" s="9" t="str">
        <f t="shared" si="2"/>
        <v/>
      </c>
      <c r="H88" s="52">
        <f t="shared" si="3"/>
        <v>2.0418441678192716</v>
      </c>
    </row>
    <row r="89" spans="1:8">
      <c r="A89" s="46" t="str">
        <f>('ANNEXURE B &amp; C'!N$3)</f>
        <v>410101</v>
      </c>
      <c r="B89" s="2">
        <v>1061899</v>
      </c>
      <c r="C89" s="2" t="s">
        <v>78</v>
      </c>
      <c r="D89" s="20">
        <v>0</v>
      </c>
      <c r="E89" s="20">
        <v>0</v>
      </c>
      <c r="F89" s="38">
        <f>('ANNEXURE B &amp; C'!N$90)</f>
        <v>0</v>
      </c>
      <c r="G89" s="9" t="str">
        <f t="shared" si="2"/>
        <v/>
      </c>
      <c r="H89" s="52" t="str">
        <f t="shared" si="3"/>
        <v/>
      </c>
    </row>
    <row r="90" spans="1:8">
      <c r="A90" s="46" t="str">
        <f>('ANNEXURE B &amp; C'!N$3)</f>
        <v>410101</v>
      </c>
      <c r="B90" s="2">
        <v>1061900</v>
      </c>
      <c r="C90" s="2" t="s">
        <v>79</v>
      </c>
      <c r="D90" s="20">
        <v>105960</v>
      </c>
      <c r="E90" s="20">
        <v>52370.14</v>
      </c>
      <c r="F90" s="38">
        <f>('ANNEXURE B &amp; C'!N$91)</f>
        <v>119164</v>
      </c>
      <c r="G90" s="9" t="str">
        <f t="shared" si="2"/>
        <v/>
      </c>
      <c r="H90" s="52">
        <f t="shared" si="3"/>
        <v>0.12461306153265383</v>
      </c>
    </row>
    <row r="91" spans="1:8">
      <c r="A91" s="46" t="str">
        <f>('ANNEXURE B &amp; C'!N$3)</f>
        <v>410101</v>
      </c>
      <c r="B91" s="2">
        <v>1061902</v>
      </c>
      <c r="C91" s="2" t="s">
        <v>80</v>
      </c>
      <c r="D91" s="20">
        <v>20800</v>
      </c>
      <c r="E91" s="20">
        <v>4035.09</v>
      </c>
      <c r="F91" s="38">
        <f>('ANNEXURE B &amp; C'!N$92)</f>
        <v>9036</v>
      </c>
      <c r="G91" s="9" t="str">
        <f t="shared" si="2"/>
        <v/>
      </c>
      <c r="H91" s="52">
        <f t="shared" si="3"/>
        <v>-0.56557692307692309</v>
      </c>
    </row>
    <row r="92" spans="1:8">
      <c r="A92" s="46" t="str">
        <f>('ANNEXURE B &amp; C'!N$3)</f>
        <v>410101</v>
      </c>
      <c r="B92" s="2">
        <v>1061903</v>
      </c>
      <c r="C92" s="2" t="s">
        <v>81</v>
      </c>
      <c r="D92" s="20">
        <v>0</v>
      </c>
      <c r="E92" s="20">
        <v>0</v>
      </c>
      <c r="F92" s="38">
        <f>('ANNEXURE B &amp; C'!N$93)</f>
        <v>0</v>
      </c>
      <c r="G92" s="9" t="str">
        <f t="shared" si="2"/>
        <v/>
      </c>
      <c r="H92" s="52" t="str">
        <f t="shared" si="3"/>
        <v/>
      </c>
    </row>
    <row r="93" spans="1:8">
      <c r="A93" s="46" t="str">
        <f>('ANNEXURE B &amp; C'!N$3)</f>
        <v>410101</v>
      </c>
      <c r="B93" s="2">
        <v>1061904</v>
      </c>
      <c r="C93" s="2" t="s">
        <v>82</v>
      </c>
      <c r="D93" s="20">
        <v>0</v>
      </c>
      <c r="E93" s="20">
        <v>0</v>
      </c>
      <c r="F93" s="38">
        <f>('ANNEXURE B &amp; C'!N$94)</f>
        <v>0</v>
      </c>
      <c r="G93" s="9" t="str">
        <f t="shared" si="2"/>
        <v/>
      </c>
      <c r="H93" s="52" t="str">
        <f t="shared" si="3"/>
        <v/>
      </c>
    </row>
    <row r="94" spans="1:8">
      <c r="A94" s="46" t="str">
        <f>('ANNEXURE B &amp; C'!N$3)</f>
        <v>410101</v>
      </c>
      <c r="B94" s="2">
        <v>1062001</v>
      </c>
      <c r="C94" s="2" t="s">
        <v>83</v>
      </c>
      <c r="D94" s="20">
        <v>0</v>
      </c>
      <c r="E94" s="20">
        <v>0</v>
      </c>
      <c r="F94" s="38">
        <f>('ANNEXURE B &amp; C'!N$95)</f>
        <v>0</v>
      </c>
      <c r="G94" s="9" t="str">
        <f t="shared" si="2"/>
        <v/>
      </c>
      <c r="H94" s="52" t="str">
        <f t="shared" si="3"/>
        <v/>
      </c>
    </row>
    <row r="95" spans="1:8">
      <c r="A95" s="46" t="str">
        <f>('ANNEXURE B &amp; C'!N$3)</f>
        <v>410101</v>
      </c>
      <c r="B95" s="2">
        <v>1062003</v>
      </c>
      <c r="C95" s="2" t="s">
        <v>84</v>
      </c>
      <c r="D95" s="20">
        <v>0</v>
      </c>
      <c r="E95" s="20">
        <v>0</v>
      </c>
      <c r="F95" s="38">
        <f>('ANNEXURE B &amp; C'!N$96)</f>
        <v>0</v>
      </c>
      <c r="G95" s="9" t="str">
        <f t="shared" si="2"/>
        <v/>
      </c>
      <c r="H95" s="52" t="str">
        <f t="shared" si="3"/>
        <v/>
      </c>
    </row>
    <row r="96" spans="1:8">
      <c r="A96" s="46" t="str">
        <f>('ANNEXURE B &amp; C'!N$3)</f>
        <v>410101</v>
      </c>
      <c r="B96" s="2">
        <v>1062009</v>
      </c>
      <c r="C96" s="2" t="s">
        <v>85</v>
      </c>
      <c r="D96" s="20">
        <v>0</v>
      </c>
      <c r="E96" s="20">
        <v>0</v>
      </c>
      <c r="F96" s="38">
        <f>('ANNEXURE B &amp; C'!N$97)</f>
        <v>0</v>
      </c>
      <c r="G96" s="9" t="str">
        <f t="shared" si="2"/>
        <v/>
      </c>
      <c r="H96" s="52" t="str">
        <f t="shared" si="3"/>
        <v/>
      </c>
    </row>
    <row r="97" spans="1:8">
      <c r="A97" s="46" t="str">
        <f>('ANNEXURE B &amp; C'!N$3)</f>
        <v>410101</v>
      </c>
      <c r="B97" s="2">
        <v>1062010</v>
      </c>
      <c r="C97" s="2" t="s">
        <v>86</v>
      </c>
      <c r="D97" s="20">
        <v>0</v>
      </c>
      <c r="E97" s="20">
        <v>0</v>
      </c>
      <c r="F97" s="38">
        <f>('ANNEXURE B &amp; C'!N$98)</f>
        <v>0</v>
      </c>
      <c r="G97" s="9" t="str">
        <f t="shared" si="2"/>
        <v/>
      </c>
      <c r="H97" s="52" t="str">
        <f t="shared" si="3"/>
        <v/>
      </c>
    </row>
    <row r="98" spans="1:8">
      <c r="A98" s="46" t="str">
        <f>('ANNEXURE B &amp; C'!N$3)</f>
        <v>410101</v>
      </c>
      <c r="B98" s="2">
        <v>1062201</v>
      </c>
      <c r="C98" s="2" t="s">
        <v>87</v>
      </c>
      <c r="D98" s="20">
        <v>0</v>
      </c>
      <c r="E98" s="20">
        <v>0</v>
      </c>
      <c r="F98" s="38">
        <f>('ANNEXURE B &amp; C'!N$99)</f>
        <v>0</v>
      </c>
      <c r="G98" s="9" t="str">
        <f t="shared" si="2"/>
        <v/>
      </c>
      <c r="H98" s="52" t="str">
        <f t="shared" si="3"/>
        <v/>
      </c>
    </row>
    <row r="99" spans="1:8">
      <c r="A99" s="46" t="str">
        <f>('ANNEXURE B &amp; C'!N$3)</f>
        <v>410101</v>
      </c>
      <c r="B99" s="3">
        <v>1066990</v>
      </c>
      <c r="C99" s="3" t="s">
        <v>88</v>
      </c>
      <c r="D99" s="39">
        <v>2757510</v>
      </c>
      <c r="E99" s="39">
        <v>2548290.91</v>
      </c>
      <c r="F99" s="39">
        <f>SUM(F46:F98)</f>
        <v>6106005</v>
      </c>
      <c r="G99" s="9" t="str">
        <f t="shared" si="2"/>
        <v/>
      </c>
      <c r="H99" s="52">
        <f t="shared" si="3"/>
        <v>1.2143183524266459</v>
      </c>
    </row>
    <row r="100" spans="1:8">
      <c r="B100" s="1"/>
      <c r="C100" s="1"/>
      <c r="D100" s="31"/>
      <c r="E100" s="31"/>
      <c r="F100" s="31"/>
      <c r="G100" s="9" t="str">
        <f t="shared" si="2"/>
        <v/>
      </c>
      <c r="H100" s="52" t="str">
        <f t="shared" si="3"/>
        <v/>
      </c>
    </row>
    <row r="101" spans="1:8">
      <c r="A101" s="46" t="str">
        <f>('ANNEXURE B &amp; C'!N$3)</f>
        <v>410101</v>
      </c>
      <c r="B101" s="1">
        <v>1080000</v>
      </c>
      <c r="C101" s="1" t="s">
        <v>89</v>
      </c>
      <c r="D101" s="31"/>
      <c r="E101" s="31"/>
      <c r="F101" s="31"/>
      <c r="G101" s="9" t="str">
        <f t="shared" si="2"/>
        <v/>
      </c>
      <c r="H101" s="52" t="str">
        <f t="shared" si="3"/>
        <v/>
      </c>
    </row>
    <row r="102" spans="1:8">
      <c r="A102" s="46" t="str">
        <f>('ANNEXURE B &amp; C'!N$3)</f>
        <v>410101</v>
      </c>
      <c r="B102" s="2">
        <v>1088020</v>
      </c>
      <c r="C102" s="2" t="s">
        <v>90</v>
      </c>
      <c r="D102" s="20">
        <v>0</v>
      </c>
      <c r="E102" s="20">
        <v>0</v>
      </c>
      <c r="F102" s="38">
        <f>('ANNEXURE B &amp; C'!N$103)</f>
        <v>0</v>
      </c>
      <c r="G102" s="9" t="str">
        <f t="shared" si="2"/>
        <v/>
      </c>
      <c r="H102" s="52" t="str">
        <f t="shared" si="3"/>
        <v/>
      </c>
    </row>
    <row r="103" spans="1:8">
      <c r="A103" s="46" t="str">
        <f>('ANNEXURE B &amp; C'!N$3)</f>
        <v>410101</v>
      </c>
      <c r="B103" s="2">
        <v>1088080</v>
      </c>
      <c r="C103" s="2" t="s">
        <v>91</v>
      </c>
      <c r="D103" s="20">
        <v>0</v>
      </c>
      <c r="E103" s="20">
        <v>0</v>
      </c>
      <c r="F103" s="38">
        <f>('ANNEXURE B &amp; C'!N$104)</f>
        <v>0</v>
      </c>
      <c r="G103" s="9" t="str">
        <f t="shared" si="2"/>
        <v/>
      </c>
      <c r="H103" s="52" t="str">
        <f t="shared" si="3"/>
        <v/>
      </c>
    </row>
    <row r="104" spans="1:8">
      <c r="A104" s="46" t="str">
        <f>('ANNEXURE B &amp; C'!N$3)</f>
        <v>410101</v>
      </c>
      <c r="B104" s="2">
        <v>1088081</v>
      </c>
      <c r="C104" s="2" t="s">
        <v>92</v>
      </c>
      <c r="D104" s="20">
        <v>0</v>
      </c>
      <c r="E104" s="20">
        <v>0</v>
      </c>
      <c r="F104" s="38">
        <f>('ANNEXURE B &amp; C'!N$105)</f>
        <v>0</v>
      </c>
      <c r="G104" s="9" t="str">
        <f t="shared" si="2"/>
        <v/>
      </c>
      <c r="H104" s="52" t="str">
        <f t="shared" si="3"/>
        <v/>
      </c>
    </row>
    <row r="105" spans="1:8">
      <c r="A105" s="46" t="str">
        <f>('ANNEXURE B &amp; C'!N$3)</f>
        <v>410101</v>
      </c>
      <c r="B105" s="2">
        <v>1088082</v>
      </c>
      <c r="C105" s="2" t="s">
        <v>93</v>
      </c>
      <c r="D105" s="20">
        <v>0</v>
      </c>
      <c r="E105" s="20">
        <v>0</v>
      </c>
      <c r="F105" s="38">
        <f>('ANNEXURE B &amp; C'!N$106)</f>
        <v>0</v>
      </c>
      <c r="G105" s="9" t="str">
        <f t="shared" si="2"/>
        <v/>
      </c>
      <c r="H105" s="52" t="str">
        <f t="shared" si="3"/>
        <v/>
      </c>
    </row>
    <row r="106" spans="1:8">
      <c r="A106" s="46" t="str">
        <f>('ANNEXURE B &amp; C'!N$3)</f>
        <v>410101</v>
      </c>
      <c r="B106" s="2">
        <v>1088083</v>
      </c>
      <c r="C106" s="2" t="s">
        <v>94</v>
      </c>
      <c r="D106" s="20">
        <v>0</v>
      </c>
      <c r="E106" s="20">
        <v>0</v>
      </c>
      <c r="F106" s="38">
        <f>('ANNEXURE B &amp; C'!N$107)</f>
        <v>0</v>
      </c>
      <c r="G106" s="9" t="str">
        <f t="shared" si="2"/>
        <v/>
      </c>
      <c r="H106" s="52" t="str">
        <f t="shared" si="3"/>
        <v/>
      </c>
    </row>
    <row r="107" spans="1:8">
      <c r="A107" s="46" t="str">
        <f>('ANNEXURE B &amp; C'!N$3)</f>
        <v>410101</v>
      </c>
      <c r="B107" s="2">
        <v>1088084</v>
      </c>
      <c r="C107" s="2" t="s">
        <v>95</v>
      </c>
      <c r="D107" s="20">
        <v>0</v>
      </c>
      <c r="E107" s="20">
        <v>0</v>
      </c>
      <c r="F107" s="38">
        <f>('ANNEXURE B &amp; C'!N$108)</f>
        <v>0</v>
      </c>
      <c r="G107" s="9" t="str">
        <f t="shared" si="2"/>
        <v/>
      </c>
      <c r="H107" s="52" t="str">
        <f t="shared" si="3"/>
        <v/>
      </c>
    </row>
    <row r="108" spans="1:8">
      <c r="A108" s="46" t="str">
        <f>('ANNEXURE B &amp; C'!N$3)</f>
        <v>410101</v>
      </c>
      <c r="B108" s="2">
        <v>1088085</v>
      </c>
      <c r="C108" s="2" t="s">
        <v>96</v>
      </c>
      <c r="D108" s="20">
        <v>0</v>
      </c>
      <c r="E108" s="20">
        <v>0</v>
      </c>
      <c r="F108" s="38">
        <f>('ANNEXURE B &amp; C'!N$109)</f>
        <v>0</v>
      </c>
      <c r="G108" s="9" t="str">
        <f t="shared" si="2"/>
        <v/>
      </c>
      <c r="H108" s="52" t="str">
        <f t="shared" si="3"/>
        <v/>
      </c>
    </row>
    <row r="109" spans="1:8">
      <c r="A109" s="46" t="str">
        <f>('ANNEXURE B &amp; C'!N$3)</f>
        <v>410101</v>
      </c>
      <c r="B109" s="2">
        <v>1088110</v>
      </c>
      <c r="C109" s="2" t="s">
        <v>61</v>
      </c>
      <c r="D109" s="20">
        <v>0</v>
      </c>
      <c r="E109" s="20">
        <v>0</v>
      </c>
      <c r="F109" s="38">
        <f>('ANNEXURE B &amp; C'!N$110)</f>
        <v>0</v>
      </c>
      <c r="G109" s="9" t="str">
        <f t="shared" si="2"/>
        <v/>
      </c>
      <c r="H109" s="52" t="str">
        <f t="shared" si="3"/>
        <v/>
      </c>
    </row>
    <row r="110" spans="1:8">
      <c r="A110" s="46" t="str">
        <f>('ANNEXURE B &amp; C'!N$3)</f>
        <v>410101</v>
      </c>
      <c r="B110" s="2">
        <v>1088180</v>
      </c>
      <c r="C110" s="2" t="s">
        <v>97</v>
      </c>
      <c r="D110" s="20">
        <v>0</v>
      </c>
      <c r="E110" s="20">
        <v>0</v>
      </c>
      <c r="F110" s="38">
        <f>('ANNEXURE B &amp; C'!N$111)</f>
        <v>0</v>
      </c>
      <c r="G110" s="9" t="str">
        <f t="shared" si="2"/>
        <v/>
      </c>
      <c r="H110" s="52" t="str">
        <f t="shared" si="3"/>
        <v/>
      </c>
    </row>
    <row r="111" spans="1:8">
      <c r="A111" s="46" t="str">
        <f>('ANNEXURE B &amp; C'!N$3)</f>
        <v>410101</v>
      </c>
      <c r="B111" s="3">
        <v>1088990</v>
      </c>
      <c r="C111" s="3" t="s">
        <v>98</v>
      </c>
      <c r="D111" s="39">
        <v>0</v>
      </c>
      <c r="E111" s="39">
        <v>0</v>
      </c>
      <c r="F111" s="39">
        <f>SUM(F101:F110)</f>
        <v>0</v>
      </c>
      <c r="G111" s="9" t="str">
        <f t="shared" si="2"/>
        <v/>
      </c>
      <c r="H111" s="52" t="str">
        <f t="shared" si="3"/>
        <v/>
      </c>
    </row>
    <row r="112" spans="1:8">
      <c r="B112" s="1"/>
      <c r="C112" s="1"/>
      <c r="D112" s="31"/>
      <c r="E112" s="31"/>
      <c r="F112" s="31"/>
      <c r="G112" s="9" t="str">
        <f t="shared" si="2"/>
        <v/>
      </c>
      <c r="H112" s="52" t="str">
        <f t="shared" si="3"/>
        <v/>
      </c>
    </row>
    <row r="113" spans="1:8" ht="15.75" thickBot="1">
      <c r="A113" s="46" t="str">
        <f>('ANNEXURE B &amp; C'!N$3)</f>
        <v>410101</v>
      </c>
      <c r="B113" s="4">
        <v>1089995</v>
      </c>
      <c r="C113" s="4" t="s">
        <v>99</v>
      </c>
      <c r="D113" s="40">
        <v>2757510</v>
      </c>
      <c r="E113" s="40">
        <v>2548290.91</v>
      </c>
      <c r="F113" s="40">
        <f>SUM(F111+F99)</f>
        <v>6106005</v>
      </c>
      <c r="G113" s="9" t="str">
        <f t="shared" si="2"/>
        <v/>
      </c>
      <c r="H113" s="52">
        <f t="shared" si="3"/>
        <v>1.2143183524266459</v>
      </c>
    </row>
    <row r="114" spans="1:8" ht="15.75" thickTop="1">
      <c r="B114" s="1"/>
      <c r="C114" s="1"/>
      <c r="D114" s="31"/>
      <c r="E114" s="31"/>
      <c r="F114" s="31"/>
      <c r="G114" s="9" t="str">
        <f t="shared" si="2"/>
        <v/>
      </c>
      <c r="H114" s="52" t="str">
        <f t="shared" si="3"/>
        <v/>
      </c>
    </row>
    <row r="115" spans="1:8">
      <c r="A115" s="46" t="str">
        <f>('ANNEXURE B &amp; C'!N$3)</f>
        <v>410101</v>
      </c>
      <c r="B115" s="1">
        <v>1100000</v>
      </c>
      <c r="C115" s="1" t="s">
        <v>100</v>
      </c>
      <c r="D115" s="31"/>
      <c r="E115" s="31"/>
      <c r="F115" s="31"/>
      <c r="G115" s="9" t="str">
        <f t="shared" si="2"/>
        <v/>
      </c>
      <c r="H115" s="52" t="str">
        <f t="shared" si="3"/>
        <v/>
      </c>
    </row>
    <row r="116" spans="1:8">
      <c r="A116" s="46" t="str">
        <f>('ANNEXURE B &amp; C'!N$3)</f>
        <v>410101</v>
      </c>
      <c r="B116" s="2">
        <v>1101200</v>
      </c>
      <c r="C116" s="2" t="s">
        <v>101</v>
      </c>
      <c r="D116" s="20">
        <v>0</v>
      </c>
      <c r="E116" s="20">
        <v>0</v>
      </c>
      <c r="F116" s="38">
        <f>('ANNEXURE B &amp; C'!N$117)</f>
        <v>0</v>
      </c>
      <c r="G116" s="9" t="str">
        <f t="shared" si="2"/>
        <v/>
      </c>
      <c r="H116" s="52" t="str">
        <f t="shared" si="3"/>
        <v/>
      </c>
    </row>
    <row r="117" spans="1:8">
      <c r="A117" s="46" t="str">
        <f>('ANNEXURE B &amp; C'!N$3)</f>
        <v>410101</v>
      </c>
      <c r="B117" s="2">
        <v>1101201</v>
      </c>
      <c r="C117" s="2" t="s">
        <v>102</v>
      </c>
      <c r="D117" s="20">
        <v>0</v>
      </c>
      <c r="E117" s="20">
        <v>0</v>
      </c>
      <c r="F117" s="38">
        <f>('ANNEXURE B &amp; C'!N$118)</f>
        <v>0</v>
      </c>
      <c r="G117" s="9" t="str">
        <f t="shared" si="2"/>
        <v/>
      </c>
      <c r="H117" s="52" t="str">
        <f t="shared" si="3"/>
        <v/>
      </c>
    </row>
    <row r="118" spans="1:8">
      <c r="A118" s="46" t="str">
        <f>('ANNEXURE B &amp; C'!N$3)</f>
        <v>410101</v>
      </c>
      <c r="B118" s="2">
        <v>1101203</v>
      </c>
      <c r="C118" s="2" t="s">
        <v>103</v>
      </c>
      <c r="D118" s="20">
        <v>0</v>
      </c>
      <c r="E118" s="20">
        <v>0</v>
      </c>
      <c r="F118" s="38">
        <f>('ANNEXURE B &amp; C'!N$119)</f>
        <v>0</v>
      </c>
      <c r="G118" s="9" t="str">
        <f t="shared" si="2"/>
        <v/>
      </c>
      <c r="H118" s="52" t="str">
        <f t="shared" si="3"/>
        <v/>
      </c>
    </row>
    <row r="119" spans="1:8">
      <c r="A119" s="46" t="str">
        <f>('ANNEXURE B &amp; C'!N$3)</f>
        <v>410101</v>
      </c>
      <c r="B119" s="2">
        <v>1101204</v>
      </c>
      <c r="C119" s="2" t="s">
        <v>104</v>
      </c>
      <c r="D119" s="20">
        <v>0</v>
      </c>
      <c r="E119" s="20">
        <v>0</v>
      </c>
      <c r="F119" s="38">
        <f>('ANNEXURE B &amp; C'!N$120)</f>
        <v>0</v>
      </c>
      <c r="G119" s="9" t="str">
        <f t="shared" si="2"/>
        <v/>
      </c>
      <c r="H119" s="52" t="str">
        <f t="shared" si="3"/>
        <v/>
      </c>
    </row>
    <row r="120" spans="1:8" ht="15.75" thickBot="1">
      <c r="A120" s="46" t="str">
        <f>('ANNEXURE B &amp; C'!N$3)</f>
        <v>410101</v>
      </c>
      <c r="B120" s="4">
        <v>1109995</v>
      </c>
      <c r="C120" s="4" t="s">
        <v>105</v>
      </c>
      <c r="D120" s="40">
        <v>0</v>
      </c>
      <c r="E120" s="40">
        <v>0</v>
      </c>
      <c r="F120" s="40">
        <f>SUM(F116:F119)</f>
        <v>0</v>
      </c>
      <c r="G120" s="9" t="str">
        <f t="shared" si="2"/>
        <v/>
      </c>
      <c r="H120" s="52" t="str">
        <f t="shared" si="3"/>
        <v/>
      </c>
    </row>
    <row r="121" spans="1:8" ht="15.75" thickTop="1">
      <c r="B121" s="1"/>
      <c r="C121" s="1"/>
      <c r="D121" s="31"/>
      <c r="E121" s="31"/>
      <c r="F121" s="31"/>
      <c r="G121" s="9" t="str">
        <f t="shared" si="2"/>
        <v/>
      </c>
      <c r="H121" s="52" t="str">
        <f t="shared" si="3"/>
        <v/>
      </c>
    </row>
    <row r="122" spans="1:8">
      <c r="A122" s="46" t="str">
        <f>('ANNEXURE B &amp; C'!N$3)</f>
        <v>410101</v>
      </c>
      <c r="B122" s="1">
        <v>1120000</v>
      </c>
      <c r="C122" s="1" t="s">
        <v>106</v>
      </c>
      <c r="D122" s="31"/>
      <c r="E122" s="31"/>
      <c r="F122" s="31"/>
      <c r="G122" s="9" t="str">
        <f t="shared" si="2"/>
        <v/>
      </c>
      <c r="H122" s="52" t="str">
        <f t="shared" si="3"/>
        <v/>
      </c>
    </row>
    <row r="123" spans="1:8">
      <c r="A123" s="46" t="str">
        <f>('ANNEXURE B &amp; C'!N$3)</f>
        <v>410101</v>
      </c>
      <c r="B123" s="2">
        <v>1120300</v>
      </c>
      <c r="C123" s="2" t="s">
        <v>106</v>
      </c>
      <c r="D123" s="20">
        <v>0</v>
      </c>
      <c r="E123" s="20">
        <v>0</v>
      </c>
      <c r="F123" s="38">
        <f>('ANNEXURE B &amp; C'!N$124)</f>
        <v>0</v>
      </c>
      <c r="G123" s="9" t="str">
        <f t="shared" si="2"/>
        <v/>
      </c>
      <c r="H123" s="52" t="str">
        <f t="shared" si="3"/>
        <v/>
      </c>
    </row>
    <row r="124" spans="1:8" ht="15.75" thickBot="1">
      <c r="A124" s="46" t="str">
        <f>('ANNEXURE B &amp; C'!N$3)</f>
        <v>410101</v>
      </c>
      <c r="B124" s="4">
        <v>1129990</v>
      </c>
      <c r="C124" s="4" t="s">
        <v>107</v>
      </c>
      <c r="D124" s="40">
        <v>0</v>
      </c>
      <c r="E124" s="40">
        <v>0</v>
      </c>
      <c r="F124" s="40">
        <f>SUM(F122:F123)</f>
        <v>0</v>
      </c>
      <c r="G124" s="9" t="str">
        <f t="shared" si="2"/>
        <v/>
      </c>
      <c r="H124" s="52" t="str">
        <f t="shared" si="3"/>
        <v/>
      </c>
    </row>
    <row r="125" spans="1:8" ht="15.75" thickTop="1">
      <c r="B125" s="1"/>
      <c r="C125" s="1"/>
      <c r="D125" s="31"/>
      <c r="E125" s="31"/>
      <c r="F125" s="31"/>
      <c r="G125" s="9" t="str">
        <f t="shared" si="2"/>
        <v/>
      </c>
      <c r="H125" s="52" t="str">
        <f t="shared" si="3"/>
        <v/>
      </c>
    </row>
    <row r="126" spans="1:8">
      <c r="A126" s="46" t="str">
        <f>('ANNEXURE B &amp; C'!N$3)</f>
        <v>410101</v>
      </c>
      <c r="B126" s="1">
        <v>1130000</v>
      </c>
      <c r="C126" s="1" t="s">
        <v>108</v>
      </c>
      <c r="D126" s="31"/>
      <c r="E126" s="31"/>
      <c r="F126" s="31"/>
      <c r="G126" s="9" t="str">
        <f t="shared" si="2"/>
        <v/>
      </c>
      <c r="H126" s="52" t="str">
        <f t="shared" si="3"/>
        <v/>
      </c>
    </row>
    <row r="127" spans="1:8">
      <c r="A127" s="46" t="str">
        <f>('ANNEXURE B &amp; C'!N$3)</f>
        <v>410101</v>
      </c>
      <c r="B127" s="2">
        <v>1130200</v>
      </c>
      <c r="C127" s="2" t="s">
        <v>109</v>
      </c>
      <c r="D127" s="20">
        <v>0</v>
      </c>
      <c r="E127" s="20">
        <v>0</v>
      </c>
      <c r="F127" s="38">
        <f>('ANNEXURE B &amp; C'!N$128)</f>
        <v>0</v>
      </c>
      <c r="G127" s="9" t="str">
        <f t="shared" si="2"/>
        <v/>
      </c>
      <c r="H127" s="52" t="str">
        <f t="shared" si="3"/>
        <v/>
      </c>
    </row>
    <row r="128" spans="1:8">
      <c r="A128" s="46" t="str">
        <f>('ANNEXURE B &amp; C'!N$3)</f>
        <v>410101</v>
      </c>
      <c r="B128" s="2">
        <v>1130201</v>
      </c>
      <c r="C128" s="2" t="s">
        <v>110</v>
      </c>
      <c r="D128" s="20">
        <v>0</v>
      </c>
      <c r="E128" s="20">
        <v>0</v>
      </c>
      <c r="F128" s="38">
        <f>('ANNEXURE B &amp; C'!N$129)</f>
        <v>0</v>
      </c>
      <c r="G128" s="9" t="str">
        <f t="shared" si="2"/>
        <v/>
      </c>
      <c r="H128" s="52" t="str">
        <f t="shared" si="3"/>
        <v/>
      </c>
    </row>
    <row r="129" spans="1:8" ht="15.75" thickBot="1">
      <c r="A129" s="46" t="str">
        <f>('ANNEXURE B &amp; C'!N$3)</f>
        <v>410101</v>
      </c>
      <c r="B129" s="4">
        <v>1139995</v>
      </c>
      <c r="C129" s="4" t="s">
        <v>111</v>
      </c>
      <c r="D129" s="40">
        <v>0</v>
      </c>
      <c r="E129" s="40">
        <v>0</v>
      </c>
      <c r="F129" s="40">
        <f>SUM(F126:F128)</f>
        <v>0</v>
      </c>
      <c r="G129" s="9" t="str">
        <f t="shared" si="2"/>
        <v/>
      </c>
      <c r="H129" s="52" t="str">
        <f t="shared" si="3"/>
        <v/>
      </c>
    </row>
    <row r="130" spans="1:8" ht="15.75" thickTop="1">
      <c r="B130" s="1"/>
      <c r="C130" s="1"/>
      <c r="D130" s="31"/>
      <c r="E130" s="31"/>
      <c r="F130" s="31"/>
      <c r="G130" s="9" t="str">
        <f t="shared" si="2"/>
        <v/>
      </c>
      <c r="H130" s="52" t="str">
        <f t="shared" si="3"/>
        <v/>
      </c>
    </row>
    <row r="131" spans="1:8" ht="15.75" thickBot="1">
      <c r="A131" s="46" t="str">
        <f>('ANNEXURE B &amp; C'!N$3)</f>
        <v>410101</v>
      </c>
      <c r="B131" s="5">
        <v>1199998</v>
      </c>
      <c r="C131" s="5" t="s">
        <v>112</v>
      </c>
      <c r="D131" s="41">
        <v>7170914</v>
      </c>
      <c r="E131" s="41">
        <v>5010110.21</v>
      </c>
      <c r="F131" s="41">
        <f>SUM(F129+F124+F120+F113+F41)</f>
        <v>10936279</v>
      </c>
      <c r="G131" s="9" t="str">
        <f t="shared" si="2"/>
        <v/>
      </c>
      <c r="H131" s="52">
        <f t="shared" si="3"/>
        <v>0.52508857308845147</v>
      </c>
    </row>
    <row r="132" spans="1:8">
      <c r="B132" s="1"/>
      <c r="C132" s="1"/>
      <c r="D132" s="31"/>
      <c r="E132" s="31"/>
      <c r="F132" s="31"/>
      <c r="G132" s="9" t="str">
        <f t="shared" si="2"/>
        <v/>
      </c>
      <c r="H132" s="52" t="str">
        <f t="shared" si="3"/>
        <v/>
      </c>
    </row>
    <row r="133" spans="1:8">
      <c r="A133" s="46" t="str">
        <f>('ANNEXURE B &amp; C'!N$3)</f>
        <v>410101</v>
      </c>
      <c r="B133" s="1">
        <v>2200000</v>
      </c>
      <c r="C133" s="1" t="s">
        <v>113</v>
      </c>
      <c r="D133" s="31"/>
      <c r="E133" s="31"/>
      <c r="F133" s="31"/>
      <c r="G133" s="9" t="str">
        <f t="shared" si="2"/>
        <v/>
      </c>
      <c r="H133" s="52" t="str">
        <f t="shared" si="3"/>
        <v/>
      </c>
    </row>
    <row r="134" spans="1:8">
      <c r="B134" s="1"/>
      <c r="C134" s="1"/>
      <c r="D134" s="31"/>
      <c r="E134" s="31"/>
      <c r="F134" s="31"/>
      <c r="G134" s="9" t="str">
        <f t="shared" si="2"/>
        <v/>
      </c>
      <c r="H134" s="52" t="str">
        <f t="shared" si="3"/>
        <v/>
      </c>
    </row>
    <row r="135" spans="1:8">
      <c r="A135" s="46" t="str">
        <f>('ANNEXURE B &amp; C'!N$3)</f>
        <v>410101</v>
      </c>
      <c r="B135" s="1">
        <v>2230000</v>
      </c>
      <c r="C135" s="1" t="s">
        <v>114</v>
      </c>
      <c r="D135" s="31"/>
      <c r="E135" s="31"/>
      <c r="F135" s="31"/>
      <c r="G135" s="9" t="str">
        <f t="shared" si="2"/>
        <v/>
      </c>
      <c r="H135" s="52" t="str">
        <f t="shared" si="3"/>
        <v/>
      </c>
    </row>
    <row r="136" spans="1:8">
      <c r="A136" s="46" t="str">
        <f>('ANNEXURE B &amp; C'!N$3)</f>
        <v>410101</v>
      </c>
      <c r="B136" s="2">
        <v>2231202</v>
      </c>
      <c r="C136" s="2" t="s">
        <v>115</v>
      </c>
      <c r="D136" s="20">
        <v>0</v>
      </c>
      <c r="E136" s="20">
        <v>0</v>
      </c>
      <c r="F136" s="38">
        <f>('ANNEXURE B &amp; C'!N$137)</f>
        <v>0</v>
      </c>
      <c r="G136" s="9" t="str">
        <f t="shared" si="2"/>
        <v/>
      </c>
      <c r="H136" s="52" t="str">
        <f t="shared" si="3"/>
        <v/>
      </c>
    </row>
    <row r="137" spans="1:8">
      <c r="A137" s="46" t="str">
        <f>('ANNEXURE B &amp; C'!N$3)</f>
        <v>410101</v>
      </c>
      <c r="B137" s="2">
        <v>2231900</v>
      </c>
      <c r="C137" s="2" t="s">
        <v>116</v>
      </c>
      <c r="D137" s="20">
        <v>0</v>
      </c>
      <c r="E137" s="20">
        <v>0</v>
      </c>
      <c r="F137" s="38">
        <f>('ANNEXURE B &amp; C'!N$138)</f>
        <v>0</v>
      </c>
      <c r="G137" s="9" t="str">
        <f t="shared" si="2"/>
        <v/>
      </c>
      <c r="H137" s="52" t="str">
        <f t="shared" si="3"/>
        <v/>
      </c>
    </row>
    <row r="138" spans="1:8">
      <c r="A138" s="46" t="str">
        <f>('ANNEXURE B &amp; C'!N$3)</f>
        <v>410101</v>
      </c>
      <c r="B138" s="3">
        <v>2239995</v>
      </c>
      <c r="C138" s="3" t="s">
        <v>117</v>
      </c>
      <c r="D138" s="39">
        <v>0</v>
      </c>
      <c r="E138" s="39">
        <v>0</v>
      </c>
      <c r="F138" s="39">
        <f>SUM(F136:F137)</f>
        <v>0</v>
      </c>
      <c r="G138" s="9" t="str">
        <f t="shared" ref="G138:G201" si="4">IF(E138&lt;0.01,"",IF(E138&gt;F138,"BUDGET ERROR - INSUFICIENT",""))</f>
        <v/>
      </c>
      <c r="H138" s="52" t="str">
        <f t="shared" ref="H138:H201" si="5">IF(F138&lt;0.1,"",IF(D138=0,"NO ORIGINAL BUDGET",(F138-D138)/D138))</f>
        <v/>
      </c>
    </row>
    <row r="139" spans="1:8">
      <c r="B139" s="1"/>
      <c r="C139" s="1"/>
      <c r="D139" s="31"/>
      <c r="E139" s="31"/>
      <c r="F139" s="31"/>
      <c r="G139" s="9" t="str">
        <f t="shared" si="4"/>
        <v/>
      </c>
      <c r="H139" s="52" t="str">
        <f t="shared" si="5"/>
        <v/>
      </c>
    </row>
    <row r="140" spans="1:8">
      <c r="A140" s="46" t="str">
        <f>('ANNEXURE B &amp; C'!N$3)</f>
        <v>410101</v>
      </c>
      <c r="B140" s="1">
        <v>2240000</v>
      </c>
      <c r="C140" s="1" t="s">
        <v>118</v>
      </c>
      <c r="D140" s="31"/>
      <c r="E140" s="31"/>
      <c r="F140" s="31"/>
      <c r="G140" s="9" t="str">
        <f t="shared" si="4"/>
        <v/>
      </c>
      <c r="H140" s="52" t="str">
        <f t="shared" si="5"/>
        <v/>
      </c>
    </row>
    <row r="141" spans="1:8">
      <c r="A141" s="46" t="str">
        <f>('ANNEXURE B &amp; C'!N$3)</f>
        <v>410101</v>
      </c>
      <c r="B141" s="2">
        <v>2240001</v>
      </c>
      <c r="C141" s="2" t="s">
        <v>119</v>
      </c>
      <c r="D141" s="20">
        <v>0</v>
      </c>
      <c r="E141" s="20">
        <v>0</v>
      </c>
      <c r="F141" s="38">
        <f>('ANNEXURE B &amp; C'!N$142)</f>
        <v>0</v>
      </c>
      <c r="G141" s="9" t="str">
        <f t="shared" si="4"/>
        <v/>
      </c>
      <c r="H141" s="52" t="str">
        <f t="shared" si="5"/>
        <v/>
      </c>
    </row>
    <row r="142" spans="1:8">
      <c r="A142" s="46" t="str">
        <f>('ANNEXURE B &amp; C'!N$3)</f>
        <v>410101</v>
      </c>
      <c r="B142" s="2">
        <v>2240002</v>
      </c>
      <c r="C142" s="2" t="s">
        <v>120</v>
      </c>
      <c r="D142" s="20">
        <v>0</v>
      </c>
      <c r="E142" s="20">
        <v>0</v>
      </c>
      <c r="F142" s="38">
        <f>('ANNEXURE B &amp; C'!N$143)</f>
        <v>0</v>
      </c>
      <c r="G142" s="9" t="str">
        <f t="shared" si="4"/>
        <v/>
      </c>
      <c r="H142" s="52" t="str">
        <f t="shared" si="5"/>
        <v/>
      </c>
    </row>
    <row r="143" spans="1:8">
      <c r="A143" s="46" t="str">
        <f>('ANNEXURE B &amp; C'!N$3)</f>
        <v>410101</v>
      </c>
      <c r="B143" s="2">
        <v>2240400</v>
      </c>
      <c r="C143" s="2" t="s">
        <v>121</v>
      </c>
      <c r="D143" s="20">
        <v>0</v>
      </c>
      <c r="E143" s="20">
        <v>0</v>
      </c>
      <c r="F143" s="38">
        <f>('ANNEXURE B &amp; C'!N$144)</f>
        <v>0</v>
      </c>
      <c r="G143" s="9" t="str">
        <f t="shared" si="4"/>
        <v/>
      </c>
      <c r="H143" s="52" t="str">
        <f t="shared" si="5"/>
        <v/>
      </c>
    </row>
    <row r="144" spans="1:8">
      <c r="A144" s="46" t="str">
        <f>('ANNEXURE B &amp; C'!N$3)</f>
        <v>410101</v>
      </c>
      <c r="B144" s="2">
        <v>2240500</v>
      </c>
      <c r="C144" s="2" t="s">
        <v>122</v>
      </c>
      <c r="D144" s="20">
        <v>0</v>
      </c>
      <c r="E144" s="20">
        <v>0</v>
      </c>
      <c r="F144" s="38">
        <f>('ANNEXURE B &amp; C'!N$145)</f>
        <v>0</v>
      </c>
      <c r="G144" s="9" t="str">
        <f t="shared" si="4"/>
        <v/>
      </c>
      <c r="H144" s="52" t="str">
        <f t="shared" si="5"/>
        <v/>
      </c>
    </row>
    <row r="145" spans="1:8">
      <c r="A145" s="46" t="str">
        <f>('ANNEXURE B &amp; C'!N$3)</f>
        <v>410101</v>
      </c>
      <c r="B145" s="3">
        <v>2249995</v>
      </c>
      <c r="C145" s="3" t="s">
        <v>123</v>
      </c>
      <c r="D145" s="39">
        <v>0</v>
      </c>
      <c r="E145" s="39">
        <v>0</v>
      </c>
      <c r="F145" s="39">
        <f>SUM(F141:F144)</f>
        <v>0</v>
      </c>
      <c r="G145" s="9" t="str">
        <f t="shared" si="4"/>
        <v/>
      </c>
      <c r="H145" s="52" t="str">
        <f t="shared" si="5"/>
        <v/>
      </c>
    </row>
    <row r="146" spans="1:8">
      <c r="B146" s="1"/>
      <c r="C146" s="1"/>
      <c r="D146" s="31"/>
      <c r="E146" s="31"/>
      <c r="F146" s="31"/>
      <c r="G146" s="9" t="str">
        <f t="shared" si="4"/>
        <v/>
      </c>
      <c r="H146" s="52" t="str">
        <f t="shared" si="5"/>
        <v/>
      </c>
    </row>
    <row r="147" spans="1:8">
      <c r="A147" s="46" t="str">
        <f>('ANNEXURE B &amp; C'!N$3)</f>
        <v>410101</v>
      </c>
      <c r="B147" s="1">
        <v>2260000</v>
      </c>
      <c r="C147" s="1" t="s">
        <v>124</v>
      </c>
      <c r="D147" s="31"/>
      <c r="E147" s="31"/>
      <c r="F147" s="31"/>
      <c r="G147" s="9" t="str">
        <f t="shared" si="4"/>
        <v/>
      </c>
      <c r="H147" s="52" t="str">
        <f t="shared" si="5"/>
        <v/>
      </c>
    </row>
    <row r="148" spans="1:8">
      <c r="A148" s="46" t="str">
        <f>('ANNEXURE B &amp; C'!N$3)</f>
        <v>410101</v>
      </c>
      <c r="B148" s="2">
        <v>2260806</v>
      </c>
      <c r="C148" s="2" t="s">
        <v>125</v>
      </c>
      <c r="D148" s="20">
        <v>0</v>
      </c>
      <c r="E148" s="20">
        <v>0</v>
      </c>
      <c r="F148" s="38">
        <f>('ANNEXURE B &amp; C'!N$149)</f>
        <v>0</v>
      </c>
      <c r="G148" s="9" t="str">
        <f t="shared" si="4"/>
        <v/>
      </c>
      <c r="H148" s="52" t="str">
        <f t="shared" si="5"/>
        <v/>
      </c>
    </row>
    <row r="149" spans="1:8">
      <c r="A149" s="46" t="str">
        <f>('ANNEXURE B &amp; C'!N$3)</f>
        <v>410101</v>
      </c>
      <c r="B149" s="2">
        <v>2260808</v>
      </c>
      <c r="C149" s="2" t="s">
        <v>126</v>
      </c>
      <c r="D149" s="20">
        <v>0</v>
      </c>
      <c r="E149" s="20">
        <v>0</v>
      </c>
      <c r="F149" s="38">
        <f>('ANNEXURE B &amp; C'!N$150)</f>
        <v>0</v>
      </c>
      <c r="G149" s="9" t="str">
        <f t="shared" si="4"/>
        <v/>
      </c>
      <c r="H149" s="52" t="str">
        <f t="shared" si="5"/>
        <v/>
      </c>
    </row>
    <row r="150" spans="1:8">
      <c r="A150" s="46" t="str">
        <f>('ANNEXURE B &amp; C'!N$3)</f>
        <v>410101</v>
      </c>
      <c r="B150" s="2">
        <v>2260810</v>
      </c>
      <c r="C150" s="2" t="s">
        <v>127</v>
      </c>
      <c r="D150" s="20">
        <v>0</v>
      </c>
      <c r="E150" s="20">
        <v>0</v>
      </c>
      <c r="F150" s="38">
        <f>('ANNEXURE B &amp; C'!N$151)</f>
        <v>0</v>
      </c>
      <c r="G150" s="9" t="str">
        <f t="shared" si="4"/>
        <v/>
      </c>
      <c r="H150" s="52" t="str">
        <f t="shared" si="5"/>
        <v/>
      </c>
    </row>
    <row r="151" spans="1:8">
      <c r="A151" s="46" t="str">
        <f>('ANNEXURE B &amp; C'!N$3)</f>
        <v>410101</v>
      </c>
      <c r="B151" s="3">
        <v>2269995</v>
      </c>
      <c r="C151" s="3" t="s">
        <v>128</v>
      </c>
      <c r="D151" s="39">
        <v>0</v>
      </c>
      <c r="E151" s="39">
        <v>0</v>
      </c>
      <c r="F151" s="39">
        <f>SUM(F148:F150)</f>
        <v>0</v>
      </c>
      <c r="G151" s="9" t="str">
        <f t="shared" si="4"/>
        <v/>
      </c>
      <c r="H151" s="52" t="str">
        <f t="shared" si="5"/>
        <v/>
      </c>
    </row>
    <row r="152" spans="1:8">
      <c r="B152" s="1"/>
      <c r="C152" s="1"/>
      <c r="D152" s="31"/>
      <c r="E152" s="31"/>
      <c r="F152" s="31"/>
      <c r="G152" s="9" t="str">
        <f t="shared" si="4"/>
        <v/>
      </c>
      <c r="H152" s="52" t="str">
        <f t="shared" si="5"/>
        <v/>
      </c>
    </row>
    <row r="153" spans="1:8">
      <c r="A153" s="46" t="str">
        <f>('ANNEXURE B &amp; C'!N$3)</f>
        <v>410101</v>
      </c>
      <c r="B153" s="1">
        <v>2270000</v>
      </c>
      <c r="C153" s="1" t="s">
        <v>129</v>
      </c>
      <c r="D153" s="31"/>
      <c r="E153" s="31"/>
      <c r="F153" s="31"/>
      <c r="G153" s="9" t="str">
        <f t="shared" si="4"/>
        <v/>
      </c>
      <c r="H153" s="52" t="str">
        <f t="shared" si="5"/>
        <v/>
      </c>
    </row>
    <row r="154" spans="1:8">
      <c r="A154" s="46" t="str">
        <f>('ANNEXURE B &amp; C'!N$3)</f>
        <v>410101</v>
      </c>
      <c r="B154" s="2">
        <v>2271701</v>
      </c>
      <c r="C154" s="2" t="s">
        <v>130</v>
      </c>
      <c r="D154" s="20">
        <v>0</v>
      </c>
      <c r="E154" s="20">
        <v>0</v>
      </c>
      <c r="F154" s="38">
        <f>('ANNEXURE B &amp; C'!N$155)</f>
        <v>0</v>
      </c>
      <c r="G154" s="9" t="str">
        <f t="shared" si="4"/>
        <v/>
      </c>
      <c r="H154" s="52" t="str">
        <f t="shared" si="5"/>
        <v/>
      </c>
    </row>
    <row r="155" spans="1:8">
      <c r="A155" s="46" t="str">
        <f>('ANNEXURE B &amp; C'!N$3)</f>
        <v>410101</v>
      </c>
      <c r="B155" s="2">
        <v>2271702</v>
      </c>
      <c r="C155" s="2" t="s">
        <v>131</v>
      </c>
      <c r="D155" s="20">
        <v>0</v>
      </c>
      <c r="E155" s="20">
        <v>0</v>
      </c>
      <c r="F155" s="38">
        <f>('ANNEXURE B &amp; C'!N$156)</f>
        <v>0</v>
      </c>
      <c r="G155" s="9" t="str">
        <f t="shared" si="4"/>
        <v/>
      </c>
      <c r="H155" s="52" t="str">
        <f t="shared" si="5"/>
        <v/>
      </c>
    </row>
    <row r="156" spans="1:8">
      <c r="A156" s="46" t="str">
        <f>('ANNEXURE B &amp; C'!N$3)</f>
        <v>410101</v>
      </c>
      <c r="B156" s="2">
        <v>2271703</v>
      </c>
      <c r="C156" s="2" t="s">
        <v>132</v>
      </c>
      <c r="D156" s="20">
        <v>0</v>
      </c>
      <c r="E156" s="20">
        <v>0</v>
      </c>
      <c r="F156" s="38">
        <f>('ANNEXURE B &amp; C'!N$157)</f>
        <v>0</v>
      </c>
      <c r="G156" s="9" t="str">
        <f t="shared" si="4"/>
        <v/>
      </c>
      <c r="H156" s="52" t="str">
        <f t="shared" si="5"/>
        <v/>
      </c>
    </row>
    <row r="157" spans="1:8">
      <c r="A157" s="46" t="str">
        <f>('ANNEXURE B &amp; C'!N$3)</f>
        <v>410101</v>
      </c>
      <c r="B157" s="2">
        <v>2271704</v>
      </c>
      <c r="C157" s="2" t="s">
        <v>133</v>
      </c>
      <c r="D157" s="20">
        <v>0</v>
      </c>
      <c r="E157" s="20">
        <v>0</v>
      </c>
      <c r="F157" s="38">
        <f>('ANNEXURE B &amp; C'!N$158)</f>
        <v>0</v>
      </c>
      <c r="G157" s="9" t="str">
        <f t="shared" si="4"/>
        <v/>
      </c>
      <c r="H157" s="52" t="str">
        <f t="shared" si="5"/>
        <v/>
      </c>
    </row>
    <row r="158" spans="1:8">
      <c r="A158" s="46" t="str">
        <f>('ANNEXURE B &amp; C'!N$3)</f>
        <v>410101</v>
      </c>
      <c r="B158" s="3">
        <v>2279995</v>
      </c>
      <c r="C158" s="3" t="s">
        <v>134</v>
      </c>
      <c r="D158" s="35">
        <v>0</v>
      </c>
      <c r="E158" s="35">
        <v>0</v>
      </c>
      <c r="F158" s="35">
        <f>SUM(F154:F157)</f>
        <v>0</v>
      </c>
      <c r="G158" s="9" t="str">
        <f t="shared" si="4"/>
        <v/>
      </c>
      <c r="H158" s="52" t="str">
        <f t="shared" si="5"/>
        <v/>
      </c>
    </row>
    <row r="159" spans="1:8">
      <c r="B159" s="1"/>
      <c r="C159" s="1"/>
      <c r="D159" s="31"/>
      <c r="E159" s="31"/>
      <c r="F159" s="31"/>
      <c r="G159" s="9" t="str">
        <f t="shared" si="4"/>
        <v/>
      </c>
      <c r="H159" s="52" t="str">
        <f t="shared" si="5"/>
        <v/>
      </c>
    </row>
    <row r="160" spans="1:8">
      <c r="A160" s="46" t="str">
        <f>('ANNEXURE B &amp; C'!N$3)</f>
        <v>410101</v>
      </c>
      <c r="B160" s="1">
        <v>2280000</v>
      </c>
      <c r="C160" s="1" t="s">
        <v>135</v>
      </c>
      <c r="D160" s="31"/>
      <c r="E160" s="31"/>
      <c r="F160" s="31"/>
      <c r="G160" s="9" t="str">
        <f t="shared" si="4"/>
        <v/>
      </c>
      <c r="H160" s="52" t="str">
        <f t="shared" si="5"/>
        <v/>
      </c>
    </row>
    <row r="161" spans="1:8">
      <c r="A161" s="46" t="str">
        <f>('ANNEXURE B &amp; C'!N$3)</f>
        <v>410101</v>
      </c>
      <c r="B161" s="2">
        <v>2280001</v>
      </c>
      <c r="C161" s="2" t="s">
        <v>136</v>
      </c>
      <c r="D161" s="20">
        <v>0</v>
      </c>
      <c r="E161" s="20">
        <v>0</v>
      </c>
      <c r="F161" s="38">
        <f>('ANNEXURE B &amp; C'!N$162)</f>
        <v>0</v>
      </c>
      <c r="G161" s="9" t="str">
        <f t="shared" si="4"/>
        <v/>
      </c>
      <c r="H161" s="52" t="str">
        <f t="shared" si="5"/>
        <v/>
      </c>
    </row>
    <row r="162" spans="1:8">
      <c r="A162" s="46" t="str">
        <f>('ANNEXURE B &amp; C'!N$3)</f>
        <v>410101</v>
      </c>
      <c r="B162" s="2">
        <v>2280002</v>
      </c>
      <c r="C162" s="2" t="s">
        <v>137</v>
      </c>
      <c r="D162" s="20">
        <v>0</v>
      </c>
      <c r="E162" s="20">
        <v>0</v>
      </c>
      <c r="F162" s="38">
        <f>('ANNEXURE B &amp; C'!N$163)</f>
        <v>0</v>
      </c>
      <c r="G162" s="9" t="str">
        <f t="shared" si="4"/>
        <v/>
      </c>
      <c r="H162" s="52" t="str">
        <f t="shared" si="5"/>
        <v/>
      </c>
    </row>
    <row r="163" spans="1:8">
      <c r="A163" s="46" t="str">
        <f>('ANNEXURE B &amp; C'!N$3)</f>
        <v>410101</v>
      </c>
      <c r="B163" s="3">
        <v>2289995</v>
      </c>
      <c r="C163" s="3" t="s">
        <v>138</v>
      </c>
      <c r="D163" s="39">
        <v>0</v>
      </c>
      <c r="E163" s="39">
        <v>0</v>
      </c>
      <c r="F163" s="39">
        <f>SUM(F161:F162)</f>
        <v>0</v>
      </c>
      <c r="G163" s="9" t="str">
        <f t="shared" si="4"/>
        <v/>
      </c>
      <c r="H163" s="52" t="str">
        <f t="shared" si="5"/>
        <v/>
      </c>
    </row>
    <row r="164" spans="1:8">
      <c r="B164" s="1"/>
      <c r="C164" s="1"/>
      <c r="D164" s="31"/>
      <c r="E164" s="31"/>
      <c r="F164" s="31"/>
      <c r="G164" s="9" t="str">
        <f t="shared" si="4"/>
        <v/>
      </c>
      <c r="H164" s="52" t="str">
        <f t="shared" si="5"/>
        <v/>
      </c>
    </row>
    <row r="165" spans="1:8">
      <c r="A165" s="46" t="str">
        <f>('ANNEXURE B &amp; C'!N$3)</f>
        <v>410101</v>
      </c>
      <c r="B165" s="1">
        <v>2300000</v>
      </c>
      <c r="C165" s="1" t="s">
        <v>139</v>
      </c>
      <c r="D165" s="31"/>
      <c r="E165" s="31"/>
      <c r="F165" s="31"/>
      <c r="G165" s="9" t="str">
        <f t="shared" si="4"/>
        <v/>
      </c>
      <c r="H165" s="52" t="str">
        <f t="shared" si="5"/>
        <v/>
      </c>
    </row>
    <row r="166" spans="1:8">
      <c r="A166" s="46" t="str">
        <f>('ANNEXURE B &amp; C'!N$3)</f>
        <v>410101</v>
      </c>
      <c r="B166" s="2">
        <v>2300001</v>
      </c>
      <c r="C166" s="2" t="s">
        <v>140</v>
      </c>
      <c r="D166" s="20">
        <v>0</v>
      </c>
      <c r="E166" s="20">
        <v>0</v>
      </c>
      <c r="F166" s="38">
        <f>('ANNEXURE B &amp; C'!N$167)</f>
        <v>0</v>
      </c>
      <c r="G166" s="9" t="str">
        <f t="shared" si="4"/>
        <v/>
      </c>
      <c r="H166" s="52" t="str">
        <f t="shared" si="5"/>
        <v/>
      </c>
    </row>
    <row r="167" spans="1:8">
      <c r="A167" s="46" t="str">
        <f>('ANNEXURE B &amp; C'!N$3)</f>
        <v>410101</v>
      </c>
      <c r="B167" s="2">
        <v>2300002</v>
      </c>
      <c r="C167" s="2" t="s">
        <v>141</v>
      </c>
      <c r="D167" s="20">
        <v>0</v>
      </c>
      <c r="E167" s="20">
        <v>0</v>
      </c>
      <c r="F167" s="38">
        <f>('ANNEXURE B &amp; C'!N$168)</f>
        <v>0</v>
      </c>
      <c r="G167" s="9" t="str">
        <f t="shared" si="4"/>
        <v/>
      </c>
      <c r="H167" s="52" t="str">
        <f t="shared" si="5"/>
        <v/>
      </c>
    </row>
    <row r="168" spans="1:8">
      <c r="A168" s="46" t="str">
        <f>('ANNEXURE B &amp; C'!N$3)</f>
        <v>410101</v>
      </c>
      <c r="B168" s="2">
        <v>2300003</v>
      </c>
      <c r="C168" s="2" t="s">
        <v>142</v>
      </c>
      <c r="D168" s="20">
        <v>0</v>
      </c>
      <c r="E168" s="20">
        <v>0</v>
      </c>
      <c r="F168" s="38">
        <f>('ANNEXURE B &amp; C'!N$169)</f>
        <v>0</v>
      </c>
      <c r="G168" s="9" t="str">
        <f t="shared" si="4"/>
        <v/>
      </c>
      <c r="H168" s="52" t="str">
        <f t="shared" si="5"/>
        <v/>
      </c>
    </row>
    <row r="169" spans="1:8">
      <c r="A169" s="46" t="str">
        <f>('ANNEXURE B &amp; C'!N$3)</f>
        <v>410101</v>
      </c>
      <c r="B169" s="2">
        <v>2300204</v>
      </c>
      <c r="C169" s="2" t="s">
        <v>143</v>
      </c>
      <c r="D169" s="20">
        <v>0</v>
      </c>
      <c r="E169" s="20">
        <v>0</v>
      </c>
      <c r="F169" s="38">
        <f>('ANNEXURE B &amp; C'!N$170)</f>
        <v>0</v>
      </c>
      <c r="G169" s="9" t="str">
        <f t="shared" si="4"/>
        <v/>
      </c>
      <c r="H169" s="52" t="str">
        <f t="shared" si="5"/>
        <v/>
      </c>
    </row>
    <row r="170" spans="1:8">
      <c r="A170" s="46" t="str">
        <f>('ANNEXURE B &amp; C'!N$3)</f>
        <v>410101</v>
      </c>
      <c r="B170" s="2">
        <v>2300800</v>
      </c>
      <c r="C170" s="2" t="s">
        <v>144</v>
      </c>
      <c r="D170" s="20">
        <v>0</v>
      </c>
      <c r="E170" s="20">
        <v>0</v>
      </c>
      <c r="F170" s="38">
        <f>('ANNEXURE B &amp; C'!N$171)</f>
        <v>0</v>
      </c>
      <c r="G170" s="9" t="str">
        <f t="shared" si="4"/>
        <v/>
      </c>
      <c r="H170" s="52" t="str">
        <f t="shared" si="5"/>
        <v/>
      </c>
    </row>
    <row r="171" spans="1:8">
      <c r="A171" s="46" t="str">
        <f>('ANNEXURE B &amp; C'!N$3)</f>
        <v>410101</v>
      </c>
      <c r="B171" s="2">
        <v>2300801</v>
      </c>
      <c r="C171" s="2" t="s">
        <v>145</v>
      </c>
      <c r="D171" s="20">
        <v>0</v>
      </c>
      <c r="E171" s="20">
        <v>0</v>
      </c>
      <c r="F171" s="38">
        <f>('ANNEXURE B &amp; C'!N$172)</f>
        <v>0</v>
      </c>
      <c r="G171" s="9" t="str">
        <f t="shared" si="4"/>
        <v/>
      </c>
      <c r="H171" s="52" t="str">
        <f t="shared" si="5"/>
        <v/>
      </c>
    </row>
    <row r="172" spans="1:8">
      <c r="A172" s="46" t="str">
        <f>('ANNEXURE B &amp; C'!N$3)</f>
        <v>410101</v>
      </c>
      <c r="B172" s="2">
        <v>2300803</v>
      </c>
      <c r="C172" s="2" t="s">
        <v>146</v>
      </c>
      <c r="D172" s="20">
        <v>0</v>
      </c>
      <c r="E172" s="20">
        <v>0</v>
      </c>
      <c r="F172" s="38">
        <f>('ANNEXURE B &amp; C'!N$173)</f>
        <v>0</v>
      </c>
      <c r="G172" s="9" t="str">
        <f t="shared" si="4"/>
        <v/>
      </c>
      <c r="H172" s="52" t="str">
        <f t="shared" si="5"/>
        <v/>
      </c>
    </row>
    <row r="173" spans="1:8">
      <c r="A173" s="46" t="str">
        <f>('ANNEXURE B &amp; C'!N$3)</f>
        <v>410101</v>
      </c>
      <c r="B173" s="2">
        <v>2301503</v>
      </c>
      <c r="C173" s="2" t="s">
        <v>147</v>
      </c>
      <c r="D173" s="20">
        <v>0</v>
      </c>
      <c r="E173" s="20">
        <v>0</v>
      </c>
      <c r="F173" s="38">
        <f>('ANNEXURE B &amp; C'!N$174)</f>
        <v>0</v>
      </c>
      <c r="G173" s="9" t="str">
        <f t="shared" si="4"/>
        <v/>
      </c>
      <c r="H173" s="52" t="str">
        <f t="shared" si="5"/>
        <v/>
      </c>
    </row>
    <row r="174" spans="1:8">
      <c r="A174" s="46" t="str">
        <f>('ANNEXURE B &amp; C'!N$3)</f>
        <v>410101</v>
      </c>
      <c r="B174" s="2">
        <v>2301802</v>
      </c>
      <c r="C174" s="2" t="s">
        <v>148</v>
      </c>
      <c r="D174" s="20">
        <v>0</v>
      </c>
      <c r="E174" s="20">
        <v>0</v>
      </c>
      <c r="F174" s="38">
        <f>('ANNEXURE B &amp; C'!N$175)</f>
        <v>0</v>
      </c>
      <c r="G174" s="9" t="str">
        <f t="shared" si="4"/>
        <v/>
      </c>
      <c r="H174" s="52" t="str">
        <f t="shared" si="5"/>
        <v/>
      </c>
    </row>
    <row r="175" spans="1:8">
      <c r="A175" s="46" t="str">
        <f>('ANNEXURE B &amp; C'!N$3)</f>
        <v>410101</v>
      </c>
      <c r="B175" s="2">
        <v>2301803</v>
      </c>
      <c r="C175" s="2" t="s">
        <v>149</v>
      </c>
      <c r="D175" s="20">
        <v>0</v>
      </c>
      <c r="E175" s="20">
        <v>0</v>
      </c>
      <c r="F175" s="38">
        <f>('ANNEXURE B &amp; C'!N$176)</f>
        <v>0</v>
      </c>
      <c r="G175" s="9" t="str">
        <f t="shared" si="4"/>
        <v/>
      </c>
      <c r="H175" s="52" t="str">
        <f t="shared" si="5"/>
        <v/>
      </c>
    </row>
    <row r="176" spans="1:8">
      <c r="A176" s="46" t="str">
        <f>('ANNEXURE B &amp; C'!N$3)</f>
        <v>410101</v>
      </c>
      <c r="B176" s="2">
        <v>2301900</v>
      </c>
      <c r="C176" s="2" t="s">
        <v>150</v>
      </c>
      <c r="D176" s="20">
        <v>0</v>
      </c>
      <c r="E176" s="20">
        <v>-517.95000000000005</v>
      </c>
      <c r="F176" s="38">
        <f>('ANNEXURE B &amp; C'!N$177)</f>
        <v>-518</v>
      </c>
      <c r="G176" s="9" t="str">
        <f t="shared" si="4"/>
        <v/>
      </c>
      <c r="H176" s="52" t="str">
        <f t="shared" si="5"/>
        <v/>
      </c>
    </row>
    <row r="177" spans="1:8">
      <c r="A177" s="46" t="str">
        <f>('ANNEXURE B &amp; C'!N$3)</f>
        <v>410101</v>
      </c>
      <c r="B177" s="2">
        <v>2301901</v>
      </c>
      <c r="C177" s="2" t="s">
        <v>151</v>
      </c>
      <c r="D177" s="20">
        <v>0</v>
      </c>
      <c r="E177" s="20">
        <v>0</v>
      </c>
      <c r="F177" s="38">
        <f>('ANNEXURE B &amp; C'!N$178)</f>
        <v>0</v>
      </c>
      <c r="G177" s="9" t="str">
        <f t="shared" si="4"/>
        <v/>
      </c>
      <c r="H177" s="52" t="str">
        <f t="shared" si="5"/>
        <v/>
      </c>
    </row>
    <row r="178" spans="1:8">
      <c r="A178" s="46" t="str">
        <f>('ANNEXURE B &amp; C'!N$3)</f>
        <v>410101</v>
      </c>
      <c r="B178" s="3">
        <v>2309995</v>
      </c>
      <c r="C178" s="3" t="s">
        <v>152</v>
      </c>
      <c r="D178" s="39">
        <v>0</v>
      </c>
      <c r="E178" s="39">
        <v>-517.95000000000005</v>
      </c>
      <c r="F178" s="39">
        <f>SUM(F166:F177)</f>
        <v>-518</v>
      </c>
      <c r="G178" s="9" t="str">
        <f t="shared" si="4"/>
        <v/>
      </c>
      <c r="H178" s="52" t="str">
        <f t="shared" si="5"/>
        <v/>
      </c>
    </row>
    <row r="179" spans="1:8">
      <c r="B179" s="1"/>
      <c r="C179" s="1"/>
      <c r="D179" s="31"/>
      <c r="E179" s="31"/>
      <c r="F179" s="31"/>
      <c r="G179" s="9" t="str">
        <f t="shared" si="4"/>
        <v/>
      </c>
      <c r="H179" s="52" t="str">
        <f t="shared" si="5"/>
        <v/>
      </c>
    </row>
    <row r="180" spans="1:8" ht="15.75" thickBot="1">
      <c r="A180" s="46" t="str">
        <f>('ANNEXURE B &amp; C'!N$3)</f>
        <v>410101</v>
      </c>
      <c r="B180" s="4">
        <v>2359997</v>
      </c>
      <c r="C180" s="4" t="s">
        <v>153</v>
      </c>
      <c r="D180" s="40">
        <v>0</v>
      </c>
      <c r="E180" s="40">
        <v>-517.95000000000005</v>
      </c>
      <c r="F180" s="40">
        <f>SUM(F178+F163+F158+F151+F145+F138)</f>
        <v>-518</v>
      </c>
      <c r="G180" s="9" t="str">
        <f t="shared" si="4"/>
        <v/>
      </c>
      <c r="H180" s="52" t="str">
        <f t="shared" si="5"/>
        <v/>
      </c>
    </row>
    <row r="181" spans="1:8" ht="15.75" thickTop="1">
      <c r="B181" s="1"/>
      <c r="C181" s="1"/>
      <c r="D181" s="31"/>
      <c r="E181" s="31"/>
      <c r="F181" s="31"/>
      <c r="G181" s="9" t="str">
        <f t="shared" si="4"/>
        <v/>
      </c>
      <c r="H181" s="52" t="str">
        <f t="shared" si="5"/>
        <v/>
      </c>
    </row>
    <row r="182" spans="1:8" ht="15.75" thickBot="1">
      <c r="A182" s="46" t="str">
        <f>('ANNEXURE B &amp; C'!N$3)</f>
        <v>410101</v>
      </c>
      <c r="B182" s="5">
        <v>2379995</v>
      </c>
      <c r="C182" s="5" t="s">
        <v>154</v>
      </c>
      <c r="D182" s="41">
        <v>0</v>
      </c>
      <c r="E182" s="41">
        <v>-517.95000000000005</v>
      </c>
      <c r="F182" s="41">
        <f>SUM(F180)</f>
        <v>-518</v>
      </c>
      <c r="G182" s="9" t="str">
        <f t="shared" si="4"/>
        <v/>
      </c>
      <c r="H182" s="52" t="str">
        <f t="shared" si="5"/>
        <v/>
      </c>
    </row>
    <row r="183" spans="1:8">
      <c r="B183" s="1"/>
      <c r="C183" s="1"/>
      <c r="D183" s="31"/>
      <c r="E183" s="31"/>
      <c r="F183" s="31"/>
      <c r="G183" s="9" t="str">
        <f t="shared" si="4"/>
        <v/>
      </c>
      <c r="H183" s="52" t="str">
        <f t="shared" si="5"/>
        <v/>
      </c>
    </row>
    <row r="184" spans="1:8" ht="15.75" thickBot="1">
      <c r="A184" s="46" t="str">
        <f>('ANNEXURE B &amp; C'!N$3)</f>
        <v>410101</v>
      </c>
      <c r="B184" s="5">
        <v>2459998</v>
      </c>
      <c r="C184" s="5" t="s">
        <v>155</v>
      </c>
      <c r="D184" s="41">
        <v>0</v>
      </c>
      <c r="E184" s="41">
        <v>-517.95000000000005</v>
      </c>
      <c r="F184" s="41">
        <f>SUM(F182)</f>
        <v>-518</v>
      </c>
      <c r="G184" s="9" t="str">
        <f t="shared" si="4"/>
        <v/>
      </c>
      <c r="H184" s="52" t="str">
        <f t="shared" si="5"/>
        <v/>
      </c>
    </row>
    <row r="185" spans="1:8">
      <c r="B185" s="1"/>
      <c r="C185" s="1"/>
      <c r="D185" s="31"/>
      <c r="E185" s="31"/>
      <c r="F185" s="31"/>
      <c r="G185" s="9" t="str">
        <f t="shared" si="4"/>
        <v/>
      </c>
      <c r="H185" s="52" t="str">
        <f t="shared" si="5"/>
        <v/>
      </c>
    </row>
    <row r="186" spans="1:8">
      <c r="A186" s="46" t="str">
        <f>('ANNEXURE B &amp; C'!N$3)</f>
        <v>410101</v>
      </c>
      <c r="B186" s="1">
        <v>3010000</v>
      </c>
      <c r="C186" s="1" t="s">
        <v>156</v>
      </c>
      <c r="D186" s="31"/>
      <c r="E186" s="31"/>
      <c r="F186" s="31"/>
      <c r="G186" s="9" t="str">
        <f t="shared" si="4"/>
        <v/>
      </c>
      <c r="H186" s="52" t="str">
        <f t="shared" si="5"/>
        <v/>
      </c>
    </row>
    <row r="187" spans="1:8">
      <c r="A187" s="46" t="str">
        <f>('ANNEXURE B &amp; C'!N$3)</f>
        <v>410101</v>
      </c>
      <c r="B187" s="2">
        <v>3010001</v>
      </c>
      <c r="C187" s="2" t="s">
        <v>112</v>
      </c>
      <c r="D187" s="38">
        <v>7170914</v>
      </c>
      <c r="E187" s="38">
        <v>5010110.21</v>
      </c>
      <c r="F187" s="38">
        <f>('ANNEXURE B &amp; C'!N$188)</f>
        <v>10936279</v>
      </c>
      <c r="G187" s="9" t="str">
        <f t="shared" si="4"/>
        <v/>
      </c>
      <c r="H187" s="52">
        <f t="shared" si="5"/>
        <v>0.52508857308845147</v>
      </c>
    </row>
    <row r="188" spans="1:8">
      <c r="A188" s="46" t="str">
        <f>('ANNEXURE B &amp; C'!N$3)</f>
        <v>410101</v>
      </c>
      <c r="B188" s="2">
        <v>3010002</v>
      </c>
      <c r="C188" s="2" t="s">
        <v>155</v>
      </c>
      <c r="D188" s="38">
        <v>0</v>
      </c>
      <c r="E188" s="38">
        <v>-517.95000000000005</v>
      </c>
      <c r="F188" s="38">
        <f>('ANNEXURE B &amp; C'!N$189)</f>
        <v>-518</v>
      </c>
      <c r="G188" s="9" t="str">
        <f t="shared" si="4"/>
        <v/>
      </c>
      <c r="H188" s="52" t="str">
        <f t="shared" si="5"/>
        <v/>
      </c>
    </row>
    <row r="189" spans="1:8">
      <c r="A189" s="46" t="str">
        <f>('ANNEXURE B &amp; C'!N$3)</f>
        <v>410101</v>
      </c>
      <c r="B189" s="2"/>
      <c r="C189" s="1" t="s">
        <v>338</v>
      </c>
      <c r="D189" s="39"/>
      <c r="E189" s="39"/>
      <c r="F189" s="39">
        <f>('ANNEXURE B &amp; C'!N$190)</f>
        <v>0</v>
      </c>
      <c r="G189" s="9" t="str">
        <f t="shared" si="4"/>
        <v/>
      </c>
      <c r="H189" s="52" t="str">
        <f t="shared" si="5"/>
        <v/>
      </c>
    </row>
    <row r="190" spans="1:8" ht="15.75" thickBot="1">
      <c r="A190" s="46" t="str">
        <f>('ANNEXURE B &amp; C'!N$3)</f>
        <v>410101</v>
      </c>
      <c r="B190" s="5">
        <v>3019995</v>
      </c>
      <c r="C190" s="5" t="s">
        <v>339</v>
      </c>
      <c r="D190" s="37">
        <v>7170914</v>
      </c>
      <c r="E190" s="37">
        <v>5009592.26</v>
      </c>
      <c r="F190" s="37">
        <f>('ANNEXURE B &amp; C'!N$191)</f>
        <v>10935761</v>
      </c>
      <c r="G190" s="9" t="str">
        <f t="shared" si="4"/>
        <v/>
      </c>
      <c r="H190" s="52">
        <f t="shared" si="5"/>
        <v>0.52501633682958682</v>
      </c>
    </row>
    <row r="191" spans="1:8">
      <c r="B191" s="1"/>
      <c r="C191" s="1"/>
      <c r="D191" s="31"/>
      <c r="E191" s="31"/>
      <c r="F191" s="31"/>
      <c r="G191" s="9" t="str">
        <f t="shared" si="4"/>
        <v/>
      </c>
      <c r="H191" s="52" t="str">
        <f t="shared" si="5"/>
        <v/>
      </c>
    </row>
    <row r="192" spans="1:8">
      <c r="A192" s="46" t="str">
        <f>('ANNEXURE B &amp; C'!N$3)</f>
        <v>410101</v>
      </c>
      <c r="B192" s="1">
        <v>4030000</v>
      </c>
      <c r="C192" s="1" t="s">
        <v>157</v>
      </c>
      <c r="D192" s="31"/>
      <c r="E192" s="31"/>
      <c r="F192" s="31"/>
      <c r="G192" s="9" t="str">
        <f t="shared" si="4"/>
        <v/>
      </c>
      <c r="H192" s="52" t="str">
        <f t="shared" si="5"/>
        <v/>
      </c>
    </row>
    <row r="193" spans="1:8">
      <c r="A193" s="46" t="str">
        <f>('ANNEXURE B &amp; C'!N$3)</f>
        <v>410101</v>
      </c>
      <c r="B193" s="2">
        <v>4030001</v>
      </c>
      <c r="C193" s="2" t="s">
        <v>158</v>
      </c>
      <c r="D193" s="20">
        <v>30000</v>
      </c>
      <c r="E193" s="20">
        <v>0</v>
      </c>
      <c r="F193" s="38">
        <f>('ANNEXURE B &amp; C'!N$194)</f>
        <v>0</v>
      </c>
      <c r="G193" s="9" t="str">
        <f t="shared" si="4"/>
        <v/>
      </c>
      <c r="H193" s="52" t="str">
        <f t="shared" si="5"/>
        <v/>
      </c>
    </row>
    <row r="194" spans="1:8">
      <c r="A194" s="46" t="str">
        <f>('ANNEXURE B &amp; C'!N$3)</f>
        <v>410101</v>
      </c>
      <c r="B194" s="2">
        <v>4030002</v>
      </c>
      <c r="C194" s="2" t="s">
        <v>159</v>
      </c>
      <c r="D194" s="20">
        <v>26000</v>
      </c>
      <c r="E194" s="20">
        <v>11753.51</v>
      </c>
      <c r="F194" s="38">
        <f>('ANNEXURE B &amp; C'!N$195)</f>
        <v>11754</v>
      </c>
      <c r="G194" s="9" t="str">
        <f t="shared" si="4"/>
        <v/>
      </c>
      <c r="H194" s="52">
        <f t="shared" si="5"/>
        <v>-0.54792307692307696</v>
      </c>
    </row>
    <row r="195" spans="1:8">
      <c r="A195" s="46" t="str">
        <f>('ANNEXURE B &amp; C'!N$3)</f>
        <v>410101</v>
      </c>
      <c r="B195" s="2">
        <v>4030003</v>
      </c>
      <c r="C195" s="2" t="s">
        <v>160</v>
      </c>
      <c r="D195" s="20">
        <v>0</v>
      </c>
      <c r="E195" s="20">
        <v>0</v>
      </c>
      <c r="F195" s="38">
        <f>('ANNEXURE B &amp; C'!N$196)</f>
        <v>0</v>
      </c>
      <c r="G195" s="9" t="str">
        <f t="shared" si="4"/>
        <v/>
      </c>
      <c r="H195" s="52" t="str">
        <f t="shared" si="5"/>
        <v/>
      </c>
    </row>
    <row r="196" spans="1:8">
      <c r="A196" s="46" t="str">
        <f>('ANNEXURE B &amp; C'!N$3)</f>
        <v>410101</v>
      </c>
      <c r="B196" s="2">
        <v>4030004</v>
      </c>
      <c r="C196" s="2" t="s">
        <v>161</v>
      </c>
      <c r="D196" s="20">
        <v>0</v>
      </c>
      <c r="E196" s="20">
        <v>0</v>
      </c>
      <c r="F196" s="38">
        <f>('ANNEXURE B &amp; C'!N$197)</f>
        <v>0</v>
      </c>
      <c r="G196" s="9" t="str">
        <f t="shared" si="4"/>
        <v/>
      </c>
      <c r="H196" s="52" t="str">
        <f t="shared" si="5"/>
        <v/>
      </c>
    </row>
    <row r="197" spans="1:8">
      <c r="A197" s="46" t="str">
        <f>('ANNEXURE B &amp; C'!N$3)</f>
        <v>410101</v>
      </c>
      <c r="B197" s="2">
        <v>4030005</v>
      </c>
      <c r="C197" s="2" t="s">
        <v>162</v>
      </c>
      <c r="D197" s="20">
        <v>0</v>
      </c>
      <c r="E197" s="20">
        <v>0</v>
      </c>
      <c r="F197" s="38">
        <f>('ANNEXURE B &amp; C'!N$198)</f>
        <v>0</v>
      </c>
      <c r="G197" s="9" t="str">
        <f t="shared" si="4"/>
        <v/>
      </c>
      <c r="H197" s="52" t="str">
        <f t="shared" si="5"/>
        <v/>
      </c>
    </row>
    <row r="198" spans="1:8" ht="15.75" thickBot="1">
      <c r="A198" s="46" t="str">
        <f>('ANNEXURE B &amp; C'!N$3)</f>
        <v>410101</v>
      </c>
      <c r="B198" s="3">
        <v>4039995</v>
      </c>
      <c r="C198" s="3" t="s">
        <v>163</v>
      </c>
      <c r="D198" s="42">
        <v>56000</v>
      </c>
      <c r="E198" s="36">
        <v>11753.51</v>
      </c>
      <c r="F198" s="43">
        <f>SUM(F193:F197)</f>
        <v>11754</v>
      </c>
      <c r="G198" s="9" t="str">
        <f t="shared" si="4"/>
        <v/>
      </c>
      <c r="H198" s="52">
        <f t="shared" si="5"/>
        <v>-0.7901071428571429</v>
      </c>
    </row>
    <row r="199" spans="1:8" ht="15.75" thickTop="1">
      <c r="B199" s="2"/>
      <c r="C199" s="2"/>
      <c r="D199" s="32"/>
      <c r="E199" s="32"/>
      <c r="G199" s="9" t="str">
        <f t="shared" si="4"/>
        <v/>
      </c>
      <c r="H199" s="52" t="str">
        <f t="shared" si="5"/>
        <v/>
      </c>
    </row>
    <row r="200" spans="1:8">
      <c r="A200" s="46" t="str">
        <f>('ANNEXURE B &amp; C'!N$3)</f>
        <v>410101</v>
      </c>
      <c r="B200" s="1">
        <v>4030000</v>
      </c>
      <c r="C200" s="1" t="s">
        <v>164</v>
      </c>
      <c r="D200" s="31"/>
      <c r="E200" s="31"/>
      <c r="F200" s="31"/>
      <c r="G200" s="9" t="str">
        <f t="shared" si="4"/>
        <v/>
      </c>
      <c r="H200" s="52" t="str">
        <f t="shared" si="5"/>
        <v/>
      </c>
    </row>
    <row r="201" spans="1:8">
      <c r="A201" s="46" t="str">
        <f>('ANNEXURE B &amp; C'!N$3)</f>
        <v>410101</v>
      </c>
      <c r="B201" s="2">
        <v>4031001</v>
      </c>
      <c r="C201" s="2" t="s">
        <v>158</v>
      </c>
      <c r="D201" s="20">
        <v>0</v>
      </c>
      <c r="E201" s="20">
        <v>0</v>
      </c>
      <c r="F201" s="38">
        <f>('ANNEXURE B &amp; C'!N$202)</f>
        <v>0</v>
      </c>
      <c r="G201" s="9" t="str">
        <f t="shared" si="4"/>
        <v/>
      </c>
      <c r="H201" s="52" t="str">
        <f t="shared" si="5"/>
        <v/>
      </c>
    </row>
    <row r="202" spans="1:8">
      <c r="A202" s="46" t="str">
        <f>('ANNEXURE B &amp; C'!N$3)</f>
        <v>410101</v>
      </c>
      <c r="B202" s="2">
        <v>4031002</v>
      </c>
      <c r="C202" s="2" t="s">
        <v>159</v>
      </c>
      <c r="D202" s="20">
        <v>0</v>
      </c>
      <c r="E202" s="20">
        <v>0</v>
      </c>
      <c r="F202" s="38">
        <f>('ANNEXURE B &amp; C'!N$203)</f>
        <v>0</v>
      </c>
      <c r="G202" s="9" t="str">
        <f t="shared" ref="G202:G265" si="6">IF(E202&lt;0.01,"",IF(E202&gt;F202,"BUDGET ERROR - INSUFICIENT",""))</f>
        <v/>
      </c>
      <c r="H202" s="52" t="str">
        <f t="shared" ref="H202:H265" si="7">IF(F202&lt;0.1,"",IF(D202=0,"NO ORIGINAL BUDGET",(F202-D202)/D202))</f>
        <v/>
      </c>
    </row>
    <row r="203" spans="1:8">
      <c r="A203" s="46" t="str">
        <f>('ANNEXURE B &amp; C'!N$3)</f>
        <v>410101</v>
      </c>
      <c r="B203" s="2">
        <v>4031003</v>
      </c>
      <c r="C203" s="2" t="s">
        <v>160</v>
      </c>
      <c r="D203" s="20">
        <v>0</v>
      </c>
      <c r="E203" s="20">
        <v>0</v>
      </c>
      <c r="F203" s="38">
        <f>('ANNEXURE B &amp; C'!N$204)</f>
        <v>0</v>
      </c>
      <c r="G203" s="9" t="str">
        <f t="shared" si="6"/>
        <v/>
      </c>
      <c r="H203" s="52" t="str">
        <f t="shared" si="7"/>
        <v/>
      </c>
    </row>
    <row r="204" spans="1:8">
      <c r="A204" s="46" t="str">
        <f>('ANNEXURE B &amp; C'!N$3)</f>
        <v>410101</v>
      </c>
      <c r="B204" s="2">
        <v>4031004</v>
      </c>
      <c r="C204" s="2" t="s">
        <v>161</v>
      </c>
      <c r="D204" s="20">
        <v>0</v>
      </c>
      <c r="E204" s="20">
        <v>0</v>
      </c>
      <c r="F204" s="38">
        <f>('ANNEXURE B &amp; C'!N$205)</f>
        <v>0</v>
      </c>
      <c r="G204" s="9" t="str">
        <f t="shared" si="6"/>
        <v/>
      </c>
      <c r="H204" s="52" t="str">
        <f t="shared" si="7"/>
        <v/>
      </c>
    </row>
    <row r="205" spans="1:8">
      <c r="A205" s="46" t="str">
        <f>('ANNEXURE B &amp; C'!N$3)</f>
        <v>410101</v>
      </c>
      <c r="B205" s="2">
        <v>4031005</v>
      </c>
      <c r="C205" s="2" t="s">
        <v>162</v>
      </c>
      <c r="D205" s="20">
        <v>0</v>
      </c>
      <c r="E205" s="20">
        <v>0</v>
      </c>
      <c r="F205" s="38">
        <f>('ANNEXURE B &amp; C'!N$206)</f>
        <v>0</v>
      </c>
      <c r="G205" s="9" t="str">
        <f t="shared" si="6"/>
        <v/>
      </c>
      <c r="H205" s="52" t="str">
        <f t="shared" si="7"/>
        <v/>
      </c>
    </row>
    <row r="206" spans="1:8">
      <c r="A206" s="46" t="str">
        <f>('ANNEXURE B &amp; C'!N$3)</f>
        <v>410101</v>
      </c>
      <c r="B206" s="3">
        <v>4039995</v>
      </c>
      <c r="C206" s="3" t="s">
        <v>165</v>
      </c>
      <c r="D206" s="39">
        <v>0</v>
      </c>
      <c r="E206" s="39">
        <v>0</v>
      </c>
      <c r="F206" s="39">
        <f>SUM(F201:F205)</f>
        <v>0</v>
      </c>
      <c r="G206" s="9" t="str">
        <f t="shared" si="6"/>
        <v/>
      </c>
      <c r="H206" s="52" t="str">
        <f t="shared" si="7"/>
        <v/>
      </c>
    </row>
    <row r="207" spans="1:8">
      <c r="B207" s="2"/>
      <c r="C207" s="2"/>
      <c r="D207" s="32"/>
      <c r="E207" s="32"/>
      <c r="G207" s="9" t="str">
        <f t="shared" si="6"/>
        <v/>
      </c>
      <c r="H207" s="52" t="str">
        <f t="shared" si="7"/>
        <v/>
      </c>
    </row>
    <row r="208" spans="1:8" ht="15.75" thickBot="1">
      <c r="A208" s="46" t="str">
        <f>('ANNEXURE B &amp; C'!N$3)</f>
        <v>410101</v>
      </c>
      <c r="B208" s="5">
        <v>4039995</v>
      </c>
      <c r="C208" s="5" t="s">
        <v>166</v>
      </c>
      <c r="D208" s="41">
        <v>56000</v>
      </c>
      <c r="E208" s="41">
        <v>11753.51</v>
      </c>
      <c r="F208" s="41">
        <f>SUM(F206+F198)</f>
        <v>11754</v>
      </c>
      <c r="G208" s="9" t="str">
        <f t="shared" si="6"/>
        <v/>
      </c>
      <c r="H208" s="52">
        <f t="shared" si="7"/>
        <v>-0.7901071428571429</v>
      </c>
    </row>
    <row r="209" spans="1:8">
      <c r="G209" s="9" t="str">
        <f t="shared" si="6"/>
        <v/>
      </c>
      <c r="H209" s="52" t="str">
        <f t="shared" si="7"/>
        <v/>
      </c>
    </row>
    <row r="210" spans="1:8">
      <c r="A210" s="47" t="str">
        <f>('ANNEXURE B &amp; C'!O$3)</f>
        <v>410201</v>
      </c>
      <c r="B210" s="1">
        <v>1000000</v>
      </c>
      <c r="C210" s="1" t="s">
        <v>0</v>
      </c>
      <c r="D210" s="31"/>
      <c r="E210" s="31"/>
      <c r="G210" s="9" t="str">
        <f t="shared" si="6"/>
        <v/>
      </c>
      <c r="H210" s="52" t="str">
        <f t="shared" si="7"/>
        <v/>
      </c>
    </row>
    <row r="211" spans="1:8">
      <c r="B211" s="1"/>
      <c r="C211" s="1"/>
      <c r="D211" s="31"/>
      <c r="E211" s="31"/>
      <c r="G211" s="9" t="str">
        <f t="shared" si="6"/>
        <v/>
      </c>
      <c r="H211" s="52" t="str">
        <f t="shared" si="7"/>
        <v/>
      </c>
    </row>
    <row r="212" spans="1:8">
      <c r="A212" s="47" t="str">
        <f>('ANNEXURE B &amp; C'!O$3)</f>
        <v>410201</v>
      </c>
      <c r="B212" s="1">
        <v>1020000</v>
      </c>
      <c r="C212" s="1" t="s">
        <v>2</v>
      </c>
      <c r="D212" s="31"/>
      <c r="E212" s="31"/>
      <c r="F212" s="31"/>
      <c r="G212" s="9" t="str">
        <f t="shared" si="6"/>
        <v/>
      </c>
      <c r="H212" s="52" t="str">
        <f t="shared" si="7"/>
        <v/>
      </c>
    </row>
    <row r="213" spans="1:8">
      <c r="A213" s="47" t="str">
        <f>('ANNEXURE B &amp; C'!O$3)</f>
        <v>410201</v>
      </c>
      <c r="B213" s="2">
        <v>1020001</v>
      </c>
      <c r="C213" s="2" t="s">
        <v>3</v>
      </c>
      <c r="D213" s="20">
        <v>0</v>
      </c>
      <c r="E213" s="20">
        <v>0</v>
      </c>
      <c r="F213" s="38">
        <f>('ANNEXURE B &amp; C'!O$10)</f>
        <v>0</v>
      </c>
      <c r="G213" s="9" t="str">
        <f t="shared" si="6"/>
        <v/>
      </c>
      <c r="H213" s="52" t="str">
        <f t="shared" si="7"/>
        <v/>
      </c>
    </row>
    <row r="214" spans="1:8">
      <c r="A214" s="47" t="str">
        <f>('ANNEXURE B &amp; C'!O$3)</f>
        <v>410201</v>
      </c>
      <c r="B214" s="2">
        <v>1020002</v>
      </c>
      <c r="C214" s="2" t="s">
        <v>4</v>
      </c>
      <c r="D214" s="20">
        <v>1762825</v>
      </c>
      <c r="E214" s="20">
        <v>1168269.1000000001</v>
      </c>
      <c r="F214" s="38">
        <f>('ANNEXURE B &amp; C'!O$11)</f>
        <v>2353231</v>
      </c>
      <c r="G214" s="9" t="str">
        <f t="shared" si="6"/>
        <v/>
      </c>
      <c r="H214" s="52">
        <f t="shared" si="7"/>
        <v>0.33492036929360541</v>
      </c>
    </row>
    <row r="215" spans="1:8">
      <c r="A215" s="47" t="str">
        <f>('ANNEXURE B &amp; C'!O$3)</f>
        <v>410201</v>
      </c>
      <c r="B215" s="2">
        <v>1020004</v>
      </c>
      <c r="C215" s="2" t="s">
        <v>5</v>
      </c>
      <c r="D215" s="20">
        <v>14452</v>
      </c>
      <c r="E215" s="20">
        <v>9187.86</v>
      </c>
      <c r="F215" s="38">
        <f>('ANNEXURE B &amp; C'!O$12)</f>
        <v>18376</v>
      </c>
      <c r="G215" s="9" t="str">
        <f t="shared" si="6"/>
        <v/>
      </c>
      <c r="H215" s="52">
        <f t="shared" si="7"/>
        <v>0.27151951287019099</v>
      </c>
    </row>
    <row r="216" spans="1:8">
      <c r="A216" s="47" t="str">
        <f>('ANNEXURE B &amp; C'!O$3)</f>
        <v>410201</v>
      </c>
      <c r="B216" s="2">
        <v>1020005</v>
      </c>
      <c r="C216" s="2" t="s">
        <v>6</v>
      </c>
      <c r="D216" s="20">
        <v>270</v>
      </c>
      <c r="E216" s="20">
        <v>221.4</v>
      </c>
      <c r="F216" s="38">
        <f>('ANNEXURE B &amp; C'!O$13)</f>
        <v>444</v>
      </c>
      <c r="G216" s="9" t="str">
        <f t="shared" si="6"/>
        <v/>
      </c>
      <c r="H216" s="52">
        <f t="shared" si="7"/>
        <v>0.64444444444444449</v>
      </c>
    </row>
    <row r="217" spans="1:8">
      <c r="A217" s="47" t="str">
        <f>('ANNEXURE B &amp; C'!O$3)</f>
        <v>410201</v>
      </c>
      <c r="B217" s="2">
        <v>1020006</v>
      </c>
      <c r="C217" s="2" t="s">
        <v>7</v>
      </c>
      <c r="D217" s="20">
        <v>69259</v>
      </c>
      <c r="E217" s="20">
        <v>53716</v>
      </c>
      <c r="F217" s="38">
        <f>('ANNEXURE B &amp; C'!O$14)</f>
        <v>117024</v>
      </c>
      <c r="G217" s="9" t="str">
        <f t="shared" si="6"/>
        <v/>
      </c>
      <c r="H217" s="52">
        <f t="shared" si="7"/>
        <v>0.68965766182012445</v>
      </c>
    </row>
    <row r="218" spans="1:8">
      <c r="A218" s="47" t="str">
        <f>('ANNEXURE B &amp; C'!O$3)</f>
        <v>410201</v>
      </c>
      <c r="B218" s="2">
        <v>1020007</v>
      </c>
      <c r="C218" s="2" t="s">
        <v>8</v>
      </c>
      <c r="D218" s="20">
        <v>0</v>
      </c>
      <c r="E218" s="20">
        <v>251.07</v>
      </c>
      <c r="F218" s="38">
        <f>('ANNEXURE B &amp; C'!O$15)</f>
        <v>252</v>
      </c>
      <c r="G218" s="9" t="str">
        <f t="shared" si="6"/>
        <v/>
      </c>
      <c r="H218" s="52" t="str">
        <f t="shared" si="7"/>
        <v>NO ORIGINAL BUDGET</v>
      </c>
    </row>
    <row r="219" spans="1:8">
      <c r="A219" s="47" t="str">
        <f>('ANNEXURE B &amp; C'!O$3)</f>
        <v>410201</v>
      </c>
      <c r="B219" s="2">
        <v>1020009</v>
      </c>
      <c r="C219" s="2" t="s">
        <v>9</v>
      </c>
      <c r="D219" s="20">
        <v>0</v>
      </c>
      <c r="E219" s="20">
        <v>0</v>
      </c>
      <c r="F219" s="38">
        <f>('ANNEXURE B &amp; C'!O$16)</f>
        <v>0</v>
      </c>
      <c r="G219" s="9" t="str">
        <f t="shared" si="6"/>
        <v/>
      </c>
      <c r="H219" s="52" t="str">
        <f t="shared" si="7"/>
        <v/>
      </c>
    </row>
    <row r="220" spans="1:8">
      <c r="A220" s="47" t="str">
        <f>('ANNEXURE B &amp; C'!O$3)</f>
        <v>410201</v>
      </c>
      <c r="B220" s="2">
        <v>1020010</v>
      </c>
      <c r="C220" s="2" t="s">
        <v>10</v>
      </c>
      <c r="D220" s="20">
        <v>0</v>
      </c>
      <c r="E220" s="20">
        <v>0</v>
      </c>
      <c r="F220" s="38">
        <f>('ANNEXURE B &amp; C'!O$17)</f>
        <v>0</v>
      </c>
      <c r="G220" s="9" t="str">
        <f t="shared" si="6"/>
        <v/>
      </c>
      <c r="H220" s="52" t="str">
        <f t="shared" si="7"/>
        <v/>
      </c>
    </row>
    <row r="221" spans="1:8">
      <c r="A221" s="47" t="str">
        <f>('ANNEXURE B &amp; C'!O$3)</f>
        <v>410201</v>
      </c>
      <c r="B221" s="2">
        <v>1020011</v>
      </c>
      <c r="C221" s="2" t="s">
        <v>11</v>
      </c>
      <c r="D221" s="20">
        <v>0</v>
      </c>
      <c r="E221" s="20">
        <v>15276</v>
      </c>
      <c r="F221" s="38">
        <f>('ANNEXURE B &amp; C'!O$18)</f>
        <v>0</v>
      </c>
      <c r="G221" s="9" t="str">
        <f t="shared" si="6"/>
        <v>BUDGET ERROR - INSUFICIENT</v>
      </c>
      <c r="H221" s="52" t="str">
        <f t="shared" si="7"/>
        <v/>
      </c>
    </row>
    <row r="222" spans="1:8">
      <c r="A222" s="47" t="str">
        <f>('ANNEXURE B &amp; C'!O$3)</f>
        <v>410201</v>
      </c>
      <c r="B222" s="2">
        <v>1020012</v>
      </c>
      <c r="C222" s="2" t="s">
        <v>12</v>
      </c>
      <c r="D222" s="20">
        <v>155240</v>
      </c>
      <c r="E222" s="20">
        <v>79093.5</v>
      </c>
      <c r="F222" s="38">
        <f>('ANNEXURE B &amp; C'!O$19)</f>
        <v>158188</v>
      </c>
      <c r="G222" s="9" t="str">
        <f t="shared" si="6"/>
        <v/>
      </c>
      <c r="H222" s="52">
        <f t="shared" si="7"/>
        <v>1.8989951043545478E-2</v>
      </c>
    </row>
    <row r="223" spans="1:8">
      <c r="A223" s="47" t="str">
        <f>('ANNEXURE B &amp; C'!O$3)</f>
        <v>410201</v>
      </c>
      <c r="B223" s="2">
        <v>1020013</v>
      </c>
      <c r="C223" s="2" t="s">
        <v>13</v>
      </c>
      <c r="D223" s="20">
        <v>10478</v>
      </c>
      <c r="E223" s="20">
        <v>7448.04</v>
      </c>
      <c r="F223" s="38">
        <f>('ANNEXURE B &amp; C'!O$20)</f>
        <v>14923</v>
      </c>
      <c r="G223" s="9" t="str">
        <f t="shared" si="6"/>
        <v/>
      </c>
      <c r="H223" s="52">
        <f t="shared" si="7"/>
        <v>0.42422217980530635</v>
      </c>
    </row>
    <row r="224" spans="1:8">
      <c r="A224" s="47" t="str">
        <f>('ANNEXURE B &amp; C'!O$3)</f>
        <v>410201</v>
      </c>
      <c r="B224" s="2">
        <v>1020014</v>
      </c>
      <c r="C224" s="2" t="s">
        <v>14</v>
      </c>
      <c r="D224" s="20">
        <v>0</v>
      </c>
      <c r="E224" s="20">
        <v>0</v>
      </c>
      <c r="F224" s="38">
        <f>('ANNEXURE B &amp; C'!O$21)</f>
        <v>0</v>
      </c>
      <c r="G224" s="9" t="str">
        <f t="shared" si="6"/>
        <v/>
      </c>
      <c r="H224" s="52" t="str">
        <f t="shared" si="7"/>
        <v/>
      </c>
    </row>
    <row r="225" spans="1:8" ht="15.75" thickBot="1">
      <c r="A225" s="47" t="str">
        <f>('ANNEXURE B &amp; C'!O$3)</f>
        <v>410201</v>
      </c>
      <c r="B225" s="3">
        <v>1029990</v>
      </c>
      <c r="C225" s="3" t="s">
        <v>15</v>
      </c>
      <c r="D225" s="41">
        <v>2012524</v>
      </c>
      <c r="E225" s="41">
        <v>1333462.9700000002</v>
      </c>
      <c r="F225" s="41">
        <f>SUM(F213:F224)</f>
        <v>2662438</v>
      </c>
      <c r="G225" s="9" t="str">
        <f t="shared" si="6"/>
        <v/>
      </c>
      <c r="H225" s="52">
        <f t="shared" si="7"/>
        <v>0.32293478239265716</v>
      </c>
    </row>
    <row r="226" spans="1:8">
      <c r="B226" s="1"/>
      <c r="C226" s="1"/>
      <c r="D226" s="31"/>
      <c r="E226" s="31"/>
      <c r="F226" s="31"/>
      <c r="G226" s="9" t="str">
        <f t="shared" si="6"/>
        <v/>
      </c>
      <c r="H226" s="52" t="str">
        <f t="shared" si="7"/>
        <v/>
      </c>
    </row>
    <row r="227" spans="1:8">
      <c r="A227" s="47" t="str">
        <f>('ANNEXURE B &amp; C'!O$3)</f>
        <v>410201</v>
      </c>
      <c r="B227" s="1">
        <v>1030000</v>
      </c>
      <c r="C227" s="1" t="s">
        <v>16</v>
      </c>
      <c r="D227" s="31"/>
      <c r="E227" s="31"/>
      <c r="F227" s="31"/>
      <c r="G227" s="9" t="str">
        <f t="shared" si="6"/>
        <v/>
      </c>
      <c r="H227" s="52" t="str">
        <f t="shared" si="7"/>
        <v/>
      </c>
    </row>
    <row r="228" spans="1:8">
      <c r="A228" s="47" t="str">
        <f>('ANNEXURE B &amp; C'!O$3)</f>
        <v>410201</v>
      </c>
      <c r="B228" s="2">
        <v>1030001</v>
      </c>
      <c r="C228" s="2" t="s">
        <v>17</v>
      </c>
      <c r="D228" s="20">
        <v>17112</v>
      </c>
      <c r="E228" s="20">
        <v>14206.8</v>
      </c>
      <c r="F228" s="38">
        <f>('ANNEXURE B &amp; C'!O$25)</f>
        <v>28767</v>
      </c>
      <c r="G228" s="9" t="str">
        <f t="shared" si="6"/>
        <v/>
      </c>
      <c r="H228" s="52">
        <f t="shared" si="7"/>
        <v>0.68110098176718092</v>
      </c>
    </row>
    <row r="229" spans="1:8">
      <c r="A229" s="47" t="str">
        <f>('ANNEXURE B &amp; C'!O$3)</f>
        <v>410201</v>
      </c>
      <c r="B229" s="2">
        <v>1030002</v>
      </c>
      <c r="C229" s="2" t="s">
        <v>18</v>
      </c>
      <c r="D229" s="20">
        <v>99694</v>
      </c>
      <c r="E229" s="20">
        <v>57279.3</v>
      </c>
      <c r="F229" s="38">
        <f>('ANNEXURE B &amp; C'!O$26)</f>
        <v>115090</v>
      </c>
      <c r="G229" s="9" t="str">
        <f t="shared" si="6"/>
        <v/>
      </c>
      <c r="H229" s="52">
        <f t="shared" si="7"/>
        <v>0.15443256364475294</v>
      </c>
    </row>
    <row r="230" spans="1:8">
      <c r="A230" s="47" t="str">
        <f>('ANNEXURE B &amp; C'!O$3)</f>
        <v>410201</v>
      </c>
      <c r="B230" s="2">
        <v>1030003</v>
      </c>
      <c r="C230" s="2" t="s">
        <v>19</v>
      </c>
      <c r="D230" s="20">
        <v>192650</v>
      </c>
      <c r="E230" s="20">
        <v>159588.66</v>
      </c>
      <c r="F230" s="38">
        <f>('ANNEXURE B &amp; C'!O$27)</f>
        <v>323054</v>
      </c>
      <c r="G230" s="9" t="str">
        <f t="shared" si="6"/>
        <v/>
      </c>
      <c r="H230" s="52">
        <f t="shared" si="7"/>
        <v>0.67689592525304954</v>
      </c>
    </row>
    <row r="231" spans="1:8">
      <c r="A231" s="47" t="str">
        <f>('ANNEXURE B &amp; C'!O$3)</f>
        <v>410201</v>
      </c>
      <c r="B231" s="2">
        <v>1030004</v>
      </c>
      <c r="C231" s="2" t="s">
        <v>20</v>
      </c>
      <c r="D231" s="20">
        <v>0</v>
      </c>
      <c r="E231" s="20">
        <v>0</v>
      </c>
      <c r="F231" s="38">
        <f>('ANNEXURE B &amp; C'!O$28)</f>
        <v>0</v>
      </c>
      <c r="G231" s="9" t="str">
        <f t="shared" si="6"/>
        <v/>
      </c>
      <c r="H231" s="52" t="str">
        <f t="shared" si="7"/>
        <v/>
      </c>
    </row>
    <row r="232" spans="1:8">
      <c r="A232" s="47" t="str">
        <f>('ANNEXURE B &amp; C'!O$3)</f>
        <v>410201</v>
      </c>
      <c r="B232" s="3">
        <v>1039990</v>
      </c>
      <c r="C232" s="3" t="s">
        <v>21</v>
      </c>
      <c r="D232" s="39">
        <v>309456</v>
      </c>
      <c r="E232" s="39">
        <v>231074.76</v>
      </c>
      <c r="F232" s="39">
        <f>SUM(F228:F231)</f>
        <v>466911</v>
      </c>
      <c r="G232" s="9" t="str">
        <f t="shared" si="6"/>
        <v/>
      </c>
      <c r="H232" s="52">
        <f t="shared" si="7"/>
        <v>0.50881223825034905</v>
      </c>
    </row>
    <row r="233" spans="1:8">
      <c r="B233" s="1"/>
      <c r="C233" s="1"/>
      <c r="D233" s="31"/>
      <c r="E233" s="31"/>
      <c r="F233" s="31"/>
      <c r="G233" s="9" t="str">
        <f t="shared" si="6"/>
        <v/>
      </c>
      <c r="H233" s="52" t="str">
        <f t="shared" si="7"/>
        <v/>
      </c>
    </row>
    <row r="234" spans="1:8">
      <c r="A234" s="47" t="str">
        <f>('ANNEXURE B &amp; C'!O$3)</f>
        <v>410201</v>
      </c>
      <c r="B234" s="1">
        <v>1040000</v>
      </c>
      <c r="C234" s="1" t="s">
        <v>22</v>
      </c>
      <c r="D234" s="31"/>
      <c r="E234" s="31"/>
      <c r="F234" s="31"/>
      <c r="G234" s="9" t="str">
        <f t="shared" si="6"/>
        <v/>
      </c>
      <c r="H234" s="52" t="str">
        <f t="shared" si="7"/>
        <v/>
      </c>
    </row>
    <row r="235" spans="1:8">
      <c r="A235" s="47" t="str">
        <f>('ANNEXURE B &amp; C'!O$3)</f>
        <v>410201</v>
      </c>
      <c r="B235" s="2">
        <v>1040001</v>
      </c>
      <c r="C235" s="2" t="s">
        <v>23</v>
      </c>
      <c r="D235" s="20">
        <v>365330</v>
      </c>
      <c r="E235" s="20">
        <v>177380.88</v>
      </c>
      <c r="F235" s="38">
        <f>('ANNEXURE B &amp; C'!O$32)</f>
        <v>354762</v>
      </c>
      <c r="G235" s="9" t="str">
        <f t="shared" si="6"/>
        <v/>
      </c>
      <c r="H235" s="52">
        <f t="shared" si="7"/>
        <v>-2.892727123422659E-2</v>
      </c>
    </row>
    <row r="236" spans="1:8">
      <c r="A236" s="47" t="str">
        <f>('ANNEXURE B &amp; C'!O$3)</f>
        <v>410201</v>
      </c>
      <c r="B236" s="2">
        <v>1040002</v>
      </c>
      <c r="C236" s="2" t="s">
        <v>24</v>
      </c>
      <c r="D236" s="20">
        <v>17280</v>
      </c>
      <c r="E236" s="20">
        <v>0</v>
      </c>
      <c r="F236" s="38">
        <f>('ANNEXURE B &amp; C'!O$33)</f>
        <v>0</v>
      </c>
      <c r="G236" s="9" t="str">
        <f t="shared" si="6"/>
        <v/>
      </c>
      <c r="H236" s="52" t="str">
        <f t="shared" si="7"/>
        <v/>
      </c>
    </row>
    <row r="237" spans="1:8">
      <c r="A237" s="47" t="str">
        <f>('ANNEXURE B &amp; C'!O$3)</f>
        <v>410201</v>
      </c>
      <c r="B237" s="2">
        <v>1040003</v>
      </c>
      <c r="C237" s="2" t="s">
        <v>25</v>
      </c>
      <c r="D237" s="20">
        <v>0</v>
      </c>
      <c r="E237" s="20">
        <v>0</v>
      </c>
      <c r="F237" s="38">
        <f>('ANNEXURE B &amp; C'!O$34)</f>
        <v>0</v>
      </c>
      <c r="G237" s="9" t="str">
        <f t="shared" si="6"/>
        <v/>
      </c>
      <c r="H237" s="52" t="str">
        <f t="shared" si="7"/>
        <v/>
      </c>
    </row>
    <row r="238" spans="1:8">
      <c r="A238" s="47" t="str">
        <f>('ANNEXURE B &amp; C'!O$3)</f>
        <v>410201</v>
      </c>
      <c r="B238" s="2">
        <v>1040004</v>
      </c>
      <c r="C238" s="2" t="s">
        <v>26</v>
      </c>
      <c r="D238" s="20">
        <v>54800</v>
      </c>
      <c r="E238" s="20">
        <v>26607.13</v>
      </c>
      <c r="F238" s="38">
        <f>('ANNEXURE B &amp; C'!O$35)</f>
        <v>53216</v>
      </c>
      <c r="G238" s="9" t="str">
        <f t="shared" si="6"/>
        <v/>
      </c>
      <c r="H238" s="52">
        <f t="shared" si="7"/>
        <v>-2.8905109489051097E-2</v>
      </c>
    </row>
    <row r="239" spans="1:8">
      <c r="A239" s="47" t="str">
        <f>('ANNEXURE B &amp; C'!O$3)</f>
        <v>410201</v>
      </c>
      <c r="B239" s="2">
        <v>1040005</v>
      </c>
      <c r="C239" s="2" t="s">
        <v>27</v>
      </c>
      <c r="D239" s="20">
        <v>29700</v>
      </c>
      <c r="E239" s="20">
        <v>0</v>
      </c>
      <c r="F239" s="38">
        <f>('ANNEXURE B &amp; C'!O$36)</f>
        <v>30552</v>
      </c>
      <c r="G239" s="9" t="str">
        <f t="shared" si="6"/>
        <v/>
      </c>
      <c r="H239" s="52">
        <f t="shared" si="7"/>
        <v>2.8686868686868688E-2</v>
      </c>
    </row>
    <row r="240" spans="1:8">
      <c r="A240" s="47" t="str">
        <f>('ANNEXURE B &amp; C'!O$3)</f>
        <v>410201</v>
      </c>
      <c r="B240" s="2">
        <v>1040006</v>
      </c>
      <c r="C240" s="2" t="s">
        <v>28</v>
      </c>
      <c r="D240" s="20">
        <v>135002</v>
      </c>
      <c r="E240" s="20">
        <v>70876.02</v>
      </c>
      <c r="F240" s="38">
        <f>('ANNEXURE B &amp; C'!O$37)</f>
        <v>141754</v>
      </c>
      <c r="G240" s="9" t="str">
        <f t="shared" si="6"/>
        <v/>
      </c>
      <c r="H240" s="52">
        <f t="shared" si="7"/>
        <v>5.0014073865572363E-2</v>
      </c>
    </row>
    <row r="241" spans="1:8">
      <c r="A241" s="47" t="str">
        <f>('ANNEXURE B &amp; C'!O$3)</f>
        <v>410201</v>
      </c>
      <c r="B241" s="2">
        <v>1040007</v>
      </c>
      <c r="C241" s="2" t="s">
        <v>29</v>
      </c>
      <c r="D241" s="20">
        <v>0</v>
      </c>
      <c r="E241" s="20">
        <v>0</v>
      </c>
      <c r="F241" s="38">
        <f>('ANNEXURE B &amp; C'!O$38)</f>
        <v>0</v>
      </c>
      <c r="G241" s="9" t="str">
        <f t="shared" si="6"/>
        <v/>
      </c>
      <c r="H241" s="52" t="str">
        <f t="shared" si="7"/>
        <v/>
      </c>
    </row>
    <row r="242" spans="1:8">
      <c r="A242" s="47" t="str">
        <f>('ANNEXURE B &amp; C'!O$3)</f>
        <v>410201</v>
      </c>
      <c r="B242" s="2">
        <v>1040008</v>
      </c>
      <c r="C242" s="2" t="s">
        <v>30</v>
      </c>
      <c r="D242" s="20">
        <v>0</v>
      </c>
      <c r="E242" s="20">
        <v>0</v>
      </c>
      <c r="F242" s="38">
        <f>('ANNEXURE B &amp; C'!O$39)</f>
        <v>0</v>
      </c>
      <c r="G242" s="9" t="str">
        <f t="shared" si="6"/>
        <v/>
      </c>
      <c r="H242" s="52" t="str">
        <f t="shared" si="7"/>
        <v/>
      </c>
    </row>
    <row r="243" spans="1:8">
      <c r="A243" s="47" t="str">
        <f>('ANNEXURE B &amp; C'!O$3)</f>
        <v>410201</v>
      </c>
      <c r="B243" s="3">
        <v>1049990</v>
      </c>
      <c r="C243" s="3" t="s">
        <v>31</v>
      </c>
      <c r="D243" s="39">
        <v>602112</v>
      </c>
      <c r="E243" s="39">
        <v>274864.03000000003</v>
      </c>
      <c r="F243" s="39">
        <f>SUM(F235:F242)</f>
        <v>580284</v>
      </c>
      <c r="G243" s="9" t="str">
        <f t="shared" si="6"/>
        <v/>
      </c>
      <c r="H243" s="52">
        <f t="shared" si="7"/>
        <v>-3.6252391581632654E-2</v>
      </c>
    </row>
    <row r="244" spans="1:8">
      <c r="B244" s="1"/>
      <c r="C244" s="1"/>
      <c r="D244" s="31"/>
      <c r="E244" s="31"/>
      <c r="F244" s="31"/>
      <c r="G244" s="9" t="str">
        <f t="shared" si="6"/>
        <v/>
      </c>
      <c r="H244" s="52" t="str">
        <f t="shared" si="7"/>
        <v/>
      </c>
    </row>
    <row r="245" spans="1:8" ht="15.75" thickBot="1">
      <c r="A245" s="47" t="str">
        <f>('ANNEXURE B &amp; C'!O$3)</f>
        <v>410201</v>
      </c>
      <c r="B245" s="4">
        <v>1049995</v>
      </c>
      <c r="C245" s="4" t="s">
        <v>32</v>
      </c>
      <c r="D245" s="40">
        <v>2924092</v>
      </c>
      <c r="E245" s="40">
        <v>1839401.7600000002</v>
      </c>
      <c r="F245" s="40">
        <f>SUM(F243+F232+F225)</f>
        <v>3709633</v>
      </c>
      <c r="G245" s="9" t="str">
        <f t="shared" si="6"/>
        <v/>
      </c>
      <c r="H245" s="52">
        <f t="shared" si="7"/>
        <v>0.26864442021660057</v>
      </c>
    </row>
    <row r="246" spans="1:8" ht="15.75" thickTop="1">
      <c r="B246" s="1"/>
      <c r="C246" s="1"/>
      <c r="D246" s="31"/>
      <c r="E246" s="31"/>
      <c r="F246" s="31"/>
      <c r="G246" s="9" t="str">
        <f t="shared" si="6"/>
        <v/>
      </c>
      <c r="H246" s="52" t="str">
        <f t="shared" si="7"/>
        <v/>
      </c>
    </row>
    <row r="247" spans="1:8">
      <c r="A247" s="47" t="str">
        <f>('ANNEXURE B &amp; C'!O$3)</f>
        <v>410201</v>
      </c>
      <c r="B247" s="1">
        <v>1050000</v>
      </c>
      <c r="C247" s="1" t="s">
        <v>33</v>
      </c>
      <c r="D247" s="31"/>
      <c r="E247" s="31"/>
      <c r="F247" s="31"/>
      <c r="G247" s="9" t="str">
        <f t="shared" si="6"/>
        <v/>
      </c>
      <c r="H247" s="52" t="str">
        <f t="shared" si="7"/>
        <v/>
      </c>
    </row>
    <row r="248" spans="1:8">
      <c r="B248" s="1"/>
      <c r="C248" s="1"/>
      <c r="D248" s="31"/>
      <c r="E248" s="31"/>
      <c r="F248" s="31"/>
      <c r="G248" s="9" t="str">
        <f t="shared" si="6"/>
        <v/>
      </c>
      <c r="H248" s="52" t="str">
        <f t="shared" si="7"/>
        <v/>
      </c>
    </row>
    <row r="249" spans="1:8">
      <c r="A249" s="47" t="str">
        <f>('ANNEXURE B &amp; C'!O$3)</f>
        <v>410201</v>
      </c>
      <c r="B249" s="1">
        <v>1060000</v>
      </c>
      <c r="C249" s="1" t="s">
        <v>34</v>
      </c>
      <c r="D249" s="31"/>
      <c r="E249" s="31"/>
      <c r="F249" s="31"/>
      <c r="G249" s="9" t="str">
        <f t="shared" si="6"/>
        <v/>
      </c>
      <c r="H249" s="52" t="str">
        <f t="shared" si="7"/>
        <v/>
      </c>
    </row>
    <row r="250" spans="1:8">
      <c r="A250" s="47" t="str">
        <f>('ANNEXURE B &amp; C'!O$3)</f>
        <v>410201</v>
      </c>
      <c r="B250" s="2">
        <v>1060001</v>
      </c>
      <c r="C250" s="2" t="s">
        <v>35</v>
      </c>
      <c r="D250" s="20">
        <v>0</v>
      </c>
      <c r="E250" s="20">
        <v>0</v>
      </c>
      <c r="F250" s="38">
        <f>('ANNEXURE B &amp; C'!O$47)</f>
        <v>0</v>
      </c>
      <c r="G250" s="9" t="str">
        <f t="shared" si="6"/>
        <v/>
      </c>
      <c r="H250" s="52" t="str">
        <f t="shared" si="7"/>
        <v/>
      </c>
    </row>
    <row r="251" spans="1:8">
      <c r="A251" s="47" t="str">
        <f>('ANNEXURE B &amp; C'!O$3)</f>
        <v>410201</v>
      </c>
      <c r="B251" s="2">
        <v>1060003</v>
      </c>
      <c r="C251" s="2" t="s">
        <v>36</v>
      </c>
      <c r="D251" s="20">
        <v>0</v>
      </c>
      <c r="E251" s="20">
        <v>0</v>
      </c>
      <c r="F251" s="38">
        <f>('ANNEXURE B &amp; C'!O$48)</f>
        <v>0</v>
      </c>
      <c r="G251" s="9" t="str">
        <f t="shared" si="6"/>
        <v/>
      </c>
      <c r="H251" s="52" t="str">
        <f t="shared" si="7"/>
        <v/>
      </c>
    </row>
    <row r="252" spans="1:8">
      <c r="A252" s="47" t="str">
        <f>('ANNEXURE B &amp; C'!O$3)</f>
        <v>410201</v>
      </c>
      <c r="B252" s="2">
        <v>1060090</v>
      </c>
      <c r="C252" s="2" t="s">
        <v>37</v>
      </c>
      <c r="D252" s="20">
        <v>0</v>
      </c>
      <c r="E252" s="20">
        <v>0</v>
      </c>
      <c r="F252" s="38">
        <f>('ANNEXURE B &amp; C'!O$49)</f>
        <v>0</v>
      </c>
      <c r="G252" s="9" t="str">
        <f t="shared" si="6"/>
        <v/>
      </c>
      <c r="H252" s="52" t="str">
        <f t="shared" si="7"/>
        <v/>
      </c>
    </row>
    <row r="253" spans="1:8">
      <c r="A253" s="47" t="str">
        <f>('ANNEXURE B &amp; C'!O$3)</f>
        <v>410201</v>
      </c>
      <c r="B253" s="2">
        <v>1060100</v>
      </c>
      <c r="C253" s="2" t="s">
        <v>38</v>
      </c>
      <c r="D253" s="20">
        <v>0</v>
      </c>
      <c r="E253" s="20">
        <v>0</v>
      </c>
      <c r="F253" s="38">
        <f>('ANNEXURE B &amp; C'!O$50)</f>
        <v>0</v>
      </c>
      <c r="G253" s="9" t="str">
        <f t="shared" si="6"/>
        <v/>
      </c>
      <c r="H253" s="52" t="str">
        <f t="shared" si="7"/>
        <v/>
      </c>
    </row>
    <row r="254" spans="1:8">
      <c r="A254" s="47" t="str">
        <f>('ANNEXURE B &amp; C'!O$3)</f>
        <v>410201</v>
      </c>
      <c r="B254" s="2">
        <v>1060200</v>
      </c>
      <c r="C254" s="2" t="s">
        <v>39</v>
      </c>
      <c r="D254" s="20">
        <v>0</v>
      </c>
      <c r="E254" s="20">
        <v>0</v>
      </c>
      <c r="F254" s="38">
        <f>('ANNEXURE B &amp; C'!O$51)</f>
        <v>0</v>
      </c>
      <c r="G254" s="9" t="str">
        <f t="shared" si="6"/>
        <v/>
      </c>
      <c r="H254" s="52" t="str">
        <f t="shared" si="7"/>
        <v/>
      </c>
    </row>
    <row r="255" spans="1:8">
      <c r="A255" s="47" t="str">
        <f>('ANNEXURE B &amp; C'!O$3)</f>
        <v>410201</v>
      </c>
      <c r="B255" s="2">
        <v>1060201</v>
      </c>
      <c r="C255" s="2" t="s">
        <v>40</v>
      </c>
      <c r="D255" s="20">
        <v>0</v>
      </c>
      <c r="E255" s="20">
        <v>0</v>
      </c>
      <c r="F255" s="38">
        <f>('ANNEXURE B &amp; C'!O$52)</f>
        <v>0</v>
      </c>
      <c r="G255" s="9" t="str">
        <f t="shared" si="6"/>
        <v/>
      </c>
      <c r="H255" s="52" t="str">
        <f t="shared" si="7"/>
        <v/>
      </c>
    </row>
    <row r="256" spans="1:8">
      <c r="A256" s="47" t="str">
        <f>('ANNEXURE B &amp; C'!O$3)</f>
        <v>410201</v>
      </c>
      <c r="B256" s="2">
        <v>1060204</v>
      </c>
      <c r="C256" s="2" t="s">
        <v>41</v>
      </c>
      <c r="D256" s="20">
        <v>0</v>
      </c>
      <c r="E256" s="20">
        <v>0</v>
      </c>
      <c r="F256" s="38">
        <f>('ANNEXURE B &amp; C'!O$53)</f>
        <v>125000</v>
      </c>
      <c r="G256" s="9" t="str">
        <f t="shared" si="6"/>
        <v/>
      </c>
      <c r="H256" s="52" t="str">
        <f t="shared" si="7"/>
        <v>NO ORIGINAL BUDGET</v>
      </c>
    </row>
    <row r="257" spans="1:8">
      <c r="A257" s="47" t="str">
        <f>('ANNEXURE B &amp; C'!O$3)</f>
        <v>410201</v>
      </c>
      <c r="B257" s="2">
        <v>1060205</v>
      </c>
      <c r="C257" s="2" t="s">
        <v>42</v>
      </c>
      <c r="D257" s="20">
        <v>0</v>
      </c>
      <c r="E257" s="20">
        <v>0</v>
      </c>
      <c r="F257" s="38">
        <f>('ANNEXURE B &amp; C'!O$54)</f>
        <v>0</v>
      </c>
      <c r="G257" s="9" t="str">
        <f t="shared" si="6"/>
        <v/>
      </c>
      <c r="H257" s="52" t="str">
        <f t="shared" si="7"/>
        <v/>
      </c>
    </row>
    <row r="258" spans="1:8">
      <c r="A258" s="47" t="str">
        <f>('ANNEXURE B &amp; C'!O$3)</f>
        <v>410201</v>
      </c>
      <c r="B258" s="2">
        <v>1060207</v>
      </c>
      <c r="C258" s="2" t="s">
        <v>43</v>
      </c>
      <c r="D258" s="20">
        <v>0</v>
      </c>
      <c r="E258" s="20">
        <v>0</v>
      </c>
      <c r="F258" s="38">
        <f>('ANNEXURE B &amp; C'!O$55)</f>
        <v>0</v>
      </c>
      <c r="G258" s="9" t="str">
        <f t="shared" si="6"/>
        <v/>
      </c>
      <c r="H258" s="52" t="str">
        <f t="shared" si="7"/>
        <v/>
      </c>
    </row>
    <row r="259" spans="1:8">
      <c r="A259" s="47" t="str">
        <f>('ANNEXURE B &amp; C'!O$3)</f>
        <v>410201</v>
      </c>
      <c r="B259" s="2">
        <v>1060208</v>
      </c>
      <c r="C259" s="2" t="s">
        <v>44</v>
      </c>
      <c r="D259" s="20">
        <v>53600</v>
      </c>
      <c r="E259" s="20">
        <v>51553.42</v>
      </c>
      <c r="F259" s="38">
        <f>('ANNEXURE B &amp; C'!O$56)</f>
        <v>65954</v>
      </c>
      <c r="G259" s="9" t="str">
        <f t="shared" si="6"/>
        <v/>
      </c>
      <c r="H259" s="52">
        <f t="shared" si="7"/>
        <v>0.23048507462686568</v>
      </c>
    </row>
    <row r="260" spans="1:8">
      <c r="A260" s="47" t="str">
        <f>('ANNEXURE B &amp; C'!O$3)</f>
        <v>410201</v>
      </c>
      <c r="B260" s="2">
        <v>1060209</v>
      </c>
      <c r="C260" s="2" t="s">
        <v>45</v>
      </c>
      <c r="D260" s="20">
        <v>0</v>
      </c>
      <c r="E260" s="20">
        <v>0</v>
      </c>
      <c r="F260" s="38">
        <f>('ANNEXURE B &amp; C'!O$57)</f>
        <v>0</v>
      </c>
      <c r="G260" s="9" t="str">
        <f t="shared" si="6"/>
        <v/>
      </c>
      <c r="H260" s="52" t="str">
        <f t="shared" si="7"/>
        <v/>
      </c>
    </row>
    <row r="261" spans="1:8">
      <c r="A261" s="47" t="str">
        <f>('ANNEXURE B &amp; C'!O$3)</f>
        <v>410201</v>
      </c>
      <c r="B261" s="2">
        <v>1060210</v>
      </c>
      <c r="C261" s="2" t="s">
        <v>46</v>
      </c>
      <c r="D261" s="20">
        <v>257900</v>
      </c>
      <c r="E261" s="20">
        <v>160250.42000000001</v>
      </c>
      <c r="F261" s="38">
        <f>('ANNEXURE B &amp; C'!O$58)</f>
        <v>273409</v>
      </c>
      <c r="G261" s="9" t="str">
        <f t="shared" si="6"/>
        <v/>
      </c>
      <c r="H261" s="52">
        <f t="shared" si="7"/>
        <v>6.0135711516091511E-2</v>
      </c>
    </row>
    <row r="262" spans="1:8">
      <c r="A262" s="47" t="str">
        <f>('ANNEXURE B &amp; C'!O$3)</f>
        <v>410201</v>
      </c>
      <c r="B262" s="2">
        <v>1060303</v>
      </c>
      <c r="C262" s="2" t="s">
        <v>47</v>
      </c>
      <c r="D262" s="20">
        <v>0</v>
      </c>
      <c r="E262" s="20">
        <v>0</v>
      </c>
      <c r="F262" s="38">
        <f>('ANNEXURE B &amp; C'!O$59)</f>
        <v>0</v>
      </c>
      <c r="G262" s="9" t="str">
        <f t="shared" si="6"/>
        <v/>
      </c>
      <c r="H262" s="52" t="str">
        <f t="shared" si="7"/>
        <v/>
      </c>
    </row>
    <row r="263" spans="1:8">
      <c r="A263" s="47" t="str">
        <f>('ANNEXURE B &amp; C'!O$3)</f>
        <v>410201</v>
      </c>
      <c r="B263" s="2">
        <v>1060304</v>
      </c>
      <c r="C263" s="2" t="s">
        <v>48</v>
      </c>
      <c r="D263" s="20">
        <v>0</v>
      </c>
      <c r="E263" s="20">
        <v>0</v>
      </c>
      <c r="F263" s="38">
        <f>('ANNEXURE B &amp; C'!O$60)</f>
        <v>0</v>
      </c>
      <c r="G263" s="9" t="str">
        <f t="shared" si="6"/>
        <v/>
      </c>
      <c r="H263" s="52" t="str">
        <f t="shared" si="7"/>
        <v/>
      </c>
    </row>
    <row r="264" spans="1:8">
      <c r="A264" s="47" t="str">
        <f>('ANNEXURE B &amp; C'!O$3)</f>
        <v>410201</v>
      </c>
      <c r="B264" s="2">
        <v>1060305</v>
      </c>
      <c r="C264" s="2" t="s">
        <v>49</v>
      </c>
      <c r="D264" s="20">
        <v>0</v>
      </c>
      <c r="E264" s="20">
        <v>0</v>
      </c>
      <c r="F264" s="38">
        <f>('ANNEXURE B &amp; C'!O$61)</f>
        <v>0</v>
      </c>
      <c r="G264" s="9" t="str">
        <f t="shared" si="6"/>
        <v/>
      </c>
      <c r="H264" s="52" t="str">
        <f t="shared" si="7"/>
        <v/>
      </c>
    </row>
    <row r="265" spans="1:8">
      <c r="A265" s="47" t="str">
        <f>('ANNEXURE B &amp; C'!O$3)</f>
        <v>410201</v>
      </c>
      <c r="B265" s="2">
        <v>1060400</v>
      </c>
      <c r="C265" s="2" t="s">
        <v>50</v>
      </c>
      <c r="D265" s="20">
        <v>0</v>
      </c>
      <c r="E265" s="20">
        <v>0</v>
      </c>
      <c r="F265" s="38">
        <f>('ANNEXURE B &amp; C'!O$62)</f>
        <v>0</v>
      </c>
      <c r="G265" s="9" t="str">
        <f t="shared" si="6"/>
        <v/>
      </c>
      <c r="H265" s="52" t="str">
        <f t="shared" si="7"/>
        <v/>
      </c>
    </row>
    <row r="266" spans="1:8">
      <c r="A266" s="47" t="str">
        <f>('ANNEXURE B &amp; C'!O$3)</f>
        <v>410201</v>
      </c>
      <c r="B266" s="2">
        <v>1060401</v>
      </c>
      <c r="C266" s="2" t="s">
        <v>51</v>
      </c>
      <c r="D266" s="20">
        <v>55000</v>
      </c>
      <c r="E266" s="20">
        <v>16378.45</v>
      </c>
      <c r="F266" s="38">
        <f>('ANNEXURE B &amp; C'!O$63)</f>
        <v>39934</v>
      </c>
      <c r="G266" s="9" t="str">
        <f t="shared" ref="G266:G329" si="8">IF(E266&lt;0.01,"",IF(E266&gt;F266,"BUDGET ERROR - INSUFICIENT",""))</f>
        <v/>
      </c>
      <c r="H266" s="52">
        <f t="shared" ref="H266:H329" si="9">IF(F266&lt;0.1,"",IF(D266=0,"NO ORIGINAL BUDGET",(F266-D266)/D266))</f>
        <v>-0.27392727272727274</v>
      </c>
    </row>
    <row r="267" spans="1:8">
      <c r="A267" s="47" t="str">
        <f>('ANNEXURE B &amp; C'!O$3)</f>
        <v>410201</v>
      </c>
      <c r="B267" s="2">
        <v>1060402</v>
      </c>
      <c r="C267" s="2" t="s">
        <v>52</v>
      </c>
      <c r="D267" s="20">
        <v>30000</v>
      </c>
      <c r="E267" s="20">
        <v>6143</v>
      </c>
      <c r="F267" s="38">
        <f>('ANNEXURE B &amp; C'!O$64)</f>
        <v>18629</v>
      </c>
      <c r="G267" s="9" t="str">
        <f t="shared" si="8"/>
        <v/>
      </c>
      <c r="H267" s="52">
        <f t="shared" si="9"/>
        <v>-0.37903333333333333</v>
      </c>
    </row>
    <row r="268" spans="1:8">
      <c r="A268" s="47" t="str">
        <f>('ANNEXURE B &amp; C'!O$3)</f>
        <v>410201</v>
      </c>
      <c r="B268" s="2">
        <v>1060403</v>
      </c>
      <c r="C268" s="2" t="s">
        <v>53</v>
      </c>
      <c r="D268" s="20">
        <v>100000</v>
      </c>
      <c r="E268" s="20">
        <v>3704.9</v>
      </c>
      <c r="F268" s="38">
        <f>('ANNEXURE B &amp; C'!O$65)</f>
        <v>23210</v>
      </c>
      <c r="G268" s="9" t="str">
        <f t="shared" si="8"/>
        <v/>
      </c>
      <c r="H268" s="52">
        <f t="shared" si="9"/>
        <v>-0.76790000000000003</v>
      </c>
    </row>
    <row r="269" spans="1:8">
      <c r="A269" s="47" t="str">
        <f>('ANNEXURE B &amp; C'!O$3)</f>
        <v>410201</v>
      </c>
      <c r="B269" s="2">
        <v>1060404</v>
      </c>
      <c r="C269" s="2" t="s">
        <v>54</v>
      </c>
      <c r="D269" s="20">
        <v>0</v>
      </c>
      <c r="E269" s="20">
        <v>0</v>
      </c>
      <c r="F269" s="38">
        <f>('ANNEXURE B &amp; C'!O$66)</f>
        <v>0</v>
      </c>
      <c r="G269" s="9" t="str">
        <f t="shared" si="8"/>
        <v/>
      </c>
      <c r="H269" s="52" t="str">
        <f t="shared" si="9"/>
        <v/>
      </c>
    </row>
    <row r="270" spans="1:8">
      <c r="A270" s="47" t="str">
        <f>('ANNEXURE B &amp; C'!O$3)</f>
        <v>410201</v>
      </c>
      <c r="B270" s="2">
        <v>1060405</v>
      </c>
      <c r="C270" s="2" t="s">
        <v>55</v>
      </c>
      <c r="D270" s="20">
        <v>0</v>
      </c>
      <c r="E270" s="20">
        <v>0</v>
      </c>
      <c r="F270" s="38">
        <f>('ANNEXURE B &amp; C'!O$67)</f>
        <v>0</v>
      </c>
      <c r="G270" s="9" t="str">
        <f t="shared" si="8"/>
        <v/>
      </c>
      <c r="H270" s="52" t="str">
        <f t="shared" si="9"/>
        <v/>
      </c>
    </row>
    <row r="271" spans="1:8">
      <c r="A271" s="47" t="str">
        <f>('ANNEXURE B &amp; C'!O$3)</f>
        <v>410201</v>
      </c>
      <c r="B271" s="2">
        <v>1060601</v>
      </c>
      <c r="C271" s="2" t="s">
        <v>56</v>
      </c>
      <c r="D271" s="20">
        <v>0</v>
      </c>
      <c r="E271" s="20">
        <v>0</v>
      </c>
      <c r="F271" s="38">
        <f>('ANNEXURE B &amp; C'!O$68)</f>
        <v>0</v>
      </c>
      <c r="G271" s="9" t="str">
        <f t="shared" si="8"/>
        <v/>
      </c>
      <c r="H271" s="52" t="str">
        <f t="shared" si="9"/>
        <v/>
      </c>
    </row>
    <row r="272" spans="1:8">
      <c r="A272" s="47" t="str">
        <f>('ANNEXURE B &amp; C'!O$3)</f>
        <v>410201</v>
      </c>
      <c r="B272" s="2">
        <v>1060701</v>
      </c>
      <c r="C272" s="2" t="s">
        <v>57</v>
      </c>
      <c r="D272" s="20">
        <v>0</v>
      </c>
      <c r="E272" s="20">
        <v>0</v>
      </c>
      <c r="F272" s="38">
        <f>('ANNEXURE B &amp; C'!O$69)</f>
        <v>0</v>
      </c>
      <c r="G272" s="9" t="str">
        <f t="shared" si="8"/>
        <v/>
      </c>
      <c r="H272" s="52" t="str">
        <f t="shared" si="9"/>
        <v/>
      </c>
    </row>
    <row r="273" spans="1:8">
      <c r="A273" s="47" t="str">
        <f>('ANNEXURE B &amp; C'!O$3)</f>
        <v>410201</v>
      </c>
      <c r="B273" s="2">
        <v>1060702</v>
      </c>
      <c r="C273" s="2" t="s">
        <v>58</v>
      </c>
      <c r="D273" s="20">
        <v>0</v>
      </c>
      <c r="E273" s="20">
        <v>0</v>
      </c>
      <c r="F273" s="38">
        <f>('ANNEXURE B &amp; C'!O$70)</f>
        <v>0</v>
      </c>
      <c r="G273" s="9" t="str">
        <f t="shared" si="8"/>
        <v/>
      </c>
      <c r="H273" s="52" t="str">
        <f t="shared" si="9"/>
        <v/>
      </c>
    </row>
    <row r="274" spans="1:8">
      <c r="A274" s="47" t="str">
        <f>('ANNEXURE B &amp; C'!O$3)</f>
        <v>410201</v>
      </c>
      <c r="B274" s="2">
        <v>1061101</v>
      </c>
      <c r="C274" s="2" t="s">
        <v>59</v>
      </c>
      <c r="D274" s="20">
        <v>0</v>
      </c>
      <c r="E274" s="20">
        <v>0</v>
      </c>
      <c r="F274" s="38">
        <f>('ANNEXURE B &amp; C'!O$71)</f>
        <v>0</v>
      </c>
      <c r="G274" s="9" t="str">
        <f t="shared" si="8"/>
        <v/>
      </c>
      <c r="H274" s="52" t="str">
        <f t="shared" si="9"/>
        <v/>
      </c>
    </row>
    <row r="275" spans="1:8">
      <c r="A275" s="47" t="str">
        <f>('ANNEXURE B &amp; C'!O$3)</f>
        <v>410201</v>
      </c>
      <c r="B275" s="2">
        <v>1061102</v>
      </c>
      <c r="C275" s="2" t="s">
        <v>60</v>
      </c>
      <c r="D275" s="20">
        <v>0</v>
      </c>
      <c r="E275" s="20">
        <v>0</v>
      </c>
      <c r="F275" s="38">
        <f>('ANNEXURE B &amp; C'!O$72)</f>
        <v>0</v>
      </c>
      <c r="G275" s="9" t="str">
        <f t="shared" si="8"/>
        <v/>
      </c>
      <c r="H275" s="52" t="str">
        <f t="shared" si="9"/>
        <v/>
      </c>
    </row>
    <row r="276" spans="1:8">
      <c r="A276" s="47" t="str">
        <f>('ANNEXURE B &amp; C'!O$3)</f>
        <v>410201</v>
      </c>
      <c r="B276" s="2">
        <v>1061104</v>
      </c>
      <c r="C276" s="2" t="s">
        <v>61</v>
      </c>
      <c r="D276" s="20">
        <v>0</v>
      </c>
      <c r="E276" s="20">
        <v>0</v>
      </c>
      <c r="F276" s="38">
        <f>('ANNEXURE B &amp; C'!O$73)</f>
        <v>0</v>
      </c>
      <c r="G276" s="9" t="str">
        <f t="shared" si="8"/>
        <v/>
      </c>
      <c r="H276" s="52" t="str">
        <f t="shared" si="9"/>
        <v/>
      </c>
    </row>
    <row r="277" spans="1:8">
      <c r="A277" s="47" t="str">
        <f>('ANNEXURE B &amp; C'!O$3)</f>
        <v>410201</v>
      </c>
      <c r="B277" s="2">
        <v>1061106</v>
      </c>
      <c r="C277" s="2" t="s">
        <v>62</v>
      </c>
      <c r="D277" s="20">
        <v>0</v>
      </c>
      <c r="E277" s="20">
        <v>0</v>
      </c>
      <c r="F277" s="38">
        <f>('ANNEXURE B &amp; C'!O$74)</f>
        <v>0</v>
      </c>
      <c r="G277" s="9" t="str">
        <f t="shared" si="8"/>
        <v/>
      </c>
      <c r="H277" s="52" t="str">
        <f t="shared" si="9"/>
        <v/>
      </c>
    </row>
    <row r="278" spans="1:8">
      <c r="A278" s="47" t="str">
        <f>('ANNEXURE B &amp; C'!O$3)</f>
        <v>410201</v>
      </c>
      <c r="B278" s="2">
        <v>1061201</v>
      </c>
      <c r="C278" s="2" t="s">
        <v>63</v>
      </c>
      <c r="D278" s="20">
        <v>0</v>
      </c>
      <c r="E278" s="20">
        <v>0</v>
      </c>
      <c r="F278" s="38">
        <f>('ANNEXURE B &amp; C'!O$75)</f>
        <v>0</v>
      </c>
      <c r="G278" s="9" t="str">
        <f t="shared" si="8"/>
        <v/>
      </c>
      <c r="H278" s="52" t="str">
        <f t="shared" si="9"/>
        <v/>
      </c>
    </row>
    <row r="279" spans="1:8">
      <c r="A279" s="47" t="str">
        <f>('ANNEXURE B &amp; C'!O$3)</f>
        <v>410201</v>
      </c>
      <c r="B279" s="2">
        <v>1061203</v>
      </c>
      <c r="C279" s="2" t="s">
        <v>64</v>
      </c>
      <c r="D279" s="20">
        <v>30000</v>
      </c>
      <c r="E279" s="20">
        <v>0</v>
      </c>
      <c r="F279" s="38">
        <f>('ANNEXURE B &amp; C'!O$76)</f>
        <v>30000</v>
      </c>
      <c r="G279" s="9" t="str">
        <f t="shared" si="8"/>
        <v/>
      </c>
      <c r="H279" s="52">
        <f t="shared" si="9"/>
        <v>0</v>
      </c>
    </row>
    <row r="280" spans="1:8">
      <c r="A280" s="47" t="str">
        <f>('ANNEXURE B &amp; C'!O$3)</f>
        <v>410201</v>
      </c>
      <c r="B280" s="2">
        <v>1061204</v>
      </c>
      <c r="C280" s="2" t="s">
        <v>65</v>
      </c>
      <c r="D280" s="20">
        <v>0</v>
      </c>
      <c r="E280" s="20">
        <v>0</v>
      </c>
      <c r="F280" s="38">
        <f>('ANNEXURE B &amp; C'!O$77)</f>
        <v>0</v>
      </c>
      <c r="G280" s="9" t="str">
        <f t="shared" si="8"/>
        <v/>
      </c>
      <c r="H280" s="52" t="str">
        <f t="shared" si="9"/>
        <v/>
      </c>
    </row>
    <row r="281" spans="1:8">
      <c r="A281" s="47" t="str">
        <f>('ANNEXURE B &amp; C'!O$3)</f>
        <v>410201</v>
      </c>
      <c r="B281" s="2">
        <v>1061501</v>
      </c>
      <c r="C281" s="2" t="s">
        <v>66</v>
      </c>
      <c r="D281" s="20">
        <v>20000</v>
      </c>
      <c r="E281" s="20">
        <v>9215.89</v>
      </c>
      <c r="F281" s="38">
        <f>('ANNEXURE B &amp; C'!O$78)</f>
        <v>13508</v>
      </c>
      <c r="G281" s="9" t="str">
        <f t="shared" si="8"/>
        <v/>
      </c>
      <c r="H281" s="52">
        <f t="shared" si="9"/>
        <v>-0.3246</v>
      </c>
    </row>
    <row r="282" spans="1:8">
      <c r="A282" s="47" t="str">
        <f>('ANNEXURE B &amp; C'!O$3)</f>
        <v>410201</v>
      </c>
      <c r="B282" s="2">
        <v>1061502</v>
      </c>
      <c r="C282" s="2" t="s">
        <v>67</v>
      </c>
      <c r="D282" s="20">
        <v>0</v>
      </c>
      <c r="E282" s="20">
        <v>0</v>
      </c>
      <c r="F282" s="38">
        <f>('ANNEXURE B &amp; C'!O$79)</f>
        <v>0</v>
      </c>
      <c r="G282" s="9" t="str">
        <f t="shared" si="8"/>
        <v/>
      </c>
      <c r="H282" s="52" t="str">
        <f t="shared" si="9"/>
        <v/>
      </c>
    </row>
    <row r="283" spans="1:8">
      <c r="A283" s="47" t="str">
        <f>('ANNEXURE B &amp; C'!O$3)</f>
        <v>410201</v>
      </c>
      <c r="B283" s="2">
        <v>1061507</v>
      </c>
      <c r="C283" s="2" t="s">
        <v>68</v>
      </c>
      <c r="D283" s="20">
        <v>0</v>
      </c>
      <c r="E283" s="20">
        <v>0</v>
      </c>
      <c r="F283" s="38">
        <f>('ANNEXURE B &amp; C'!O$80)</f>
        <v>0</v>
      </c>
      <c r="G283" s="9" t="str">
        <f t="shared" si="8"/>
        <v/>
      </c>
      <c r="H283" s="52" t="str">
        <f t="shared" si="9"/>
        <v/>
      </c>
    </row>
    <row r="284" spans="1:8">
      <c r="A284" s="47" t="str">
        <f>('ANNEXURE B &amp; C'!O$3)</f>
        <v>410201</v>
      </c>
      <c r="B284" s="2">
        <v>1061508</v>
      </c>
      <c r="C284" s="2" t="s">
        <v>69</v>
      </c>
      <c r="D284" s="20">
        <v>0</v>
      </c>
      <c r="E284" s="20">
        <v>0</v>
      </c>
      <c r="F284" s="38">
        <f>('ANNEXURE B &amp; C'!O$81)</f>
        <v>0</v>
      </c>
      <c r="G284" s="9" t="str">
        <f t="shared" si="8"/>
        <v/>
      </c>
      <c r="H284" s="52" t="str">
        <f t="shared" si="9"/>
        <v/>
      </c>
    </row>
    <row r="285" spans="1:8">
      <c r="A285" s="47" t="str">
        <f>('ANNEXURE B &amp; C'!O$3)</f>
        <v>410201</v>
      </c>
      <c r="B285" s="2">
        <v>1061701</v>
      </c>
      <c r="C285" s="2" t="s">
        <v>70</v>
      </c>
      <c r="D285" s="20">
        <v>70800</v>
      </c>
      <c r="E285" s="20">
        <v>69464.2</v>
      </c>
      <c r="F285" s="38">
        <f>('ANNEXURE B &amp; C'!O$82)</f>
        <v>90800</v>
      </c>
      <c r="G285" s="9" t="str">
        <f t="shared" si="8"/>
        <v/>
      </c>
      <c r="H285" s="52">
        <f t="shared" si="9"/>
        <v>0.2824858757062147</v>
      </c>
    </row>
    <row r="286" spans="1:8">
      <c r="A286" s="47" t="str">
        <f>('ANNEXURE B &amp; C'!O$3)</f>
        <v>410201</v>
      </c>
      <c r="B286" s="2">
        <v>1061705</v>
      </c>
      <c r="C286" s="2" t="s">
        <v>71</v>
      </c>
      <c r="D286" s="20">
        <v>0</v>
      </c>
      <c r="E286" s="20">
        <v>0</v>
      </c>
      <c r="F286" s="38">
        <f>('ANNEXURE B &amp; C'!O$83)</f>
        <v>0</v>
      </c>
      <c r="G286" s="9" t="str">
        <f t="shared" si="8"/>
        <v/>
      </c>
      <c r="H286" s="52" t="str">
        <f t="shared" si="9"/>
        <v/>
      </c>
    </row>
    <row r="287" spans="1:8">
      <c r="A287" s="47" t="str">
        <f>('ANNEXURE B &amp; C'!O$3)</f>
        <v>410201</v>
      </c>
      <c r="B287" s="2">
        <v>1061799</v>
      </c>
      <c r="C287" s="2" t="s">
        <v>72</v>
      </c>
      <c r="D287" s="20">
        <v>55000</v>
      </c>
      <c r="E287" s="20">
        <v>25467.27</v>
      </c>
      <c r="F287" s="38">
        <f>('ANNEXURE B &amp; C'!O$84)</f>
        <v>55000</v>
      </c>
      <c r="G287" s="9" t="str">
        <f t="shared" si="8"/>
        <v/>
      </c>
      <c r="H287" s="52">
        <f t="shared" si="9"/>
        <v>0</v>
      </c>
    </row>
    <row r="288" spans="1:8">
      <c r="A288" s="47" t="str">
        <f>('ANNEXURE B &amp; C'!O$3)</f>
        <v>410201</v>
      </c>
      <c r="B288" s="2">
        <v>1061800</v>
      </c>
      <c r="C288" s="2" t="s">
        <v>73</v>
      </c>
      <c r="D288" s="20">
        <v>0</v>
      </c>
      <c r="E288" s="20">
        <v>0</v>
      </c>
      <c r="F288" s="38">
        <f>('ANNEXURE B &amp; C'!O$85)</f>
        <v>0</v>
      </c>
      <c r="G288" s="9" t="str">
        <f t="shared" si="8"/>
        <v/>
      </c>
      <c r="H288" s="52" t="str">
        <f t="shared" si="9"/>
        <v/>
      </c>
    </row>
    <row r="289" spans="1:8">
      <c r="A289" s="47" t="str">
        <f>('ANNEXURE B &amp; C'!O$3)</f>
        <v>410201</v>
      </c>
      <c r="B289" s="2">
        <v>1061801</v>
      </c>
      <c r="C289" s="2" t="s">
        <v>74</v>
      </c>
      <c r="D289" s="20">
        <v>110000</v>
      </c>
      <c r="E289" s="20">
        <v>30353.16</v>
      </c>
      <c r="F289" s="38">
        <f>('ANNEXURE B &amp; C'!O$86)</f>
        <v>46805</v>
      </c>
      <c r="G289" s="9" t="str">
        <f t="shared" si="8"/>
        <v/>
      </c>
      <c r="H289" s="52">
        <f t="shared" si="9"/>
        <v>-0.57450000000000001</v>
      </c>
    </row>
    <row r="290" spans="1:8">
      <c r="A290" s="47" t="str">
        <f>('ANNEXURE B &amp; C'!O$3)</f>
        <v>410201</v>
      </c>
      <c r="B290" s="2">
        <v>1061802</v>
      </c>
      <c r="C290" s="2" t="s">
        <v>75</v>
      </c>
      <c r="D290" s="20">
        <v>0</v>
      </c>
      <c r="E290" s="20">
        <v>0</v>
      </c>
      <c r="F290" s="38">
        <f>('ANNEXURE B &amp; C'!O$87)</f>
        <v>0</v>
      </c>
      <c r="G290" s="9" t="str">
        <f t="shared" si="8"/>
        <v/>
      </c>
      <c r="H290" s="52" t="str">
        <f t="shared" si="9"/>
        <v/>
      </c>
    </row>
    <row r="291" spans="1:8">
      <c r="A291" s="47" t="str">
        <f>('ANNEXURE B &amp; C'!O$3)</f>
        <v>410201</v>
      </c>
      <c r="B291" s="2">
        <v>1061805</v>
      </c>
      <c r="C291" s="2" t="s">
        <v>76</v>
      </c>
      <c r="D291" s="20">
        <v>0</v>
      </c>
      <c r="E291" s="20">
        <v>0</v>
      </c>
      <c r="F291" s="38">
        <f>('ANNEXURE B &amp; C'!O$88)</f>
        <v>0</v>
      </c>
      <c r="G291" s="9" t="str">
        <f t="shared" si="8"/>
        <v/>
      </c>
      <c r="H291" s="52" t="str">
        <f t="shared" si="9"/>
        <v/>
      </c>
    </row>
    <row r="292" spans="1:8">
      <c r="A292" s="47" t="str">
        <f>('ANNEXURE B &amp; C'!O$3)</f>
        <v>410201</v>
      </c>
      <c r="B292" s="2">
        <v>1061806</v>
      </c>
      <c r="C292" s="2" t="s">
        <v>77</v>
      </c>
      <c r="D292" s="20">
        <v>100000</v>
      </c>
      <c r="E292" s="20">
        <v>109306.74</v>
      </c>
      <c r="F292" s="38">
        <f>('ANNEXURE B &amp; C'!O$89)</f>
        <v>113223</v>
      </c>
      <c r="G292" s="9" t="str">
        <f t="shared" si="8"/>
        <v/>
      </c>
      <c r="H292" s="52">
        <f t="shared" si="9"/>
        <v>0.13222999999999999</v>
      </c>
    </row>
    <row r="293" spans="1:8">
      <c r="A293" s="47" t="str">
        <f>('ANNEXURE B &amp; C'!O$3)</f>
        <v>410201</v>
      </c>
      <c r="B293" s="2">
        <v>1061899</v>
      </c>
      <c r="C293" s="2" t="s">
        <v>78</v>
      </c>
      <c r="D293" s="20">
        <v>0</v>
      </c>
      <c r="E293" s="20">
        <v>0</v>
      </c>
      <c r="F293" s="38">
        <f>('ANNEXURE B &amp; C'!O$90)</f>
        <v>0</v>
      </c>
      <c r="G293" s="9" t="str">
        <f t="shared" si="8"/>
        <v/>
      </c>
      <c r="H293" s="52" t="str">
        <f t="shared" si="9"/>
        <v/>
      </c>
    </row>
    <row r="294" spans="1:8">
      <c r="A294" s="47" t="str">
        <f>('ANNEXURE B &amp; C'!O$3)</f>
        <v>410201</v>
      </c>
      <c r="B294" s="2">
        <v>1061900</v>
      </c>
      <c r="C294" s="2" t="s">
        <v>79</v>
      </c>
      <c r="D294" s="20">
        <v>60000</v>
      </c>
      <c r="E294" s="20">
        <v>21641.84</v>
      </c>
      <c r="F294" s="38">
        <f>('ANNEXURE B &amp; C'!O$91)</f>
        <v>51943</v>
      </c>
      <c r="G294" s="9" t="str">
        <f t="shared" si="8"/>
        <v/>
      </c>
      <c r="H294" s="52">
        <f t="shared" si="9"/>
        <v>-0.13428333333333334</v>
      </c>
    </row>
    <row r="295" spans="1:8">
      <c r="A295" s="47" t="str">
        <f>('ANNEXURE B &amp; C'!O$3)</f>
        <v>410201</v>
      </c>
      <c r="B295" s="2">
        <v>1061902</v>
      </c>
      <c r="C295" s="2" t="s">
        <v>80</v>
      </c>
      <c r="D295" s="20">
        <v>60000</v>
      </c>
      <c r="E295" s="20">
        <v>37750</v>
      </c>
      <c r="F295" s="38">
        <f>('ANNEXURE B &amp; C'!O$92)</f>
        <v>54750</v>
      </c>
      <c r="G295" s="9" t="str">
        <f t="shared" si="8"/>
        <v/>
      </c>
      <c r="H295" s="52">
        <f t="shared" si="9"/>
        <v>-8.7499999999999994E-2</v>
      </c>
    </row>
    <row r="296" spans="1:8">
      <c r="A296" s="47" t="str">
        <f>('ANNEXURE B &amp; C'!O$3)</f>
        <v>410201</v>
      </c>
      <c r="B296" s="2">
        <v>1061903</v>
      </c>
      <c r="C296" s="2" t="s">
        <v>81</v>
      </c>
      <c r="D296" s="20">
        <v>0</v>
      </c>
      <c r="E296" s="20">
        <v>0</v>
      </c>
      <c r="F296" s="38">
        <f>('ANNEXURE B &amp; C'!O$93)</f>
        <v>0</v>
      </c>
      <c r="G296" s="9" t="str">
        <f t="shared" si="8"/>
        <v/>
      </c>
      <c r="H296" s="52" t="str">
        <f t="shared" si="9"/>
        <v/>
      </c>
    </row>
    <row r="297" spans="1:8">
      <c r="A297" s="47" t="str">
        <f>('ANNEXURE B &amp; C'!O$3)</f>
        <v>410201</v>
      </c>
      <c r="B297" s="2">
        <v>1061904</v>
      </c>
      <c r="C297" s="2" t="s">
        <v>82</v>
      </c>
      <c r="D297" s="20">
        <v>0</v>
      </c>
      <c r="E297" s="20">
        <v>0</v>
      </c>
      <c r="F297" s="38">
        <f>('ANNEXURE B &amp; C'!O$94)</f>
        <v>0</v>
      </c>
      <c r="G297" s="9" t="str">
        <f t="shared" si="8"/>
        <v/>
      </c>
      <c r="H297" s="52" t="str">
        <f t="shared" si="9"/>
        <v/>
      </c>
    </row>
    <row r="298" spans="1:8">
      <c r="A298" s="47" t="str">
        <f>('ANNEXURE B &amp; C'!O$3)</f>
        <v>410201</v>
      </c>
      <c r="B298" s="2">
        <v>1062001</v>
      </c>
      <c r="C298" s="2" t="s">
        <v>83</v>
      </c>
      <c r="D298" s="20">
        <v>0</v>
      </c>
      <c r="E298" s="20">
        <v>0</v>
      </c>
      <c r="F298" s="38">
        <f>('ANNEXURE B &amp; C'!O$95)</f>
        <v>0</v>
      </c>
      <c r="G298" s="9" t="str">
        <f t="shared" si="8"/>
        <v/>
      </c>
      <c r="H298" s="52" t="str">
        <f t="shared" si="9"/>
        <v/>
      </c>
    </row>
    <row r="299" spans="1:8">
      <c r="A299" s="47" t="str">
        <f>('ANNEXURE B &amp; C'!O$3)</f>
        <v>410201</v>
      </c>
      <c r="B299" s="2">
        <v>1062003</v>
      </c>
      <c r="C299" s="2" t="s">
        <v>84</v>
      </c>
      <c r="D299" s="20">
        <v>0</v>
      </c>
      <c r="E299" s="20">
        <v>0</v>
      </c>
      <c r="F299" s="38">
        <f>('ANNEXURE B &amp; C'!O$96)</f>
        <v>0</v>
      </c>
      <c r="G299" s="9" t="str">
        <f t="shared" si="8"/>
        <v/>
      </c>
      <c r="H299" s="52" t="str">
        <f t="shared" si="9"/>
        <v/>
      </c>
    </row>
    <row r="300" spans="1:8">
      <c r="A300" s="47" t="str">
        <f>('ANNEXURE B &amp; C'!O$3)</f>
        <v>410201</v>
      </c>
      <c r="B300" s="2">
        <v>1062009</v>
      </c>
      <c r="C300" s="2" t="s">
        <v>85</v>
      </c>
      <c r="D300" s="20">
        <v>0</v>
      </c>
      <c r="E300" s="20">
        <v>0</v>
      </c>
      <c r="F300" s="38">
        <f>('ANNEXURE B &amp; C'!O$97)</f>
        <v>0</v>
      </c>
      <c r="G300" s="9" t="str">
        <f t="shared" si="8"/>
        <v/>
      </c>
      <c r="H300" s="52" t="str">
        <f t="shared" si="9"/>
        <v/>
      </c>
    </row>
    <row r="301" spans="1:8">
      <c r="A301" s="47" t="str">
        <f>('ANNEXURE B &amp; C'!O$3)</f>
        <v>410201</v>
      </c>
      <c r="B301" s="2">
        <v>1062010</v>
      </c>
      <c r="C301" s="2" t="s">
        <v>86</v>
      </c>
      <c r="D301" s="20">
        <v>0</v>
      </c>
      <c r="E301" s="20">
        <v>0</v>
      </c>
      <c r="F301" s="38">
        <f>('ANNEXURE B &amp; C'!O$98)</f>
        <v>0</v>
      </c>
      <c r="G301" s="9" t="str">
        <f t="shared" si="8"/>
        <v/>
      </c>
      <c r="H301" s="52" t="str">
        <f t="shared" si="9"/>
        <v/>
      </c>
    </row>
    <row r="302" spans="1:8">
      <c r="A302" s="47" t="str">
        <f>('ANNEXURE B &amp; C'!O$3)</f>
        <v>410201</v>
      </c>
      <c r="B302" s="2">
        <v>1062201</v>
      </c>
      <c r="C302" s="2" t="s">
        <v>87</v>
      </c>
      <c r="D302" s="20">
        <v>0</v>
      </c>
      <c r="E302" s="20">
        <v>0</v>
      </c>
      <c r="F302" s="38">
        <f>('ANNEXURE B &amp; C'!O$99)</f>
        <v>0</v>
      </c>
      <c r="G302" s="9" t="str">
        <f t="shared" si="8"/>
        <v/>
      </c>
      <c r="H302" s="52" t="str">
        <f t="shared" si="9"/>
        <v/>
      </c>
    </row>
    <row r="303" spans="1:8">
      <c r="A303" s="47" t="str">
        <f>('ANNEXURE B &amp; C'!O$3)</f>
        <v>410201</v>
      </c>
      <c r="B303" s="3">
        <v>1066990</v>
      </c>
      <c r="C303" s="3" t="s">
        <v>88</v>
      </c>
      <c r="D303" s="39">
        <v>1002300</v>
      </c>
      <c r="E303" s="39">
        <v>541229.29</v>
      </c>
      <c r="F303" s="39">
        <f>SUM(F250:F302)</f>
        <v>1002165</v>
      </c>
      <c r="G303" s="9" t="str">
        <f t="shared" si="8"/>
        <v/>
      </c>
      <c r="H303" s="52">
        <f t="shared" si="9"/>
        <v>-1.3469021251122419E-4</v>
      </c>
    </row>
    <row r="304" spans="1:8">
      <c r="B304" s="1"/>
      <c r="C304" s="1"/>
      <c r="D304" s="31"/>
      <c r="E304" s="31"/>
      <c r="F304" s="31"/>
      <c r="G304" s="9" t="str">
        <f t="shared" si="8"/>
        <v/>
      </c>
      <c r="H304" s="52" t="str">
        <f t="shared" si="9"/>
        <v/>
      </c>
    </row>
    <row r="305" spans="1:8">
      <c r="A305" s="47" t="str">
        <f>('ANNEXURE B &amp; C'!O$3)</f>
        <v>410201</v>
      </c>
      <c r="B305" s="1">
        <v>1080000</v>
      </c>
      <c r="C305" s="1" t="s">
        <v>89</v>
      </c>
      <c r="D305" s="31"/>
      <c r="E305" s="31"/>
      <c r="F305" s="31"/>
      <c r="G305" s="9" t="str">
        <f t="shared" si="8"/>
        <v/>
      </c>
      <c r="H305" s="52" t="str">
        <f t="shared" si="9"/>
        <v/>
      </c>
    </row>
    <row r="306" spans="1:8">
      <c r="A306" s="47" t="str">
        <f>('ANNEXURE B &amp; C'!O$3)</f>
        <v>410201</v>
      </c>
      <c r="B306" s="2">
        <v>1088020</v>
      </c>
      <c r="C306" s="2" t="s">
        <v>90</v>
      </c>
      <c r="D306" s="20">
        <v>0</v>
      </c>
      <c r="E306" s="20">
        <v>0</v>
      </c>
      <c r="F306" s="38">
        <f>('ANNEXURE B &amp; C'!O$103)</f>
        <v>0</v>
      </c>
      <c r="G306" s="9" t="str">
        <f t="shared" si="8"/>
        <v/>
      </c>
      <c r="H306" s="52" t="str">
        <f t="shared" si="9"/>
        <v/>
      </c>
    </row>
    <row r="307" spans="1:8">
      <c r="A307" s="47" t="str">
        <f>('ANNEXURE B &amp; C'!O$3)</f>
        <v>410201</v>
      </c>
      <c r="B307" s="2">
        <v>1088080</v>
      </c>
      <c r="C307" s="2" t="s">
        <v>91</v>
      </c>
      <c r="D307" s="20">
        <v>0</v>
      </c>
      <c r="E307" s="20">
        <v>0</v>
      </c>
      <c r="F307" s="38">
        <f>('ANNEXURE B &amp; C'!O$104)</f>
        <v>0</v>
      </c>
      <c r="G307" s="9" t="str">
        <f t="shared" si="8"/>
        <v/>
      </c>
      <c r="H307" s="52" t="str">
        <f t="shared" si="9"/>
        <v/>
      </c>
    </row>
    <row r="308" spans="1:8">
      <c r="A308" s="47" t="str">
        <f>('ANNEXURE B &amp; C'!O$3)</f>
        <v>410201</v>
      </c>
      <c r="B308" s="2">
        <v>1088081</v>
      </c>
      <c r="C308" s="2" t="s">
        <v>92</v>
      </c>
      <c r="D308" s="20">
        <v>0</v>
      </c>
      <c r="E308" s="20">
        <v>0</v>
      </c>
      <c r="F308" s="38">
        <f>('ANNEXURE B &amp; C'!O$105)</f>
        <v>0</v>
      </c>
      <c r="G308" s="9" t="str">
        <f t="shared" si="8"/>
        <v/>
      </c>
      <c r="H308" s="52" t="str">
        <f t="shared" si="9"/>
        <v/>
      </c>
    </row>
    <row r="309" spans="1:8">
      <c r="A309" s="47" t="str">
        <f>('ANNEXURE B &amp; C'!O$3)</f>
        <v>410201</v>
      </c>
      <c r="B309" s="2">
        <v>1088082</v>
      </c>
      <c r="C309" s="2" t="s">
        <v>93</v>
      </c>
      <c r="D309" s="20">
        <v>0</v>
      </c>
      <c r="E309" s="20">
        <v>0</v>
      </c>
      <c r="F309" s="38">
        <f>('ANNEXURE B &amp; C'!O$106)</f>
        <v>0</v>
      </c>
      <c r="G309" s="9" t="str">
        <f t="shared" si="8"/>
        <v/>
      </c>
      <c r="H309" s="52" t="str">
        <f t="shared" si="9"/>
        <v/>
      </c>
    </row>
    <row r="310" spans="1:8">
      <c r="A310" s="47" t="str">
        <f>('ANNEXURE B &amp; C'!O$3)</f>
        <v>410201</v>
      </c>
      <c r="B310" s="2">
        <v>1088083</v>
      </c>
      <c r="C310" s="2" t="s">
        <v>94</v>
      </c>
      <c r="D310" s="20">
        <v>0</v>
      </c>
      <c r="E310" s="20">
        <v>0</v>
      </c>
      <c r="F310" s="38">
        <f>('ANNEXURE B &amp; C'!O$107)</f>
        <v>0</v>
      </c>
      <c r="G310" s="9" t="str">
        <f t="shared" si="8"/>
        <v/>
      </c>
      <c r="H310" s="52" t="str">
        <f t="shared" si="9"/>
        <v/>
      </c>
    </row>
    <row r="311" spans="1:8">
      <c r="A311" s="47" t="str">
        <f>('ANNEXURE B &amp; C'!O$3)</f>
        <v>410201</v>
      </c>
      <c r="B311" s="2">
        <v>1088084</v>
      </c>
      <c r="C311" s="2" t="s">
        <v>95</v>
      </c>
      <c r="D311" s="20">
        <v>0</v>
      </c>
      <c r="E311" s="20">
        <v>0</v>
      </c>
      <c r="F311" s="38">
        <f>('ANNEXURE B &amp; C'!O$108)</f>
        <v>0</v>
      </c>
      <c r="G311" s="9" t="str">
        <f t="shared" si="8"/>
        <v/>
      </c>
      <c r="H311" s="52" t="str">
        <f t="shared" si="9"/>
        <v/>
      </c>
    </row>
    <row r="312" spans="1:8">
      <c r="A312" s="47" t="str">
        <f>('ANNEXURE B &amp; C'!O$3)</f>
        <v>410201</v>
      </c>
      <c r="B312" s="2">
        <v>1088085</v>
      </c>
      <c r="C312" s="2" t="s">
        <v>96</v>
      </c>
      <c r="D312" s="20">
        <v>0</v>
      </c>
      <c r="E312" s="20">
        <v>0</v>
      </c>
      <c r="F312" s="38">
        <f>('ANNEXURE B &amp; C'!O$109)</f>
        <v>0</v>
      </c>
      <c r="G312" s="9" t="str">
        <f t="shared" si="8"/>
        <v/>
      </c>
      <c r="H312" s="52" t="str">
        <f t="shared" si="9"/>
        <v/>
      </c>
    </row>
    <row r="313" spans="1:8">
      <c r="A313" s="47" t="str">
        <f>('ANNEXURE B &amp; C'!O$3)</f>
        <v>410201</v>
      </c>
      <c r="B313" s="2">
        <v>1088110</v>
      </c>
      <c r="C313" s="2" t="s">
        <v>61</v>
      </c>
      <c r="D313" s="20">
        <v>0</v>
      </c>
      <c r="E313" s="20">
        <v>0</v>
      </c>
      <c r="F313" s="38">
        <f>('ANNEXURE B &amp; C'!O$110)</f>
        <v>0</v>
      </c>
      <c r="G313" s="9" t="str">
        <f t="shared" si="8"/>
        <v/>
      </c>
      <c r="H313" s="52" t="str">
        <f t="shared" si="9"/>
        <v/>
      </c>
    </row>
    <row r="314" spans="1:8">
      <c r="A314" s="47" t="str">
        <f>('ANNEXURE B &amp; C'!O$3)</f>
        <v>410201</v>
      </c>
      <c r="B314" s="2">
        <v>1088180</v>
      </c>
      <c r="C314" s="2" t="s">
        <v>97</v>
      </c>
      <c r="D314" s="20">
        <v>0</v>
      </c>
      <c r="E314" s="20">
        <v>0</v>
      </c>
      <c r="F314" s="38">
        <f>('ANNEXURE B &amp; C'!O$111)</f>
        <v>0</v>
      </c>
      <c r="G314" s="9" t="str">
        <f t="shared" si="8"/>
        <v/>
      </c>
      <c r="H314" s="52" t="str">
        <f t="shared" si="9"/>
        <v/>
      </c>
    </row>
    <row r="315" spans="1:8">
      <c r="A315" s="47" t="str">
        <f>('ANNEXURE B &amp; C'!O$3)</f>
        <v>410201</v>
      </c>
      <c r="B315" s="3">
        <v>1088990</v>
      </c>
      <c r="C315" s="3" t="s">
        <v>98</v>
      </c>
      <c r="D315" s="39">
        <v>0</v>
      </c>
      <c r="E315" s="39">
        <v>0</v>
      </c>
      <c r="F315" s="39">
        <f>SUM(F305:F314)</f>
        <v>0</v>
      </c>
      <c r="G315" s="9" t="str">
        <f t="shared" si="8"/>
        <v/>
      </c>
      <c r="H315" s="52" t="str">
        <f t="shared" si="9"/>
        <v/>
      </c>
    </row>
    <row r="316" spans="1:8">
      <c r="B316" s="1"/>
      <c r="C316" s="1"/>
      <c r="D316" s="31"/>
      <c r="E316" s="31"/>
      <c r="F316" s="31"/>
      <c r="G316" s="9" t="str">
        <f t="shared" si="8"/>
        <v/>
      </c>
      <c r="H316" s="52" t="str">
        <f t="shared" si="9"/>
        <v/>
      </c>
    </row>
    <row r="317" spans="1:8" ht="15.75" thickBot="1">
      <c r="A317" s="47" t="str">
        <f>('ANNEXURE B &amp; C'!O$3)</f>
        <v>410201</v>
      </c>
      <c r="B317" s="4">
        <v>1089995</v>
      </c>
      <c r="C317" s="4" t="s">
        <v>99</v>
      </c>
      <c r="D317" s="40">
        <v>1002300</v>
      </c>
      <c r="E317" s="40">
        <v>541229.29</v>
      </c>
      <c r="F317" s="40">
        <f>SUM(F315+F303)</f>
        <v>1002165</v>
      </c>
      <c r="G317" s="9" t="str">
        <f t="shared" si="8"/>
        <v/>
      </c>
      <c r="H317" s="52">
        <f t="shared" si="9"/>
        <v>-1.3469021251122419E-4</v>
      </c>
    </row>
    <row r="318" spans="1:8" ht="15.75" thickTop="1">
      <c r="B318" s="1"/>
      <c r="C318" s="1"/>
      <c r="D318" s="31"/>
      <c r="E318" s="31"/>
      <c r="F318" s="31"/>
      <c r="G318" s="9" t="str">
        <f t="shared" si="8"/>
        <v/>
      </c>
      <c r="H318" s="52" t="str">
        <f t="shared" si="9"/>
        <v/>
      </c>
    </row>
    <row r="319" spans="1:8">
      <c r="A319" s="47" t="str">
        <f>('ANNEXURE B &amp; C'!O$3)</f>
        <v>410201</v>
      </c>
      <c r="B319" s="1">
        <v>1100000</v>
      </c>
      <c r="C319" s="1" t="s">
        <v>100</v>
      </c>
      <c r="D319" s="31"/>
      <c r="E319" s="31"/>
      <c r="F319" s="31"/>
      <c r="G319" s="9" t="str">
        <f t="shared" si="8"/>
        <v/>
      </c>
      <c r="H319" s="52" t="str">
        <f t="shared" si="9"/>
        <v/>
      </c>
    </row>
    <row r="320" spans="1:8">
      <c r="A320" s="47" t="str">
        <f>('ANNEXURE B &amp; C'!O$3)</f>
        <v>410201</v>
      </c>
      <c r="B320" s="2">
        <v>1101200</v>
      </c>
      <c r="C320" s="2" t="s">
        <v>101</v>
      </c>
      <c r="D320" s="20">
        <v>0</v>
      </c>
      <c r="E320" s="20">
        <v>0</v>
      </c>
      <c r="F320" s="38">
        <f>('ANNEXURE B &amp; C'!O$117)</f>
        <v>0</v>
      </c>
      <c r="G320" s="9" t="str">
        <f t="shared" si="8"/>
        <v/>
      </c>
      <c r="H320" s="52" t="str">
        <f t="shared" si="9"/>
        <v/>
      </c>
    </row>
    <row r="321" spans="1:8">
      <c r="A321" s="47" t="str">
        <f>('ANNEXURE B &amp; C'!O$3)</f>
        <v>410201</v>
      </c>
      <c r="B321" s="2">
        <v>1101201</v>
      </c>
      <c r="C321" s="2" t="s">
        <v>102</v>
      </c>
      <c r="D321" s="20">
        <v>0</v>
      </c>
      <c r="E321" s="20">
        <v>0</v>
      </c>
      <c r="F321" s="38">
        <f>('ANNEXURE B &amp; C'!O$118)</f>
        <v>0</v>
      </c>
      <c r="G321" s="9" t="str">
        <f t="shared" si="8"/>
        <v/>
      </c>
      <c r="H321" s="52" t="str">
        <f t="shared" si="9"/>
        <v/>
      </c>
    </row>
    <row r="322" spans="1:8">
      <c r="A322" s="47" t="str">
        <f>('ANNEXURE B &amp; C'!O$3)</f>
        <v>410201</v>
      </c>
      <c r="B322" s="2">
        <v>1101203</v>
      </c>
      <c r="C322" s="2" t="s">
        <v>103</v>
      </c>
      <c r="D322" s="20">
        <v>0</v>
      </c>
      <c r="E322" s="20">
        <v>0</v>
      </c>
      <c r="F322" s="38">
        <f>('ANNEXURE B &amp; C'!O$119)</f>
        <v>0</v>
      </c>
      <c r="G322" s="9" t="str">
        <f t="shared" si="8"/>
        <v/>
      </c>
      <c r="H322" s="52" t="str">
        <f t="shared" si="9"/>
        <v/>
      </c>
    </row>
    <row r="323" spans="1:8">
      <c r="A323" s="47" t="str">
        <f>('ANNEXURE B &amp; C'!O$3)</f>
        <v>410201</v>
      </c>
      <c r="B323" s="2">
        <v>1101204</v>
      </c>
      <c r="C323" s="2" t="s">
        <v>104</v>
      </c>
      <c r="D323" s="20">
        <v>0</v>
      </c>
      <c r="E323" s="20">
        <v>0</v>
      </c>
      <c r="F323" s="38">
        <f>('ANNEXURE B &amp; C'!O$120)</f>
        <v>0</v>
      </c>
      <c r="G323" s="9" t="str">
        <f t="shared" si="8"/>
        <v/>
      </c>
      <c r="H323" s="52" t="str">
        <f t="shared" si="9"/>
        <v/>
      </c>
    </row>
    <row r="324" spans="1:8" ht="15.75" thickBot="1">
      <c r="A324" s="47" t="str">
        <f>('ANNEXURE B &amp; C'!O$3)</f>
        <v>410201</v>
      </c>
      <c r="B324" s="4">
        <v>1109995</v>
      </c>
      <c r="C324" s="4" t="s">
        <v>105</v>
      </c>
      <c r="D324" s="40">
        <v>0</v>
      </c>
      <c r="E324" s="40">
        <v>0</v>
      </c>
      <c r="F324" s="40">
        <f>SUM(F320:F323)</f>
        <v>0</v>
      </c>
      <c r="G324" s="9" t="str">
        <f t="shared" si="8"/>
        <v/>
      </c>
      <c r="H324" s="52" t="str">
        <f t="shared" si="9"/>
        <v/>
      </c>
    </row>
    <row r="325" spans="1:8" ht="15.75" thickTop="1">
      <c r="B325" s="1"/>
      <c r="C325" s="1"/>
      <c r="D325" s="31"/>
      <c r="E325" s="31"/>
      <c r="F325" s="31"/>
      <c r="G325" s="9" t="str">
        <f t="shared" si="8"/>
        <v/>
      </c>
      <c r="H325" s="52" t="str">
        <f t="shared" si="9"/>
        <v/>
      </c>
    </row>
    <row r="326" spans="1:8">
      <c r="A326" s="47" t="str">
        <f>('ANNEXURE B &amp; C'!O$3)</f>
        <v>410201</v>
      </c>
      <c r="B326" s="1">
        <v>1120000</v>
      </c>
      <c r="C326" s="1" t="s">
        <v>106</v>
      </c>
      <c r="D326" s="31"/>
      <c r="E326" s="31"/>
      <c r="F326" s="31"/>
      <c r="G326" s="9" t="str">
        <f t="shared" si="8"/>
        <v/>
      </c>
      <c r="H326" s="52" t="str">
        <f t="shared" si="9"/>
        <v/>
      </c>
    </row>
    <row r="327" spans="1:8">
      <c r="A327" s="47" t="str">
        <f>('ANNEXURE B &amp; C'!O$3)</f>
        <v>410201</v>
      </c>
      <c r="B327" s="2">
        <v>1120300</v>
      </c>
      <c r="C327" s="2" t="s">
        <v>106</v>
      </c>
      <c r="D327" s="20">
        <v>0</v>
      </c>
      <c r="E327" s="20">
        <v>0</v>
      </c>
      <c r="F327" s="38">
        <f>('ANNEXURE B &amp; C'!O$124)</f>
        <v>0</v>
      </c>
      <c r="G327" s="9" t="str">
        <f t="shared" si="8"/>
        <v/>
      </c>
      <c r="H327" s="52" t="str">
        <f t="shared" si="9"/>
        <v/>
      </c>
    </row>
    <row r="328" spans="1:8" ht="15.75" thickBot="1">
      <c r="A328" s="47" t="str">
        <f>('ANNEXURE B &amp; C'!O$3)</f>
        <v>410201</v>
      </c>
      <c r="B328" s="4">
        <v>1129990</v>
      </c>
      <c r="C328" s="4" t="s">
        <v>107</v>
      </c>
      <c r="D328" s="40">
        <v>0</v>
      </c>
      <c r="E328" s="40">
        <v>0</v>
      </c>
      <c r="F328" s="40">
        <f>SUM(F326:F327)</f>
        <v>0</v>
      </c>
      <c r="G328" s="9" t="str">
        <f t="shared" si="8"/>
        <v/>
      </c>
      <c r="H328" s="52" t="str">
        <f t="shared" si="9"/>
        <v/>
      </c>
    </row>
    <row r="329" spans="1:8" ht="15.75" thickTop="1">
      <c r="B329" s="1"/>
      <c r="C329" s="1"/>
      <c r="D329" s="31"/>
      <c r="E329" s="31"/>
      <c r="F329" s="31"/>
      <c r="G329" s="9" t="str">
        <f t="shared" si="8"/>
        <v/>
      </c>
      <c r="H329" s="52" t="str">
        <f t="shared" si="9"/>
        <v/>
      </c>
    </row>
    <row r="330" spans="1:8">
      <c r="A330" s="47" t="str">
        <f>('ANNEXURE B &amp; C'!O$3)</f>
        <v>410201</v>
      </c>
      <c r="B330" s="1">
        <v>1130000</v>
      </c>
      <c r="C330" s="1" t="s">
        <v>108</v>
      </c>
      <c r="D330" s="31"/>
      <c r="E330" s="31"/>
      <c r="F330" s="31"/>
      <c r="G330" s="9" t="str">
        <f t="shared" ref="G330:G393" si="10">IF(E330&lt;0.01,"",IF(E330&gt;F330,"BUDGET ERROR - INSUFICIENT",""))</f>
        <v/>
      </c>
      <c r="H330" s="52" t="str">
        <f t="shared" ref="H330:H393" si="11">IF(F330&lt;0.1,"",IF(D330=0,"NO ORIGINAL BUDGET",(F330-D330)/D330))</f>
        <v/>
      </c>
    </row>
    <row r="331" spans="1:8">
      <c r="A331" s="47" t="str">
        <f>('ANNEXURE B &amp; C'!O$3)</f>
        <v>410201</v>
      </c>
      <c r="B331" s="2">
        <v>1130200</v>
      </c>
      <c r="C331" s="2" t="s">
        <v>109</v>
      </c>
      <c r="D331" s="20">
        <v>0</v>
      </c>
      <c r="E331" s="20">
        <v>0</v>
      </c>
      <c r="F331" s="38">
        <f>('ANNEXURE B &amp; C'!O$128)</f>
        <v>0</v>
      </c>
      <c r="G331" s="9" t="str">
        <f t="shared" si="10"/>
        <v/>
      </c>
      <c r="H331" s="52" t="str">
        <f t="shared" si="11"/>
        <v/>
      </c>
    </row>
    <row r="332" spans="1:8">
      <c r="A332" s="47" t="str">
        <f>('ANNEXURE B &amp; C'!O$3)</f>
        <v>410201</v>
      </c>
      <c r="B332" s="2">
        <v>1130201</v>
      </c>
      <c r="C332" s="2" t="s">
        <v>110</v>
      </c>
      <c r="D332" s="20">
        <v>0</v>
      </c>
      <c r="E332" s="20">
        <v>0</v>
      </c>
      <c r="F332" s="38">
        <f>('ANNEXURE B &amp; C'!O$129)</f>
        <v>0</v>
      </c>
      <c r="G332" s="9" t="str">
        <f t="shared" si="10"/>
        <v/>
      </c>
      <c r="H332" s="52" t="str">
        <f t="shared" si="11"/>
        <v/>
      </c>
    </row>
    <row r="333" spans="1:8" ht="15.75" thickBot="1">
      <c r="A333" s="47" t="str">
        <f>('ANNEXURE B &amp; C'!O$3)</f>
        <v>410201</v>
      </c>
      <c r="B333" s="4">
        <v>1139995</v>
      </c>
      <c r="C333" s="4" t="s">
        <v>111</v>
      </c>
      <c r="D333" s="40">
        <v>0</v>
      </c>
      <c r="E333" s="40">
        <v>0</v>
      </c>
      <c r="F333" s="40">
        <f>SUM(F330:F332)</f>
        <v>0</v>
      </c>
      <c r="G333" s="9" t="str">
        <f t="shared" si="10"/>
        <v/>
      </c>
      <c r="H333" s="52" t="str">
        <f t="shared" si="11"/>
        <v/>
      </c>
    </row>
    <row r="334" spans="1:8" ht="15.75" thickTop="1">
      <c r="B334" s="1"/>
      <c r="C334" s="1"/>
      <c r="D334" s="31"/>
      <c r="E334" s="31"/>
      <c r="F334" s="31"/>
      <c r="G334" s="9" t="str">
        <f t="shared" si="10"/>
        <v/>
      </c>
      <c r="H334" s="52" t="str">
        <f t="shared" si="11"/>
        <v/>
      </c>
    </row>
    <row r="335" spans="1:8" ht="15.75" thickBot="1">
      <c r="A335" s="47" t="str">
        <f>('ANNEXURE B &amp; C'!O$3)</f>
        <v>410201</v>
      </c>
      <c r="B335" s="5">
        <v>1199998</v>
      </c>
      <c r="C335" s="5" t="s">
        <v>112</v>
      </c>
      <c r="D335" s="41">
        <v>3926392</v>
      </c>
      <c r="E335" s="41">
        <v>2380631.0500000003</v>
      </c>
      <c r="F335" s="41">
        <f>SUM(F333+F328+F324+F317+F245)</f>
        <v>4711798</v>
      </c>
      <c r="G335" s="9" t="str">
        <f t="shared" si="10"/>
        <v/>
      </c>
      <c r="H335" s="52">
        <f t="shared" si="11"/>
        <v>0.20003249802872458</v>
      </c>
    </row>
    <row r="336" spans="1:8">
      <c r="B336" s="1"/>
      <c r="C336" s="1"/>
      <c r="D336" s="31"/>
      <c r="E336" s="31"/>
      <c r="F336" s="31"/>
      <c r="G336" s="9" t="str">
        <f t="shared" si="10"/>
        <v/>
      </c>
      <c r="H336" s="52" t="str">
        <f t="shared" si="11"/>
        <v/>
      </c>
    </row>
    <row r="337" spans="1:8">
      <c r="A337" s="47" t="str">
        <f>('ANNEXURE B &amp; C'!O$3)</f>
        <v>410201</v>
      </c>
      <c r="B337" s="1">
        <v>2200000</v>
      </c>
      <c r="C337" s="1" t="s">
        <v>113</v>
      </c>
      <c r="D337" s="31"/>
      <c r="E337" s="31"/>
      <c r="F337" s="31"/>
      <c r="G337" s="9" t="str">
        <f t="shared" si="10"/>
        <v/>
      </c>
      <c r="H337" s="52" t="str">
        <f t="shared" si="11"/>
        <v/>
      </c>
    </row>
    <row r="338" spans="1:8">
      <c r="B338" s="1"/>
      <c r="C338" s="1"/>
      <c r="D338" s="31"/>
      <c r="E338" s="31"/>
      <c r="F338" s="31"/>
      <c r="G338" s="9" t="str">
        <f t="shared" si="10"/>
        <v/>
      </c>
      <c r="H338" s="52" t="str">
        <f t="shared" si="11"/>
        <v/>
      </c>
    </row>
    <row r="339" spans="1:8">
      <c r="A339" s="47" t="str">
        <f>('ANNEXURE B &amp; C'!O$3)</f>
        <v>410201</v>
      </c>
      <c r="B339" s="1">
        <v>2230000</v>
      </c>
      <c r="C339" s="1" t="s">
        <v>114</v>
      </c>
      <c r="D339" s="31"/>
      <c r="E339" s="31"/>
      <c r="F339" s="31"/>
      <c r="G339" s="9" t="str">
        <f t="shared" si="10"/>
        <v/>
      </c>
      <c r="H339" s="52" t="str">
        <f t="shared" si="11"/>
        <v/>
      </c>
    </row>
    <row r="340" spans="1:8">
      <c r="A340" s="47" t="str">
        <f>('ANNEXURE B &amp; C'!O$3)</f>
        <v>410201</v>
      </c>
      <c r="B340" s="2">
        <v>2231202</v>
      </c>
      <c r="C340" s="2" t="s">
        <v>115</v>
      </c>
      <c r="D340" s="20">
        <v>0</v>
      </c>
      <c r="E340" s="20">
        <v>0</v>
      </c>
      <c r="F340" s="38">
        <f>('ANNEXURE B &amp; C'!O$137)</f>
        <v>0</v>
      </c>
      <c r="G340" s="9" t="str">
        <f t="shared" si="10"/>
        <v/>
      </c>
      <c r="H340" s="52" t="str">
        <f t="shared" si="11"/>
        <v/>
      </c>
    </row>
    <row r="341" spans="1:8">
      <c r="A341" s="47" t="str">
        <f>('ANNEXURE B &amp; C'!O$3)</f>
        <v>410201</v>
      </c>
      <c r="B341" s="2">
        <v>2231900</v>
      </c>
      <c r="C341" s="2" t="s">
        <v>116</v>
      </c>
      <c r="D341" s="20">
        <v>0</v>
      </c>
      <c r="E341" s="20">
        <v>0</v>
      </c>
      <c r="F341" s="38">
        <f>('ANNEXURE B &amp; C'!O$138)</f>
        <v>0</v>
      </c>
      <c r="G341" s="9" t="str">
        <f t="shared" si="10"/>
        <v/>
      </c>
      <c r="H341" s="52" t="str">
        <f t="shared" si="11"/>
        <v/>
      </c>
    </row>
    <row r="342" spans="1:8">
      <c r="A342" s="47" t="str">
        <f>('ANNEXURE B &amp; C'!O$3)</f>
        <v>410201</v>
      </c>
      <c r="B342" s="3">
        <v>2239995</v>
      </c>
      <c r="C342" s="3" t="s">
        <v>117</v>
      </c>
      <c r="D342" s="39">
        <v>0</v>
      </c>
      <c r="E342" s="39">
        <v>0</v>
      </c>
      <c r="F342" s="39">
        <f>SUM(F340:F341)</f>
        <v>0</v>
      </c>
      <c r="G342" s="9" t="str">
        <f t="shared" si="10"/>
        <v/>
      </c>
      <c r="H342" s="52" t="str">
        <f t="shared" si="11"/>
        <v/>
      </c>
    </row>
    <row r="343" spans="1:8">
      <c r="B343" s="1"/>
      <c r="C343" s="1"/>
      <c r="D343" s="31"/>
      <c r="E343" s="31"/>
      <c r="F343" s="31"/>
      <c r="G343" s="9" t="str">
        <f t="shared" si="10"/>
        <v/>
      </c>
      <c r="H343" s="52" t="str">
        <f t="shared" si="11"/>
        <v/>
      </c>
    </row>
    <row r="344" spans="1:8">
      <c r="A344" s="47" t="str">
        <f>('ANNEXURE B &amp; C'!O$3)</f>
        <v>410201</v>
      </c>
      <c r="B344" s="1">
        <v>2240000</v>
      </c>
      <c r="C344" s="1" t="s">
        <v>118</v>
      </c>
      <c r="D344" s="31"/>
      <c r="E344" s="31"/>
      <c r="F344" s="31"/>
      <c r="G344" s="9" t="str">
        <f t="shared" si="10"/>
        <v/>
      </c>
      <c r="H344" s="52" t="str">
        <f t="shared" si="11"/>
        <v/>
      </c>
    </row>
    <row r="345" spans="1:8">
      <c r="A345" s="47" t="str">
        <f>('ANNEXURE B &amp; C'!O$3)</f>
        <v>410201</v>
      </c>
      <c r="B345" s="2">
        <v>2240001</v>
      </c>
      <c r="C345" s="2" t="s">
        <v>119</v>
      </c>
      <c r="D345" s="20">
        <v>0</v>
      </c>
      <c r="E345" s="20">
        <v>0</v>
      </c>
      <c r="F345" s="38">
        <f>('ANNEXURE B &amp; C'!O$142)</f>
        <v>0</v>
      </c>
      <c r="G345" s="9" t="str">
        <f t="shared" si="10"/>
        <v/>
      </c>
      <c r="H345" s="52" t="str">
        <f t="shared" si="11"/>
        <v/>
      </c>
    </row>
    <row r="346" spans="1:8">
      <c r="A346" s="47" t="str">
        <f>('ANNEXURE B &amp; C'!O$3)</f>
        <v>410201</v>
      </c>
      <c r="B346" s="2">
        <v>2240002</v>
      </c>
      <c r="C346" s="2" t="s">
        <v>120</v>
      </c>
      <c r="D346" s="20">
        <v>0</v>
      </c>
      <c r="E346" s="20">
        <v>0</v>
      </c>
      <c r="F346" s="38">
        <f>('ANNEXURE B &amp; C'!O$143)</f>
        <v>0</v>
      </c>
      <c r="G346" s="9" t="str">
        <f t="shared" si="10"/>
        <v/>
      </c>
      <c r="H346" s="52" t="str">
        <f t="shared" si="11"/>
        <v/>
      </c>
    </row>
    <row r="347" spans="1:8">
      <c r="A347" s="47" t="str">
        <f>('ANNEXURE B &amp; C'!O$3)</f>
        <v>410201</v>
      </c>
      <c r="B347" s="2">
        <v>2240400</v>
      </c>
      <c r="C347" s="2" t="s">
        <v>121</v>
      </c>
      <c r="D347" s="20">
        <v>0</v>
      </c>
      <c r="E347" s="20">
        <v>0</v>
      </c>
      <c r="F347" s="38">
        <f>('ANNEXURE B &amp; C'!O$144)</f>
        <v>0</v>
      </c>
      <c r="G347" s="9" t="str">
        <f t="shared" si="10"/>
        <v/>
      </c>
      <c r="H347" s="52" t="str">
        <f t="shared" si="11"/>
        <v/>
      </c>
    </row>
    <row r="348" spans="1:8">
      <c r="A348" s="47" t="str">
        <f>('ANNEXURE B &amp; C'!O$3)</f>
        <v>410201</v>
      </c>
      <c r="B348" s="2">
        <v>2240500</v>
      </c>
      <c r="C348" s="2" t="s">
        <v>122</v>
      </c>
      <c r="D348" s="20">
        <v>0</v>
      </c>
      <c r="E348" s="20">
        <v>0</v>
      </c>
      <c r="F348" s="38">
        <f>('ANNEXURE B &amp; C'!O$145)</f>
        <v>0</v>
      </c>
      <c r="G348" s="9" t="str">
        <f t="shared" si="10"/>
        <v/>
      </c>
      <c r="H348" s="52" t="str">
        <f t="shared" si="11"/>
        <v/>
      </c>
    </row>
    <row r="349" spans="1:8">
      <c r="A349" s="47" t="str">
        <f>('ANNEXURE B &amp; C'!O$3)</f>
        <v>410201</v>
      </c>
      <c r="B349" s="3">
        <v>2249995</v>
      </c>
      <c r="C349" s="3" t="s">
        <v>123</v>
      </c>
      <c r="D349" s="39">
        <v>0</v>
      </c>
      <c r="E349" s="39">
        <v>0</v>
      </c>
      <c r="F349" s="39">
        <f>SUM(F345:F348)</f>
        <v>0</v>
      </c>
      <c r="G349" s="9" t="str">
        <f t="shared" si="10"/>
        <v/>
      </c>
      <c r="H349" s="52" t="str">
        <f t="shared" si="11"/>
        <v/>
      </c>
    </row>
    <row r="350" spans="1:8">
      <c r="B350" s="1"/>
      <c r="C350" s="1"/>
      <c r="D350" s="31"/>
      <c r="E350" s="31"/>
      <c r="F350" s="31"/>
      <c r="G350" s="9" t="str">
        <f t="shared" si="10"/>
        <v/>
      </c>
      <c r="H350" s="52" t="str">
        <f t="shared" si="11"/>
        <v/>
      </c>
    </row>
    <row r="351" spans="1:8">
      <c r="A351" s="47" t="str">
        <f>('ANNEXURE B &amp; C'!O$3)</f>
        <v>410201</v>
      </c>
      <c r="B351" s="1">
        <v>2260000</v>
      </c>
      <c r="C351" s="1" t="s">
        <v>124</v>
      </c>
      <c r="D351" s="31"/>
      <c r="E351" s="31"/>
      <c r="F351" s="31"/>
      <c r="G351" s="9" t="str">
        <f t="shared" si="10"/>
        <v/>
      </c>
      <c r="H351" s="52" t="str">
        <f t="shared" si="11"/>
        <v/>
      </c>
    </row>
    <row r="352" spans="1:8">
      <c r="A352" s="47" t="str">
        <f>('ANNEXURE B &amp; C'!O$3)</f>
        <v>410201</v>
      </c>
      <c r="B352" s="2">
        <v>2260806</v>
      </c>
      <c r="C352" s="2" t="s">
        <v>125</v>
      </c>
      <c r="D352" s="20">
        <v>0</v>
      </c>
      <c r="E352" s="20">
        <v>0</v>
      </c>
      <c r="F352" s="38">
        <f>('ANNEXURE B &amp; C'!O$149)</f>
        <v>0</v>
      </c>
      <c r="G352" s="9" t="str">
        <f t="shared" si="10"/>
        <v/>
      </c>
      <c r="H352" s="52" t="str">
        <f t="shared" si="11"/>
        <v/>
      </c>
    </row>
    <row r="353" spans="1:8">
      <c r="A353" s="47" t="str">
        <f>('ANNEXURE B &amp; C'!O$3)</f>
        <v>410201</v>
      </c>
      <c r="B353" s="2">
        <v>2260808</v>
      </c>
      <c r="C353" s="2" t="s">
        <v>126</v>
      </c>
      <c r="D353" s="20">
        <v>0</v>
      </c>
      <c r="E353" s="20">
        <v>0</v>
      </c>
      <c r="F353" s="38">
        <f>('ANNEXURE B &amp; C'!O$150)</f>
        <v>0</v>
      </c>
      <c r="G353" s="9" t="str">
        <f t="shared" si="10"/>
        <v/>
      </c>
      <c r="H353" s="52" t="str">
        <f t="shared" si="11"/>
        <v/>
      </c>
    </row>
    <row r="354" spans="1:8">
      <c r="A354" s="47" t="str">
        <f>('ANNEXURE B &amp; C'!O$3)</f>
        <v>410201</v>
      </c>
      <c r="B354" s="2">
        <v>2260810</v>
      </c>
      <c r="C354" s="2" t="s">
        <v>127</v>
      </c>
      <c r="D354" s="20">
        <v>0</v>
      </c>
      <c r="E354" s="20">
        <v>0</v>
      </c>
      <c r="F354" s="38">
        <f>('ANNEXURE B &amp; C'!O$151)</f>
        <v>0</v>
      </c>
      <c r="G354" s="9" t="str">
        <f t="shared" si="10"/>
        <v/>
      </c>
      <c r="H354" s="52" t="str">
        <f t="shared" si="11"/>
        <v/>
      </c>
    </row>
    <row r="355" spans="1:8">
      <c r="A355" s="47" t="str">
        <f>('ANNEXURE B &amp; C'!O$3)</f>
        <v>410201</v>
      </c>
      <c r="B355" s="3">
        <v>2269995</v>
      </c>
      <c r="C355" s="3" t="s">
        <v>128</v>
      </c>
      <c r="D355" s="39">
        <v>0</v>
      </c>
      <c r="E355" s="39">
        <v>0</v>
      </c>
      <c r="F355" s="39">
        <f>SUM(F352:F354)</f>
        <v>0</v>
      </c>
      <c r="G355" s="9" t="str">
        <f t="shared" si="10"/>
        <v/>
      </c>
      <c r="H355" s="52" t="str">
        <f t="shared" si="11"/>
        <v/>
      </c>
    </row>
    <row r="356" spans="1:8">
      <c r="B356" s="1"/>
      <c r="C356" s="1"/>
      <c r="D356" s="31"/>
      <c r="E356" s="31"/>
      <c r="F356" s="31"/>
      <c r="G356" s="9" t="str">
        <f t="shared" si="10"/>
        <v/>
      </c>
      <c r="H356" s="52" t="str">
        <f t="shared" si="11"/>
        <v/>
      </c>
    </row>
    <row r="357" spans="1:8">
      <c r="A357" s="47" t="str">
        <f>('ANNEXURE B &amp; C'!O$3)</f>
        <v>410201</v>
      </c>
      <c r="B357" s="1">
        <v>2270000</v>
      </c>
      <c r="C357" s="1" t="s">
        <v>129</v>
      </c>
      <c r="D357" s="31"/>
      <c r="E357" s="31"/>
      <c r="F357" s="31"/>
      <c r="G357" s="9" t="str">
        <f t="shared" si="10"/>
        <v/>
      </c>
      <c r="H357" s="52" t="str">
        <f t="shared" si="11"/>
        <v/>
      </c>
    </row>
    <row r="358" spans="1:8">
      <c r="A358" s="47" t="str">
        <f>('ANNEXURE B &amp; C'!O$3)</f>
        <v>410201</v>
      </c>
      <c r="B358" s="2">
        <v>2271701</v>
      </c>
      <c r="C358" s="2" t="s">
        <v>130</v>
      </c>
      <c r="D358" s="20">
        <v>0</v>
      </c>
      <c r="E358" s="20">
        <v>0</v>
      </c>
      <c r="F358" s="38">
        <f>('ANNEXURE B &amp; C'!O$155)</f>
        <v>0</v>
      </c>
      <c r="G358" s="9" t="str">
        <f t="shared" si="10"/>
        <v/>
      </c>
      <c r="H358" s="52" t="str">
        <f t="shared" si="11"/>
        <v/>
      </c>
    </row>
    <row r="359" spans="1:8">
      <c r="A359" s="47" t="str">
        <f>('ANNEXURE B &amp; C'!O$3)</f>
        <v>410201</v>
      </c>
      <c r="B359" s="2">
        <v>2271702</v>
      </c>
      <c r="C359" s="2" t="s">
        <v>131</v>
      </c>
      <c r="D359" s="20">
        <v>0</v>
      </c>
      <c r="E359" s="20">
        <v>0</v>
      </c>
      <c r="F359" s="38">
        <f>('ANNEXURE B &amp; C'!O$156)</f>
        <v>0</v>
      </c>
      <c r="G359" s="9" t="str">
        <f t="shared" si="10"/>
        <v/>
      </c>
      <c r="H359" s="52" t="str">
        <f t="shared" si="11"/>
        <v/>
      </c>
    </row>
    <row r="360" spans="1:8">
      <c r="A360" s="47" t="str">
        <f>('ANNEXURE B &amp; C'!O$3)</f>
        <v>410201</v>
      </c>
      <c r="B360" s="2">
        <v>2271703</v>
      </c>
      <c r="C360" s="2" t="s">
        <v>132</v>
      </c>
      <c r="D360" s="20">
        <v>0</v>
      </c>
      <c r="E360" s="20">
        <v>0</v>
      </c>
      <c r="F360" s="38">
        <f>('ANNEXURE B &amp; C'!O$157)</f>
        <v>0</v>
      </c>
      <c r="G360" s="9" t="str">
        <f t="shared" si="10"/>
        <v/>
      </c>
      <c r="H360" s="52" t="str">
        <f t="shared" si="11"/>
        <v/>
      </c>
    </row>
    <row r="361" spans="1:8">
      <c r="A361" s="47" t="str">
        <f>('ANNEXURE B &amp; C'!O$3)</f>
        <v>410201</v>
      </c>
      <c r="B361" s="2">
        <v>2271704</v>
      </c>
      <c r="C361" s="2" t="s">
        <v>133</v>
      </c>
      <c r="D361" s="20">
        <v>0</v>
      </c>
      <c r="E361" s="20">
        <v>0</v>
      </c>
      <c r="F361" s="38">
        <f>('ANNEXURE B &amp; C'!O$158)</f>
        <v>0</v>
      </c>
      <c r="G361" s="9" t="str">
        <f t="shared" si="10"/>
        <v/>
      </c>
      <c r="H361" s="52" t="str">
        <f t="shared" si="11"/>
        <v/>
      </c>
    </row>
    <row r="362" spans="1:8">
      <c r="A362" s="47" t="str">
        <f>('ANNEXURE B &amp; C'!O$3)</f>
        <v>410201</v>
      </c>
      <c r="B362" s="3">
        <v>2279995</v>
      </c>
      <c r="C362" s="3" t="s">
        <v>134</v>
      </c>
      <c r="D362" s="35">
        <v>0</v>
      </c>
      <c r="E362" s="35">
        <v>0</v>
      </c>
      <c r="F362" s="35">
        <f>SUM(F358:F361)</f>
        <v>0</v>
      </c>
      <c r="G362" s="9" t="str">
        <f t="shared" si="10"/>
        <v/>
      </c>
      <c r="H362" s="52" t="str">
        <f t="shared" si="11"/>
        <v/>
      </c>
    </row>
    <row r="363" spans="1:8">
      <c r="B363" s="1"/>
      <c r="C363" s="1"/>
      <c r="D363" s="31"/>
      <c r="E363" s="31"/>
      <c r="F363" s="31"/>
      <c r="G363" s="9" t="str">
        <f t="shared" si="10"/>
        <v/>
      </c>
      <c r="H363" s="52" t="str">
        <f t="shared" si="11"/>
        <v/>
      </c>
    </row>
    <row r="364" spans="1:8">
      <c r="A364" s="47" t="str">
        <f>('ANNEXURE B &amp; C'!O$3)</f>
        <v>410201</v>
      </c>
      <c r="B364" s="1">
        <v>2280000</v>
      </c>
      <c r="C364" s="1" t="s">
        <v>135</v>
      </c>
      <c r="D364" s="31"/>
      <c r="E364" s="31"/>
      <c r="F364" s="31"/>
      <c r="G364" s="9" t="str">
        <f t="shared" si="10"/>
        <v/>
      </c>
      <c r="H364" s="52" t="str">
        <f t="shared" si="11"/>
        <v/>
      </c>
    </row>
    <row r="365" spans="1:8">
      <c r="A365" s="47" t="str">
        <f>('ANNEXURE B &amp; C'!O$3)</f>
        <v>410201</v>
      </c>
      <c r="B365" s="2">
        <v>2280001</v>
      </c>
      <c r="C365" s="2" t="s">
        <v>136</v>
      </c>
      <c r="D365" s="20">
        <v>0</v>
      </c>
      <c r="E365" s="20">
        <v>0</v>
      </c>
      <c r="F365" s="38">
        <f>('ANNEXURE B &amp; C'!O$162)</f>
        <v>0</v>
      </c>
      <c r="G365" s="9" t="str">
        <f t="shared" si="10"/>
        <v/>
      </c>
      <c r="H365" s="52" t="str">
        <f t="shared" si="11"/>
        <v/>
      </c>
    </row>
    <row r="366" spans="1:8">
      <c r="A366" s="47" t="str">
        <f>('ANNEXURE B &amp; C'!O$3)</f>
        <v>410201</v>
      </c>
      <c r="B366" s="2">
        <v>2280002</v>
      </c>
      <c r="C366" s="2" t="s">
        <v>137</v>
      </c>
      <c r="D366" s="20">
        <v>0</v>
      </c>
      <c r="E366" s="20">
        <v>0</v>
      </c>
      <c r="F366" s="38">
        <f>('ANNEXURE B &amp; C'!O$163)</f>
        <v>0</v>
      </c>
      <c r="G366" s="9" t="str">
        <f t="shared" si="10"/>
        <v/>
      </c>
      <c r="H366" s="52" t="str">
        <f t="shared" si="11"/>
        <v/>
      </c>
    </row>
    <row r="367" spans="1:8">
      <c r="A367" s="47" t="str">
        <f>('ANNEXURE B &amp; C'!O$3)</f>
        <v>410201</v>
      </c>
      <c r="B367" s="3">
        <v>2289995</v>
      </c>
      <c r="C367" s="3" t="s">
        <v>138</v>
      </c>
      <c r="D367" s="39">
        <v>0</v>
      </c>
      <c r="E367" s="39">
        <v>0</v>
      </c>
      <c r="F367" s="39">
        <f>SUM(F365:F366)</f>
        <v>0</v>
      </c>
      <c r="G367" s="9" t="str">
        <f t="shared" si="10"/>
        <v/>
      </c>
      <c r="H367" s="52" t="str">
        <f t="shared" si="11"/>
        <v/>
      </c>
    </row>
    <row r="368" spans="1:8">
      <c r="B368" s="1"/>
      <c r="C368" s="1"/>
      <c r="D368" s="31"/>
      <c r="E368" s="31"/>
      <c r="F368" s="31"/>
      <c r="G368" s="9" t="str">
        <f t="shared" si="10"/>
        <v/>
      </c>
      <c r="H368" s="52" t="str">
        <f t="shared" si="11"/>
        <v/>
      </c>
    </row>
    <row r="369" spans="1:8">
      <c r="A369" s="47" t="str">
        <f>('ANNEXURE B &amp; C'!O$3)</f>
        <v>410201</v>
      </c>
      <c r="B369" s="1">
        <v>2300000</v>
      </c>
      <c r="C369" s="1" t="s">
        <v>139</v>
      </c>
      <c r="D369" s="31"/>
      <c r="E369" s="31"/>
      <c r="F369" s="31"/>
      <c r="G369" s="9" t="str">
        <f t="shared" si="10"/>
        <v/>
      </c>
      <c r="H369" s="52" t="str">
        <f t="shared" si="11"/>
        <v/>
      </c>
    </row>
    <row r="370" spans="1:8">
      <c r="A370" s="47" t="str">
        <f>('ANNEXURE B &amp; C'!O$3)</f>
        <v>410201</v>
      </c>
      <c r="B370" s="2">
        <v>2300001</v>
      </c>
      <c r="C370" s="2" t="s">
        <v>140</v>
      </c>
      <c r="D370" s="20">
        <v>0</v>
      </c>
      <c r="E370" s="20">
        <v>0</v>
      </c>
      <c r="F370" s="38">
        <f>('ANNEXURE B &amp; C'!O$167)</f>
        <v>0</v>
      </c>
      <c r="G370" s="9" t="str">
        <f t="shared" si="10"/>
        <v/>
      </c>
      <c r="H370" s="52" t="str">
        <f t="shared" si="11"/>
        <v/>
      </c>
    </row>
    <row r="371" spans="1:8">
      <c r="A371" s="47" t="str">
        <f>('ANNEXURE B &amp; C'!O$3)</f>
        <v>410201</v>
      </c>
      <c r="B371" s="2">
        <v>2300002</v>
      </c>
      <c r="C371" s="2" t="s">
        <v>141</v>
      </c>
      <c r="D371" s="20">
        <v>0</v>
      </c>
      <c r="E371" s="20">
        <v>0</v>
      </c>
      <c r="F371" s="38">
        <f>('ANNEXURE B &amp; C'!O$168)</f>
        <v>0</v>
      </c>
      <c r="G371" s="9" t="str">
        <f t="shared" si="10"/>
        <v/>
      </c>
      <c r="H371" s="52" t="str">
        <f t="shared" si="11"/>
        <v/>
      </c>
    </row>
    <row r="372" spans="1:8">
      <c r="A372" s="47" t="str">
        <f>('ANNEXURE B &amp; C'!O$3)</f>
        <v>410201</v>
      </c>
      <c r="B372" s="2">
        <v>2300003</v>
      </c>
      <c r="C372" s="2" t="s">
        <v>142</v>
      </c>
      <c r="D372" s="20">
        <v>0</v>
      </c>
      <c r="E372" s="20">
        <v>0</v>
      </c>
      <c r="F372" s="38">
        <f>('ANNEXURE B &amp; C'!O$169)</f>
        <v>0</v>
      </c>
      <c r="G372" s="9" t="str">
        <f t="shared" si="10"/>
        <v/>
      </c>
      <c r="H372" s="52" t="str">
        <f t="shared" si="11"/>
        <v/>
      </c>
    </row>
    <row r="373" spans="1:8">
      <c r="A373" s="47" t="str">
        <f>('ANNEXURE B &amp; C'!O$3)</f>
        <v>410201</v>
      </c>
      <c r="B373" s="2">
        <v>2300204</v>
      </c>
      <c r="C373" s="2" t="s">
        <v>143</v>
      </c>
      <c r="D373" s="20">
        <v>0</v>
      </c>
      <c r="E373" s="20">
        <v>0</v>
      </c>
      <c r="F373" s="38">
        <f>('ANNEXURE B &amp; C'!O$170)</f>
        <v>0</v>
      </c>
      <c r="G373" s="9" t="str">
        <f t="shared" si="10"/>
        <v/>
      </c>
      <c r="H373" s="52" t="str">
        <f t="shared" si="11"/>
        <v/>
      </c>
    </row>
    <row r="374" spans="1:8">
      <c r="A374" s="47" t="str">
        <f>('ANNEXURE B &amp; C'!O$3)</f>
        <v>410201</v>
      </c>
      <c r="B374" s="2">
        <v>2300800</v>
      </c>
      <c r="C374" s="2" t="s">
        <v>144</v>
      </c>
      <c r="D374" s="20">
        <v>0</v>
      </c>
      <c r="E374" s="20">
        <v>0</v>
      </c>
      <c r="F374" s="38">
        <f>('ANNEXURE B &amp; C'!O$171)</f>
        <v>0</v>
      </c>
      <c r="G374" s="9" t="str">
        <f t="shared" si="10"/>
        <v/>
      </c>
      <c r="H374" s="52" t="str">
        <f t="shared" si="11"/>
        <v/>
      </c>
    </row>
    <row r="375" spans="1:8">
      <c r="A375" s="47" t="str">
        <f>('ANNEXURE B &amp; C'!O$3)</f>
        <v>410201</v>
      </c>
      <c r="B375" s="2">
        <v>2300801</v>
      </c>
      <c r="C375" s="2" t="s">
        <v>145</v>
      </c>
      <c r="D375" s="20">
        <v>0</v>
      </c>
      <c r="E375" s="20">
        <v>0</v>
      </c>
      <c r="F375" s="38">
        <f>('ANNEXURE B &amp; C'!O$172)</f>
        <v>0</v>
      </c>
      <c r="G375" s="9" t="str">
        <f t="shared" si="10"/>
        <v/>
      </c>
      <c r="H375" s="52" t="str">
        <f t="shared" si="11"/>
        <v/>
      </c>
    </row>
    <row r="376" spans="1:8">
      <c r="A376" s="47" t="str">
        <f>('ANNEXURE B &amp; C'!O$3)</f>
        <v>410201</v>
      </c>
      <c r="B376" s="2">
        <v>2300803</v>
      </c>
      <c r="C376" s="2" t="s">
        <v>146</v>
      </c>
      <c r="D376" s="20">
        <v>0</v>
      </c>
      <c r="E376" s="20">
        <v>0</v>
      </c>
      <c r="F376" s="38">
        <f>('ANNEXURE B &amp; C'!O$173)</f>
        <v>0</v>
      </c>
      <c r="G376" s="9" t="str">
        <f t="shared" si="10"/>
        <v/>
      </c>
      <c r="H376" s="52" t="str">
        <f t="shared" si="11"/>
        <v/>
      </c>
    </row>
    <row r="377" spans="1:8">
      <c r="A377" s="47" t="str">
        <f>('ANNEXURE B &amp; C'!O$3)</f>
        <v>410201</v>
      </c>
      <c r="B377" s="2">
        <v>2301503</v>
      </c>
      <c r="C377" s="2" t="s">
        <v>147</v>
      </c>
      <c r="D377" s="20">
        <v>0</v>
      </c>
      <c r="E377" s="20">
        <v>0</v>
      </c>
      <c r="F377" s="38">
        <f>('ANNEXURE B &amp; C'!O$174)</f>
        <v>0</v>
      </c>
      <c r="G377" s="9" t="str">
        <f t="shared" si="10"/>
        <v/>
      </c>
      <c r="H377" s="52" t="str">
        <f t="shared" si="11"/>
        <v/>
      </c>
    </row>
    <row r="378" spans="1:8">
      <c r="A378" s="47" t="str">
        <f>('ANNEXURE B &amp; C'!O$3)</f>
        <v>410201</v>
      </c>
      <c r="B378" s="2">
        <v>2301802</v>
      </c>
      <c r="C378" s="2" t="s">
        <v>148</v>
      </c>
      <c r="D378" s="20">
        <v>0</v>
      </c>
      <c r="E378" s="20">
        <v>0</v>
      </c>
      <c r="F378" s="38">
        <f>('ANNEXURE B &amp; C'!O$175)</f>
        <v>0</v>
      </c>
      <c r="G378" s="9" t="str">
        <f t="shared" si="10"/>
        <v/>
      </c>
      <c r="H378" s="52" t="str">
        <f t="shared" si="11"/>
        <v/>
      </c>
    </row>
    <row r="379" spans="1:8">
      <c r="A379" s="47" t="str">
        <f>('ANNEXURE B &amp; C'!O$3)</f>
        <v>410201</v>
      </c>
      <c r="B379" s="2">
        <v>2301803</v>
      </c>
      <c r="C379" s="2" t="s">
        <v>149</v>
      </c>
      <c r="D379" s="20">
        <v>0</v>
      </c>
      <c r="E379" s="20">
        <v>0</v>
      </c>
      <c r="F379" s="38">
        <f>('ANNEXURE B &amp; C'!O$176)</f>
        <v>0</v>
      </c>
      <c r="G379" s="9" t="str">
        <f t="shared" si="10"/>
        <v/>
      </c>
      <c r="H379" s="52" t="str">
        <f t="shared" si="11"/>
        <v/>
      </c>
    </row>
    <row r="380" spans="1:8">
      <c r="A380" s="47" t="str">
        <f>('ANNEXURE B &amp; C'!O$3)</f>
        <v>410201</v>
      </c>
      <c r="B380" s="2">
        <v>2301900</v>
      </c>
      <c r="C380" s="2" t="s">
        <v>150</v>
      </c>
      <c r="D380" s="20">
        <v>0</v>
      </c>
      <c r="E380" s="20">
        <v>-85.87</v>
      </c>
      <c r="F380" s="38">
        <f>('ANNEXURE B &amp; C'!O$177)</f>
        <v>-86</v>
      </c>
      <c r="G380" s="9" t="str">
        <f t="shared" si="10"/>
        <v/>
      </c>
      <c r="H380" s="52" t="str">
        <f t="shared" si="11"/>
        <v/>
      </c>
    </row>
    <row r="381" spans="1:8">
      <c r="A381" s="47" t="str">
        <f>('ANNEXURE B &amp; C'!O$3)</f>
        <v>410201</v>
      </c>
      <c r="B381" s="2">
        <v>2301901</v>
      </c>
      <c r="C381" s="2" t="s">
        <v>151</v>
      </c>
      <c r="D381" s="20">
        <v>0</v>
      </c>
      <c r="E381" s="20">
        <v>0</v>
      </c>
      <c r="F381" s="38">
        <f>('ANNEXURE B &amp; C'!O$178)</f>
        <v>0</v>
      </c>
      <c r="G381" s="9" t="str">
        <f t="shared" si="10"/>
        <v/>
      </c>
      <c r="H381" s="52" t="str">
        <f t="shared" si="11"/>
        <v/>
      </c>
    </row>
    <row r="382" spans="1:8">
      <c r="A382" s="47" t="str">
        <f>('ANNEXURE B &amp; C'!O$3)</f>
        <v>410201</v>
      </c>
      <c r="B382" s="3">
        <v>2309995</v>
      </c>
      <c r="C382" s="3" t="s">
        <v>152</v>
      </c>
      <c r="D382" s="39">
        <v>0</v>
      </c>
      <c r="E382" s="39">
        <v>-85.87</v>
      </c>
      <c r="F382" s="39">
        <f>SUM(F370:F381)</f>
        <v>-86</v>
      </c>
      <c r="G382" s="9" t="str">
        <f t="shared" si="10"/>
        <v/>
      </c>
      <c r="H382" s="52" t="str">
        <f t="shared" si="11"/>
        <v/>
      </c>
    </row>
    <row r="383" spans="1:8">
      <c r="B383" s="1"/>
      <c r="C383" s="1"/>
      <c r="D383" s="31"/>
      <c r="E383" s="31"/>
      <c r="F383" s="31"/>
      <c r="G383" s="9" t="str">
        <f t="shared" si="10"/>
        <v/>
      </c>
      <c r="H383" s="52" t="str">
        <f t="shared" si="11"/>
        <v/>
      </c>
    </row>
    <row r="384" spans="1:8" ht="15.75" thickBot="1">
      <c r="A384" s="47" t="str">
        <f>('ANNEXURE B &amp; C'!O$3)</f>
        <v>410201</v>
      </c>
      <c r="B384" s="4">
        <v>2359997</v>
      </c>
      <c r="C384" s="4" t="s">
        <v>153</v>
      </c>
      <c r="D384" s="40">
        <v>0</v>
      </c>
      <c r="E384" s="40">
        <v>-85.87</v>
      </c>
      <c r="F384" s="40">
        <f>SUM(F382+F367+F362+F355+F349+F342)</f>
        <v>-86</v>
      </c>
      <c r="G384" s="9" t="str">
        <f t="shared" si="10"/>
        <v/>
      </c>
      <c r="H384" s="52" t="str">
        <f t="shared" si="11"/>
        <v/>
      </c>
    </row>
    <row r="385" spans="1:8" ht="15.75" thickTop="1">
      <c r="B385" s="1"/>
      <c r="C385" s="1"/>
      <c r="D385" s="31"/>
      <c r="E385" s="31"/>
      <c r="F385" s="31"/>
      <c r="G385" s="9" t="str">
        <f t="shared" si="10"/>
        <v/>
      </c>
      <c r="H385" s="52" t="str">
        <f t="shared" si="11"/>
        <v/>
      </c>
    </row>
    <row r="386" spans="1:8" ht="15.75" thickBot="1">
      <c r="A386" s="47" t="str">
        <f>('ANNEXURE B &amp; C'!O$3)</f>
        <v>410201</v>
      </c>
      <c r="B386" s="5">
        <v>2379995</v>
      </c>
      <c r="C386" s="5" t="s">
        <v>154</v>
      </c>
      <c r="D386" s="41">
        <v>0</v>
      </c>
      <c r="E386" s="41">
        <v>-85.87</v>
      </c>
      <c r="F386" s="41">
        <f>SUM(F384)</f>
        <v>-86</v>
      </c>
      <c r="G386" s="9" t="str">
        <f t="shared" si="10"/>
        <v/>
      </c>
      <c r="H386" s="52" t="str">
        <f t="shared" si="11"/>
        <v/>
      </c>
    </row>
    <row r="387" spans="1:8">
      <c r="B387" s="1"/>
      <c r="C387" s="1"/>
      <c r="D387" s="31"/>
      <c r="E387" s="31"/>
      <c r="F387" s="31"/>
      <c r="G387" s="9" t="str">
        <f t="shared" si="10"/>
        <v/>
      </c>
      <c r="H387" s="52" t="str">
        <f t="shared" si="11"/>
        <v/>
      </c>
    </row>
    <row r="388" spans="1:8" ht="15.75" thickBot="1">
      <c r="A388" s="47" t="str">
        <f>('ANNEXURE B &amp; C'!O$3)</f>
        <v>410201</v>
      </c>
      <c r="B388" s="5">
        <v>2459998</v>
      </c>
      <c r="C388" s="5" t="s">
        <v>155</v>
      </c>
      <c r="D388" s="41">
        <v>0</v>
      </c>
      <c r="E388" s="41">
        <v>-85.87</v>
      </c>
      <c r="F388" s="41">
        <f>SUM(F386)</f>
        <v>-86</v>
      </c>
      <c r="G388" s="9" t="str">
        <f t="shared" si="10"/>
        <v/>
      </c>
      <c r="H388" s="52" t="str">
        <f t="shared" si="11"/>
        <v/>
      </c>
    </row>
    <row r="389" spans="1:8">
      <c r="B389" s="1"/>
      <c r="C389" s="1"/>
      <c r="D389" s="31"/>
      <c r="E389" s="31"/>
      <c r="F389" s="31"/>
      <c r="G389" s="9" t="str">
        <f t="shared" si="10"/>
        <v/>
      </c>
      <c r="H389" s="52" t="str">
        <f t="shared" si="11"/>
        <v/>
      </c>
    </row>
    <row r="390" spans="1:8">
      <c r="A390" s="47" t="str">
        <f>('ANNEXURE B &amp; C'!O$3)</f>
        <v>410201</v>
      </c>
      <c r="B390" s="1">
        <v>3010000</v>
      </c>
      <c r="C390" s="1" t="s">
        <v>156</v>
      </c>
      <c r="D390" s="31"/>
      <c r="E390" s="31"/>
      <c r="F390" s="31"/>
      <c r="G390" s="9" t="str">
        <f t="shared" si="10"/>
        <v/>
      </c>
      <c r="H390" s="52" t="str">
        <f t="shared" si="11"/>
        <v/>
      </c>
    </row>
    <row r="391" spans="1:8">
      <c r="A391" s="47" t="str">
        <f>('ANNEXURE B &amp; C'!O$3)</f>
        <v>410201</v>
      </c>
      <c r="B391" s="2">
        <v>3010001</v>
      </c>
      <c r="C391" s="2" t="s">
        <v>112</v>
      </c>
      <c r="D391" s="38">
        <v>3926392</v>
      </c>
      <c r="E391" s="38">
        <v>2380631.0500000003</v>
      </c>
      <c r="F391" s="38">
        <f>('ANNEXURE B &amp; C'!O$188)</f>
        <v>4711798</v>
      </c>
      <c r="G391" s="9" t="str">
        <f t="shared" si="10"/>
        <v/>
      </c>
      <c r="H391" s="52">
        <f t="shared" si="11"/>
        <v>0.20003249802872458</v>
      </c>
    </row>
    <row r="392" spans="1:8">
      <c r="A392" s="47" t="str">
        <f>('ANNEXURE B &amp; C'!O$3)</f>
        <v>410201</v>
      </c>
      <c r="B392" s="2">
        <v>3010002</v>
      </c>
      <c r="C392" s="2" t="s">
        <v>155</v>
      </c>
      <c r="D392" s="38">
        <v>0</v>
      </c>
      <c r="E392" s="38">
        <v>-85.87</v>
      </c>
      <c r="F392" s="38">
        <f>('ANNEXURE B &amp; C'!O$189)</f>
        <v>-86</v>
      </c>
      <c r="G392" s="9" t="str">
        <f t="shared" si="10"/>
        <v/>
      </c>
      <c r="H392" s="52" t="str">
        <f t="shared" si="11"/>
        <v/>
      </c>
    </row>
    <row r="393" spans="1:8">
      <c r="A393" s="47" t="str">
        <f>('ANNEXURE B &amp; C'!O$3)</f>
        <v>410201</v>
      </c>
      <c r="B393" s="2"/>
      <c r="C393" s="1" t="s">
        <v>338</v>
      </c>
      <c r="D393" s="39"/>
      <c r="E393" s="39"/>
      <c r="F393" s="39">
        <f>('ANNEXURE B &amp; C'!O$190)</f>
        <v>0</v>
      </c>
      <c r="G393" s="9" t="str">
        <f t="shared" si="10"/>
        <v/>
      </c>
      <c r="H393" s="52" t="str">
        <f t="shared" si="11"/>
        <v/>
      </c>
    </row>
    <row r="394" spans="1:8" ht="15.75" thickBot="1">
      <c r="A394" s="47" t="str">
        <f>('ANNEXURE B &amp; C'!O$3)</f>
        <v>410201</v>
      </c>
      <c r="B394" s="5">
        <v>3019995</v>
      </c>
      <c r="C394" s="5" t="s">
        <v>339</v>
      </c>
      <c r="D394" s="37">
        <v>3926392</v>
      </c>
      <c r="E394" s="37">
        <v>2380545.1800000002</v>
      </c>
      <c r="F394" s="37">
        <f>('ANNEXURE B &amp; C'!O$191)</f>
        <v>4711712</v>
      </c>
      <c r="G394" s="9" t="str">
        <f t="shared" ref="G394:G457" si="12">IF(E394&lt;0.01,"",IF(E394&gt;F394,"BUDGET ERROR - INSUFICIENT",""))</f>
        <v/>
      </c>
      <c r="H394" s="52">
        <f t="shared" ref="H394:H457" si="13">IF(F394&lt;0.1,"",IF(D394=0,"NO ORIGINAL BUDGET",(F394-D394)/D394))</f>
        <v>0.2000105949686124</v>
      </c>
    </row>
    <row r="395" spans="1:8">
      <c r="B395" s="1"/>
      <c r="C395" s="1"/>
      <c r="D395" s="31"/>
      <c r="E395" s="31"/>
      <c r="F395" s="31"/>
      <c r="G395" s="9" t="str">
        <f t="shared" si="12"/>
        <v/>
      </c>
      <c r="H395" s="52" t="str">
        <f t="shared" si="13"/>
        <v/>
      </c>
    </row>
    <row r="396" spans="1:8">
      <c r="A396" s="47" t="str">
        <f>('ANNEXURE B &amp; C'!O$3)</f>
        <v>410201</v>
      </c>
      <c r="B396" s="1">
        <v>4030000</v>
      </c>
      <c r="C396" s="1" t="s">
        <v>157</v>
      </c>
      <c r="D396" s="31"/>
      <c r="E396" s="31"/>
      <c r="F396" s="31"/>
      <c r="G396" s="9" t="str">
        <f t="shared" si="12"/>
        <v/>
      </c>
      <c r="H396" s="52" t="str">
        <f t="shared" si="13"/>
        <v/>
      </c>
    </row>
    <row r="397" spans="1:8">
      <c r="A397" s="47" t="str">
        <f>('ANNEXURE B &amp; C'!O$3)</f>
        <v>410201</v>
      </c>
      <c r="B397" s="2">
        <v>4030001</v>
      </c>
      <c r="C397" s="2" t="s">
        <v>158</v>
      </c>
      <c r="D397" s="20">
        <v>0</v>
      </c>
      <c r="E397" s="20">
        <v>0</v>
      </c>
      <c r="F397" s="38">
        <f>('ANNEXURE B &amp; C'!O$194)</f>
        <v>0</v>
      </c>
      <c r="G397" s="9" t="str">
        <f t="shared" si="12"/>
        <v/>
      </c>
      <c r="H397" s="52" t="str">
        <f t="shared" si="13"/>
        <v/>
      </c>
    </row>
    <row r="398" spans="1:8">
      <c r="A398" s="47" t="str">
        <f>('ANNEXURE B &amp; C'!O$3)</f>
        <v>410201</v>
      </c>
      <c r="B398" s="2">
        <v>4030002</v>
      </c>
      <c r="C398" s="2" t="s">
        <v>159</v>
      </c>
      <c r="D398" s="20">
        <v>0</v>
      </c>
      <c r="E398" s="20">
        <v>0</v>
      </c>
      <c r="F398" s="38">
        <f>('ANNEXURE B &amp; C'!O$195)</f>
        <v>0</v>
      </c>
      <c r="G398" s="9" t="str">
        <f t="shared" si="12"/>
        <v/>
      </c>
      <c r="H398" s="52" t="str">
        <f t="shared" si="13"/>
        <v/>
      </c>
    </row>
    <row r="399" spans="1:8">
      <c r="A399" s="47" t="str">
        <f>('ANNEXURE B &amp; C'!O$3)</f>
        <v>410201</v>
      </c>
      <c r="B399" s="2">
        <v>4030003</v>
      </c>
      <c r="C399" s="2" t="s">
        <v>160</v>
      </c>
      <c r="D399" s="20">
        <v>0</v>
      </c>
      <c r="E399" s="20">
        <v>0</v>
      </c>
      <c r="F399" s="38">
        <f>('ANNEXURE B &amp; C'!O$196)</f>
        <v>0</v>
      </c>
      <c r="G399" s="9" t="str">
        <f t="shared" si="12"/>
        <v/>
      </c>
      <c r="H399" s="52" t="str">
        <f t="shared" si="13"/>
        <v/>
      </c>
    </row>
    <row r="400" spans="1:8">
      <c r="A400" s="47" t="str">
        <f>('ANNEXURE B &amp; C'!O$3)</f>
        <v>410201</v>
      </c>
      <c r="B400" s="2">
        <v>4030004</v>
      </c>
      <c r="C400" s="2" t="s">
        <v>161</v>
      </c>
      <c r="D400" s="20">
        <v>0</v>
      </c>
      <c r="E400" s="20">
        <v>0</v>
      </c>
      <c r="F400" s="38">
        <f>('ANNEXURE B &amp; C'!O$197)</f>
        <v>0</v>
      </c>
      <c r="G400" s="9" t="str">
        <f t="shared" si="12"/>
        <v/>
      </c>
      <c r="H400" s="52" t="str">
        <f t="shared" si="13"/>
        <v/>
      </c>
    </row>
    <row r="401" spans="1:8">
      <c r="A401" s="47" t="str">
        <f>('ANNEXURE B &amp; C'!O$3)</f>
        <v>410201</v>
      </c>
      <c r="B401" s="2">
        <v>4030005</v>
      </c>
      <c r="C401" s="2" t="s">
        <v>162</v>
      </c>
      <c r="D401" s="20">
        <v>0</v>
      </c>
      <c r="E401" s="20">
        <v>0</v>
      </c>
      <c r="F401" s="38">
        <f>('ANNEXURE B &amp; C'!O$198)</f>
        <v>0</v>
      </c>
      <c r="G401" s="9" t="str">
        <f t="shared" si="12"/>
        <v/>
      </c>
      <c r="H401" s="52" t="str">
        <f t="shared" si="13"/>
        <v/>
      </c>
    </row>
    <row r="402" spans="1:8" ht="15.75" thickBot="1">
      <c r="A402" s="47" t="str">
        <f>('ANNEXURE B &amp; C'!O$3)</f>
        <v>410201</v>
      </c>
      <c r="B402" s="3">
        <v>4039995</v>
      </c>
      <c r="C402" s="3" t="s">
        <v>163</v>
      </c>
      <c r="D402" s="42">
        <v>0</v>
      </c>
      <c r="E402" s="36">
        <v>0</v>
      </c>
      <c r="F402" s="43">
        <f>SUM(F397:F401)</f>
        <v>0</v>
      </c>
      <c r="G402" s="9" t="str">
        <f t="shared" si="12"/>
        <v/>
      </c>
      <c r="H402" s="52" t="str">
        <f t="shared" si="13"/>
        <v/>
      </c>
    </row>
    <row r="403" spans="1:8" ht="15.75" thickTop="1">
      <c r="B403" s="2"/>
      <c r="C403" s="2"/>
      <c r="D403" s="32"/>
      <c r="E403" s="32"/>
      <c r="G403" s="9" t="str">
        <f t="shared" si="12"/>
        <v/>
      </c>
      <c r="H403" s="52" t="str">
        <f t="shared" si="13"/>
        <v/>
      </c>
    </row>
    <row r="404" spans="1:8">
      <c r="A404" s="47" t="str">
        <f>('ANNEXURE B &amp; C'!O$3)</f>
        <v>410201</v>
      </c>
      <c r="B404" s="1">
        <v>4030000</v>
      </c>
      <c r="C404" s="1" t="s">
        <v>164</v>
      </c>
      <c r="D404" s="31"/>
      <c r="E404" s="31"/>
      <c r="F404" s="31"/>
      <c r="G404" s="9" t="str">
        <f t="shared" si="12"/>
        <v/>
      </c>
      <c r="H404" s="52" t="str">
        <f t="shared" si="13"/>
        <v/>
      </c>
    </row>
    <row r="405" spans="1:8">
      <c r="A405" s="47" t="str">
        <f>('ANNEXURE B &amp; C'!O$3)</f>
        <v>410201</v>
      </c>
      <c r="B405" s="2">
        <v>4031001</v>
      </c>
      <c r="C405" s="2" t="s">
        <v>158</v>
      </c>
      <c r="D405" s="20">
        <v>0</v>
      </c>
      <c r="E405" s="20">
        <v>0</v>
      </c>
      <c r="F405" s="38">
        <f>('ANNEXURE B &amp; C'!O$202)</f>
        <v>0</v>
      </c>
      <c r="G405" s="9" t="str">
        <f t="shared" si="12"/>
        <v/>
      </c>
      <c r="H405" s="52" t="str">
        <f t="shared" si="13"/>
        <v/>
      </c>
    </row>
    <row r="406" spans="1:8">
      <c r="A406" s="47" t="str">
        <f>('ANNEXURE B &amp; C'!O$3)</f>
        <v>410201</v>
      </c>
      <c r="B406" s="2">
        <v>4031002</v>
      </c>
      <c r="C406" s="2" t="s">
        <v>159</v>
      </c>
      <c r="D406" s="20">
        <v>0</v>
      </c>
      <c r="E406" s="20">
        <v>0</v>
      </c>
      <c r="F406" s="38">
        <f>('ANNEXURE B &amp; C'!O$203)</f>
        <v>0</v>
      </c>
      <c r="G406" s="9" t="str">
        <f t="shared" si="12"/>
        <v/>
      </c>
      <c r="H406" s="52" t="str">
        <f t="shared" si="13"/>
        <v/>
      </c>
    </row>
    <row r="407" spans="1:8">
      <c r="A407" s="47" t="str">
        <f>('ANNEXURE B &amp; C'!O$3)</f>
        <v>410201</v>
      </c>
      <c r="B407" s="2">
        <v>4031003</v>
      </c>
      <c r="C407" s="2" t="s">
        <v>160</v>
      </c>
      <c r="D407" s="20">
        <v>0</v>
      </c>
      <c r="E407" s="20">
        <v>0</v>
      </c>
      <c r="F407" s="38">
        <f>('ANNEXURE B &amp; C'!O$204)</f>
        <v>0</v>
      </c>
      <c r="G407" s="9" t="str">
        <f t="shared" si="12"/>
        <v/>
      </c>
      <c r="H407" s="52" t="str">
        <f t="shared" si="13"/>
        <v/>
      </c>
    </row>
    <row r="408" spans="1:8">
      <c r="A408" s="47" t="str">
        <f>('ANNEXURE B &amp; C'!O$3)</f>
        <v>410201</v>
      </c>
      <c r="B408" s="2">
        <v>4031004</v>
      </c>
      <c r="C408" s="2" t="s">
        <v>161</v>
      </c>
      <c r="D408" s="20">
        <v>0</v>
      </c>
      <c r="E408" s="20">
        <v>0</v>
      </c>
      <c r="F408" s="38">
        <f>('ANNEXURE B &amp; C'!O$205)</f>
        <v>0</v>
      </c>
      <c r="G408" s="9" t="str">
        <f t="shared" si="12"/>
        <v/>
      </c>
      <c r="H408" s="52" t="str">
        <f t="shared" si="13"/>
        <v/>
      </c>
    </row>
    <row r="409" spans="1:8">
      <c r="A409" s="47" t="str">
        <f>('ANNEXURE B &amp; C'!O$3)</f>
        <v>410201</v>
      </c>
      <c r="B409" s="2">
        <v>4031005</v>
      </c>
      <c r="C409" s="2" t="s">
        <v>162</v>
      </c>
      <c r="D409" s="20">
        <v>0</v>
      </c>
      <c r="E409" s="20">
        <v>0</v>
      </c>
      <c r="F409" s="38">
        <f>('ANNEXURE B &amp; C'!O$206)</f>
        <v>0</v>
      </c>
      <c r="G409" s="9" t="str">
        <f t="shared" si="12"/>
        <v/>
      </c>
      <c r="H409" s="52" t="str">
        <f t="shared" si="13"/>
        <v/>
      </c>
    </row>
    <row r="410" spans="1:8">
      <c r="A410" s="47" t="str">
        <f>('ANNEXURE B &amp; C'!O$3)</f>
        <v>410201</v>
      </c>
      <c r="B410" s="3">
        <v>4039995</v>
      </c>
      <c r="C410" s="3" t="s">
        <v>165</v>
      </c>
      <c r="D410" s="39">
        <v>0</v>
      </c>
      <c r="E410" s="39">
        <v>0</v>
      </c>
      <c r="F410" s="39">
        <f>SUM(F405:F409)</f>
        <v>0</v>
      </c>
      <c r="G410" s="9" t="str">
        <f t="shared" si="12"/>
        <v/>
      </c>
      <c r="H410" s="52" t="str">
        <f t="shared" si="13"/>
        <v/>
      </c>
    </row>
    <row r="411" spans="1:8">
      <c r="B411" s="2"/>
      <c r="C411" s="2"/>
      <c r="D411" s="32"/>
      <c r="E411" s="32"/>
      <c r="G411" s="9" t="str">
        <f t="shared" si="12"/>
        <v/>
      </c>
      <c r="H411" s="52" t="str">
        <f t="shared" si="13"/>
        <v/>
      </c>
    </row>
    <row r="412" spans="1:8" ht="15.75" thickBot="1">
      <c r="A412" s="47" t="str">
        <f>('ANNEXURE B &amp; C'!O$3)</f>
        <v>410201</v>
      </c>
      <c r="B412" s="5">
        <v>4039995</v>
      </c>
      <c r="C412" s="5" t="s">
        <v>166</v>
      </c>
      <c r="D412" s="41">
        <v>0</v>
      </c>
      <c r="E412" s="41">
        <v>0</v>
      </c>
      <c r="F412" s="41">
        <f>SUM(F410+F402)</f>
        <v>0</v>
      </c>
      <c r="G412" s="9" t="str">
        <f t="shared" si="12"/>
        <v/>
      </c>
      <c r="H412" s="52" t="str">
        <f t="shared" si="13"/>
        <v/>
      </c>
    </row>
    <row r="413" spans="1:8">
      <c r="G413" s="9" t="str">
        <f t="shared" si="12"/>
        <v/>
      </c>
      <c r="H413" s="52" t="str">
        <f t="shared" si="13"/>
        <v/>
      </c>
    </row>
    <row r="414" spans="1:8">
      <c r="A414" s="48" t="str">
        <f>('ANNEXURE B &amp; C'!P$3)</f>
        <v>410202</v>
      </c>
      <c r="B414" s="1">
        <v>1000000</v>
      </c>
      <c r="C414" s="1" t="s">
        <v>0</v>
      </c>
      <c r="D414" s="31"/>
      <c r="E414" s="31"/>
      <c r="G414" s="9" t="str">
        <f t="shared" si="12"/>
        <v/>
      </c>
      <c r="H414" s="52" t="str">
        <f t="shared" si="13"/>
        <v/>
      </c>
    </row>
    <row r="415" spans="1:8">
      <c r="B415" s="1"/>
      <c r="C415" s="1"/>
      <c r="D415" s="31"/>
      <c r="E415" s="31"/>
      <c r="G415" s="9" t="str">
        <f t="shared" si="12"/>
        <v/>
      </c>
      <c r="H415" s="52" t="str">
        <f t="shared" si="13"/>
        <v/>
      </c>
    </row>
    <row r="416" spans="1:8">
      <c r="A416" s="48" t="str">
        <f>('ANNEXURE B &amp; C'!P$3)</f>
        <v>410202</v>
      </c>
      <c r="B416" s="1">
        <v>1020000</v>
      </c>
      <c r="C416" s="1" t="s">
        <v>2</v>
      </c>
      <c r="D416" s="31"/>
      <c r="E416" s="31"/>
      <c r="F416" s="31"/>
      <c r="G416" s="9" t="str">
        <f t="shared" si="12"/>
        <v/>
      </c>
      <c r="H416" s="52" t="str">
        <f t="shared" si="13"/>
        <v/>
      </c>
    </row>
    <row r="417" spans="1:8">
      <c r="A417" s="48" t="str">
        <f>('ANNEXURE B &amp; C'!P$3)</f>
        <v>410202</v>
      </c>
      <c r="B417" s="2">
        <v>1020001</v>
      </c>
      <c r="C417" s="2" t="s">
        <v>3</v>
      </c>
      <c r="D417" s="20">
        <v>0</v>
      </c>
      <c r="E417" s="20">
        <v>0</v>
      </c>
      <c r="F417" s="38">
        <f>('ANNEXURE B &amp; C'!P$10)</f>
        <v>0</v>
      </c>
      <c r="G417" s="9" t="str">
        <f t="shared" si="12"/>
        <v/>
      </c>
      <c r="H417" s="52" t="str">
        <f t="shared" si="13"/>
        <v/>
      </c>
    </row>
    <row r="418" spans="1:8">
      <c r="A418" s="48" t="str">
        <f>('ANNEXURE B &amp; C'!P$3)</f>
        <v>410202</v>
      </c>
      <c r="B418" s="2">
        <v>1020002</v>
      </c>
      <c r="C418" s="2" t="s">
        <v>4</v>
      </c>
      <c r="D418" s="20">
        <v>0</v>
      </c>
      <c r="E418" s="20">
        <v>0</v>
      </c>
      <c r="F418" s="38">
        <f>('ANNEXURE B &amp; C'!P$11)</f>
        <v>0</v>
      </c>
      <c r="G418" s="9" t="str">
        <f t="shared" si="12"/>
        <v/>
      </c>
      <c r="H418" s="52" t="str">
        <f t="shared" si="13"/>
        <v/>
      </c>
    </row>
    <row r="419" spans="1:8">
      <c r="A419" s="48" t="str">
        <f>('ANNEXURE B &amp; C'!P$3)</f>
        <v>410202</v>
      </c>
      <c r="B419" s="2">
        <v>1020004</v>
      </c>
      <c r="C419" s="2" t="s">
        <v>5</v>
      </c>
      <c r="D419" s="20">
        <v>0</v>
      </c>
      <c r="E419" s="20">
        <v>0</v>
      </c>
      <c r="F419" s="38">
        <f>('ANNEXURE B &amp; C'!P$12)</f>
        <v>0</v>
      </c>
      <c r="G419" s="9" t="str">
        <f t="shared" si="12"/>
        <v/>
      </c>
      <c r="H419" s="52" t="str">
        <f t="shared" si="13"/>
        <v/>
      </c>
    </row>
    <row r="420" spans="1:8">
      <c r="A420" s="48" t="str">
        <f>('ANNEXURE B &amp; C'!P$3)</f>
        <v>410202</v>
      </c>
      <c r="B420" s="2">
        <v>1020005</v>
      </c>
      <c r="C420" s="2" t="s">
        <v>6</v>
      </c>
      <c r="D420" s="20">
        <v>0</v>
      </c>
      <c r="E420" s="20">
        <v>0</v>
      </c>
      <c r="F420" s="38">
        <f>('ANNEXURE B &amp; C'!P$13)</f>
        <v>0</v>
      </c>
      <c r="G420" s="9" t="str">
        <f t="shared" si="12"/>
        <v/>
      </c>
      <c r="H420" s="52" t="str">
        <f t="shared" si="13"/>
        <v/>
      </c>
    </row>
    <row r="421" spans="1:8">
      <c r="A421" s="48" t="str">
        <f>('ANNEXURE B &amp; C'!P$3)</f>
        <v>410202</v>
      </c>
      <c r="B421" s="2">
        <v>1020006</v>
      </c>
      <c r="C421" s="2" t="s">
        <v>7</v>
      </c>
      <c r="D421" s="20">
        <v>0</v>
      </c>
      <c r="E421" s="20">
        <v>0</v>
      </c>
      <c r="F421" s="38">
        <f>('ANNEXURE B &amp; C'!P$14)</f>
        <v>0</v>
      </c>
      <c r="G421" s="9" t="str">
        <f t="shared" si="12"/>
        <v/>
      </c>
      <c r="H421" s="52" t="str">
        <f t="shared" si="13"/>
        <v/>
      </c>
    </row>
    <row r="422" spans="1:8">
      <c r="A422" s="48" t="str">
        <f>('ANNEXURE B &amp; C'!P$3)</f>
        <v>410202</v>
      </c>
      <c r="B422" s="2">
        <v>1020007</v>
      </c>
      <c r="C422" s="2" t="s">
        <v>8</v>
      </c>
      <c r="D422" s="20">
        <v>0</v>
      </c>
      <c r="E422" s="20">
        <v>0</v>
      </c>
      <c r="F422" s="38">
        <f>('ANNEXURE B &amp; C'!P$15)</f>
        <v>0</v>
      </c>
      <c r="G422" s="9" t="str">
        <f t="shared" si="12"/>
        <v/>
      </c>
      <c r="H422" s="52" t="str">
        <f t="shared" si="13"/>
        <v/>
      </c>
    </row>
    <row r="423" spans="1:8">
      <c r="A423" s="48" t="str">
        <f>('ANNEXURE B &amp; C'!P$3)</f>
        <v>410202</v>
      </c>
      <c r="B423" s="2">
        <v>1020009</v>
      </c>
      <c r="C423" s="2" t="s">
        <v>9</v>
      </c>
      <c r="D423" s="20">
        <v>0</v>
      </c>
      <c r="E423" s="20">
        <v>0</v>
      </c>
      <c r="F423" s="38">
        <f>('ANNEXURE B &amp; C'!P$16)</f>
        <v>0</v>
      </c>
      <c r="G423" s="9" t="str">
        <f t="shared" si="12"/>
        <v/>
      </c>
      <c r="H423" s="52" t="str">
        <f t="shared" si="13"/>
        <v/>
      </c>
    </row>
    <row r="424" spans="1:8">
      <c r="A424" s="48" t="str">
        <f>('ANNEXURE B &amp; C'!P$3)</f>
        <v>410202</v>
      </c>
      <c r="B424" s="2">
        <v>1020010</v>
      </c>
      <c r="C424" s="2" t="s">
        <v>10</v>
      </c>
      <c r="D424" s="20">
        <v>0</v>
      </c>
      <c r="E424" s="20">
        <v>0</v>
      </c>
      <c r="F424" s="38">
        <f>('ANNEXURE B &amp; C'!P$17)</f>
        <v>0</v>
      </c>
      <c r="G424" s="9" t="str">
        <f t="shared" si="12"/>
        <v/>
      </c>
      <c r="H424" s="52" t="str">
        <f t="shared" si="13"/>
        <v/>
      </c>
    </row>
    <row r="425" spans="1:8">
      <c r="A425" s="48" t="str">
        <f>('ANNEXURE B &amp; C'!P$3)</f>
        <v>410202</v>
      </c>
      <c r="B425" s="2">
        <v>1020011</v>
      </c>
      <c r="C425" s="2" t="s">
        <v>11</v>
      </c>
      <c r="D425" s="20">
        <v>0</v>
      </c>
      <c r="E425" s="20">
        <v>0</v>
      </c>
      <c r="F425" s="38">
        <f>('ANNEXURE B &amp; C'!P$18)</f>
        <v>0</v>
      </c>
      <c r="G425" s="9" t="str">
        <f t="shared" si="12"/>
        <v/>
      </c>
      <c r="H425" s="52" t="str">
        <f t="shared" si="13"/>
        <v/>
      </c>
    </row>
    <row r="426" spans="1:8">
      <c r="A426" s="48" t="str">
        <f>('ANNEXURE B &amp; C'!P$3)</f>
        <v>410202</v>
      </c>
      <c r="B426" s="2">
        <v>1020012</v>
      </c>
      <c r="C426" s="2" t="s">
        <v>12</v>
      </c>
      <c r="D426" s="20">
        <v>0</v>
      </c>
      <c r="E426" s="20">
        <v>0</v>
      </c>
      <c r="F426" s="38">
        <f>('ANNEXURE B &amp; C'!P$19)</f>
        <v>0</v>
      </c>
      <c r="G426" s="9" t="str">
        <f t="shared" si="12"/>
        <v/>
      </c>
      <c r="H426" s="52" t="str">
        <f t="shared" si="13"/>
        <v/>
      </c>
    </row>
    <row r="427" spans="1:8">
      <c r="A427" s="48" t="str">
        <f>('ANNEXURE B &amp; C'!P$3)</f>
        <v>410202</v>
      </c>
      <c r="B427" s="2">
        <v>1020013</v>
      </c>
      <c r="C427" s="2" t="s">
        <v>13</v>
      </c>
      <c r="D427" s="20">
        <v>0</v>
      </c>
      <c r="E427" s="20">
        <v>0</v>
      </c>
      <c r="F427" s="38">
        <f>('ANNEXURE B &amp; C'!P$20)</f>
        <v>0</v>
      </c>
      <c r="G427" s="9" t="str">
        <f t="shared" si="12"/>
        <v/>
      </c>
      <c r="H427" s="52" t="str">
        <f t="shared" si="13"/>
        <v/>
      </c>
    </row>
    <row r="428" spans="1:8">
      <c r="A428" s="48" t="str">
        <f>('ANNEXURE B &amp; C'!P$3)</f>
        <v>410202</v>
      </c>
      <c r="B428" s="2">
        <v>1020014</v>
      </c>
      <c r="C428" s="2" t="s">
        <v>14</v>
      </c>
      <c r="D428" s="20">
        <v>0</v>
      </c>
      <c r="E428" s="20">
        <v>0</v>
      </c>
      <c r="F428" s="38">
        <f>('ANNEXURE B &amp; C'!P$21)</f>
        <v>0</v>
      </c>
      <c r="G428" s="9" t="str">
        <f t="shared" si="12"/>
        <v/>
      </c>
      <c r="H428" s="52" t="str">
        <f t="shared" si="13"/>
        <v/>
      </c>
    </row>
    <row r="429" spans="1:8" ht="15.75" thickBot="1">
      <c r="A429" s="48" t="str">
        <f>('ANNEXURE B &amp; C'!P$3)</f>
        <v>410202</v>
      </c>
      <c r="B429" s="3">
        <v>1029990</v>
      </c>
      <c r="C429" s="3" t="s">
        <v>15</v>
      </c>
      <c r="D429" s="41">
        <v>0</v>
      </c>
      <c r="E429" s="41">
        <v>0</v>
      </c>
      <c r="F429" s="41">
        <f>SUM(F417:F428)</f>
        <v>0</v>
      </c>
      <c r="G429" s="9" t="str">
        <f t="shared" si="12"/>
        <v/>
      </c>
      <c r="H429" s="52" t="str">
        <f t="shared" si="13"/>
        <v/>
      </c>
    </row>
    <row r="430" spans="1:8">
      <c r="B430" s="1"/>
      <c r="C430" s="1"/>
      <c r="D430" s="31"/>
      <c r="E430" s="31"/>
      <c r="F430" s="31"/>
      <c r="G430" s="9" t="str">
        <f t="shared" si="12"/>
        <v/>
      </c>
      <c r="H430" s="52" t="str">
        <f t="shared" si="13"/>
        <v/>
      </c>
    </row>
    <row r="431" spans="1:8">
      <c r="A431" s="48" t="str">
        <f>('ANNEXURE B &amp; C'!P$3)</f>
        <v>410202</v>
      </c>
      <c r="B431" s="1">
        <v>1030000</v>
      </c>
      <c r="C431" s="1" t="s">
        <v>16</v>
      </c>
      <c r="D431" s="31"/>
      <c r="E431" s="31"/>
      <c r="F431" s="31"/>
      <c r="G431" s="9" t="str">
        <f t="shared" si="12"/>
        <v/>
      </c>
      <c r="H431" s="52" t="str">
        <f t="shared" si="13"/>
        <v/>
      </c>
    </row>
    <row r="432" spans="1:8">
      <c r="A432" s="48" t="str">
        <f>('ANNEXURE B &amp; C'!P$3)</f>
        <v>410202</v>
      </c>
      <c r="B432" s="2">
        <v>1030001</v>
      </c>
      <c r="C432" s="2" t="s">
        <v>17</v>
      </c>
      <c r="D432" s="20">
        <v>0</v>
      </c>
      <c r="E432" s="20">
        <v>0</v>
      </c>
      <c r="F432" s="38">
        <f>('ANNEXURE B &amp; C'!P$25)</f>
        <v>0</v>
      </c>
      <c r="G432" s="9" t="str">
        <f t="shared" si="12"/>
        <v/>
      </c>
      <c r="H432" s="52" t="str">
        <f t="shared" si="13"/>
        <v/>
      </c>
    </row>
    <row r="433" spans="1:8">
      <c r="A433" s="48" t="str">
        <f>('ANNEXURE B &amp; C'!P$3)</f>
        <v>410202</v>
      </c>
      <c r="B433" s="2">
        <v>1030002</v>
      </c>
      <c r="C433" s="2" t="s">
        <v>18</v>
      </c>
      <c r="D433" s="20">
        <v>0</v>
      </c>
      <c r="E433" s="20">
        <v>0</v>
      </c>
      <c r="F433" s="38">
        <f>('ANNEXURE B &amp; C'!P$26)</f>
        <v>0</v>
      </c>
      <c r="G433" s="9" t="str">
        <f t="shared" si="12"/>
        <v/>
      </c>
      <c r="H433" s="52" t="str">
        <f t="shared" si="13"/>
        <v/>
      </c>
    </row>
    <row r="434" spans="1:8">
      <c r="A434" s="48" t="str">
        <f>('ANNEXURE B &amp; C'!P$3)</f>
        <v>410202</v>
      </c>
      <c r="B434" s="2">
        <v>1030003</v>
      </c>
      <c r="C434" s="2" t="s">
        <v>19</v>
      </c>
      <c r="D434" s="20">
        <v>0</v>
      </c>
      <c r="E434" s="20">
        <v>0</v>
      </c>
      <c r="F434" s="38">
        <f>('ANNEXURE B &amp; C'!P$27)</f>
        <v>0</v>
      </c>
      <c r="G434" s="9" t="str">
        <f t="shared" si="12"/>
        <v/>
      </c>
      <c r="H434" s="52" t="str">
        <f t="shared" si="13"/>
        <v/>
      </c>
    </row>
    <row r="435" spans="1:8">
      <c r="A435" s="48" t="str">
        <f>('ANNEXURE B &amp; C'!P$3)</f>
        <v>410202</v>
      </c>
      <c r="B435" s="2">
        <v>1030004</v>
      </c>
      <c r="C435" s="2" t="s">
        <v>20</v>
      </c>
      <c r="D435" s="20">
        <v>0</v>
      </c>
      <c r="E435" s="20">
        <v>0</v>
      </c>
      <c r="F435" s="38">
        <f>('ANNEXURE B &amp; C'!P$28)</f>
        <v>0</v>
      </c>
      <c r="G435" s="9" t="str">
        <f t="shared" si="12"/>
        <v/>
      </c>
      <c r="H435" s="52" t="str">
        <f t="shared" si="13"/>
        <v/>
      </c>
    </row>
    <row r="436" spans="1:8">
      <c r="A436" s="48" t="str">
        <f>('ANNEXURE B &amp; C'!P$3)</f>
        <v>410202</v>
      </c>
      <c r="B436" s="3">
        <v>1039990</v>
      </c>
      <c r="C436" s="3" t="s">
        <v>21</v>
      </c>
      <c r="D436" s="39">
        <v>0</v>
      </c>
      <c r="E436" s="39">
        <v>0</v>
      </c>
      <c r="F436" s="39">
        <f>SUM(F432:F435)</f>
        <v>0</v>
      </c>
      <c r="G436" s="9" t="str">
        <f t="shared" si="12"/>
        <v/>
      </c>
      <c r="H436" s="52" t="str">
        <f t="shared" si="13"/>
        <v/>
      </c>
    </row>
    <row r="437" spans="1:8">
      <c r="B437" s="1"/>
      <c r="C437" s="1"/>
      <c r="D437" s="31"/>
      <c r="E437" s="31"/>
      <c r="F437" s="31"/>
      <c r="G437" s="9" t="str">
        <f t="shared" si="12"/>
        <v/>
      </c>
      <c r="H437" s="52" t="str">
        <f t="shared" si="13"/>
        <v/>
      </c>
    </row>
    <row r="438" spans="1:8">
      <c r="A438" s="48" t="str">
        <f>('ANNEXURE B &amp; C'!P$3)</f>
        <v>410202</v>
      </c>
      <c r="B438" s="1">
        <v>1040000</v>
      </c>
      <c r="C438" s="1" t="s">
        <v>22</v>
      </c>
      <c r="D438" s="31"/>
      <c r="E438" s="31"/>
      <c r="F438" s="31"/>
      <c r="G438" s="9" t="str">
        <f t="shared" si="12"/>
        <v/>
      </c>
      <c r="H438" s="52" t="str">
        <f t="shared" si="13"/>
        <v/>
      </c>
    </row>
    <row r="439" spans="1:8">
      <c r="A439" s="48" t="str">
        <f>('ANNEXURE B &amp; C'!P$3)</f>
        <v>410202</v>
      </c>
      <c r="B439" s="2">
        <v>1040001</v>
      </c>
      <c r="C439" s="2" t="s">
        <v>23</v>
      </c>
      <c r="D439" s="20">
        <v>0</v>
      </c>
      <c r="E439" s="20">
        <v>0</v>
      </c>
      <c r="F439" s="38">
        <f>('ANNEXURE B &amp; C'!P$32)</f>
        <v>0</v>
      </c>
      <c r="G439" s="9" t="str">
        <f t="shared" si="12"/>
        <v/>
      </c>
      <c r="H439" s="52" t="str">
        <f t="shared" si="13"/>
        <v/>
      </c>
    </row>
    <row r="440" spans="1:8">
      <c r="A440" s="48" t="str">
        <f>('ANNEXURE B &amp; C'!P$3)</f>
        <v>410202</v>
      </c>
      <c r="B440" s="2">
        <v>1040002</v>
      </c>
      <c r="C440" s="2" t="s">
        <v>24</v>
      </c>
      <c r="D440" s="20">
        <v>0</v>
      </c>
      <c r="E440" s="20">
        <v>0</v>
      </c>
      <c r="F440" s="38">
        <f>('ANNEXURE B &amp; C'!P$33)</f>
        <v>0</v>
      </c>
      <c r="G440" s="9" t="str">
        <f t="shared" si="12"/>
        <v/>
      </c>
      <c r="H440" s="52" t="str">
        <f t="shared" si="13"/>
        <v/>
      </c>
    </row>
    <row r="441" spans="1:8">
      <c r="A441" s="48" t="str">
        <f>('ANNEXURE B &amp; C'!P$3)</f>
        <v>410202</v>
      </c>
      <c r="B441" s="2">
        <v>1040003</v>
      </c>
      <c r="C441" s="2" t="s">
        <v>25</v>
      </c>
      <c r="D441" s="20">
        <v>0</v>
      </c>
      <c r="E441" s="20">
        <v>0</v>
      </c>
      <c r="F441" s="38">
        <f>('ANNEXURE B &amp; C'!P$34)</f>
        <v>0</v>
      </c>
      <c r="G441" s="9" t="str">
        <f t="shared" si="12"/>
        <v/>
      </c>
      <c r="H441" s="52" t="str">
        <f t="shared" si="13"/>
        <v/>
      </c>
    </row>
    <row r="442" spans="1:8">
      <c r="A442" s="48" t="str">
        <f>('ANNEXURE B &amp; C'!P$3)</f>
        <v>410202</v>
      </c>
      <c r="B442" s="2">
        <v>1040004</v>
      </c>
      <c r="C442" s="2" t="s">
        <v>26</v>
      </c>
      <c r="D442" s="20">
        <v>0</v>
      </c>
      <c r="E442" s="20">
        <v>0</v>
      </c>
      <c r="F442" s="38">
        <f>('ANNEXURE B &amp; C'!P$35)</f>
        <v>0</v>
      </c>
      <c r="G442" s="9" t="str">
        <f t="shared" si="12"/>
        <v/>
      </c>
      <c r="H442" s="52" t="str">
        <f t="shared" si="13"/>
        <v/>
      </c>
    </row>
    <row r="443" spans="1:8">
      <c r="A443" s="48" t="str">
        <f>('ANNEXURE B &amp; C'!P$3)</f>
        <v>410202</v>
      </c>
      <c r="B443" s="2">
        <v>1040005</v>
      </c>
      <c r="C443" s="2" t="s">
        <v>27</v>
      </c>
      <c r="D443" s="20">
        <v>0</v>
      </c>
      <c r="E443" s="20">
        <v>0</v>
      </c>
      <c r="F443" s="38">
        <f>('ANNEXURE B &amp; C'!P$36)</f>
        <v>0</v>
      </c>
      <c r="G443" s="9" t="str">
        <f t="shared" si="12"/>
        <v/>
      </c>
      <c r="H443" s="52" t="str">
        <f t="shared" si="13"/>
        <v/>
      </c>
    </row>
    <row r="444" spans="1:8">
      <c r="A444" s="48" t="str">
        <f>('ANNEXURE B &amp; C'!P$3)</f>
        <v>410202</v>
      </c>
      <c r="B444" s="2">
        <v>1040006</v>
      </c>
      <c r="C444" s="2" t="s">
        <v>28</v>
      </c>
      <c r="D444" s="20">
        <v>0</v>
      </c>
      <c r="E444" s="20">
        <v>0</v>
      </c>
      <c r="F444" s="38">
        <f>('ANNEXURE B &amp; C'!P$37)</f>
        <v>0</v>
      </c>
      <c r="G444" s="9" t="str">
        <f t="shared" si="12"/>
        <v/>
      </c>
      <c r="H444" s="52" t="str">
        <f t="shared" si="13"/>
        <v/>
      </c>
    </row>
    <row r="445" spans="1:8">
      <c r="A445" s="48" t="str">
        <f>('ANNEXURE B &amp; C'!P$3)</f>
        <v>410202</v>
      </c>
      <c r="B445" s="2">
        <v>1040007</v>
      </c>
      <c r="C445" s="2" t="s">
        <v>29</v>
      </c>
      <c r="D445" s="20">
        <v>0</v>
      </c>
      <c r="E445" s="20">
        <v>0</v>
      </c>
      <c r="F445" s="38">
        <f>('ANNEXURE B &amp; C'!P$38)</f>
        <v>0</v>
      </c>
      <c r="G445" s="9" t="str">
        <f t="shared" si="12"/>
        <v/>
      </c>
      <c r="H445" s="52" t="str">
        <f t="shared" si="13"/>
        <v/>
      </c>
    </row>
    <row r="446" spans="1:8">
      <c r="A446" s="48" t="str">
        <f>('ANNEXURE B &amp; C'!P$3)</f>
        <v>410202</v>
      </c>
      <c r="B446" s="2">
        <v>1040008</v>
      </c>
      <c r="C446" s="2" t="s">
        <v>30</v>
      </c>
      <c r="D446" s="20">
        <v>0</v>
      </c>
      <c r="E446" s="20">
        <v>0</v>
      </c>
      <c r="F446" s="38">
        <f>('ANNEXURE B &amp; C'!P$39)</f>
        <v>0</v>
      </c>
      <c r="G446" s="9" t="str">
        <f t="shared" si="12"/>
        <v/>
      </c>
      <c r="H446" s="52" t="str">
        <f t="shared" si="13"/>
        <v/>
      </c>
    </row>
    <row r="447" spans="1:8">
      <c r="A447" s="48" t="str">
        <f>('ANNEXURE B &amp; C'!P$3)</f>
        <v>410202</v>
      </c>
      <c r="B447" s="3">
        <v>1049990</v>
      </c>
      <c r="C447" s="3" t="s">
        <v>31</v>
      </c>
      <c r="D447" s="39">
        <v>0</v>
      </c>
      <c r="E447" s="39">
        <v>0</v>
      </c>
      <c r="F447" s="39">
        <f>SUM(F439:F446)</f>
        <v>0</v>
      </c>
      <c r="G447" s="9" t="str">
        <f t="shared" si="12"/>
        <v/>
      </c>
      <c r="H447" s="52" t="str">
        <f t="shared" si="13"/>
        <v/>
      </c>
    </row>
    <row r="448" spans="1:8">
      <c r="B448" s="1"/>
      <c r="C448" s="1"/>
      <c r="D448" s="31"/>
      <c r="E448" s="31"/>
      <c r="F448" s="31"/>
      <c r="G448" s="9" t="str">
        <f t="shared" si="12"/>
        <v/>
      </c>
      <c r="H448" s="52" t="str">
        <f t="shared" si="13"/>
        <v/>
      </c>
    </row>
    <row r="449" spans="1:8" ht="15.75" thickBot="1">
      <c r="A449" s="48" t="str">
        <f>('ANNEXURE B &amp; C'!P$3)</f>
        <v>410202</v>
      </c>
      <c r="B449" s="4">
        <v>1049995</v>
      </c>
      <c r="C449" s="4" t="s">
        <v>32</v>
      </c>
      <c r="D449" s="40">
        <v>0</v>
      </c>
      <c r="E449" s="40">
        <v>0</v>
      </c>
      <c r="F449" s="40">
        <f>SUM(F447+F436+F429)</f>
        <v>0</v>
      </c>
      <c r="G449" s="9" t="str">
        <f t="shared" si="12"/>
        <v/>
      </c>
      <c r="H449" s="52" t="str">
        <f t="shared" si="13"/>
        <v/>
      </c>
    </row>
    <row r="450" spans="1:8" ht="15.75" thickTop="1">
      <c r="B450" s="1"/>
      <c r="C450" s="1"/>
      <c r="D450" s="31"/>
      <c r="E450" s="31"/>
      <c r="F450" s="31"/>
      <c r="G450" s="9" t="str">
        <f t="shared" si="12"/>
        <v/>
      </c>
      <c r="H450" s="52" t="str">
        <f t="shared" si="13"/>
        <v/>
      </c>
    </row>
    <row r="451" spans="1:8">
      <c r="A451" s="48" t="str">
        <f>('ANNEXURE B &amp; C'!P$3)</f>
        <v>410202</v>
      </c>
      <c r="B451" s="1">
        <v>1050000</v>
      </c>
      <c r="C451" s="1" t="s">
        <v>33</v>
      </c>
      <c r="D451" s="31"/>
      <c r="E451" s="31"/>
      <c r="F451" s="31"/>
      <c r="G451" s="9" t="str">
        <f t="shared" si="12"/>
        <v/>
      </c>
      <c r="H451" s="52" t="str">
        <f t="shared" si="13"/>
        <v/>
      </c>
    </row>
    <row r="452" spans="1:8">
      <c r="B452" s="1"/>
      <c r="C452" s="1"/>
      <c r="D452" s="31"/>
      <c r="E452" s="31"/>
      <c r="F452" s="31"/>
      <c r="G452" s="9" t="str">
        <f t="shared" si="12"/>
        <v/>
      </c>
      <c r="H452" s="52" t="str">
        <f t="shared" si="13"/>
        <v/>
      </c>
    </row>
    <row r="453" spans="1:8">
      <c r="A453" s="48" t="str">
        <f>('ANNEXURE B &amp; C'!P$3)</f>
        <v>410202</v>
      </c>
      <c r="B453" s="1">
        <v>1060000</v>
      </c>
      <c r="C453" s="1" t="s">
        <v>34</v>
      </c>
      <c r="D453" s="31"/>
      <c r="E453" s="31"/>
      <c r="F453" s="31"/>
      <c r="G453" s="9" t="str">
        <f t="shared" si="12"/>
        <v/>
      </c>
      <c r="H453" s="52" t="str">
        <f t="shared" si="13"/>
        <v/>
      </c>
    </row>
    <row r="454" spans="1:8">
      <c r="A454" s="48" t="str">
        <f>('ANNEXURE B &amp; C'!P$3)</f>
        <v>410202</v>
      </c>
      <c r="B454" s="2">
        <v>1060001</v>
      </c>
      <c r="C454" s="2" t="s">
        <v>35</v>
      </c>
      <c r="D454" s="20">
        <v>0</v>
      </c>
      <c r="E454" s="20">
        <v>0</v>
      </c>
      <c r="F454" s="38">
        <f>('ANNEXURE B &amp; C'!P$47)</f>
        <v>0</v>
      </c>
      <c r="G454" s="9" t="str">
        <f t="shared" si="12"/>
        <v/>
      </c>
      <c r="H454" s="52" t="str">
        <f t="shared" si="13"/>
        <v/>
      </c>
    </row>
    <row r="455" spans="1:8">
      <c r="A455" s="48" t="str">
        <f>('ANNEXURE B &amp; C'!P$3)</f>
        <v>410202</v>
      </c>
      <c r="B455" s="2">
        <v>1060003</v>
      </c>
      <c r="C455" s="2" t="s">
        <v>36</v>
      </c>
      <c r="D455" s="20">
        <v>0</v>
      </c>
      <c r="E455" s="20">
        <v>0</v>
      </c>
      <c r="F455" s="38">
        <f>('ANNEXURE B &amp; C'!P$48)</f>
        <v>0</v>
      </c>
      <c r="G455" s="9" t="str">
        <f t="shared" si="12"/>
        <v/>
      </c>
      <c r="H455" s="52" t="str">
        <f t="shared" si="13"/>
        <v/>
      </c>
    </row>
    <row r="456" spans="1:8">
      <c r="A456" s="48" t="str">
        <f>('ANNEXURE B &amp; C'!P$3)</f>
        <v>410202</v>
      </c>
      <c r="B456" s="2">
        <v>1060090</v>
      </c>
      <c r="C456" s="2" t="s">
        <v>37</v>
      </c>
      <c r="D456" s="20">
        <v>0</v>
      </c>
      <c r="E456" s="20">
        <v>0</v>
      </c>
      <c r="F456" s="38">
        <f>('ANNEXURE B &amp; C'!P$49)</f>
        <v>0</v>
      </c>
      <c r="G456" s="9" t="str">
        <f t="shared" si="12"/>
        <v/>
      </c>
      <c r="H456" s="52" t="str">
        <f t="shared" si="13"/>
        <v/>
      </c>
    </row>
    <row r="457" spans="1:8">
      <c r="A457" s="48" t="str">
        <f>('ANNEXURE B &amp; C'!P$3)</f>
        <v>410202</v>
      </c>
      <c r="B457" s="2">
        <v>1060100</v>
      </c>
      <c r="C457" s="2" t="s">
        <v>38</v>
      </c>
      <c r="D457" s="20">
        <v>0</v>
      </c>
      <c r="E457" s="20">
        <v>0</v>
      </c>
      <c r="F457" s="38">
        <f>('ANNEXURE B &amp; C'!P$50)</f>
        <v>0</v>
      </c>
      <c r="G457" s="9" t="str">
        <f t="shared" si="12"/>
        <v/>
      </c>
      <c r="H457" s="52" t="str">
        <f t="shared" si="13"/>
        <v/>
      </c>
    </row>
    <row r="458" spans="1:8">
      <c r="A458" s="48" t="str">
        <f>('ANNEXURE B &amp; C'!P$3)</f>
        <v>410202</v>
      </c>
      <c r="B458" s="2">
        <v>1060200</v>
      </c>
      <c r="C458" s="2" t="s">
        <v>39</v>
      </c>
      <c r="D458" s="20">
        <v>0</v>
      </c>
      <c r="E458" s="20">
        <v>0</v>
      </c>
      <c r="F458" s="38">
        <f>('ANNEXURE B &amp; C'!P$51)</f>
        <v>0</v>
      </c>
      <c r="G458" s="9" t="str">
        <f t="shared" ref="G458:G521" si="14">IF(E458&lt;0.01,"",IF(E458&gt;F458,"BUDGET ERROR - INSUFICIENT",""))</f>
        <v/>
      </c>
      <c r="H458" s="52" t="str">
        <f t="shared" ref="H458:H521" si="15">IF(F458&lt;0.1,"",IF(D458=0,"NO ORIGINAL BUDGET",(F458-D458)/D458))</f>
        <v/>
      </c>
    </row>
    <row r="459" spans="1:8">
      <c r="A459" s="48" t="str">
        <f>('ANNEXURE B &amp; C'!P$3)</f>
        <v>410202</v>
      </c>
      <c r="B459" s="2">
        <v>1060201</v>
      </c>
      <c r="C459" s="2" t="s">
        <v>40</v>
      </c>
      <c r="D459" s="20">
        <v>0</v>
      </c>
      <c r="E459" s="20">
        <v>0</v>
      </c>
      <c r="F459" s="38">
        <f>('ANNEXURE B &amp; C'!P$52)</f>
        <v>0</v>
      </c>
      <c r="G459" s="9" t="str">
        <f t="shared" si="14"/>
        <v/>
      </c>
      <c r="H459" s="52" t="str">
        <f t="shared" si="15"/>
        <v/>
      </c>
    </row>
    <row r="460" spans="1:8">
      <c r="A460" s="48" t="str">
        <f>('ANNEXURE B &amp; C'!P$3)</f>
        <v>410202</v>
      </c>
      <c r="B460" s="2">
        <v>1060204</v>
      </c>
      <c r="C460" s="2" t="s">
        <v>41</v>
      </c>
      <c r="D460" s="20">
        <v>0</v>
      </c>
      <c r="E460" s="20">
        <v>0</v>
      </c>
      <c r="F460" s="38">
        <f>('ANNEXURE B &amp; C'!P$53)</f>
        <v>0</v>
      </c>
      <c r="G460" s="9" t="str">
        <f t="shared" si="14"/>
        <v/>
      </c>
      <c r="H460" s="52" t="str">
        <f t="shared" si="15"/>
        <v/>
      </c>
    </row>
    <row r="461" spans="1:8">
      <c r="A461" s="48" t="str">
        <f>('ANNEXURE B &amp; C'!P$3)</f>
        <v>410202</v>
      </c>
      <c r="B461" s="2">
        <v>1060205</v>
      </c>
      <c r="C461" s="2" t="s">
        <v>42</v>
      </c>
      <c r="D461" s="20">
        <v>0</v>
      </c>
      <c r="E461" s="20">
        <v>0</v>
      </c>
      <c r="F461" s="38">
        <f>('ANNEXURE B &amp; C'!P$54)</f>
        <v>0</v>
      </c>
      <c r="G461" s="9" t="str">
        <f t="shared" si="14"/>
        <v/>
      </c>
      <c r="H461" s="52" t="str">
        <f t="shared" si="15"/>
        <v/>
      </c>
    </row>
    <row r="462" spans="1:8">
      <c r="A462" s="48" t="str">
        <f>('ANNEXURE B &amp; C'!P$3)</f>
        <v>410202</v>
      </c>
      <c r="B462" s="2">
        <v>1060207</v>
      </c>
      <c r="C462" s="2" t="s">
        <v>43</v>
      </c>
      <c r="D462" s="20">
        <v>0</v>
      </c>
      <c r="E462" s="20">
        <v>0</v>
      </c>
      <c r="F462" s="38">
        <f>('ANNEXURE B &amp; C'!P$55)</f>
        <v>0</v>
      </c>
      <c r="G462" s="9" t="str">
        <f t="shared" si="14"/>
        <v/>
      </c>
      <c r="H462" s="52" t="str">
        <f t="shared" si="15"/>
        <v/>
      </c>
    </row>
    <row r="463" spans="1:8">
      <c r="A463" s="48" t="str">
        <f>('ANNEXURE B &amp; C'!P$3)</f>
        <v>410202</v>
      </c>
      <c r="B463" s="2">
        <v>1060208</v>
      </c>
      <c r="C463" s="2" t="s">
        <v>44</v>
      </c>
      <c r="D463" s="20">
        <v>0</v>
      </c>
      <c r="E463" s="20">
        <v>0</v>
      </c>
      <c r="F463" s="38">
        <f>('ANNEXURE B &amp; C'!P$56)</f>
        <v>0</v>
      </c>
      <c r="G463" s="9" t="str">
        <f t="shared" si="14"/>
        <v/>
      </c>
      <c r="H463" s="52" t="str">
        <f t="shared" si="15"/>
        <v/>
      </c>
    </row>
    <row r="464" spans="1:8">
      <c r="A464" s="48" t="str">
        <f>('ANNEXURE B &amp; C'!P$3)</f>
        <v>410202</v>
      </c>
      <c r="B464" s="2">
        <v>1060209</v>
      </c>
      <c r="C464" s="2" t="s">
        <v>45</v>
      </c>
      <c r="D464" s="20">
        <v>0</v>
      </c>
      <c r="E464" s="20">
        <v>0</v>
      </c>
      <c r="F464" s="38">
        <f>('ANNEXURE B &amp; C'!P$57)</f>
        <v>0</v>
      </c>
      <c r="G464" s="9" t="str">
        <f t="shared" si="14"/>
        <v/>
      </c>
      <c r="H464" s="52" t="str">
        <f t="shared" si="15"/>
        <v/>
      </c>
    </row>
    <row r="465" spans="1:8">
      <c r="A465" s="48" t="str">
        <f>('ANNEXURE B &amp; C'!P$3)</f>
        <v>410202</v>
      </c>
      <c r="B465" s="2">
        <v>1060210</v>
      </c>
      <c r="C465" s="2" t="s">
        <v>46</v>
      </c>
      <c r="D465" s="20">
        <v>149000</v>
      </c>
      <c r="E465" s="20">
        <v>18229.12</v>
      </c>
      <c r="F465" s="38">
        <f>('ANNEXURE B &amp; C'!P$58)</f>
        <v>56669</v>
      </c>
      <c r="G465" s="9" t="str">
        <f t="shared" si="14"/>
        <v/>
      </c>
      <c r="H465" s="52">
        <f t="shared" si="15"/>
        <v>-0.6196711409395973</v>
      </c>
    </row>
    <row r="466" spans="1:8">
      <c r="A466" s="48" t="str">
        <f>('ANNEXURE B &amp; C'!P$3)</f>
        <v>410202</v>
      </c>
      <c r="B466" s="2">
        <v>1060303</v>
      </c>
      <c r="C466" s="2" t="s">
        <v>47</v>
      </c>
      <c r="D466" s="20">
        <v>0</v>
      </c>
      <c r="E466" s="20">
        <v>0</v>
      </c>
      <c r="F466" s="38">
        <f>('ANNEXURE B &amp; C'!P$59)</f>
        <v>0</v>
      </c>
      <c r="G466" s="9" t="str">
        <f t="shared" si="14"/>
        <v/>
      </c>
      <c r="H466" s="52" t="str">
        <f t="shared" si="15"/>
        <v/>
      </c>
    </row>
    <row r="467" spans="1:8">
      <c r="A467" s="48" t="str">
        <f>('ANNEXURE B &amp; C'!P$3)</f>
        <v>410202</v>
      </c>
      <c r="B467" s="2">
        <v>1060304</v>
      </c>
      <c r="C467" s="2" t="s">
        <v>48</v>
      </c>
      <c r="D467" s="20">
        <v>0</v>
      </c>
      <c r="E467" s="20">
        <v>0</v>
      </c>
      <c r="F467" s="38">
        <f>('ANNEXURE B &amp; C'!P$60)</f>
        <v>0</v>
      </c>
      <c r="G467" s="9" t="str">
        <f t="shared" si="14"/>
        <v/>
      </c>
      <c r="H467" s="52" t="str">
        <f t="shared" si="15"/>
        <v/>
      </c>
    </row>
    <row r="468" spans="1:8">
      <c r="A468" s="48" t="str">
        <f>('ANNEXURE B &amp; C'!P$3)</f>
        <v>410202</v>
      </c>
      <c r="B468" s="2">
        <v>1060305</v>
      </c>
      <c r="C468" s="2" t="s">
        <v>49</v>
      </c>
      <c r="D468" s="20">
        <v>0</v>
      </c>
      <c r="E468" s="20">
        <v>0</v>
      </c>
      <c r="F468" s="38">
        <f>('ANNEXURE B &amp; C'!P$61)</f>
        <v>0</v>
      </c>
      <c r="G468" s="9" t="str">
        <f t="shared" si="14"/>
        <v/>
      </c>
      <c r="H468" s="52" t="str">
        <f t="shared" si="15"/>
        <v/>
      </c>
    </row>
    <row r="469" spans="1:8">
      <c r="A469" s="48" t="str">
        <f>('ANNEXURE B &amp; C'!P$3)</f>
        <v>410202</v>
      </c>
      <c r="B469" s="2">
        <v>1060400</v>
      </c>
      <c r="C469" s="2" t="s">
        <v>50</v>
      </c>
      <c r="D469" s="20">
        <v>0</v>
      </c>
      <c r="E469" s="20">
        <v>0</v>
      </c>
      <c r="F469" s="38">
        <f>('ANNEXURE B &amp; C'!P$62)</f>
        <v>0</v>
      </c>
      <c r="G469" s="9" t="str">
        <f t="shared" si="14"/>
        <v/>
      </c>
      <c r="H469" s="52" t="str">
        <f t="shared" si="15"/>
        <v/>
      </c>
    </row>
    <row r="470" spans="1:8">
      <c r="A470" s="48" t="str">
        <f>('ANNEXURE B &amp; C'!P$3)</f>
        <v>410202</v>
      </c>
      <c r="B470" s="2">
        <v>1060401</v>
      </c>
      <c r="C470" s="2" t="s">
        <v>51</v>
      </c>
      <c r="D470" s="20">
        <v>0</v>
      </c>
      <c r="E470" s="20">
        <v>0</v>
      </c>
      <c r="F470" s="38">
        <f>('ANNEXURE B &amp; C'!P$63)</f>
        <v>0</v>
      </c>
      <c r="G470" s="9" t="str">
        <f t="shared" si="14"/>
        <v/>
      </c>
      <c r="H470" s="52" t="str">
        <f t="shared" si="15"/>
        <v/>
      </c>
    </row>
    <row r="471" spans="1:8">
      <c r="A471" s="48" t="str">
        <f>('ANNEXURE B &amp; C'!P$3)</f>
        <v>410202</v>
      </c>
      <c r="B471" s="2">
        <v>1060402</v>
      </c>
      <c r="C471" s="2" t="s">
        <v>52</v>
      </c>
      <c r="D471" s="20">
        <v>0</v>
      </c>
      <c r="E471" s="20">
        <v>0</v>
      </c>
      <c r="F471" s="38">
        <f>('ANNEXURE B &amp; C'!P$64)</f>
        <v>0</v>
      </c>
      <c r="G471" s="9" t="str">
        <f t="shared" si="14"/>
        <v/>
      </c>
      <c r="H471" s="52" t="str">
        <f t="shared" si="15"/>
        <v/>
      </c>
    </row>
    <row r="472" spans="1:8">
      <c r="A472" s="48" t="str">
        <f>('ANNEXURE B &amp; C'!P$3)</f>
        <v>410202</v>
      </c>
      <c r="B472" s="2">
        <v>1060403</v>
      </c>
      <c r="C472" s="2" t="s">
        <v>53</v>
      </c>
      <c r="D472" s="20">
        <v>105000</v>
      </c>
      <c r="E472" s="20">
        <v>102361.2</v>
      </c>
      <c r="F472" s="38">
        <f>('ANNEXURE B &amp; C'!P$65)</f>
        <v>143888</v>
      </c>
      <c r="G472" s="9" t="str">
        <f t="shared" si="14"/>
        <v/>
      </c>
      <c r="H472" s="52">
        <f t="shared" si="15"/>
        <v>0.37036190476190478</v>
      </c>
    </row>
    <row r="473" spans="1:8">
      <c r="A473" s="48" t="str">
        <f>('ANNEXURE B &amp; C'!P$3)</f>
        <v>410202</v>
      </c>
      <c r="B473" s="2">
        <v>1060404</v>
      </c>
      <c r="C473" s="2" t="s">
        <v>54</v>
      </c>
      <c r="D473" s="20">
        <v>0</v>
      </c>
      <c r="E473" s="20">
        <v>0</v>
      </c>
      <c r="F473" s="38">
        <f>('ANNEXURE B &amp; C'!P$66)</f>
        <v>0</v>
      </c>
      <c r="G473" s="9" t="str">
        <f t="shared" si="14"/>
        <v/>
      </c>
      <c r="H473" s="52" t="str">
        <f t="shared" si="15"/>
        <v/>
      </c>
    </row>
    <row r="474" spans="1:8">
      <c r="A474" s="48" t="str">
        <f>('ANNEXURE B &amp; C'!P$3)</f>
        <v>410202</v>
      </c>
      <c r="B474" s="2">
        <v>1060405</v>
      </c>
      <c r="C474" s="2" t="s">
        <v>55</v>
      </c>
      <c r="D474" s="20">
        <v>0</v>
      </c>
      <c r="E474" s="20">
        <v>0</v>
      </c>
      <c r="F474" s="38">
        <f>('ANNEXURE B &amp; C'!P$67)</f>
        <v>0</v>
      </c>
      <c r="G474" s="9" t="str">
        <f t="shared" si="14"/>
        <v/>
      </c>
      <c r="H474" s="52" t="str">
        <f t="shared" si="15"/>
        <v/>
      </c>
    </row>
    <row r="475" spans="1:8">
      <c r="A475" s="48" t="str">
        <f>('ANNEXURE B &amp; C'!P$3)</f>
        <v>410202</v>
      </c>
      <c r="B475" s="2">
        <v>1060601</v>
      </c>
      <c r="C475" s="2" t="s">
        <v>56</v>
      </c>
      <c r="D475" s="20">
        <v>0</v>
      </c>
      <c r="E475" s="20">
        <v>0</v>
      </c>
      <c r="F475" s="38">
        <f>('ANNEXURE B &amp; C'!P$68)</f>
        <v>0</v>
      </c>
      <c r="G475" s="9" t="str">
        <f t="shared" si="14"/>
        <v/>
      </c>
      <c r="H475" s="52" t="str">
        <f t="shared" si="15"/>
        <v/>
      </c>
    </row>
    <row r="476" spans="1:8">
      <c r="A476" s="48" t="str">
        <f>('ANNEXURE B &amp; C'!P$3)</f>
        <v>410202</v>
      </c>
      <c r="B476" s="2">
        <v>1060701</v>
      </c>
      <c r="C476" s="2" t="s">
        <v>57</v>
      </c>
      <c r="D476" s="20">
        <v>0</v>
      </c>
      <c r="E476" s="20">
        <v>0</v>
      </c>
      <c r="F476" s="38">
        <f>('ANNEXURE B &amp; C'!P$69)</f>
        <v>0</v>
      </c>
      <c r="G476" s="9" t="str">
        <f t="shared" si="14"/>
        <v/>
      </c>
      <c r="H476" s="52" t="str">
        <f t="shared" si="15"/>
        <v/>
      </c>
    </row>
    <row r="477" spans="1:8">
      <c r="A477" s="48" t="str">
        <f>('ANNEXURE B &amp; C'!P$3)</f>
        <v>410202</v>
      </c>
      <c r="B477" s="2">
        <v>1060702</v>
      </c>
      <c r="C477" s="2" t="s">
        <v>58</v>
      </c>
      <c r="D477" s="20">
        <v>0</v>
      </c>
      <c r="E477" s="20">
        <v>0</v>
      </c>
      <c r="F477" s="38">
        <f>('ANNEXURE B &amp; C'!P$70)</f>
        <v>0</v>
      </c>
      <c r="G477" s="9" t="str">
        <f t="shared" si="14"/>
        <v/>
      </c>
      <c r="H477" s="52" t="str">
        <f t="shared" si="15"/>
        <v/>
      </c>
    </row>
    <row r="478" spans="1:8">
      <c r="A478" s="48" t="str">
        <f>('ANNEXURE B &amp; C'!P$3)</f>
        <v>410202</v>
      </c>
      <c r="B478" s="2">
        <v>1061101</v>
      </c>
      <c r="C478" s="2" t="s">
        <v>59</v>
      </c>
      <c r="D478" s="20">
        <v>0</v>
      </c>
      <c r="E478" s="20">
        <v>0</v>
      </c>
      <c r="F478" s="38">
        <f>('ANNEXURE B &amp; C'!P$71)</f>
        <v>0</v>
      </c>
      <c r="G478" s="9" t="str">
        <f t="shared" si="14"/>
        <v/>
      </c>
      <c r="H478" s="52" t="str">
        <f t="shared" si="15"/>
        <v/>
      </c>
    </row>
    <row r="479" spans="1:8">
      <c r="A479" s="48" t="str">
        <f>('ANNEXURE B &amp; C'!P$3)</f>
        <v>410202</v>
      </c>
      <c r="B479" s="2">
        <v>1061102</v>
      </c>
      <c r="C479" s="2" t="s">
        <v>60</v>
      </c>
      <c r="D479" s="20">
        <v>0</v>
      </c>
      <c r="E479" s="20">
        <v>0</v>
      </c>
      <c r="F479" s="38">
        <f>('ANNEXURE B &amp; C'!P$72)</f>
        <v>0</v>
      </c>
      <c r="G479" s="9" t="str">
        <f t="shared" si="14"/>
        <v/>
      </c>
      <c r="H479" s="52" t="str">
        <f t="shared" si="15"/>
        <v/>
      </c>
    </row>
    <row r="480" spans="1:8">
      <c r="A480" s="48" t="str">
        <f>('ANNEXURE B &amp; C'!P$3)</f>
        <v>410202</v>
      </c>
      <c r="B480" s="2">
        <v>1061104</v>
      </c>
      <c r="C480" s="2" t="s">
        <v>61</v>
      </c>
      <c r="D480" s="20">
        <v>0</v>
      </c>
      <c r="E480" s="20">
        <v>0</v>
      </c>
      <c r="F480" s="38">
        <f>('ANNEXURE B &amp; C'!P$73)</f>
        <v>0</v>
      </c>
      <c r="G480" s="9" t="str">
        <f t="shared" si="14"/>
        <v/>
      </c>
      <c r="H480" s="52" t="str">
        <f t="shared" si="15"/>
        <v/>
      </c>
    </row>
    <row r="481" spans="1:8">
      <c r="A481" s="48" t="str">
        <f>('ANNEXURE B &amp; C'!P$3)</f>
        <v>410202</v>
      </c>
      <c r="B481" s="2">
        <v>1061106</v>
      </c>
      <c r="C481" s="2" t="s">
        <v>62</v>
      </c>
      <c r="D481" s="20">
        <v>0</v>
      </c>
      <c r="E481" s="20">
        <v>0</v>
      </c>
      <c r="F481" s="38">
        <f>('ANNEXURE B &amp; C'!P$74)</f>
        <v>0</v>
      </c>
      <c r="G481" s="9" t="str">
        <f t="shared" si="14"/>
        <v/>
      </c>
      <c r="H481" s="52" t="str">
        <f t="shared" si="15"/>
        <v/>
      </c>
    </row>
    <row r="482" spans="1:8">
      <c r="A482" s="48" t="str">
        <f>('ANNEXURE B &amp; C'!P$3)</f>
        <v>410202</v>
      </c>
      <c r="B482" s="2">
        <v>1061201</v>
      </c>
      <c r="C482" s="2" t="s">
        <v>63</v>
      </c>
      <c r="D482" s="20">
        <v>75000</v>
      </c>
      <c r="E482" s="20">
        <v>68733</v>
      </c>
      <c r="F482" s="38">
        <f>('ANNEXURE B &amp; C'!P$75)</f>
        <v>68733</v>
      </c>
      <c r="G482" s="9" t="str">
        <f t="shared" si="14"/>
        <v/>
      </c>
      <c r="H482" s="52">
        <f t="shared" si="15"/>
        <v>-8.3559999999999995E-2</v>
      </c>
    </row>
    <row r="483" spans="1:8">
      <c r="A483" s="48" t="str">
        <f>('ANNEXURE B &amp; C'!P$3)</f>
        <v>410202</v>
      </c>
      <c r="B483" s="2">
        <v>1061203</v>
      </c>
      <c r="C483" s="2" t="s">
        <v>64</v>
      </c>
      <c r="D483" s="20">
        <v>0</v>
      </c>
      <c r="E483" s="20">
        <v>0</v>
      </c>
      <c r="F483" s="38">
        <f>('ANNEXURE B &amp; C'!P$76)</f>
        <v>0</v>
      </c>
      <c r="G483" s="9" t="str">
        <f t="shared" si="14"/>
        <v/>
      </c>
      <c r="H483" s="52" t="str">
        <f t="shared" si="15"/>
        <v/>
      </c>
    </row>
    <row r="484" spans="1:8">
      <c r="A484" s="48" t="str">
        <f>('ANNEXURE B &amp; C'!P$3)</f>
        <v>410202</v>
      </c>
      <c r="B484" s="2">
        <v>1061204</v>
      </c>
      <c r="C484" s="2" t="s">
        <v>65</v>
      </c>
      <c r="D484" s="20">
        <v>0</v>
      </c>
      <c r="E484" s="20">
        <v>0</v>
      </c>
      <c r="F484" s="38">
        <f>('ANNEXURE B &amp; C'!P$77)</f>
        <v>0</v>
      </c>
      <c r="G484" s="9" t="str">
        <f t="shared" si="14"/>
        <v/>
      </c>
      <c r="H484" s="52" t="str">
        <f t="shared" si="15"/>
        <v/>
      </c>
    </row>
    <row r="485" spans="1:8">
      <c r="A485" s="48" t="str">
        <f>('ANNEXURE B &amp; C'!P$3)</f>
        <v>410202</v>
      </c>
      <c r="B485" s="2">
        <v>1061501</v>
      </c>
      <c r="C485" s="2" t="s">
        <v>66</v>
      </c>
      <c r="D485" s="20">
        <v>0</v>
      </c>
      <c r="E485" s="20">
        <v>0</v>
      </c>
      <c r="F485" s="38">
        <f>('ANNEXURE B &amp; C'!P$78)</f>
        <v>0</v>
      </c>
      <c r="G485" s="9" t="str">
        <f t="shared" si="14"/>
        <v/>
      </c>
      <c r="H485" s="52" t="str">
        <f t="shared" si="15"/>
        <v/>
      </c>
    </row>
    <row r="486" spans="1:8">
      <c r="A486" s="48" t="str">
        <f>('ANNEXURE B &amp; C'!P$3)</f>
        <v>410202</v>
      </c>
      <c r="B486" s="2">
        <v>1061502</v>
      </c>
      <c r="C486" s="2" t="s">
        <v>67</v>
      </c>
      <c r="D486" s="20">
        <v>0</v>
      </c>
      <c r="E486" s="20">
        <v>0</v>
      </c>
      <c r="F486" s="38">
        <f>('ANNEXURE B &amp; C'!P$79)</f>
        <v>0</v>
      </c>
      <c r="G486" s="9" t="str">
        <f t="shared" si="14"/>
        <v/>
      </c>
      <c r="H486" s="52" t="str">
        <f t="shared" si="15"/>
        <v/>
      </c>
    </row>
    <row r="487" spans="1:8">
      <c r="A487" s="48" t="str">
        <f>('ANNEXURE B &amp; C'!P$3)</f>
        <v>410202</v>
      </c>
      <c r="B487" s="2">
        <v>1061507</v>
      </c>
      <c r="C487" s="2" t="s">
        <v>68</v>
      </c>
      <c r="D487" s="20">
        <v>0</v>
      </c>
      <c r="E487" s="20">
        <v>0</v>
      </c>
      <c r="F487" s="38">
        <f>('ANNEXURE B &amp; C'!P$80)</f>
        <v>0</v>
      </c>
      <c r="G487" s="9" t="str">
        <f t="shared" si="14"/>
        <v/>
      </c>
      <c r="H487" s="52" t="str">
        <f t="shared" si="15"/>
        <v/>
      </c>
    </row>
    <row r="488" spans="1:8">
      <c r="A488" s="48" t="str">
        <f>('ANNEXURE B &amp; C'!P$3)</f>
        <v>410202</v>
      </c>
      <c r="B488" s="2">
        <v>1061508</v>
      </c>
      <c r="C488" s="2" t="s">
        <v>69</v>
      </c>
      <c r="D488" s="20">
        <v>110000</v>
      </c>
      <c r="E488" s="20">
        <v>74931.48</v>
      </c>
      <c r="F488" s="38">
        <f>('ANNEXURE B &amp; C'!P$81)</f>
        <v>122222</v>
      </c>
      <c r="G488" s="9" t="str">
        <f t="shared" si="14"/>
        <v/>
      </c>
      <c r="H488" s="52">
        <f t="shared" si="15"/>
        <v>0.11110909090909091</v>
      </c>
    </row>
    <row r="489" spans="1:8">
      <c r="A489" s="48" t="str">
        <f>('ANNEXURE B &amp; C'!P$3)</f>
        <v>410202</v>
      </c>
      <c r="B489" s="2">
        <v>1061701</v>
      </c>
      <c r="C489" s="2" t="s">
        <v>70</v>
      </c>
      <c r="D489" s="20">
        <v>40000</v>
      </c>
      <c r="E489" s="20">
        <v>0</v>
      </c>
      <c r="F489" s="38">
        <f>('ANNEXURE B &amp; C'!P$82)</f>
        <v>15000</v>
      </c>
      <c r="G489" s="9" t="str">
        <f t="shared" si="14"/>
        <v/>
      </c>
      <c r="H489" s="52">
        <f t="shared" si="15"/>
        <v>-0.625</v>
      </c>
    </row>
    <row r="490" spans="1:8">
      <c r="A490" s="48" t="str">
        <f>('ANNEXURE B &amp; C'!P$3)</f>
        <v>410202</v>
      </c>
      <c r="B490" s="2">
        <v>1061705</v>
      </c>
      <c r="C490" s="2" t="s">
        <v>71</v>
      </c>
      <c r="D490" s="20">
        <v>0</v>
      </c>
      <c r="E490" s="20">
        <v>0</v>
      </c>
      <c r="F490" s="38">
        <f>('ANNEXURE B &amp; C'!P$83)</f>
        <v>0</v>
      </c>
      <c r="G490" s="9" t="str">
        <f t="shared" si="14"/>
        <v/>
      </c>
      <c r="H490" s="52" t="str">
        <f t="shared" si="15"/>
        <v/>
      </c>
    </row>
    <row r="491" spans="1:8">
      <c r="A491" s="48" t="str">
        <f>('ANNEXURE B &amp; C'!P$3)</f>
        <v>410202</v>
      </c>
      <c r="B491" s="2">
        <v>1061799</v>
      </c>
      <c r="C491" s="2" t="s">
        <v>72</v>
      </c>
      <c r="D491" s="20">
        <v>0</v>
      </c>
      <c r="E491" s="20">
        <v>0</v>
      </c>
      <c r="F491" s="38">
        <f>('ANNEXURE B &amp; C'!P$84)</f>
        <v>0</v>
      </c>
      <c r="G491" s="9" t="str">
        <f t="shared" si="14"/>
        <v/>
      </c>
      <c r="H491" s="52" t="str">
        <f t="shared" si="15"/>
        <v/>
      </c>
    </row>
    <row r="492" spans="1:8">
      <c r="A492" s="48" t="str">
        <f>('ANNEXURE B &amp; C'!P$3)</f>
        <v>410202</v>
      </c>
      <c r="B492" s="2">
        <v>1061800</v>
      </c>
      <c r="C492" s="2" t="s">
        <v>73</v>
      </c>
      <c r="D492" s="20">
        <v>75000</v>
      </c>
      <c r="E492" s="20">
        <v>0</v>
      </c>
      <c r="F492" s="38">
        <f>('ANNEXURE B &amp; C'!P$85)</f>
        <v>0</v>
      </c>
      <c r="G492" s="9" t="str">
        <f t="shared" si="14"/>
        <v/>
      </c>
      <c r="H492" s="52" t="str">
        <f t="shared" si="15"/>
        <v/>
      </c>
    </row>
    <row r="493" spans="1:8">
      <c r="A493" s="48" t="str">
        <f>('ANNEXURE B &amp; C'!P$3)</f>
        <v>410202</v>
      </c>
      <c r="B493" s="2">
        <v>1061801</v>
      </c>
      <c r="C493" s="2" t="s">
        <v>74</v>
      </c>
      <c r="D493" s="20">
        <v>0</v>
      </c>
      <c r="E493" s="20">
        <v>0</v>
      </c>
      <c r="F493" s="38">
        <f>('ANNEXURE B &amp; C'!P$86)</f>
        <v>0</v>
      </c>
      <c r="G493" s="9" t="str">
        <f t="shared" si="14"/>
        <v/>
      </c>
      <c r="H493" s="52" t="str">
        <f t="shared" si="15"/>
        <v/>
      </c>
    </row>
    <row r="494" spans="1:8">
      <c r="A494" s="48" t="str">
        <f>('ANNEXURE B &amp; C'!P$3)</f>
        <v>410202</v>
      </c>
      <c r="B494" s="2">
        <v>1061802</v>
      </c>
      <c r="C494" s="2" t="s">
        <v>75</v>
      </c>
      <c r="D494" s="20">
        <v>0</v>
      </c>
      <c r="E494" s="20">
        <v>0</v>
      </c>
      <c r="F494" s="38">
        <f>('ANNEXURE B &amp; C'!P$87)</f>
        <v>0</v>
      </c>
      <c r="G494" s="9" t="str">
        <f t="shared" si="14"/>
        <v/>
      </c>
      <c r="H494" s="52" t="str">
        <f t="shared" si="15"/>
        <v/>
      </c>
    </row>
    <row r="495" spans="1:8">
      <c r="A495" s="48" t="str">
        <f>('ANNEXURE B &amp; C'!P$3)</f>
        <v>410202</v>
      </c>
      <c r="B495" s="2">
        <v>1061805</v>
      </c>
      <c r="C495" s="2" t="s">
        <v>76</v>
      </c>
      <c r="D495" s="20">
        <v>0</v>
      </c>
      <c r="E495" s="20">
        <v>0</v>
      </c>
      <c r="F495" s="38">
        <f>('ANNEXURE B &amp; C'!P$88)</f>
        <v>0</v>
      </c>
      <c r="G495" s="9" t="str">
        <f t="shared" si="14"/>
        <v/>
      </c>
      <c r="H495" s="52" t="str">
        <f t="shared" si="15"/>
        <v/>
      </c>
    </row>
    <row r="496" spans="1:8">
      <c r="A496" s="48" t="str">
        <f>('ANNEXURE B &amp; C'!P$3)</f>
        <v>410202</v>
      </c>
      <c r="B496" s="2">
        <v>1061806</v>
      </c>
      <c r="C496" s="2" t="s">
        <v>77</v>
      </c>
      <c r="D496" s="20">
        <v>0</v>
      </c>
      <c r="E496" s="20">
        <v>0</v>
      </c>
      <c r="F496" s="38">
        <f>('ANNEXURE B &amp; C'!P$89)</f>
        <v>0</v>
      </c>
      <c r="G496" s="9" t="str">
        <f t="shared" si="14"/>
        <v/>
      </c>
      <c r="H496" s="52" t="str">
        <f t="shared" si="15"/>
        <v/>
      </c>
    </row>
    <row r="497" spans="1:8">
      <c r="A497" s="48" t="str">
        <f>('ANNEXURE B &amp; C'!P$3)</f>
        <v>410202</v>
      </c>
      <c r="B497" s="2">
        <v>1061899</v>
      </c>
      <c r="C497" s="2" t="s">
        <v>78</v>
      </c>
      <c r="D497" s="20">
        <v>0</v>
      </c>
      <c r="E497" s="20">
        <v>0</v>
      </c>
      <c r="F497" s="38">
        <f>('ANNEXURE B &amp; C'!P$90)</f>
        <v>0</v>
      </c>
      <c r="G497" s="9" t="str">
        <f t="shared" si="14"/>
        <v/>
      </c>
      <c r="H497" s="52" t="str">
        <f t="shared" si="15"/>
        <v/>
      </c>
    </row>
    <row r="498" spans="1:8">
      <c r="A498" s="48" t="str">
        <f>('ANNEXURE B &amp; C'!P$3)</f>
        <v>410202</v>
      </c>
      <c r="B498" s="2">
        <v>1061900</v>
      </c>
      <c r="C498" s="2" t="s">
        <v>79</v>
      </c>
      <c r="D498" s="20">
        <v>0</v>
      </c>
      <c r="E498" s="20">
        <v>0</v>
      </c>
      <c r="F498" s="38">
        <f>('ANNEXURE B &amp; C'!P$91)</f>
        <v>0</v>
      </c>
      <c r="G498" s="9" t="str">
        <f t="shared" si="14"/>
        <v/>
      </c>
      <c r="H498" s="52" t="str">
        <f t="shared" si="15"/>
        <v/>
      </c>
    </row>
    <row r="499" spans="1:8">
      <c r="A499" s="48" t="str">
        <f>('ANNEXURE B &amp; C'!P$3)</f>
        <v>410202</v>
      </c>
      <c r="B499" s="2">
        <v>1061902</v>
      </c>
      <c r="C499" s="2" t="s">
        <v>80</v>
      </c>
      <c r="D499" s="20">
        <v>80000</v>
      </c>
      <c r="E499" s="20">
        <v>46175.45</v>
      </c>
      <c r="F499" s="38">
        <f>('ANNEXURE B &amp; C'!P$92)</f>
        <v>56000</v>
      </c>
      <c r="G499" s="9" t="str">
        <f t="shared" si="14"/>
        <v/>
      </c>
      <c r="H499" s="52">
        <f t="shared" si="15"/>
        <v>-0.3</v>
      </c>
    </row>
    <row r="500" spans="1:8">
      <c r="A500" s="48" t="str">
        <f>('ANNEXURE B &amp; C'!P$3)</f>
        <v>410202</v>
      </c>
      <c r="B500" s="2">
        <v>1061903</v>
      </c>
      <c r="C500" s="2" t="s">
        <v>81</v>
      </c>
      <c r="D500" s="20">
        <v>0</v>
      </c>
      <c r="E500" s="20">
        <v>0</v>
      </c>
      <c r="F500" s="38">
        <f>('ANNEXURE B &amp; C'!P$93)</f>
        <v>0</v>
      </c>
      <c r="G500" s="9" t="str">
        <f t="shared" si="14"/>
        <v/>
      </c>
      <c r="H500" s="52" t="str">
        <f t="shared" si="15"/>
        <v/>
      </c>
    </row>
    <row r="501" spans="1:8">
      <c r="A501" s="48" t="str">
        <f>('ANNEXURE B &amp; C'!P$3)</f>
        <v>410202</v>
      </c>
      <c r="B501" s="2">
        <v>1061904</v>
      </c>
      <c r="C501" s="2" t="s">
        <v>82</v>
      </c>
      <c r="D501" s="20">
        <v>0</v>
      </c>
      <c r="E501" s="20">
        <v>0</v>
      </c>
      <c r="F501" s="38">
        <f>('ANNEXURE B &amp; C'!P$94)</f>
        <v>0</v>
      </c>
      <c r="G501" s="9" t="str">
        <f t="shared" si="14"/>
        <v/>
      </c>
      <c r="H501" s="52" t="str">
        <f t="shared" si="15"/>
        <v/>
      </c>
    </row>
    <row r="502" spans="1:8">
      <c r="A502" s="48" t="str">
        <f>('ANNEXURE B &amp; C'!P$3)</f>
        <v>410202</v>
      </c>
      <c r="B502" s="2">
        <v>1062001</v>
      </c>
      <c r="C502" s="2" t="s">
        <v>83</v>
      </c>
      <c r="D502" s="20">
        <v>0</v>
      </c>
      <c r="E502" s="20">
        <v>0</v>
      </c>
      <c r="F502" s="38">
        <f>('ANNEXURE B &amp; C'!P$95)</f>
        <v>0</v>
      </c>
      <c r="G502" s="9" t="str">
        <f t="shared" si="14"/>
        <v/>
      </c>
      <c r="H502" s="52" t="str">
        <f t="shared" si="15"/>
        <v/>
      </c>
    </row>
    <row r="503" spans="1:8">
      <c r="A503" s="48" t="str">
        <f>('ANNEXURE B &amp; C'!P$3)</f>
        <v>410202</v>
      </c>
      <c r="B503" s="2">
        <v>1062003</v>
      </c>
      <c r="C503" s="2" t="s">
        <v>84</v>
      </c>
      <c r="D503" s="20">
        <v>660000</v>
      </c>
      <c r="E503" s="20">
        <v>652829.69999999995</v>
      </c>
      <c r="F503" s="38">
        <f>('ANNEXURE B &amp; C'!P$96)</f>
        <v>733830</v>
      </c>
      <c r="G503" s="9" t="str">
        <f t="shared" si="14"/>
        <v/>
      </c>
      <c r="H503" s="52">
        <f t="shared" si="15"/>
        <v>0.11186363636363636</v>
      </c>
    </row>
    <row r="504" spans="1:8">
      <c r="A504" s="48" t="str">
        <f>('ANNEXURE B &amp; C'!P$3)</f>
        <v>410202</v>
      </c>
      <c r="B504" s="2">
        <v>1062009</v>
      </c>
      <c r="C504" s="2" t="s">
        <v>85</v>
      </c>
      <c r="D504" s="20">
        <v>0</v>
      </c>
      <c r="E504" s="20">
        <v>0</v>
      </c>
      <c r="F504" s="38">
        <f>('ANNEXURE B &amp; C'!P$97)</f>
        <v>0</v>
      </c>
      <c r="G504" s="9" t="str">
        <f t="shared" si="14"/>
        <v/>
      </c>
      <c r="H504" s="52" t="str">
        <f t="shared" si="15"/>
        <v/>
      </c>
    </row>
    <row r="505" spans="1:8">
      <c r="A505" s="48" t="str">
        <f>('ANNEXURE B &amp; C'!P$3)</f>
        <v>410202</v>
      </c>
      <c r="B505" s="2">
        <v>1062010</v>
      </c>
      <c r="C505" s="2" t="s">
        <v>86</v>
      </c>
      <c r="D505" s="20">
        <v>0</v>
      </c>
      <c r="E505" s="20">
        <v>0</v>
      </c>
      <c r="F505" s="38">
        <f>('ANNEXURE B &amp; C'!P$98)</f>
        <v>0</v>
      </c>
      <c r="G505" s="9" t="str">
        <f t="shared" si="14"/>
        <v/>
      </c>
      <c r="H505" s="52" t="str">
        <f t="shared" si="15"/>
        <v/>
      </c>
    </row>
    <row r="506" spans="1:8">
      <c r="A506" s="48" t="str">
        <f>('ANNEXURE B &amp; C'!P$3)</f>
        <v>410202</v>
      </c>
      <c r="B506" s="2">
        <v>1062201</v>
      </c>
      <c r="C506" s="2" t="s">
        <v>87</v>
      </c>
      <c r="D506" s="20">
        <v>0</v>
      </c>
      <c r="E506" s="20">
        <v>0</v>
      </c>
      <c r="F506" s="38">
        <f>('ANNEXURE B &amp; C'!P$99)</f>
        <v>0</v>
      </c>
      <c r="G506" s="9" t="str">
        <f t="shared" si="14"/>
        <v/>
      </c>
      <c r="H506" s="52" t="str">
        <f t="shared" si="15"/>
        <v/>
      </c>
    </row>
    <row r="507" spans="1:8">
      <c r="A507" s="48" t="str">
        <f>('ANNEXURE B &amp; C'!P$3)</f>
        <v>410202</v>
      </c>
      <c r="B507" s="3">
        <v>1066990</v>
      </c>
      <c r="C507" s="3" t="s">
        <v>88</v>
      </c>
      <c r="D507" s="39">
        <v>1294000</v>
      </c>
      <c r="E507" s="39">
        <v>963259.95</v>
      </c>
      <c r="F507" s="39">
        <f>SUM(F454:F506)</f>
        <v>1196342</v>
      </c>
      <c r="G507" s="9" t="str">
        <f t="shared" si="14"/>
        <v/>
      </c>
      <c r="H507" s="52">
        <f t="shared" si="15"/>
        <v>-7.5469860896445126E-2</v>
      </c>
    </row>
    <row r="508" spans="1:8">
      <c r="B508" s="1"/>
      <c r="C508" s="1"/>
      <c r="D508" s="31"/>
      <c r="E508" s="31"/>
      <c r="F508" s="31"/>
      <c r="G508" s="9" t="str">
        <f t="shared" si="14"/>
        <v/>
      </c>
      <c r="H508" s="52" t="str">
        <f t="shared" si="15"/>
        <v/>
      </c>
    </row>
    <row r="509" spans="1:8">
      <c r="A509" s="48" t="str">
        <f>('ANNEXURE B &amp; C'!P$3)</f>
        <v>410202</v>
      </c>
      <c r="B509" s="1">
        <v>1080000</v>
      </c>
      <c r="C509" s="1" t="s">
        <v>89</v>
      </c>
      <c r="D509" s="31"/>
      <c r="E509" s="31"/>
      <c r="F509" s="31"/>
      <c r="G509" s="9" t="str">
        <f t="shared" si="14"/>
        <v/>
      </c>
      <c r="H509" s="52" t="str">
        <f t="shared" si="15"/>
        <v/>
      </c>
    </row>
    <row r="510" spans="1:8">
      <c r="A510" s="48" t="str">
        <f>('ANNEXURE B &amp; C'!P$3)</f>
        <v>410202</v>
      </c>
      <c r="B510" s="2">
        <v>1088020</v>
      </c>
      <c r="C510" s="2" t="s">
        <v>90</v>
      </c>
      <c r="D510" s="20">
        <v>0</v>
      </c>
      <c r="E510" s="20">
        <v>0</v>
      </c>
      <c r="F510" s="38">
        <f>('ANNEXURE B &amp; C'!P$103)</f>
        <v>0</v>
      </c>
      <c r="G510" s="9" t="str">
        <f t="shared" si="14"/>
        <v/>
      </c>
      <c r="H510" s="52" t="str">
        <f t="shared" si="15"/>
        <v/>
      </c>
    </row>
    <row r="511" spans="1:8">
      <c r="A511" s="48" t="str">
        <f>('ANNEXURE B &amp; C'!P$3)</f>
        <v>410202</v>
      </c>
      <c r="B511" s="2">
        <v>1088080</v>
      </c>
      <c r="C511" s="2" t="s">
        <v>91</v>
      </c>
      <c r="D511" s="20">
        <v>0</v>
      </c>
      <c r="E511" s="20">
        <v>0</v>
      </c>
      <c r="F511" s="38">
        <f>('ANNEXURE B &amp; C'!P$104)</f>
        <v>0</v>
      </c>
      <c r="G511" s="9" t="str">
        <f t="shared" si="14"/>
        <v/>
      </c>
      <c r="H511" s="52" t="str">
        <f t="shared" si="15"/>
        <v/>
      </c>
    </row>
    <row r="512" spans="1:8">
      <c r="A512" s="48" t="str">
        <f>('ANNEXURE B &amp; C'!P$3)</f>
        <v>410202</v>
      </c>
      <c r="B512" s="2">
        <v>1088081</v>
      </c>
      <c r="C512" s="2" t="s">
        <v>92</v>
      </c>
      <c r="D512" s="20">
        <v>0</v>
      </c>
      <c r="E512" s="20">
        <v>0</v>
      </c>
      <c r="F512" s="38">
        <f>('ANNEXURE B &amp; C'!P$105)</f>
        <v>0</v>
      </c>
      <c r="G512" s="9" t="str">
        <f t="shared" si="14"/>
        <v/>
      </c>
      <c r="H512" s="52" t="str">
        <f t="shared" si="15"/>
        <v/>
      </c>
    </row>
    <row r="513" spans="1:8">
      <c r="A513" s="48" t="str">
        <f>('ANNEXURE B &amp; C'!P$3)</f>
        <v>410202</v>
      </c>
      <c r="B513" s="2">
        <v>1088082</v>
      </c>
      <c r="C513" s="2" t="s">
        <v>93</v>
      </c>
      <c r="D513" s="20">
        <v>0</v>
      </c>
      <c r="E513" s="20">
        <v>0</v>
      </c>
      <c r="F513" s="38">
        <f>('ANNEXURE B &amp; C'!P$106)</f>
        <v>0</v>
      </c>
      <c r="G513" s="9" t="str">
        <f t="shared" si="14"/>
        <v/>
      </c>
      <c r="H513" s="52" t="str">
        <f t="shared" si="15"/>
        <v/>
      </c>
    </row>
    <row r="514" spans="1:8">
      <c r="A514" s="48" t="str">
        <f>('ANNEXURE B &amp; C'!P$3)</f>
        <v>410202</v>
      </c>
      <c r="B514" s="2">
        <v>1088083</v>
      </c>
      <c r="C514" s="2" t="s">
        <v>94</v>
      </c>
      <c r="D514" s="20">
        <v>0</v>
      </c>
      <c r="E514" s="20">
        <v>0</v>
      </c>
      <c r="F514" s="38">
        <f>('ANNEXURE B &amp; C'!P$107)</f>
        <v>0</v>
      </c>
      <c r="G514" s="9" t="str">
        <f t="shared" si="14"/>
        <v/>
      </c>
      <c r="H514" s="52" t="str">
        <f t="shared" si="15"/>
        <v/>
      </c>
    </row>
    <row r="515" spans="1:8">
      <c r="A515" s="48" t="str">
        <f>('ANNEXURE B &amp; C'!P$3)</f>
        <v>410202</v>
      </c>
      <c r="B515" s="2">
        <v>1088084</v>
      </c>
      <c r="C515" s="2" t="s">
        <v>95</v>
      </c>
      <c r="D515" s="20">
        <v>0</v>
      </c>
      <c r="E515" s="20">
        <v>0</v>
      </c>
      <c r="F515" s="38">
        <f>('ANNEXURE B &amp; C'!P$108)</f>
        <v>0</v>
      </c>
      <c r="G515" s="9" t="str">
        <f t="shared" si="14"/>
        <v/>
      </c>
      <c r="H515" s="52" t="str">
        <f t="shared" si="15"/>
        <v/>
      </c>
    </row>
    <row r="516" spans="1:8">
      <c r="A516" s="48" t="str">
        <f>('ANNEXURE B &amp; C'!P$3)</f>
        <v>410202</v>
      </c>
      <c r="B516" s="2">
        <v>1088085</v>
      </c>
      <c r="C516" s="2" t="s">
        <v>96</v>
      </c>
      <c r="D516" s="20">
        <v>0</v>
      </c>
      <c r="E516" s="20">
        <v>0</v>
      </c>
      <c r="F516" s="38">
        <f>('ANNEXURE B &amp; C'!P$109)</f>
        <v>0</v>
      </c>
      <c r="G516" s="9" t="str">
        <f t="shared" si="14"/>
        <v/>
      </c>
      <c r="H516" s="52" t="str">
        <f t="shared" si="15"/>
        <v/>
      </c>
    </row>
    <row r="517" spans="1:8">
      <c r="A517" s="48" t="str">
        <f>('ANNEXURE B &amp; C'!P$3)</f>
        <v>410202</v>
      </c>
      <c r="B517" s="2">
        <v>1088110</v>
      </c>
      <c r="C517" s="2" t="s">
        <v>61</v>
      </c>
      <c r="D517" s="20">
        <v>0</v>
      </c>
      <c r="E517" s="20">
        <v>0</v>
      </c>
      <c r="F517" s="38">
        <f>('ANNEXURE B &amp; C'!P$110)</f>
        <v>0</v>
      </c>
      <c r="G517" s="9" t="str">
        <f t="shared" si="14"/>
        <v/>
      </c>
      <c r="H517" s="52" t="str">
        <f t="shared" si="15"/>
        <v/>
      </c>
    </row>
    <row r="518" spans="1:8">
      <c r="A518" s="48" t="str">
        <f>('ANNEXURE B &amp; C'!P$3)</f>
        <v>410202</v>
      </c>
      <c r="B518" s="2">
        <v>1088180</v>
      </c>
      <c r="C518" s="2" t="s">
        <v>97</v>
      </c>
      <c r="D518" s="20">
        <v>0</v>
      </c>
      <c r="E518" s="20">
        <v>0</v>
      </c>
      <c r="F518" s="38">
        <f>('ANNEXURE B &amp; C'!P$111)</f>
        <v>0</v>
      </c>
      <c r="G518" s="9" t="str">
        <f t="shared" si="14"/>
        <v/>
      </c>
      <c r="H518" s="52" t="str">
        <f t="shared" si="15"/>
        <v/>
      </c>
    </row>
    <row r="519" spans="1:8">
      <c r="A519" s="48" t="str">
        <f>('ANNEXURE B &amp; C'!P$3)</f>
        <v>410202</v>
      </c>
      <c r="B519" s="3">
        <v>1088990</v>
      </c>
      <c r="C519" s="3" t="s">
        <v>98</v>
      </c>
      <c r="D519" s="39">
        <v>0</v>
      </c>
      <c r="E519" s="39">
        <v>0</v>
      </c>
      <c r="F519" s="39">
        <f>SUM(F509:F518)</f>
        <v>0</v>
      </c>
      <c r="G519" s="9" t="str">
        <f t="shared" si="14"/>
        <v/>
      </c>
      <c r="H519" s="52" t="str">
        <f t="shared" si="15"/>
        <v/>
      </c>
    </row>
    <row r="520" spans="1:8">
      <c r="B520" s="1"/>
      <c r="C520" s="1"/>
      <c r="D520" s="31"/>
      <c r="E520" s="31"/>
      <c r="F520" s="31"/>
      <c r="G520" s="9" t="str">
        <f t="shared" si="14"/>
        <v/>
      </c>
      <c r="H520" s="52" t="str">
        <f t="shared" si="15"/>
        <v/>
      </c>
    </row>
    <row r="521" spans="1:8" ht="15.75" thickBot="1">
      <c r="A521" s="48" t="str">
        <f>('ANNEXURE B &amp; C'!P$3)</f>
        <v>410202</v>
      </c>
      <c r="B521" s="4">
        <v>1089995</v>
      </c>
      <c r="C521" s="4" t="s">
        <v>99</v>
      </c>
      <c r="D521" s="40">
        <v>1294000</v>
      </c>
      <c r="E521" s="40">
        <v>963259.95</v>
      </c>
      <c r="F521" s="40">
        <f>SUM(F519+F507)</f>
        <v>1196342</v>
      </c>
      <c r="G521" s="9" t="str">
        <f t="shared" si="14"/>
        <v/>
      </c>
      <c r="H521" s="52">
        <f t="shared" si="15"/>
        <v>-7.5469860896445126E-2</v>
      </c>
    </row>
    <row r="522" spans="1:8" ht="15.75" thickTop="1">
      <c r="B522" s="1"/>
      <c r="C522" s="1"/>
      <c r="D522" s="31"/>
      <c r="E522" s="31"/>
      <c r="F522" s="31"/>
      <c r="G522" s="9" t="str">
        <f t="shared" ref="G522:G585" si="16">IF(E522&lt;0.01,"",IF(E522&gt;F522,"BUDGET ERROR - INSUFICIENT",""))</f>
        <v/>
      </c>
      <c r="H522" s="52" t="str">
        <f t="shared" ref="H522:H585" si="17">IF(F522&lt;0.1,"",IF(D522=0,"NO ORIGINAL BUDGET",(F522-D522)/D522))</f>
        <v/>
      </c>
    </row>
    <row r="523" spans="1:8">
      <c r="A523" s="48" t="str">
        <f>('ANNEXURE B &amp; C'!P$3)</f>
        <v>410202</v>
      </c>
      <c r="B523" s="1">
        <v>1100000</v>
      </c>
      <c r="C523" s="1" t="s">
        <v>100</v>
      </c>
      <c r="D523" s="31"/>
      <c r="E523" s="31"/>
      <c r="F523" s="31"/>
      <c r="G523" s="9" t="str">
        <f t="shared" si="16"/>
        <v/>
      </c>
      <c r="H523" s="52" t="str">
        <f t="shared" si="17"/>
        <v/>
      </c>
    </row>
    <row r="524" spans="1:8">
      <c r="A524" s="48" t="str">
        <f>('ANNEXURE B &amp; C'!P$3)</f>
        <v>410202</v>
      </c>
      <c r="B524" s="2">
        <v>1101200</v>
      </c>
      <c r="C524" s="2" t="s">
        <v>101</v>
      </c>
      <c r="D524" s="20">
        <v>0</v>
      </c>
      <c r="E524" s="20">
        <v>0</v>
      </c>
      <c r="F524" s="38">
        <f>('ANNEXURE B &amp; C'!P$117)</f>
        <v>0</v>
      </c>
      <c r="G524" s="9" t="str">
        <f t="shared" si="16"/>
        <v/>
      </c>
      <c r="H524" s="52" t="str">
        <f t="shared" si="17"/>
        <v/>
      </c>
    </row>
    <row r="525" spans="1:8">
      <c r="A525" s="48" t="str">
        <f>('ANNEXURE B &amp; C'!P$3)</f>
        <v>410202</v>
      </c>
      <c r="B525" s="2">
        <v>1101201</v>
      </c>
      <c r="C525" s="2" t="s">
        <v>102</v>
      </c>
      <c r="D525" s="20">
        <v>0</v>
      </c>
      <c r="E525" s="20">
        <v>0</v>
      </c>
      <c r="F525" s="38">
        <f>('ANNEXURE B &amp; C'!P$118)</f>
        <v>0</v>
      </c>
      <c r="G525" s="9" t="str">
        <f t="shared" si="16"/>
        <v/>
      </c>
      <c r="H525" s="52" t="str">
        <f t="shared" si="17"/>
        <v/>
      </c>
    </row>
    <row r="526" spans="1:8">
      <c r="A526" s="48" t="str">
        <f>('ANNEXURE B &amp; C'!P$3)</f>
        <v>410202</v>
      </c>
      <c r="B526" s="2">
        <v>1101203</v>
      </c>
      <c r="C526" s="2" t="s">
        <v>103</v>
      </c>
      <c r="D526" s="20">
        <v>0</v>
      </c>
      <c r="E526" s="20">
        <v>0</v>
      </c>
      <c r="F526" s="38">
        <f>('ANNEXURE B &amp; C'!P$119)</f>
        <v>0</v>
      </c>
      <c r="G526" s="9" t="str">
        <f t="shared" si="16"/>
        <v/>
      </c>
      <c r="H526" s="52" t="str">
        <f t="shared" si="17"/>
        <v/>
      </c>
    </row>
    <row r="527" spans="1:8">
      <c r="A527" s="48" t="str">
        <f>('ANNEXURE B &amp; C'!P$3)</f>
        <v>410202</v>
      </c>
      <c r="B527" s="2">
        <v>1101204</v>
      </c>
      <c r="C527" s="2" t="s">
        <v>104</v>
      </c>
      <c r="D527" s="20">
        <v>0</v>
      </c>
      <c r="E527" s="20">
        <v>0</v>
      </c>
      <c r="F527" s="38">
        <f>('ANNEXURE B &amp; C'!P$120)</f>
        <v>0</v>
      </c>
      <c r="G527" s="9" t="str">
        <f t="shared" si="16"/>
        <v/>
      </c>
      <c r="H527" s="52" t="str">
        <f t="shared" si="17"/>
        <v/>
      </c>
    </row>
    <row r="528" spans="1:8" ht="15.75" thickBot="1">
      <c r="A528" s="48" t="str">
        <f>('ANNEXURE B &amp; C'!P$3)</f>
        <v>410202</v>
      </c>
      <c r="B528" s="4">
        <v>1109995</v>
      </c>
      <c r="C528" s="4" t="s">
        <v>105</v>
      </c>
      <c r="D528" s="40">
        <v>0</v>
      </c>
      <c r="E528" s="40">
        <v>0</v>
      </c>
      <c r="F528" s="40">
        <f>SUM(F524:F527)</f>
        <v>0</v>
      </c>
      <c r="G528" s="9" t="str">
        <f t="shared" si="16"/>
        <v/>
      </c>
      <c r="H528" s="52" t="str">
        <f t="shared" si="17"/>
        <v/>
      </c>
    </row>
    <row r="529" spans="1:8" ht="15.75" thickTop="1">
      <c r="B529" s="1"/>
      <c r="C529" s="1"/>
      <c r="D529" s="31"/>
      <c r="E529" s="31"/>
      <c r="F529" s="31"/>
      <c r="G529" s="9" t="str">
        <f t="shared" si="16"/>
        <v/>
      </c>
      <c r="H529" s="52" t="str">
        <f t="shared" si="17"/>
        <v/>
      </c>
    </row>
    <row r="530" spans="1:8">
      <c r="A530" s="48" t="str">
        <f>('ANNEXURE B &amp; C'!P$3)</f>
        <v>410202</v>
      </c>
      <c r="B530" s="1">
        <v>1120000</v>
      </c>
      <c r="C530" s="1" t="s">
        <v>106</v>
      </c>
      <c r="D530" s="31"/>
      <c r="E530" s="31"/>
      <c r="F530" s="31"/>
      <c r="G530" s="9" t="str">
        <f t="shared" si="16"/>
        <v/>
      </c>
      <c r="H530" s="52" t="str">
        <f t="shared" si="17"/>
        <v/>
      </c>
    </row>
    <row r="531" spans="1:8">
      <c r="A531" s="48" t="str">
        <f>('ANNEXURE B &amp; C'!P$3)</f>
        <v>410202</v>
      </c>
      <c r="B531" s="2">
        <v>1120300</v>
      </c>
      <c r="C531" s="2" t="s">
        <v>106</v>
      </c>
      <c r="D531" s="20">
        <v>0</v>
      </c>
      <c r="E531" s="20">
        <v>0</v>
      </c>
      <c r="F531" s="38">
        <f>('ANNEXURE B &amp; C'!P$124)</f>
        <v>0</v>
      </c>
      <c r="G531" s="9" t="str">
        <f t="shared" si="16"/>
        <v/>
      </c>
      <c r="H531" s="52" t="str">
        <f t="shared" si="17"/>
        <v/>
      </c>
    </row>
    <row r="532" spans="1:8" ht="15.75" thickBot="1">
      <c r="A532" s="48" t="str">
        <f>('ANNEXURE B &amp; C'!P$3)</f>
        <v>410202</v>
      </c>
      <c r="B532" s="4">
        <v>1129990</v>
      </c>
      <c r="C532" s="4" t="s">
        <v>107</v>
      </c>
      <c r="D532" s="40">
        <v>0</v>
      </c>
      <c r="E532" s="40">
        <v>0</v>
      </c>
      <c r="F532" s="40">
        <f>SUM(F530:F531)</f>
        <v>0</v>
      </c>
      <c r="G532" s="9" t="str">
        <f t="shared" si="16"/>
        <v/>
      </c>
      <c r="H532" s="52" t="str">
        <f t="shared" si="17"/>
        <v/>
      </c>
    </row>
    <row r="533" spans="1:8" ht="15.75" thickTop="1">
      <c r="B533" s="1"/>
      <c r="C533" s="1"/>
      <c r="D533" s="31"/>
      <c r="E533" s="31"/>
      <c r="F533" s="31"/>
      <c r="G533" s="9" t="str">
        <f t="shared" si="16"/>
        <v/>
      </c>
      <c r="H533" s="52" t="str">
        <f t="shared" si="17"/>
        <v/>
      </c>
    </row>
    <row r="534" spans="1:8">
      <c r="A534" s="48" t="str">
        <f>('ANNEXURE B &amp; C'!P$3)</f>
        <v>410202</v>
      </c>
      <c r="B534" s="1">
        <v>1130000</v>
      </c>
      <c r="C534" s="1" t="s">
        <v>108</v>
      </c>
      <c r="D534" s="31"/>
      <c r="E534" s="31"/>
      <c r="F534" s="31"/>
      <c r="G534" s="9" t="str">
        <f t="shared" si="16"/>
        <v/>
      </c>
      <c r="H534" s="52" t="str">
        <f t="shared" si="17"/>
        <v/>
      </c>
    </row>
    <row r="535" spans="1:8">
      <c r="A535" s="48" t="str">
        <f>('ANNEXURE B &amp; C'!P$3)</f>
        <v>410202</v>
      </c>
      <c r="B535" s="2">
        <v>1130200</v>
      </c>
      <c r="C535" s="2" t="s">
        <v>109</v>
      </c>
      <c r="D535" s="20">
        <v>0</v>
      </c>
      <c r="E535" s="20">
        <v>0</v>
      </c>
      <c r="F535" s="38">
        <f>('ANNEXURE B &amp; C'!P$128)</f>
        <v>0</v>
      </c>
      <c r="G535" s="9" t="str">
        <f t="shared" si="16"/>
        <v/>
      </c>
      <c r="H535" s="52" t="str">
        <f t="shared" si="17"/>
        <v/>
      </c>
    </row>
    <row r="536" spans="1:8">
      <c r="A536" s="48" t="str">
        <f>('ANNEXURE B &amp; C'!P$3)</f>
        <v>410202</v>
      </c>
      <c r="B536" s="2">
        <v>1130201</v>
      </c>
      <c r="C536" s="2" t="s">
        <v>110</v>
      </c>
      <c r="D536" s="20">
        <v>0</v>
      </c>
      <c r="E536" s="20">
        <v>0</v>
      </c>
      <c r="F536" s="38">
        <f>('ANNEXURE B &amp; C'!P$129)</f>
        <v>0</v>
      </c>
      <c r="G536" s="9" t="str">
        <f t="shared" si="16"/>
        <v/>
      </c>
      <c r="H536" s="52" t="str">
        <f t="shared" si="17"/>
        <v/>
      </c>
    </row>
    <row r="537" spans="1:8" ht="15.75" thickBot="1">
      <c r="A537" s="48" t="str">
        <f>('ANNEXURE B &amp; C'!P$3)</f>
        <v>410202</v>
      </c>
      <c r="B537" s="4">
        <v>1139995</v>
      </c>
      <c r="C537" s="4" t="s">
        <v>111</v>
      </c>
      <c r="D537" s="40">
        <v>0</v>
      </c>
      <c r="E537" s="40">
        <v>0</v>
      </c>
      <c r="F537" s="40">
        <f>SUM(F534:F536)</f>
        <v>0</v>
      </c>
      <c r="G537" s="9" t="str">
        <f t="shared" si="16"/>
        <v/>
      </c>
      <c r="H537" s="52" t="str">
        <f t="shared" si="17"/>
        <v/>
      </c>
    </row>
    <row r="538" spans="1:8" ht="15.75" thickTop="1">
      <c r="B538" s="1"/>
      <c r="C538" s="1"/>
      <c r="D538" s="31"/>
      <c r="E538" s="31"/>
      <c r="F538" s="31"/>
      <c r="G538" s="9" t="str">
        <f t="shared" si="16"/>
        <v/>
      </c>
      <c r="H538" s="52" t="str">
        <f t="shared" si="17"/>
        <v/>
      </c>
    </row>
    <row r="539" spans="1:8" ht="15.75" thickBot="1">
      <c r="A539" s="48" t="str">
        <f>('ANNEXURE B &amp; C'!P$3)</f>
        <v>410202</v>
      </c>
      <c r="B539" s="5">
        <v>1199998</v>
      </c>
      <c r="C539" s="5" t="s">
        <v>112</v>
      </c>
      <c r="D539" s="41">
        <v>1294000</v>
      </c>
      <c r="E539" s="41">
        <v>963259.95</v>
      </c>
      <c r="F539" s="41">
        <f>SUM(F537+F532+F528+F521+F449)</f>
        <v>1196342</v>
      </c>
      <c r="G539" s="9" t="str">
        <f t="shared" si="16"/>
        <v/>
      </c>
      <c r="H539" s="52">
        <f t="shared" si="17"/>
        <v>-7.5469860896445126E-2</v>
      </c>
    </row>
    <row r="540" spans="1:8">
      <c r="B540" s="1"/>
      <c r="C540" s="1"/>
      <c r="D540" s="31"/>
      <c r="E540" s="31"/>
      <c r="F540" s="31"/>
      <c r="G540" s="9" t="str">
        <f t="shared" si="16"/>
        <v/>
      </c>
      <c r="H540" s="52" t="str">
        <f t="shared" si="17"/>
        <v/>
      </c>
    </row>
    <row r="541" spans="1:8">
      <c r="A541" s="48" t="str">
        <f>('ANNEXURE B &amp; C'!P$3)</f>
        <v>410202</v>
      </c>
      <c r="B541" s="1">
        <v>2200000</v>
      </c>
      <c r="C541" s="1" t="s">
        <v>113</v>
      </c>
      <c r="D541" s="31"/>
      <c r="E541" s="31"/>
      <c r="F541" s="31"/>
      <c r="G541" s="9" t="str">
        <f t="shared" si="16"/>
        <v/>
      </c>
      <c r="H541" s="52" t="str">
        <f t="shared" si="17"/>
        <v/>
      </c>
    </row>
    <row r="542" spans="1:8">
      <c r="B542" s="1"/>
      <c r="C542" s="1"/>
      <c r="D542" s="31"/>
      <c r="E542" s="31"/>
      <c r="F542" s="31"/>
      <c r="G542" s="9" t="str">
        <f t="shared" si="16"/>
        <v/>
      </c>
      <c r="H542" s="52" t="str">
        <f t="shared" si="17"/>
        <v/>
      </c>
    </row>
    <row r="543" spans="1:8">
      <c r="A543" s="48" t="str">
        <f>('ANNEXURE B &amp; C'!P$3)</f>
        <v>410202</v>
      </c>
      <c r="B543" s="1">
        <v>2230000</v>
      </c>
      <c r="C543" s="1" t="s">
        <v>114</v>
      </c>
      <c r="D543" s="31"/>
      <c r="E543" s="31"/>
      <c r="F543" s="31"/>
      <c r="G543" s="9" t="str">
        <f t="shared" si="16"/>
        <v/>
      </c>
      <c r="H543" s="52" t="str">
        <f t="shared" si="17"/>
        <v/>
      </c>
    </row>
    <row r="544" spans="1:8">
      <c r="A544" s="48" t="str">
        <f>('ANNEXURE B &amp; C'!P$3)</f>
        <v>410202</v>
      </c>
      <c r="B544" s="2">
        <v>2231202</v>
      </c>
      <c r="C544" s="2" t="s">
        <v>115</v>
      </c>
      <c r="D544" s="20">
        <v>0</v>
      </c>
      <c r="E544" s="20">
        <v>0</v>
      </c>
      <c r="F544" s="38">
        <f>('ANNEXURE B &amp; C'!P$137)</f>
        <v>0</v>
      </c>
      <c r="G544" s="9" t="str">
        <f t="shared" si="16"/>
        <v/>
      </c>
      <c r="H544" s="52" t="str">
        <f t="shared" si="17"/>
        <v/>
      </c>
    </row>
    <row r="545" spans="1:8">
      <c r="A545" s="48" t="str">
        <f>('ANNEXURE B &amp; C'!P$3)</f>
        <v>410202</v>
      </c>
      <c r="B545" s="2">
        <v>2231900</v>
      </c>
      <c r="C545" s="2" t="s">
        <v>116</v>
      </c>
      <c r="D545" s="20">
        <v>0</v>
      </c>
      <c r="E545" s="20">
        <v>0</v>
      </c>
      <c r="F545" s="38">
        <f>('ANNEXURE B &amp; C'!P$138)</f>
        <v>0</v>
      </c>
      <c r="G545" s="9" t="str">
        <f t="shared" si="16"/>
        <v/>
      </c>
      <c r="H545" s="52" t="str">
        <f t="shared" si="17"/>
        <v/>
      </c>
    </row>
    <row r="546" spans="1:8">
      <c r="A546" s="48" t="str">
        <f>('ANNEXURE B &amp; C'!P$3)</f>
        <v>410202</v>
      </c>
      <c r="B546" s="3">
        <v>2239995</v>
      </c>
      <c r="C546" s="3" t="s">
        <v>117</v>
      </c>
      <c r="D546" s="39">
        <v>0</v>
      </c>
      <c r="E546" s="39">
        <v>0</v>
      </c>
      <c r="F546" s="39">
        <f>SUM(F544:F545)</f>
        <v>0</v>
      </c>
      <c r="G546" s="9" t="str">
        <f t="shared" si="16"/>
        <v/>
      </c>
      <c r="H546" s="52" t="str">
        <f t="shared" si="17"/>
        <v/>
      </c>
    </row>
    <row r="547" spans="1:8">
      <c r="B547" s="1"/>
      <c r="C547" s="1"/>
      <c r="D547" s="31"/>
      <c r="E547" s="31"/>
      <c r="F547" s="31"/>
      <c r="G547" s="9" t="str">
        <f t="shared" si="16"/>
        <v/>
      </c>
      <c r="H547" s="52" t="str">
        <f t="shared" si="17"/>
        <v/>
      </c>
    </row>
    <row r="548" spans="1:8">
      <c r="A548" s="48" t="str">
        <f>('ANNEXURE B &amp; C'!P$3)</f>
        <v>410202</v>
      </c>
      <c r="B548" s="1">
        <v>2240000</v>
      </c>
      <c r="C548" s="1" t="s">
        <v>118</v>
      </c>
      <c r="D548" s="31"/>
      <c r="E548" s="31"/>
      <c r="F548" s="31"/>
      <c r="G548" s="9" t="str">
        <f t="shared" si="16"/>
        <v/>
      </c>
      <c r="H548" s="52" t="str">
        <f t="shared" si="17"/>
        <v/>
      </c>
    </row>
    <row r="549" spans="1:8">
      <c r="A549" s="48" t="str">
        <f>('ANNEXURE B &amp; C'!P$3)</f>
        <v>410202</v>
      </c>
      <c r="B549" s="2">
        <v>2240001</v>
      </c>
      <c r="C549" s="2" t="s">
        <v>119</v>
      </c>
      <c r="D549" s="20">
        <v>0</v>
      </c>
      <c r="E549" s="20">
        <v>0</v>
      </c>
      <c r="F549" s="38">
        <f>('ANNEXURE B &amp; C'!P$142)</f>
        <v>0</v>
      </c>
      <c r="G549" s="9" t="str">
        <f t="shared" si="16"/>
        <v/>
      </c>
      <c r="H549" s="52" t="str">
        <f t="shared" si="17"/>
        <v/>
      </c>
    </row>
    <row r="550" spans="1:8">
      <c r="A550" s="48" t="str">
        <f>('ANNEXURE B &amp; C'!P$3)</f>
        <v>410202</v>
      </c>
      <c r="B550" s="2">
        <v>2240002</v>
      </c>
      <c r="C550" s="2" t="s">
        <v>120</v>
      </c>
      <c r="D550" s="20">
        <v>0</v>
      </c>
      <c r="E550" s="20">
        <v>0</v>
      </c>
      <c r="F550" s="38">
        <f>('ANNEXURE B &amp; C'!P$143)</f>
        <v>0</v>
      </c>
      <c r="G550" s="9" t="str">
        <f t="shared" si="16"/>
        <v/>
      </c>
      <c r="H550" s="52" t="str">
        <f t="shared" si="17"/>
        <v/>
      </c>
    </row>
    <row r="551" spans="1:8">
      <c r="A551" s="48" t="str">
        <f>('ANNEXURE B &amp; C'!P$3)</f>
        <v>410202</v>
      </c>
      <c r="B551" s="2">
        <v>2240400</v>
      </c>
      <c r="C551" s="2" t="s">
        <v>121</v>
      </c>
      <c r="D551" s="20">
        <v>0</v>
      </c>
      <c r="E551" s="20">
        <v>0</v>
      </c>
      <c r="F551" s="38">
        <f>('ANNEXURE B &amp; C'!P$144)</f>
        <v>0</v>
      </c>
      <c r="G551" s="9" t="str">
        <f t="shared" si="16"/>
        <v/>
      </c>
      <c r="H551" s="52" t="str">
        <f t="shared" si="17"/>
        <v/>
      </c>
    </row>
    <row r="552" spans="1:8">
      <c r="A552" s="48" t="str">
        <f>('ANNEXURE B &amp; C'!P$3)</f>
        <v>410202</v>
      </c>
      <c r="B552" s="2">
        <v>2240500</v>
      </c>
      <c r="C552" s="2" t="s">
        <v>122</v>
      </c>
      <c r="D552" s="20">
        <v>0</v>
      </c>
      <c r="E552" s="20">
        <v>0</v>
      </c>
      <c r="F552" s="38">
        <f>('ANNEXURE B &amp; C'!P$145)</f>
        <v>0</v>
      </c>
      <c r="G552" s="9" t="str">
        <f t="shared" si="16"/>
        <v/>
      </c>
      <c r="H552" s="52" t="str">
        <f t="shared" si="17"/>
        <v/>
      </c>
    </row>
    <row r="553" spans="1:8">
      <c r="A553" s="48" t="str">
        <f>('ANNEXURE B &amp; C'!P$3)</f>
        <v>410202</v>
      </c>
      <c r="B553" s="3">
        <v>2249995</v>
      </c>
      <c r="C553" s="3" t="s">
        <v>123</v>
      </c>
      <c r="D553" s="39">
        <v>0</v>
      </c>
      <c r="E553" s="39">
        <v>0</v>
      </c>
      <c r="F553" s="39">
        <f>SUM(F549:F552)</f>
        <v>0</v>
      </c>
      <c r="G553" s="9" t="str">
        <f t="shared" si="16"/>
        <v/>
      </c>
      <c r="H553" s="52" t="str">
        <f t="shared" si="17"/>
        <v/>
      </c>
    </row>
    <row r="554" spans="1:8">
      <c r="B554" s="1"/>
      <c r="C554" s="1"/>
      <c r="D554" s="31"/>
      <c r="E554" s="31"/>
      <c r="F554" s="31"/>
      <c r="G554" s="9" t="str">
        <f t="shared" si="16"/>
        <v/>
      </c>
      <c r="H554" s="52" t="str">
        <f t="shared" si="17"/>
        <v/>
      </c>
    </row>
    <row r="555" spans="1:8">
      <c r="A555" s="48" t="str">
        <f>('ANNEXURE B &amp; C'!P$3)</f>
        <v>410202</v>
      </c>
      <c r="B555" s="1">
        <v>2260000</v>
      </c>
      <c r="C555" s="1" t="s">
        <v>124</v>
      </c>
      <c r="D555" s="31"/>
      <c r="E555" s="31"/>
      <c r="F555" s="31"/>
      <c r="G555" s="9" t="str">
        <f t="shared" si="16"/>
        <v/>
      </c>
      <c r="H555" s="52" t="str">
        <f t="shared" si="17"/>
        <v/>
      </c>
    </row>
    <row r="556" spans="1:8">
      <c r="A556" s="48" t="str">
        <f>('ANNEXURE B &amp; C'!P$3)</f>
        <v>410202</v>
      </c>
      <c r="B556" s="2">
        <v>2260806</v>
      </c>
      <c r="C556" s="2" t="s">
        <v>125</v>
      </c>
      <c r="D556" s="20">
        <v>0</v>
      </c>
      <c r="E556" s="20">
        <v>0</v>
      </c>
      <c r="F556" s="38">
        <f>('ANNEXURE B &amp; C'!P$149)</f>
        <v>0</v>
      </c>
      <c r="G556" s="9" t="str">
        <f t="shared" si="16"/>
        <v/>
      </c>
      <c r="H556" s="52" t="str">
        <f t="shared" si="17"/>
        <v/>
      </c>
    </row>
    <row r="557" spans="1:8">
      <c r="A557" s="48" t="str">
        <f>('ANNEXURE B &amp; C'!P$3)</f>
        <v>410202</v>
      </c>
      <c r="B557" s="2">
        <v>2260808</v>
      </c>
      <c r="C557" s="2" t="s">
        <v>126</v>
      </c>
      <c r="D557" s="20">
        <v>0</v>
      </c>
      <c r="E557" s="20">
        <v>0</v>
      </c>
      <c r="F557" s="38">
        <f>('ANNEXURE B &amp; C'!P$150)</f>
        <v>0</v>
      </c>
      <c r="G557" s="9" t="str">
        <f t="shared" si="16"/>
        <v/>
      </c>
      <c r="H557" s="52" t="str">
        <f t="shared" si="17"/>
        <v/>
      </c>
    </row>
    <row r="558" spans="1:8">
      <c r="A558" s="48" t="str">
        <f>('ANNEXURE B &amp; C'!P$3)</f>
        <v>410202</v>
      </c>
      <c r="B558" s="2">
        <v>2260810</v>
      </c>
      <c r="C558" s="2" t="s">
        <v>127</v>
      </c>
      <c r="D558" s="20">
        <v>0</v>
      </c>
      <c r="E558" s="20">
        <v>0</v>
      </c>
      <c r="F558" s="38">
        <f>('ANNEXURE B &amp; C'!P$151)</f>
        <v>0</v>
      </c>
      <c r="G558" s="9" t="str">
        <f t="shared" si="16"/>
        <v/>
      </c>
      <c r="H558" s="52" t="str">
        <f t="shared" si="17"/>
        <v/>
      </c>
    </row>
    <row r="559" spans="1:8">
      <c r="A559" s="48" t="str">
        <f>('ANNEXURE B &amp; C'!P$3)</f>
        <v>410202</v>
      </c>
      <c r="B559" s="3">
        <v>2269995</v>
      </c>
      <c r="C559" s="3" t="s">
        <v>128</v>
      </c>
      <c r="D559" s="39">
        <v>0</v>
      </c>
      <c r="E559" s="39">
        <v>0</v>
      </c>
      <c r="F559" s="39">
        <f>SUM(F556:F558)</f>
        <v>0</v>
      </c>
      <c r="G559" s="9" t="str">
        <f t="shared" si="16"/>
        <v/>
      </c>
      <c r="H559" s="52" t="str">
        <f t="shared" si="17"/>
        <v/>
      </c>
    </row>
    <row r="560" spans="1:8">
      <c r="B560" s="1"/>
      <c r="C560" s="1"/>
      <c r="D560" s="31"/>
      <c r="E560" s="31"/>
      <c r="F560" s="31"/>
      <c r="G560" s="9" t="str">
        <f t="shared" si="16"/>
        <v/>
      </c>
      <c r="H560" s="52" t="str">
        <f t="shared" si="17"/>
        <v/>
      </c>
    </row>
    <row r="561" spans="1:8">
      <c r="A561" s="48" t="str">
        <f>('ANNEXURE B &amp; C'!P$3)</f>
        <v>410202</v>
      </c>
      <c r="B561" s="1">
        <v>2270000</v>
      </c>
      <c r="C561" s="1" t="s">
        <v>129</v>
      </c>
      <c r="D561" s="31"/>
      <c r="E561" s="31"/>
      <c r="F561" s="31"/>
      <c r="G561" s="9" t="str">
        <f t="shared" si="16"/>
        <v/>
      </c>
      <c r="H561" s="52" t="str">
        <f t="shared" si="17"/>
        <v/>
      </c>
    </row>
    <row r="562" spans="1:8">
      <c r="A562" s="48" t="str">
        <f>('ANNEXURE B &amp; C'!P$3)</f>
        <v>410202</v>
      </c>
      <c r="B562" s="2">
        <v>2271701</v>
      </c>
      <c r="C562" s="2" t="s">
        <v>130</v>
      </c>
      <c r="D562" s="20">
        <v>0</v>
      </c>
      <c r="E562" s="20">
        <v>0</v>
      </c>
      <c r="F562" s="38">
        <f>('ANNEXURE B &amp; C'!P$155)</f>
        <v>0</v>
      </c>
      <c r="G562" s="9" t="str">
        <f t="shared" si="16"/>
        <v/>
      </c>
      <c r="H562" s="52" t="str">
        <f t="shared" si="17"/>
        <v/>
      </c>
    </row>
    <row r="563" spans="1:8">
      <c r="A563" s="48" t="str">
        <f>('ANNEXURE B &amp; C'!P$3)</f>
        <v>410202</v>
      </c>
      <c r="B563" s="2">
        <v>2271702</v>
      </c>
      <c r="C563" s="2" t="s">
        <v>131</v>
      </c>
      <c r="D563" s="20">
        <v>0</v>
      </c>
      <c r="E563" s="20">
        <v>0</v>
      </c>
      <c r="F563" s="38">
        <f>('ANNEXURE B &amp; C'!P$156)</f>
        <v>0</v>
      </c>
      <c r="G563" s="9" t="str">
        <f t="shared" si="16"/>
        <v/>
      </c>
      <c r="H563" s="52" t="str">
        <f t="shared" si="17"/>
        <v/>
      </c>
    </row>
    <row r="564" spans="1:8">
      <c r="A564" s="48" t="str">
        <f>('ANNEXURE B &amp; C'!P$3)</f>
        <v>410202</v>
      </c>
      <c r="B564" s="2">
        <v>2271703</v>
      </c>
      <c r="C564" s="2" t="s">
        <v>132</v>
      </c>
      <c r="D564" s="20">
        <v>0</v>
      </c>
      <c r="E564" s="20">
        <v>0</v>
      </c>
      <c r="F564" s="38">
        <f>('ANNEXURE B &amp; C'!P$157)</f>
        <v>0</v>
      </c>
      <c r="G564" s="9" t="str">
        <f t="shared" si="16"/>
        <v/>
      </c>
      <c r="H564" s="52" t="str">
        <f t="shared" si="17"/>
        <v/>
      </c>
    </row>
    <row r="565" spans="1:8">
      <c r="A565" s="48" t="str">
        <f>('ANNEXURE B &amp; C'!P$3)</f>
        <v>410202</v>
      </c>
      <c r="B565" s="2">
        <v>2271704</v>
      </c>
      <c r="C565" s="2" t="s">
        <v>133</v>
      </c>
      <c r="D565" s="20">
        <v>0</v>
      </c>
      <c r="E565" s="20">
        <v>0</v>
      </c>
      <c r="F565" s="38">
        <f>('ANNEXURE B &amp; C'!P$158)</f>
        <v>0</v>
      </c>
      <c r="G565" s="9" t="str">
        <f t="shared" si="16"/>
        <v/>
      </c>
      <c r="H565" s="52" t="str">
        <f t="shared" si="17"/>
        <v/>
      </c>
    </row>
    <row r="566" spans="1:8">
      <c r="A566" s="48" t="str">
        <f>('ANNEXURE B &amp; C'!P$3)</f>
        <v>410202</v>
      </c>
      <c r="B566" s="3">
        <v>2279995</v>
      </c>
      <c r="C566" s="3" t="s">
        <v>134</v>
      </c>
      <c r="D566" s="35">
        <v>0</v>
      </c>
      <c r="E566" s="35">
        <v>0</v>
      </c>
      <c r="F566" s="35">
        <f>SUM(F562:F565)</f>
        <v>0</v>
      </c>
      <c r="G566" s="9" t="str">
        <f t="shared" si="16"/>
        <v/>
      </c>
      <c r="H566" s="52" t="str">
        <f t="shared" si="17"/>
        <v/>
      </c>
    </row>
    <row r="567" spans="1:8">
      <c r="B567" s="1"/>
      <c r="C567" s="1"/>
      <c r="D567" s="31"/>
      <c r="E567" s="31"/>
      <c r="F567" s="31"/>
      <c r="G567" s="9" t="str">
        <f t="shared" si="16"/>
        <v/>
      </c>
      <c r="H567" s="52" t="str">
        <f t="shared" si="17"/>
        <v/>
      </c>
    </row>
    <row r="568" spans="1:8">
      <c r="A568" s="48" t="str">
        <f>('ANNEXURE B &amp; C'!P$3)</f>
        <v>410202</v>
      </c>
      <c r="B568" s="1">
        <v>2280000</v>
      </c>
      <c r="C568" s="1" t="s">
        <v>135</v>
      </c>
      <c r="D568" s="31"/>
      <c r="E568" s="31"/>
      <c r="F568" s="31"/>
      <c r="G568" s="9" t="str">
        <f t="shared" si="16"/>
        <v/>
      </c>
      <c r="H568" s="52" t="str">
        <f t="shared" si="17"/>
        <v/>
      </c>
    </row>
    <row r="569" spans="1:8">
      <c r="A569" s="48" t="str">
        <f>('ANNEXURE B &amp; C'!P$3)</f>
        <v>410202</v>
      </c>
      <c r="B569" s="2">
        <v>2280001</v>
      </c>
      <c r="C569" s="2" t="s">
        <v>136</v>
      </c>
      <c r="D569" s="20">
        <v>0</v>
      </c>
      <c r="E569" s="20">
        <v>0</v>
      </c>
      <c r="F569" s="38">
        <f>('ANNEXURE B &amp; C'!P$162)</f>
        <v>0</v>
      </c>
      <c r="G569" s="9" t="str">
        <f t="shared" si="16"/>
        <v/>
      </c>
      <c r="H569" s="52" t="str">
        <f t="shared" si="17"/>
        <v/>
      </c>
    </row>
    <row r="570" spans="1:8">
      <c r="A570" s="48" t="str">
        <f>('ANNEXURE B &amp; C'!P$3)</f>
        <v>410202</v>
      </c>
      <c r="B570" s="2">
        <v>2280002</v>
      </c>
      <c r="C570" s="2" t="s">
        <v>137</v>
      </c>
      <c r="D570" s="20">
        <v>0</v>
      </c>
      <c r="E570" s="20">
        <v>0</v>
      </c>
      <c r="F570" s="38">
        <f>('ANNEXURE B &amp; C'!P$163)</f>
        <v>0</v>
      </c>
      <c r="G570" s="9" t="str">
        <f t="shared" si="16"/>
        <v/>
      </c>
      <c r="H570" s="52" t="str">
        <f t="shared" si="17"/>
        <v/>
      </c>
    </row>
    <row r="571" spans="1:8">
      <c r="A571" s="48" t="str">
        <f>('ANNEXURE B &amp; C'!P$3)</f>
        <v>410202</v>
      </c>
      <c r="B571" s="3">
        <v>2289995</v>
      </c>
      <c r="C571" s="3" t="s">
        <v>138</v>
      </c>
      <c r="D571" s="39">
        <v>0</v>
      </c>
      <c r="E571" s="39">
        <v>0</v>
      </c>
      <c r="F571" s="39">
        <f>SUM(F569:F570)</f>
        <v>0</v>
      </c>
      <c r="G571" s="9" t="str">
        <f t="shared" si="16"/>
        <v/>
      </c>
      <c r="H571" s="52" t="str">
        <f t="shared" si="17"/>
        <v/>
      </c>
    </row>
    <row r="572" spans="1:8">
      <c r="B572" s="1"/>
      <c r="C572" s="1"/>
      <c r="D572" s="31"/>
      <c r="E572" s="31"/>
      <c r="F572" s="31"/>
      <c r="G572" s="9" t="str">
        <f t="shared" si="16"/>
        <v/>
      </c>
      <c r="H572" s="52" t="str">
        <f t="shared" si="17"/>
        <v/>
      </c>
    </row>
    <row r="573" spans="1:8">
      <c r="A573" s="48" t="str">
        <f>('ANNEXURE B &amp; C'!P$3)</f>
        <v>410202</v>
      </c>
      <c r="B573" s="1">
        <v>2300000</v>
      </c>
      <c r="C573" s="1" t="s">
        <v>139</v>
      </c>
      <c r="D573" s="31"/>
      <c r="E573" s="31"/>
      <c r="F573" s="31"/>
      <c r="G573" s="9" t="str">
        <f t="shared" si="16"/>
        <v/>
      </c>
      <c r="H573" s="52" t="str">
        <f t="shared" si="17"/>
        <v/>
      </c>
    </row>
    <row r="574" spans="1:8">
      <c r="A574" s="48" t="str">
        <f>('ANNEXURE B &amp; C'!P$3)</f>
        <v>410202</v>
      </c>
      <c r="B574" s="2">
        <v>2300001</v>
      </c>
      <c r="C574" s="2" t="s">
        <v>140</v>
      </c>
      <c r="D574" s="20">
        <v>0</v>
      </c>
      <c r="E574" s="20">
        <v>0</v>
      </c>
      <c r="F574" s="38">
        <f>('ANNEXURE B &amp; C'!P$167)</f>
        <v>0</v>
      </c>
      <c r="G574" s="9" t="str">
        <f t="shared" si="16"/>
        <v/>
      </c>
      <c r="H574" s="52" t="str">
        <f t="shared" si="17"/>
        <v/>
      </c>
    </row>
    <row r="575" spans="1:8">
      <c r="A575" s="48" t="str">
        <f>('ANNEXURE B &amp; C'!P$3)</f>
        <v>410202</v>
      </c>
      <c r="B575" s="2">
        <v>2300002</v>
      </c>
      <c r="C575" s="2" t="s">
        <v>141</v>
      </c>
      <c r="D575" s="20">
        <v>0</v>
      </c>
      <c r="E575" s="20">
        <v>0</v>
      </c>
      <c r="F575" s="38">
        <f>('ANNEXURE B &amp; C'!P$168)</f>
        <v>0</v>
      </c>
      <c r="G575" s="9" t="str">
        <f t="shared" si="16"/>
        <v/>
      </c>
      <c r="H575" s="52" t="str">
        <f t="shared" si="17"/>
        <v/>
      </c>
    </row>
    <row r="576" spans="1:8">
      <c r="A576" s="48" t="str">
        <f>('ANNEXURE B &amp; C'!P$3)</f>
        <v>410202</v>
      </c>
      <c r="B576" s="2">
        <v>2300003</v>
      </c>
      <c r="C576" s="2" t="s">
        <v>142</v>
      </c>
      <c r="D576" s="20">
        <v>0</v>
      </c>
      <c r="E576" s="20">
        <v>0</v>
      </c>
      <c r="F576" s="38">
        <f>('ANNEXURE B &amp; C'!P$169)</f>
        <v>0</v>
      </c>
      <c r="G576" s="9" t="str">
        <f t="shared" si="16"/>
        <v/>
      </c>
      <c r="H576" s="52" t="str">
        <f t="shared" si="17"/>
        <v/>
      </c>
    </row>
    <row r="577" spans="1:8">
      <c r="A577" s="48" t="str">
        <f>('ANNEXURE B &amp; C'!P$3)</f>
        <v>410202</v>
      </c>
      <c r="B577" s="2">
        <v>2300204</v>
      </c>
      <c r="C577" s="2" t="s">
        <v>143</v>
      </c>
      <c r="D577" s="20">
        <v>0</v>
      </c>
      <c r="E577" s="20">
        <v>0</v>
      </c>
      <c r="F577" s="38">
        <f>('ANNEXURE B &amp; C'!P$170)</f>
        <v>0</v>
      </c>
      <c r="G577" s="9" t="str">
        <f t="shared" si="16"/>
        <v/>
      </c>
      <c r="H577" s="52" t="str">
        <f t="shared" si="17"/>
        <v/>
      </c>
    </row>
    <row r="578" spans="1:8">
      <c r="A578" s="48" t="str">
        <f>('ANNEXURE B &amp; C'!P$3)</f>
        <v>410202</v>
      </c>
      <c r="B578" s="2">
        <v>2300800</v>
      </c>
      <c r="C578" s="2" t="s">
        <v>144</v>
      </c>
      <c r="D578" s="20">
        <v>0</v>
      </c>
      <c r="E578" s="20">
        <v>0</v>
      </c>
      <c r="F578" s="38">
        <f>('ANNEXURE B &amp; C'!P$171)</f>
        <v>0</v>
      </c>
      <c r="G578" s="9" t="str">
        <f t="shared" si="16"/>
        <v/>
      </c>
      <c r="H578" s="52" t="str">
        <f t="shared" si="17"/>
        <v/>
      </c>
    </row>
    <row r="579" spans="1:8">
      <c r="A579" s="48" t="str">
        <f>('ANNEXURE B &amp; C'!P$3)</f>
        <v>410202</v>
      </c>
      <c r="B579" s="2">
        <v>2300801</v>
      </c>
      <c r="C579" s="2" t="s">
        <v>145</v>
      </c>
      <c r="D579" s="20">
        <v>0</v>
      </c>
      <c r="E579" s="20">
        <v>0</v>
      </c>
      <c r="F579" s="38">
        <f>('ANNEXURE B &amp; C'!P$172)</f>
        <v>0</v>
      </c>
      <c r="G579" s="9" t="str">
        <f t="shared" si="16"/>
        <v/>
      </c>
      <c r="H579" s="52" t="str">
        <f t="shared" si="17"/>
        <v/>
      </c>
    </row>
    <row r="580" spans="1:8">
      <c r="A580" s="48" t="str">
        <f>('ANNEXURE B &amp; C'!P$3)</f>
        <v>410202</v>
      </c>
      <c r="B580" s="2">
        <v>2300803</v>
      </c>
      <c r="C580" s="2" t="s">
        <v>146</v>
      </c>
      <c r="D580" s="20">
        <v>0</v>
      </c>
      <c r="E580" s="20">
        <v>0</v>
      </c>
      <c r="F580" s="38">
        <f>('ANNEXURE B &amp; C'!P$173)</f>
        <v>0</v>
      </c>
      <c r="G580" s="9" t="str">
        <f t="shared" si="16"/>
        <v/>
      </c>
      <c r="H580" s="52" t="str">
        <f t="shared" si="17"/>
        <v/>
      </c>
    </row>
    <row r="581" spans="1:8">
      <c r="A581" s="48" t="str">
        <f>('ANNEXURE B &amp; C'!P$3)</f>
        <v>410202</v>
      </c>
      <c r="B581" s="2">
        <v>2301503</v>
      </c>
      <c r="C581" s="2" t="s">
        <v>147</v>
      </c>
      <c r="D581" s="20">
        <v>0</v>
      </c>
      <c r="E581" s="20">
        <v>0</v>
      </c>
      <c r="F581" s="38">
        <f>('ANNEXURE B &amp; C'!P$174)</f>
        <v>0</v>
      </c>
      <c r="G581" s="9" t="str">
        <f t="shared" si="16"/>
        <v/>
      </c>
      <c r="H581" s="52" t="str">
        <f t="shared" si="17"/>
        <v/>
      </c>
    </row>
    <row r="582" spans="1:8">
      <c r="A582" s="48" t="str">
        <f>('ANNEXURE B &amp; C'!P$3)</f>
        <v>410202</v>
      </c>
      <c r="B582" s="2">
        <v>2301802</v>
      </c>
      <c r="C582" s="2" t="s">
        <v>148</v>
      </c>
      <c r="D582" s="20">
        <v>0</v>
      </c>
      <c r="E582" s="20">
        <v>0</v>
      </c>
      <c r="F582" s="38">
        <f>('ANNEXURE B &amp; C'!P$175)</f>
        <v>0</v>
      </c>
      <c r="G582" s="9" t="str">
        <f t="shared" si="16"/>
        <v/>
      </c>
      <c r="H582" s="52" t="str">
        <f t="shared" si="17"/>
        <v/>
      </c>
    </row>
    <row r="583" spans="1:8">
      <c r="A583" s="48" t="str">
        <f>('ANNEXURE B &amp; C'!P$3)</f>
        <v>410202</v>
      </c>
      <c r="B583" s="2">
        <v>2301803</v>
      </c>
      <c r="C583" s="2" t="s">
        <v>149</v>
      </c>
      <c r="D583" s="20">
        <v>0</v>
      </c>
      <c r="E583" s="20">
        <v>0</v>
      </c>
      <c r="F583" s="38">
        <f>('ANNEXURE B &amp; C'!P$176)</f>
        <v>0</v>
      </c>
      <c r="G583" s="9" t="str">
        <f t="shared" si="16"/>
        <v/>
      </c>
      <c r="H583" s="52" t="str">
        <f t="shared" si="17"/>
        <v/>
      </c>
    </row>
    <row r="584" spans="1:8">
      <c r="A584" s="48" t="str">
        <f>('ANNEXURE B &amp; C'!P$3)</f>
        <v>410202</v>
      </c>
      <c r="B584" s="2">
        <v>2301900</v>
      </c>
      <c r="C584" s="2" t="s">
        <v>150</v>
      </c>
      <c r="D584" s="20">
        <v>0</v>
      </c>
      <c r="E584" s="20">
        <v>0</v>
      </c>
      <c r="F584" s="38">
        <f>('ANNEXURE B &amp; C'!P$177)</f>
        <v>0</v>
      </c>
      <c r="G584" s="9" t="str">
        <f t="shared" si="16"/>
        <v/>
      </c>
      <c r="H584" s="52" t="str">
        <f t="shared" si="17"/>
        <v/>
      </c>
    </row>
    <row r="585" spans="1:8">
      <c r="A585" s="48" t="str">
        <f>('ANNEXURE B &amp; C'!P$3)</f>
        <v>410202</v>
      </c>
      <c r="B585" s="2">
        <v>2301901</v>
      </c>
      <c r="C585" s="2" t="s">
        <v>151</v>
      </c>
      <c r="D585" s="20">
        <v>0</v>
      </c>
      <c r="E585" s="20">
        <v>0</v>
      </c>
      <c r="F585" s="38">
        <f>('ANNEXURE B &amp; C'!P$178)</f>
        <v>0</v>
      </c>
      <c r="G585" s="9" t="str">
        <f t="shared" si="16"/>
        <v/>
      </c>
      <c r="H585" s="52" t="str">
        <f t="shared" si="17"/>
        <v/>
      </c>
    </row>
    <row r="586" spans="1:8">
      <c r="A586" s="48" t="str">
        <f>('ANNEXURE B &amp; C'!P$3)</f>
        <v>410202</v>
      </c>
      <c r="B586" s="3">
        <v>2309995</v>
      </c>
      <c r="C586" s="3" t="s">
        <v>152</v>
      </c>
      <c r="D586" s="39">
        <v>0</v>
      </c>
      <c r="E586" s="39">
        <v>0</v>
      </c>
      <c r="F586" s="39">
        <f>SUM(F574:F585)</f>
        <v>0</v>
      </c>
      <c r="G586" s="9" t="str">
        <f t="shared" ref="G586:G649" si="18">IF(E586&lt;0.01,"",IF(E586&gt;F586,"BUDGET ERROR - INSUFICIENT",""))</f>
        <v/>
      </c>
      <c r="H586" s="52" t="str">
        <f t="shared" ref="H586:H649" si="19">IF(F586&lt;0.1,"",IF(D586=0,"NO ORIGINAL BUDGET",(F586-D586)/D586))</f>
        <v/>
      </c>
    </row>
    <row r="587" spans="1:8">
      <c r="B587" s="1"/>
      <c r="C587" s="1"/>
      <c r="D587" s="31"/>
      <c r="E587" s="31"/>
      <c r="F587" s="31"/>
      <c r="G587" s="9" t="str">
        <f t="shared" si="18"/>
        <v/>
      </c>
      <c r="H587" s="52" t="str">
        <f t="shared" si="19"/>
        <v/>
      </c>
    </row>
    <row r="588" spans="1:8" ht="15.75" thickBot="1">
      <c r="A588" s="48" t="str">
        <f>('ANNEXURE B &amp; C'!P$3)</f>
        <v>410202</v>
      </c>
      <c r="B588" s="4">
        <v>2359997</v>
      </c>
      <c r="C588" s="4" t="s">
        <v>153</v>
      </c>
      <c r="D588" s="40">
        <v>0</v>
      </c>
      <c r="E588" s="40">
        <v>0</v>
      </c>
      <c r="F588" s="40">
        <f>SUM(F586+F571+F566+F559+F553+F546)</f>
        <v>0</v>
      </c>
      <c r="G588" s="9" t="str">
        <f t="shared" si="18"/>
        <v/>
      </c>
      <c r="H588" s="52" t="str">
        <f t="shared" si="19"/>
        <v/>
      </c>
    </row>
    <row r="589" spans="1:8" ht="15.75" thickTop="1">
      <c r="B589" s="1"/>
      <c r="C589" s="1"/>
      <c r="D589" s="31"/>
      <c r="E589" s="31"/>
      <c r="F589" s="31"/>
      <c r="G589" s="9" t="str">
        <f t="shared" si="18"/>
        <v/>
      </c>
      <c r="H589" s="52" t="str">
        <f t="shared" si="19"/>
        <v/>
      </c>
    </row>
    <row r="590" spans="1:8" ht="15.75" thickBot="1">
      <c r="A590" s="48" t="str">
        <f>('ANNEXURE B &amp; C'!P$3)</f>
        <v>410202</v>
      </c>
      <c r="B590" s="5">
        <v>2379995</v>
      </c>
      <c r="C590" s="5" t="s">
        <v>154</v>
      </c>
      <c r="D590" s="41">
        <v>0</v>
      </c>
      <c r="E590" s="41">
        <v>0</v>
      </c>
      <c r="F590" s="41">
        <f>SUM(F588)</f>
        <v>0</v>
      </c>
      <c r="G590" s="9" t="str">
        <f t="shared" si="18"/>
        <v/>
      </c>
      <c r="H590" s="52" t="str">
        <f t="shared" si="19"/>
        <v/>
      </c>
    </row>
    <row r="591" spans="1:8">
      <c r="B591" s="1"/>
      <c r="C591" s="1"/>
      <c r="D591" s="31"/>
      <c r="E591" s="31"/>
      <c r="F591" s="31"/>
      <c r="G591" s="9" t="str">
        <f t="shared" si="18"/>
        <v/>
      </c>
      <c r="H591" s="52" t="str">
        <f t="shared" si="19"/>
        <v/>
      </c>
    </row>
    <row r="592" spans="1:8" ht="15.75" thickBot="1">
      <c r="A592" s="48" t="str">
        <f>('ANNEXURE B &amp; C'!P$3)</f>
        <v>410202</v>
      </c>
      <c r="B592" s="5">
        <v>2459998</v>
      </c>
      <c r="C592" s="5" t="s">
        <v>155</v>
      </c>
      <c r="D592" s="41">
        <v>0</v>
      </c>
      <c r="E592" s="41">
        <v>0</v>
      </c>
      <c r="F592" s="41">
        <f>SUM(F590)</f>
        <v>0</v>
      </c>
      <c r="G592" s="9" t="str">
        <f t="shared" si="18"/>
        <v/>
      </c>
      <c r="H592" s="52" t="str">
        <f t="shared" si="19"/>
        <v/>
      </c>
    </row>
    <row r="593" spans="1:8">
      <c r="B593" s="1"/>
      <c r="C593" s="1"/>
      <c r="D593" s="31"/>
      <c r="E593" s="31"/>
      <c r="F593" s="31"/>
      <c r="G593" s="9" t="str">
        <f t="shared" si="18"/>
        <v/>
      </c>
      <c r="H593" s="52" t="str">
        <f t="shared" si="19"/>
        <v/>
      </c>
    </row>
    <row r="594" spans="1:8">
      <c r="A594" s="48" t="str">
        <f>('ANNEXURE B &amp; C'!P$3)</f>
        <v>410202</v>
      </c>
      <c r="B594" s="1">
        <v>3010000</v>
      </c>
      <c r="C594" s="1" t="s">
        <v>156</v>
      </c>
      <c r="D594" s="31"/>
      <c r="E594" s="31"/>
      <c r="F594" s="31"/>
      <c r="G594" s="9" t="str">
        <f t="shared" si="18"/>
        <v/>
      </c>
      <c r="H594" s="52" t="str">
        <f t="shared" si="19"/>
        <v/>
      </c>
    </row>
    <row r="595" spans="1:8">
      <c r="A595" s="48" t="str">
        <f>('ANNEXURE B &amp; C'!P$3)</f>
        <v>410202</v>
      </c>
      <c r="B595" s="2">
        <v>3010001</v>
      </c>
      <c r="C595" s="2" t="s">
        <v>112</v>
      </c>
      <c r="D595" s="38">
        <v>1294000</v>
      </c>
      <c r="E595" s="38">
        <v>963259.95</v>
      </c>
      <c r="F595" s="38">
        <f>('ANNEXURE B &amp; C'!P$188)</f>
        <v>1196342</v>
      </c>
      <c r="G595" s="9" t="str">
        <f t="shared" si="18"/>
        <v/>
      </c>
      <c r="H595" s="52">
        <f t="shared" si="19"/>
        <v>-7.5469860896445126E-2</v>
      </c>
    </row>
    <row r="596" spans="1:8">
      <c r="A596" s="48" t="str">
        <f>('ANNEXURE B &amp; C'!P$3)</f>
        <v>410202</v>
      </c>
      <c r="B596" s="2">
        <v>3010002</v>
      </c>
      <c r="C596" s="2" t="s">
        <v>155</v>
      </c>
      <c r="D596" s="38">
        <v>0</v>
      </c>
      <c r="E596" s="38">
        <v>0</v>
      </c>
      <c r="F596" s="38">
        <f>('ANNEXURE B &amp; C'!P$189)</f>
        <v>0</v>
      </c>
      <c r="G596" s="9" t="str">
        <f t="shared" si="18"/>
        <v/>
      </c>
      <c r="H596" s="52" t="str">
        <f t="shared" si="19"/>
        <v/>
      </c>
    </row>
    <row r="597" spans="1:8">
      <c r="A597" s="48" t="str">
        <f>('ANNEXURE B &amp; C'!P$3)</f>
        <v>410202</v>
      </c>
      <c r="B597" s="2"/>
      <c r="C597" s="1" t="s">
        <v>338</v>
      </c>
      <c r="D597" s="39"/>
      <c r="E597" s="39"/>
      <c r="F597" s="39">
        <f>('ANNEXURE B &amp; C'!P$190)</f>
        <v>0</v>
      </c>
      <c r="G597" s="9" t="str">
        <f t="shared" si="18"/>
        <v/>
      </c>
      <c r="H597" s="52" t="str">
        <f t="shared" si="19"/>
        <v/>
      </c>
    </row>
    <row r="598" spans="1:8" ht="15.75" thickBot="1">
      <c r="A598" s="48" t="str">
        <f>('ANNEXURE B &amp; C'!P$3)</f>
        <v>410202</v>
      </c>
      <c r="B598" s="5">
        <v>3019995</v>
      </c>
      <c r="C598" s="5" t="s">
        <v>339</v>
      </c>
      <c r="D598" s="37">
        <v>1294000</v>
      </c>
      <c r="E598" s="37">
        <v>963259.95</v>
      </c>
      <c r="F598" s="37">
        <f>('ANNEXURE B &amp; C'!P$191)</f>
        <v>1196342</v>
      </c>
      <c r="G598" s="9" t="str">
        <f t="shared" si="18"/>
        <v/>
      </c>
      <c r="H598" s="52">
        <f t="shared" si="19"/>
        <v>-7.5469860896445126E-2</v>
      </c>
    </row>
    <row r="599" spans="1:8">
      <c r="B599" s="1"/>
      <c r="C599" s="1"/>
      <c r="D599" s="31"/>
      <c r="E599" s="31"/>
      <c r="F599" s="31"/>
      <c r="G599" s="9" t="str">
        <f t="shared" si="18"/>
        <v/>
      </c>
      <c r="H599" s="52" t="str">
        <f t="shared" si="19"/>
        <v/>
      </c>
    </row>
    <row r="600" spans="1:8">
      <c r="A600" s="48" t="str">
        <f>('ANNEXURE B &amp; C'!P$3)</f>
        <v>410202</v>
      </c>
      <c r="B600" s="1">
        <v>4030000</v>
      </c>
      <c r="C600" s="1" t="s">
        <v>157</v>
      </c>
      <c r="D600" s="31"/>
      <c r="E600" s="31"/>
      <c r="F600" s="31"/>
      <c r="G600" s="9" t="str">
        <f t="shared" si="18"/>
        <v/>
      </c>
      <c r="H600" s="52" t="str">
        <f t="shared" si="19"/>
        <v/>
      </c>
    </row>
    <row r="601" spans="1:8">
      <c r="A601" s="48" t="str">
        <f>('ANNEXURE B &amp; C'!P$3)</f>
        <v>410202</v>
      </c>
      <c r="B601" s="2">
        <v>4030001</v>
      </c>
      <c r="C601" s="2" t="s">
        <v>158</v>
      </c>
      <c r="D601" s="20">
        <v>255000</v>
      </c>
      <c r="E601" s="20">
        <v>0</v>
      </c>
      <c r="F601" s="38">
        <f>('ANNEXURE B &amp; C'!P$194)</f>
        <v>45000</v>
      </c>
      <c r="G601" s="9" t="str">
        <f t="shared" si="18"/>
        <v/>
      </c>
      <c r="H601" s="52">
        <f t="shared" si="19"/>
        <v>-0.82352941176470584</v>
      </c>
    </row>
    <row r="602" spans="1:8">
      <c r="A602" s="48" t="str">
        <f>('ANNEXURE B &amp; C'!P$3)</f>
        <v>410202</v>
      </c>
      <c r="B602" s="2">
        <v>4030002</v>
      </c>
      <c r="C602" s="2" t="s">
        <v>159</v>
      </c>
      <c r="D602" s="20">
        <v>492000</v>
      </c>
      <c r="E602" s="20">
        <v>96178.04</v>
      </c>
      <c r="F602" s="38">
        <f>('ANNEXURE B &amp; C'!P$195)</f>
        <v>169556</v>
      </c>
      <c r="G602" s="9" t="str">
        <f t="shared" si="18"/>
        <v/>
      </c>
      <c r="H602" s="52">
        <f t="shared" si="19"/>
        <v>-0.65537398373983735</v>
      </c>
    </row>
    <row r="603" spans="1:8">
      <c r="A603" s="48" t="str">
        <f>('ANNEXURE B &amp; C'!P$3)</f>
        <v>410202</v>
      </c>
      <c r="B603" s="2">
        <v>4030003</v>
      </c>
      <c r="C603" s="2" t="s">
        <v>160</v>
      </c>
      <c r="D603" s="20">
        <v>0</v>
      </c>
      <c r="E603" s="20">
        <v>0</v>
      </c>
      <c r="F603" s="38">
        <f>('ANNEXURE B &amp; C'!P$196)</f>
        <v>0</v>
      </c>
      <c r="G603" s="9" t="str">
        <f t="shared" si="18"/>
        <v/>
      </c>
      <c r="H603" s="52" t="str">
        <f t="shared" si="19"/>
        <v/>
      </c>
    </row>
    <row r="604" spans="1:8">
      <c r="A604" s="48" t="str">
        <f>('ANNEXURE B &amp; C'!P$3)</f>
        <v>410202</v>
      </c>
      <c r="B604" s="2">
        <v>4030004</v>
      </c>
      <c r="C604" s="2" t="s">
        <v>161</v>
      </c>
      <c r="D604" s="20">
        <v>150000</v>
      </c>
      <c r="E604" s="20">
        <v>0</v>
      </c>
      <c r="F604" s="38">
        <f>('ANNEXURE B &amp; C'!P$197)</f>
        <v>150000</v>
      </c>
      <c r="G604" s="9" t="str">
        <f t="shared" si="18"/>
        <v/>
      </c>
      <c r="H604" s="52">
        <f t="shared" si="19"/>
        <v>0</v>
      </c>
    </row>
    <row r="605" spans="1:8">
      <c r="A605" s="48" t="str">
        <f>('ANNEXURE B &amp; C'!P$3)</f>
        <v>410202</v>
      </c>
      <c r="B605" s="2">
        <v>4030005</v>
      </c>
      <c r="C605" s="2" t="s">
        <v>162</v>
      </c>
      <c r="D605" s="20">
        <v>0</v>
      </c>
      <c r="E605" s="20">
        <v>0</v>
      </c>
      <c r="F605" s="38">
        <f>('ANNEXURE B &amp; C'!P$198)</f>
        <v>0</v>
      </c>
      <c r="G605" s="9" t="str">
        <f t="shared" si="18"/>
        <v/>
      </c>
      <c r="H605" s="52" t="str">
        <f t="shared" si="19"/>
        <v/>
      </c>
    </row>
    <row r="606" spans="1:8" ht="15.75" thickBot="1">
      <c r="A606" s="48" t="str">
        <f>('ANNEXURE B &amp; C'!P$3)</f>
        <v>410202</v>
      </c>
      <c r="B606" s="3">
        <v>4039995</v>
      </c>
      <c r="C606" s="3" t="s">
        <v>163</v>
      </c>
      <c r="D606" s="42">
        <v>897000</v>
      </c>
      <c r="E606" s="36">
        <v>96178.04</v>
      </c>
      <c r="F606" s="43">
        <f>SUM(F601:F605)</f>
        <v>364556</v>
      </c>
      <c r="G606" s="9" t="str">
        <f t="shared" si="18"/>
        <v/>
      </c>
      <c r="H606" s="52">
        <f t="shared" si="19"/>
        <v>-0.59358305462653294</v>
      </c>
    </row>
    <row r="607" spans="1:8" ht="15.75" thickTop="1">
      <c r="B607" s="2"/>
      <c r="C607" s="2"/>
      <c r="D607" s="32"/>
      <c r="E607" s="32"/>
      <c r="G607" s="9" t="str">
        <f t="shared" si="18"/>
        <v/>
      </c>
      <c r="H607" s="52" t="str">
        <f t="shared" si="19"/>
        <v/>
      </c>
    </row>
    <row r="608" spans="1:8">
      <c r="A608" s="48" t="str">
        <f>('ANNEXURE B &amp; C'!P$3)</f>
        <v>410202</v>
      </c>
      <c r="B608" s="1">
        <v>4030000</v>
      </c>
      <c r="C608" s="1" t="s">
        <v>164</v>
      </c>
      <c r="D608" s="31"/>
      <c r="E608" s="31"/>
      <c r="F608" s="31"/>
      <c r="G608" s="9" t="str">
        <f t="shared" si="18"/>
        <v/>
      </c>
      <c r="H608" s="52" t="str">
        <f t="shared" si="19"/>
        <v/>
      </c>
    </row>
    <row r="609" spans="1:8">
      <c r="A609" s="48" t="str">
        <f>('ANNEXURE B &amp; C'!P$3)</f>
        <v>410202</v>
      </c>
      <c r="B609" s="2">
        <v>4031001</v>
      </c>
      <c r="C609" s="2" t="s">
        <v>158</v>
      </c>
      <c r="D609" s="20">
        <v>0</v>
      </c>
      <c r="E609" s="20">
        <v>0</v>
      </c>
      <c r="F609" s="38">
        <f>('ANNEXURE B &amp; C'!P$202)</f>
        <v>0</v>
      </c>
      <c r="G609" s="9" t="str">
        <f t="shared" si="18"/>
        <v/>
      </c>
      <c r="H609" s="52" t="str">
        <f t="shared" si="19"/>
        <v/>
      </c>
    </row>
    <row r="610" spans="1:8">
      <c r="A610" s="48" t="str">
        <f>('ANNEXURE B &amp; C'!P$3)</f>
        <v>410202</v>
      </c>
      <c r="B610" s="2">
        <v>4031002</v>
      </c>
      <c r="C610" s="2" t="s">
        <v>159</v>
      </c>
      <c r="D610" s="20">
        <v>0</v>
      </c>
      <c r="E610" s="20">
        <v>0</v>
      </c>
      <c r="F610" s="38">
        <f>('ANNEXURE B &amp; C'!P$203)</f>
        <v>0</v>
      </c>
      <c r="G610" s="9" t="str">
        <f t="shared" si="18"/>
        <v/>
      </c>
      <c r="H610" s="52" t="str">
        <f t="shared" si="19"/>
        <v/>
      </c>
    </row>
    <row r="611" spans="1:8">
      <c r="A611" s="48" t="str">
        <f>('ANNEXURE B &amp; C'!P$3)</f>
        <v>410202</v>
      </c>
      <c r="B611" s="2">
        <v>4031003</v>
      </c>
      <c r="C611" s="2" t="s">
        <v>160</v>
      </c>
      <c r="D611" s="20">
        <v>0</v>
      </c>
      <c r="E611" s="20">
        <v>0</v>
      </c>
      <c r="F611" s="38">
        <f>('ANNEXURE B &amp; C'!P$204)</f>
        <v>0</v>
      </c>
      <c r="G611" s="9" t="str">
        <f t="shared" si="18"/>
        <v/>
      </c>
      <c r="H611" s="52" t="str">
        <f t="shared" si="19"/>
        <v/>
      </c>
    </row>
    <row r="612" spans="1:8">
      <c r="A612" s="48" t="str">
        <f>('ANNEXURE B &amp; C'!P$3)</f>
        <v>410202</v>
      </c>
      <c r="B612" s="2">
        <v>4031004</v>
      </c>
      <c r="C612" s="2" t="s">
        <v>161</v>
      </c>
      <c r="D612" s="20">
        <v>0</v>
      </c>
      <c r="E612" s="20">
        <v>0</v>
      </c>
      <c r="F612" s="38">
        <f>('ANNEXURE B &amp; C'!P$205)</f>
        <v>0</v>
      </c>
      <c r="G612" s="9" t="str">
        <f t="shared" si="18"/>
        <v/>
      </c>
      <c r="H612" s="52" t="str">
        <f t="shared" si="19"/>
        <v/>
      </c>
    </row>
    <row r="613" spans="1:8">
      <c r="A613" s="48" t="str">
        <f>('ANNEXURE B &amp; C'!P$3)</f>
        <v>410202</v>
      </c>
      <c r="B613" s="2">
        <v>4031005</v>
      </c>
      <c r="C613" s="2" t="s">
        <v>162</v>
      </c>
      <c r="D613" s="20">
        <v>0</v>
      </c>
      <c r="E613" s="20">
        <v>0</v>
      </c>
      <c r="F613" s="38">
        <f>('ANNEXURE B &amp; C'!P$206)</f>
        <v>0</v>
      </c>
      <c r="G613" s="9" t="str">
        <f t="shared" si="18"/>
        <v/>
      </c>
      <c r="H613" s="52" t="str">
        <f t="shared" si="19"/>
        <v/>
      </c>
    </row>
    <row r="614" spans="1:8">
      <c r="A614" s="48" t="str">
        <f>('ANNEXURE B &amp; C'!P$3)</f>
        <v>410202</v>
      </c>
      <c r="B614" s="3">
        <v>4039995</v>
      </c>
      <c r="C614" s="3" t="s">
        <v>165</v>
      </c>
      <c r="D614" s="39">
        <v>0</v>
      </c>
      <c r="E614" s="39">
        <v>0</v>
      </c>
      <c r="F614" s="39">
        <f>SUM(F609:F613)</f>
        <v>0</v>
      </c>
      <c r="G614" s="9" t="str">
        <f t="shared" si="18"/>
        <v/>
      </c>
      <c r="H614" s="52" t="str">
        <f t="shared" si="19"/>
        <v/>
      </c>
    </row>
    <row r="615" spans="1:8">
      <c r="B615" s="2"/>
      <c r="C615" s="2"/>
      <c r="D615" s="32"/>
      <c r="E615" s="32"/>
      <c r="G615" s="9" t="str">
        <f t="shared" si="18"/>
        <v/>
      </c>
      <c r="H615" s="52" t="str">
        <f t="shared" si="19"/>
        <v/>
      </c>
    </row>
    <row r="616" spans="1:8" ht="15.75" thickBot="1">
      <c r="A616" s="48" t="str">
        <f>('ANNEXURE B &amp; C'!P$3)</f>
        <v>410202</v>
      </c>
      <c r="B616" s="5">
        <v>4039995</v>
      </c>
      <c r="C616" s="5" t="s">
        <v>166</v>
      </c>
      <c r="D616" s="41">
        <v>897000</v>
      </c>
      <c r="E616" s="41">
        <v>96178.04</v>
      </c>
      <c r="F616" s="41">
        <f>SUM(F614+F606)</f>
        <v>364556</v>
      </c>
      <c r="G616" s="9" t="str">
        <f t="shared" si="18"/>
        <v/>
      </c>
      <c r="H616" s="52">
        <f t="shared" si="19"/>
        <v>-0.59358305462653294</v>
      </c>
    </row>
    <row r="617" spans="1:8">
      <c r="G617" s="9" t="str">
        <f t="shared" si="18"/>
        <v/>
      </c>
      <c r="H617" s="52" t="str">
        <f t="shared" si="19"/>
        <v/>
      </c>
    </row>
    <row r="618" spans="1:8">
      <c r="A618" s="48" t="str">
        <f>('ANNEXURE B &amp; C'!Q$3)</f>
        <v>410301</v>
      </c>
      <c r="B618" s="1">
        <v>1000000</v>
      </c>
      <c r="C618" s="1" t="s">
        <v>0</v>
      </c>
      <c r="D618" s="31"/>
      <c r="E618" s="31"/>
      <c r="G618" s="9" t="str">
        <f t="shared" si="18"/>
        <v/>
      </c>
      <c r="H618" s="52" t="str">
        <f t="shared" si="19"/>
        <v/>
      </c>
    </row>
    <row r="619" spans="1:8">
      <c r="B619" s="1"/>
      <c r="C619" s="1"/>
      <c r="D619" s="31"/>
      <c r="E619" s="31"/>
      <c r="G619" s="9" t="str">
        <f t="shared" si="18"/>
        <v/>
      </c>
      <c r="H619" s="52" t="str">
        <f t="shared" si="19"/>
        <v/>
      </c>
    </row>
    <row r="620" spans="1:8">
      <c r="A620" s="48" t="str">
        <f>('ANNEXURE B &amp; C'!Q$3)</f>
        <v>410301</v>
      </c>
      <c r="B620" s="1">
        <v>1020000</v>
      </c>
      <c r="C620" s="1" t="s">
        <v>2</v>
      </c>
      <c r="D620" s="31"/>
      <c r="E620" s="31"/>
      <c r="F620" s="31"/>
      <c r="G620" s="9" t="str">
        <f t="shared" si="18"/>
        <v/>
      </c>
      <c r="H620" s="52" t="str">
        <f t="shared" si="19"/>
        <v/>
      </c>
    </row>
    <row r="621" spans="1:8">
      <c r="A621" s="48" t="str">
        <f>('ANNEXURE B &amp; C'!Q$3)</f>
        <v>410301</v>
      </c>
      <c r="B621" s="2">
        <v>1020001</v>
      </c>
      <c r="C621" s="2" t="s">
        <v>3</v>
      </c>
      <c r="D621" s="20">
        <v>0</v>
      </c>
      <c r="E621" s="20">
        <v>0</v>
      </c>
      <c r="F621" s="38">
        <f>('ANNEXURE B &amp; C'!Q$10)</f>
        <v>0</v>
      </c>
      <c r="G621" s="9" t="str">
        <f t="shared" si="18"/>
        <v/>
      </c>
      <c r="H621" s="52" t="str">
        <f t="shared" si="19"/>
        <v/>
      </c>
    </row>
    <row r="622" spans="1:8">
      <c r="A622" s="48" t="str">
        <f>('ANNEXURE B &amp; C'!Q$3)</f>
        <v>410301</v>
      </c>
      <c r="B622" s="2">
        <v>1020002</v>
      </c>
      <c r="C622" s="2" t="s">
        <v>4</v>
      </c>
      <c r="D622" s="20">
        <v>0</v>
      </c>
      <c r="E622" s="20">
        <v>0</v>
      </c>
      <c r="F622" s="38">
        <f>('ANNEXURE B &amp; C'!Q$11)</f>
        <v>0</v>
      </c>
      <c r="G622" s="9" t="str">
        <f t="shared" si="18"/>
        <v/>
      </c>
      <c r="H622" s="52" t="str">
        <f t="shared" si="19"/>
        <v/>
      </c>
    </row>
    <row r="623" spans="1:8">
      <c r="A623" s="48" t="str">
        <f>('ANNEXURE B &amp; C'!Q$3)</f>
        <v>410301</v>
      </c>
      <c r="B623" s="2">
        <v>1020004</v>
      </c>
      <c r="C623" s="2" t="s">
        <v>5</v>
      </c>
      <c r="D623" s="20">
        <v>0</v>
      </c>
      <c r="E623" s="20">
        <v>0</v>
      </c>
      <c r="F623" s="38">
        <f>('ANNEXURE B &amp; C'!Q$12)</f>
        <v>0</v>
      </c>
      <c r="G623" s="9" t="str">
        <f t="shared" si="18"/>
        <v/>
      </c>
      <c r="H623" s="52" t="str">
        <f t="shared" si="19"/>
        <v/>
      </c>
    </row>
    <row r="624" spans="1:8">
      <c r="A624" s="48" t="str">
        <f>('ANNEXURE B &amp; C'!Q$3)</f>
        <v>410301</v>
      </c>
      <c r="B624" s="2">
        <v>1020005</v>
      </c>
      <c r="C624" s="2" t="s">
        <v>6</v>
      </c>
      <c r="D624" s="20">
        <v>0</v>
      </c>
      <c r="E624" s="20">
        <v>0</v>
      </c>
      <c r="F624" s="38">
        <f>('ANNEXURE B &amp; C'!Q$13)</f>
        <v>0</v>
      </c>
      <c r="G624" s="9" t="str">
        <f t="shared" si="18"/>
        <v/>
      </c>
      <c r="H624" s="52" t="str">
        <f t="shared" si="19"/>
        <v/>
      </c>
    </row>
    <row r="625" spans="1:8">
      <c r="A625" s="48" t="str">
        <f>('ANNEXURE B &amp; C'!Q$3)</f>
        <v>410301</v>
      </c>
      <c r="B625" s="2">
        <v>1020006</v>
      </c>
      <c r="C625" s="2" t="s">
        <v>7</v>
      </c>
      <c r="D625" s="20">
        <v>0</v>
      </c>
      <c r="E625" s="20">
        <v>0</v>
      </c>
      <c r="F625" s="38">
        <f>('ANNEXURE B &amp; C'!Q$14)</f>
        <v>0</v>
      </c>
      <c r="G625" s="9" t="str">
        <f t="shared" si="18"/>
        <v/>
      </c>
      <c r="H625" s="52" t="str">
        <f t="shared" si="19"/>
        <v/>
      </c>
    </row>
    <row r="626" spans="1:8">
      <c r="A626" s="48" t="str">
        <f>('ANNEXURE B &amp; C'!Q$3)</f>
        <v>410301</v>
      </c>
      <c r="B626" s="2">
        <v>1020007</v>
      </c>
      <c r="C626" s="2" t="s">
        <v>8</v>
      </c>
      <c r="D626" s="20">
        <v>0</v>
      </c>
      <c r="E626" s="20">
        <v>0</v>
      </c>
      <c r="F626" s="38">
        <f>('ANNEXURE B &amp; C'!Q$15)</f>
        <v>0</v>
      </c>
      <c r="G626" s="9" t="str">
        <f t="shared" si="18"/>
        <v/>
      </c>
      <c r="H626" s="52" t="str">
        <f t="shared" si="19"/>
        <v/>
      </c>
    </row>
    <row r="627" spans="1:8">
      <c r="A627" s="48" t="str">
        <f>('ANNEXURE B &amp; C'!Q$3)</f>
        <v>410301</v>
      </c>
      <c r="B627" s="2">
        <v>1020009</v>
      </c>
      <c r="C627" s="2" t="s">
        <v>9</v>
      </c>
      <c r="D627" s="20">
        <v>0</v>
      </c>
      <c r="E627" s="20">
        <v>0</v>
      </c>
      <c r="F627" s="38">
        <f>('ANNEXURE B &amp; C'!Q$16)</f>
        <v>0</v>
      </c>
      <c r="G627" s="9" t="str">
        <f t="shared" si="18"/>
        <v/>
      </c>
      <c r="H627" s="52" t="str">
        <f t="shared" si="19"/>
        <v/>
      </c>
    </row>
    <row r="628" spans="1:8">
      <c r="A628" s="48" t="str">
        <f>('ANNEXURE B &amp; C'!Q$3)</f>
        <v>410301</v>
      </c>
      <c r="B628" s="2">
        <v>1020010</v>
      </c>
      <c r="C628" s="2" t="s">
        <v>10</v>
      </c>
      <c r="D628" s="20">
        <v>0</v>
      </c>
      <c r="E628" s="20">
        <v>0</v>
      </c>
      <c r="F628" s="38">
        <f>('ANNEXURE B &amp; C'!Q$17)</f>
        <v>0</v>
      </c>
      <c r="G628" s="9" t="str">
        <f t="shared" si="18"/>
        <v/>
      </c>
      <c r="H628" s="52" t="str">
        <f t="shared" si="19"/>
        <v/>
      </c>
    </row>
    <row r="629" spans="1:8">
      <c r="A629" s="48" t="str">
        <f>('ANNEXURE B &amp; C'!Q$3)</f>
        <v>410301</v>
      </c>
      <c r="B629" s="2">
        <v>1020011</v>
      </c>
      <c r="C629" s="2" t="s">
        <v>11</v>
      </c>
      <c r="D629" s="20">
        <v>0</v>
      </c>
      <c r="E629" s="20">
        <v>8976</v>
      </c>
      <c r="F629" s="38">
        <f>('ANNEXURE B &amp; C'!Q$18)</f>
        <v>0</v>
      </c>
      <c r="G629" s="9" t="str">
        <f t="shared" si="18"/>
        <v>BUDGET ERROR - INSUFICIENT</v>
      </c>
      <c r="H629" s="52" t="str">
        <f t="shared" si="19"/>
        <v/>
      </c>
    </row>
    <row r="630" spans="1:8">
      <c r="A630" s="48" t="str">
        <f>('ANNEXURE B &amp; C'!Q$3)</f>
        <v>410301</v>
      </c>
      <c r="B630" s="2">
        <v>1020012</v>
      </c>
      <c r="C630" s="2" t="s">
        <v>12</v>
      </c>
      <c r="D630" s="20">
        <v>0</v>
      </c>
      <c r="E630" s="20">
        <v>0</v>
      </c>
      <c r="F630" s="38">
        <f>('ANNEXURE B &amp; C'!Q$19)</f>
        <v>0</v>
      </c>
      <c r="G630" s="9" t="str">
        <f t="shared" si="18"/>
        <v/>
      </c>
      <c r="H630" s="52" t="str">
        <f t="shared" si="19"/>
        <v/>
      </c>
    </row>
    <row r="631" spans="1:8">
      <c r="A631" s="48" t="str">
        <f>('ANNEXURE B &amp; C'!Q$3)</f>
        <v>410301</v>
      </c>
      <c r="B631" s="2">
        <v>1020013</v>
      </c>
      <c r="C631" s="2" t="s">
        <v>13</v>
      </c>
      <c r="D631" s="20">
        <v>1497</v>
      </c>
      <c r="E631" s="20">
        <v>748.68</v>
      </c>
      <c r="F631" s="38">
        <f>('ANNEXURE B &amp; C'!Q$20)</f>
        <v>1498</v>
      </c>
      <c r="G631" s="9" t="str">
        <f t="shared" si="18"/>
        <v/>
      </c>
      <c r="H631" s="52">
        <f t="shared" si="19"/>
        <v>6.680026720106881E-4</v>
      </c>
    </row>
    <row r="632" spans="1:8">
      <c r="A632" s="48" t="str">
        <f>('ANNEXURE B &amp; C'!Q$3)</f>
        <v>410301</v>
      </c>
      <c r="B632" s="2">
        <v>1020014</v>
      </c>
      <c r="C632" s="2" t="s">
        <v>14</v>
      </c>
      <c r="D632" s="20">
        <v>0</v>
      </c>
      <c r="E632" s="20">
        <v>0</v>
      </c>
      <c r="F632" s="38">
        <f>('ANNEXURE B &amp; C'!Q$21)</f>
        <v>0</v>
      </c>
      <c r="G632" s="9" t="str">
        <f t="shared" si="18"/>
        <v/>
      </c>
      <c r="H632" s="52" t="str">
        <f t="shared" si="19"/>
        <v/>
      </c>
    </row>
    <row r="633" spans="1:8" ht="15.75" thickBot="1">
      <c r="A633" s="48" t="str">
        <f>('ANNEXURE B &amp; C'!Q$3)</f>
        <v>410301</v>
      </c>
      <c r="B633" s="3">
        <v>1029990</v>
      </c>
      <c r="C633" s="3" t="s">
        <v>15</v>
      </c>
      <c r="D633" s="41">
        <v>1497</v>
      </c>
      <c r="E633" s="41">
        <v>9724.68</v>
      </c>
      <c r="F633" s="41">
        <f>SUM(F621:F632)</f>
        <v>1498</v>
      </c>
      <c r="G633" s="9" t="str">
        <f t="shared" si="18"/>
        <v>BUDGET ERROR - INSUFICIENT</v>
      </c>
      <c r="H633" s="52">
        <f t="shared" si="19"/>
        <v>6.680026720106881E-4</v>
      </c>
    </row>
    <row r="634" spans="1:8">
      <c r="B634" s="1"/>
      <c r="C634" s="1"/>
      <c r="D634" s="31"/>
      <c r="E634" s="31"/>
      <c r="F634" s="31"/>
      <c r="G634" s="9" t="str">
        <f t="shared" si="18"/>
        <v/>
      </c>
      <c r="H634" s="52" t="str">
        <f t="shared" si="19"/>
        <v/>
      </c>
    </row>
    <row r="635" spans="1:8">
      <c r="A635" s="48" t="str">
        <f>('ANNEXURE B &amp; C'!Q$3)</f>
        <v>410301</v>
      </c>
      <c r="B635" s="1">
        <v>1030000</v>
      </c>
      <c r="C635" s="1" t="s">
        <v>16</v>
      </c>
      <c r="D635" s="31"/>
      <c r="E635" s="31"/>
      <c r="F635" s="31"/>
      <c r="G635" s="9" t="str">
        <f t="shared" si="18"/>
        <v/>
      </c>
      <c r="H635" s="52" t="str">
        <f t="shared" si="19"/>
        <v/>
      </c>
    </row>
    <row r="636" spans="1:8">
      <c r="A636" s="48" t="str">
        <f>('ANNEXURE B &amp; C'!Q$3)</f>
        <v>410301</v>
      </c>
      <c r="B636" s="2">
        <v>1030001</v>
      </c>
      <c r="C636" s="2" t="s">
        <v>17</v>
      </c>
      <c r="D636" s="20">
        <v>0</v>
      </c>
      <c r="E636" s="20">
        <v>0</v>
      </c>
      <c r="F636" s="38">
        <f>('ANNEXURE B &amp; C'!Q$25)</f>
        <v>0</v>
      </c>
      <c r="G636" s="9" t="str">
        <f t="shared" si="18"/>
        <v/>
      </c>
      <c r="H636" s="52" t="str">
        <f t="shared" si="19"/>
        <v/>
      </c>
    </row>
    <row r="637" spans="1:8">
      <c r="A637" s="48" t="str">
        <f>('ANNEXURE B &amp; C'!Q$3)</f>
        <v>410301</v>
      </c>
      <c r="B637" s="2">
        <v>1030002</v>
      </c>
      <c r="C637" s="2" t="s">
        <v>18</v>
      </c>
      <c r="D637" s="20">
        <v>0</v>
      </c>
      <c r="E637" s="20">
        <v>5450.4</v>
      </c>
      <c r="F637" s="38">
        <f>('ANNEXURE B &amp; C'!Q$26)</f>
        <v>10902</v>
      </c>
      <c r="G637" s="9" t="str">
        <f t="shared" si="18"/>
        <v/>
      </c>
      <c r="H637" s="52" t="str">
        <f t="shared" si="19"/>
        <v>NO ORIGINAL BUDGET</v>
      </c>
    </row>
    <row r="638" spans="1:8">
      <c r="A638" s="48" t="str">
        <f>('ANNEXURE B &amp; C'!Q$3)</f>
        <v>410301</v>
      </c>
      <c r="B638" s="2">
        <v>1030003</v>
      </c>
      <c r="C638" s="2" t="s">
        <v>19</v>
      </c>
      <c r="D638" s="20">
        <v>0</v>
      </c>
      <c r="E638" s="20">
        <v>0</v>
      </c>
      <c r="F638" s="38">
        <f>('ANNEXURE B &amp; C'!Q$27)</f>
        <v>0</v>
      </c>
      <c r="G638" s="9" t="str">
        <f t="shared" si="18"/>
        <v/>
      </c>
      <c r="H638" s="52" t="str">
        <f t="shared" si="19"/>
        <v/>
      </c>
    </row>
    <row r="639" spans="1:8">
      <c r="A639" s="48" t="str">
        <f>('ANNEXURE B &amp; C'!Q$3)</f>
        <v>410301</v>
      </c>
      <c r="B639" s="2">
        <v>1030004</v>
      </c>
      <c r="C639" s="2" t="s">
        <v>20</v>
      </c>
      <c r="D639" s="20">
        <v>0</v>
      </c>
      <c r="E639" s="20">
        <v>0</v>
      </c>
      <c r="F639" s="38">
        <f>('ANNEXURE B &amp; C'!Q$28)</f>
        <v>0</v>
      </c>
      <c r="G639" s="9" t="str">
        <f t="shared" si="18"/>
        <v/>
      </c>
      <c r="H639" s="52" t="str">
        <f t="shared" si="19"/>
        <v/>
      </c>
    </row>
    <row r="640" spans="1:8">
      <c r="A640" s="48" t="str">
        <f>('ANNEXURE B &amp; C'!Q$3)</f>
        <v>410301</v>
      </c>
      <c r="B640" s="3">
        <v>1039990</v>
      </c>
      <c r="C640" s="3" t="s">
        <v>21</v>
      </c>
      <c r="D640" s="39">
        <v>0</v>
      </c>
      <c r="E640" s="39">
        <v>5450.4</v>
      </c>
      <c r="F640" s="39">
        <f>SUM(F636:F639)</f>
        <v>10902</v>
      </c>
      <c r="G640" s="9" t="str">
        <f t="shared" si="18"/>
        <v/>
      </c>
      <c r="H640" s="52" t="str">
        <f t="shared" si="19"/>
        <v>NO ORIGINAL BUDGET</v>
      </c>
    </row>
    <row r="641" spans="1:8">
      <c r="B641" s="1"/>
      <c r="C641" s="1"/>
      <c r="D641" s="31"/>
      <c r="E641" s="31"/>
      <c r="F641" s="31"/>
      <c r="G641" s="9" t="str">
        <f t="shared" si="18"/>
        <v/>
      </c>
      <c r="H641" s="52" t="str">
        <f t="shared" si="19"/>
        <v/>
      </c>
    </row>
    <row r="642" spans="1:8">
      <c r="A642" s="48" t="str">
        <f>('ANNEXURE B &amp; C'!Q$3)</f>
        <v>410301</v>
      </c>
      <c r="B642" s="1">
        <v>1040000</v>
      </c>
      <c r="C642" s="1" t="s">
        <v>22</v>
      </c>
      <c r="D642" s="31"/>
      <c r="E642" s="31"/>
      <c r="F642" s="31"/>
      <c r="G642" s="9" t="str">
        <f t="shared" si="18"/>
        <v/>
      </c>
      <c r="H642" s="52" t="str">
        <f t="shared" si="19"/>
        <v/>
      </c>
    </row>
    <row r="643" spans="1:8">
      <c r="A643" s="48" t="str">
        <f>('ANNEXURE B &amp; C'!Q$3)</f>
        <v>410301</v>
      </c>
      <c r="B643" s="2">
        <v>1040001</v>
      </c>
      <c r="C643" s="2" t="s">
        <v>23</v>
      </c>
      <c r="D643" s="20">
        <v>346340</v>
      </c>
      <c r="E643" s="20">
        <v>168598.8</v>
      </c>
      <c r="F643" s="38">
        <f>('ANNEXURE B &amp; C'!Q$32)</f>
        <v>337198</v>
      </c>
      <c r="G643" s="9" t="str">
        <f t="shared" si="18"/>
        <v/>
      </c>
      <c r="H643" s="52">
        <f t="shared" si="19"/>
        <v>-2.6396027025466305E-2</v>
      </c>
    </row>
    <row r="644" spans="1:8">
      <c r="A644" s="48" t="str">
        <f>('ANNEXURE B &amp; C'!Q$3)</f>
        <v>410301</v>
      </c>
      <c r="B644" s="2">
        <v>1040002</v>
      </c>
      <c r="C644" s="2" t="s">
        <v>24</v>
      </c>
      <c r="D644" s="20">
        <v>11779</v>
      </c>
      <c r="E644" s="20">
        <v>0</v>
      </c>
      <c r="F644" s="38">
        <f>('ANNEXURE B &amp; C'!Q$33)</f>
        <v>0</v>
      </c>
      <c r="G644" s="9" t="str">
        <f t="shared" si="18"/>
        <v/>
      </c>
      <c r="H644" s="52" t="str">
        <f t="shared" si="19"/>
        <v/>
      </c>
    </row>
    <row r="645" spans="1:8">
      <c r="A645" s="48" t="str">
        <f>('ANNEXURE B &amp; C'!Q$3)</f>
        <v>410301</v>
      </c>
      <c r="B645" s="2">
        <v>1040003</v>
      </c>
      <c r="C645" s="2" t="s">
        <v>25</v>
      </c>
      <c r="D645" s="20">
        <v>0</v>
      </c>
      <c r="E645" s="20">
        <v>0</v>
      </c>
      <c r="F645" s="38">
        <f>('ANNEXURE B &amp; C'!Q$34)</f>
        <v>0</v>
      </c>
      <c r="G645" s="9" t="str">
        <f t="shared" si="18"/>
        <v/>
      </c>
      <c r="H645" s="52" t="str">
        <f t="shared" si="19"/>
        <v/>
      </c>
    </row>
    <row r="646" spans="1:8">
      <c r="A646" s="48" t="str">
        <f>('ANNEXURE B &amp; C'!Q$3)</f>
        <v>410301</v>
      </c>
      <c r="B646" s="2">
        <v>1040004</v>
      </c>
      <c r="C646" s="2" t="s">
        <v>26</v>
      </c>
      <c r="D646" s="20">
        <v>51951</v>
      </c>
      <c r="E646" s="20">
        <v>25289.82</v>
      </c>
      <c r="F646" s="38">
        <f>('ANNEXURE B &amp; C'!Q$35)</f>
        <v>50580</v>
      </c>
      <c r="G646" s="9" t="str">
        <f t="shared" si="18"/>
        <v/>
      </c>
      <c r="H646" s="52">
        <f t="shared" si="19"/>
        <v>-2.6390252353178958E-2</v>
      </c>
    </row>
    <row r="647" spans="1:8">
      <c r="A647" s="48" t="str">
        <f>('ANNEXURE B &amp; C'!Q$3)</f>
        <v>410301</v>
      </c>
      <c r="B647" s="2">
        <v>1040005</v>
      </c>
      <c r="C647" s="2" t="s">
        <v>27</v>
      </c>
      <c r="D647" s="20">
        <v>17100</v>
      </c>
      <c r="E647" s="20">
        <v>0</v>
      </c>
      <c r="F647" s="38">
        <f>('ANNEXURE B &amp; C'!Q$36)</f>
        <v>17952</v>
      </c>
      <c r="G647" s="9" t="str">
        <f t="shared" si="18"/>
        <v/>
      </c>
      <c r="H647" s="52">
        <f t="shared" si="19"/>
        <v>4.9824561403508771E-2</v>
      </c>
    </row>
    <row r="648" spans="1:8">
      <c r="A648" s="48" t="str">
        <f>('ANNEXURE B &amp; C'!Q$3)</f>
        <v>410301</v>
      </c>
      <c r="B648" s="2">
        <v>1040006</v>
      </c>
      <c r="C648" s="2" t="s">
        <v>28</v>
      </c>
      <c r="D648" s="20">
        <v>126564</v>
      </c>
      <c r="E648" s="20">
        <v>66446.5</v>
      </c>
      <c r="F648" s="38">
        <f>('ANNEXURE B &amp; C'!Q$37)</f>
        <v>132894</v>
      </c>
      <c r="G648" s="9" t="str">
        <f t="shared" si="18"/>
        <v/>
      </c>
      <c r="H648" s="52">
        <f t="shared" si="19"/>
        <v>5.0014222053664549E-2</v>
      </c>
    </row>
    <row r="649" spans="1:8">
      <c r="A649" s="48" t="str">
        <f>('ANNEXURE B &amp; C'!Q$3)</f>
        <v>410301</v>
      </c>
      <c r="B649" s="2">
        <v>1040007</v>
      </c>
      <c r="C649" s="2" t="s">
        <v>29</v>
      </c>
      <c r="D649" s="20">
        <v>0</v>
      </c>
      <c r="E649" s="20">
        <v>0</v>
      </c>
      <c r="F649" s="38">
        <f>('ANNEXURE B &amp; C'!Q$38)</f>
        <v>0</v>
      </c>
      <c r="G649" s="9" t="str">
        <f t="shared" si="18"/>
        <v/>
      </c>
      <c r="H649" s="52" t="str">
        <f t="shared" si="19"/>
        <v/>
      </c>
    </row>
    <row r="650" spans="1:8">
      <c r="A650" s="48" t="str">
        <f>('ANNEXURE B &amp; C'!Q$3)</f>
        <v>410301</v>
      </c>
      <c r="B650" s="2">
        <v>1040008</v>
      </c>
      <c r="C650" s="2" t="s">
        <v>30</v>
      </c>
      <c r="D650" s="20">
        <v>0</v>
      </c>
      <c r="E650" s="20">
        <v>0</v>
      </c>
      <c r="F650" s="38">
        <f>('ANNEXURE B &amp; C'!Q$39)</f>
        <v>0</v>
      </c>
      <c r="G650" s="9" t="str">
        <f t="shared" ref="G650:G713" si="20">IF(E650&lt;0.01,"",IF(E650&gt;F650,"BUDGET ERROR - INSUFICIENT",""))</f>
        <v/>
      </c>
      <c r="H650" s="52" t="str">
        <f t="shared" ref="H650:H713" si="21">IF(F650&lt;0.1,"",IF(D650=0,"NO ORIGINAL BUDGET",(F650-D650)/D650))</f>
        <v/>
      </c>
    </row>
    <row r="651" spans="1:8">
      <c r="A651" s="48" t="str">
        <f>('ANNEXURE B &amp; C'!Q$3)</f>
        <v>410301</v>
      </c>
      <c r="B651" s="3">
        <v>1049990</v>
      </c>
      <c r="C651" s="3" t="s">
        <v>31</v>
      </c>
      <c r="D651" s="39">
        <v>553734</v>
      </c>
      <c r="E651" s="39">
        <v>260335.12</v>
      </c>
      <c r="F651" s="39">
        <f>SUM(F643:F650)</f>
        <v>538624</v>
      </c>
      <c r="G651" s="9" t="str">
        <f t="shared" si="20"/>
        <v/>
      </c>
      <c r="H651" s="52">
        <f t="shared" si="21"/>
        <v>-2.7287470157151269E-2</v>
      </c>
    </row>
    <row r="652" spans="1:8">
      <c r="B652" s="1"/>
      <c r="C652" s="1"/>
      <c r="D652" s="31"/>
      <c r="E652" s="31"/>
      <c r="F652" s="31"/>
      <c r="G652" s="9" t="str">
        <f t="shared" si="20"/>
        <v/>
      </c>
      <c r="H652" s="52" t="str">
        <f t="shared" si="21"/>
        <v/>
      </c>
    </row>
    <row r="653" spans="1:8" ht="15.75" thickBot="1">
      <c r="A653" s="48" t="str">
        <f>('ANNEXURE B &amp; C'!Q$3)</f>
        <v>410301</v>
      </c>
      <c r="B653" s="4">
        <v>1049995</v>
      </c>
      <c r="C653" s="4" t="s">
        <v>32</v>
      </c>
      <c r="D653" s="40">
        <v>555231</v>
      </c>
      <c r="E653" s="40">
        <v>275510.2</v>
      </c>
      <c r="F653" s="40">
        <f>SUM(F651+F640+F633)</f>
        <v>551024</v>
      </c>
      <c r="G653" s="9" t="str">
        <f t="shared" si="20"/>
        <v/>
      </c>
      <c r="H653" s="52">
        <f t="shared" si="21"/>
        <v>-7.5770264988806457E-3</v>
      </c>
    </row>
    <row r="654" spans="1:8" ht="15.75" thickTop="1">
      <c r="B654" s="1"/>
      <c r="C654" s="1"/>
      <c r="D654" s="31"/>
      <c r="E654" s="31"/>
      <c r="F654" s="31"/>
      <c r="G654" s="9" t="str">
        <f t="shared" si="20"/>
        <v/>
      </c>
      <c r="H654" s="52" t="str">
        <f t="shared" si="21"/>
        <v/>
      </c>
    </row>
    <row r="655" spans="1:8">
      <c r="A655" s="48" t="str">
        <f>('ANNEXURE B &amp; C'!Q$3)</f>
        <v>410301</v>
      </c>
      <c r="B655" s="1">
        <v>1050000</v>
      </c>
      <c r="C655" s="1" t="s">
        <v>33</v>
      </c>
      <c r="D655" s="31"/>
      <c r="E655" s="31"/>
      <c r="F655" s="31"/>
      <c r="G655" s="9" t="str">
        <f t="shared" si="20"/>
        <v/>
      </c>
      <c r="H655" s="52" t="str">
        <f t="shared" si="21"/>
        <v/>
      </c>
    </row>
    <row r="656" spans="1:8">
      <c r="B656" s="1"/>
      <c r="C656" s="1"/>
      <c r="D656" s="31"/>
      <c r="E656" s="31"/>
      <c r="F656" s="31"/>
      <c r="G656" s="9" t="str">
        <f t="shared" si="20"/>
        <v/>
      </c>
      <c r="H656" s="52" t="str">
        <f t="shared" si="21"/>
        <v/>
      </c>
    </row>
    <row r="657" spans="1:8">
      <c r="A657" s="48" t="str">
        <f>('ANNEXURE B &amp; C'!Q$3)</f>
        <v>410301</v>
      </c>
      <c r="B657" s="1">
        <v>1060000</v>
      </c>
      <c r="C657" s="1" t="s">
        <v>34</v>
      </c>
      <c r="D657" s="31"/>
      <c r="E657" s="31"/>
      <c r="F657" s="31"/>
      <c r="G657" s="9" t="str">
        <f t="shared" si="20"/>
        <v/>
      </c>
      <c r="H657" s="52" t="str">
        <f t="shared" si="21"/>
        <v/>
      </c>
    </row>
    <row r="658" spans="1:8">
      <c r="A658" s="48" t="str">
        <f>('ANNEXURE B &amp; C'!Q$3)</f>
        <v>410301</v>
      </c>
      <c r="B658" s="2">
        <v>1060001</v>
      </c>
      <c r="C658" s="2" t="s">
        <v>35</v>
      </c>
      <c r="D658" s="20">
        <v>0</v>
      </c>
      <c r="E658" s="20">
        <v>0</v>
      </c>
      <c r="F658" s="38">
        <f>('ANNEXURE B &amp; C'!Q$47)</f>
        <v>0</v>
      </c>
      <c r="G658" s="9" t="str">
        <f t="shared" si="20"/>
        <v/>
      </c>
      <c r="H658" s="52" t="str">
        <f t="shared" si="21"/>
        <v/>
      </c>
    </row>
    <row r="659" spans="1:8">
      <c r="A659" s="48" t="str">
        <f>('ANNEXURE B &amp; C'!Q$3)</f>
        <v>410301</v>
      </c>
      <c r="B659" s="2">
        <v>1060003</v>
      </c>
      <c r="C659" s="2" t="s">
        <v>36</v>
      </c>
      <c r="D659" s="20">
        <v>0</v>
      </c>
      <c r="E659" s="20">
        <v>0</v>
      </c>
      <c r="F659" s="38">
        <f>('ANNEXURE B &amp; C'!Q$48)</f>
        <v>0</v>
      </c>
      <c r="G659" s="9" t="str">
        <f t="shared" si="20"/>
        <v/>
      </c>
      <c r="H659" s="52" t="str">
        <f t="shared" si="21"/>
        <v/>
      </c>
    </row>
    <row r="660" spans="1:8">
      <c r="A660" s="48" t="str">
        <f>('ANNEXURE B &amp; C'!Q$3)</f>
        <v>410301</v>
      </c>
      <c r="B660" s="2">
        <v>1060090</v>
      </c>
      <c r="C660" s="2" t="s">
        <v>37</v>
      </c>
      <c r="D660" s="20">
        <v>0</v>
      </c>
      <c r="E660" s="20">
        <v>0</v>
      </c>
      <c r="F660" s="38">
        <f>('ANNEXURE B &amp; C'!Q$49)</f>
        <v>0</v>
      </c>
      <c r="G660" s="9" t="str">
        <f t="shared" si="20"/>
        <v/>
      </c>
      <c r="H660" s="52" t="str">
        <f t="shared" si="21"/>
        <v/>
      </c>
    </row>
    <row r="661" spans="1:8">
      <c r="A661" s="48" t="str">
        <f>('ANNEXURE B &amp; C'!Q$3)</f>
        <v>410301</v>
      </c>
      <c r="B661" s="2">
        <v>1060100</v>
      </c>
      <c r="C661" s="2" t="s">
        <v>38</v>
      </c>
      <c r="D661" s="20">
        <v>0</v>
      </c>
      <c r="E661" s="20">
        <v>0</v>
      </c>
      <c r="F661" s="38">
        <f>('ANNEXURE B &amp; C'!Q$50)</f>
        <v>0</v>
      </c>
      <c r="G661" s="9" t="str">
        <f t="shared" si="20"/>
        <v/>
      </c>
      <c r="H661" s="52" t="str">
        <f t="shared" si="21"/>
        <v/>
      </c>
    </row>
    <row r="662" spans="1:8">
      <c r="A662" s="48" t="str">
        <f>('ANNEXURE B &amp; C'!Q$3)</f>
        <v>410301</v>
      </c>
      <c r="B662" s="2">
        <v>1060200</v>
      </c>
      <c r="C662" s="2" t="s">
        <v>39</v>
      </c>
      <c r="D662" s="20">
        <v>0</v>
      </c>
      <c r="E662" s="20">
        <v>0</v>
      </c>
      <c r="F662" s="38">
        <f>('ANNEXURE B &amp; C'!Q$51)</f>
        <v>0</v>
      </c>
      <c r="G662" s="9" t="str">
        <f t="shared" si="20"/>
        <v/>
      </c>
      <c r="H662" s="52" t="str">
        <f t="shared" si="21"/>
        <v/>
      </c>
    </row>
    <row r="663" spans="1:8">
      <c r="A663" s="48" t="str">
        <f>('ANNEXURE B &amp; C'!Q$3)</f>
        <v>410301</v>
      </c>
      <c r="B663" s="2">
        <v>1060201</v>
      </c>
      <c r="C663" s="2" t="s">
        <v>40</v>
      </c>
      <c r="D663" s="20">
        <v>0</v>
      </c>
      <c r="E663" s="20">
        <v>0</v>
      </c>
      <c r="F663" s="38">
        <f>('ANNEXURE B &amp; C'!Q$52)</f>
        <v>0</v>
      </c>
      <c r="G663" s="9" t="str">
        <f t="shared" si="20"/>
        <v/>
      </c>
      <c r="H663" s="52" t="str">
        <f t="shared" si="21"/>
        <v/>
      </c>
    </row>
    <row r="664" spans="1:8">
      <c r="A664" s="48" t="str">
        <f>('ANNEXURE B &amp; C'!Q$3)</f>
        <v>410301</v>
      </c>
      <c r="B664" s="2">
        <v>1060204</v>
      </c>
      <c r="C664" s="2" t="s">
        <v>41</v>
      </c>
      <c r="D664" s="20">
        <v>0</v>
      </c>
      <c r="E664" s="20">
        <v>0</v>
      </c>
      <c r="F664" s="38">
        <f>('ANNEXURE B &amp; C'!Q$53)</f>
        <v>0</v>
      </c>
      <c r="G664" s="9" t="str">
        <f t="shared" si="20"/>
        <v/>
      </c>
      <c r="H664" s="52" t="str">
        <f t="shared" si="21"/>
        <v/>
      </c>
    </row>
    <row r="665" spans="1:8">
      <c r="A665" s="48" t="str">
        <f>('ANNEXURE B &amp; C'!Q$3)</f>
        <v>410301</v>
      </c>
      <c r="B665" s="2">
        <v>1060205</v>
      </c>
      <c r="C665" s="2" t="s">
        <v>42</v>
      </c>
      <c r="D665" s="20">
        <v>0</v>
      </c>
      <c r="E665" s="20">
        <v>0</v>
      </c>
      <c r="F665" s="38">
        <f>('ANNEXURE B &amp; C'!Q$54)</f>
        <v>0</v>
      </c>
      <c r="G665" s="9" t="str">
        <f t="shared" si="20"/>
        <v/>
      </c>
      <c r="H665" s="52" t="str">
        <f t="shared" si="21"/>
        <v/>
      </c>
    </row>
    <row r="666" spans="1:8">
      <c r="A666" s="48" t="str">
        <f>('ANNEXURE B &amp; C'!Q$3)</f>
        <v>410301</v>
      </c>
      <c r="B666" s="2">
        <v>1060207</v>
      </c>
      <c r="C666" s="2" t="s">
        <v>43</v>
      </c>
      <c r="D666" s="20">
        <v>0</v>
      </c>
      <c r="E666" s="20">
        <v>0</v>
      </c>
      <c r="F666" s="38">
        <f>('ANNEXURE B &amp; C'!Q$55)</f>
        <v>0</v>
      </c>
      <c r="G666" s="9" t="str">
        <f t="shared" si="20"/>
        <v/>
      </c>
      <c r="H666" s="52" t="str">
        <f t="shared" si="21"/>
        <v/>
      </c>
    </row>
    <row r="667" spans="1:8">
      <c r="A667" s="48" t="str">
        <f>('ANNEXURE B &amp; C'!Q$3)</f>
        <v>410301</v>
      </c>
      <c r="B667" s="2">
        <v>1060208</v>
      </c>
      <c r="C667" s="2" t="s">
        <v>44</v>
      </c>
      <c r="D667" s="20">
        <v>10000</v>
      </c>
      <c r="E667" s="20">
        <v>7920</v>
      </c>
      <c r="F667" s="38">
        <f>('ANNEXURE B &amp; C'!Q$56)</f>
        <v>10000</v>
      </c>
      <c r="G667" s="9" t="str">
        <f t="shared" si="20"/>
        <v/>
      </c>
      <c r="H667" s="52">
        <f t="shared" si="21"/>
        <v>0</v>
      </c>
    </row>
    <row r="668" spans="1:8">
      <c r="A668" s="48" t="str">
        <f>('ANNEXURE B &amp; C'!Q$3)</f>
        <v>410301</v>
      </c>
      <c r="B668" s="2">
        <v>1060209</v>
      </c>
      <c r="C668" s="2" t="s">
        <v>45</v>
      </c>
      <c r="D668" s="20">
        <v>0</v>
      </c>
      <c r="E668" s="20">
        <v>0</v>
      </c>
      <c r="F668" s="38">
        <f>('ANNEXURE B &amp; C'!Q$57)</f>
        <v>0</v>
      </c>
      <c r="G668" s="9" t="str">
        <f t="shared" si="20"/>
        <v/>
      </c>
      <c r="H668" s="52" t="str">
        <f t="shared" si="21"/>
        <v/>
      </c>
    </row>
    <row r="669" spans="1:8">
      <c r="A669" s="48" t="str">
        <f>('ANNEXURE B &amp; C'!Q$3)</f>
        <v>410301</v>
      </c>
      <c r="B669" s="2">
        <v>1060210</v>
      </c>
      <c r="C669" s="2" t="s">
        <v>46</v>
      </c>
      <c r="D669" s="20">
        <v>0</v>
      </c>
      <c r="E669" s="20">
        <v>0</v>
      </c>
      <c r="F669" s="38">
        <f>('ANNEXURE B &amp; C'!Q$58)</f>
        <v>0</v>
      </c>
      <c r="G669" s="9" t="str">
        <f t="shared" si="20"/>
        <v/>
      </c>
      <c r="H669" s="52" t="str">
        <f t="shared" si="21"/>
        <v/>
      </c>
    </row>
    <row r="670" spans="1:8">
      <c r="A670" s="48" t="str">
        <f>('ANNEXURE B &amp; C'!Q$3)</f>
        <v>410301</v>
      </c>
      <c r="B670" s="2">
        <v>1060303</v>
      </c>
      <c r="C670" s="2" t="s">
        <v>47</v>
      </c>
      <c r="D670" s="20">
        <v>0</v>
      </c>
      <c r="E670" s="20">
        <v>0</v>
      </c>
      <c r="F670" s="38">
        <f>('ANNEXURE B &amp; C'!Q$59)</f>
        <v>0</v>
      </c>
      <c r="G670" s="9" t="str">
        <f t="shared" si="20"/>
        <v/>
      </c>
      <c r="H670" s="52" t="str">
        <f t="shared" si="21"/>
        <v/>
      </c>
    </row>
    <row r="671" spans="1:8">
      <c r="A671" s="48" t="str">
        <f>('ANNEXURE B &amp; C'!Q$3)</f>
        <v>410301</v>
      </c>
      <c r="B671" s="2">
        <v>1060304</v>
      </c>
      <c r="C671" s="2" t="s">
        <v>48</v>
      </c>
      <c r="D671" s="20">
        <v>0</v>
      </c>
      <c r="E671" s="20">
        <v>0</v>
      </c>
      <c r="F671" s="38">
        <f>('ANNEXURE B &amp; C'!Q$60)</f>
        <v>0</v>
      </c>
      <c r="G671" s="9" t="str">
        <f t="shared" si="20"/>
        <v/>
      </c>
      <c r="H671" s="52" t="str">
        <f t="shared" si="21"/>
        <v/>
      </c>
    </row>
    <row r="672" spans="1:8">
      <c r="A672" s="48" t="str">
        <f>('ANNEXURE B &amp; C'!Q$3)</f>
        <v>410301</v>
      </c>
      <c r="B672" s="2">
        <v>1060305</v>
      </c>
      <c r="C672" s="2" t="s">
        <v>49</v>
      </c>
      <c r="D672" s="20">
        <v>0</v>
      </c>
      <c r="E672" s="20">
        <v>0</v>
      </c>
      <c r="F672" s="38">
        <f>('ANNEXURE B &amp; C'!Q$61)</f>
        <v>0</v>
      </c>
      <c r="G672" s="9" t="str">
        <f t="shared" si="20"/>
        <v/>
      </c>
      <c r="H672" s="52" t="str">
        <f t="shared" si="21"/>
        <v/>
      </c>
    </row>
    <row r="673" spans="1:8">
      <c r="A673" s="48" t="str">
        <f>('ANNEXURE B &amp; C'!Q$3)</f>
        <v>410301</v>
      </c>
      <c r="B673" s="2">
        <v>1060400</v>
      </c>
      <c r="C673" s="2" t="s">
        <v>50</v>
      </c>
      <c r="D673" s="20">
        <v>0</v>
      </c>
      <c r="E673" s="20">
        <v>0</v>
      </c>
      <c r="F673" s="38">
        <f>('ANNEXURE B &amp; C'!Q$62)</f>
        <v>0</v>
      </c>
      <c r="G673" s="9" t="str">
        <f t="shared" si="20"/>
        <v/>
      </c>
      <c r="H673" s="52" t="str">
        <f t="shared" si="21"/>
        <v/>
      </c>
    </row>
    <row r="674" spans="1:8">
      <c r="A674" s="48" t="str">
        <f>('ANNEXURE B &amp; C'!Q$3)</f>
        <v>410301</v>
      </c>
      <c r="B674" s="2">
        <v>1060401</v>
      </c>
      <c r="C674" s="2" t="s">
        <v>51</v>
      </c>
      <c r="D674" s="20">
        <v>4000</v>
      </c>
      <c r="E674" s="20">
        <v>1899</v>
      </c>
      <c r="F674" s="38">
        <f>('ANNEXURE B &amp; C'!Q$63)</f>
        <v>4000</v>
      </c>
      <c r="G674" s="9" t="str">
        <f t="shared" si="20"/>
        <v/>
      </c>
      <c r="H674" s="52">
        <f t="shared" si="21"/>
        <v>0</v>
      </c>
    </row>
    <row r="675" spans="1:8">
      <c r="A675" s="48" t="str">
        <f>('ANNEXURE B &amp; C'!Q$3)</f>
        <v>410301</v>
      </c>
      <c r="B675" s="2">
        <v>1060402</v>
      </c>
      <c r="C675" s="2" t="s">
        <v>52</v>
      </c>
      <c r="D675" s="20">
        <v>13000</v>
      </c>
      <c r="E675" s="20">
        <v>11296.86</v>
      </c>
      <c r="F675" s="38">
        <f>('ANNEXURE B &amp; C'!Q$64)</f>
        <v>13000</v>
      </c>
      <c r="G675" s="9" t="str">
        <f t="shared" si="20"/>
        <v/>
      </c>
      <c r="H675" s="52">
        <f t="shared" si="21"/>
        <v>0</v>
      </c>
    </row>
    <row r="676" spans="1:8">
      <c r="A676" s="48" t="str">
        <f>('ANNEXURE B &amp; C'!Q$3)</f>
        <v>410301</v>
      </c>
      <c r="B676" s="2">
        <v>1060403</v>
      </c>
      <c r="C676" s="2" t="s">
        <v>53</v>
      </c>
      <c r="D676" s="20">
        <v>0</v>
      </c>
      <c r="E676" s="20">
        <v>0</v>
      </c>
      <c r="F676" s="38">
        <f>('ANNEXURE B &amp; C'!Q$65)</f>
        <v>0</v>
      </c>
      <c r="G676" s="9" t="str">
        <f t="shared" si="20"/>
        <v/>
      </c>
      <c r="H676" s="52" t="str">
        <f t="shared" si="21"/>
        <v/>
      </c>
    </row>
    <row r="677" spans="1:8">
      <c r="A677" s="48" t="str">
        <f>('ANNEXURE B &amp; C'!Q$3)</f>
        <v>410301</v>
      </c>
      <c r="B677" s="2">
        <v>1060404</v>
      </c>
      <c r="C677" s="2" t="s">
        <v>54</v>
      </c>
      <c r="D677" s="20">
        <v>0</v>
      </c>
      <c r="E677" s="20">
        <v>0</v>
      </c>
      <c r="F677" s="38">
        <f>('ANNEXURE B &amp; C'!Q$66)</f>
        <v>0</v>
      </c>
      <c r="G677" s="9" t="str">
        <f t="shared" si="20"/>
        <v/>
      </c>
      <c r="H677" s="52" t="str">
        <f t="shared" si="21"/>
        <v/>
      </c>
    </row>
    <row r="678" spans="1:8">
      <c r="A678" s="48" t="str">
        <f>('ANNEXURE B &amp; C'!Q$3)</f>
        <v>410301</v>
      </c>
      <c r="B678" s="2">
        <v>1060405</v>
      </c>
      <c r="C678" s="2" t="s">
        <v>55</v>
      </c>
      <c r="D678" s="20">
        <v>0</v>
      </c>
      <c r="E678" s="20">
        <v>0</v>
      </c>
      <c r="F678" s="38">
        <f>('ANNEXURE B &amp; C'!Q$67)</f>
        <v>0</v>
      </c>
      <c r="G678" s="9" t="str">
        <f t="shared" si="20"/>
        <v/>
      </c>
      <c r="H678" s="52" t="str">
        <f t="shared" si="21"/>
        <v/>
      </c>
    </row>
    <row r="679" spans="1:8">
      <c r="A679" s="48" t="str">
        <f>('ANNEXURE B &amp; C'!Q$3)</f>
        <v>410301</v>
      </c>
      <c r="B679" s="2">
        <v>1060601</v>
      </c>
      <c r="C679" s="2" t="s">
        <v>56</v>
      </c>
      <c r="D679" s="20">
        <v>0</v>
      </c>
      <c r="E679" s="20">
        <v>0</v>
      </c>
      <c r="F679" s="38">
        <f>('ANNEXURE B &amp; C'!Q$68)</f>
        <v>0</v>
      </c>
      <c r="G679" s="9" t="str">
        <f t="shared" si="20"/>
        <v/>
      </c>
      <c r="H679" s="52" t="str">
        <f t="shared" si="21"/>
        <v/>
      </c>
    </row>
    <row r="680" spans="1:8">
      <c r="A680" s="48" t="str">
        <f>('ANNEXURE B &amp; C'!Q$3)</f>
        <v>410301</v>
      </c>
      <c r="B680" s="2">
        <v>1060701</v>
      </c>
      <c r="C680" s="2" t="s">
        <v>57</v>
      </c>
      <c r="D680" s="20">
        <v>0</v>
      </c>
      <c r="E680" s="20">
        <v>0</v>
      </c>
      <c r="F680" s="38">
        <f>('ANNEXURE B &amp; C'!Q$69)</f>
        <v>0</v>
      </c>
      <c r="G680" s="9" t="str">
        <f t="shared" si="20"/>
        <v/>
      </c>
      <c r="H680" s="52" t="str">
        <f t="shared" si="21"/>
        <v/>
      </c>
    </row>
    <row r="681" spans="1:8">
      <c r="A681" s="48" t="str">
        <f>('ANNEXURE B &amp; C'!Q$3)</f>
        <v>410301</v>
      </c>
      <c r="B681" s="2">
        <v>1060702</v>
      </c>
      <c r="C681" s="2" t="s">
        <v>58</v>
      </c>
      <c r="D681" s="20">
        <v>0</v>
      </c>
      <c r="E681" s="20">
        <v>0</v>
      </c>
      <c r="F681" s="38">
        <f>('ANNEXURE B &amp; C'!Q$70)</f>
        <v>0</v>
      </c>
      <c r="G681" s="9" t="str">
        <f t="shared" si="20"/>
        <v/>
      </c>
      <c r="H681" s="52" t="str">
        <f t="shared" si="21"/>
        <v/>
      </c>
    </row>
    <row r="682" spans="1:8">
      <c r="A682" s="48" t="str">
        <f>('ANNEXURE B &amp; C'!Q$3)</f>
        <v>410301</v>
      </c>
      <c r="B682" s="2">
        <v>1061101</v>
      </c>
      <c r="C682" s="2" t="s">
        <v>59</v>
      </c>
      <c r="D682" s="20">
        <v>0</v>
      </c>
      <c r="E682" s="20">
        <v>0</v>
      </c>
      <c r="F682" s="38">
        <f>('ANNEXURE B &amp; C'!Q$71)</f>
        <v>0</v>
      </c>
      <c r="G682" s="9" t="str">
        <f t="shared" si="20"/>
        <v/>
      </c>
      <c r="H682" s="52" t="str">
        <f t="shared" si="21"/>
        <v/>
      </c>
    </row>
    <row r="683" spans="1:8">
      <c r="A683" s="48" t="str">
        <f>('ANNEXURE B &amp; C'!Q$3)</f>
        <v>410301</v>
      </c>
      <c r="B683" s="2">
        <v>1061102</v>
      </c>
      <c r="C683" s="2" t="s">
        <v>60</v>
      </c>
      <c r="D683" s="20">
        <v>0</v>
      </c>
      <c r="E683" s="20">
        <v>0</v>
      </c>
      <c r="F683" s="38">
        <f>('ANNEXURE B &amp; C'!Q$72)</f>
        <v>0</v>
      </c>
      <c r="G683" s="9" t="str">
        <f t="shared" si="20"/>
        <v/>
      </c>
      <c r="H683" s="52" t="str">
        <f t="shared" si="21"/>
        <v/>
      </c>
    </row>
    <row r="684" spans="1:8">
      <c r="A684" s="48" t="str">
        <f>('ANNEXURE B &amp; C'!Q$3)</f>
        <v>410301</v>
      </c>
      <c r="B684" s="2">
        <v>1061104</v>
      </c>
      <c r="C684" s="2" t="s">
        <v>61</v>
      </c>
      <c r="D684" s="20">
        <v>0</v>
      </c>
      <c r="E684" s="20">
        <v>0</v>
      </c>
      <c r="F684" s="38">
        <f>('ANNEXURE B &amp; C'!Q$73)</f>
        <v>0</v>
      </c>
      <c r="G684" s="9" t="str">
        <f t="shared" si="20"/>
        <v/>
      </c>
      <c r="H684" s="52" t="str">
        <f t="shared" si="21"/>
        <v/>
      </c>
    </row>
    <row r="685" spans="1:8">
      <c r="A685" s="48" t="str">
        <f>('ANNEXURE B &amp; C'!Q$3)</f>
        <v>410301</v>
      </c>
      <c r="B685" s="2">
        <v>1061106</v>
      </c>
      <c r="C685" s="2" t="s">
        <v>62</v>
      </c>
      <c r="D685" s="20">
        <v>0</v>
      </c>
      <c r="E685" s="20">
        <v>0</v>
      </c>
      <c r="F685" s="38">
        <f>('ANNEXURE B &amp; C'!Q$74)</f>
        <v>0</v>
      </c>
      <c r="G685" s="9" t="str">
        <f t="shared" si="20"/>
        <v/>
      </c>
      <c r="H685" s="52" t="str">
        <f t="shared" si="21"/>
        <v/>
      </c>
    </row>
    <row r="686" spans="1:8">
      <c r="A686" s="48" t="str">
        <f>('ANNEXURE B &amp; C'!Q$3)</f>
        <v>410301</v>
      </c>
      <c r="B686" s="2">
        <v>1061201</v>
      </c>
      <c r="C686" s="2" t="s">
        <v>63</v>
      </c>
      <c r="D686" s="20">
        <v>0</v>
      </c>
      <c r="E686" s="20">
        <v>0</v>
      </c>
      <c r="F686" s="38">
        <f>('ANNEXURE B &amp; C'!Q$75)</f>
        <v>0</v>
      </c>
      <c r="G686" s="9" t="str">
        <f t="shared" si="20"/>
        <v/>
      </c>
      <c r="H686" s="52" t="str">
        <f t="shared" si="21"/>
        <v/>
      </c>
    </row>
    <row r="687" spans="1:8">
      <c r="A687" s="48" t="str">
        <f>('ANNEXURE B &amp; C'!Q$3)</f>
        <v>410301</v>
      </c>
      <c r="B687" s="2">
        <v>1061203</v>
      </c>
      <c r="C687" s="2" t="s">
        <v>64</v>
      </c>
      <c r="D687" s="20">
        <v>0</v>
      </c>
      <c r="E687" s="20">
        <v>0</v>
      </c>
      <c r="F687" s="38">
        <f>('ANNEXURE B &amp; C'!Q$76)</f>
        <v>0</v>
      </c>
      <c r="G687" s="9" t="str">
        <f t="shared" si="20"/>
        <v/>
      </c>
      <c r="H687" s="52" t="str">
        <f t="shared" si="21"/>
        <v/>
      </c>
    </row>
    <row r="688" spans="1:8">
      <c r="A688" s="48" t="str">
        <f>('ANNEXURE B &amp; C'!Q$3)</f>
        <v>410301</v>
      </c>
      <c r="B688" s="2">
        <v>1061204</v>
      </c>
      <c r="C688" s="2" t="s">
        <v>65</v>
      </c>
      <c r="D688" s="20">
        <v>0</v>
      </c>
      <c r="E688" s="20">
        <v>0</v>
      </c>
      <c r="F688" s="38">
        <f>('ANNEXURE B &amp; C'!Q$77)</f>
        <v>0</v>
      </c>
      <c r="G688" s="9" t="str">
        <f t="shared" si="20"/>
        <v/>
      </c>
      <c r="H688" s="52" t="str">
        <f t="shared" si="21"/>
        <v/>
      </c>
    </row>
    <row r="689" spans="1:8">
      <c r="A689" s="48" t="str">
        <f>('ANNEXURE B &amp; C'!Q$3)</f>
        <v>410301</v>
      </c>
      <c r="B689" s="2">
        <v>1061501</v>
      </c>
      <c r="C689" s="2" t="s">
        <v>66</v>
      </c>
      <c r="D689" s="20">
        <v>1000</v>
      </c>
      <c r="E689" s="20">
        <v>658.77</v>
      </c>
      <c r="F689" s="38">
        <f>('ANNEXURE B &amp; C'!Q$78)</f>
        <v>1000</v>
      </c>
      <c r="G689" s="9" t="str">
        <f t="shared" si="20"/>
        <v/>
      </c>
      <c r="H689" s="52">
        <f t="shared" si="21"/>
        <v>0</v>
      </c>
    </row>
    <row r="690" spans="1:8">
      <c r="A690" s="48" t="str">
        <f>('ANNEXURE B &amp; C'!Q$3)</f>
        <v>410301</v>
      </c>
      <c r="B690" s="2">
        <v>1061502</v>
      </c>
      <c r="C690" s="2" t="s">
        <v>67</v>
      </c>
      <c r="D690" s="20">
        <v>0</v>
      </c>
      <c r="E690" s="20">
        <v>0</v>
      </c>
      <c r="F690" s="38">
        <f>('ANNEXURE B &amp; C'!Q$79)</f>
        <v>0</v>
      </c>
      <c r="G690" s="9" t="str">
        <f t="shared" si="20"/>
        <v/>
      </c>
      <c r="H690" s="52" t="str">
        <f t="shared" si="21"/>
        <v/>
      </c>
    </row>
    <row r="691" spans="1:8">
      <c r="A691" s="48" t="str">
        <f>('ANNEXURE B &amp; C'!Q$3)</f>
        <v>410301</v>
      </c>
      <c r="B691" s="2">
        <v>1061507</v>
      </c>
      <c r="C691" s="2" t="s">
        <v>68</v>
      </c>
      <c r="D691" s="20">
        <v>0</v>
      </c>
      <c r="E691" s="20">
        <v>0</v>
      </c>
      <c r="F691" s="38">
        <f>('ANNEXURE B &amp; C'!Q$80)</f>
        <v>0</v>
      </c>
      <c r="G691" s="9" t="str">
        <f t="shared" si="20"/>
        <v/>
      </c>
      <c r="H691" s="52" t="str">
        <f t="shared" si="21"/>
        <v/>
      </c>
    </row>
    <row r="692" spans="1:8">
      <c r="A692" s="48" t="str">
        <f>('ANNEXURE B &amp; C'!Q$3)</f>
        <v>410301</v>
      </c>
      <c r="B692" s="2">
        <v>1061508</v>
      </c>
      <c r="C692" s="2" t="s">
        <v>69</v>
      </c>
      <c r="D692" s="20">
        <v>0</v>
      </c>
      <c r="E692" s="20">
        <v>0</v>
      </c>
      <c r="F692" s="38">
        <f>('ANNEXURE B &amp; C'!Q$81)</f>
        <v>0</v>
      </c>
      <c r="G692" s="9" t="str">
        <f t="shared" si="20"/>
        <v/>
      </c>
      <c r="H692" s="52" t="str">
        <f t="shared" si="21"/>
        <v/>
      </c>
    </row>
    <row r="693" spans="1:8">
      <c r="A693" s="48" t="str">
        <f>('ANNEXURE B &amp; C'!Q$3)</f>
        <v>410301</v>
      </c>
      <c r="B693" s="2">
        <v>1061701</v>
      </c>
      <c r="C693" s="2" t="s">
        <v>70</v>
      </c>
      <c r="D693" s="20">
        <v>0</v>
      </c>
      <c r="E693" s="20">
        <v>0</v>
      </c>
      <c r="F693" s="38">
        <f>('ANNEXURE B &amp; C'!Q$82)</f>
        <v>0</v>
      </c>
      <c r="G693" s="9" t="str">
        <f t="shared" si="20"/>
        <v/>
      </c>
      <c r="H693" s="52" t="str">
        <f t="shared" si="21"/>
        <v/>
      </c>
    </row>
    <row r="694" spans="1:8">
      <c r="A694" s="48" t="str">
        <f>('ANNEXURE B &amp; C'!Q$3)</f>
        <v>410301</v>
      </c>
      <c r="B694" s="2">
        <v>1061705</v>
      </c>
      <c r="C694" s="2" t="s">
        <v>71</v>
      </c>
      <c r="D694" s="20">
        <v>0</v>
      </c>
      <c r="E694" s="20">
        <v>0</v>
      </c>
      <c r="F694" s="38">
        <f>('ANNEXURE B &amp; C'!Q$83)</f>
        <v>0</v>
      </c>
      <c r="G694" s="9" t="str">
        <f t="shared" si="20"/>
        <v/>
      </c>
      <c r="H694" s="52" t="str">
        <f t="shared" si="21"/>
        <v/>
      </c>
    </row>
    <row r="695" spans="1:8">
      <c r="A695" s="48" t="str">
        <f>('ANNEXURE B &amp; C'!Q$3)</f>
        <v>410301</v>
      </c>
      <c r="B695" s="2">
        <v>1061799</v>
      </c>
      <c r="C695" s="2" t="s">
        <v>72</v>
      </c>
      <c r="D695" s="20">
        <v>5000</v>
      </c>
      <c r="E695" s="20">
        <v>9138.86</v>
      </c>
      <c r="F695" s="38">
        <f>('ANNEXURE B &amp; C'!Q$84)</f>
        <v>15000</v>
      </c>
      <c r="G695" s="9" t="str">
        <f t="shared" si="20"/>
        <v/>
      </c>
      <c r="H695" s="52">
        <f t="shared" si="21"/>
        <v>2</v>
      </c>
    </row>
    <row r="696" spans="1:8">
      <c r="A696" s="48" t="str">
        <f>('ANNEXURE B &amp; C'!Q$3)</f>
        <v>410301</v>
      </c>
      <c r="B696" s="2">
        <v>1061800</v>
      </c>
      <c r="C696" s="2" t="s">
        <v>73</v>
      </c>
      <c r="D696" s="20">
        <v>2000</v>
      </c>
      <c r="E696" s="20">
        <v>0</v>
      </c>
      <c r="F696" s="38">
        <f>('ANNEXURE B &amp; C'!Q$85)</f>
        <v>2000</v>
      </c>
      <c r="G696" s="9" t="str">
        <f t="shared" si="20"/>
        <v/>
      </c>
      <c r="H696" s="52">
        <f t="shared" si="21"/>
        <v>0</v>
      </c>
    </row>
    <row r="697" spans="1:8">
      <c r="A697" s="48" t="str">
        <f>('ANNEXURE B &amp; C'!Q$3)</f>
        <v>410301</v>
      </c>
      <c r="B697" s="2">
        <v>1061801</v>
      </c>
      <c r="C697" s="2" t="s">
        <v>74</v>
      </c>
      <c r="D697" s="20">
        <v>0</v>
      </c>
      <c r="E697" s="20">
        <v>0</v>
      </c>
      <c r="F697" s="38">
        <f>('ANNEXURE B &amp; C'!Q$86)</f>
        <v>0</v>
      </c>
      <c r="G697" s="9" t="str">
        <f t="shared" si="20"/>
        <v/>
      </c>
      <c r="H697" s="52" t="str">
        <f t="shared" si="21"/>
        <v/>
      </c>
    </row>
    <row r="698" spans="1:8">
      <c r="A698" s="48" t="str">
        <f>('ANNEXURE B &amp; C'!Q$3)</f>
        <v>410301</v>
      </c>
      <c r="B698" s="2">
        <v>1061802</v>
      </c>
      <c r="C698" s="2" t="s">
        <v>75</v>
      </c>
      <c r="D698" s="20">
        <v>0</v>
      </c>
      <c r="E698" s="20">
        <v>0</v>
      </c>
      <c r="F698" s="38">
        <f>('ANNEXURE B &amp; C'!Q$87)</f>
        <v>0</v>
      </c>
      <c r="G698" s="9" t="str">
        <f t="shared" si="20"/>
        <v/>
      </c>
      <c r="H698" s="52" t="str">
        <f t="shared" si="21"/>
        <v/>
      </c>
    </row>
    <row r="699" spans="1:8">
      <c r="A699" s="48" t="str">
        <f>('ANNEXURE B &amp; C'!Q$3)</f>
        <v>410301</v>
      </c>
      <c r="B699" s="2">
        <v>1061805</v>
      </c>
      <c r="C699" s="2" t="s">
        <v>76</v>
      </c>
      <c r="D699" s="20">
        <v>0</v>
      </c>
      <c r="E699" s="20">
        <v>0</v>
      </c>
      <c r="F699" s="38">
        <f>('ANNEXURE B &amp; C'!Q$88)</f>
        <v>0</v>
      </c>
      <c r="G699" s="9" t="str">
        <f t="shared" si="20"/>
        <v/>
      </c>
      <c r="H699" s="52" t="str">
        <f t="shared" si="21"/>
        <v/>
      </c>
    </row>
    <row r="700" spans="1:8">
      <c r="A700" s="48" t="str">
        <f>('ANNEXURE B &amp; C'!Q$3)</f>
        <v>410301</v>
      </c>
      <c r="B700" s="2">
        <v>1061806</v>
      </c>
      <c r="C700" s="2" t="s">
        <v>77</v>
      </c>
      <c r="D700" s="20">
        <v>37000</v>
      </c>
      <c r="E700" s="20">
        <v>828</v>
      </c>
      <c r="F700" s="38">
        <f>('ANNEXURE B &amp; C'!Q$89)</f>
        <v>27000</v>
      </c>
      <c r="G700" s="9" t="str">
        <f t="shared" si="20"/>
        <v/>
      </c>
      <c r="H700" s="52">
        <f t="shared" si="21"/>
        <v>-0.27027027027027029</v>
      </c>
    </row>
    <row r="701" spans="1:8">
      <c r="A701" s="48" t="str">
        <f>('ANNEXURE B &amp; C'!Q$3)</f>
        <v>410301</v>
      </c>
      <c r="B701" s="2">
        <v>1061899</v>
      </c>
      <c r="C701" s="2" t="s">
        <v>78</v>
      </c>
      <c r="D701" s="20">
        <v>0</v>
      </c>
      <c r="E701" s="20">
        <v>0</v>
      </c>
      <c r="F701" s="38">
        <f>('ANNEXURE B &amp; C'!Q$90)</f>
        <v>0</v>
      </c>
      <c r="G701" s="9" t="str">
        <f t="shared" si="20"/>
        <v/>
      </c>
      <c r="H701" s="52" t="str">
        <f t="shared" si="21"/>
        <v/>
      </c>
    </row>
    <row r="702" spans="1:8">
      <c r="A702" s="48" t="str">
        <f>('ANNEXURE B &amp; C'!Q$3)</f>
        <v>410301</v>
      </c>
      <c r="B702" s="2">
        <v>1061900</v>
      </c>
      <c r="C702" s="2" t="s">
        <v>79</v>
      </c>
      <c r="D702" s="20">
        <v>4200</v>
      </c>
      <c r="E702" s="20">
        <v>1647.64</v>
      </c>
      <c r="F702" s="38">
        <f>('ANNEXURE B &amp; C'!Q$91)</f>
        <v>4200</v>
      </c>
      <c r="G702" s="9" t="str">
        <f t="shared" si="20"/>
        <v/>
      </c>
      <c r="H702" s="52">
        <f t="shared" si="21"/>
        <v>0</v>
      </c>
    </row>
    <row r="703" spans="1:8">
      <c r="A703" s="48" t="str">
        <f>('ANNEXURE B &amp; C'!Q$3)</f>
        <v>410301</v>
      </c>
      <c r="B703" s="2">
        <v>1061902</v>
      </c>
      <c r="C703" s="2" t="s">
        <v>80</v>
      </c>
      <c r="D703" s="20">
        <v>0</v>
      </c>
      <c r="E703" s="20">
        <v>0</v>
      </c>
      <c r="F703" s="38">
        <f>('ANNEXURE B &amp; C'!Q$92)</f>
        <v>0</v>
      </c>
      <c r="G703" s="9" t="str">
        <f t="shared" si="20"/>
        <v/>
      </c>
      <c r="H703" s="52" t="str">
        <f t="shared" si="21"/>
        <v/>
      </c>
    </row>
    <row r="704" spans="1:8">
      <c r="A704" s="48" t="str">
        <f>('ANNEXURE B &amp; C'!Q$3)</f>
        <v>410301</v>
      </c>
      <c r="B704" s="2">
        <v>1061903</v>
      </c>
      <c r="C704" s="2" t="s">
        <v>81</v>
      </c>
      <c r="D704" s="20">
        <v>0</v>
      </c>
      <c r="E704" s="20">
        <v>0</v>
      </c>
      <c r="F704" s="38">
        <f>('ANNEXURE B &amp; C'!Q$93)</f>
        <v>0</v>
      </c>
      <c r="G704" s="9" t="str">
        <f t="shared" si="20"/>
        <v/>
      </c>
      <c r="H704" s="52" t="str">
        <f t="shared" si="21"/>
        <v/>
      </c>
    </row>
    <row r="705" spans="1:8">
      <c r="A705" s="48" t="str">
        <f>('ANNEXURE B &amp; C'!Q$3)</f>
        <v>410301</v>
      </c>
      <c r="B705" s="2">
        <v>1061904</v>
      </c>
      <c r="C705" s="2" t="s">
        <v>82</v>
      </c>
      <c r="D705" s="20">
        <v>0</v>
      </c>
      <c r="E705" s="20">
        <v>0</v>
      </c>
      <c r="F705" s="38">
        <f>('ANNEXURE B &amp; C'!Q$94)</f>
        <v>0</v>
      </c>
      <c r="G705" s="9" t="str">
        <f t="shared" si="20"/>
        <v/>
      </c>
      <c r="H705" s="52" t="str">
        <f t="shared" si="21"/>
        <v/>
      </c>
    </row>
    <row r="706" spans="1:8">
      <c r="A706" s="48" t="str">
        <f>('ANNEXURE B &amp; C'!Q$3)</f>
        <v>410301</v>
      </c>
      <c r="B706" s="2">
        <v>1062001</v>
      </c>
      <c r="C706" s="2" t="s">
        <v>83</v>
      </c>
      <c r="D706" s="20">
        <v>0</v>
      </c>
      <c r="E706" s="20">
        <v>0</v>
      </c>
      <c r="F706" s="38">
        <f>('ANNEXURE B &amp; C'!Q$95)</f>
        <v>0</v>
      </c>
      <c r="G706" s="9" t="str">
        <f t="shared" si="20"/>
        <v/>
      </c>
      <c r="H706" s="52" t="str">
        <f t="shared" si="21"/>
        <v/>
      </c>
    </row>
    <row r="707" spans="1:8">
      <c r="A707" s="48" t="str">
        <f>('ANNEXURE B &amp; C'!Q$3)</f>
        <v>410301</v>
      </c>
      <c r="B707" s="2">
        <v>1062003</v>
      </c>
      <c r="C707" s="2" t="s">
        <v>84</v>
      </c>
      <c r="D707" s="20">
        <v>0</v>
      </c>
      <c r="E707" s="20">
        <v>0</v>
      </c>
      <c r="F707" s="38">
        <f>('ANNEXURE B &amp; C'!Q$96)</f>
        <v>0</v>
      </c>
      <c r="G707" s="9" t="str">
        <f t="shared" si="20"/>
        <v/>
      </c>
      <c r="H707" s="52" t="str">
        <f t="shared" si="21"/>
        <v/>
      </c>
    </row>
    <row r="708" spans="1:8">
      <c r="A708" s="48" t="str">
        <f>('ANNEXURE B &amp; C'!Q$3)</f>
        <v>410301</v>
      </c>
      <c r="B708" s="2">
        <v>1062009</v>
      </c>
      <c r="C708" s="2" t="s">
        <v>85</v>
      </c>
      <c r="D708" s="20">
        <v>0</v>
      </c>
      <c r="E708" s="20">
        <v>0</v>
      </c>
      <c r="F708" s="38">
        <f>('ANNEXURE B &amp; C'!Q$97)</f>
        <v>0</v>
      </c>
      <c r="G708" s="9" t="str">
        <f t="shared" si="20"/>
        <v/>
      </c>
      <c r="H708" s="52" t="str">
        <f t="shared" si="21"/>
        <v/>
      </c>
    </row>
    <row r="709" spans="1:8">
      <c r="A709" s="48" t="str">
        <f>('ANNEXURE B &amp; C'!Q$3)</f>
        <v>410301</v>
      </c>
      <c r="B709" s="2">
        <v>1062010</v>
      </c>
      <c r="C709" s="2" t="s">
        <v>86</v>
      </c>
      <c r="D709" s="20">
        <v>0</v>
      </c>
      <c r="E709" s="20">
        <v>0</v>
      </c>
      <c r="F709" s="38">
        <f>('ANNEXURE B &amp; C'!Q$98)</f>
        <v>0</v>
      </c>
      <c r="G709" s="9" t="str">
        <f t="shared" si="20"/>
        <v/>
      </c>
      <c r="H709" s="52" t="str">
        <f t="shared" si="21"/>
        <v/>
      </c>
    </row>
    <row r="710" spans="1:8">
      <c r="A710" s="48" t="str">
        <f>('ANNEXURE B &amp; C'!Q$3)</f>
        <v>410301</v>
      </c>
      <c r="B710" s="2">
        <v>1062201</v>
      </c>
      <c r="C710" s="2" t="s">
        <v>87</v>
      </c>
      <c r="D710" s="20">
        <v>0</v>
      </c>
      <c r="E710" s="20">
        <v>0</v>
      </c>
      <c r="F710" s="38">
        <f>('ANNEXURE B &amp; C'!Q$99)</f>
        <v>0</v>
      </c>
      <c r="G710" s="9" t="str">
        <f t="shared" si="20"/>
        <v/>
      </c>
      <c r="H710" s="52" t="str">
        <f t="shared" si="21"/>
        <v/>
      </c>
    </row>
    <row r="711" spans="1:8">
      <c r="A711" s="48" t="str">
        <f>('ANNEXURE B &amp; C'!Q$3)</f>
        <v>410301</v>
      </c>
      <c r="B711" s="3">
        <v>1066990</v>
      </c>
      <c r="C711" s="3" t="s">
        <v>88</v>
      </c>
      <c r="D711" s="39">
        <v>76200</v>
      </c>
      <c r="E711" s="39">
        <v>33389.130000000005</v>
      </c>
      <c r="F711" s="39">
        <f>SUM(F658:F710)</f>
        <v>76200</v>
      </c>
      <c r="G711" s="9" t="str">
        <f t="shared" si="20"/>
        <v/>
      </c>
      <c r="H711" s="52">
        <f t="shared" si="21"/>
        <v>0</v>
      </c>
    </row>
    <row r="712" spans="1:8">
      <c r="B712" s="1"/>
      <c r="C712" s="1"/>
      <c r="D712" s="31"/>
      <c r="E712" s="31"/>
      <c r="F712" s="31"/>
      <c r="G712" s="9" t="str">
        <f t="shared" si="20"/>
        <v/>
      </c>
      <c r="H712" s="52" t="str">
        <f t="shared" si="21"/>
        <v/>
      </c>
    </row>
    <row r="713" spans="1:8">
      <c r="A713" s="48" t="str">
        <f>('ANNEXURE B &amp; C'!Q$3)</f>
        <v>410301</v>
      </c>
      <c r="B713" s="1">
        <v>1080000</v>
      </c>
      <c r="C713" s="1" t="s">
        <v>89</v>
      </c>
      <c r="D713" s="31"/>
      <c r="E713" s="31"/>
      <c r="F713" s="31"/>
      <c r="G713" s="9" t="str">
        <f t="shared" si="20"/>
        <v/>
      </c>
      <c r="H713" s="52" t="str">
        <f t="shared" si="21"/>
        <v/>
      </c>
    </row>
    <row r="714" spans="1:8">
      <c r="A714" s="48" t="str">
        <f>('ANNEXURE B &amp; C'!Q$3)</f>
        <v>410301</v>
      </c>
      <c r="B714" s="2">
        <v>1088020</v>
      </c>
      <c r="C714" s="2" t="s">
        <v>90</v>
      </c>
      <c r="D714" s="20">
        <v>0</v>
      </c>
      <c r="E714" s="20">
        <v>0</v>
      </c>
      <c r="F714" s="38">
        <f>('ANNEXURE B &amp; C'!Q$103)</f>
        <v>0</v>
      </c>
      <c r="G714" s="9" t="str">
        <f t="shared" ref="G714:G777" si="22">IF(E714&lt;0.01,"",IF(E714&gt;F714,"BUDGET ERROR - INSUFICIENT",""))</f>
        <v/>
      </c>
      <c r="H714" s="52" t="str">
        <f t="shared" ref="H714:H777" si="23">IF(F714&lt;0.1,"",IF(D714=0,"NO ORIGINAL BUDGET",(F714-D714)/D714))</f>
        <v/>
      </c>
    </row>
    <row r="715" spans="1:8">
      <c r="A715" s="48" t="str">
        <f>('ANNEXURE B &amp; C'!Q$3)</f>
        <v>410301</v>
      </c>
      <c r="B715" s="2">
        <v>1088080</v>
      </c>
      <c r="C715" s="2" t="s">
        <v>91</v>
      </c>
      <c r="D715" s="20">
        <v>0</v>
      </c>
      <c r="E715" s="20">
        <v>0</v>
      </c>
      <c r="F715" s="38">
        <f>('ANNEXURE B &amp; C'!Q$104)</f>
        <v>0</v>
      </c>
      <c r="G715" s="9" t="str">
        <f t="shared" si="22"/>
        <v/>
      </c>
      <c r="H715" s="52" t="str">
        <f t="shared" si="23"/>
        <v/>
      </c>
    </row>
    <row r="716" spans="1:8">
      <c r="A716" s="48" t="str">
        <f>('ANNEXURE B &amp; C'!Q$3)</f>
        <v>410301</v>
      </c>
      <c r="B716" s="2">
        <v>1088081</v>
      </c>
      <c r="C716" s="2" t="s">
        <v>92</v>
      </c>
      <c r="D716" s="20">
        <v>0</v>
      </c>
      <c r="E716" s="20">
        <v>0</v>
      </c>
      <c r="F716" s="38">
        <f>('ANNEXURE B &amp; C'!Q$105)</f>
        <v>0</v>
      </c>
      <c r="G716" s="9" t="str">
        <f t="shared" si="22"/>
        <v/>
      </c>
      <c r="H716" s="52" t="str">
        <f t="shared" si="23"/>
        <v/>
      </c>
    </row>
    <row r="717" spans="1:8">
      <c r="A717" s="48" t="str">
        <f>('ANNEXURE B &amp; C'!Q$3)</f>
        <v>410301</v>
      </c>
      <c r="B717" s="2">
        <v>1088082</v>
      </c>
      <c r="C717" s="2" t="s">
        <v>93</v>
      </c>
      <c r="D717" s="20">
        <v>0</v>
      </c>
      <c r="E717" s="20">
        <v>0</v>
      </c>
      <c r="F717" s="38">
        <f>('ANNEXURE B &amp; C'!Q$106)</f>
        <v>0</v>
      </c>
      <c r="G717" s="9" t="str">
        <f t="shared" si="22"/>
        <v/>
      </c>
      <c r="H717" s="52" t="str">
        <f t="shared" si="23"/>
        <v/>
      </c>
    </row>
    <row r="718" spans="1:8">
      <c r="A718" s="48" t="str">
        <f>('ANNEXURE B &amp; C'!Q$3)</f>
        <v>410301</v>
      </c>
      <c r="B718" s="2">
        <v>1088083</v>
      </c>
      <c r="C718" s="2" t="s">
        <v>94</v>
      </c>
      <c r="D718" s="20">
        <v>0</v>
      </c>
      <c r="E718" s="20">
        <v>0</v>
      </c>
      <c r="F718" s="38">
        <f>('ANNEXURE B &amp; C'!Q$107)</f>
        <v>0</v>
      </c>
      <c r="G718" s="9" t="str">
        <f t="shared" si="22"/>
        <v/>
      </c>
      <c r="H718" s="52" t="str">
        <f t="shared" si="23"/>
        <v/>
      </c>
    </row>
    <row r="719" spans="1:8">
      <c r="A719" s="48" t="str">
        <f>('ANNEXURE B &amp; C'!Q$3)</f>
        <v>410301</v>
      </c>
      <c r="B719" s="2">
        <v>1088084</v>
      </c>
      <c r="C719" s="2" t="s">
        <v>95</v>
      </c>
      <c r="D719" s="20">
        <v>0</v>
      </c>
      <c r="E719" s="20">
        <v>0</v>
      </c>
      <c r="F719" s="38">
        <f>('ANNEXURE B &amp; C'!Q$108)</f>
        <v>0</v>
      </c>
      <c r="G719" s="9" t="str">
        <f t="shared" si="22"/>
        <v/>
      </c>
      <c r="H719" s="52" t="str">
        <f t="shared" si="23"/>
        <v/>
      </c>
    </row>
    <row r="720" spans="1:8">
      <c r="A720" s="48" t="str">
        <f>('ANNEXURE B &amp; C'!Q$3)</f>
        <v>410301</v>
      </c>
      <c r="B720" s="2">
        <v>1088085</v>
      </c>
      <c r="C720" s="2" t="s">
        <v>96</v>
      </c>
      <c r="D720" s="20">
        <v>0</v>
      </c>
      <c r="E720" s="20">
        <v>0</v>
      </c>
      <c r="F720" s="38">
        <f>('ANNEXURE B &amp; C'!Q$109)</f>
        <v>0</v>
      </c>
      <c r="G720" s="9" t="str">
        <f t="shared" si="22"/>
        <v/>
      </c>
      <c r="H720" s="52" t="str">
        <f t="shared" si="23"/>
        <v/>
      </c>
    </row>
    <row r="721" spans="1:8">
      <c r="A721" s="48" t="str">
        <f>('ANNEXURE B &amp; C'!Q$3)</f>
        <v>410301</v>
      </c>
      <c r="B721" s="2">
        <v>1088110</v>
      </c>
      <c r="C721" s="2" t="s">
        <v>61</v>
      </c>
      <c r="D721" s="20">
        <v>0</v>
      </c>
      <c r="E721" s="20">
        <v>0</v>
      </c>
      <c r="F721" s="38">
        <f>('ANNEXURE B &amp; C'!Q$110)</f>
        <v>0</v>
      </c>
      <c r="G721" s="9" t="str">
        <f t="shared" si="22"/>
        <v/>
      </c>
      <c r="H721" s="52" t="str">
        <f t="shared" si="23"/>
        <v/>
      </c>
    </row>
    <row r="722" spans="1:8">
      <c r="A722" s="48" t="str">
        <f>('ANNEXURE B &amp; C'!Q$3)</f>
        <v>410301</v>
      </c>
      <c r="B722" s="2">
        <v>1088180</v>
      </c>
      <c r="C722" s="2" t="s">
        <v>97</v>
      </c>
      <c r="D722" s="20">
        <v>0</v>
      </c>
      <c r="E722" s="20">
        <v>0</v>
      </c>
      <c r="F722" s="38">
        <f>('ANNEXURE B &amp; C'!Q$111)</f>
        <v>0</v>
      </c>
      <c r="G722" s="9" t="str">
        <f t="shared" si="22"/>
        <v/>
      </c>
      <c r="H722" s="52" t="str">
        <f t="shared" si="23"/>
        <v/>
      </c>
    </row>
    <row r="723" spans="1:8">
      <c r="A723" s="48" t="str">
        <f>('ANNEXURE B &amp; C'!Q$3)</f>
        <v>410301</v>
      </c>
      <c r="B723" s="3">
        <v>1088990</v>
      </c>
      <c r="C723" s="3" t="s">
        <v>98</v>
      </c>
      <c r="D723" s="39">
        <v>0</v>
      </c>
      <c r="E723" s="39">
        <v>0</v>
      </c>
      <c r="F723" s="39">
        <f>SUM(F713:F722)</f>
        <v>0</v>
      </c>
      <c r="G723" s="9" t="str">
        <f t="shared" si="22"/>
        <v/>
      </c>
      <c r="H723" s="52" t="str">
        <f t="shared" si="23"/>
        <v/>
      </c>
    </row>
    <row r="724" spans="1:8">
      <c r="B724" s="1"/>
      <c r="C724" s="1"/>
      <c r="D724" s="31"/>
      <c r="E724" s="31"/>
      <c r="F724" s="31"/>
      <c r="G724" s="9" t="str">
        <f t="shared" si="22"/>
        <v/>
      </c>
      <c r="H724" s="52" t="str">
        <f t="shared" si="23"/>
        <v/>
      </c>
    </row>
    <row r="725" spans="1:8" ht="15.75" thickBot="1">
      <c r="A725" s="48" t="str">
        <f>('ANNEXURE B &amp; C'!Q$3)</f>
        <v>410301</v>
      </c>
      <c r="B725" s="4">
        <v>1089995</v>
      </c>
      <c r="C725" s="4" t="s">
        <v>99</v>
      </c>
      <c r="D725" s="40">
        <v>76200</v>
      </c>
      <c r="E725" s="40">
        <v>33389.130000000005</v>
      </c>
      <c r="F725" s="40">
        <f>SUM(F723+F711)</f>
        <v>76200</v>
      </c>
      <c r="G725" s="9" t="str">
        <f t="shared" si="22"/>
        <v/>
      </c>
      <c r="H725" s="52">
        <f t="shared" si="23"/>
        <v>0</v>
      </c>
    </row>
    <row r="726" spans="1:8" ht="15.75" thickTop="1">
      <c r="B726" s="1"/>
      <c r="C726" s="1"/>
      <c r="D726" s="31"/>
      <c r="E726" s="31"/>
      <c r="F726" s="31"/>
      <c r="G726" s="9" t="str">
        <f t="shared" si="22"/>
        <v/>
      </c>
      <c r="H726" s="52" t="str">
        <f t="shared" si="23"/>
        <v/>
      </c>
    </row>
    <row r="727" spans="1:8">
      <c r="A727" s="48" t="str">
        <f>('ANNEXURE B &amp; C'!Q$3)</f>
        <v>410301</v>
      </c>
      <c r="B727" s="1">
        <v>1100000</v>
      </c>
      <c r="C727" s="1" t="s">
        <v>100</v>
      </c>
      <c r="D727" s="31"/>
      <c r="E727" s="31"/>
      <c r="F727" s="31"/>
      <c r="G727" s="9" t="str">
        <f t="shared" si="22"/>
        <v/>
      </c>
      <c r="H727" s="52" t="str">
        <f t="shared" si="23"/>
        <v/>
      </c>
    </row>
    <row r="728" spans="1:8">
      <c r="A728" s="48" t="str">
        <f>('ANNEXURE B &amp; C'!Q$3)</f>
        <v>410301</v>
      </c>
      <c r="B728" s="2">
        <v>1101200</v>
      </c>
      <c r="C728" s="2" t="s">
        <v>101</v>
      </c>
      <c r="D728" s="20">
        <v>0</v>
      </c>
      <c r="E728" s="20">
        <v>0</v>
      </c>
      <c r="F728" s="38">
        <f>('ANNEXURE B &amp; C'!Q$117)</f>
        <v>0</v>
      </c>
      <c r="G728" s="9" t="str">
        <f t="shared" si="22"/>
        <v/>
      </c>
      <c r="H728" s="52" t="str">
        <f t="shared" si="23"/>
        <v/>
      </c>
    </row>
    <row r="729" spans="1:8">
      <c r="A729" s="48" t="str">
        <f>('ANNEXURE B &amp; C'!Q$3)</f>
        <v>410301</v>
      </c>
      <c r="B729" s="2">
        <v>1101201</v>
      </c>
      <c r="C729" s="2" t="s">
        <v>102</v>
      </c>
      <c r="D729" s="20">
        <v>0</v>
      </c>
      <c r="E729" s="20">
        <v>0</v>
      </c>
      <c r="F729" s="38">
        <f>('ANNEXURE B &amp; C'!Q$118)</f>
        <v>0</v>
      </c>
      <c r="G729" s="9" t="str">
        <f t="shared" si="22"/>
        <v/>
      </c>
      <c r="H729" s="52" t="str">
        <f t="shared" si="23"/>
        <v/>
      </c>
    </row>
    <row r="730" spans="1:8">
      <c r="A730" s="48" t="str">
        <f>('ANNEXURE B &amp; C'!Q$3)</f>
        <v>410301</v>
      </c>
      <c r="B730" s="2">
        <v>1101203</v>
      </c>
      <c r="C730" s="2" t="s">
        <v>103</v>
      </c>
      <c r="D730" s="20">
        <v>0</v>
      </c>
      <c r="E730" s="20">
        <v>0</v>
      </c>
      <c r="F730" s="38">
        <f>('ANNEXURE B &amp; C'!Q$119)</f>
        <v>0</v>
      </c>
      <c r="G730" s="9" t="str">
        <f t="shared" si="22"/>
        <v/>
      </c>
      <c r="H730" s="52" t="str">
        <f t="shared" si="23"/>
        <v/>
      </c>
    </row>
    <row r="731" spans="1:8">
      <c r="A731" s="48" t="str">
        <f>('ANNEXURE B &amp; C'!Q$3)</f>
        <v>410301</v>
      </c>
      <c r="B731" s="2">
        <v>1101204</v>
      </c>
      <c r="C731" s="2" t="s">
        <v>104</v>
      </c>
      <c r="D731" s="20">
        <v>0</v>
      </c>
      <c r="E731" s="20">
        <v>0</v>
      </c>
      <c r="F731" s="38">
        <f>('ANNEXURE B &amp; C'!Q$120)</f>
        <v>0</v>
      </c>
      <c r="G731" s="9" t="str">
        <f t="shared" si="22"/>
        <v/>
      </c>
      <c r="H731" s="52" t="str">
        <f t="shared" si="23"/>
        <v/>
      </c>
    </row>
    <row r="732" spans="1:8" ht="15.75" thickBot="1">
      <c r="A732" s="48" t="str">
        <f>('ANNEXURE B &amp; C'!Q$3)</f>
        <v>410301</v>
      </c>
      <c r="B732" s="4">
        <v>1109995</v>
      </c>
      <c r="C732" s="4" t="s">
        <v>105</v>
      </c>
      <c r="D732" s="40">
        <v>0</v>
      </c>
      <c r="E732" s="40">
        <v>0</v>
      </c>
      <c r="F732" s="40">
        <f>SUM(F728:F731)</f>
        <v>0</v>
      </c>
      <c r="G732" s="9" t="str">
        <f t="shared" si="22"/>
        <v/>
      </c>
      <c r="H732" s="52" t="str">
        <f t="shared" si="23"/>
        <v/>
      </c>
    </row>
    <row r="733" spans="1:8" ht="15.75" thickTop="1">
      <c r="B733" s="1"/>
      <c r="C733" s="1"/>
      <c r="D733" s="31"/>
      <c r="E733" s="31"/>
      <c r="F733" s="31"/>
      <c r="G733" s="9" t="str">
        <f t="shared" si="22"/>
        <v/>
      </c>
      <c r="H733" s="52" t="str">
        <f t="shared" si="23"/>
        <v/>
      </c>
    </row>
    <row r="734" spans="1:8">
      <c r="A734" s="48" t="str">
        <f>('ANNEXURE B &amp; C'!Q$3)</f>
        <v>410301</v>
      </c>
      <c r="B734" s="1">
        <v>1120000</v>
      </c>
      <c r="C734" s="1" t="s">
        <v>106</v>
      </c>
      <c r="D734" s="31"/>
      <c r="E734" s="31"/>
      <c r="F734" s="31"/>
      <c r="G734" s="9" t="str">
        <f t="shared" si="22"/>
        <v/>
      </c>
      <c r="H734" s="52" t="str">
        <f t="shared" si="23"/>
        <v/>
      </c>
    </row>
    <row r="735" spans="1:8">
      <c r="A735" s="48" t="str">
        <f>('ANNEXURE B &amp; C'!Q$3)</f>
        <v>410301</v>
      </c>
      <c r="B735" s="2">
        <v>1120300</v>
      </c>
      <c r="C735" s="2" t="s">
        <v>106</v>
      </c>
      <c r="D735" s="20">
        <v>0</v>
      </c>
      <c r="E735" s="20">
        <v>0</v>
      </c>
      <c r="F735" s="38">
        <f>('ANNEXURE B &amp; C'!Q$124)</f>
        <v>0</v>
      </c>
      <c r="G735" s="9" t="str">
        <f t="shared" si="22"/>
        <v/>
      </c>
      <c r="H735" s="52" t="str">
        <f t="shared" si="23"/>
        <v/>
      </c>
    </row>
    <row r="736" spans="1:8" ht="15.75" thickBot="1">
      <c r="A736" s="48" t="str">
        <f>('ANNEXURE B &amp; C'!Q$3)</f>
        <v>410301</v>
      </c>
      <c r="B736" s="4">
        <v>1129990</v>
      </c>
      <c r="C736" s="4" t="s">
        <v>107</v>
      </c>
      <c r="D736" s="40">
        <v>0</v>
      </c>
      <c r="E736" s="40">
        <v>0</v>
      </c>
      <c r="F736" s="40">
        <f>SUM(F734:F735)</f>
        <v>0</v>
      </c>
      <c r="G736" s="9" t="str">
        <f t="shared" si="22"/>
        <v/>
      </c>
      <c r="H736" s="52" t="str">
        <f t="shared" si="23"/>
        <v/>
      </c>
    </row>
    <row r="737" spans="1:8" ht="15.75" thickTop="1">
      <c r="B737" s="1"/>
      <c r="C737" s="1"/>
      <c r="D737" s="31"/>
      <c r="E737" s="31"/>
      <c r="F737" s="31"/>
      <c r="G737" s="9" t="str">
        <f t="shared" si="22"/>
        <v/>
      </c>
      <c r="H737" s="52" t="str">
        <f t="shared" si="23"/>
        <v/>
      </c>
    </row>
    <row r="738" spans="1:8">
      <c r="A738" s="48" t="str">
        <f>('ANNEXURE B &amp; C'!Q$3)</f>
        <v>410301</v>
      </c>
      <c r="B738" s="1">
        <v>1130000</v>
      </c>
      <c r="C738" s="1" t="s">
        <v>108</v>
      </c>
      <c r="D738" s="31"/>
      <c r="E738" s="31"/>
      <c r="F738" s="31"/>
      <c r="G738" s="9" t="str">
        <f t="shared" si="22"/>
        <v/>
      </c>
      <c r="H738" s="52" t="str">
        <f t="shared" si="23"/>
        <v/>
      </c>
    </row>
    <row r="739" spans="1:8">
      <c r="A739" s="48" t="str">
        <f>('ANNEXURE B &amp; C'!Q$3)</f>
        <v>410301</v>
      </c>
      <c r="B739" s="2">
        <v>1130200</v>
      </c>
      <c r="C739" s="2" t="s">
        <v>109</v>
      </c>
      <c r="D739" s="20">
        <v>0</v>
      </c>
      <c r="E739" s="20">
        <v>0</v>
      </c>
      <c r="F739" s="38">
        <f>('ANNEXURE B &amp; C'!Q$128)</f>
        <v>0</v>
      </c>
      <c r="G739" s="9" t="str">
        <f t="shared" si="22"/>
        <v/>
      </c>
      <c r="H739" s="52" t="str">
        <f t="shared" si="23"/>
        <v/>
      </c>
    </row>
    <row r="740" spans="1:8">
      <c r="A740" s="48" t="str">
        <f>('ANNEXURE B &amp; C'!Q$3)</f>
        <v>410301</v>
      </c>
      <c r="B740" s="2">
        <v>1130201</v>
      </c>
      <c r="C740" s="2" t="s">
        <v>110</v>
      </c>
      <c r="D740" s="20">
        <v>0</v>
      </c>
      <c r="E740" s="20">
        <v>0</v>
      </c>
      <c r="F740" s="38">
        <f>('ANNEXURE B &amp; C'!Q$129)</f>
        <v>0</v>
      </c>
      <c r="G740" s="9" t="str">
        <f t="shared" si="22"/>
        <v/>
      </c>
      <c r="H740" s="52" t="str">
        <f t="shared" si="23"/>
        <v/>
      </c>
    </row>
    <row r="741" spans="1:8" ht="15.75" thickBot="1">
      <c r="A741" s="48" t="str">
        <f>('ANNEXURE B &amp; C'!Q$3)</f>
        <v>410301</v>
      </c>
      <c r="B741" s="4">
        <v>1139995</v>
      </c>
      <c r="C741" s="4" t="s">
        <v>111</v>
      </c>
      <c r="D741" s="40">
        <v>0</v>
      </c>
      <c r="E741" s="40">
        <v>0</v>
      </c>
      <c r="F741" s="40">
        <f>SUM(F738:F740)</f>
        <v>0</v>
      </c>
      <c r="G741" s="9" t="str">
        <f t="shared" si="22"/>
        <v/>
      </c>
      <c r="H741" s="52" t="str">
        <f t="shared" si="23"/>
        <v/>
      </c>
    </row>
    <row r="742" spans="1:8" ht="15.75" thickTop="1">
      <c r="B742" s="1"/>
      <c r="C742" s="1"/>
      <c r="D742" s="31"/>
      <c r="E742" s="31"/>
      <c r="F742" s="31"/>
      <c r="G742" s="9" t="str">
        <f t="shared" si="22"/>
        <v/>
      </c>
      <c r="H742" s="52" t="str">
        <f t="shared" si="23"/>
        <v/>
      </c>
    </row>
    <row r="743" spans="1:8" ht="15.75" thickBot="1">
      <c r="A743" s="48" t="str">
        <f>('ANNEXURE B &amp; C'!Q$3)</f>
        <v>410301</v>
      </c>
      <c r="B743" s="5">
        <v>1199998</v>
      </c>
      <c r="C743" s="5" t="s">
        <v>112</v>
      </c>
      <c r="D743" s="41">
        <v>631431</v>
      </c>
      <c r="E743" s="41">
        <v>308899.33</v>
      </c>
      <c r="F743" s="41">
        <f>SUM(F741+F736+F732+F725+F653)</f>
        <v>627224</v>
      </c>
      <c r="G743" s="9" t="str">
        <f t="shared" si="22"/>
        <v/>
      </c>
      <c r="H743" s="52">
        <f t="shared" si="23"/>
        <v>-6.6626440577038501E-3</v>
      </c>
    </row>
    <row r="744" spans="1:8">
      <c r="B744" s="1"/>
      <c r="C744" s="1"/>
      <c r="D744" s="31"/>
      <c r="E744" s="31"/>
      <c r="F744" s="31"/>
      <c r="G744" s="9" t="str">
        <f t="shared" si="22"/>
        <v/>
      </c>
      <c r="H744" s="52" t="str">
        <f t="shared" si="23"/>
        <v/>
      </c>
    </row>
    <row r="745" spans="1:8">
      <c r="A745" s="48" t="str">
        <f>('ANNEXURE B &amp; C'!Q$3)</f>
        <v>410301</v>
      </c>
      <c r="B745" s="1">
        <v>2200000</v>
      </c>
      <c r="C745" s="1" t="s">
        <v>113</v>
      </c>
      <c r="D745" s="31"/>
      <c r="E745" s="31"/>
      <c r="F745" s="31"/>
      <c r="G745" s="9" t="str">
        <f t="shared" si="22"/>
        <v/>
      </c>
      <c r="H745" s="52" t="str">
        <f t="shared" si="23"/>
        <v/>
      </c>
    </row>
    <row r="746" spans="1:8">
      <c r="B746" s="1"/>
      <c r="C746" s="1"/>
      <c r="D746" s="31"/>
      <c r="E746" s="31"/>
      <c r="F746" s="31"/>
      <c r="G746" s="9" t="str">
        <f t="shared" si="22"/>
        <v/>
      </c>
      <c r="H746" s="52" t="str">
        <f t="shared" si="23"/>
        <v/>
      </c>
    </row>
    <row r="747" spans="1:8">
      <c r="A747" s="48" t="str">
        <f>('ANNEXURE B &amp; C'!Q$3)</f>
        <v>410301</v>
      </c>
      <c r="B747" s="1">
        <v>2230000</v>
      </c>
      <c r="C747" s="1" t="s">
        <v>114</v>
      </c>
      <c r="D747" s="31"/>
      <c r="E747" s="31"/>
      <c r="F747" s="31"/>
      <c r="G747" s="9" t="str">
        <f t="shared" si="22"/>
        <v/>
      </c>
      <c r="H747" s="52" t="str">
        <f t="shared" si="23"/>
        <v/>
      </c>
    </row>
    <row r="748" spans="1:8">
      <c r="A748" s="48" t="str">
        <f>('ANNEXURE B &amp; C'!Q$3)</f>
        <v>410301</v>
      </c>
      <c r="B748" s="2">
        <v>2231202</v>
      </c>
      <c r="C748" s="2" t="s">
        <v>115</v>
      </c>
      <c r="D748" s="20">
        <v>0</v>
      </c>
      <c r="E748" s="20">
        <v>0</v>
      </c>
      <c r="F748" s="38">
        <f>('ANNEXURE B &amp; C'!Q$137)</f>
        <v>0</v>
      </c>
      <c r="G748" s="9" t="str">
        <f t="shared" si="22"/>
        <v/>
      </c>
      <c r="H748" s="52" t="str">
        <f t="shared" si="23"/>
        <v/>
      </c>
    </row>
    <row r="749" spans="1:8">
      <c r="A749" s="48" t="str">
        <f>('ANNEXURE B &amp; C'!Q$3)</f>
        <v>410301</v>
      </c>
      <c r="B749" s="2">
        <v>2231900</v>
      </c>
      <c r="C749" s="2" t="s">
        <v>116</v>
      </c>
      <c r="D749" s="20">
        <v>0</v>
      </c>
      <c r="E749" s="20">
        <v>0</v>
      </c>
      <c r="F749" s="38">
        <f>('ANNEXURE B &amp; C'!Q$138)</f>
        <v>0</v>
      </c>
      <c r="G749" s="9" t="str">
        <f t="shared" si="22"/>
        <v/>
      </c>
      <c r="H749" s="52" t="str">
        <f t="shared" si="23"/>
        <v/>
      </c>
    </row>
    <row r="750" spans="1:8">
      <c r="A750" s="48" t="str">
        <f>('ANNEXURE B &amp; C'!Q$3)</f>
        <v>410301</v>
      </c>
      <c r="B750" s="3">
        <v>2239995</v>
      </c>
      <c r="C750" s="3" t="s">
        <v>117</v>
      </c>
      <c r="D750" s="39">
        <v>0</v>
      </c>
      <c r="E750" s="39">
        <v>0</v>
      </c>
      <c r="F750" s="39">
        <f>SUM(F748:F749)</f>
        <v>0</v>
      </c>
      <c r="G750" s="9" t="str">
        <f t="shared" si="22"/>
        <v/>
      </c>
      <c r="H750" s="52" t="str">
        <f t="shared" si="23"/>
        <v/>
      </c>
    </row>
    <row r="751" spans="1:8">
      <c r="B751" s="1"/>
      <c r="C751" s="1"/>
      <c r="D751" s="31"/>
      <c r="E751" s="31"/>
      <c r="F751" s="31"/>
      <c r="G751" s="9" t="str">
        <f t="shared" si="22"/>
        <v/>
      </c>
      <c r="H751" s="52" t="str">
        <f t="shared" si="23"/>
        <v/>
      </c>
    </row>
    <row r="752" spans="1:8">
      <c r="A752" s="48" t="str">
        <f>('ANNEXURE B &amp; C'!Q$3)</f>
        <v>410301</v>
      </c>
      <c r="B752" s="1">
        <v>2240000</v>
      </c>
      <c r="C752" s="1" t="s">
        <v>118</v>
      </c>
      <c r="D752" s="31"/>
      <c r="E752" s="31"/>
      <c r="F752" s="31"/>
      <c r="G752" s="9" t="str">
        <f t="shared" si="22"/>
        <v/>
      </c>
      <c r="H752" s="52" t="str">
        <f t="shared" si="23"/>
        <v/>
      </c>
    </row>
    <row r="753" spans="1:8">
      <c r="A753" s="48" t="str">
        <f>('ANNEXURE B &amp; C'!Q$3)</f>
        <v>410301</v>
      </c>
      <c r="B753" s="2">
        <v>2240001</v>
      </c>
      <c r="C753" s="2" t="s">
        <v>119</v>
      </c>
      <c r="D753" s="20">
        <v>0</v>
      </c>
      <c r="E753" s="20">
        <v>0</v>
      </c>
      <c r="F753" s="38">
        <f>('ANNEXURE B &amp; C'!Q$142)</f>
        <v>0</v>
      </c>
      <c r="G753" s="9" t="str">
        <f t="shared" si="22"/>
        <v/>
      </c>
      <c r="H753" s="52" t="str">
        <f t="shared" si="23"/>
        <v/>
      </c>
    </row>
    <row r="754" spans="1:8">
      <c r="A754" s="48" t="str">
        <f>('ANNEXURE B &amp; C'!Q$3)</f>
        <v>410301</v>
      </c>
      <c r="B754" s="2">
        <v>2240002</v>
      </c>
      <c r="C754" s="2" t="s">
        <v>120</v>
      </c>
      <c r="D754" s="20">
        <v>0</v>
      </c>
      <c r="E754" s="20">
        <v>0</v>
      </c>
      <c r="F754" s="38">
        <f>('ANNEXURE B &amp; C'!Q$143)</f>
        <v>0</v>
      </c>
      <c r="G754" s="9" t="str">
        <f t="shared" si="22"/>
        <v/>
      </c>
      <c r="H754" s="52" t="str">
        <f t="shared" si="23"/>
        <v/>
      </c>
    </row>
    <row r="755" spans="1:8">
      <c r="A755" s="48" t="str">
        <f>('ANNEXURE B &amp; C'!Q$3)</f>
        <v>410301</v>
      </c>
      <c r="B755" s="2">
        <v>2240400</v>
      </c>
      <c r="C755" s="2" t="s">
        <v>121</v>
      </c>
      <c r="D755" s="20">
        <v>0</v>
      </c>
      <c r="E755" s="20">
        <v>0</v>
      </c>
      <c r="F755" s="38">
        <f>('ANNEXURE B &amp; C'!Q$144)</f>
        <v>0</v>
      </c>
      <c r="G755" s="9" t="str">
        <f t="shared" si="22"/>
        <v/>
      </c>
      <c r="H755" s="52" t="str">
        <f t="shared" si="23"/>
        <v/>
      </c>
    </row>
    <row r="756" spans="1:8">
      <c r="A756" s="48" t="str">
        <f>('ANNEXURE B &amp; C'!Q$3)</f>
        <v>410301</v>
      </c>
      <c r="B756" s="2">
        <v>2240500</v>
      </c>
      <c r="C756" s="2" t="s">
        <v>122</v>
      </c>
      <c r="D756" s="20">
        <v>0</v>
      </c>
      <c r="E756" s="20">
        <v>0</v>
      </c>
      <c r="F756" s="38">
        <f>('ANNEXURE B &amp; C'!Q$145)</f>
        <v>0</v>
      </c>
      <c r="G756" s="9" t="str">
        <f t="shared" si="22"/>
        <v/>
      </c>
      <c r="H756" s="52" t="str">
        <f t="shared" si="23"/>
        <v/>
      </c>
    </row>
    <row r="757" spans="1:8">
      <c r="A757" s="48" t="str">
        <f>('ANNEXURE B &amp; C'!Q$3)</f>
        <v>410301</v>
      </c>
      <c r="B757" s="3">
        <v>2249995</v>
      </c>
      <c r="C757" s="3" t="s">
        <v>123</v>
      </c>
      <c r="D757" s="39">
        <v>0</v>
      </c>
      <c r="E757" s="39">
        <v>0</v>
      </c>
      <c r="F757" s="39">
        <f>SUM(F753:F756)</f>
        <v>0</v>
      </c>
      <c r="G757" s="9" t="str">
        <f t="shared" si="22"/>
        <v/>
      </c>
      <c r="H757" s="52" t="str">
        <f t="shared" si="23"/>
        <v/>
      </c>
    </row>
    <row r="758" spans="1:8">
      <c r="B758" s="1"/>
      <c r="C758" s="1"/>
      <c r="D758" s="31"/>
      <c r="E758" s="31"/>
      <c r="F758" s="31"/>
      <c r="G758" s="9" t="str">
        <f t="shared" si="22"/>
        <v/>
      </c>
      <c r="H758" s="52" t="str">
        <f t="shared" si="23"/>
        <v/>
      </c>
    </row>
    <row r="759" spans="1:8">
      <c r="A759" s="48" t="str">
        <f>('ANNEXURE B &amp; C'!Q$3)</f>
        <v>410301</v>
      </c>
      <c r="B759" s="1">
        <v>2260000</v>
      </c>
      <c r="C759" s="1" t="s">
        <v>124</v>
      </c>
      <c r="D759" s="31"/>
      <c r="E759" s="31"/>
      <c r="F759" s="31"/>
      <c r="G759" s="9" t="str">
        <f t="shared" si="22"/>
        <v/>
      </c>
      <c r="H759" s="52" t="str">
        <f t="shared" si="23"/>
        <v/>
      </c>
    </row>
    <row r="760" spans="1:8">
      <c r="A760" s="48" t="str">
        <f>('ANNEXURE B &amp; C'!Q$3)</f>
        <v>410301</v>
      </c>
      <c r="B760" s="2">
        <v>2260806</v>
      </c>
      <c r="C760" s="2" t="s">
        <v>125</v>
      </c>
      <c r="D760" s="20">
        <v>0</v>
      </c>
      <c r="E760" s="20">
        <v>0</v>
      </c>
      <c r="F760" s="38">
        <f>('ANNEXURE B &amp; C'!Q$149)</f>
        <v>0</v>
      </c>
      <c r="G760" s="9" t="str">
        <f t="shared" si="22"/>
        <v/>
      </c>
      <c r="H760" s="52" t="str">
        <f t="shared" si="23"/>
        <v/>
      </c>
    </row>
    <row r="761" spans="1:8">
      <c r="A761" s="48" t="str">
        <f>('ANNEXURE B &amp; C'!Q$3)</f>
        <v>410301</v>
      </c>
      <c r="B761" s="2">
        <v>2260808</v>
      </c>
      <c r="C761" s="2" t="s">
        <v>126</v>
      </c>
      <c r="D761" s="20">
        <v>0</v>
      </c>
      <c r="E761" s="20">
        <v>0</v>
      </c>
      <c r="F761" s="38">
        <f>('ANNEXURE B &amp; C'!Q$150)</f>
        <v>0</v>
      </c>
      <c r="G761" s="9" t="str">
        <f t="shared" si="22"/>
        <v/>
      </c>
      <c r="H761" s="52" t="str">
        <f t="shared" si="23"/>
        <v/>
      </c>
    </row>
    <row r="762" spans="1:8">
      <c r="A762" s="48" t="str">
        <f>('ANNEXURE B &amp; C'!Q$3)</f>
        <v>410301</v>
      </c>
      <c r="B762" s="2">
        <v>2260810</v>
      </c>
      <c r="C762" s="2" t="s">
        <v>127</v>
      </c>
      <c r="D762" s="20">
        <v>0</v>
      </c>
      <c r="E762" s="20">
        <v>0</v>
      </c>
      <c r="F762" s="38">
        <f>('ANNEXURE B &amp; C'!Q$151)</f>
        <v>0</v>
      </c>
      <c r="G762" s="9" t="str">
        <f t="shared" si="22"/>
        <v/>
      </c>
      <c r="H762" s="52" t="str">
        <f t="shared" si="23"/>
        <v/>
      </c>
    </row>
    <row r="763" spans="1:8">
      <c r="A763" s="48" t="str">
        <f>('ANNEXURE B &amp; C'!Q$3)</f>
        <v>410301</v>
      </c>
      <c r="B763" s="3">
        <v>2269995</v>
      </c>
      <c r="C763" s="3" t="s">
        <v>128</v>
      </c>
      <c r="D763" s="39">
        <v>0</v>
      </c>
      <c r="E763" s="39">
        <v>0</v>
      </c>
      <c r="F763" s="39">
        <f>SUM(F760:F762)</f>
        <v>0</v>
      </c>
      <c r="G763" s="9" t="str">
        <f t="shared" si="22"/>
        <v/>
      </c>
      <c r="H763" s="52" t="str">
        <f t="shared" si="23"/>
        <v/>
      </c>
    </row>
    <row r="764" spans="1:8">
      <c r="B764" s="1"/>
      <c r="C764" s="1"/>
      <c r="D764" s="31"/>
      <c r="E764" s="31"/>
      <c r="F764" s="31"/>
      <c r="G764" s="9" t="str">
        <f t="shared" si="22"/>
        <v/>
      </c>
      <c r="H764" s="52" t="str">
        <f t="shared" si="23"/>
        <v/>
      </c>
    </row>
    <row r="765" spans="1:8">
      <c r="A765" s="48" t="str">
        <f>('ANNEXURE B &amp; C'!Q$3)</f>
        <v>410301</v>
      </c>
      <c r="B765" s="1">
        <v>2270000</v>
      </c>
      <c r="C765" s="1" t="s">
        <v>129</v>
      </c>
      <c r="D765" s="31"/>
      <c r="E765" s="31"/>
      <c r="F765" s="31"/>
      <c r="G765" s="9" t="str">
        <f t="shared" si="22"/>
        <v/>
      </c>
      <c r="H765" s="52" t="str">
        <f t="shared" si="23"/>
        <v/>
      </c>
    </row>
    <row r="766" spans="1:8">
      <c r="A766" s="48" t="str">
        <f>('ANNEXURE B &amp; C'!Q$3)</f>
        <v>410301</v>
      </c>
      <c r="B766" s="2">
        <v>2271701</v>
      </c>
      <c r="C766" s="2" t="s">
        <v>130</v>
      </c>
      <c r="D766" s="20">
        <v>0</v>
      </c>
      <c r="E766" s="20">
        <v>0</v>
      </c>
      <c r="F766" s="38">
        <f>('ANNEXURE B &amp; C'!Q$155)</f>
        <v>0</v>
      </c>
      <c r="G766" s="9" t="str">
        <f t="shared" si="22"/>
        <v/>
      </c>
      <c r="H766" s="52" t="str">
        <f t="shared" si="23"/>
        <v/>
      </c>
    </row>
    <row r="767" spans="1:8">
      <c r="A767" s="48" t="str">
        <f>('ANNEXURE B &amp; C'!Q$3)</f>
        <v>410301</v>
      </c>
      <c r="B767" s="2">
        <v>2271702</v>
      </c>
      <c r="C767" s="2" t="s">
        <v>131</v>
      </c>
      <c r="D767" s="20">
        <v>0</v>
      </c>
      <c r="E767" s="20">
        <v>0</v>
      </c>
      <c r="F767" s="38">
        <f>('ANNEXURE B &amp; C'!Q$156)</f>
        <v>0</v>
      </c>
      <c r="G767" s="9" t="str">
        <f t="shared" si="22"/>
        <v/>
      </c>
      <c r="H767" s="52" t="str">
        <f t="shared" si="23"/>
        <v/>
      </c>
    </row>
    <row r="768" spans="1:8">
      <c r="A768" s="48" t="str">
        <f>('ANNEXURE B &amp; C'!Q$3)</f>
        <v>410301</v>
      </c>
      <c r="B768" s="2">
        <v>2271703</v>
      </c>
      <c r="C768" s="2" t="s">
        <v>132</v>
      </c>
      <c r="D768" s="20">
        <v>0</v>
      </c>
      <c r="E768" s="20">
        <v>0</v>
      </c>
      <c r="F768" s="38">
        <f>('ANNEXURE B &amp; C'!Q$157)</f>
        <v>0</v>
      </c>
      <c r="G768" s="9" t="str">
        <f t="shared" si="22"/>
        <v/>
      </c>
      <c r="H768" s="52" t="str">
        <f t="shared" si="23"/>
        <v/>
      </c>
    </row>
    <row r="769" spans="1:8">
      <c r="A769" s="48" t="str">
        <f>('ANNEXURE B &amp; C'!Q$3)</f>
        <v>410301</v>
      </c>
      <c r="B769" s="2">
        <v>2271704</v>
      </c>
      <c r="C769" s="2" t="s">
        <v>133</v>
      </c>
      <c r="D769" s="20">
        <v>0</v>
      </c>
      <c r="E769" s="20">
        <v>0</v>
      </c>
      <c r="F769" s="38">
        <f>('ANNEXURE B &amp; C'!Q$158)</f>
        <v>0</v>
      </c>
      <c r="G769" s="9" t="str">
        <f t="shared" si="22"/>
        <v/>
      </c>
      <c r="H769" s="52" t="str">
        <f t="shared" si="23"/>
        <v/>
      </c>
    </row>
    <row r="770" spans="1:8">
      <c r="A770" s="48" t="str">
        <f>('ANNEXURE B &amp; C'!Q$3)</f>
        <v>410301</v>
      </c>
      <c r="B770" s="3">
        <v>2279995</v>
      </c>
      <c r="C770" s="3" t="s">
        <v>134</v>
      </c>
      <c r="D770" s="35">
        <v>0</v>
      </c>
      <c r="E770" s="35">
        <v>0</v>
      </c>
      <c r="F770" s="35">
        <f>SUM(F766:F769)</f>
        <v>0</v>
      </c>
      <c r="G770" s="9" t="str">
        <f t="shared" si="22"/>
        <v/>
      </c>
      <c r="H770" s="52" t="str">
        <f t="shared" si="23"/>
        <v/>
      </c>
    </row>
    <row r="771" spans="1:8">
      <c r="B771" s="1"/>
      <c r="C771" s="1"/>
      <c r="D771" s="31"/>
      <c r="E771" s="31"/>
      <c r="F771" s="31"/>
      <c r="G771" s="9" t="str">
        <f t="shared" si="22"/>
        <v/>
      </c>
      <c r="H771" s="52" t="str">
        <f t="shared" si="23"/>
        <v/>
      </c>
    </row>
    <row r="772" spans="1:8">
      <c r="A772" s="48" t="str">
        <f>('ANNEXURE B &amp; C'!Q$3)</f>
        <v>410301</v>
      </c>
      <c r="B772" s="1">
        <v>2280000</v>
      </c>
      <c r="C772" s="1" t="s">
        <v>135</v>
      </c>
      <c r="D772" s="31"/>
      <c r="E772" s="31"/>
      <c r="F772" s="31"/>
      <c r="G772" s="9" t="str">
        <f t="shared" si="22"/>
        <v/>
      </c>
      <c r="H772" s="52" t="str">
        <f t="shared" si="23"/>
        <v/>
      </c>
    </row>
    <row r="773" spans="1:8">
      <c r="A773" s="48" t="str">
        <f>('ANNEXURE B &amp; C'!Q$3)</f>
        <v>410301</v>
      </c>
      <c r="B773" s="2">
        <v>2280001</v>
      </c>
      <c r="C773" s="2" t="s">
        <v>136</v>
      </c>
      <c r="D773" s="20">
        <v>0</v>
      </c>
      <c r="E773" s="20">
        <v>0</v>
      </c>
      <c r="F773" s="38">
        <f>('ANNEXURE B &amp; C'!Q$162)</f>
        <v>0</v>
      </c>
      <c r="G773" s="9" t="str">
        <f t="shared" si="22"/>
        <v/>
      </c>
      <c r="H773" s="52" t="str">
        <f t="shared" si="23"/>
        <v/>
      </c>
    </row>
    <row r="774" spans="1:8">
      <c r="A774" s="48" t="str">
        <f>('ANNEXURE B &amp; C'!Q$3)</f>
        <v>410301</v>
      </c>
      <c r="B774" s="2">
        <v>2280002</v>
      </c>
      <c r="C774" s="2" t="s">
        <v>137</v>
      </c>
      <c r="D774" s="20">
        <v>0</v>
      </c>
      <c r="E774" s="20">
        <v>0</v>
      </c>
      <c r="F774" s="38">
        <f>('ANNEXURE B &amp; C'!Q$163)</f>
        <v>0</v>
      </c>
      <c r="G774" s="9" t="str">
        <f t="shared" si="22"/>
        <v/>
      </c>
      <c r="H774" s="52" t="str">
        <f t="shared" si="23"/>
        <v/>
      </c>
    </row>
    <row r="775" spans="1:8">
      <c r="A775" s="48" t="str">
        <f>('ANNEXURE B &amp; C'!Q$3)</f>
        <v>410301</v>
      </c>
      <c r="B775" s="3">
        <v>2289995</v>
      </c>
      <c r="C775" s="3" t="s">
        <v>138</v>
      </c>
      <c r="D775" s="39">
        <v>0</v>
      </c>
      <c r="E775" s="39">
        <v>0</v>
      </c>
      <c r="F775" s="39">
        <f>SUM(F773:F774)</f>
        <v>0</v>
      </c>
      <c r="G775" s="9" t="str">
        <f t="shared" si="22"/>
        <v/>
      </c>
      <c r="H775" s="52" t="str">
        <f t="shared" si="23"/>
        <v/>
      </c>
    </row>
    <row r="776" spans="1:8">
      <c r="B776" s="1"/>
      <c r="C776" s="1"/>
      <c r="D776" s="31"/>
      <c r="E776" s="31"/>
      <c r="F776" s="31"/>
      <c r="G776" s="9" t="str">
        <f t="shared" si="22"/>
        <v/>
      </c>
      <c r="H776" s="52" t="str">
        <f t="shared" si="23"/>
        <v/>
      </c>
    </row>
    <row r="777" spans="1:8">
      <c r="A777" s="48" t="str">
        <f>('ANNEXURE B &amp; C'!Q$3)</f>
        <v>410301</v>
      </c>
      <c r="B777" s="1">
        <v>2300000</v>
      </c>
      <c r="C777" s="1" t="s">
        <v>139</v>
      </c>
      <c r="D777" s="31"/>
      <c r="E777" s="31"/>
      <c r="F777" s="31"/>
      <c r="G777" s="9" t="str">
        <f t="shared" si="22"/>
        <v/>
      </c>
      <c r="H777" s="52" t="str">
        <f t="shared" si="23"/>
        <v/>
      </c>
    </row>
    <row r="778" spans="1:8">
      <c r="A778" s="48" t="str">
        <f>('ANNEXURE B &amp; C'!Q$3)</f>
        <v>410301</v>
      </c>
      <c r="B778" s="2">
        <v>2300001</v>
      </c>
      <c r="C778" s="2" t="s">
        <v>140</v>
      </c>
      <c r="D778" s="20">
        <v>0</v>
      </c>
      <c r="E778" s="20">
        <v>0</v>
      </c>
      <c r="F778" s="38">
        <f>('ANNEXURE B &amp; C'!Q$167)</f>
        <v>0</v>
      </c>
      <c r="G778" s="9" t="str">
        <f t="shared" ref="G778:G841" si="24">IF(E778&lt;0.01,"",IF(E778&gt;F778,"BUDGET ERROR - INSUFICIENT",""))</f>
        <v/>
      </c>
      <c r="H778" s="52" t="str">
        <f t="shared" ref="H778:H841" si="25">IF(F778&lt;0.1,"",IF(D778=0,"NO ORIGINAL BUDGET",(F778-D778)/D778))</f>
        <v/>
      </c>
    </row>
    <row r="779" spans="1:8">
      <c r="A779" s="48" t="str">
        <f>('ANNEXURE B &amp; C'!Q$3)</f>
        <v>410301</v>
      </c>
      <c r="B779" s="2">
        <v>2300002</v>
      </c>
      <c r="C779" s="2" t="s">
        <v>141</v>
      </c>
      <c r="D779" s="20">
        <v>0</v>
      </c>
      <c r="E779" s="20">
        <v>0</v>
      </c>
      <c r="F779" s="38">
        <f>('ANNEXURE B &amp; C'!Q$168)</f>
        <v>0</v>
      </c>
      <c r="G779" s="9" t="str">
        <f t="shared" si="24"/>
        <v/>
      </c>
      <c r="H779" s="52" t="str">
        <f t="shared" si="25"/>
        <v/>
      </c>
    </row>
    <row r="780" spans="1:8">
      <c r="A780" s="48" t="str">
        <f>('ANNEXURE B &amp; C'!Q$3)</f>
        <v>410301</v>
      </c>
      <c r="B780" s="2">
        <v>2300003</v>
      </c>
      <c r="C780" s="2" t="s">
        <v>142</v>
      </c>
      <c r="D780" s="20">
        <v>0</v>
      </c>
      <c r="E780" s="20">
        <v>0</v>
      </c>
      <c r="F780" s="38">
        <f>('ANNEXURE B &amp; C'!Q$169)</f>
        <v>0</v>
      </c>
      <c r="G780" s="9" t="str">
        <f t="shared" si="24"/>
        <v/>
      </c>
      <c r="H780" s="52" t="str">
        <f t="shared" si="25"/>
        <v/>
      </c>
    </row>
    <row r="781" spans="1:8">
      <c r="A781" s="48" t="str">
        <f>('ANNEXURE B &amp; C'!Q$3)</f>
        <v>410301</v>
      </c>
      <c r="B781" s="2">
        <v>2300204</v>
      </c>
      <c r="C781" s="2" t="s">
        <v>143</v>
      </c>
      <c r="D781" s="20">
        <v>0</v>
      </c>
      <c r="E781" s="20">
        <v>0</v>
      </c>
      <c r="F781" s="38">
        <f>('ANNEXURE B &amp; C'!Q$170)</f>
        <v>0</v>
      </c>
      <c r="G781" s="9" t="str">
        <f t="shared" si="24"/>
        <v/>
      </c>
      <c r="H781" s="52" t="str">
        <f t="shared" si="25"/>
        <v/>
      </c>
    </row>
    <row r="782" spans="1:8">
      <c r="A782" s="48" t="str">
        <f>('ANNEXURE B &amp; C'!Q$3)</f>
        <v>410301</v>
      </c>
      <c r="B782" s="2">
        <v>2300800</v>
      </c>
      <c r="C782" s="2" t="s">
        <v>144</v>
      </c>
      <c r="D782" s="20">
        <v>0</v>
      </c>
      <c r="E782" s="20">
        <v>0</v>
      </c>
      <c r="F782" s="38">
        <f>('ANNEXURE B &amp; C'!Q$171)</f>
        <v>0</v>
      </c>
      <c r="G782" s="9" t="str">
        <f t="shared" si="24"/>
        <v/>
      </c>
      <c r="H782" s="52" t="str">
        <f t="shared" si="25"/>
        <v/>
      </c>
    </row>
    <row r="783" spans="1:8">
      <c r="A783" s="48" t="str">
        <f>('ANNEXURE B &amp; C'!Q$3)</f>
        <v>410301</v>
      </c>
      <c r="B783" s="2">
        <v>2300801</v>
      </c>
      <c r="C783" s="2" t="s">
        <v>145</v>
      </c>
      <c r="D783" s="20">
        <v>0</v>
      </c>
      <c r="E783" s="20">
        <v>0</v>
      </c>
      <c r="F783" s="38">
        <f>('ANNEXURE B &amp; C'!Q$172)</f>
        <v>0</v>
      </c>
      <c r="G783" s="9" t="str">
        <f t="shared" si="24"/>
        <v/>
      </c>
      <c r="H783" s="52" t="str">
        <f t="shared" si="25"/>
        <v/>
      </c>
    </row>
    <row r="784" spans="1:8">
      <c r="A784" s="48" t="str">
        <f>('ANNEXURE B &amp; C'!Q$3)</f>
        <v>410301</v>
      </c>
      <c r="B784" s="2">
        <v>2300803</v>
      </c>
      <c r="C784" s="2" t="s">
        <v>146</v>
      </c>
      <c r="D784" s="20">
        <v>0</v>
      </c>
      <c r="E784" s="20">
        <v>0</v>
      </c>
      <c r="F784" s="38">
        <f>('ANNEXURE B &amp; C'!Q$173)</f>
        <v>0</v>
      </c>
      <c r="G784" s="9" t="str">
        <f t="shared" si="24"/>
        <v/>
      </c>
      <c r="H784" s="52" t="str">
        <f t="shared" si="25"/>
        <v/>
      </c>
    </row>
    <row r="785" spans="1:8">
      <c r="A785" s="48" t="str">
        <f>('ANNEXURE B &amp; C'!Q$3)</f>
        <v>410301</v>
      </c>
      <c r="B785" s="2">
        <v>2301503</v>
      </c>
      <c r="C785" s="2" t="s">
        <v>147</v>
      </c>
      <c r="D785" s="20">
        <v>0</v>
      </c>
      <c r="E785" s="20">
        <v>0</v>
      </c>
      <c r="F785" s="38">
        <f>('ANNEXURE B &amp; C'!Q$174)</f>
        <v>0</v>
      </c>
      <c r="G785" s="9" t="str">
        <f t="shared" si="24"/>
        <v/>
      </c>
      <c r="H785" s="52" t="str">
        <f t="shared" si="25"/>
        <v/>
      </c>
    </row>
    <row r="786" spans="1:8">
      <c r="A786" s="48" t="str">
        <f>('ANNEXURE B &amp; C'!Q$3)</f>
        <v>410301</v>
      </c>
      <c r="B786" s="2">
        <v>2301802</v>
      </c>
      <c r="C786" s="2" t="s">
        <v>148</v>
      </c>
      <c r="D786" s="20">
        <v>0</v>
      </c>
      <c r="E786" s="20">
        <v>0</v>
      </c>
      <c r="F786" s="38">
        <f>('ANNEXURE B &amp; C'!Q$175)</f>
        <v>0</v>
      </c>
      <c r="G786" s="9" t="str">
        <f t="shared" si="24"/>
        <v/>
      </c>
      <c r="H786" s="52" t="str">
        <f t="shared" si="25"/>
        <v/>
      </c>
    </row>
    <row r="787" spans="1:8">
      <c r="A787" s="48" t="str">
        <f>('ANNEXURE B &amp; C'!Q$3)</f>
        <v>410301</v>
      </c>
      <c r="B787" s="2">
        <v>2301803</v>
      </c>
      <c r="C787" s="2" t="s">
        <v>149</v>
      </c>
      <c r="D787" s="20">
        <v>0</v>
      </c>
      <c r="E787" s="20">
        <v>0</v>
      </c>
      <c r="F787" s="38">
        <f>('ANNEXURE B &amp; C'!Q$176)</f>
        <v>0</v>
      </c>
      <c r="G787" s="9" t="str">
        <f t="shared" si="24"/>
        <v/>
      </c>
      <c r="H787" s="52" t="str">
        <f t="shared" si="25"/>
        <v/>
      </c>
    </row>
    <row r="788" spans="1:8">
      <c r="A788" s="48" t="str">
        <f>('ANNEXURE B &amp; C'!Q$3)</f>
        <v>410301</v>
      </c>
      <c r="B788" s="2">
        <v>2301900</v>
      </c>
      <c r="C788" s="2" t="s">
        <v>150</v>
      </c>
      <c r="D788" s="20">
        <v>0</v>
      </c>
      <c r="E788" s="20">
        <v>0</v>
      </c>
      <c r="F788" s="38">
        <f>('ANNEXURE B &amp; C'!Q$177)</f>
        <v>0</v>
      </c>
      <c r="G788" s="9" t="str">
        <f t="shared" si="24"/>
        <v/>
      </c>
      <c r="H788" s="52" t="str">
        <f t="shared" si="25"/>
        <v/>
      </c>
    </row>
    <row r="789" spans="1:8">
      <c r="A789" s="48" t="str">
        <f>('ANNEXURE B &amp; C'!Q$3)</f>
        <v>410301</v>
      </c>
      <c r="B789" s="2">
        <v>2301901</v>
      </c>
      <c r="C789" s="2" t="s">
        <v>151</v>
      </c>
      <c r="D789" s="20">
        <v>0</v>
      </c>
      <c r="E789" s="20">
        <v>0</v>
      </c>
      <c r="F789" s="38">
        <f>('ANNEXURE B &amp; C'!Q$178)</f>
        <v>0</v>
      </c>
      <c r="G789" s="9" t="str">
        <f t="shared" si="24"/>
        <v/>
      </c>
      <c r="H789" s="52" t="str">
        <f t="shared" si="25"/>
        <v/>
      </c>
    </row>
    <row r="790" spans="1:8">
      <c r="A790" s="48" t="str">
        <f>('ANNEXURE B &amp; C'!Q$3)</f>
        <v>410301</v>
      </c>
      <c r="B790" s="3">
        <v>2309995</v>
      </c>
      <c r="C790" s="3" t="s">
        <v>152</v>
      </c>
      <c r="D790" s="39">
        <v>0</v>
      </c>
      <c r="E790" s="39">
        <v>0</v>
      </c>
      <c r="F790" s="39">
        <f>SUM(F778:F789)</f>
        <v>0</v>
      </c>
      <c r="G790" s="9" t="str">
        <f t="shared" si="24"/>
        <v/>
      </c>
      <c r="H790" s="52" t="str">
        <f t="shared" si="25"/>
        <v/>
      </c>
    </row>
    <row r="791" spans="1:8">
      <c r="B791" s="1"/>
      <c r="C791" s="1"/>
      <c r="D791" s="31"/>
      <c r="E791" s="31"/>
      <c r="F791" s="31"/>
      <c r="G791" s="9" t="str">
        <f t="shared" si="24"/>
        <v/>
      </c>
      <c r="H791" s="52" t="str">
        <f t="shared" si="25"/>
        <v/>
      </c>
    </row>
    <row r="792" spans="1:8" ht="15.75" thickBot="1">
      <c r="A792" s="48" t="str">
        <f>('ANNEXURE B &amp; C'!Q$3)</f>
        <v>410301</v>
      </c>
      <c r="B792" s="4">
        <v>2359997</v>
      </c>
      <c r="C792" s="4" t="s">
        <v>153</v>
      </c>
      <c r="D792" s="40">
        <v>0</v>
      </c>
      <c r="E792" s="40">
        <v>0</v>
      </c>
      <c r="F792" s="40">
        <f>SUM(F790+F775+F770+F763+F757+F750)</f>
        <v>0</v>
      </c>
      <c r="G792" s="9" t="str">
        <f t="shared" si="24"/>
        <v/>
      </c>
      <c r="H792" s="52" t="str">
        <f t="shared" si="25"/>
        <v/>
      </c>
    </row>
    <row r="793" spans="1:8" ht="15.75" thickTop="1">
      <c r="B793" s="1"/>
      <c r="C793" s="1"/>
      <c r="D793" s="31"/>
      <c r="E793" s="31"/>
      <c r="F793" s="31"/>
      <c r="G793" s="9" t="str">
        <f t="shared" si="24"/>
        <v/>
      </c>
      <c r="H793" s="52" t="str">
        <f t="shared" si="25"/>
        <v/>
      </c>
    </row>
    <row r="794" spans="1:8" ht="15.75" thickBot="1">
      <c r="A794" s="48" t="str">
        <f>('ANNEXURE B &amp; C'!Q$3)</f>
        <v>410301</v>
      </c>
      <c r="B794" s="5">
        <v>2379995</v>
      </c>
      <c r="C794" s="5" t="s">
        <v>154</v>
      </c>
      <c r="D794" s="41">
        <v>0</v>
      </c>
      <c r="E794" s="41">
        <v>0</v>
      </c>
      <c r="F794" s="41">
        <f>SUM(F792)</f>
        <v>0</v>
      </c>
      <c r="G794" s="9" t="str">
        <f t="shared" si="24"/>
        <v/>
      </c>
      <c r="H794" s="52" t="str">
        <f t="shared" si="25"/>
        <v/>
      </c>
    </row>
    <row r="795" spans="1:8">
      <c r="B795" s="1"/>
      <c r="C795" s="1"/>
      <c r="D795" s="31"/>
      <c r="E795" s="31"/>
      <c r="F795" s="31"/>
      <c r="G795" s="9" t="str">
        <f t="shared" si="24"/>
        <v/>
      </c>
      <c r="H795" s="52" t="str">
        <f t="shared" si="25"/>
        <v/>
      </c>
    </row>
    <row r="796" spans="1:8" ht="15.75" thickBot="1">
      <c r="A796" s="48" t="str">
        <f>('ANNEXURE B &amp; C'!Q$3)</f>
        <v>410301</v>
      </c>
      <c r="B796" s="5">
        <v>2459998</v>
      </c>
      <c r="C796" s="5" t="s">
        <v>155</v>
      </c>
      <c r="D796" s="41">
        <v>0</v>
      </c>
      <c r="E796" s="41">
        <v>0</v>
      </c>
      <c r="F796" s="41">
        <f>SUM(F794)</f>
        <v>0</v>
      </c>
      <c r="G796" s="9" t="str">
        <f t="shared" si="24"/>
        <v/>
      </c>
      <c r="H796" s="52" t="str">
        <f t="shared" si="25"/>
        <v/>
      </c>
    </row>
    <row r="797" spans="1:8">
      <c r="B797" s="1"/>
      <c r="C797" s="1"/>
      <c r="D797" s="31"/>
      <c r="E797" s="31"/>
      <c r="F797" s="31"/>
      <c r="G797" s="9" t="str">
        <f t="shared" si="24"/>
        <v/>
      </c>
      <c r="H797" s="52" t="str">
        <f t="shared" si="25"/>
        <v/>
      </c>
    </row>
    <row r="798" spans="1:8">
      <c r="A798" s="48" t="str">
        <f>('ANNEXURE B &amp; C'!Q$3)</f>
        <v>410301</v>
      </c>
      <c r="B798" s="1">
        <v>3010000</v>
      </c>
      <c r="C798" s="1" t="s">
        <v>156</v>
      </c>
      <c r="D798" s="31"/>
      <c r="E798" s="31"/>
      <c r="F798" s="31"/>
      <c r="G798" s="9" t="str">
        <f t="shared" si="24"/>
        <v/>
      </c>
      <c r="H798" s="52" t="str">
        <f t="shared" si="25"/>
        <v/>
      </c>
    </row>
    <row r="799" spans="1:8">
      <c r="A799" s="48" t="str">
        <f>('ANNEXURE B &amp; C'!Q$3)</f>
        <v>410301</v>
      </c>
      <c r="B799" s="2">
        <v>3010001</v>
      </c>
      <c r="C799" s="2" t="s">
        <v>112</v>
      </c>
      <c r="D799" s="38">
        <v>631431</v>
      </c>
      <c r="E799" s="38">
        <v>308899.33</v>
      </c>
      <c r="F799" s="38">
        <f>('ANNEXURE B &amp; C'!Q$188)</f>
        <v>627224</v>
      </c>
      <c r="G799" s="9" t="str">
        <f t="shared" si="24"/>
        <v/>
      </c>
      <c r="H799" s="52">
        <f t="shared" si="25"/>
        <v>-6.6626440577038501E-3</v>
      </c>
    </row>
    <row r="800" spans="1:8">
      <c r="A800" s="48" t="str">
        <f>('ANNEXURE B &amp; C'!Q$3)</f>
        <v>410301</v>
      </c>
      <c r="B800" s="2">
        <v>3010002</v>
      </c>
      <c r="C800" s="2" t="s">
        <v>155</v>
      </c>
      <c r="D800" s="38">
        <v>0</v>
      </c>
      <c r="E800" s="38">
        <v>0</v>
      </c>
      <c r="F800" s="38">
        <f>('ANNEXURE B &amp; C'!Q$189)</f>
        <v>0</v>
      </c>
      <c r="G800" s="9" t="str">
        <f t="shared" si="24"/>
        <v/>
      </c>
      <c r="H800" s="52" t="str">
        <f t="shared" si="25"/>
        <v/>
      </c>
    </row>
    <row r="801" spans="1:8">
      <c r="A801" s="48" t="str">
        <f>('ANNEXURE B &amp; C'!Q$3)</f>
        <v>410301</v>
      </c>
      <c r="B801" s="2"/>
      <c r="C801" s="1" t="s">
        <v>338</v>
      </c>
      <c r="D801" s="39"/>
      <c r="E801" s="39"/>
      <c r="F801" s="39">
        <f>('ANNEXURE B &amp; C'!Q$190)</f>
        <v>0</v>
      </c>
      <c r="G801" s="9" t="str">
        <f t="shared" si="24"/>
        <v/>
      </c>
      <c r="H801" s="52" t="str">
        <f t="shared" si="25"/>
        <v/>
      </c>
    </row>
    <row r="802" spans="1:8" ht="15.75" thickBot="1">
      <c r="A802" s="48" t="str">
        <f>('ANNEXURE B &amp; C'!Q$3)</f>
        <v>410301</v>
      </c>
      <c r="B802" s="5">
        <v>3019995</v>
      </c>
      <c r="C802" s="5" t="s">
        <v>339</v>
      </c>
      <c r="D802" s="37">
        <v>631431</v>
      </c>
      <c r="E802" s="37">
        <v>308899.33</v>
      </c>
      <c r="F802" s="37">
        <f>('ANNEXURE B &amp; C'!Q$191)</f>
        <v>627224</v>
      </c>
      <c r="G802" s="9" t="str">
        <f t="shared" si="24"/>
        <v/>
      </c>
      <c r="H802" s="52">
        <f t="shared" si="25"/>
        <v>-6.6626440577038501E-3</v>
      </c>
    </row>
    <row r="803" spans="1:8">
      <c r="B803" s="1"/>
      <c r="C803" s="1"/>
      <c r="D803" s="31"/>
      <c r="E803" s="31"/>
      <c r="F803" s="31"/>
      <c r="G803" s="9" t="str">
        <f t="shared" si="24"/>
        <v/>
      </c>
      <c r="H803" s="52" t="str">
        <f t="shared" si="25"/>
        <v/>
      </c>
    </row>
    <row r="804" spans="1:8">
      <c r="A804" s="48" t="str">
        <f>('ANNEXURE B &amp; C'!Q$3)</f>
        <v>410301</v>
      </c>
      <c r="B804" s="1">
        <v>4030000</v>
      </c>
      <c r="C804" s="1" t="s">
        <v>157</v>
      </c>
      <c r="D804" s="31"/>
      <c r="E804" s="31"/>
      <c r="F804" s="31"/>
      <c r="G804" s="9" t="str">
        <f t="shared" si="24"/>
        <v/>
      </c>
      <c r="H804" s="52" t="str">
        <f t="shared" si="25"/>
        <v/>
      </c>
    </row>
    <row r="805" spans="1:8">
      <c r="A805" s="48" t="str">
        <f>('ANNEXURE B &amp; C'!Q$3)</f>
        <v>410301</v>
      </c>
      <c r="B805" s="2">
        <v>4030001</v>
      </c>
      <c r="C805" s="2" t="s">
        <v>158</v>
      </c>
      <c r="D805" s="20">
        <v>0</v>
      </c>
      <c r="E805" s="20">
        <v>0</v>
      </c>
      <c r="F805" s="38">
        <f>('ANNEXURE B &amp; C'!Q$194)</f>
        <v>0</v>
      </c>
      <c r="G805" s="9" t="str">
        <f t="shared" si="24"/>
        <v/>
      </c>
      <c r="H805" s="52" t="str">
        <f t="shared" si="25"/>
        <v/>
      </c>
    </row>
    <row r="806" spans="1:8">
      <c r="A806" s="48" t="str">
        <f>('ANNEXURE B &amp; C'!Q$3)</f>
        <v>410301</v>
      </c>
      <c r="B806" s="2">
        <v>4030002</v>
      </c>
      <c r="C806" s="2" t="s">
        <v>159</v>
      </c>
      <c r="D806" s="20">
        <v>0</v>
      </c>
      <c r="E806" s="20">
        <v>0</v>
      </c>
      <c r="F806" s="38">
        <f>('ANNEXURE B &amp; C'!Q$195)</f>
        <v>0</v>
      </c>
      <c r="G806" s="9" t="str">
        <f t="shared" si="24"/>
        <v/>
      </c>
      <c r="H806" s="52" t="str">
        <f t="shared" si="25"/>
        <v/>
      </c>
    </row>
    <row r="807" spans="1:8">
      <c r="A807" s="48" t="str">
        <f>('ANNEXURE B &amp; C'!Q$3)</f>
        <v>410301</v>
      </c>
      <c r="B807" s="2">
        <v>4030003</v>
      </c>
      <c r="C807" s="2" t="s">
        <v>160</v>
      </c>
      <c r="D807" s="20">
        <v>0</v>
      </c>
      <c r="E807" s="20">
        <v>0</v>
      </c>
      <c r="F807" s="38">
        <f>('ANNEXURE B &amp; C'!Q$196)</f>
        <v>0</v>
      </c>
      <c r="G807" s="9" t="str">
        <f t="shared" si="24"/>
        <v/>
      </c>
      <c r="H807" s="52" t="str">
        <f t="shared" si="25"/>
        <v/>
      </c>
    </row>
    <row r="808" spans="1:8">
      <c r="A808" s="48" t="str">
        <f>('ANNEXURE B &amp; C'!Q$3)</f>
        <v>410301</v>
      </c>
      <c r="B808" s="2">
        <v>4030004</v>
      </c>
      <c r="C808" s="2" t="s">
        <v>161</v>
      </c>
      <c r="D808" s="20">
        <v>0</v>
      </c>
      <c r="E808" s="20">
        <v>0</v>
      </c>
      <c r="F808" s="38">
        <f>('ANNEXURE B &amp; C'!Q$197)</f>
        <v>0</v>
      </c>
      <c r="G808" s="9" t="str">
        <f t="shared" si="24"/>
        <v/>
      </c>
      <c r="H808" s="52" t="str">
        <f t="shared" si="25"/>
        <v/>
      </c>
    </row>
    <row r="809" spans="1:8">
      <c r="A809" s="48" t="str">
        <f>('ANNEXURE B &amp; C'!Q$3)</f>
        <v>410301</v>
      </c>
      <c r="B809" s="2">
        <v>4030005</v>
      </c>
      <c r="C809" s="2" t="s">
        <v>162</v>
      </c>
      <c r="D809" s="20">
        <v>0</v>
      </c>
      <c r="E809" s="20">
        <v>0</v>
      </c>
      <c r="F809" s="38">
        <f>('ANNEXURE B &amp; C'!Q$198)</f>
        <v>0</v>
      </c>
      <c r="G809" s="9" t="str">
        <f t="shared" si="24"/>
        <v/>
      </c>
      <c r="H809" s="52" t="str">
        <f t="shared" si="25"/>
        <v/>
      </c>
    </row>
    <row r="810" spans="1:8" ht="15.75" thickBot="1">
      <c r="A810" s="48" t="str">
        <f>('ANNEXURE B &amp; C'!Q$3)</f>
        <v>410301</v>
      </c>
      <c r="B810" s="3">
        <v>4039995</v>
      </c>
      <c r="C810" s="3" t="s">
        <v>163</v>
      </c>
      <c r="D810" s="42">
        <v>0</v>
      </c>
      <c r="E810" s="36">
        <v>0</v>
      </c>
      <c r="F810" s="43">
        <f>SUM(F805:F809)</f>
        <v>0</v>
      </c>
      <c r="G810" s="9" t="str">
        <f t="shared" si="24"/>
        <v/>
      </c>
      <c r="H810" s="52" t="str">
        <f t="shared" si="25"/>
        <v/>
      </c>
    </row>
    <row r="811" spans="1:8" ht="15.75" thickTop="1">
      <c r="B811" s="2"/>
      <c r="C811" s="2"/>
      <c r="D811" s="32"/>
      <c r="E811" s="32"/>
      <c r="G811" s="9" t="str">
        <f t="shared" si="24"/>
        <v/>
      </c>
      <c r="H811" s="52" t="str">
        <f t="shared" si="25"/>
        <v/>
      </c>
    </row>
    <row r="812" spans="1:8">
      <c r="A812" s="48" t="str">
        <f>('ANNEXURE B &amp; C'!Q$3)</f>
        <v>410301</v>
      </c>
      <c r="B812" s="1">
        <v>4030000</v>
      </c>
      <c r="C812" s="1" t="s">
        <v>164</v>
      </c>
      <c r="D812" s="31"/>
      <c r="E812" s="31"/>
      <c r="F812" s="31"/>
      <c r="G812" s="9" t="str">
        <f t="shared" si="24"/>
        <v/>
      </c>
      <c r="H812" s="52" t="str">
        <f t="shared" si="25"/>
        <v/>
      </c>
    </row>
    <row r="813" spans="1:8">
      <c r="A813" s="48" t="str">
        <f>('ANNEXURE B &amp; C'!Q$3)</f>
        <v>410301</v>
      </c>
      <c r="B813" s="2">
        <v>4031001</v>
      </c>
      <c r="C813" s="2" t="s">
        <v>158</v>
      </c>
      <c r="D813" s="20">
        <v>0</v>
      </c>
      <c r="E813" s="20">
        <v>0</v>
      </c>
      <c r="F813" s="38">
        <f>('ANNEXURE B &amp; C'!Q$202)</f>
        <v>0</v>
      </c>
      <c r="G813" s="9" t="str">
        <f t="shared" si="24"/>
        <v/>
      </c>
      <c r="H813" s="52" t="str">
        <f t="shared" si="25"/>
        <v/>
      </c>
    </row>
    <row r="814" spans="1:8">
      <c r="A814" s="48" t="str">
        <f>('ANNEXURE B &amp; C'!Q$3)</f>
        <v>410301</v>
      </c>
      <c r="B814" s="2">
        <v>4031002</v>
      </c>
      <c r="C814" s="2" t="s">
        <v>159</v>
      </c>
      <c r="D814" s="20">
        <v>0</v>
      </c>
      <c r="E814" s="20">
        <v>0</v>
      </c>
      <c r="F814" s="38">
        <f>('ANNEXURE B &amp; C'!Q$203)</f>
        <v>0</v>
      </c>
      <c r="G814" s="9" t="str">
        <f t="shared" si="24"/>
        <v/>
      </c>
      <c r="H814" s="52" t="str">
        <f t="shared" si="25"/>
        <v/>
      </c>
    </row>
    <row r="815" spans="1:8">
      <c r="A815" s="48" t="str">
        <f>('ANNEXURE B &amp; C'!Q$3)</f>
        <v>410301</v>
      </c>
      <c r="B815" s="2">
        <v>4031003</v>
      </c>
      <c r="C815" s="2" t="s">
        <v>160</v>
      </c>
      <c r="D815" s="20">
        <v>0</v>
      </c>
      <c r="E815" s="20">
        <v>0</v>
      </c>
      <c r="F815" s="38">
        <f>('ANNEXURE B &amp; C'!Q$204)</f>
        <v>0</v>
      </c>
      <c r="G815" s="9" t="str">
        <f t="shared" si="24"/>
        <v/>
      </c>
      <c r="H815" s="52" t="str">
        <f t="shared" si="25"/>
        <v/>
      </c>
    </row>
    <row r="816" spans="1:8">
      <c r="A816" s="48" t="str">
        <f>('ANNEXURE B &amp; C'!Q$3)</f>
        <v>410301</v>
      </c>
      <c r="B816" s="2">
        <v>4031004</v>
      </c>
      <c r="C816" s="2" t="s">
        <v>161</v>
      </c>
      <c r="D816" s="20">
        <v>0</v>
      </c>
      <c r="E816" s="20">
        <v>0</v>
      </c>
      <c r="F816" s="38">
        <f>('ANNEXURE B &amp; C'!Q$205)</f>
        <v>0</v>
      </c>
      <c r="G816" s="9" t="str">
        <f t="shared" si="24"/>
        <v/>
      </c>
      <c r="H816" s="52" t="str">
        <f t="shared" si="25"/>
        <v/>
      </c>
    </row>
    <row r="817" spans="1:8">
      <c r="A817" s="48" t="str">
        <f>('ANNEXURE B &amp; C'!Q$3)</f>
        <v>410301</v>
      </c>
      <c r="B817" s="2">
        <v>4031005</v>
      </c>
      <c r="C817" s="2" t="s">
        <v>162</v>
      </c>
      <c r="D817" s="20">
        <v>0</v>
      </c>
      <c r="E817" s="20">
        <v>0</v>
      </c>
      <c r="F817" s="38">
        <f>('ANNEXURE B &amp; C'!Q$206)</f>
        <v>0</v>
      </c>
      <c r="G817" s="9" t="str">
        <f t="shared" si="24"/>
        <v/>
      </c>
      <c r="H817" s="52" t="str">
        <f t="shared" si="25"/>
        <v/>
      </c>
    </row>
    <row r="818" spans="1:8">
      <c r="A818" s="48" t="str">
        <f>('ANNEXURE B &amp; C'!Q$3)</f>
        <v>410301</v>
      </c>
      <c r="B818" s="3">
        <v>4039995</v>
      </c>
      <c r="C818" s="3" t="s">
        <v>165</v>
      </c>
      <c r="D818" s="39">
        <v>0</v>
      </c>
      <c r="E818" s="39">
        <v>0</v>
      </c>
      <c r="F818" s="39">
        <f>SUM(F813:F817)</f>
        <v>0</v>
      </c>
      <c r="G818" s="9" t="str">
        <f t="shared" si="24"/>
        <v/>
      </c>
      <c r="H818" s="52" t="str">
        <f t="shared" si="25"/>
        <v/>
      </c>
    </row>
    <row r="819" spans="1:8">
      <c r="B819" s="2"/>
      <c r="C819" s="2"/>
      <c r="D819" s="32"/>
      <c r="E819" s="32"/>
      <c r="G819" s="9" t="str">
        <f t="shared" si="24"/>
        <v/>
      </c>
      <c r="H819" s="52" t="str">
        <f t="shared" si="25"/>
        <v/>
      </c>
    </row>
    <row r="820" spans="1:8" ht="15.75" thickBot="1">
      <c r="A820" s="48" t="str">
        <f>('ANNEXURE B &amp; C'!Q$3)</f>
        <v>410301</v>
      </c>
      <c r="B820" s="5">
        <v>4039995</v>
      </c>
      <c r="C820" s="5" t="s">
        <v>166</v>
      </c>
      <c r="D820" s="41">
        <v>0</v>
      </c>
      <c r="E820" s="41">
        <v>0</v>
      </c>
      <c r="F820" s="41">
        <f>SUM(F818+F810)</f>
        <v>0</v>
      </c>
      <c r="G820" s="9" t="str">
        <f t="shared" si="24"/>
        <v/>
      </c>
      <c r="H820" s="52" t="str">
        <f t="shared" si="25"/>
        <v/>
      </c>
    </row>
    <row r="821" spans="1:8">
      <c r="G821" s="9" t="str">
        <f t="shared" si="24"/>
        <v/>
      </c>
      <c r="H821" s="52" t="str">
        <f t="shared" si="25"/>
        <v/>
      </c>
    </row>
    <row r="822" spans="1:8">
      <c r="A822" s="48" t="str">
        <f>('ANNEXURE B &amp; C'!R$3)</f>
        <v>410302</v>
      </c>
      <c r="B822" s="1">
        <v>1000000</v>
      </c>
      <c r="C822" s="1" t="s">
        <v>0</v>
      </c>
      <c r="D822" s="31"/>
      <c r="E822" s="31"/>
      <c r="G822" s="9" t="str">
        <f t="shared" si="24"/>
        <v/>
      </c>
      <c r="H822" s="52" t="str">
        <f t="shared" si="25"/>
        <v/>
      </c>
    </row>
    <row r="823" spans="1:8">
      <c r="B823" s="1"/>
      <c r="C823" s="1"/>
      <c r="D823" s="31"/>
      <c r="E823" s="31"/>
      <c r="G823" s="9" t="str">
        <f t="shared" si="24"/>
        <v/>
      </c>
      <c r="H823" s="52" t="str">
        <f t="shared" si="25"/>
        <v/>
      </c>
    </row>
    <row r="824" spans="1:8">
      <c r="A824" s="48" t="str">
        <f>('ANNEXURE B &amp; C'!R$3)</f>
        <v>410302</v>
      </c>
      <c r="B824" s="1">
        <v>1020000</v>
      </c>
      <c r="C824" s="1" t="s">
        <v>2</v>
      </c>
      <c r="D824" s="31"/>
      <c r="E824" s="31"/>
      <c r="F824" s="31"/>
      <c r="G824" s="9" t="str">
        <f t="shared" si="24"/>
        <v/>
      </c>
      <c r="H824" s="52" t="str">
        <f t="shared" si="25"/>
        <v/>
      </c>
    </row>
    <row r="825" spans="1:8">
      <c r="A825" s="48" t="str">
        <f>('ANNEXURE B &amp; C'!R$3)</f>
        <v>410302</v>
      </c>
      <c r="B825" s="2">
        <v>1020001</v>
      </c>
      <c r="C825" s="2" t="s">
        <v>3</v>
      </c>
      <c r="D825" s="20">
        <v>0</v>
      </c>
      <c r="E825" s="20">
        <v>0</v>
      </c>
      <c r="F825" s="38">
        <f>('ANNEXURE B &amp; C'!R$10)</f>
        <v>0</v>
      </c>
      <c r="G825" s="9" t="str">
        <f t="shared" si="24"/>
        <v/>
      </c>
      <c r="H825" s="52" t="str">
        <f t="shared" si="25"/>
        <v/>
      </c>
    </row>
    <row r="826" spans="1:8">
      <c r="A826" s="48" t="str">
        <f>('ANNEXURE B &amp; C'!R$3)</f>
        <v>410302</v>
      </c>
      <c r="B826" s="2">
        <v>1020002</v>
      </c>
      <c r="C826" s="2" t="s">
        <v>4</v>
      </c>
      <c r="D826" s="20">
        <v>0</v>
      </c>
      <c r="E826" s="20">
        <v>0</v>
      </c>
      <c r="F826" s="38">
        <f>('ANNEXURE B &amp; C'!R$11)</f>
        <v>0</v>
      </c>
      <c r="G826" s="9" t="str">
        <f t="shared" si="24"/>
        <v/>
      </c>
      <c r="H826" s="52" t="str">
        <f t="shared" si="25"/>
        <v/>
      </c>
    </row>
    <row r="827" spans="1:8">
      <c r="A827" s="48" t="str">
        <f>('ANNEXURE B &amp; C'!R$3)</f>
        <v>410302</v>
      </c>
      <c r="B827" s="2">
        <v>1020004</v>
      </c>
      <c r="C827" s="2" t="s">
        <v>5</v>
      </c>
      <c r="D827" s="20">
        <v>0</v>
      </c>
      <c r="E827" s="20">
        <v>0</v>
      </c>
      <c r="F827" s="38">
        <f>('ANNEXURE B &amp; C'!R$12)</f>
        <v>0</v>
      </c>
      <c r="G827" s="9" t="str">
        <f t="shared" si="24"/>
        <v/>
      </c>
      <c r="H827" s="52" t="str">
        <f t="shared" si="25"/>
        <v/>
      </c>
    </row>
    <row r="828" spans="1:8">
      <c r="A828" s="48" t="str">
        <f>('ANNEXURE B &amp; C'!R$3)</f>
        <v>410302</v>
      </c>
      <c r="B828" s="2">
        <v>1020005</v>
      </c>
      <c r="C828" s="2" t="s">
        <v>6</v>
      </c>
      <c r="D828" s="20">
        <v>0</v>
      </c>
      <c r="E828" s="20">
        <v>0</v>
      </c>
      <c r="F828" s="38">
        <f>('ANNEXURE B &amp; C'!R$13)</f>
        <v>0</v>
      </c>
      <c r="G828" s="9" t="str">
        <f t="shared" si="24"/>
        <v/>
      </c>
      <c r="H828" s="52" t="str">
        <f t="shared" si="25"/>
        <v/>
      </c>
    </row>
    <row r="829" spans="1:8">
      <c r="A829" s="48" t="str">
        <f>('ANNEXURE B &amp; C'!R$3)</f>
        <v>410302</v>
      </c>
      <c r="B829" s="2">
        <v>1020006</v>
      </c>
      <c r="C829" s="2" t="s">
        <v>7</v>
      </c>
      <c r="D829" s="20">
        <v>0</v>
      </c>
      <c r="E829" s="20">
        <v>0</v>
      </c>
      <c r="F829" s="38">
        <f>('ANNEXURE B &amp; C'!R$14)</f>
        <v>0</v>
      </c>
      <c r="G829" s="9" t="str">
        <f t="shared" si="24"/>
        <v/>
      </c>
      <c r="H829" s="52" t="str">
        <f t="shared" si="25"/>
        <v/>
      </c>
    </row>
    <row r="830" spans="1:8">
      <c r="A830" s="48" t="str">
        <f>('ANNEXURE B &amp; C'!R$3)</f>
        <v>410302</v>
      </c>
      <c r="B830" s="2">
        <v>1020007</v>
      </c>
      <c r="C830" s="2" t="s">
        <v>8</v>
      </c>
      <c r="D830" s="20">
        <v>0</v>
      </c>
      <c r="E830" s="20">
        <v>0</v>
      </c>
      <c r="F830" s="38">
        <f>('ANNEXURE B &amp; C'!R$15)</f>
        <v>0</v>
      </c>
      <c r="G830" s="9" t="str">
        <f t="shared" si="24"/>
        <v/>
      </c>
      <c r="H830" s="52" t="str">
        <f t="shared" si="25"/>
        <v/>
      </c>
    </row>
    <row r="831" spans="1:8">
      <c r="A831" s="48" t="str">
        <f>('ANNEXURE B &amp; C'!R$3)</f>
        <v>410302</v>
      </c>
      <c r="B831" s="2">
        <v>1020009</v>
      </c>
      <c r="C831" s="2" t="s">
        <v>9</v>
      </c>
      <c r="D831" s="20">
        <v>0</v>
      </c>
      <c r="E831" s="20">
        <v>0</v>
      </c>
      <c r="F831" s="38">
        <f>('ANNEXURE B &amp; C'!R$16)</f>
        <v>0</v>
      </c>
      <c r="G831" s="9" t="str">
        <f t="shared" si="24"/>
        <v/>
      </c>
      <c r="H831" s="52" t="str">
        <f t="shared" si="25"/>
        <v/>
      </c>
    </row>
    <row r="832" spans="1:8">
      <c r="A832" s="48" t="str">
        <f>('ANNEXURE B &amp; C'!R$3)</f>
        <v>410302</v>
      </c>
      <c r="B832" s="2">
        <v>1020010</v>
      </c>
      <c r="C832" s="2" t="s">
        <v>10</v>
      </c>
      <c r="D832" s="20">
        <v>0</v>
      </c>
      <c r="E832" s="20">
        <v>0</v>
      </c>
      <c r="F832" s="38">
        <f>('ANNEXURE B &amp; C'!R$17)</f>
        <v>0</v>
      </c>
      <c r="G832" s="9" t="str">
        <f t="shared" si="24"/>
        <v/>
      </c>
      <c r="H832" s="52" t="str">
        <f t="shared" si="25"/>
        <v/>
      </c>
    </row>
    <row r="833" spans="1:8">
      <c r="A833" s="48" t="str">
        <f>('ANNEXURE B &amp; C'!R$3)</f>
        <v>410302</v>
      </c>
      <c r="B833" s="2">
        <v>1020011</v>
      </c>
      <c r="C833" s="2" t="s">
        <v>11</v>
      </c>
      <c r="D833" s="20">
        <v>0</v>
      </c>
      <c r="E833" s="20">
        <v>8976</v>
      </c>
      <c r="F833" s="38">
        <f>('ANNEXURE B &amp; C'!R$18)</f>
        <v>0</v>
      </c>
      <c r="G833" s="9" t="str">
        <f t="shared" si="24"/>
        <v>BUDGET ERROR - INSUFICIENT</v>
      </c>
      <c r="H833" s="52" t="str">
        <f t="shared" si="25"/>
        <v/>
      </c>
    </row>
    <row r="834" spans="1:8">
      <c r="A834" s="48" t="str">
        <f>('ANNEXURE B &amp; C'!R$3)</f>
        <v>410302</v>
      </c>
      <c r="B834" s="2">
        <v>1020012</v>
      </c>
      <c r="C834" s="2" t="s">
        <v>12</v>
      </c>
      <c r="D834" s="20">
        <v>0</v>
      </c>
      <c r="E834" s="20">
        <v>0</v>
      </c>
      <c r="F834" s="38">
        <f>('ANNEXURE B &amp; C'!R$19)</f>
        <v>0</v>
      </c>
      <c r="G834" s="9" t="str">
        <f t="shared" si="24"/>
        <v/>
      </c>
      <c r="H834" s="52" t="str">
        <f t="shared" si="25"/>
        <v/>
      </c>
    </row>
    <row r="835" spans="1:8">
      <c r="A835" s="48" t="str">
        <f>('ANNEXURE B &amp; C'!R$3)</f>
        <v>410302</v>
      </c>
      <c r="B835" s="2">
        <v>1020013</v>
      </c>
      <c r="C835" s="2" t="s">
        <v>13</v>
      </c>
      <c r="D835" s="20">
        <v>1497</v>
      </c>
      <c r="E835" s="20">
        <v>748.68</v>
      </c>
      <c r="F835" s="38">
        <f>('ANNEXURE B &amp; C'!R$20)</f>
        <v>1498</v>
      </c>
      <c r="G835" s="9" t="str">
        <f t="shared" si="24"/>
        <v/>
      </c>
      <c r="H835" s="52">
        <f t="shared" si="25"/>
        <v>6.680026720106881E-4</v>
      </c>
    </row>
    <row r="836" spans="1:8">
      <c r="A836" s="48" t="str">
        <f>('ANNEXURE B &amp; C'!R$3)</f>
        <v>410302</v>
      </c>
      <c r="B836" s="2">
        <v>1020014</v>
      </c>
      <c r="C836" s="2" t="s">
        <v>14</v>
      </c>
      <c r="D836" s="20">
        <v>0</v>
      </c>
      <c r="E836" s="20">
        <v>0</v>
      </c>
      <c r="F836" s="38">
        <f>('ANNEXURE B &amp; C'!R$21)</f>
        <v>0</v>
      </c>
      <c r="G836" s="9" t="str">
        <f t="shared" si="24"/>
        <v/>
      </c>
      <c r="H836" s="52" t="str">
        <f t="shared" si="25"/>
        <v/>
      </c>
    </row>
    <row r="837" spans="1:8" ht="15.75" thickBot="1">
      <c r="A837" s="48" t="str">
        <f>('ANNEXURE B &amp; C'!R$3)</f>
        <v>410302</v>
      </c>
      <c r="B837" s="3">
        <v>1029990</v>
      </c>
      <c r="C837" s="3" t="s">
        <v>15</v>
      </c>
      <c r="D837" s="41">
        <v>1497</v>
      </c>
      <c r="E837" s="41">
        <v>9724.68</v>
      </c>
      <c r="F837" s="41">
        <f>SUM(F825:F836)</f>
        <v>1498</v>
      </c>
      <c r="G837" s="9" t="str">
        <f t="shared" si="24"/>
        <v>BUDGET ERROR - INSUFICIENT</v>
      </c>
      <c r="H837" s="52">
        <f t="shared" si="25"/>
        <v>6.680026720106881E-4</v>
      </c>
    </row>
    <row r="838" spans="1:8">
      <c r="B838" s="1"/>
      <c r="C838" s="1"/>
      <c r="D838" s="31"/>
      <c r="E838" s="31"/>
      <c r="F838" s="31"/>
      <c r="G838" s="9" t="str">
        <f t="shared" si="24"/>
        <v/>
      </c>
      <c r="H838" s="52" t="str">
        <f t="shared" si="25"/>
        <v/>
      </c>
    </row>
    <row r="839" spans="1:8">
      <c r="A839" s="48" t="str">
        <f>('ANNEXURE B &amp; C'!R$3)</f>
        <v>410302</v>
      </c>
      <c r="B839" s="1">
        <v>1030000</v>
      </c>
      <c r="C839" s="1" t="s">
        <v>16</v>
      </c>
      <c r="D839" s="31"/>
      <c r="E839" s="31"/>
      <c r="F839" s="31"/>
      <c r="G839" s="9" t="str">
        <f t="shared" si="24"/>
        <v/>
      </c>
      <c r="H839" s="52" t="str">
        <f t="shared" si="25"/>
        <v/>
      </c>
    </row>
    <row r="840" spans="1:8">
      <c r="A840" s="48" t="str">
        <f>('ANNEXURE B &amp; C'!R$3)</f>
        <v>410302</v>
      </c>
      <c r="B840" s="2">
        <v>1030001</v>
      </c>
      <c r="C840" s="2" t="s">
        <v>17</v>
      </c>
      <c r="D840" s="20">
        <v>0</v>
      </c>
      <c r="E840" s="20">
        <v>0</v>
      </c>
      <c r="F840" s="38">
        <f>('ANNEXURE B &amp; C'!R$25)</f>
        <v>0</v>
      </c>
      <c r="G840" s="9" t="str">
        <f t="shared" si="24"/>
        <v/>
      </c>
      <c r="H840" s="52" t="str">
        <f t="shared" si="25"/>
        <v/>
      </c>
    </row>
    <row r="841" spans="1:8">
      <c r="A841" s="48" t="str">
        <f>('ANNEXURE B &amp; C'!R$3)</f>
        <v>410302</v>
      </c>
      <c r="B841" s="2">
        <v>1030002</v>
      </c>
      <c r="C841" s="2" t="s">
        <v>18</v>
      </c>
      <c r="D841" s="20">
        <v>0</v>
      </c>
      <c r="E841" s="20">
        <v>0</v>
      </c>
      <c r="F841" s="38">
        <f>('ANNEXURE B &amp; C'!R$26)</f>
        <v>0</v>
      </c>
      <c r="G841" s="9" t="str">
        <f t="shared" si="24"/>
        <v/>
      </c>
      <c r="H841" s="52" t="str">
        <f t="shared" si="25"/>
        <v/>
      </c>
    </row>
    <row r="842" spans="1:8">
      <c r="A842" s="48" t="str">
        <f>('ANNEXURE B &amp; C'!R$3)</f>
        <v>410302</v>
      </c>
      <c r="B842" s="2">
        <v>1030003</v>
      </c>
      <c r="C842" s="2" t="s">
        <v>19</v>
      </c>
      <c r="D842" s="20">
        <v>0</v>
      </c>
      <c r="E842" s="20">
        <v>0</v>
      </c>
      <c r="F842" s="38">
        <f>('ANNEXURE B &amp; C'!R$27)</f>
        <v>0</v>
      </c>
      <c r="G842" s="9" t="str">
        <f t="shared" ref="G842:G905" si="26">IF(E842&lt;0.01,"",IF(E842&gt;F842,"BUDGET ERROR - INSUFICIENT",""))</f>
        <v/>
      </c>
      <c r="H842" s="52" t="str">
        <f t="shared" ref="H842:H905" si="27">IF(F842&lt;0.1,"",IF(D842=0,"NO ORIGINAL BUDGET",(F842-D842)/D842))</f>
        <v/>
      </c>
    </row>
    <row r="843" spans="1:8">
      <c r="A843" s="48" t="str">
        <f>('ANNEXURE B &amp; C'!R$3)</f>
        <v>410302</v>
      </c>
      <c r="B843" s="2">
        <v>1030004</v>
      </c>
      <c r="C843" s="2" t="s">
        <v>20</v>
      </c>
      <c r="D843" s="20">
        <v>0</v>
      </c>
      <c r="E843" s="20">
        <v>0</v>
      </c>
      <c r="F843" s="38">
        <f>('ANNEXURE B &amp; C'!R$28)</f>
        <v>0</v>
      </c>
      <c r="G843" s="9" t="str">
        <f t="shared" si="26"/>
        <v/>
      </c>
      <c r="H843" s="52" t="str">
        <f t="shared" si="27"/>
        <v/>
      </c>
    </row>
    <row r="844" spans="1:8">
      <c r="A844" s="48" t="str">
        <f>('ANNEXURE B &amp; C'!R$3)</f>
        <v>410302</v>
      </c>
      <c r="B844" s="3">
        <v>1039990</v>
      </c>
      <c r="C844" s="3" t="s">
        <v>21</v>
      </c>
      <c r="D844" s="39">
        <v>0</v>
      </c>
      <c r="E844" s="39">
        <v>0</v>
      </c>
      <c r="F844" s="39">
        <f>SUM(F840:F843)</f>
        <v>0</v>
      </c>
      <c r="G844" s="9" t="str">
        <f t="shared" si="26"/>
        <v/>
      </c>
      <c r="H844" s="52" t="str">
        <f t="shared" si="27"/>
        <v/>
      </c>
    </row>
    <row r="845" spans="1:8">
      <c r="B845" s="1"/>
      <c r="C845" s="1"/>
      <c r="D845" s="31"/>
      <c r="E845" s="31"/>
      <c r="F845" s="31"/>
      <c r="G845" s="9" t="str">
        <f t="shared" si="26"/>
        <v/>
      </c>
      <c r="H845" s="52" t="str">
        <f t="shared" si="27"/>
        <v/>
      </c>
    </row>
    <row r="846" spans="1:8">
      <c r="A846" s="48" t="str">
        <f>('ANNEXURE B &amp; C'!R$3)</f>
        <v>410302</v>
      </c>
      <c r="B846" s="1">
        <v>1040000</v>
      </c>
      <c r="C846" s="1" t="s">
        <v>22</v>
      </c>
      <c r="D846" s="31"/>
      <c r="E846" s="31"/>
      <c r="F846" s="31"/>
      <c r="G846" s="9" t="str">
        <f t="shared" si="26"/>
        <v/>
      </c>
      <c r="H846" s="52" t="str">
        <f t="shared" si="27"/>
        <v/>
      </c>
    </row>
    <row r="847" spans="1:8">
      <c r="A847" s="48" t="str">
        <f>('ANNEXURE B &amp; C'!R$3)</f>
        <v>410302</v>
      </c>
      <c r="B847" s="2">
        <v>1040001</v>
      </c>
      <c r="C847" s="2" t="s">
        <v>23</v>
      </c>
      <c r="D847" s="20">
        <v>356583</v>
      </c>
      <c r="E847" s="20">
        <v>173338.26</v>
      </c>
      <c r="F847" s="38">
        <f>('ANNEXURE B &amp; C'!R$32)</f>
        <v>346678</v>
      </c>
      <c r="G847" s="9" t="str">
        <f t="shared" si="26"/>
        <v/>
      </c>
      <c r="H847" s="52">
        <f t="shared" si="27"/>
        <v>-2.7777544078096825E-2</v>
      </c>
    </row>
    <row r="848" spans="1:8">
      <c r="A848" s="48" t="str">
        <f>('ANNEXURE B &amp; C'!R$3)</f>
        <v>410302</v>
      </c>
      <c r="B848" s="2">
        <v>1040002</v>
      </c>
      <c r="C848" s="2" t="s">
        <v>24</v>
      </c>
      <c r="D848" s="20">
        <v>0</v>
      </c>
      <c r="E848" s="20">
        <v>0</v>
      </c>
      <c r="F848" s="38">
        <f>('ANNEXURE B &amp; C'!R$33)</f>
        <v>0</v>
      </c>
      <c r="G848" s="9" t="str">
        <f t="shared" si="26"/>
        <v/>
      </c>
      <c r="H848" s="52" t="str">
        <f t="shared" si="27"/>
        <v/>
      </c>
    </row>
    <row r="849" spans="1:8">
      <c r="A849" s="48" t="str">
        <f>('ANNEXURE B &amp; C'!R$3)</f>
        <v>410302</v>
      </c>
      <c r="B849" s="2">
        <v>1040003</v>
      </c>
      <c r="C849" s="2" t="s">
        <v>25</v>
      </c>
      <c r="D849" s="20">
        <v>0</v>
      </c>
      <c r="E849" s="20">
        <v>0</v>
      </c>
      <c r="F849" s="38">
        <f>('ANNEXURE B &amp; C'!R$34)</f>
        <v>0</v>
      </c>
      <c r="G849" s="9" t="str">
        <f t="shared" si="26"/>
        <v/>
      </c>
      <c r="H849" s="52" t="str">
        <f t="shared" si="27"/>
        <v/>
      </c>
    </row>
    <row r="850" spans="1:8">
      <c r="A850" s="48" t="str">
        <f>('ANNEXURE B &amp; C'!R$3)</f>
        <v>410302</v>
      </c>
      <c r="B850" s="2">
        <v>1040004</v>
      </c>
      <c r="C850" s="2" t="s">
        <v>26</v>
      </c>
      <c r="D850" s="20">
        <v>53487</v>
      </c>
      <c r="E850" s="20">
        <v>26000.76</v>
      </c>
      <c r="F850" s="38">
        <f>('ANNEXURE B &amp; C'!R$35)</f>
        <v>52002</v>
      </c>
      <c r="G850" s="9" t="str">
        <f t="shared" si="26"/>
        <v/>
      </c>
      <c r="H850" s="52">
        <f t="shared" si="27"/>
        <v>-2.7763755678950026E-2</v>
      </c>
    </row>
    <row r="851" spans="1:8">
      <c r="A851" s="48" t="str">
        <f>('ANNEXURE B &amp; C'!R$3)</f>
        <v>410302</v>
      </c>
      <c r="B851" s="2">
        <v>1040005</v>
      </c>
      <c r="C851" s="2" t="s">
        <v>27</v>
      </c>
      <c r="D851" s="20">
        <v>17100</v>
      </c>
      <c r="E851" s="20">
        <v>0</v>
      </c>
      <c r="F851" s="38">
        <f>('ANNEXURE B &amp; C'!R$36)</f>
        <v>17952</v>
      </c>
      <c r="G851" s="9" t="str">
        <f t="shared" si="26"/>
        <v/>
      </c>
      <c r="H851" s="52">
        <f t="shared" si="27"/>
        <v>4.9824561403508771E-2</v>
      </c>
    </row>
    <row r="852" spans="1:8">
      <c r="A852" s="48" t="str">
        <f>('ANNEXURE B &amp; C'!R$3)</f>
        <v>410302</v>
      </c>
      <c r="B852" s="2">
        <v>1040006</v>
      </c>
      <c r="C852" s="2" t="s">
        <v>28</v>
      </c>
      <c r="D852" s="20">
        <v>126564</v>
      </c>
      <c r="E852" s="20">
        <v>66446.5</v>
      </c>
      <c r="F852" s="38">
        <f>('ANNEXURE B &amp; C'!R$37)</f>
        <v>132894</v>
      </c>
      <c r="G852" s="9" t="str">
        <f t="shared" si="26"/>
        <v/>
      </c>
      <c r="H852" s="52">
        <f t="shared" si="27"/>
        <v>5.0014222053664549E-2</v>
      </c>
    </row>
    <row r="853" spans="1:8">
      <c r="A853" s="48" t="str">
        <f>('ANNEXURE B &amp; C'!R$3)</f>
        <v>410302</v>
      </c>
      <c r="B853" s="2">
        <v>1040007</v>
      </c>
      <c r="C853" s="2" t="s">
        <v>29</v>
      </c>
      <c r="D853" s="20">
        <v>0</v>
      </c>
      <c r="E853" s="20">
        <v>0</v>
      </c>
      <c r="F853" s="38">
        <f>('ANNEXURE B &amp; C'!R$38)</f>
        <v>0</v>
      </c>
      <c r="G853" s="9" t="str">
        <f t="shared" si="26"/>
        <v/>
      </c>
      <c r="H853" s="52" t="str">
        <f t="shared" si="27"/>
        <v/>
      </c>
    </row>
    <row r="854" spans="1:8">
      <c r="A854" s="48" t="str">
        <f>('ANNEXURE B &amp; C'!R$3)</f>
        <v>410302</v>
      </c>
      <c r="B854" s="2">
        <v>1040008</v>
      </c>
      <c r="C854" s="2" t="s">
        <v>30</v>
      </c>
      <c r="D854" s="20">
        <v>0</v>
      </c>
      <c r="E854" s="20">
        <v>0</v>
      </c>
      <c r="F854" s="38">
        <f>('ANNEXURE B &amp; C'!R$39)</f>
        <v>0</v>
      </c>
      <c r="G854" s="9" t="str">
        <f t="shared" si="26"/>
        <v/>
      </c>
      <c r="H854" s="52" t="str">
        <f t="shared" si="27"/>
        <v/>
      </c>
    </row>
    <row r="855" spans="1:8">
      <c r="A855" s="48" t="str">
        <f>('ANNEXURE B &amp; C'!R$3)</f>
        <v>410302</v>
      </c>
      <c r="B855" s="3">
        <v>1049990</v>
      </c>
      <c r="C855" s="3" t="s">
        <v>31</v>
      </c>
      <c r="D855" s="39">
        <v>553734</v>
      </c>
      <c r="E855" s="39">
        <v>265785.52</v>
      </c>
      <c r="F855" s="39">
        <f>SUM(F847:F854)</f>
        <v>549526</v>
      </c>
      <c r="G855" s="9" t="str">
        <f t="shared" si="26"/>
        <v/>
      </c>
      <c r="H855" s="52">
        <f t="shared" si="27"/>
        <v>-7.5993166393972557E-3</v>
      </c>
    </row>
    <row r="856" spans="1:8">
      <c r="B856" s="1"/>
      <c r="C856" s="1"/>
      <c r="D856" s="31"/>
      <c r="E856" s="31"/>
      <c r="F856" s="31"/>
      <c r="G856" s="9" t="str">
        <f t="shared" si="26"/>
        <v/>
      </c>
      <c r="H856" s="52" t="str">
        <f t="shared" si="27"/>
        <v/>
      </c>
    </row>
    <row r="857" spans="1:8" ht="15.75" thickBot="1">
      <c r="A857" s="48" t="str">
        <f>('ANNEXURE B &amp; C'!R$3)</f>
        <v>410302</v>
      </c>
      <c r="B857" s="4">
        <v>1049995</v>
      </c>
      <c r="C857" s="4" t="s">
        <v>32</v>
      </c>
      <c r="D857" s="40">
        <v>555231</v>
      </c>
      <c r="E857" s="40">
        <v>275510.2</v>
      </c>
      <c r="F857" s="40">
        <f>SUM(F855+F844+F837)</f>
        <v>551024</v>
      </c>
      <c r="G857" s="9" t="str">
        <f t="shared" si="26"/>
        <v/>
      </c>
      <c r="H857" s="52">
        <f t="shared" si="27"/>
        <v>-7.5770264988806457E-3</v>
      </c>
    </row>
    <row r="858" spans="1:8" ht="15.75" thickTop="1">
      <c r="B858" s="1"/>
      <c r="C858" s="1"/>
      <c r="D858" s="31"/>
      <c r="E858" s="31"/>
      <c r="F858" s="31"/>
      <c r="G858" s="9" t="str">
        <f t="shared" si="26"/>
        <v/>
      </c>
      <c r="H858" s="52" t="str">
        <f t="shared" si="27"/>
        <v/>
      </c>
    </row>
    <row r="859" spans="1:8">
      <c r="A859" s="48" t="str">
        <f>('ANNEXURE B &amp; C'!R$3)</f>
        <v>410302</v>
      </c>
      <c r="B859" s="1">
        <v>1050000</v>
      </c>
      <c r="C859" s="1" t="s">
        <v>33</v>
      </c>
      <c r="D859" s="31"/>
      <c r="E859" s="31"/>
      <c r="F859" s="31"/>
      <c r="G859" s="9" t="str">
        <f t="shared" si="26"/>
        <v/>
      </c>
      <c r="H859" s="52" t="str">
        <f t="shared" si="27"/>
        <v/>
      </c>
    </row>
    <row r="860" spans="1:8">
      <c r="B860" s="1"/>
      <c r="C860" s="1"/>
      <c r="D860" s="31"/>
      <c r="E860" s="31"/>
      <c r="F860" s="31"/>
      <c r="G860" s="9" t="str">
        <f t="shared" si="26"/>
        <v/>
      </c>
      <c r="H860" s="52" t="str">
        <f t="shared" si="27"/>
        <v/>
      </c>
    </row>
    <row r="861" spans="1:8">
      <c r="A861" s="48" t="str">
        <f>('ANNEXURE B &amp; C'!R$3)</f>
        <v>410302</v>
      </c>
      <c r="B861" s="1">
        <v>1060000</v>
      </c>
      <c r="C861" s="1" t="s">
        <v>34</v>
      </c>
      <c r="D861" s="31"/>
      <c r="E861" s="31"/>
      <c r="F861" s="31"/>
      <c r="G861" s="9" t="str">
        <f t="shared" si="26"/>
        <v/>
      </c>
      <c r="H861" s="52" t="str">
        <f t="shared" si="27"/>
        <v/>
      </c>
    </row>
    <row r="862" spans="1:8">
      <c r="A862" s="48" t="str">
        <f>('ANNEXURE B &amp; C'!R$3)</f>
        <v>410302</v>
      </c>
      <c r="B862" s="2">
        <v>1060001</v>
      </c>
      <c r="C862" s="2" t="s">
        <v>35</v>
      </c>
      <c r="D862" s="20">
        <v>0</v>
      </c>
      <c r="E862" s="20">
        <v>0</v>
      </c>
      <c r="F862" s="38">
        <f>('ANNEXURE B &amp; C'!R$47)</f>
        <v>0</v>
      </c>
      <c r="G862" s="9" t="str">
        <f t="shared" si="26"/>
        <v/>
      </c>
      <c r="H862" s="52" t="str">
        <f t="shared" si="27"/>
        <v/>
      </c>
    </row>
    <row r="863" spans="1:8">
      <c r="A863" s="48" t="str">
        <f>('ANNEXURE B &amp; C'!R$3)</f>
        <v>410302</v>
      </c>
      <c r="B863" s="2">
        <v>1060003</v>
      </c>
      <c r="C863" s="2" t="s">
        <v>36</v>
      </c>
      <c r="D863" s="20">
        <v>0</v>
      </c>
      <c r="E863" s="20">
        <v>0</v>
      </c>
      <c r="F863" s="38">
        <f>('ANNEXURE B &amp; C'!R$48)</f>
        <v>0</v>
      </c>
      <c r="G863" s="9" t="str">
        <f t="shared" si="26"/>
        <v/>
      </c>
      <c r="H863" s="52" t="str">
        <f t="shared" si="27"/>
        <v/>
      </c>
    </row>
    <row r="864" spans="1:8">
      <c r="A864" s="48" t="str">
        <f>('ANNEXURE B &amp; C'!R$3)</f>
        <v>410302</v>
      </c>
      <c r="B864" s="2">
        <v>1060090</v>
      </c>
      <c r="C864" s="2" t="s">
        <v>37</v>
      </c>
      <c r="D864" s="20">
        <v>0</v>
      </c>
      <c r="E864" s="20">
        <v>0</v>
      </c>
      <c r="F864" s="38">
        <f>('ANNEXURE B &amp; C'!R$49)</f>
        <v>0</v>
      </c>
      <c r="G864" s="9" t="str">
        <f t="shared" si="26"/>
        <v/>
      </c>
      <c r="H864" s="52" t="str">
        <f t="shared" si="27"/>
        <v/>
      </c>
    </row>
    <row r="865" spans="1:8">
      <c r="A865" s="48" t="str">
        <f>('ANNEXURE B &amp; C'!R$3)</f>
        <v>410302</v>
      </c>
      <c r="B865" s="2">
        <v>1060100</v>
      </c>
      <c r="C865" s="2" t="s">
        <v>38</v>
      </c>
      <c r="D865" s="20">
        <v>0</v>
      </c>
      <c r="E865" s="20">
        <v>0</v>
      </c>
      <c r="F865" s="38">
        <f>('ANNEXURE B &amp; C'!R$50)</f>
        <v>0</v>
      </c>
      <c r="G865" s="9" t="str">
        <f t="shared" si="26"/>
        <v/>
      </c>
      <c r="H865" s="52" t="str">
        <f t="shared" si="27"/>
        <v/>
      </c>
    </row>
    <row r="866" spans="1:8">
      <c r="A866" s="48" t="str">
        <f>('ANNEXURE B &amp; C'!R$3)</f>
        <v>410302</v>
      </c>
      <c r="B866" s="2">
        <v>1060200</v>
      </c>
      <c r="C866" s="2" t="s">
        <v>39</v>
      </c>
      <c r="D866" s="20">
        <v>0</v>
      </c>
      <c r="E866" s="20">
        <v>0</v>
      </c>
      <c r="F866" s="38">
        <f>('ANNEXURE B &amp; C'!R$51)</f>
        <v>0</v>
      </c>
      <c r="G866" s="9" t="str">
        <f t="shared" si="26"/>
        <v/>
      </c>
      <c r="H866" s="52" t="str">
        <f t="shared" si="27"/>
        <v/>
      </c>
    </row>
    <row r="867" spans="1:8">
      <c r="A867" s="48" t="str">
        <f>('ANNEXURE B &amp; C'!R$3)</f>
        <v>410302</v>
      </c>
      <c r="B867" s="2">
        <v>1060201</v>
      </c>
      <c r="C867" s="2" t="s">
        <v>40</v>
      </c>
      <c r="D867" s="20">
        <v>0</v>
      </c>
      <c r="E867" s="20">
        <v>0</v>
      </c>
      <c r="F867" s="38">
        <f>('ANNEXURE B &amp; C'!R$52)</f>
        <v>0</v>
      </c>
      <c r="G867" s="9" t="str">
        <f t="shared" si="26"/>
        <v/>
      </c>
      <c r="H867" s="52" t="str">
        <f t="shared" si="27"/>
        <v/>
      </c>
    </row>
    <row r="868" spans="1:8">
      <c r="A868" s="48" t="str">
        <f>('ANNEXURE B &amp; C'!R$3)</f>
        <v>410302</v>
      </c>
      <c r="B868" s="2">
        <v>1060204</v>
      </c>
      <c r="C868" s="2" t="s">
        <v>41</v>
      </c>
      <c r="D868" s="20">
        <v>0</v>
      </c>
      <c r="E868" s="20">
        <v>0</v>
      </c>
      <c r="F868" s="38">
        <f>('ANNEXURE B &amp; C'!R$53)</f>
        <v>0</v>
      </c>
      <c r="G868" s="9" t="str">
        <f t="shared" si="26"/>
        <v/>
      </c>
      <c r="H868" s="52" t="str">
        <f t="shared" si="27"/>
        <v/>
      </c>
    </row>
    <row r="869" spans="1:8">
      <c r="A869" s="48" t="str">
        <f>('ANNEXURE B &amp; C'!R$3)</f>
        <v>410302</v>
      </c>
      <c r="B869" s="2">
        <v>1060205</v>
      </c>
      <c r="C869" s="2" t="s">
        <v>42</v>
      </c>
      <c r="D869" s="20">
        <v>0</v>
      </c>
      <c r="E869" s="20">
        <v>0</v>
      </c>
      <c r="F869" s="38">
        <f>('ANNEXURE B &amp; C'!R$54)</f>
        <v>0</v>
      </c>
      <c r="G869" s="9" t="str">
        <f t="shared" si="26"/>
        <v/>
      </c>
      <c r="H869" s="52" t="str">
        <f t="shared" si="27"/>
        <v/>
      </c>
    </row>
    <row r="870" spans="1:8">
      <c r="A870" s="48" t="str">
        <f>('ANNEXURE B &amp; C'!R$3)</f>
        <v>410302</v>
      </c>
      <c r="B870" s="2">
        <v>1060207</v>
      </c>
      <c r="C870" s="2" t="s">
        <v>43</v>
      </c>
      <c r="D870" s="20">
        <v>0</v>
      </c>
      <c r="E870" s="20">
        <v>0</v>
      </c>
      <c r="F870" s="38">
        <f>('ANNEXURE B &amp; C'!R$55)</f>
        <v>0</v>
      </c>
      <c r="G870" s="9" t="str">
        <f t="shared" si="26"/>
        <v/>
      </c>
      <c r="H870" s="52" t="str">
        <f t="shared" si="27"/>
        <v/>
      </c>
    </row>
    <row r="871" spans="1:8">
      <c r="A871" s="48" t="str">
        <f>('ANNEXURE B &amp; C'!R$3)</f>
        <v>410302</v>
      </c>
      <c r="B871" s="2">
        <v>1060208</v>
      </c>
      <c r="C871" s="2" t="s">
        <v>44</v>
      </c>
      <c r="D871" s="20">
        <v>10000</v>
      </c>
      <c r="E871" s="20">
        <v>0</v>
      </c>
      <c r="F871" s="38">
        <f>('ANNEXURE B &amp; C'!R$56)</f>
        <v>10000</v>
      </c>
      <c r="G871" s="9" t="str">
        <f t="shared" si="26"/>
        <v/>
      </c>
      <c r="H871" s="52">
        <f t="shared" si="27"/>
        <v>0</v>
      </c>
    </row>
    <row r="872" spans="1:8">
      <c r="A872" s="48" t="str">
        <f>('ANNEXURE B &amp; C'!R$3)</f>
        <v>410302</v>
      </c>
      <c r="B872" s="2">
        <v>1060209</v>
      </c>
      <c r="C872" s="2" t="s">
        <v>45</v>
      </c>
      <c r="D872" s="20">
        <v>0</v>
      </c>
      <c r="E872" s="20">
        <v>0</v>
      </c>
      <c r="F872" s="38">
        <f>('ANNEXURE B &amp; C'!R$57)</f>
        <v>0</v>
      </c>
      <c r="G872" s="9" t="str">
        <f t="shared" si="26"/>
        <v/>
      </c>
      <c r="H872" s="52" t="str">
        <f t="shared" si="27"/>
        <v/>
      </c>
    </row>
    <row r="873" spans="1:8">
      <c r="A873" s="48" t="str">
        <f>('ANNEXURE B &amp; C'!R$3)</f>
        <v>410302</v>
      </c>
      <c r="B873" s="2">
        <v>1060210</v>
      </c>
      <c r="C873" s="2" t="s">
        <v>46</v>
      </c>
      <c r="D873" s="20">
        <v>0</v>
      </c>
      <c r="E873" s="20">
        <v>0</v>
      </c>
      <c r="F873" s="38">
        <f>('ANNEXURE B &amp; C'!R$58)</f>
        <v>0</v>
      </c>
      <c r="G873" s="9" t="str">
        <f t="shared" si="26"/>
        <v/>
      </c>
      <c r="H873" s="52" t="str">
        <f t="shared" si="27"/>
        <v/>
      </c>
    </row>
    <row r="874" spans="1:8">
      <c r="A874" s="48" t="str">
        <f>('ANNEXURE B &amp; C'!R$3)</f>
        <v>410302</v>
      </c>
      <c r="B874" s="2">
        <v>1060303</v>
      </c>
      <c r="C874" s="2" t="s">
        <v>47</v>
      </c>
      <c r="D874" s="20">
        <v>0</v>
      </c>
      <c r="E874" s="20">
        <v>0</v>
      </c>
      <c r="F874" s="38">
        <f>('ANNEXURE B &amp; C'!R$59)</f>
        <v>0</v>
      </c>
      <c r="G874" s="9" t="str">
        <f t="shared" si="26"/>
        <v/>
      </c>
      <c r="H874" s="52" t="str">
        <f t="shared" si="27"/>
        <v/>
      </c>
    </row>
    <row r="875" spans="1:8">
      <c r="A875" s="48" t="str">
        <f>('ANNEXURE B &amp; C'!R$3)</f>
        <v>410302</v>
      </c>
      <c r="B875" s="2">
        <v>1060304</v>
      </c>
      <c r="C875" s="2" t="s">
        <v>48</v>
      </c>
      <c r="D875" s="20">
        <v>0</v>
      </c>
      <c r="E875" s="20">
        <v>0</v>
      </c>
      <c r="F875" s="38">
        <f>('ANNEXURE B &amp; C'!R$60)</f>
        <v>0</v>
      </c>
      <c r="G875" s="9" t="str">
        <f t="shared" si="26"/>
        <v/>
      </c>
      <c r="H875" s="52" t="str">
        <f t="shared" si="27"/>
        <v/>
      </c>
    </row>
    <row r="876" spans="1:8">
      <c r="A876" s="48" t="str">
        <f>('ANNEXURE B &amp; C'!R$3)</f>
        <v>410302</v>
      </c>
      <c r="B876" s="2">
        <v>1060305</v>
      </c>
      <c r="C876" s="2" t="s">
        <v>49</v>
      </c>
      <c r="D876" s="20">
        <v>0</v>
      </c>
      <c r="E876" s="20">
        <v>0</v>
      </c>
      <c r="F876" s="38">
        <f>('ANNEXURE B &amp; C'!R$61)</f>
        <v>0</v>
      </c>
      <c r="G876" s="9" t="str">
        <f t="shared" si="26"/>
        <v/>
      </c>
      <c r="H876" s="52" t="str">
        <f t="shared" si="27"/>
        <v/>
      </c>
    </row>
    <row r="877" spans="1:8">
      <c r="A877" s="48" t="str">
        <f>('ANNEXURE B &amp; C'!R$3)</f>
        <v>410302</v>
      </c>
      <c r="B877" s="2">
        <v>1060400</v>
      </c>
      <c r="C877" s="2" t="s">
        <v>50</v>
      </c>
      <c r="D877" s="20">
        <v>0</v>
      </c>
      <c r="E877" s="20">
        <v>0</v>
      </c>
      <c r="F877" s="38">
        <f>('ANNEXURE B &amp; C'!R$62)</f>
        <v>0</v>
      </c>
      <c r="G877" s="9" t="str">
        <f t="shared" si="26"/>
        <v/>
      </c>
      <c r="H877" s="52" t="str">
        <f t="shared" si="27"/>
        <v/>
      </c>
    </row>
    <row r="878" spans="1:8">
      <c r="A878" s="48" t="str">
        <f>('ANNEXURE B &amp; C'!R$3)</f>
        <v>410302</v>
      </c>
      <c r="B878" s="2">
        <v>1060401</v>
      </c>
      <c r="C878" s="2" t="s">
        <v>51</v>
      </c>
      <c r="D878" s="20">
        <v>4000</v>
      </c>
      <c r="E878" s="20">
        <v>0</v>
      </c>
      <c r="F878" s="38">
        <f>('ANNEXURE B &amp; C'!R$63)</f>
        <v>4000</v>
      </c>
      <c r="G878" s="9" t="str">
        <f t="shared" si="26"/>
        <v/>
      </c>
      <c r="H878" s="52">
        <f t="shared" si="27"/>
        <v>0</v>
      </c>
    </row>
    <row r="879" spans="1:8">
      <c r="A879" s="48" t="str">
        <f>('ANNEXURE B &amp; C'!R$3)</f>
        <v>410302</v>
      </c>
      <c r="B879" s="2">
        <v>1060402</v>
      </c>
      <c r="C879" s="2" t="s">
        <v>52</v>
      </c>
      <c r="D879" s="20">
        <v>10000</v>
      </c>
      <c r="E879" s="20">
        <v>5352.79</v>
      </c>
      <c r="F879" s="38">
        <f>('ANNEXURE B &amp; C'!R$64)</f>
        <v>10000</v>
      </c>
      <c r="G879" s="9" t="str">
        <f t="shared" si="26"/>
        <v/>
      </c>
      <c r="H879" s="52">
        <f t="shared" si="27"/>
        <v>0</v>
      </c>
    </row>
    <row r="880" spans="1:8">
      <c r="A880" s="48" t="str">
        <f>('ANNEXURE B &amp; C'!R$3)</f>
        <v>410302</v>
      </c>
      <c r="B880" s="2">
        <v>1060403</v>
      </c>
      <c r="C880" s="2" t="s">
        <v>53</v>
      </c>
      <c r="D880" s="20">
        <v>0</v>
      </c>
      <c r="E880" s="20">
        <v>0</v>
      </c>
      <c r="F880" s="38">
        <f>('ANNEXURE B &amp; C'!R$65)</f>
        <v>0</v>
      </c>
      <c r="G880" s="9" t="str">
        <f t="shared" si="26"/>
        <v/>
      </c>
      <c r="H880" s="52" t="str">
        <f t="shared" si="27"/>
        <v/>
      </c>
    </row>
    <row r="881" spans="1:8">
      <c r="A881" s="48" t="str">
        <f>('ANNEXURE B &amp; C'!R$3)</f>
        <v>410302</v>
      </c>
      <c r="B881" s="2">
        <v>1060404</v>
      </c>
      <c r="C881" s="2" t="s">
        <v>54</v>
      </c>
      <c r="D881" s="20">
        <v>0</v>
      </c>
      <c r="E881" s="20">
        <v>0</v>
      </c>
      <c r="F881" s="38">
        <f>('ANNEXURE B &amp; C'!R$66)</f>
        <v>0</v>
      </c>
      <c r="G881" s="9" t="str">
        <f t="shared" si="26"/>
        <v/>
      </c>
      <c r="H881" s="52" t="str">
        <f t="shared" si="27"/>
        <v/>
      </c>
    </row>
    <row r="882" spans="1:8">
      <c r="A882" s="48" t="str">
        <f>('ANNEXURE B &amp; C'!R$3)</f>
        <v>410302</v>
      </c>
      <c r="B882" s="2">
        <v>1060405</v>
      </c>
      <c r="C882" s="2" t="s">
        <v>55</v>
      </c>
      <c r="D882" s="20">
        <v>0</v>
      </c>
      <c r="E882" s="20">
        <v>0</v>
      </c>
      <c r="F882" s="38">
        <f>('ANNEXURE B &amp; C'!R$67)</f>
        <v>0</v>
      </c>
      <c r="G882" s="9" t="str">
        <f t="shared" si="26"/>
        <v/>
      </c>
      <c r="H882" s="52" t="str">
        <f t="shared" si="27"/>
        <v/>
      </c>
    </row>
    <row r="883" spans="1:8">
      <c r="A883" s="48" t="str">
        <f>('ANNEXURE B &amp; C'!R$3)</f>
        <v>410302</v>
      </c>
      <c r="B883" s="2">
        <v>1060601</v>
      </c>
      <c r="C883" s="2" t="s">
        <v>56</v>
      </c>
      <c r="D883" s="20">
        <v>0</v>
      </c>
      <c r="E883" s="20">
        <v>0</v>
      </c>
      <c r="F883" s="38">
        <f>('ANNEXURE B &amp; C'!R$68)</f>
        <v>0</v>
      </c>
      <c r="G883" s="9" t="str">
        <f t="shared" si="26"/>
        <v/>
      </c>
      <c r="H883" s="52" t="str">
        <f t="shared" si="27"/>
        <v/>
      </c>
    </row>
    <row r="884" spans="1:8">
      <c r="A884" s="48" t="str">
        <f>('ANNEXURE B &amp; C'!R$3)</f>
        <v>410302</v>
      </c>
      <c r="B884" s="2">
        <v>1060701</v>
      </c>
      <c r="C884" s="2" t="s">
        <v>57</v>
      </c>
      <c r="D884" s="20">
        <v>0</v>
      </c>
      <c r="E884" s="20">
        <v>0</v>
      </c>
      <c r="F884" s="38">
        <f>('ANNEXURE B &amp; C'!R$69)</f>
        <v>0</v>
      </c>
      <c r="G884" s="9" t="str">
        <f t="shared" si="26"/>
        <v/>
      </c>
      <c r="H884" s="52" t="str">
        <f t="shared" si="27"/>
        <v/>
      </c>
    </row>
    <row r="885" spans="1:8">
      <c r="A885" s="48" t="str">
        <f>('ANNEXURE B &amp; C'!R$3)</f>
        <v>410302</v>
      </c>
      <c r="B885" s="2">
        <v>1060702</v>
      </c>
      <c r="C885" s="2" t="s">
        <v>58</v>
      </c>
      <c r="D885" s="20">
        <v>0</v>
      </c>
      <c r="E885" s="20">
        <v>0</v>
      </c>
      <c r="F885" s="38">
        <f>('ANNEXURE B &amp; C'!R$70)</f>
        <v>0</v>
      </c>
      <c r="G885" s="9" t="str">
        <f t="shared" si="26"/>
        <v/>
      </c>
      <c r="H885" s="52" t="str">
        <f t="shared" si="27"/>
        <v/>
      </c>
    </row>
    <row r="886" spans="1:8">
      <c r="A886" s="48" t="str">
        <f>('ANNEXURE B &amp; C'!R$3)</f>
        <v>410302</v>
      </c>
      <c r="B886" s="2">
        <v>1061101</v>
      </c>
      <c r="C886" s="2" t="s">
        <v>59</v>
      </c>
      <c r="D886" s="20">
        <v>0</v>
      </c>
      <c r="E886" s="20">
        <v>0</v>
      </c>
      <c r="F886" s="38">
        <f>('ANNEXURE B &amp; C'!R$71)</f>
        <v>0</v>
      </c>
      <c r="G886" s="9" t="str">
        <f t="shared" si="26"/>
        <v/>
      </c>
      <c r="H886" s="52" t="str">
        <f t="shared" si="27"/>
        <v/>
      </c>
    </row>
    <row r="887" spans="1:8">
      <c r="A887" s="48" t="str">
        <f>('ANNEXURE B &amp; C'!R$3)</f>
        <v>410302</v>
      </c>
      <c r="B887" s="2">
        <v>1061102</v>
      </c>
      <c r="C887" s="2" t="s">
        <v>60</v>
      </c>
      <c r="D887" s="20">
        <v>0</v>
      </c>
      <c r="E887" s="20">
        <v>0</v>
      </c>
      <c r="F887" s="38">
        <f>('ANNEXURE B &amp; C'!R$72)</f>
        <v>0</v>
      </c>
      <c r="G887" s="9" t="str">
        <f t="shared" si="26"/>
        <v/>
      </c>
      <c r="H887" s="52" t="str">
        <f t="shared" si="27"/>
        <v/>
      </c>
    </row>
    <row r="888" spans="1:8">
      <c r="A888" s="48" t="str">
        <f>('ANNEXURE B &amp; C'!R$3)</f>
        <v>410302</v>
      </c>
      <c r="B888" s="2">
        <v>1061104</v>
      </c>
      <c r="C888" s="2" t="s">
        <v>61</v>
      </c>
      <c r="D888" s="20">
        <v>0</v>
      </c>
      <c r="E888" s="20">
        <v>0</v>
      </c>
      <c r="F888" s="38">
        <f>('ANNEXURE B &amp; C'!R$73)</f>
        <v>0</v>
      </c>
      <c r="G888" s="9" t="str">
        <f t="shared" si="26"/>
        <v/>
      </c>
      <c r="H888" s="52" t="str">
        <f t="shared" si="27"/>
        <v/>
      </c>
    </row>
    <row r="889" spans="1:8">
      <c r="A889" s="48" t="str">
        <f>('ANNEXURE B &amp; C'!R$3)</f>
        <v>410302</v>
      </c>
      <c r="B889" s="2">
        <v>1061106</v>
      </c>
      <c r="C889" s="2" t="s">
        <v>62</v>
      </c>
      <c r="D889" s="20">
        <v>0</v>
      </c>
      <c r="E889" s="20">
        <v>0</v>
      </c>
      <c r="F889" s="38">
        <f>('ANNEXURE B &amp; C'!R$74)</f>
        <v>0</v>
      </c>
      <c r="G889" s="9" t="str">
        <f t="shared" si="26"/>
        <v/>
      </c>
      <c r="H889" s="52" t="str">
        <f t="shared" si="27"/>
        <v/>
      </c>
    </row>
    <row r="890" spans="1:8">
      <c r="A890" s="48" t="str">
        <f>('ANNEXURE B &amp; C'!R$3)</f>
        <v>410302</v>
      </c>
      <c r="B890" s="2">
        <v>1061201</v>
      </c>
      <c r="C890" s="2" t="s">
        <v>63</v>
      </c>
      <c r="D890" s="20">
        <v>0</v>
      </c>
      <c r="E890" s="20">
        <v>0</v>
      </c>
      <c r="F890" s="38">
        <f>('ANNEXURE B &amp; C'!R$75)</f>
        <v>0</v>
      </c>
      <c r="G890" s="9" t="str">
        <f t="shared" si="26"/>
        <v/>
      </c>
      <c r="H890" s="52" t="str">
        <f t="shared" si="27"/>
        <v/>
      </c>
    </row>
    <row r="891" spans="1:8">
      <c r="A891" s="48" t="str">
        <f>('ANNEXURE B &amp; C'!R$3)</f>
        <v>410302</v>
      </c>
      <c r="B891" s="2">
        <v>1061203</v>
      </c>
      <c r="C891" s="2" t="s">
        <v>64</v>
      </c>
      <c r="D891" s="20">
        <v>0</v>
      </c>
      <c r="E891" s="20">
        <v>0</v>
      </c>
      <c r="F891" s="38">
        <f>('ANNEXURE B &amp; C'!R$76)</f>
        <v>0</v>
      </c>
      <c r="G891" s="9" t="str">
        <f t="shared" si="26"/>
        <v/>
      </c>
      <c r="H891" s="52" t="str">
        <f t="shared" si="27"/>
        <v/>
      </c>
    </row>
    <row r="892" spans="1:8">
      <c r="A892" s="48" t="str">
        <f>('ANNEXURE B &amp; C'!R$3)</f>
        <v>410302</v>
      </c>
      <c r="B892" s="2">
        <v>1061204</v>
      </c>
      <c r="C892" s="2" t="s">
        <v>65</v>
      </c>
      <c r="D892" s="20">
        <v>0</v>
      </c>
      <c r="E892" s="20">
        <v>0</v>
      </c>
      <c r="F892" s="38">
        <f>('ANNEXURE B &amp; C'!R$77)</f>
        <v>0</v>
      </c>
      <c r="G892" s="9" t="str">
        <f t="shared" si="26"/>
        <v/>
      </c>
      <c r="H892" s="52" t="str">
        <f t="shared" si="27"/>
        <v/>
      </c>
    </row>
    <row r="893" spans="1:8">
      <c r="A893" s="48" t="str">
        <f>('ANNEXURE B &amp; C'!R$3)</f>
        <v>410302</v>
      </c>
      <c r="B893" s="2">
        <v>1061501</v>
      </c>
      <c r="C893" s="2" t="s">
        <v>66</v>
      </c>
      <c r="D893" s="20">
        <v>5500</v>
      </c>
      <c r="E893" s="20">
        <v>1370.88</v>
      </c>
      <c r="F893" s="38">
        <f>('ANNEXURE B &amp; C'!R$78)</f>
        <v>5500</v>
      </c>
      <c r="G893" s="9" t="str">
        <f t="shared" si="26"/>
        <v/>
      </c>
      <c r="H893" s="52">
        <f t="shared" si="27"/>
        <v>0</v>
      </c>
    </row>
    <row r="894" spans="1:8">
      <c r="A894" s="48" t="str">
        <f>('ANNEXURE B &amp; C'!R$3)</f>
        <v>410302</v>
      </c>
      <c r="B894" s="2">
        <v>1061502</v>
      </c>
      <c r="C894" s="2" t="s">
        <v>67</v>
      </c>
      <c r="D894" s="20">
        <v>0</v>
      </c>
      <c r="E894" s="20">
        <v>0</v>
      </c>
      <c r="F894" s="38">
        <f>('ANNEXURE B &amp; C'!R$79)</f>
        <v>0</v>
      </c>
      <c r="G894" s="9" t="str">
        <f t="shared" si="26"/>
        <v/>
      </c>
      <c r="H894" s="52" t="str">
        <f t="shared" si="27"/>
        <v/>
      </c>
    </row>
    <row r="895" spans="1:8">
      <c r="A895" s="48" t="str">
        <f>('ANNEXURE B &amp; C'!R$3)</f>
        <v>410302</v>
      </c>
      <c r="B895" s="2">
        <v>1061507</v>
      </c>
      <c r="C895" s="2" t="s">
        <v>68</v>
      </c>
      <c r="D895" s="20">
        <v>0</v>
      </c>
      <c r="E895" s="20">
        <v>0</v>
      </c>
      <c r="F895" s="38">
        <f>('ANNEXURE B &amp; C'!R$80)</f>
        <v>0</v>
      </c>
      <c r="G895" s="9" t="str">
        <f t="shared" si="26"/>
        <v/>
      </c>
      <c r="H895" s="52" t="str">
        <f t="shared" si="27"/>
        <v/>
      </c>
    </row>
    <row r="896" spans="1:8">
      <c r="A896" s="48" t="str">
        <f>('ANNEXURE B &amp; C'!R$3)</f>
        <v>410302</v>
      </c>
      <c r="B896" s="2">
        <v>1061508</v>
      </c>
      <c r="C896" s="2" t="s">
        <v>69</v>
      </c>
      <c r="D896" s="20">
        <v>0</v>
      </c>
      <c r="E896" s="20">
        <v>0</v>
      </c>
      <c r="F896" s="38">
        <f>('ANNEXURE B &amp; C'!R$81)</f>
        <v>0</v>
      </c>
      <c r="G896" s="9" t="str">
        <f t="shared" si="26"/>
        <v/>
      </c>
      <c r="H896" s="52" t="str">
        <f t="shared" si="27"/>
        <v/>
      </c>
    </row>
    <row r="897" spans="1:8">
      <c r="A897" s="48" t="str">
        <f>('ANNEXURE B &amp; C'!R$3)</f>
        <v>410302</v>
      </c>
      <c r="B897" s="2">
        <v>1061701</v>
      </c>
      <c r="C897" s="2" t="s">
        <v>70</v>
      </c>
      <c r="D897" s="20">
        <v>0</v>
      </c>
      <c r="E897" s="20">
        <v>0</v>
      </c>
      <c r="F897" s="38">
        <f>('ANNEXURE B &amp; C'!R$82)</f>
        <v>0</v>
      </c>
      <c r="G897" s="9" t="str">
        <f t="shared" si="26"/>
        <v/>
      </c>
      <c r="H897" s="52" t="str">
        <f t="shared" si="27"/>
        <v/>
      </c>
    </row>
    <row r="898" spans="1:8">
      <c r="A898" s="48" t="str">
        <f>('ANNEXURE B &amp; C'!R$3)</f>
        <v>410302</v>
      </c>
      <c r="B898" s="2">
        <v>1061705</v>
      </c>
      <c r="C898" s="2" t="s">
        <v>71</v>
      </c>
      <c r="D898" s="20">
        <v>0</v>
      </c>
      <c r="E898" s="20">
        <v>0</v>
      </c>
      <c r="F898" s="38">
        <f>('ANNEXURE B &amp; C'!R$83)</f>
        <v>0</v>
      </c>
      <c r="G898" s="9" t="str">
        <f t="shared" si="26"/>
        <v/>
      </c>
      <c r="H898" s="52" t="str">
        <f t="shared" si="27"/>
        <v/>
      </c>
    </row>
    <row r="899" spans="1:8">
      <c r="A899" s="48" t="str">
        <f>('ANNEXURE B &amp; C'!R$3)</f>
        <v>410302</v>
      </c>
      <c r="B899" s="2">
        <v>1061799</v>
      </c>
      <c r="C899" s="2" t="s">
        <v>72</v>
      </c>
      <c r="D899" s="20">
        <v>5000</v>
      </c>
      <c r="E899" s="20">
        <v>2217.88</v>
      </c>
      <c r="F899" s="38">
        <f>('ANNEXURE B &amp; C'!R$84)</f>
        <v>5000</v>
      </c>
      <c r="G899" s="9" t="str">
        <f t="shared" si="26"/>
        <v/>
      </c>
      <c r="H899" s="52">
        <f t="shared" si="27"/>
        <v>0</v>
      </c>
    </row>
    <row r="900" spans="1:8">
      <c r="A900" s="48" t="str">
        <f>('ANNEXURE B &amp; C'!R$3)</f>
        <v>410302</v>
      </c>
      <c r="B900" s="2">
        <v>1061800</v>
      </c>
      <c r="C900" s="2" t="s">
        <v>73</v>
      </c>
      <c r="D900" s="20">
        <v>2000</v>
      </c>
      <c r="E900" s="20">
        <v>0</v>
      </c>
      <c r="F900" s="38">
        <f>('ANNEXURE B &amp; C'!R$85)</f>
        <v>2000</v>
      </c>
      <c r="G900" s="9" t="str">
        <f t="shared" si="26"/>
        <v/>
      </c>
      <c r="H900" s="52">
        <f t="shared" si="27"/>
        <v>0</v>
      </c>
    </row>
    <row r="901" spans="1:8">
      <c r="A901" s="48" t="str">
        <f>('ANNEXURE B &amp; C'!R$3)</f>
        <v>410302</v>
      </c>
      <c r="B901" s="2">
        <v>1061801</v>
      </c>
      <c r="C901" s="2" t="s">
        <v>74</v>
      </c>
      <c r="D901" s="20">
        <v>0</v>
      </c>
      <c r="E901" s="20">
        <v>0</v>
      </c>
      <c r="F901" s="38">
        <f>('ANNEXURE B &amp; C'!R$86)</f>
        <v>0</v>
      </c>
      <c r="G901" s="9" t="str">
        <f t="shared" si="26"/>
        <v/>
      </c>
      <c r="H901" s="52" t="str">
        <f t="shared" si="27"/>
        <v/>
      </c>
    </row>
    <row r="902" spans="1:8">
      <c r="A902" s="48" t="str">
        <f>('ANNEXURE B &amp; C'!R$3)</f>
        <v>410302</v>
      </c>
      <c r="B902" s="2">
        <v>1061802</v>
      </c>
      <c r="C902" s="2" t="s">
        <v>75</v>
      </c>
      <c r="D902" s="20">
        <v>0</v>
      </c>
      <c r="E902" s="20">
        <v>0</v>
      </c>
      <c r="F902" s="38">
        <f>('ANNEXURE B &amp; C'!R$87)</f>
        <v>0</v>
      </c>
      <c r="G902" s="9" t="str">
        <f t="shared" si="26"/>
        <v/>
      </c>
      <c r="H902" s="52" t="str">
        <f t="shared" si="27"/>
        <v/>
      </c>
    </row>
    <row r="903" spans="1:8">
      <c r="A903" s="48" t="str">
        <f>('ANNEXURE B &amp; C'!R$3)</f>
        <v>410302</v>
      </c>
      <c r="B903" s="2">
        <v>1061805</v>
      </c>
      <c r="C903" s="2" t="s">
        <v>76</v>
      </c>
      <c r="D903" s="20">
        <v>0</v>
      </c>
      <c r="E903" s="20">
        <v>0</v>
      </c>
      <c r="F903" s="38">
        <f>('ANNEXURE B &amp; C'!R$88)</f>
        <v>0</v>
      </c>
      <c r="G903" s="9" t="str">
        <f t="shared" si="26"/>
        <v/>
      </c>
      <c r="H903" s="52" t="str">
        <f t="shared" si="27"/>
        <v/>
      </c>
    </row>
    <row r="904" spans="1:8">
      <c r="A904" s="48" t="str">
        <f>('ANNEXURE B &amp; C'!R$3)</f>
        <v>410302</v>
      </c>
      <c r="B904" s="2">
        <v>1061806</v>
      </c>
      <c r="C904" s="2" t="s">
        <v>77</v>
      </c>
      <c r="D904" s="20">
        <v>1</v>
      </c>
      <c r="E904" s="20">
        <v>10336.370000000001</v>
      </c>
      <c r="F904" s="38">
        <f>('ANNEXURE B &amp; C'!R$89)</f>
        <v>35500</v>
      </c>
      <c r="G904" s="9" t="str">
        <f t="shared" si="26"/>
        <v/>
      </c>
      <c r="H904" s="52">
        <f t="shared" si="27"/>
        <v>35499</v>
      </c>
    </row>
    <row r="905" spans="1:8">
      <c r="A905" s="48" t="str">
        <f>('ANNEXURE B &amp; C'!R$3)</f>
        <v>410302</v>
      </c>
      <c r="B905" s="2">
        <v>1061899</v>
      </c>
      <c r="C905" s="2" t="s">
        <v>78</v>
      </c>
      <c r="D905" s="20">
        <v>0</v>
      </c>
      <c r="E905" s="20">
        <v>0</v>
      </c>
      <c r="F905" s="38">
        <f>('ANNEXURE B &amp; C'!R$90)</f>
        <v>0</v>
      </c>
      <c r="G905" s="9" t="str">
        <f t="shared" si="26"/>
        <v/>
      </c>
      <c r="H905" s="52" t="str">
        <f t="shared" si="27"/>
        <v/>
      </c>
    </row>
    <row r="906" spans="1:8">
      <c r="A906" s="48" t="str">
        <f>('ANNEXURE B &amp; C'!R$3)</f>
        <v>410302</v>
      </c>
      <c r="B906" s="2">
        <v>1061900</v>
      </c>
      <c r="C906" s="2" t="s">
        <v>79</v>
      </c>
      <c r="D906" s="20">
        <v>5280</v>
      </c>
      <c r="E906" s="20">
        <v>1770.6</v>
      </c>
      <c r="F906" s="38">
        <f>('ANNEXURE B &amp; C'!R$91)</f>
        <v>5280</v>
      </c>
      <c r="G906" s="9" t="str">
        <f t="shared" ref="G906:G969" si="28">IF(E906&lt;0.01,"",IF(E906&gt;F906,"BUDGET ERROR - INSUFICIENT",""))</f>
        <v/>
      </c>
      <c r="H906" s="52">
        <f t="shared" ref="H906:H969" si="29">IF(F906&lt;0.1,"",IF(D906=0,"NO ORIGINAL BUDGET",(F906-D906)/D906))</f>
        <v>0</v>
      </c>
    </row>
    <row r="907" spans="1:8">
      <c r="A907" s="48" t="str">
        <f>('ANNEXURE B &amp; C'!R$3)</f>
        <v>410302</v>
      </c>
      <c r="B907" s="2">
        <v>1061902</v>
      </c>
      <c r="C907" s="2" t="s">
        <v>80</v>
      </c>
      <c r="D907" s="20">
        <v>0</v>
      </c>
      <c r="E907" s="20">
        <v>0</v>
      </c>
      <c r="F907" s="38">
        <f>('ANNEXURE B &amp; C'!R$92)</f>
        <v>0</v>
      </c>
      <c r="G907" s="9" t="str">
        <f t="shared" si="28"/>
        <v/>
      </c>
      <c r="H907" s="52" t="str">
        <f t="shared" si="29"/>
        <v/>
      </c>
    </row>
    <row r="908" spans="1:8">
      <c r="A908" s="48" t="str">
        <f>('ANNEXURE B &amp; C'!R$3)</f>
        <v>410302</v>
      </c>
      <c r="B908" s="2">
        <v>1061903</v>
      </c>
      <c r="C908" s="2" t="s">
        <v>81</v>
      </c>
      <c r="D908" s="20">
        <v>0</v>
      </c>
      <c r="E908" s="20">
        <v>0</v>
      </c>
      <c r="F908" s="38">
        <f>('ANNEXURE B &amp; C'!R$93)</f>
        <v>0</v>
      </c>
      <c r="G908" s="9" t="str">
        <f t="shared" si="28"/>
        <v/>
      </c>
      <c r="H908" s="52" t="str">
        <f t="shared" si="29"/>
        <v/>
      </c>
    </row>
    <row r="909" spans="1:8">
      <c r="A909" s="48" t="str">
        <f>('ANNEXURE B &amp; C'!R$3)</f>
        <v>410302</v>
      </c>
      <c r="B909" s="2">
        <v>1061904</v>
      </c>
      <c r="C909" s="2" t="s">
        <v>82</v>
      </c>
      <c r="D909" s="20">
        <v>0</v>
      </c>
      <c r="E909" s="20">
        <v>0</v>
      </c>
      <c r="F909" s="38">
        <f>('ANNEXURE B &amp; C'!R$94)</f>
        <v>0</v>
      </c>
      <c r="G909" s="9" t="str">
        <f t="shared" si="28"/>
        <v/>
      </c>
      <c r="H909" s="52" t="str">
        <f t="shared" si="29"/>
        <v/>
      </c>
    </row>
    <row r="910" spans="1:8">
      <c r="A910" s="48" t="str">
        <f>('ANNEXURE B &amp; C'!R$3)</f>
        <v>410302</v>
      </c>
      <c r="B910" s="2">
        <v>1062001</v>
      </c>
      <c r="C910" s="2" t="s">
        <v>83</v>
      </c>
      <c r="D910" s="20">
        <v>0</v>
      </c>
      <c r="E910" s="20">
        <v>0</v>
      </c>
      <c r="F910" s="38">
        <f>('ANNEXURE B &amp; C'!R$95)</f>
        <v>0</v>
      </c>
      <c r="G910" s="9" t="str">
        <f t="shared" si="28"/>
        <v/>
      </c>
      <c r="H910" s="52" t="str">
        <f t="shared" si="29"/>
        <v/>
      </c>
    </row>
    <row r="911" spans="1:8">
      <c r="A911" s="48" t="str">
        <f>('ANNEXURE B &amp; C'!R$3)</f>
        <v>410302</v>
      </c>
      <c r="B911" s="2">
        <v>1062003</v>
      </c>
      <c r="C911" s="2" t="s">
        <v>84</v>
      </c>
      <c r="D911" s="20">
        <v>0</v>
      </c>
      <c r="E911" s="20">
        <v>0</v>
      </c>
      <c r="F911" s="38">
        <f>('ANNEXURE B &amp; C'!R$96)</f>
        <v>0</v>
      </c>
      <c r="G911" s="9" t="str">
        <f t="shared" si="28"/>
        <v/>
      </c>
      <c r="H911" s="52" t="str">
        <f t="shared" si="29"/>
        <v/>
      </c>
    </row>
    <row r="912" spans="1:8">
      <c r="A912" s="48" t="str">
        <f>('ANNEXURE B &amp; C'!R$3)</f>
        <v>410302</v>
      </c>
      <c r="B912" s="2">
        <v>1062009</v>
      </c>
      <c r="C912" s="2" t="s">
        <v>85</v>
      </c>
      <c r="D912" s="20">
        <v>0</v>
      </c>
      <c r="E912" s="20">
        <v>0</v>
      </c>
      <c r="F912" s="38">
        <f>('ANNEXURE B &amp; C'!R$97)</f>
        <v>0</v>
      </c>
      <c r="G912" s="9" t="str">
        <f t="shared" si="28"/>
        <v/>
      </c>
      <c r="H912" s="52" t="str">
        <f t="shared" si="29"/>
        <v/>
      </c>
    </row>
    <row r="913" spans="1:8">
      <c r="A913" s="48" t="str">
        <f>('ANNEXURE B &amp; C'!R$3)</f>
        <v>410302</v>
      </c>
      <c r="B913" s="2">
        <v>1062010</v>
      </c>
      <c r="C913" s="2" t="s">
        <v>86</v>
      </c>
      <c r="D913" s="20">
        <v>0</v>
      </c>
      <c r="E913" s="20">
        <v>0</v>
      </c>
      <c r="F913" s="38">
        <f>('ANNEXURE B &amp; C'!R$98)</f>
        <v>0</v>
      </c>
      <c r="G913" s="9" t="str">
        <f t="shared" si="28"/>
        <v/>
      </c>
      <c r="H913" s="52" t="str">
        <f t="shared" si="29"/>
        <v/>
      </c>
    </row>
    <row r="914" spans="1:8">
      <c r="A914" s="48" t="str">
        <f>('ANNEXURE B &amp; C'!R$3)</f>
        <v>410302</v>
      </c>
      <c r="B914" s="2">
        <v>1062201</v>
      </c>
      <c r="C914" s="2" t="s">
        <v>87</v>
      </c>
      <c r="D914" s="20">
        <v>0</v>
      </c>
      <c r="E914" s="20">
        <v>0</v>
      </c>
      <c r="F914" s="38">
        <f>('ANNEXURE B &amp; C'!R$99)</f>
        <v>0</v>
      </c>
      <c r="G914" s="9" t="str">
        <f t="shared" si="28"/>
        <v/>
      </c>
      <c r="H914" s="52" t="str">
        <f t="shared" si="29"/>
        <v/>
      </c>
    </row>
    <row r="915" spans="1:8">
      <c r="A915" s="48" t="str">
        <f>('ANNEXURE B &amp; C'!R$3)</f>
        <v>410302</v>
      </c>
      <c r="B915" s="3">
        <v>1066990</v>
      </c>
      <c r="C915" s="3" t="s">
        <v>88</v>
      </c>
      <c r="D915" s="39">
        <v>41781</v>
      </c>
      <c r="E915" s="39">
        <v>21048.519999999997</v>
      </c>
      <c r="F915" s="39">
        <f>SUM(F862:F914)</f>
        <v>77280</v>
      </c>
      <c r="G915" s="9" t="str">
        <f t="shared" si="28"/>
        <v/>
      </c>
      <c r="H915" s="52">
        <f t="shared" si="29"/>
        <v>0.84964457528541681</v>
      </c>
    </row>
    <row r="916" spans="1:8">
      <c r="B916" s="1"/>
      <c r="C916" s="1"/>
      <c r="D916" s="31"/>
      <c r="E916" s="31"/>
      <c r="F916" s="31"/>
      <c r="G916" s="9" t="str">
        <f t="shared" si="28"/>
        <v/>
      </c>
      <c r="H916" s="52" t="str">
        <f t="shared" si="29"/>
        <v/>
      </c>
    </row>
    <row r="917" spans="1:8">
      <c r="A917" s="48" t="str">
        <f>('ANNEXURE B &amp; C'!R$3)</f>
        <v>410302</v>
      </c>
      <c r="B917" s="1">
        <v>1080000</v>
      </c>
      <c r="C917" s="1" t="s">
        <v>89</v>
      </c>
      <c r="D917" s="31"/>
      <c r="E917" s="31"/>
      <c r="F917" s="31"/>
      <c r="G917" s="9" t="str">
        <f t="shared" si="28"/>
        <v/>
      </c>
      <c r="H917" s="52" t="str">
        <f t="shared" si="29"/>
        <v/>
      </c>
    </row>
    <row r="918" spans="1:8">
      <c r="A918" s="48" t="str">
        <f>('ANNEXURE B &amp; C'!R$3)</f>
        <v>410302</v>
      </c>
      <c r="B918" s="2">
        <v>1088020</v>
      </c>
      <c r="C918" s="2" t="s">
        <v>90</v>
      </c>
      <c r="D918" s="20">
        <v>0</v>
      </c>
      <c r="E918" s="20">
        <v>0</v>
      </c>
      <c r="F918" s="38">
        <f>('ANNEXURE B &amp; C'!R$103)</f>
        <v>0</v>
      </c>
      <c r="G918" s="9" t="str">
        <f t="shared" si="28"/>
        <v/>
      </c>
      <c r="H918" s="52" t="str">
        <f t="shared" si="29"/>
        <v/>
      </c>
    </row>
    <row r="919" spans="1:8">
      <c r="A919" s="48" t="str">
        <f>('ANNEXURE B &amp; C'!R$3)</f>
        <v>410302</v>
      </c>
      <c r="B919" s="2">
        <v>1088080</v>
      </c>
      <c r="C919" s="2" t="s">
        <v>91</v>
      </c>
      <c r="D919" s="20">
        <v>0</v>
      </c>
      <c r="E919" s="20">
        <v>0</v>
      </c>
      <c r="F919" s="38">
        <f>('ANNEXURE B &amp; C'!R$104)</f>
        <v>0</v>
      </c>
      <c r="G919" s="9" t="str">
        <f t="shared" si="28"/>
        <v/>
      </c>
      <c r="H919" s="52" t="str">
        <f t="shared" si="29"/>
        <v/>
      </c>
    </row>
    <row r="920" spans="1:8">
      <c r="A920" s="48" t="str">
        <f>('ANNEXURE B &amp; C'!R$3)</f>
        <v>410302</v>
      </c>
      <c r="B920" s="2">
        <v>1088081</v>
      </c>
      <c r="C920" s="2" t="s">
        <v>92</v>
      </c>
      <c r="D920" s="20">
        <v>0</v>
      </c>
      <c r="E920" s="20">
        <v>0</v>
      </c>
      <c r="F920" s="38">
        <f>('ANNEXURE B &amp; C'!R$105)</f>
        <v>0</v>
      </c>
      <c r="G920" s="9" t="str">
        <f t="shared" si="28"/>
        <v/>
      </c>
      <c r="H920" s="52" t="str">
        <f t="shared" si="29"/>
        <v/>
      </c>
    </row>
    <row r="921" spans="1:8">
      <c r="A921" s="48" t="str">
        <f>('ANNEXURE B &amp; C'!R$3)</f>
        <v>410302</v>
      </c>
      <c r="B921" s="2">
        <v>1088082</v>
      </c>
      <c r="C921" s="2" t="s">
        <v>93</v>
      </c>
      <c r="D921" s="20">
        <v>0</v>
      </c>
      <c r="E921" s="20">
        <v>0</v>
      </c>
      <c r="F921" s="38">
        <f>('ANNEXURE B &amp; C'!R$106)</f>
        <v>0</v>
      </c>
      <c r="G921" s="9" t="str">
        <f t="shared" si="28"/>
        <v/>
      </c>
      <c r="H921" s="52" t="str">
        <f t="shared" si="29"/>
        <v/>
      </c>
    </row>
    <row r="922" spans="1:8">
      <c r="A922" s="48" t="str">
        <f>('ANNEXURE B &amp; C'!R$3)</f>
        <v>410302</v>
      </c>
      <c r="B922" s="2">
        <v>1088083</v>
      </c>
      <c r="C922" s="2" t="s">
        <v>94</v>
      </c>
      <c r="D922" s="20">
        <v>0</v>
      </c>
      <c r="E922" s="20">
        <v>0</v>
      </c>
      <c r="F922" s="38">
        <f>('ANNEXURE B &amp; C'!R$107)</f>
        <v>0</v>
      </c>
      <c r="G922" s="9" t="str">
        <f t="shared" si="28"/>
        <v/>
      </c>
      <c r="H922" s="52" t="str">
        <f t="shared" si="29"/>
        <v/>
      </c>
    </row>
    <row r="923" spans="1:8">
      <c r="A923" s="48" t="str">
        <f>('ANNEXURE B &amp; C'!R$3)</f>
        <v>410302</v>
      </c>
      <c r="B923" s="2">
        <v>1088084</v>
      </c>
      <c r="C923" s="2" t="s">
        <v>95</v>
      </c>
      <c r="D923" s="20">
        <v>0</v>
      </c>
      <c r="E923" s="20">
        <v>0</v>
      </c>
      <c r="F923" s="38">
        <f>('ANNEXURE B &amp; C'!R$108)</f>
        <v>0</v>
      </c>
      <c r="G923" s="9" t="str">
        <f t="shared" si="28"/>
        <v/>
      </c>
      <c r="H923" s="52" t="str">
        <f t="shared" si="29"/>
        <v/>
      </c>
    </row>
    <row r="924" spans="1:8">
      <c r="A924" s="48" t="str">
        <f>('ANNEXURE B &amp; C'!R$3)</f>
        <v>410302</v>
      </c>
      <c r="B924" s="2">
        <v>1088085</v>
      </c>
      <c r="C924" s="2" t="s">
        <v>96</v>
      </c>
      <c r="D924" s="20">
        <v>0</v>
      </c>
      <c r="E924" s="20">
        <v>0</v>
      </c>
      <c r="F924" s="38">
        <f>('ANNEXURE B &amp; C'!R$109)</f>
        <v>0</v>
      </c>
      <c r="G924" s="9" t="str">
        <f t="shared" si="28"/>
        <v/>
      </c>
      <c r="H924" s="52" t="str">
        <f t="shared" si="29"/>
        <v/>
      </c>
    </row>
    <row r="925" spans="1:8">
      <c r="A925" s="48" t="str">
        <f>('ANNEXURE B &amp; C'!R$3)</f>
        <v>410302</v>
      </c>
      <c r="B925" s="2">
        <v>1088110</v>
      </c>
      <c r="C925" s="2" t="s">
        <v>61</v>
      </c>
      <c r="D925" s="20">
        <v>0</v>
      </c>
      <c r="E925" s="20">
        <v>0</v>
      </c>
      <c r="F925" s="38">
        <f>('ANNEXURE B &amp; C'!R$110)</f>
        <v>0</v>
      </c>
      <c r="G925" s="9" t="str">
        <f t="shared" si="28"/>
        <v/>
      </c>
      <c r="H925" s="52" t="str">
        <f t="shared" si="29"/>
        <v/>
      </c>
    </row>
    <row r="926" spans="1:8">
      <c r="A926" s="48" t="str">
        <f>('ANNEXURE B &amp; C'!R$3)</f>
        <v>410302</v>
      </c>
      <c r="B926" s="2">
        <v>1088180</v>
      </c>
      <c r="C926" s="2" t="s">
        <v>97</v>
      </c>
      <c r="D926" s="20">
        <v>0</v>
      </c>
      <c r="E926" s="20">
        <v>0</v>
      </c>
      <c r="F926" s="38">
        <f>('ANNEXURE B &amp; C'!R$111)</f>
        <v>0</v>
      </c>
      <c r="G926" s="9" t="str">
        <f t="shared" si="28"/>
        <v/>
      </c>
      <c r="H926" s="52" t="str">
        <f t="shared" si="29"/>
        <v/>
      </c>
    </row>
    <row r="927" spans="1:8">
      <c r="A927" s="48" t="str">
        <f>('ANNEXURE B &amp; C'!R$3)</f>
        <v>410302</v>
      </c>
      <c r="B927" s="3">
        <v>1088990</v>
      </c>
      <c r="C927" s="3" t="s">
        <v>98</v>
      </c>
      <c r="D927" s="39">
        <v>0</v>
      </c>
      <c r="E927" s="39">
        <v>0</v>
      </c>
      <c r="F927" s="39">
        <f>SUM(F917:F926)</f>
        <v>0</v>
      </c>
      <c r="G927" s="9" t="str">
        <f t="shared" si="28"/>
        <v/>
      </c>
      <c r="H927" s="52" t="str">
        <f t="shared" si="29"/>
        <v/>
      </c>
    </row>
    <row r="928" spans="1:8">
      <c r="B928" s="1"/>
      <c r="C928" s="1"/>
      <c r="D928" s="31"/>
      <c r="E928" s="31"/>
      <c r="F928" s="31"/>
      <c r="G928" s="9" t="str">
        <f t="shared" si="28"/>
        <v/>
      </c>
      <c r="H928" s="52" t="str">
        <f t="shared" si="29"/>
        <v/>
      </c>
    </row>
    <row r="929" spans="1:8" ht="15.75" thickBot="1">
      <c r="A929" s="48" t="str">
        <f>('ANNEXURE B &amp; C'!R$3)</f>
        <v>410302</v>
      </c>
      <c r="B929" s="4">
        <v>1089995</v>
      </c>
      <c r="C929" s="4" t="s">
        <v>99</v>
      </c>
      <c r="D929" s="40">
        <v>41781</v>
      </c>
      <c r="E929" s="40">
        <v>21048.519999999997</v>
      </c>
      <c r="F929" s="40">
        <f>SUM(F927+F915)</f>
        <v>77280</v>
      </c>
      <c r="G929" s="9" t="str">
        <f t="shared" si="28"/>
        <v/>
      </c>
      <c r="H929" s="52">
        <f t="shared" si="29"/>
        <v>0.84964457528541681</v>
      </c>
    </row>
    <row r="930" spans="1:8" ht="15.75" thickTop="1">
      <c r="B930" s="1"/>
      <c r="C930" s="1"/>
      <c r="D930" s="31"/>
      <c r="E930" s="31"/>
      <c r="F930" s="31"/>
      <c r="G930" s="9" t="str">
        <f t="shared" si="28"/>
        <v/>
      </c>
      <c r="H930" s="52" t="str">
        <f t="shared" si="29"/>
        <v/>
      </c>
    </row>
    <row r="931" spans="1:8">
      <c r="A931" s="48" t="str">
        <f>('ANNEXURE B &amp; C'!R$3)</f>
        <v>410302</v>
      </c>
      <c r="B931" s="1">
        <v>1100000</v>
      </c>
      <c r="C931" s="1" t="s">
        <v>100</v>
      </c>
      <c r="D931" s="31"/>
      <c r="E931" s="31"/>
      <c r="F931" s="31"/>
      <c r="G931" s="9" t="str">
        <f t="shared" si="28"/>
        <v/>
      </c>
      <c r="H931" s="52" t="str">
        <f t="shared" si="29"/>
        <v/>
      </c>
    </row>
    <row r="932" spans="1:8">
      <c r="A932" s="48" t="str">
        <f>('ANNEXURE B &amp; C'!R$3)</f>
        <v>410302</v>
      </c>
      <c r="B932" s="2">
        <v>1101200</v>
      </c>
      <c r="C932" s="2" t="s">
        <v>101</v>
      </c>
      <c r="D932" s="20">
        <v>0</v>
      </c>
      <c r="E932" s="20">
        <v>0</v>
      </c>
      <c r="F932" s="38">
        <f>('ANNEXURE B &amp; C'!R$117)</f>
        <v>0</v>
      </c>
      <c r="G932" s="9" t="str">
        <f t="shared" si="28"/>
        <v/>
      </c>
      <c r="H932" s="52" t="str">
        <f t="shared" si="29"/>
        <v/>
      </c>
    </row>
    <row r="933" spans="1:8">
      <c r="A933" s="48" t="str">
        <f>('ANNEXURE B &amp; C'!R$3)</f>
        <v>410302</v>
      </c>
      <c r="B933" s="2">
        <v>1101201</v>
      </c>
      <c r="C933" s="2" t="s">
        <v>102</v>
      </c>
      <c r="D933" s="20">
        <v>0</v>
      </c>
      <c r="E933" s="20">
        <v>0</v>
      </c>
      <c r="F933" s="38">
        <f>('ANNEXURE B &amp; C'!R$118)</f>
        <v>0</v>
      </c>
      <c r="G933" s="9" t="str">
        <f t="shared" si="28"/>
        <v/>
      </c>
      <c r="H933" s="52" t="str">
        <f t="shared" si="29"/>
        <v/>
      </c>
    </row>
    <row r="934" spans="1:8">
      <c r="A934" s="48" t="str">
        <f>('ANNEXURE B &amp; C'!R$3)</f>
        <v>410302</v>
      </c>
      <c r="B934" s="2">
        <v>1101203</v>
      </c>
      <c r="C934" s="2" t="s">
        <v>103</v>
      </c>
      <c r="D934" s="20">
        <v>0</v>
      </c>
      <c r="E934" s="20">
        <v>0</v>
      </c>
      <c r="F934" s="38">
        <f>('ANNEXURE B &amp; C'!R$119)</f>
        <v>0</v>
      </c>
      <c r="G934" s="9" t="str">
        <f t="shared" si="28"/>
        <v/>
      </c>
      <c r="H934" s="52" t="str">
        <f t="shared" si="29"/>
        <v/>
      </c>
    </row>
    <row r="935" spans="1:8">
      <c r="A935" s="48" t="str">
        <f>('ANNEXURE B &amp; C'!R$3)</f>
        <v>410302</v>
      </c>
      <c r="B935" s="2">
        <v>1101204</v>
      </c>
      <c r="C935" s="2" t="s">
        <v>104</v>
      </c>
      <c r="D935" s="20">
        <v>0</v>
      </c>
      <c r="E935" s="20">
        <v>0</v>
      </c>
      <c r="F935" s="38">
        <f>('ANNEXURE B &amp; C'!R$120)</f>
        <v>0</v>
      </c>
      <c r="G935" s="9" t="str">
        <f t="shared" si="28"/>
        <v/>
      </c>
      <c r="H935" s="52" t="str">
        <f t="shared" si="29"/>
        <v/>
      </c>
    </row>
    <row r="936" spans="1:8" ht="15.75" thickBot="1">
      <c r="A936" s="48" t="str">
        <f>('ANNEXURE B &amp; C'!R$3)</f>
        <v>410302</v>
      </c>
      <c r="B936" s="4">
        <v>1109995</v>
      </c>
      <c r="C936" s="4" t="s">
        <v>105</v>
      </c>
      <c r="D936" s="40">
        <v>0</v>
      </c>
      <c r="E936" s="40">
        <v>0</v>
      </c>
      <c r="F936" s="40">
        <f>SUM(F932:F935)</f>
        <v>0</v>
      </c>
      <c r="G936" s="9" t="str">
        <f t="shared" si="28"/>
        <v/>
      </c>
      <c r="H936" s="52" t="str">
        <f t="shared" si="29"/>
        <v/>
      </c>
    </row>
    <row r="937" spans="1:8" ht="15.75" thickTop="1">
      <c r="B937" s="1"/>
      <c r="C937" s="1"/>
      <c r="D937" s="31"/>
      <c r="E937" s="31"/>
      <c r="F937" s="31"/>
      <c r="G937" s="9" t="str">
        <f t="shared" si="28"/>
        <v/>
      </c>
      <c r="H937" s="52" t="str">
        <f t="shared" si="29"/>
        <v/>
      </c>
    </row>
    <row r="938" spans="1:8">
      <c r="A938" s="48" t="str">
        <f>('ANNEXURE B &amp; C'!R$3)</f>
        <v>410302</v>
      </c>
      <c r="B938" s="1">
        <v>1120000</v>
      </c>
      <c r="C938" s="1" t="s">
        <v>106</v>
      </c>
      <c r="D938" s="31"/>
      <c r="E938" s="31"/>
      <c r="F938" s="31"/>
      <c r="G938" s="9" t="str">
        <f t="shared" si="28"/>
        <v/>
      </c>
      <c r="H938" s="52" t="str">
        <f t="shared" si="29"/>
        <v/>
      </c>
    </row>
    <row r="939" spans="1:8">
      <c r="A939" s="48" t="str">
        <f>('ANNEXURE B &amp; C'!R$3)</f>
        <v>410302</v>
      </c>
      <c r="B939" s="2">
        <v>1120300</v>
      </c>
      <c r="C939" s="2" t="s">
        <v>106</v>
      </c>
      <c r="D939" s="20">
        <v>0</v>
      </c>
      <c r="E939" s="20">
        <v>0</v>
      </c>
      <c r="F939" s="38">
        <f>('ANNEXURE B &amp; C'!R$124)</f>
        <v>0</v>
      </c>
      <c r="G939" s="9" t="str">
        <f t="shared" si="28"/>
        <v/>
      </c>
      <c r="H939" s="52" t="str">
        <f t="shared" si="29"/>
        <v/>
      </c>
    </row>
    <row r="940" spans="1:8" ht="15.75" thickBot="1">
      <c r="A940" s="48" t="str">
        <f>('ANNEXURE B &amp; C'!R$3)</f>
        <v>410302</v>
      </c>
      <c r="B940" s="4">
        <v>1129990</v>
      </c>
      <c r="C940" s="4" t="s">
        <v>107</v>
      </c>
      <c r="D940" s="40">
        <v>0</v>
      </c>
      <c r="E940" s="40">
        <v>0</v>
      </c>
      <c r="F940" s="40">
        <f>SUM(F938:F939)</f>
        <v>0</v>
      </c>
      <c r="G940" s="9" t="str">
        <f t="shared" si="28"/>
        <v/>
      </c>
      <c r="H940" s="52" t="str">
        <f t="shared" si="29"/>
        <v/>
      </c>
    </row>
    <row r="941" spans="1:8" ht="15.75" thickTop="1">
      <c r="B941" s="1"/>
      <c r="C941" s="1"/>
      <c r="D941" s="31"/>
      <c r="E941" s="31"/>
      <c r="F941" s="31"/>
      <c r="G941" s="9" t="str">
        <f t="shared" si="28"/>
        <v/>
      </c>
      <c r="H941" s="52" t="str">
        <f t="shared" si="29"/>
        <v/>
      </c>
    </row>
    <row r="942" spans="1:8">
      <c r="A942" s="48" t="str">
        <f>('ANNEXURE B &amp; C'!R$3)</f>
        <v>410302</v>
      </c>
      <c r="B942" s="1">
        <v>1130000</v>
      </c>
      <c r="C942" s="1" t="s">
        <v>108</v>
      </c>
      <c r="D942" s="31"/>
      <c r="E942" s="31"/>
      <c r="F942" s="31"/>
      <c r="G942" s="9" t="str">
        <f t="shared" si="28"/>
        <v/>
      </c>
      <c r="H942" s="52" t="str">
        <f t="shared" si="29"/>
        <v/>
      </c>
    </row>
    <row r="943" spans="1:8">
      <c r="A943" s="48" t="str">
        <f>('ANNEXURE B &amp; C'!R$3)</f>
        <v>410302</v>
      </c>
      <c r="B943" s="2">
        <v>1130200</v>
      </c>
      <c r="C943" s="2" t="s">
        <v>109</v>
      </c>
      <c r="D943" s="20">
        <v>0</v>
      </c>
      <c r="E943" s="20">
        <v>0</v>
      </c>
      <c r="F943" s="38">
        <f>('ANNEXURE B &amp; C'!R$128)</f>
        <v>0</v>
      </c>
      <c r="G943" s="9" t="str">
        <f t="shared" si="28"/>
        <v/>
      </c>
      <c r="H943" s="52" t="str">
        <f t="shared" si="29"/>
        <v/>
      </c>
    </row>
    <row r="944" spans="1:8">
      <c r="A944" s="48" t="str">
        <f>('ANNEXURE B &amp; C'!R$3)</f>
        <v>410302</v>
      </c>
      <c r="B944" s="2">
        <v>1130201</v>
      </c>
      <c r="C944" s="2" t="s">
        <v>110</v>
      </c>
      <c r="D944" s="20">
        <v>0</v>
      </c>
      <c r="E944" s="20">
        <v>0</v>
      </c>
      <c r="F944" s="38">
        <f>('ANNEXURE B &amp; C'!R$129)</f>
        <v>0</v>
      </c>
      <c r="G944" s="9" t="str">
        <f t="shared" si="28"/>
        <v/>
      </c>
      <c r="H944" s="52" t="str">
        <f t="shared" si="29"/>
        <v/>
      </c>
    </row>
    <row r="945" spans="1:8" ht="15.75" thickBot="1">
      <c r="A945" s="48" t="str">
        <f>('ANNEXURE B &amp; C'!R$3)</f>
        <v>410302</v>
      </c>
      <c r="B945" s="4">
        <v>1139995</v>
      </c>
      <c r="C945" s="4" t="s">
        <v>111</v>
      </c>
      <c r="D945" s="40">
        <v>0</v>
      </c>
      <c r="E945" s="40">
        <v>0</v>
      </c>
      <c r="F945" s="40">
        <f>SUM(F942:F944)</f>
        <v>0</v>
      </c>
      <c r="G945" s="9" t="str">
        <f t="shared" si="28"/>
        <v/>
      </c>
      <c r="H945" s="52" t="str">
        <f t="shared" si="29"/>
        <v/>
      </c>
    </row>
    <row r="946" spans="1:8" ht="15.75" thickTop="1">
      <c r="B946" s="1"/>
      <c r="C946" s="1"/>
      <c r="D946" s="31"/>
      <c r="E946" s="31"/>
      <c r="F946" s="31"/>
      <c r="G946" s="9" t="str">
        <f t="shared" si="28"/>
        <v/>
      </c>
      <c r="H946" s="52" t="str">
        <f t="shared" si="29"/>
        <v/>
      </c>
    </row>
    <row r="947" spans="1:8" ht="15.75" thickBot="1">
      <c r="A947" s="48" t="str">
        <f>('ANNEXURE B &amp; C'!R$3)</f>
        <v>410302</v>
      </c>
      <c r="B947" s="5">
        <v>1199998</v>
      </c>
      <c r="C947" s="5" t="s">
        <v>112</v>
      </c>
      <c r="D947" s="41">
        <v>597012</v>
      </c>
      <c r="E947" s="41">
        <v>296558.72000000003</v>
      </c>
      <c r="F947" s="41">
        <f>SUM(F945+F940+F936+F929+F857)</f>
        <v>628304</v>
      </c>
      <c r="G947" s="9" t="str">
        <f t="shared" si="28"/>
        <v/>
      </c>
      <c r="H947" s="52">
        <f t="shared" si="29"/>
        <v>5.2414356830348466E-2</v>
      </c>
    </row>
    <row r="948" spans="1:8">
      <c r="B948" s="1"/>
      <c r="C948" s="1"/>
      <c r="D948" s="31"/>
      <c r="E948" s="31"/>
      <c r="F948" s="31"/>
      <c r="G948" s="9" t="str">
        <f t="shared" si="28"/>
        <v/>
      </c>
      <c r="H948" s="52" t="str">
        <f t="shared" si="29"/>
        <v/>
      </c>
    </row>
    <row r="949" spans="1:8">
      <c r="A949" s="48" t="str">
        <f>('ANNEXURE B &amp; C'!R$3)</f>
        <v>410302</v>
      </c>
      <c r="B949" s="1">
        <v>2200000</v>
      </c>
      <c r="C949" s="1" t="s">
        <v>113</v>
      </c>
      <c r="D949" s="31"/>
      <c r="E949" s="31"/>
      <c r="F949" s="31"/>
      <c r="G949" s="9" t="str">
        <f t="shared" si="28"/>
        <v/>
      </c>
      <c r="H949" s="52" t="str">
        <f t="shared" si="29"/>
        <v/>
      </c>
    </row>
    <row r="950" spans="1:8">
      <c r="B950" s="1"/>
      <c r="C950" s="1"/>
      <c r="D950" s="31"/>
      <c r="E950" s="31"/>
      <c r="F950" s="31"/>
      <c r="G950" s="9" t="str">
        <f t="shared" si="28"/>
        <v/>
      </c>
      <c r="H950" s="52" t="str">
        <f t="shared" si="29"/>
        <v/>
      </c>
    </row>
    <row r="951" spans="1:8">
      <c r="A951" s="48" t="str">
        <f>('ANNEXURE B &amp; C'!R$3)</f>
        <v>410302</v>
      </c>
      <c r="B951" s="1">
        <v>2230000</v>
      </c>
      <c r="C951" s="1" t="s">
        <v>114</v>
      </c>
      <c r="D951" s="31"/>
      <c r="E951" s="31"/>
      <c r="F951" s="31"/>
      <c r="G951" s="9" t="str">
        <f t="shared" si="28"/>
        <v/>
      </c>
      <c r="H951" s="52" t="str">
        <f t="shared" si="29"/>
        <v/>
      </c>
    </row>
    <row r="952" spans="1:8">
      <c r="A952" s="48" t="str">
        <f>('ANNEXURE B &amp; C'!R$3)</f>
        <v>410302</v>
      </c>
      <c r="B952" s="2">
        <v>2231202</v>
      </c>
      <c r="C952" s="2" t="s">
        <v>115</v>
      </c>
      <c r="D952" s="20">
        <v>0</v>
      </c>
      <c r="E952" s="20">
        <v>0</v>
      </c>
      <c r="F952" s="38">
        <f>('ANNEXURE B &amp; C'!R$137)</f>
        <v>0</v>
      </c>
      <c r="G952" s="9" t="str">
        <f t="shared" si="28"/>
        <v/>
      </c>
      <c r="H952" s="52" t="str">
        <f t="shared" si="29"/>
        <v/>
      </c>
    </row>
    <row r="953" spans="1:8">
      <c r="A953" s="48" t="str">
        <f>('ANNEXURE B &amp; C'!R$3)</f>
        <v>410302</v>
      </c>
      <c r="B953" s="2">
        <v>2231900</v>
      </c>
      <c r="C953" s="2" t="s">
        <v>116</v>
      </c>
      <c r="D953" s="20">
        <v>0</v>
      </c>
      <c r="E953" s="20">
        <v>0</v>
      </c>
      <c r="F953" s="38">
        <f>('ANNEXURE B &amp; C'!R$138)</f>
        <v>0</v>
      </c>
      <c r="G953" s="9" t="str">
        <f t="shared" si="28"/>
        <v/>
      </c>
      <c r="H953" s="52" t="str">
        <f t="shared" si="29"/>
        <v/>
      </c>
    </row>
    <row r="954" spans="1:8">
      <c r="A954" s="48" t="str">
        <f>('ANNEXURE B &amp; C'!R$3)</f>
        <v>410302</v>
      </c>
      <c r="B954" s="3">
        <v>2239995</v>
      </c>
      <c r="C954" s="3" t="s">
        <v>117</v>
      </c>
      <c r="D954" s="39">
        <v>0</v>
      </c>
      <c r="E954" s="39">
        <v>0</v>
      </c>
      <c r="F954" s="39">
        <f>SUM(F952:F953)</f>
        <v>0</v>
      </c>
      <c r="G954" s="9" t="str">
        <f t="shared" si="28"/>
        <v/>
      </c>
      <c r="H954" s="52" t="str">
        <f t="shared" si="29"/>
        <v/>
      </c>
    </row>
    <row r="955" spans="1:8">
      <c r="B955" s="1"/>
      <c r="C955" s="1"/>
      <c r="D955" s="31"/>
      <c r="E955" s="31"/>
      <c r="F955" s="31"/>
      <c r="G955" s="9" t="str">
        <f t="shared" si="28"/>
        <v/>
      </c>
      <c r="H955" s="52" t="str">
        <f t="shared" si="29"/>
        <v/>
      </c>
    </row>
    <row r="956" spans="1:8">
      <c r="A956" s="48" t="str">
        <f>('ANNEXURE B &amp; C'!R$3)</f>
        <v>410302</v>
      </c>
      <c r="B956" s="1">
        <v>2240000</v>
      </c>
      <c r="C956" s="1" t="s">
        <v>118</v>
      </c>
      <c r="D956" s="31"/>
      <c r="E956" s="31"/>
      <c r="F956" s="31"/>
      <c r="G956" s="9" t="str">
        <f t="shared" si="28"/>
        <v/>
      </c>
      <c r="H956" s="52" t="str">
        <f t="shared" si="29"/>
        <v/>
      </c>
    </row>
    <row r="957" spans="1:8">
      <c r="A957" s="48" t="str">
        <f>('ANNEXURE B &amp; C'!R$3)</f>
        <v>410302</v>
      </c>
      <c r="B957" s="2">
        <v>2240001</v>
      </c>
      <c r="C957" s="2" t="s">
        <v>119</v>
      </c>
      <c r="D957" s="20">
        <v>0</v>
      </c>
      <c r="E957" s="20">
        <v>0</v>
      </c>
      <c r="F957" s="38">
        <f>('ANNEXURE B &amp; C'!R$142)</f>
        <v>0</v>
      </c>
      <c r="G957" s="9" t="str">
        <f t="shared" si="28"/>
        <v/>
      </c>
      <c r="H957" s="52" t="str">
        <f t="shared" si="29"/>
        <v/>
      </c>
    </row>
    <row r="958" spans="1:8">
      <c r="A958" s="48" t="str">
        <f>('ANNEXURE B &amp; C'!R$3)</f>
        <v>410302</v>
      </c>
      <c r="B958" s="2">
        <v>2240002</v>
      </c>
      <c r="C958" s="2" t="s">
        <v>120</v>
      </c>
      <c r="D958" s="20">
        <v>0</v>
      </c>
      <c r="E958" s="20">
        <v>0</v>
      </c>
      <c r="F958" s="38">
        <f>('ANNEXURE B &amp; C'!R$143)</f>
        <v>0</v>
      </c>
      <c r="G958" s="9" t="str">
        <f t="shared" si="28"/>
        <v/>
      </c>
      <c r="H958" s="52" t="str">
        <f t="shared" si="29"/>
        <v/>
      </c>
    </row>
    <row r="959" spans="1:8">
      <c r="A959" s="48" t="str">
        <f>('ANNEXURE B &amp; C'!R$3)</f>
        <v>410302</v>
      </c>
      <c r="B959" s="2">
        <v>2240400</v>
      </c>
      <c r="C959" s="2" t="s">
        <v>121</v>
      </c>
      <c r="D959" s="20">
        <v>0</v>
      </c>
      <c r="E959" s="20">
        <v>0</v>
      </c>
      <c r="F959" s="38">
        <f>('ANNEXURE B &amp; C'!R$144)</f>
        <v>0</v>
      </c>
      <c r="G959" s="9" t="str">
        <f t="shared" si="28"/>
        <v/>
      </c>
      <c r="H959" s="52" t="str">
        <f t="shared" si="29"/>
        <v/>
      </c>
    </row>
    <row r="960" spans="1:8">
      <c r="A960" s="48" t="str">
        <f>('ANNEXURE B &amp; C'!R$3)</f>
        <v>410302</v>
      </c>
      <c r="B960" s="2">
        <v>2240500</v>
      </c>
      <c r="C960" s="2" t="s">
        <v>122</v>
      </c>
      <c r="D960" s="20">
        <v>0</v>
      </c>
      <c r="E960" s="20">
        <v>0</v>
      </c>
      <c r="F960" s="38">
        <f>('ANNEXURE B &amp; C'!R$145)</f>
        <v>0</v>
      </c>
      <c r="G960" s="9" t="str">
        <f t="shared" si="28"/>
        <v/>
      </c>
      <c r="H960" s="52" t="str">
        <f t="shared" si="29"/>
        <v/>
      </c>
    </row>
    <row r="961" spans="1:8">
      <c r="A961" s="48" t="str">
        <f>('ANNEXURE B &amp; C'!R$3)</f>
        <v>410302</v>
      </c>
      <c r="B961" s="3">
        <v>2249995</v>
      </c>
      <c r="C961" s="3" t="s">
        <v>123</v>
      </c>
      <c r="D961" s="39">
        <v>0</v>
      </c>
      <c r="E961" s="39">
        <v>0</v>
      </c>
      <c r="F961" s="39">
        <f>SUM(F957:F960)</f>
        <v>0</v>
      </c>
      <c r="G961" s="9" t="str">
        <f t="shared" si="28"/>
        <v/>
      </c>
      <c r="H961" s="52" t="str">
        <f t="shared" si="29"/>
        <v/>
      </c>
    </row>
    <row r="962" spans="1:8">
      <c r="B962" s="1"/>
      <c r="C962" s="1"/>
      <c r="D962" s="31"/>
      <c r="E962" s="31"/>
      <c r="F962" s="31"/>
      <c r="G962" s="9" t="str">
        <f t="shared" si="28"/>
        <v/>
      </c>
      <c r="H962" s="52" t="str">
        <f t="shared" si="29"/>
        <v/>
      </c>
    </row>
    <row r="963" spans="1:8">
      <c r="A963" s="48" t="str">
        <f>('ANNEXURE B &amp; C'!R$3)</f>
        <v>410302</v>
      </c>
      <c r="B963" s="1">
        <v>2260000</v>
      </c>
      <c r="C963" s="1" t="s">
        <v>124</v>
      </c>
      <c r="D963" s="31"/>
      <c r="E963" s="31"/>
      <c r="F963" s="31"/>
      <c r="G963" s="9" t="str">
        <f t="shared" si="28"/>
        <v/>
      </c>
      <c r="H963" s="52" t="str">
        <f t="shared" si="29"/>
        <v/>
      </c>
    </row>
    <row r="964" spans="1:8">
      <c r="A964" s="48" t="str">
        <f>('ANNEXURE B &amp; C'!R$3)</f>
        <v>410302</v>
      </c>
      <c r="B964" s="2">
        <v>2260806</v>
      </c>
      <c r="C964" s="2" t="s">
        <v>125</v>
      </c>
      <c r="D964" s="20">
        <v>0</v>
      </c>
      <c r="E964" s="20">
        <v>0</v>
      </c>
      <c r="F964" s="38">
        <f>('ANNEXURE B &amp; C'!R$149)</f>
        <v>0</v>
      </c>
      <c r="G964" s="9" t="str">
        <f t="shared" si="28"/>
        <v/>
      </c>
      <c r="H964" s="52" t="str">
        <f t="shared" si="29"/>
        <v/>
      </c>
    </row>
    <row r="965" spans="1:8">
      <c r="A965" s="48" t="str">
        <f>('ANNEXURE B &amp; C'!R$3)</f>
        <v>410302</v>
      </c>
      <c r="B965" s="2">
        <v>2260808</v>
      </c>
      <c r="C965" s="2" t="s">
        <v>126</v>
      </c>
      <c r="D965" s="20">
        <v>0</v>
      </c>
      <c r="E965" s="20">
        <v>0</v>
      </c>
      <c r="F965" s="38">
        <f>('ANNEXURE B &amp; C'!R$150)</f>
        <v>0</v>
      </c>
      <c r="G965" s="9" t="str">
        <f t="shared" si="28"/>
        <v/>
      </c>
      <c r="H965" s="52" t="str">
        <f t="shared" si="29"/>
        <v/>
      </c>
    </row>
    <row r="966" spans="1:8">
      <c r="A966" s="48" t="str">
        <f>('ANNEXURE B &amp; C'!R$3)</f>
        <v>410302</v>
      </c>
      <c r="B966" s="2">
        <v>2260810</v>
      </c>
      <c r="C966" s="2" t="s">
        <v>127</v>
      </c>
      <c r="D966" s="20">
        <v>0</v>
      </c>
      <c r="E966" s="20">
        <v>0</v>
      </c>
      <c r="F966" s="38">
        <f>('ANNEXURE B &amp; C'!R$151)</f>
        <v>0</v>
      </c>
      <c r="G966" s="9" t="str">
        <f t="shared" si="28"/>
        <v/>
      </c>
      <c r="H966" s="52" t="str">
        <f t="shared" si="29"/>
        <v/>
      </c>
    </row>
    <row r="967" spans="1:8">
      <c r="A967" s="48" t="str">
        <f>('ANNEXURE B &amp; C'!R$3)</f>
        <v>410302</v>
      </c>
      <c r="B967" s="3">
        <v>2269995</v>
      </c>
      <c r="C967" s="3" t="s">
        <v>128</v>
      </c>
      <c r="D967" s="39">
        <v>0</v>
      </c>
      <c r="E967" s="39">
        <v>0</v>
      </c>
      <c r="F967" s="39">
        <f>SUM(F964:F966)</f>
        <v>0</v>
      </c>
      <c r="G967" s="9" t="str">
        <f t="shared" si="28"/>
        <v/>
      </c>
      <c r="H967" s="52" t="str">
        <f t="shared" si="29"/>
        <v/>
      </c>
    </row>
    <row r="968" spans="1:8">
      <c r="B968" s="1"/>
      <c r="C968" s="1"/>
      <c r="D968" s="31"/>
      <c r="E968" s="31"/>
      <c r="F968" s="31"/>
      <c r="G968" s="9" t="str">
        <f t="shared" si="28"/>
        <v/>
      </c>
      <c r="H968" s="52" t="str">
        <f t="shared" si="29"/>
        <v/>
      </c>
    </row>
    <row r="969" spans="1:8">
      <c r="A969" s="48" t="str">
        <f>('ANNEXURE B &amp; C'!R$3)</f>
        <v>410302</v>
      </c>
      <c r="B969" s="1">
        <v>2270000</v>
      </c>
      <c r="C969" s="1" t="s">
        <v>129</v>
      </c>
      <c r="D969" s="31"/>
      <c r="E969" s="31"/>
      <c r="F969" s="31"/>
      <c r="G969" s="9" t="str">
        <f t="shared" si="28"/>
        <v/>
      </c>
      <c r="H969" s="52" t="str">
        <f t="shared" si="29"/>
        <v/>
      </c>
    </row>
    <row r="970" spans="1:8">
      <c r="A970" s="48" t="str">
        <f>('ANNEXURE B &amp; C'!R$3)</f>
        <v>410302</v>
      </c>
      <c r="B970" s="2">
        <v>2271701</v>
      </c>
      <c r="C970" s="2" t="s">
        <v>130</v>
      </c>
      <c r="D970" s="20">
        <v>0</v>
      </c>
      <c r="E970" s="20">
        <v>0</v>
      </c>
      <c r="F970" s="38">
        <f>('ANNEXURE B &amp; C'!R$155)</f>
        <v>0</v>
      </c>
      <c r="G970" s="9" t="str">
        <f t="shared" ref="G970:G1033" si="30">IF(E970&lt;0.01,"",IF(E970&gt;F970,"BUDGET ERROR - INSUFICIENT",""))</f>
        <v/>
      </c>
      <c r="H970" s="52" t="str">
        <f t="shared" ref="H970:H1033" si="31">IF(F970&lt;0.1,"",IF(D970=0,"NO ORIGINAL BUDGET",(F970-D970)/D970))</f>
        <v/>
      </c>
    </row>
    <row r="971" spans="1:8">
      <c r="A971" s="48" t="str">
        <f>('ANNEXURE B &amp; C'!R$3)</f>
        <v>410302</v>
      </c>
      <c r="B971" s="2">
        <v>2271702</v>
      </c>
      <c r="C971" s="2" t="s">
        <v>131</v>
      </c>
      <c r="D971" s="20">
        <v>0</v>
      </c>
      <c r="E971" s="20">
        <v>0</v>
      </c>
      <c r="F971" s="38">
        <f>('ANNEXURE B &amp; C'!R$156)</f>
        <v>0</v>
      </c>
      <c r="G971" s="9" t="str">
        <f t="shared" si="30"/>
        <v/>
      </c>
      <c r="H971" s="52" t="str">
        <f t="shared" si="31"/>
        <v/>
      </c>
    </row>
    <row r="972" spans="1:8">
      <c r="A972" s="48" t="str">
        <f>('ANNEXURE B &amp; C'!R$3)</f>
        <v>410302</v>
      </c>
      <c r="B972" s="2">
        <v>2271703</v>
      </c>
      <c r="C972" s="2" t="s">
        <v>132</v>
      </c>
      <c r="D972" s="20">
        <v>0</v>
      </c>
      <c r="E972" s="20">
        <v>0</v>
      </c>
      <c r="F972" s="38">
        <f>('ANNEXURE B &amp; C'!R$157)</f>
        <v>0</v>
      </c>
      <c r="G972" s="9" t="str">
        <f t="shared" si="30"/>
        <v/>
      </c>
      <c r="H972" s="52" t="str">
        <f t="shared" si="31"/>
        <v/>
      </c>
    </row>
    <row r="973" spans="1:8">
      <c r="A973" s="48" t="str">
        <f>('ANNEXURE B &amp; C'!R$3)</f>
        <v>410302</v>
      </c>
      <c r="B973" s="2">
        <v>2271704</v>
      </c>
      <c r="C973" s="2" t="s">
        <v>133</v>
      </c>
      <c r="D973" s="20">
        <v>0</v>
      </c>
      <c r="E973" s="20">
        <v>0</v>
      </c>
      <c r="F973" s="38">
        <f>('ANNEXURE B &amp; C'!R$158)</f>
        <v>0</v>
      </c>
      <c r="G973" s="9" t="str">
        <f t="shared" si="30"/>
        <v/>
      </c>
      <c r="H973" s="52" t="str">
        <f t="shared" si="31"/>
        <v/>
      </c>
    </row>
    <row r="974" spans="1:8">
      <c r="A974" s="48" t="str">
        <f>('ANNEXURE B &amp; C'!R$3)</f>
        <v>410302</v>
      </c>
      <c r="B974" s="3">
        <v>2279995</v>
      </c>
      <c r="C974" s="3" t="s">
        <v>134</v>
      </c>
      <c r="D974" s="35">
        <v>0</v>
      </c>
      <c r="E974" s="35">
        <v>0</v>
      </c>
      <c r="F974" s="35">
        <f>SUM(F970:F973)</f>
        <v>0</v>
      </c>
      <c r="G974" s="9" t="str">
        <f t="shared" si="30"/>
        <v/>
      </c>
      <c r="H974" s="52" t="str">
        <f t="shared" si="31"/>
        <v/>
      </c>
    </row>
    <row r="975" spans="1:8">
      <c r="B975" s="1"/>
      <c r="C975" s="1"/>
      <c r="D975" s="31"/>
      <c r="E975" s="31"/>
      <c r="F975" s="31"/>
      <c r="G975" s="9" t="str">
        <f t="shared" si="30"/>
        <v/>
      </c>
      <c r="H975" s="52" t="str">
        <f t="shared" si="31"/>
        <v/>
      </c>
    </row>
    <row r="976" spans="1:8">
      <c r="A976" s="48" t="str">
        <f>('ANNEXURE B &amp; C'!R$3)</f>
        <v>410302</v>
      </c>
      <c r="B976" s="1">
        <v>2280000</v>
      </c>
      <c r="C976" s="1" t="s">
        <v>135</v>
      </c>
      <c r="D976" s="31"/>
      <c r="E976" s="31"/>
      <c r="F976" s="31"/>
      <c r="G976" s="9" t="str">
        <f t="shared" si="30"/>
        <v/>
      </c>
      <c r="H976" s="52" t="str">
        <f t="shared" si="31"/>
        <v/>
      </c>
    </row>
    <row r="977" spans="1:8">
      <c r="A977" s="48" t="str">
        <f>('ANNEXURE B &amp; C'!R$3)</f>
        <v>410302</v>
      </c>
      <c r="B977" s="2">
        <v>2280001</v>
      </c>
      <c r="C977" s="2" t="s">
        <v>136</v>
      </c>
      <c r="D977" s="20">
        <v>0</v>
      </c>
      <c r="E977" s="20">
        <v>0</v>
      </c>
      <c r="F977" s="38">
        <f>('ANNEXURE B &amp; C'!R$162)</f>
        <v>0</v>
      </c>
      <c r="G977" s="9" t="str">
        <f t="shared" si="30"/>
        <v/>
      </c>
      <c r="H977" s="52" t="str">
        <f t="shared" si="31"/>
        <v/>
      </c>
    </row>
    <row r="978" spans="1:8">
      <c r="A978" s="48" t="str">
        <f>('ANNEXURE B &amp; C'!R$3)</f>
        <v>410302</v>
      </c>
      <c r="B978" s="2">
        <v>2280002</v>
      </c>
      <c r="C978" s="2" t="s">
        <v>137</v>
      </c>
      <c r="D978" s="20">
        <v>0</v>
      </c>
      <c r="E978" s="20">
        <v>0</v>
      </c>
      <c r="F978" s="38">
        <f>('ANNEXURE B &amp; C'!R$163)</f>
        <v>0</v>
      </c>
      <c r="G978" s="9" t="str">
        <f t="shared" si="30"/>
        <v/>
      </c>
      <c r="H978" s="52" t="str">
        <f t="shared" si="31"/>
        <v/>
      </c>
    </row>
    <row r="979" spans="1:8">
      <c r="A979" s="48" t="str">
        <f>('ANNEXURE B &amp; C'!R$3)</f>
        <v>410302</v>
      </c>
      <c r="B979" s="3">
        <v>2289995</v>
      </c>
      <c r="C979" s="3" t="s">
        <v>138</v>
      </c>
      <c r="D979" s="39">
        <v>0</v>
      </c>
      <c r="E979" s="39">
        <v>0</v>
      </c>
      <c r="F979" s="39">
        <f>SUM(F977:F978)</f>
        <v>0</v>
      </c>
      <c r="G979" s="9" t="str">
        <f t="shared" si="30"/>
        <v/>
      </c>
      <c r="H979" s="52" t="str">
        <f t="shared" si="31"/>
        <v/>
      </c>
    </row>
    <row r="980" spans="1:8">
      <c r="B980" s="1"/>
      <c r="C980" s="1"/>
      <c r="D980" s="31"/>
      <c r="E980" s="31"/>
      <c r="F980" s="31"/>
      <c r="G980" s="9" t="str">
        <f t="shared" si="30"/>
        <v/>
      </c>
      <c r="H980" s="52" t="str">
        <f t="shared" si="31"/>
        <v/>
      </c>
    </row>
    <row r="981" spans="1:8">
      <c r="A981" s="48" t="str">
        <f>('ANNEXURE B &amp; C'!R$3)</f>
        <v>410302</v>
      </c>
      <c r="B981" s="1">
        <v>2300000</v>
      </c>
      <c r="C981" s="1" t="s">
        <v>139</v>
      </c>
      <c r="D981" s="31"/>
      <c r="E981" s="31"/>
      <c r="F981" s="31"/>
      <c r="G981" s="9" t="str">
        <f t="shared" si="30"/>
        <v/>
      </c>
      <c r="H981" s="52" t="str">
        <f t="shared" si="31"/>
        <v/>
      </c>
    </row>
    <row r="982" spans="1:8">
      <c r="A982" s="48" t="str">
        <f>('ANNEXURE B &amp; C'!R$3)</f>
        <v>410302</v>
      </c>
      <c r="B982" s="2">
        <v>2300001</v>
      </c>
      <c r="C982" s="2" t="s">
        <v>140</v>
      </c>
      <c r="D982" s="20">
        <v>0</v>
      </c>
      <c r="E982" s="20">
        <v>0</v>
      </c>
      <c r="F982" s="38">
        <f>('ANNEXURE B &amp; C'!R$167)</f>
        <v>0</v>
      </c>
      <c r="G982" s="9" t="str">
        <f t="shared" si="30"/>
        <v/>
      </c>
      <c r="H982" s="52" t="str">
        <f t="shared" si="31"/>
        <v/>
      </c>
    </row>
    <row r="983" spans="1:8">
      <c r="A983" s="48" t="str">
        <f>('ANNEXURE B &amp; C'!R$3)</f>
        <v>410302</v>
      </c>
      <c r="B983" s="2">
        <v>2300002</v>
      </c>
      <c r="C983" s="2" t="s">
        <v>141</v>
      </c>
      <c r="D983" s="20">
        <v>0</v>
      </c>
      <c r="E983" s="20">
        <v>0</v>
      </c>
      <c r="F983" s="38">
        <f>('ANNEXURE B &amp; C'!R$168)</f>
        <v>0</v>
      </c>
      <c r="G983" s="9" t="str">
        <f t="shared" si="30"/>
        <v/>
      </c>
      <c r="H983" s="52" t="str">
        <f t="shared" si="31"/>
        <v/>
      </c>
    </row>
    <row r="984" spans="1:8">
      <c r="A984" s="48" t="str">
        <f>('ANNEXURE B &amp; C'!R$3)</f>
        <v>410302</v>
      </c>
      <c r="B984" s="2">
        <v>2300003</v>
      </c>
      <c r="C984" s="2" t="s">
        <v>142</v>
      </c>
      <c r="D984" s="20">
        <v>0</v>
      </c>
      <c r="E984" s="20">
        <v>0</v>
      </c>
      <c r="F984" s="38">
        <f>('ANNEXURE B &amp; C'!R$169)</f>
        <v>0</v>
      </c>
      <c r="G984" s="9" t="str">
        <f t="shared" si="30"/>
        <v/>
      </c>
      <c r="H984" s="52" t="str">
        <f t="shared" si="31"/>
        <v/>
      </c>
    </row>
    <row r="985" spans="1:8">
      <c r="A985" s="48" t="str">
        <f>('ANNEXURE B &amp; C'!R$3)</f>
        <v>410302</v>
      </c>
      <c r="B985" s="2">
        <v>2300204</v>
      </c>
      <c r="C985" s="2" t="s">
        <v>143</v>
      </c>
      <c r="D985" s="20">
        <v>0</v>
      </c>
      <c r="E985" s="20">
        <v>0</v>
      </c>
      <c r="F985" s="38">
        <f>('ANNEXURE B &amp; C'!R$170)</f>
        <v>0</v>
      </c>
      <c r="G985" s="9" t="str">
        <f t="shared" si="30"/>
        <v/>
      </c>
      <c r="H985" s="52" t="str">
        <f t="shared" si="31"/>
        <v/>
      </c>
    </row>
    <row r="986" spans="1:8">
      <c r="A986" s="48" t="str">
        <f>('ANNEXURE B &amp; C'!R$3)</f>
        <v>410302</v>
      </c>
      <c r="B986" s="2">
        <v>2300800</v>
      </c>
      <c r="C986" s="2" t="s">
        <v>144</v>
      </c>
      <c r="D986" s="20">
        <v>0</v>
      </c>
      <c r="E986" s="20">
        <v>0</v>
      </c>
      <c r="F986" s="38">
        <f>('ANNEXURE B &amp; C'!R$171)</f>
        <v>0</v>
      </c>
      <c r="G986" s="9" t="str">
        <f t="shared" si="30"/>
        <v/>
      </c>
      <c r="H986" s="52" t="str">
        <f t="shared" si="31"/>
        <v/>
      </c>
    </row>
    <row r="987" spans="1:8">
      <c r="A987" s="48" t="str">
        <f>('ANNEXURE B &amp; C'!R$3)</f>
        <v>410302</v>
      </c>
      <c r="B987" s="2">
        <v>2300801</v>
      </c>
      <c r="C987" s="2" t="s">
        <v>145</v>
      </c>
      <c r="D987" s="20">
        <v>0</v>
      </c>
      <c r="E987" s="20">
        <v>0</v>
      </c>
      <c r="F987" s="38">
        <f>('ANNEXURE B &amp; C'!R$172)</f>
        <v>0</v>
      </c>
      <c r="G987" s="9" t="str">
        <f t="shared" si="30"/>
        <v/>
      </c>
      <c r="H987" s="52" t="str">
        <f t="shared" si="31"/>
        <v/>
      </c>
    </row>
    <row r="988" spans="1:8">
      <c r="A988" s="48" t="str">
        <f>('ANNEXURE B &amp; C'!R$3)</f>
        <v>410302</v>
      </c>
      <c r="B988" s="2">
        <v>2300803</v>
      </c>
      <c r="C988" s="2" t="s">
        <v>146</v>
      </c>
      <c r="D988" s="20">
        <v>0</v>
      </c>
      <c r="E988" s="20">
        <v>0</v>
      </c>
      <c r="F988" s="38">
        <f>('ANNEXURE B &amp; C'!R$173)</f>
        <v>0</v>
      </c>
      <c r="G988" s="9" t="str">
        <f t="shared" si="30"/>
        <v/>
      </c>
      <c r="H988" s="52" t="str">
        <f t="shared" si="31"/>
        <v/>
      </c>
    </row>
    <row r="989" spans="1:8">
      <c r="A989" s="48" t="str">
        <f>('ANNEXURE B &amp; C'!R$3)</f>
        <v>410302</v>
      </c>
      <c r="B989" s="2">
        <v>2301503</v>
      </c>
      <c r="C989" s="2" t="s">
        <v>147</v>
      </c>
      <c r="D989" s="20">
        <v>0</v>
      </c>
      <c r="E989" s="20">
        <v>0</v>
      </c>
      <c r="F989" s="38">
        <f>('ANNEXURE B &amp; C'!R$174)</f>
        <v>0</v>
      </c>
      <c r="G989" s="9" t="str">
        <f t="shared" si="30"/>
        <v/>
      </c>
      <c r="H989" s="52" t="str">
        <f t="shared" si="31"/>
        <v/>
      </c>
    </row>
    <row r="990" spans="1:8">
      <c r="A990" s="48" t="str">
        <f>('ANNEXURE B &amp; C'!R$3)</f>
        <v>410302</v>
      </c>
      <c r="B990" s="2">
        <v>2301802</v>
      </c>
      <c r="C990" s="2" t="s">
        <v>148</v>
      </c>
      <c r="D990" s="20">
        <v>0</v>
      </c>
      <c r="E990" s="20">
        <v>0</v>
      </c>
      <c r="F990" s="38">
        <f>('ANNEXURE B &amp; C'!R$175)</f>
        <v>0</v>
      </c>
      <c r="G990" s="9" t="str">
        <f t="shared" si="30"/>
        <v/>
      </c>
      <c r="H990" s="52" t="str">
        <f t="shared" si="31"/>
        <v/>
      </c>
    </row>
    <row r="991" spans="1:8">
      <c r="A991" s="48" t="str">
        <f>('ANNEXURE B &amp; C'!R$3)</f>
        <v>410302</v>
      </c>
      <c r="B991" s="2">
        <v>2301803</v>
      </c>
      <c r="C991" s="2" t="s">
        <v>149</v>
      </c>
      <c r="D991" s="20">
        <v>0</v>
      </c>
      <c r="E991" s="20">
        <v>0</v>
      </c>
      <c r="F991" s="38">
        <f>('ANNEXURE B &amp; C'!R$176)</f>
        <v>0</v>
      </c>
      <c r="G991" s="9" t="str">
        <f t="shared" si="30"/>
        <v/>
      </c>
      <c r="H991" s="52" t="str">
        <f t="shared" si="31"/>
        <v/>
      </c>
    </row>
    <row r="992" spans="1:8">
      <c r="A992" s="48" t="str">
        <f>('ANNEXURE B &amp; C'!R$3)</f>
        <v>410302</v>
      </c>
      <c r="B992" s="2">
        <v>2301900</v>
      </c>
      <c r="C992" s="2" t="s">
        <v>150</v>
      </c>
      <c r="D992" s="20">
        <v>0</v>
      </c>
      <c r="E992" s="20">
        <v>0</v>
      </c>
      <c r="F992" s="38">
        <f>('ANNEXURE B &amp; C'!R$177)</f>
        <v>0</v>
      </c>
      <c r="G992" s="9" t="str">
        <f t="shared" si="30"/>
        <v/>
      </c>
      <c r="H992" s="52" t="str">
        <f t="shared" si="31"/>
        <v/>
      </c>
    </row>
    <row r="993" spans="1:8">
      <c r="A993" s="48" t="str">
        <f>('ANNEXURE B &amp; C'!R$3)</f>
        <v>410302</v>
      </c>
      <c r="B993" s="2">
        <v>2301901</v>
      </c>
      <c r="C993" s="2" t="s">
        <v>151</v>
      </c>
      <c r="D993" s="20">
        <v>0</v>
      </c>
      <c r="E993" s="20">
        <v>0</v>
      </c>
      <c r="F993" s="38">
        <f>('ANNEXURE B &amp; C'!R$178)</f>
        <v>0</v>
      </c>
      <c r="G993" s="9" t="str">
        <f t="shared" si="30"/>
        <v/>
      </c>
      <c r="H993" s="52" t="str">
        <f t="shared" si="31"/>
        <v/>
      </c>
    </row>
    <row r="994" spans="1:8">
      <c r="A994" s="48" t="str">
        <f>('ANNEXURE B &amp; C'!R$3)</f>
        <v>410302</v>
      </c>
      <c r="B994" s="3">
        <v>2309995</v>
      </c>
      <c r="C994" s="3" t="s">
        <v>152</v>
      </c>
      <c r="D994" s="39">
        <v>0</v>
      </c>
      <c r="E994" s="39">
        <v>0</v>
      </c>
      <c r="F994" s="39">
        <f>SUM(F982:F993)</f>
        <v>0</v>
      </c>
      <c r="G994" s="9" t="str">
        <f t="shared" si="30"/>
        <v/>
      </c>
      <c r="H994" s="52" t="str">
        <f t="shared" si="31"/>
        <v/>
      </c>
    </row>
    <row r="995" spans="1:8">
      <c r="B995" s="1"/>
      <c r="C995" s="1"/>
      <c r="D995" s="31"/>
      <c r="E995" s="31"/>
      <c r="F995" s="31"/>
      <c r="G995" s="9" t="str">
        <f t="shared" si="30"/>
        <v/>
      </c>
      <c r="H995" s="52" t="str">
        <f t="shared" si="31"/>
        <v/>
      </c>
    </row>
    <row r="996" spans="1:8" ht="15.75" thickBot="1">
      <c r="A996" s="48" t="str">
        <f>('ANNEXURE B &amp; C'!R$3)</f>
        <v>410302</v>
      </c>
      <c r="B996" s="4">
        <v>2359997</v>
      </c>
      <c r="C996" s="4" t="s">
        <v>153</v>
      </c>
      <c r="D996" s="40">
        <v>0</v>
      </c>
      <c r="E996" s="40">
        <v>0</v>
      </c>
      <c r="F996" s="40">
        <f>SUM(F994+F979+F974+F967+F961+F954)</f>
        <v>0</v>
      </c>
      <c r="G996" s="9" t="str">
        <f t="shared" si="30"/>
        <v/>
      </c>
      <c r="H996" s="52" t="str">
        <f t="shared" si="31"/>
        <v/>
      </c>
    </row>
    <row r="997" spans="1:8" ht="15.75" thickTop="1">
      <c r="B997" s="1"/>
      <c r="C997" s="1"/>
      <c r="D997" s="31"/>
      <c r="E997" s="31"/>
      <c r="F997" s="31"/>
      <c r="G997" s="9" t="str">
        <f t="shared" si="30"/>
        <v/>
      </c>
      <c r="H997" s="52" t="str">
        <f t="shared" si="31"/>
        <v/>
      </c>
    </row>
    <row r="998" spans="1:8" ht="15.75" thickBot="1">
      <c r="A998" s="48" t="str">
        <f>('ANNEXURE B &amp; C'!R$3)</f>
        <v>410302</v>
      </c>
      <c r="B998" s="5">
        <v>2379995</v>
      </c>
      <c r="C998" s="5" t="s">
        <v>154</v>
      </c>
      <c r="D998" s="41">
        <v>0</v>
      </c>
      <c r="E998" s="41">
        <v>0</v>
      </c>
      <c r="F998" s="41">
        <f>SUM(F996)</f>
        <v>0</v>
      </c>
      <c r="G998" s="9" t="str">
        <f t="shared" si="30"/>
        <v/>
      </c>
      <c r="H998" s="52" t="str">
        <f t="shared" si="31"/>
        <v/>
      </c>
    </row>
    <row r="999" spans="1:8">
      <c r="B999" s="1"/>
      <c r="C999" s="1"/>
      <c r="D999" s="31"/>
      <c r="E999" s="31"/>
      <c r="F999" s="31"/>
      <c r="G999" s="9" t="str">
        <f t="shared" si="30"/>
        <v/>
      </c>
      <c r="H999" s="52" t="str">
        <f t="shared" si="31"/>
        <v/>
      </c>
    </row>
    <row r="1000" spans="1:8" ht="15.75" thickBot="1">
      <c r="A1000" s="48" t="str">
        <f>('ANNEXURE B &amp; C'!R$3)</f>
        <v>410302</v>
      </c>
      <c r="B1000" s="5">
        <v>2459998</v>
      </c>
      <c r="C1000" s="5" t="s">
        <v>155</v>
      </c>
      <c r="D1000" s="41">
        <v>0</v>
      </c>
      <c r="E1000" s="41">
        <v>0</v>
      </c>
      <c r="F1000" s="41">
        <f>SUM(F998)</f>
        <v>0</v>
      </c>
      <c r="G1000" s="9" t="str">
        <f t="shared" si="30"/>
        <v/>
      </c>
      <c r="H1000" s="52" t="str">
        <f t="shared" si="31"/>
        <v/>
      </c>
    </row>
    <row r="1001" spans="1:8">
      <c r="B1001" s="1"/>
      <c r="C1001" s="1"/>
      <c r="D1001" s="31"/>
      <c r="E1001" s="31"/>
      <c r="F1001" s="31"/>
      <c r="G1001" s="9" t="str">
        <f t="shared" si="30"/>
        <v/>
      </c>
      <c r="H1001" s="52" t="str">
        <f t="shared" si="31"/>
        <v/>
      </c>
    </row>
    <row r="1002" spans="1:8">
      <c r="A1002" s="48" t="str">
        <f>('ANNEXURE B &amp; C'!R$3)</f>
        <v>410302</v>
      </c>
      <c r="B1002" s="1">
        <v>3010000</v>
      </c>
      <c r="C1002" s="1" t="s">
        <v>156</v>
      </c>
      <c r="D1002" s="31"/>
      <c r="E1002" s="31"/>
      <c r="F1002" s="31"/>
      <c r="G1002" s="9" t="str">
        <f t="shared" si="30"/>
        <v/>
      </c>
      <c r="H1002" s="52" t="str">
        <f t="shared" si="31"/>
        <v/>
      </c>
    </row>
    <row r="1003" spans="1:8">
      <c r="A1003" s="48" t="str">
        <f>('ANNEXURE B &amp; C'!R$3)</f>
        <v>410302</v>
      </c>
      <c r="B1003" s="2">
        <v>3010001</v>
      </c>
      <c r="C1003" s="2" t="s">
        <v>112</v>
      </c>
      <c r="D1003" s="38">
        <v>597012</v>
      </c>
      <c r="E1003" s="38">
        <v>296558.72000000003</v>
      </c>
      <c r="F1003" s="38">
        <f>('ANNEXURE B &amp; C'!R$188)</f>
        <v>628304</v>
      </c>
      <c r="G1003" s="9" t="str">
        <f t="shared" si="30"/>
        <v/>
      </c>
      <c r="H1003" s="52">
        <f t="shared" si="31"/>
        <v>5.2414356830348466E-2</v>
      </c>
    </row>
    <row r="1004" spans="1:8">
      <c r="A1004" s="48" t="str">
        <f>('ANNEXURE B &amp; C'!R$3)</f>
        <v>410302</v>
      </c>
      <c r="B1004" s="2">
        <v>3010002</v>
      </c>
      <c r="C1004" s="2" t="s">
        <v>155</v>
      </c>
      <c r="D1004" s="38">
        <v>0</v>
      </c>
      <c r="E1004" s="38">
        <v>0</v>
      </c>
      <c r="F1004" s="38">
        <f>('ANNEXURE B &amp; C'!R$189)</f>
        <v>0</v>
      </c>
      <c r="G1004" s="9" t="str">
        <f t="shared" si="30"/>
        <v/>
      </c>
      <c r="H1004" s="52" t="str">
        <f t="shared" si="31"/>
        <v/>
      </c>
    </row>
    <row r="1005" spans="1:8">
      <c r="A1005" s="48" t="str">
        <f>('ANNEXURE B &amp; C'!R$3)</f>
        <v>410302</v>
      </c>
      <c r="B1005" s="2"/>
      <c r="C1005" s="1" t="s">
        <v>338</v>
      </c>
      <c r="D1005" s="39"/>
      <c r="E1005" s="39"/>
      <c r="F1005" s="39">
        <f>('ANNEXURE B &amp; C'!R$190)</f>
        <v>0</v>
      </c>
      <c r="G1005" s="9" t="str">
        <f t="shared" si="30"/>
        <v/>
      </c>
      <c r="H1005" s="52" t="str">
        <f t="shared" si="31"/>
        <v/>
      </c>
    </row>
    <row r="1006" spans="1:8" ht="15.75" thickBot="1">
      <c r="A1006" s="48" t="str">
        <f>('ANNEXURE B &amp; C'!R$3)</f>
        <v>410302</v>
      </c>
      <c r="B1006" s="5">
        <v>3019995</v>
      </c>
      <c r="C1006" s="5" t="s">
        <v>339</v>
      </c>
      <c r="D1006" s="37">
        <v>597012</v>
      </c>
      <c r="E1006" s="37">
        <v>296558.72000000003</v>
      </c>
      <c r="F1006" s="37">
        <f>('ANNEXURE B &amp; C'!R$191)</f>
        <v>628304</v>
      </c>
      <c r="G1006" s="9" t="str">
        <f t="shared" si="30"/>
        <v/>
      </c>
      <c r="H1006" s="52">
        <f t="shared" si="31"/>
        <v>5.2414356830348466E-2</v>
      </c>
    </row>
    <row r="1007" spans="1:8">
      <c r="B1007" s="1"/>
      <c r="C1007" s="1"/>
      <c r="D1007" s="31"/>
      <c r="E1007" s="31"/>
      <c r="F1007" s="31"/>
      <c r="G1007" s="9" t="str">
        <f t="shared" si="30"/>
        <v/>
      </c>
      <c r="H1007" s="52" t="str">
        <f t="shared" si="31"/>
        <v/>
      </c>
    </row>
    <row r="1008" spans="1:8">
      <c r="A1008" s="48" t="str">
        <f>('ANNEXURE B &amp; C'!R$3)</f>
        <v>410302</v>
      </c>
      <c r="B1008" s="1">
        <v>4030000</v>
      </c>
      <c r="C1008" s="1" t="s">
        <v>157</v>
      </c>
      <c r="D1008" s="31"/>
      <c r="E1008" s="31"/>
      <c r="F1008" s="31"/>
      <c r="G1008" s="9" t="str">
        <f t="shared" si="30"/>
        <v/>
      </c>
      <c r="H1008" s="52" t="str">
        <f t="shared" si="31"/>
        <v/>
      </c>
    </row>
    <row r="1009" spans="1:8">
      <c r="A1009" s="48" t="str">
        <f>('ANNEXURE B &amp; C'!R$3)</f>
        <v>410302</v>
      </c>
      <c r="B1009" s="2">
        <v>4030001</v>
      </c>
      <c r="C1009" s="2" t="s">
        <v>158</v>
      </c>
      <c r="D1009" s="20">
        <v>40000</v>
      </c>
      <c r="E1009" s="20">
        <v>0</v>
      </c>
      <c r="F1009" s="38">
        <f>('ANNEXURE B &amp; C'!R$194)</f>
        <v>0</v>
      </c>
      <c r="G1009" s="9" t="str">
        <f t="shared" si="30"/>
        <v/>
      </c>
      <c r="H1009" s="52" t="str">
        <f t="shared" si="31"/>
        <v/>
      </c>
    </row>
    <row r="1010" spans="1:8">
      <c r="A1010" s="48" t="str">
        <f>('ANNEXURE B &amp; C'!R$3)</f>
        <v>410302</v>
      </c>
      <c r="B1010" s="2">
        <v>4030002</v>
      </c>
      <c r="C1010" s="2" t="s">
        <v>159</v>
      </c>
      <c r="D1010" s="20">
        <v>15000</v>
      </c>
      <c r="E1010" s="20">
        <v>0</v>
      </c>
      <c r="F1010" s="38">
        <f>('ANNEXURE B &amp; C'!R$195)</f>
        <v>0</v>
      </c>
      <c r="G1010" s="9" t="str">
        <f t="shared" si="30"/>
        <v/>
      </c>
      <c r="H1010" s="52" t="str">
        <f t="shared" si="31"/>
        <v/>
      </c>
    </row>
    <row r="1011" spans="1:8">
      <c r="A1011" s="48" t="str">
        <f>('ANNEXURE B &amp; C'!R$3)</f>
        <v>410302</v>
      </c>
      <c r="B1011" s="2">
        <v>4030003</v>
      </c>
      <c r="C1011" s="2" t="s">
        <v>160</v>
      </c>
      <c r="D1011" s="20">
        <v>0</v>
      </c>
      <c r="E1011" s="20">
        <v>0</v>
      </c>
      <c r="F1011" s="38">
        <f>('ANNEXURE B &amp; C'!R$196)</f>
        <v>0</v>
      </c>
      <c r="G1011" s="9" t="str">
        <f t="shared" si="30"/>
        <v/>
      </c>
      <c r="H1011" s="52" t="str">
        <f t="shared" si="31"/>
        <v/>
      </c>
    </row>
    <row r="1012" spans="1:8">
      <c r="A1012" s="48" t="str">
        <f>('ANNEXURE B &amp; C'!R$3)</f>
        <v>410302</v>
      </c>
      <c r="B1012" s="2">
        <v>4030004</v>
      </c>
      <c r="C1012" s="2" t="s">
        <v>161</v>
      </c>
      <c r="D1012" s="20">
        <v>0</v>
      </c>
      <c r="E1012" s="20">
        <v>0</v>
      </c>
      <c r="F1012" s="38">
        <f>('ANNEXURE B &amp; C'!R$197)</f>
        <v>0</v>
      </c>
      <c r="G1012" s="9" t="str">
        <f t="shared" si="30"/>
        <v/>
      </c>
      <c r="H1012" s="52" t="str">
        <f t="shared" si="31"/>
        <v/>
      </c>
    </row>
    <row r="1013" spans="1:8">
      <c r="A1013" s="48" t="str">
        <f>('ANNEXURE B &amp; C'!R$3)</f>
        <v>410302</v>
      </c>
      <c r="B1013" s="2">
        <v>4030005</v>
      </c>
      <c r="C1013" s="2" t="s">
        <v>162</v>
      </c>
      <c r="D1013" s="20">
        <v>0</v>
      </c>
      <c r="E1013" s="20">
        <v>0</v>
      </c>
      <c r="F1013" s="38">
        <f>('ANNEXURE B &amp; C'!R$198)</f>
        <v>0</v>
      </c>
      <c r="G1013" s="9" t="str">
        <f t="shared" si="30"/>
        <v/>
      </c>
      <c r="H1013" s="52" t="str">
        <f t="shared" si="31"/>
        <v/>
      </c>
    </row>
    <row r="1014" spans="1:8" ht="15.75" thickBot="1">
      <c r="A1014" s="48" t="str">
        <f>('ANNEXURE B &amp; C'!R$3)</f>
        <v>410302</v>
      </c>
      <c r="B1014" s="3">
        <v>4039995</v>
      </c>
      <c r="C1014" s="3" t="s">
        <v>163</v>
      </c>
      <c r="D1014" s="42">
        <v>55000</v>
      </c>
      <c r="E1014" s="36">
        <v>0</v>
      </c>
      <c r="F1014" s="43">
        <f>SUM(F1009:F1013)</f>
        <v>0</v>
      </c>
      <c r="G1014" s="9" t="str">
        <f t="shared" si="30"/>
        <v/>
      </c>
      <c r="H1014" s="52" t="str">
        <f t="shared" si="31"/>
        <v/>
      </c>
    </row>
    <row r="1015" spans="1:8" ht="15.75" thickTop="1">
      <c r="B1015" s="2"/>
      <c r="C1015" s="2"/>
      <c r="D1015" s="32"/>
      <c r="E1015" s="32"/>
      <c r="G1015" s="9" t="str">
        <f t="shared" si="30"/>
        <v/>
      </c>
      <c r="H1015" s="52" t="str">
        <f t="shared" si="31"/>
        <v/>
      </c>
    </row>
    <row r="1016" spans="1:8">
      <c r="A1016" s="48" t="str">
        <f>('ANNEXURE B &amp; C'!R$3)</f>
        <v>410302</v>
      </c>
      <c r="B1016" s="1">
        <v>4030000</v>
      </c>
      <c r="C1016" s="1" t="s">
        <v>164</v>
      </c>
      <c r="D1016" s="31"/>
      <c r="E1016" s="31"/>
      <c r="F1016" s="31"/>
      <c r="G1016" s="9" t="str">
        <f t="shared" si="30"/>
        <v/>
      </c>
      <c r="H1016" s="52" t="str">
        <f t="shared" si="31"/>
        <v/>
      </c>
    </row>
    <row r="1017" spans="1:8">
      <c r="A1017" s="48" t="str">
        <f>('ANNEXURE B &amp; C'!R$3)</f>
        <v>410302</v>
      </c>
      <c r="B1017" s="2">
        <v>4031001</v>
      </c>
      <c r="C1017" s="2" t="s">
        <v>158</v>
      </c>
      <c r="D1017" s="20">
        <v>0</v>
      </c>
      <c r="E1017" s="20">
        <v>0</v>
      </c>
      <c r="F1017" s="38">
        <f>('ANNEXURE B &amp; C'!R$202)</f>
        <v>0</v>
      </c>
      <c r="G1017" s="9" t="str">
        <f t="shared" si="30"/>
        <v/>
      </c>
      <c r="H1017" s="52" t="str">
        <f t="shared" si="31"/>
        <v/>
      </c>
    </row>
    <row r="1018" spans="1:8">
      <c r="A1018" s="48" t="str">
        <f>('ANNEXURE B &amp; C'!R$3)</f>
        <v>410302</v>
      </c>
      <c r="B1018" s="2">
        <v>4031002</v>
      </c>
      <c r="C1018" s="2" t="s">
        <v>159</v>
      </c>
      <c r="D1018" s="20">
        <v>0</v>
      </c>
      <c r="E1018" s="20">
        <v>0</v>
      </c>
      <c r="F1018" s="38">
        <f>('ANNEXURE B &amp; C'!R$203)</f>
        <v>0</v>
      </c>
      <c r="G1018" s="9" t="str">
        <f t="shared" si="30"/>
        <v/>
      </c>
      <c r="H1018" s="52" t="str">
        <f t="shared" si="31"/>
        <v/>
      </c>
    </row>
    <row r="1019" spans="1:8">
      <c r="A1019" s="48" t="str">
        <f>('ANNEXURE B &amp; C'!R$3)</f>
        <v>410302</v>
      </c>
      <c r="B1019" s="2">
        <v>4031003</v>
      </c>
      <c r="C1019" s="2" t="s">
        <v>160</v>
      </c>
      <c r="D1019" s="20">
        <v>0</v>
      </c>
      <c r="E1019" s="20">
        <v>0</v>
      </c>
      <c r="F1019" s="38">
        <f>('ANNEXURE B &amp; C'!R$204)</f>
        <v>0</v>
      </c>
      <c r="G1019" s="9" t="str">
        <f t="shared" si="30"/>
        <v/>
      </c>
      <c r="H1019" s="52" t="str">
        <f t="shared" si="31"/>
        <v/>
      </c>
    </row>
    <row r="1020" spans="1:8">
      <c r="A1020" s="48" t="str">
        <f>('ANNEXURE B &amp; C'!R$3)</f>
        <v>410302</v>
      </c>
      <c r="B1020" s="2">
        <v>4031004</v>
      </c>
      <c r="C1020" s="2" t="s">
        <v>161</v>
      </c>
      <c r="D1020" s="20">
        <v>0</v>
      </c>
      <c r="E1020" s="20">
        <v>0</v>
      </c>
      <c r="F1020" s="38">
        <f>('ANNEXURE B &amp; C'!R$205)</f>
        <v>0</v>
      </c>
      <c r="G1020" s="9" t="str">
        <f t="shared" si="30"/>
        <v/>
      </c>
      <c r="H1020" s="52" t="str">
        <f t="shared" si="31"/>
        <v/>
      </c>
    </row>
    <row r="1021" spans="1:8">
      <c r="A1021" s="48" t="str">
        <f>('ANNEXURE B &amp; C'!R$3)</f>
        <v>410302</v>
      </c>
      <c r="B1021" s="2">
        <v>4031005</v>
      </c>
      <c r="C1021" s="2" t="s">
        <v>162</v>
      </c>
      <c r="D1021" s="20">
        <v>0</v>
      </c>
      <c r="E1021" s="20">
        <v>0</v>
      </c>
      <c r="F1021" s="38">
        <f>('ANNEXURE B &amp; C'!R$206)</f>
        <v>0</v>
      </c>
      <c r="G1021" s="9" t="str">
        <f t="shared" si="30"/>
        <v/>
      </c>
      <c r="H1021" s="52" t="str">
        <f t="shared" si="31"/>
        <v/>
      </c>
    </row>
    <row r="1022" spans="1:8">
      <c r="A1022" s="48" t="str">
        <f>('ANNEXURE B &amp; C'!R$3)</f>
        <v>410302</v>
      </c>
      <c r="B1022" s="3">
        <v>4039995</v>
      </c>
      <c r="C1022" s="3" t="s">
        <v>165</v>
      </c>
      <c r="D1022" s="39">
        <v>0</v>
      </c>
      <c r="E1022" s="39">
        <v>0</v>
      </c>
      <c r="F1022" s="39">
        <f>SUM(F1017:F1021)</f>
        <v>0</v>
      </c>
      <c r="G1022" s="9" t="str">
        <f t="shared" si="30"/>
        <v/>
      </c>
      <c r="H1022" s="52" t="str">
        <f t="shared" si="31"/>
        <v/>
      </c>
    </row>
    <row r="1023" spans="1:8">
      <c r="B1023" s="2"/>
      <c r="C1023" s="2"/>
      <c r="D1023" s="32"/>
      <c r="E1023" s="32"/>
      <c r="G1023" s="9" t="str">
        <f t="shared" si="30"/>
        <v/>
      </c>
      <c r="H1023" s="52" t="str">
        <f t="shared" si="31"/>
        <v/>
      </c>
    </row>
    <row r="1024" spans="1:8" ht="15.75" thickBot="1">
      <c r="A1024" s="48" t="str">
        <f>('ANNEXURE B &amp; C'!R$3)</f>
        <v>410302</v>
      </c>
      <c r="B1024" s="5">
        <v>4039995</v>
      </c>
      <c r="C1024" s="5" t="s">
        <v>166</v>
      </c>
      <c r="D1024" s="41">
        <v>55000</v>
      </c>
      <c r="E1024" s="41">
        <v>0</v>
      </c>
      <c r="F1024" s="41">
        <f>SUM(F1022+F1014)</f>
        <v>0</v>
      </c>
      <c r="G1024" s="9" t="str">
        <f t="shared" si="30"/>
        <v/>
      </c>
      <c r="H1024" s="52" t="str">
        <f t="shared" si="31"/>
        <v/>
      </c>
    </row>
    <row r="1025" spans="1:8">
      <c r="G1025" s="9" t="str">
        <f t="shared" si="30"/>
        <v/>
      </c>
      <c r="H1025" s="52" t="str">
        <f t="shared" si="31"/>
        <v/>
      </c>
    </row>
    <row r="1026" spans="1:8">
      <c r="A1026" s="48" t="str">
        <f>('ANNEXURE B &amp; C'!S$3)</f>
        <v>410303</v>
      </c>
      <c r="B1026" s="1">
        <v>1000000</v>
      </c>
      <c r="C1026" s="1" t="s">
        <v>0</v>
      </c>
      <c r="D1026" s="31"/>
      <c r="E1026" s="31"/>
      <c r="G1026" s="9" t="str">
        <f t="shared" si="30"/>
        <v/>
      </c>
      <c r="H1026" s="52" t="str">
        <f t="shared" si="31"/>
        <v/>
      </c>
    </row>
    <row r="1027" spans="1:8">
      <c r="B1027" s="1"/>
      <c r="C1027" s="1"/>
      <c r="D1027" s="31"/>
      <c r="E1027" s="31"/>
      <c r="G1027" s="9" t="str">
        <f t="shared" si="30"/>
        <v/>
      </c>
      <c r="H1027" s="52" t="str">
        <f t="shared" si="31"/>
        <v/>
      </c>
    </row>
    <row r="1028" spans="1:8">
      <c r="A1028" s="48" t="str">
        <f>('ANNEXURE B &amp; C'!S$3)</f>
        <v>410303</v>
      </c>
      <c r="B1028" s="1">
        <v>1020000</v>
      </c>
      <c r="C1028" s="1" t="s">
        <v>2</v>
      </c>
      <c r="D1028" s="31"/>
      <c r="E1028" s="31"/>
      <c r="F1028" s="31"/>
      <c r="G1028" s="9" t="str">
        <f t="shared" si="30"/>
        <v/>
      </c>
      <c r="H1028" s="52" t="str">
        <f t="shared" si="31"/>
        <v/>
      </c>
    </row>
    <row r="1029" spans="1:8">
      <c r="A1029" s="48" t="str">
        <f>('ANNEXURE B &amp; C'!S$3)</f>
        <v>410303</v>
      </c>
      <c r="B1029" s="2">
        <v>1020001</v>
      </c>
      <c r="C1029" s="2" t="s">
        <v>3</v>
      </c>
      <c r="D1029" s="20">
        <v>0</v>
      </c>
      <c r="E1029" s="20">
        <v>0</v>
      </c>
      <c r="F1029" s="38">
        <f>('ANNEXURE B &amp; C'!S$10)</f>
        <v>0</v>
      </c>
      <c r="G1029" s="9" t="str">
        <f t="shared" si="30"/>
        <v/>
      </c>
      <c r="H1029" s="52" t="str">
        <f t="shared" si="31"/>
        <v/>
      </c>
    </row>
    <row r="1030" spans="1:8">
      <c r="A1030" s="48" t="str">
        <f>('ANNEXURE B &amp; C'!S$3)</f>
        <v>410303</v>
      </c>
      <c r="B1030" s="2">
        <v>1020002</v>
      </c>
      <c r="C1030" s="2" t="s">
        <v>4</v>
      </c>
      <c r="D1030" s="20">
        <v>0</v>
      </c>
      <c r="E1030" s="20">
        <v>0</v>
      </c>
      <c r="F1030" s="38">
        <f>('ANNEXURE B &amp; C'!S$11)</f>
        <v>0</v>
      </c>
      <c r="G1030" s="9" t="str">
        <f t="shared" si="30"/>
        <v/>
      </c>
      <c r="H1030" s="52" t="str">
        <f t="shared" si="31"/>
        <v/>
      </c>
    </row>
    <row r="1031" spans="1:8">
      <c r="A1031" s="48" t="str">
        <f>('ANNEXURE B &amp; C'!S$3)</f>
        <v>410303</v>
      </c>
      <c r="B1031" s="2">
        <v>1020004</v>
      </c>
      <c r="C1031" s="2" t="s">
        <v>5</v>
      </c>
      <c r="D1031" s="20">
        <v>0</v>
      </c>
      <c r="E1031" s="20">
        <v>0</v>
      </c>
      <c r="F1031" s="38">
        <f>('ANNEXURE B &amp; C'!S$12)</f>
        <v>0</v>
      </c>
      <c r="G1031" s="9" t="str">
        <f t="shared" si="30"/>
        <v/>
      </c>
      <c r="H1031" s="52" t="str">
        <f t="shared" si="31"/>
        <v/>
      </c>
    </row>
    <row r="1032" spans="1:8">
      <c r="A1032" s="48" t="str">
        <f>('ANNEXURE B &amp; C'!S$3)</f>
        <v>410303</v>
      </c>
      <c r="B1032" s="2">
        <v>1020005</v>
      </c>
      <c r="C1032" s="2" t="s">
        <v>6</v>
      </c>
      <c r="D1032" s="20">
        <v>0</v>
      </c>
      <c r="E1032" s="20">
        <v>0</v>
      </c>
      <c r="F1032" s="38">
        <f>('ANNEXURE B &amp; C'!S$13)</f>
        <v>0</v>
      </c>
      <c r="G1032" s="9" t="str">
        <f t="shared" si="30"/>
        <v/>
      </c>
      <c r="H1032" s="52" t="str">
        <f t="shared" si="31"/>
        <v/>
      </c>
    </row>
    <row r="1033" spans="1:8">
      <c r="A1033" s="48" t="str">
        <f>('ANNEXURE B &amp; C'!S$3)</f>
        <v>410303</v>
      </c>
      <c r="B1033" s="2">
        <v>1020006</v>
      </c>
      <c r="C1033" s="2" t="s">
        <v>7</v>
      </c>
      <c r="D1033" s="20">
        <v>0</v>
      </c>
      <c r="E1033" s="20">
        <v>0</v>
      </c>
      <c r="F1033" s="38">
        <f>('ANNEXURE B &amp; C'!S$14)</f>
        <v>0</v>
      </c>
      <c r="G1033" s="9" t="str">
        <f t="shared" si="30"/>
        <v/>
      </c>
      <c r="H1033" s="52" t="str">
        <f t="shared" si="31"/>
        <v/>
      </c>
    </row>
    <row r="1034" spans="1:8">
      <c r="A1034" s="48" t="str">
        <f>('ANNEXURE B &amp; C'!S$3)</f>
        <v>410303</v>
      </c>
      <c r="B1034" s="2">
        <v>1020007</v>
      </c>
      <c r="C1034" s="2" t="s">
        <v>8</v>
      </c>
      <c r="D1034" s="20">
        <v>0</v>
      </c>
      <c r="E1034" s="20">
        <v>0</v>
      </c>
      <c r="F1034" s="38">
        <f>('ANNEXURE B &amp; C'!S$15)</f>
        <v>0</v>
      </c>
      <c r="G1034" s="9" t="str">
        <f t="shared" ref="G1034:G1097" si="32">IF(E1034&lt;0.01,"",IF(E1034&gt;F1034,"BUDGET ERROR - INSUFICIENT",""))</f>
        <v/>
      </c>
      <c r="H1034" s="52" t="str">
        <f t="shared" ref="H1034:H1097" si="33">IF(F1034&lt;0.1,"",IF(D1034=0,"NO ORIGINAL BUDGET",(F1034-D1034)/D1034))</f>
        <v/>
      </c>
    </row>
    <row r="1035" spans="1:8">
      <c r="A1035" s="48" t="str">
        <f>('ANNEXURE B &amp; C'!S$3)</f>
        <v>410303</v>
      </c>
      <c r="B1035" s="2">
        <v>1020009</v>
      </c>
      <c r="C1035" s="2" t="s">
        <v>9</v>
      </c>
      <c r="D1035" s="20">
        <v>0</v>
      </c>
      <c r="E1035" s="20">
        <v>0</v>
      </c>
      <c r="F1035" s="38">
        <f>('ANNEXURE B &amp; C'!S$16)</f>
        <v>0</v>
      </c>
      <c r="G1035" s="9" t="str">
        <f t="shared" si="32"/>
        <v/>
      </c>
      <c r="H1035" s="52" t="str">
        <f t="shared" si="33"/>
        <v/>
      </c>
    </row>
    <row r="1036" spans="1:8">
      <c r="A1036" s="48" t="str">
        <f>('ANNEXURE B &amp; C'!S$3)</f>
        <v>410303</v>
      </c>
      <c r="B1036" s="2">
        <v>1020010</v>
      </c>
      <c r="C1036" s="2" t="s">
        <v>10</v>
      </c>
      <c r="D1036" s="20">
        <v>0</v>
      </c>
      <c r="E1036" s="20">
        <v>0</v>
      </c>
      <c r="F1036" s="38">
        <f>('ANNEXURE B &amp; C'!S$17)</f>
        <v>0</v>
      </c>
      <c r="G1036" s="9" t="str">
        <f t="shared" si="32"/>
        <v/>
      </c>
      <c r="H1036" s="52" t="str">
        <f t="shared" si="33"/>
        <v/>
      </c>
    </row>
    <row r="1037" spans="1:8">
      <c r="A1037" s="48" t="str">
        <f>('ANNEXURE B &amp; C'!S$3)</f>
        <v>410303</v>
      </c>
      <c r="B1037" s="2">
        <v>1020011</v>
      </c>
      <c r="C1037" s="2" t="s">
        <v>11</v>
      </c>
      <c r="D1037" s="20">
        <v>0</v>
      </c>
      <c r="E1037" s="20">
        <v>3216</v>
      </c>
      <c r="F1037" s="38">
        <f>('ANNEXURE B &amp; C'!S$18)</f>
        <v>0</v>
      </c>
      <c r="G1037" s="9" t="str">
        <f t="shared" si="32"/>
        <v>BUDGET ERROR - INSUFICIENT</v>
      </c>
      <c r="H1037" s="52" t="str">
        <f t="shared" si="33"/>
        <v/>
      </c>
    </row>
    <row r="1038" spans="1:8">
      <c r="A1038" s="48" t="str">
        <f>('ANNEXURE B &amp; C'!S$3)</f>
        <v>410303</v>
      </c>
      <c r="B1038" s="2">
        <v>1020012</v>
      </c>
      <c r="C1038" s="2" t="s">
        <v>12</v>
      </c>
      <c r="D1038" s="20">
        <v>0</v>
      </c>
      <c r="E1038" s="20">
        <v>0</v>
      </c>
      <c r="F1038" s="38">
        <f>('ANNEXURE B &amp; C'!S$19)</f>
        <v>0</v>
      </c>
      <c r="G1038" s="9" t="str">
        <f t="shared" si="32"/>
        <v/>
      </c>
      <c r="H1038" s="52" t="str">
        <f t="shared" si="33"/>
        <v/>
      </c>
    </row>
    <row r="1039" spans="1:8">
      <c r="A1039" s="48" t="str">
        <f>('ANNEXURE B &amp; C'!S$3)</f>
        <v>410303</v>
      </c>
      <c r="B1039" s="2">
        <v>1020013</v>
      </c>
      <c r="C1039" s="2" t="s">
        <v>13</v>
      </c>
      <c r="D1039" s="20">
        <v>1497</v>
      </c>
      <c r="E1039" s="20">
        <v>748.68</v>
      </c>
      <c r="F1039" s="38">
        <f>('ANNEXURE B &amp; C'!S$20)</f>
        <v>1498</v>
      </c>
      <c r="G1039" s="9" t="str">
        <f t="shared" si="32"/>
        <v/>
      </c>
      <c r="H1039" s="52">
        <f t="shared" si="33"/>
        <v>6.680026720106881E-4</v>
      </c>
    </row>
    <row r="1040" spans="1:8">
      <c r="A1040" s="48" t="str">
        <f>('ANNEXURE B &amp; C'!S$3)</f>
        <v>410303</v>
      </c>
      <c r="B1040" s="2">
        <v>1020014</v>
      </c>
      <c r="C1040" s="2" t="s">
        <v>14</v>
      </c>
      <c r="D1040" s="20">
        <v>0</v>
      </c>
      <c r="E1040" s="20">
        <v>0</v>
      </c>
      <c r="F1040" s="38">
        <f>('ANNEXURE B &amp; C'!S$21)</f>
        <v>0</v>
      </c>
      <c r="G1040" s="9" t="str">
        <f t="shared" si="32"/>
        <v/>
      </c>
      <c r="H1040" s="52" t="str">
        <f t="shared" si="33"/>
        <v/>
      </c>
    </row>
    <row r="1041" spans="1:8" ht="15.75" thickBot="1">
      <c r="A1041" s="48" t="str">
        <f>('ANNEXURE B &amp; C'!S$3)</f>
        <v>410303</v>
      </c>
      <c r="B1041" s="3">
        <v>1029990</v>
      </c>
      <c r="C1041" s="3" t="s">
        <v>15</v>
      </c>
      <c r="D1041" s="41">
        <v>1497</v>
      </c>
      <c r="E1041" s="41">
        <v>3964.68</v>
      </c>
      <c r="F1041" s="41">
        <f>SUM(F1029:F1040)</f>
        <v>1498</v>
      </c>
      <c r="G1041" s="9" t="str">
        <f t="shared" si="32"/>
        <v>BUDGET ERROR - INSUFICIENT</v>
      </c>
      <c r="H1041" s="52">
        <f t="shared" si="33"/>
        <v>6.680026720106881E-4</v>
      </c>
    </row>
    <row r="1042" spans="1:8">
      <c r="B1042" s="1"/>
      <c r="C1042" s="1"/>
      <c r="D1042" s="31"/>
      <c r="E1042" s="31"/>
      <c r="F1042" s="31"/>
      <c r="G1042" s="9" t="str">
        <f t="shared" si="32"/>
        <v/>
      </c>
      <c r="H1042" s="52" t="str">
        <f t="shared" si="33"/>
        <v/>
      </c>
    </row>
    <row r="1043" spans="1:8">
      <c r="A1043" s="48" t="str">
        <f>('ANNEXURE B &amp; C'!S$3)</f>
        <v>410303</v>
      </c>
      <c r="B1043" s="1">
        <v>1030000</v>
      </c>
      <c r="C1043" s="1" t="s">
        <v>16</v>
      </c>
      <c r="D1043" s="31"/>
      <c r="E1043" s="31"/>
      <c r="F1043" s="31"/>
      <c r="G1043" s="9" t="str">
        <f t="shared" si="32"/>
        <v/>
      </c>
      <c r="H1043" s="52" t="str">
        <f t="shared" si="33"/>
        <v/>
      </c>
    </row>
    <row r="1044" spans="1:8">
      <c r="A1044" s="48" t="str">
        <f>('ANNEXURE B &amp; C'!S$3)</f>
        <v>410303</v>
      </c>
      <c r="B1044" s="2">
        <v>1030001</v>
      </c>
      <c r="C1044" s="2" t="s">
        <v>17</v>
      </c>
      <c r="D1044" s="20">
        <v>0</v>
      </c>
      <c r="E1044" s="20">
        <v>0</v>
      </c>
      <c r="F1044" s="38">
        <f>('ANNEXURE B &amp; C'!S$25)</f>
        <v>0</v>
      </c>
      <c r="G1044" s="9" t="str">
        <f t="shared" si="32"/>
        <v/>
      </c>
      <c r="H1044" s="52" t="str">
        <f t="shared" si="33"/>
        <v/>
      </c>
    </row>
    <row r="1045" spans="1:8">
      <c r="A1045" s="48" t="str">
        <f>('ANNEXURE B &amp; C'!S$3)</f>
        <v>410303</v>
      </c>
      <c r="B1045" s="2">
        <v>1030002</v>
      </c>
      <c r="C1045" s="2" t="s">
        <v>18</v>
      </c>
      <c r="D1045" s="20">
        <v>0</v>
      </c>
      <c r="E1045" s="20">
        <v>8640</v>
      </c>
      <c r="F1045" s="38">
        <f>('ANNEXURE B &amp; C'!S$26)</f>
        <v>17280</v>
      </c>
      <c r="G1045" s="9" t="str">
        <f t="shared" si="32"/>
        <v/>
      </c>
      <c r="H1045" s="52" t="str">
        <f t="shared" si="33"/>
        <v>NO ORIGINAL BUDGET</v>
      </c>
    </row>
    <row r="1046" spans="1:8">
      <c r="A1046" s="48" t="str">
        <f>('ANNEXURE B &amp; C'!S$3)</f>
        <v>410303</v>
      </c>
      <c r="B1046" s="2">
        <v>1030003</v>
      </c>
      <c r="C1046" s="2" t="s">
        <v>19</v>
      </c>
      <c r="D1046" s="20">
        <v>0</v>
      </c>
      <c r="E1046" s="20">
        <v>0</v>
      </c>
      <c r="F1046" s="38">
        <f>('ANNEXURE B &amp; C'!S$27)</f>
        <v>0</v>
      </c>
      <c r="G1046" s="9" t="str">
        <f t="shared" si="32"/>
        <v/>
      </c>
      <c r="H1046" s="52" t="str">
        <f t="shared" si="33"/>
        <v/>
      </c>
    </row>
    <row r="1047" spans="1:8">
      <c r="A1047" s="48" t="str">
        <f>('ANNEXURE B &amp; C'!S$3)</f>
        <v>410303</v>
      </c>
      <c r="B1047" s="2">
        <v>1030004</v>
      </c>
      <c r="C1047" s="2" t="s">
        <v>20</v>
      </c>
      <c r="D1047" s="20">
        <v>0</v>
      </c>
      <c r="E1047" s="20">
        <v>0</v>
      </c>
      <c r="F1047" s="38">
        <f>('ANNEXURE B &amp; C'!S$28)</f>
        <v>0</v>
      </c>
      <c r="G1047" s="9" t="str">
        <f t="shared" si="32"/>
        <v/>
      </c>
      <c r="H1047" s="52" t="str">
        <f t="shared" si="33"/>
        <v/>
      </c>
    </row>
    <row r="1048" spans="1:8">
      <c r="A1048" s="48" t="str">
        <f>('ANNEXURE B &amp; C'!S$3)</f>
        <v>410303</v>
      </c>
      <c r="B1048" s="3">
        <v>1039990</v>
      </c>
      <c r="C1048" s="3" t="s">
        <v>21</v>
      </c>
      <c r="D1048" s="39">
        <v>0</v>
      </c>
      <c r="E1048" s="39">
        <v>8640</v>
      </c>
      <c r="F1048" s="39">
        <f>SUM(F1044:F1047)</f>
        <v>17280</v>
      </c>
      <c r="G1048" s="9" t="str">
        <f t="shared" si="32"/>
        <v/>
      </c>
      <c r="H1048" s="52" t="str">
        <f t="shared" si="33"/>
        <v>NO ORIGINAL BUDGET</v>
      </c>
    </row>
    <row r="1049" spans="1:8">
      <c r="B1049" s="1"/>
      <c r="C1049" s="1"/>
      <c r="D1049" s="31"/>
      <c r="E1049" s="31"/>
      <c r="F1049" s="31"/>
      <c r="G1049" s="9" t="str">
        <f t="shared" si="32"/>
        <v/>
      </c>
      <c r="H1049" s="52" t="str">
        <f t="shared" si="33"/>
        <v/>
      </c>
    </row>
    <row r="1050" spans="1:8">
      <c r="A1050" s="48" t="str">
        <f>('ANNEXURE B &amp; C'!S$3)</f>
        <v>410303</v>
      </c>
      <c r="B1050" s="1">
        <v>1040000</v>
      </c>
      <c r="C1050" s="1" t="s">
        <v>22</v>
      </c>
      <c r="D1050" s="31"/>
      <c r="E1050" s="31"/>
      <c r="F1050" s="31"/>
      <c r="G1050" s="9" t="str">
        <f t="shared" si="32"/>
        <v/>
      </c>
      <c r="H1050" s="52" t="str">
        <f t="shared" si="33"/>
        <v/>
      </c>
    </row>
    <row r="1051" spans="1:8">
      <c r="A1051" s="48" t="str">
        <f>('ANNEXURE B &amp; C'!S$3)</f>
        <v>410303</v>
      </c>
      <c r="B1051" s="2">
        <v>1040001</v>
      </c>
      <c r="C1051" s="2" t="s">
        <v>23</v>
      </c>
      <c r="D1051" s="20">
        <v>216681</v>
      </c>
      <c r="E1051" s="20">
        <v>96509.01</v>
      </c>
      <c r="F1051" s="38">
        <f>('ANNEXURE B &amp; C'!S$32)</f>
        <v>199898</v>
      </c>
      <c r="G1051" s="9" t="str">
        <f t="shared" si="32"/>
        <v/>
      </c>
      <c r="H1051" s="52">
        <f t="shared" si="33"/>
        <v>-7.7454876062045125E-2</v>
      </c>
    </row>
    <row r="1052" spans="1:8">
      <c r="A1052" s="48" t="str">
        <f>('ANNEXURE B &amp; C'!S$3)</f>
        <v>410303</v>
      </c>
      <c r="B1052" s="2">
        <v>1040002</v>
      </c>
      <c r="C1052" s="2" t="s">
        <v>24</v>
      </c>
      <c r="D1052" s="20">
        <v>17280</v>
      </c>
      <c r="E1052" s="20">
        <v>0</v>
      </c>
      <c r="F1052" s="38">
        <f>('ANNEXURE B &amp; C'!S$33)</f>
        <v>0</v>
      </c>
      <c r="G1052" s="9" t="str">
        <f t="shared" si="32"/>
        <v/>
      </c>
      <c r="H1052" s="52" t="str">
        <f t="shared" si="33"/>
        <v/>
      </c>
    </row>
    <row r="1053" spans="1:8">
      <c r="A1053" s="48" t="str">
        <f>('ANNEXURE B &amp; C'!S$3)</f>
        <v>410303</v>
      </c>
      <c r="B1053" s="2">
        <v>1040003</v>
      </c>
      <c r="C1053" s="2" t="s">
        <v>25</v>
      </c>
      <c r="D1053" s="20">
        <v>0</v>
      </c>
      <c r="E1053" s="20">
        <v>0</v>
      </c>
      <c r="F1053" s="38">
        <f>('ANNEXURE B &amp; C'!S$34)</f>
        <v>0</v>
      </c>
      <c r="G1053" s="9" t="str">
        <f t="shared" si="32"/>
        <v/>
      </c>
      <c r="H1053" s="52" t="str">
        <f t="shared" si="33"/>
        <v/>
      </c>
    </row>
    <row r="1054" spans="1:8">
      <c r="A1054" s="48" t="str">
        <f>('ANNEXURE B &amp; C'!S$3)</f>
        <v>410303</v>
      </c>
      <c r="B1054" s="2">
        <v>1040004</v>
      </c>
      <c r="C1054" s="2" t="s">
        <v>26</v>
      </c>
      <c r="D1054" s="20">
        <v>51234</v>
      </c>
      <c r="E1054" s="20">
        <v>23842.03</v>
      </c>
      <c r="F1054" s="38">
        <f>('ANNEXURE B &amp; C'!S$35)</f>
        <v>48717</v>
      </c>
      <c r="G1054" s="9" t="str">
        <f t="shared" si="32"/>
        <v/>
      </c>
      <c r="H1054" s="52">
        <f t="shared" si="33"/>
        <v>-4.9127532497950578E-2</v>
      </c>
    </row>
    <row r="1055" spans="1:8">
      <c r="A1055" s="48" t="str">
        <f>('ANNEXURE B &amp; C'!S$3)</f>
        <v>410303</v>
      </c>
      <c r="B1055" s="2">
        <v>1040005</v>
      </c>
      <c r="C1055" s="2" t="s">
        <v>27</v>
      </c>
      <c r="D1055" s="20">
        <v>6432</v>
      </c>
      <c r="E1055" s="20">
        <v>0</v>
      </c>
      <c r="F1055" s="38">
        <f>('ANNEXURE B &amp; C'!S$36)</f>
        <v>6432</v>
      </c>
      <c r="G1055" s="9" t="str">
        <f t="shared" si="32"/>
        <v/>
      </c>
      <c r="H1055" s="52">
        <f t="shared" si="33"/>
        <v>0</v>
      </c>
    </row>
    <row r="1056" spans="1:8">
      <c r="A1056" s="48" t="str">
        <f>('ANNEXURE B &amp; C'!S$3)</f>
        <v>410303</v>
      </c>
      <c r="B1056" s="2">
        <v>1040006</v>
      </c>
      <c r="C1056" s="2" t="s">
        <v>28</v>
      </c>
      <c r="D1056" s="20">
        <v>84939</v>
      </c>
      <c r="E1056" s="20">
        <v>42469.5</v>
      </c>
      <c r="F1056" s="38">
        <f>('ANNEXURE B &amp; C'!S$37)</f>
        <v>84940</v>
      </c>
      <c r="G1056" s="9" t="str">
        <f t="shared" si="32"/>
        <v/>
      </c>
      <c r="H1056" s="52">
        <f t="shared" si="33"/>
        <v>1.1773154852305772E-5</v>
      </c>
    </row>
    <row r="1057" spans="1:8">
      <c r="A1057" s="48" t="str">
        <f>('ANNEXURE B &amp; C'!S$3)</f>
        <v>410303</v>
      </c>
      <c r="B1057" s="2">
        <v>1040007</v>
      </c>
      <c r="C1057" s="2" t="s">
        <v>29</v>
      </c>
      <c r="D1057" s="20">
        <v>0</v>
      </c>
      <c r="E1057" s="20">
        <v>0</v>
      </c>
      <c r="F1057" s="38">
        <f>('ANNEXURE B &amp; C'!S$38)</f>
        <v>0</v>
      </c>
      <c r="G1057" s="9" t="str">
        <f t="shared" si="32"/>
        <v/>
      </c>
      <c r="H1057" s="52" t="str">
        <f t="shared" si="33"/>
        <v/>
      </c>
    </row>
    <row r="1058" spans="1:8">
      <c r="A1058" s="48" t="str">
        <f>('ANNEXURE B &amp; C'!S$3)</f>
        <v>410303</v>
      </c>
      <c r="B1058" s="2">
        <v>1040008</v>
      </c>
      <c r="C1058" s="2" t="s">
        <v>30</v>
      </c>
      <c r="D1058" s="20">
        <v>0</v>
      </c>
      <c r="E1058" s="20">
        <v>0</v>
      </c>
      <c r="F1058" s="38">
        <f>('ANNEXURE B &amp; C'!S$39)</f>
        <v>0</v>
      </c>
      <c r="G1058" s="9" t="str">
        <f t="shared" si="32"/>
        <v/>
      </c>
      <c r="H1058" s="52" t="str">
        <f t="shared" si="33"/>
        <v/>
      </c>
    </row>
    <row r="1059" spans="1:8">
      <c r="A1059" s="48" t="str">
        <f>('ANNEXURE B &amp; C'!S$3)</f>
        <v>410303</v>
      </c>
      <c r="B1059" s="3">
        <v>1049990</v>
      </c>
      <c r="C1059" s="3" t="s">
        <v>31</v>
      </c>
      <c r="D1059" s="39">
        <v>376566</v>
      </c>
      <c r="E1059" s="39">
        <v>162820.53999999998</v>
      </c>
      <c r="F1059" s="39">
        <f>SUM(F1051:F1058)</f>
        <v>339987</v>
      </c>
      <c r="G1059" s="9" t="str">
        <f t="shared" si="32"/>
        <v/>
      </c>
      <c r="H1059" s="52">
        <f t="shared" si="33"/>
        <v>-9.7138350249358685E-2</v>
      </c>
    </row>
    <row r="1060" spans="1:8">
      <c r="B1060" s="1"/>
      <c r="C1060" s="1"/>
      <c r="D1060" s="31"/>
      <c r="E1060" s="31"/>
      <c r="F1060" s="31"/>
      <c r="G1060" s="9" t="str">
        <f t="shared" si="32"/>
        <v/>
      </c>
      <c r="H1060" s="52" t="str">
        <f t="shared" si="33"/>
        <v/>
      </c>
    </row>
    <row r="1061" spans="1:8" ht="15.75" thickBot="1">
      <c r="A1061" s="48" t="str">
        <f>('ANNEXURE B &amp; C'!S$3)</f>
        <v>410303</v>
      </c>
      <c r="B1061" s="4">
        <v>1049995</v>
      </c>
      <c r="C1061" s="4" t="s">
        <v>32</v>
      </c>
      <c r="D1061" s="40">
        <v>378063</v>
      </c>
      <c r="E1061" s="40">
        <v>175425.21999999997</v>
      </c>
      <c r="F1061" s="40">
        <f>SUM(F1059+F1048+F1041)</f>
        <v>358765</v>
      </c>
      <c r="G1061" s="9" t="str">
        <f t="shared" si="32"/>
        <v/>
      </c>
      <c r="H1061" s="52">
        <f t="shared" si="33"/>
        <v>-5.1044402652467978E-2</v>
      </c>
    </row>
    <row r="1062" spans="1:8" ht="15.75" thickTop="1">
      <c r="B1062" s="1"/>
      <c r="C1062" s="1"/>
      <c r="D1062" s="31"/>
      <c r="E1062" s="31"/>
      <c r="F1062" s="31"/>
      <c r="G1062" s="9" t="str">
        <f t="shared" si="32"/>
        <v/>
      </c>
      <c r="H1062" s="52" t="str">
        <f t="shared" si="33"/>
        <v/>
      </c>
    </row>
    <row r="1063" spans="1:8">
      <c r="A1063" s="48" t="str">
        <f>('ANNEXURE B &amp; C'!S$3)</f>
        <v>410303</v>
      </c>
      <c r="B1063" s="1">
        <v>1050000</v>
      </c>
      <c r="C1063" s="1" t="s">
        <v>33</v>
      </c>
      <c r="D1063" s="31"/>
      <c r="E1063" s="31"/>
      <c r="F1063" s="31"/>
      <c r="G1063" s="9" t="str">
        <f t="shared" si="32"/>
        <v/>
      </c>
      <c r="H1063" s="52" t="str">
        <f t="shared" si="33"/>
        <v/>
      </c>
    </row>
    <row r="1064" spans="1:8">
      <c r="B1064" s="1"/>
      <c r="C1064" s="1"/>
      <c r="D1064" s="31"/>
      <c r="E1064" s="31"/>
      <c r="F1064" s="31"/>
      <c r="G1064" s="9" t="str">
        <f t="shared" si="32"/>
        <v/>
      </c>
      <c r="H1064" s="52" t="str">
        <f t="shared" si="33"/>
        <v/>
      </c>
    </row>
    <row r="1065" spans="1:8">
      <c r="A1065" s="48" t="str">
        <f>('ANNEXURE B &amp; C'!S$3)</f>
        <v>410303</v>
      </c>
      <c r="B1065" s="1">
        <v>1060000</v>
      </c>
      <c r="C1065" s="1" t="s">
        <v>34</v>
      </c>
      <c r="D1065" s="31"/>
      <c r="E1065" s="31"/>
      <c r="F1065" s="31"/>
      <c r="G1065" s="9" t="str">
        <f t="shared" si="32"/>
        <v/>
      </c>
      <c r="H1065" s="52" t="str">
        <f t="shared" si="33"/>
        <v/>
      </c>
    </row>
    <row r="1066" spans="1:8">
      <c r="A1066" s="48" t="str">
        <f>('ANNEXURE B &amp; C'!S$3)</f>
        <v>410303</v>
      </c>
      <c r="B1066" s="2">
        <v>1060001</v>
      </c>
      <c r="C1066" s="2" t="s">
        <v>35</v>
      </c>
      <c r="D1066" s="20">
        <v>0</v>
      </c>
      <c r="E1066" s="20">
        <v>0</v>
      </c>
      <c r="F1066" s="38">
        <f>('ANNEXURE B &amp; C'!S$47)</f>
        <v>0</v>
      </c>
      <c r="G1066" s="9" t="str">
        <f t="shared" si="32"/>
        <v/>
      </c>
      <c r="H1066" s="52" t="str">
        <f t="shared" si="33"/>
        <v/>
      </c>
    </row>
    <row r="1067" spans="1:8">
      <c r="A1067" s="48" t="str">
        <f>('ANNEXURE B &amp; C'!S$3)</f>
        <v>410303</v>
      </c>
      <c r="B1067" s="2">
        <v>1060003</v>
      </c>
      <c r="C1067" s="2" t="s">
        <v>36</v>
      </c>
      <c r="D1067" s="20">
        <v>0</v>
      </c>
      <c r="E1067" s="20">
        <v>0</v>
      </c>
      <c r="F1067" s="38">
        <f>('ANNEXURE B &amp; C'!S$48)</f>
        <v>0</v>
      </c>
      <c r="G1067" s="9" t="str">
        <f t="shared" si="32"/>
        <v/>
      </c>
      <c r="H1067" s="52" t="str">
        <f t="shared" si="33"/>
        <v/>
      </c>
    </row>
    <row r="1068" spans="1:8">
      <c r="A1068" s="48" t="str">
        <f>('ANNEXURE B &amp; C'!S$3)</f>
        <v>410303</v>
      </c>
      <c r="B1068" s="2">
        <v>1060090</v>
      </c>
      <c r="C1068" s="2" t="s">
        <v>37</v>
      </c>
      <c r="D1068" s="20">
        <v>0</v>
      </c>
      <c r="E1068" s="20">
        <v>0</v>
      </c>
      <c r="F1068" s="38">
        <f>('ANNEXURE B &amp; C'!S$49)</f>
        <v>0</v>
      </c>
      <c r="G1068" s="9" t="str">
        <f t="shared" si="32"/>
        <v/>
      </c>
      <c r="H1068" s="52" t="str">
        <f t="shared" si="33"/>
        <v/>
      </c>
    </row>
    <row r="1069" spans="1:8">
      <c r="A1069" s="48" t="str">
        <f>('ANNEXURE B &amp; C'!S$3)</f>
        <v>410303</v>
      </c>
      <c r="B1069" s="2">
        <v>1060100</v>
      </c>
      <c r="C1069" s="2" t="s">
        <v>38</v>
      </c>
      <c r="D1069" s="20">
        <v>0</v>
      </c>
      <c r="E1069" s="20">
        <v>0</v>
      </c>
      <c r="F1069" s="38">
        <f>('ANNEXURE B &amp; C'!S$50)</f>
        <v>0</v>
      </c>
      <c r="G1069" s="9" t="str">
        <f t="shared" si="32"/>
        <v/>
      </c>
      <c r="H1069" s="52" t="str">
        <f t="shared" si="33"/>
        <v/>
      </c>
    </row>
    <row r="1070" spans="1:8">
      <c r="A1070" s="48" t="str">
        <f>('ANNEXURE B &amp; C'!S$3)</f>
        <v>410303</v>
      </c>
      <c r="B1070" s="2">
        <v>1060200</v>
      </c>
      <c r="C1070" s="2" t="s">
        <v>39</v>
      </c>
      <c r="D1070" s="20">
        <v>0</v>
      </c>
      <c r="E1070" s="20">
        <v>0</v>
      </c>
      <c r="F1070" s="38">
        <f>('ANNEXURE B &amp; C'!S$51)</f>
        <v>0</v>
      </c>
      <c r="G1070" s="9" t="str">
        <f t="shared" si="32"/>
        <v/>
      </c>
      <c r="H1070" s="52" t="str">
        <f t="shared" si="33"/>
        <v/>
      </c>
    </row>
    <row r="1071" spans="1:8">
      <c r="A1071" s="48" t="str">
        <f>('ANNEXURE B &amp; C'!S$3)</f>
        <v>410303</v>
      </c>
      <c r="B1071" s="2">
        <v>1060201</v>
      </c>
      <c r="C1071" s="2" t="s">
        <v>40</v>
      </c>
      <c r="D1071" s="20">
        <v>0</v>
      </c>
      <c r="E1071" s="20">
        <v>0</v>
      </c>
      <c r="F1071" s="38">
        <f>('ANNEXURE B &amp; C'!S$52)</f>
        <v>0</v>
      </c>
      <c r="G1071" s="9" t="str">
        <f t="shared" si="32"/>
        <v/>
      </c>
      <c r="H1071" s="52" t="str">
        <f t="shared" si="33"/>
        <v/>
      </c>
    </row>
    <row r="1072" spans="1:8">
      <c r="A1072" s="48" t="str">
        <f>('ANNEXURE B &amp; C'!S$3)</f>
        <v>410303</v>
      </c>
      <c r="B1072" s="2">
        <v>1060204</v>
      </c>
      <c r="C1072" s="2" t="s">
        <v>41</v>
      </c>
      <c r="D1072" s="20">
        <v>0</v>
      </c>
      <c r="E1072" s="20">
        <v>0</v>
      </c>
      <c r="F1072" s="38">
        <f>('ANNEXURE B &amp; C'!S$53)</f>
        <v>0</v>
      </c>
      <c r="G1072" s="9" t="str">
        <f t="shared" si="32"/>
        <v/>
      </c>
      <c r="H1072" s="52" t="str">
        <f t="shared" si="33"/>
        <v/>
      </c>
    </row>
    <row r="1073" spans="1:8">
      <c r="A1073" s="48" t="str">
        <f>('ANNEXURE B &amp; C'!S$3)</f>
        <v>410303</v>
      </c>
      <c r="B1073" s="2">
        <v>1060205</v>
      </c>
      <c r="C1073" s="2" t="s">
        <v>42</v>
      </c>
      <c r="D1073" s="20">
        <v>0</v>
      </c>
      <c r="E1073" s="20">
        <v>0</v>
      </c>
      <c r="F1073" s="38">
        <f>('ANNEXURE B &amp; C'!S$54)</f>
        <v>0</v>
      </c>
      <c r="G1073" s="9" t="str">
        <f t="shared" si="32"/>
        <v/>
      </c>
      <c r="H1073" s="52" t="str">
        <f t="shared" si="33"/>
        <v/>
      </c>
    </row>
    <row r="1074" spans="1:8">
      <c r="A1074" s="48" t="str">
        <f>('ANNEXURE B &amp; C'!S$3)</f>
        <v>410303</v>
      </c>
      <c r="B1074" s="2">
        <v>1060207</v>
      </c>
      <c r="C1074" s="2" t="s">
        <v>43</v>
      </c>
      <c r="D1074" s="20">
        <v>0</v>
      </c>
      <c r="E1074" s="20">
        <v>0</v>
      </c>
      <c r="F1074" s="38">
        <f>('ANNEXURE B &amp; C'!S$55)</f>
        <v>0</v>
      </c>
      <c r="G1074" s="9" t="str">
        <f t="shared" si="32"/>
        <v/>
      </c>
      <c r="H1074" s="52" t="str">
        <f t="shared" si="33"/>
        <v/>
      </c>
    </row>
    <row r="1075" spans="1:8">
      <c r="A1075" s="48" t="str">
        <f>('ANNEXURE B &amp; C'!S$3)</f>
        <v>410303</v>
      </c>
      <c r="B1075" s="2">
        <v>1060208</v>
      </c>
      <c r="C1075" s="2" t="s">
        <v>44</v>
      </c>
      <c r="D1075" s="20">
        <v>10000</v>
      </c>
      <c r="E1075" s="20">
        <v>4000</v>
      </c>
      <c r="F1075" s="38">
        <f>('ANNEXURE B &amp; C'!S$56)</f>
        <v>10000</v>
      </c>
      <c r="G1075" s="9" t="str">
        <f t="shared" si="32"/>
        <v/>
      </c>
      <c r="H1075" s="52">
        <f t="shared" si="33"/>
        <v>0</v>
      </c>
    </row>
    <row r="1076" spans="1:8">
      <c r="A1076" s="48" t="str">
        <f>('ANNEXURE B &amp; C'!S$3)</f>
        <v>410303</v>
      </c>
      <c r="B1076" s="2">
        <v>1060209</v>
      </c>
      <c r="C1076" s="2" t="s">
        <v>45</v>
      </c>
      <c r="D1076" s="20">
        <v>0</v>
      </c>
      <c r="E1076" s="20">
        <v>0</v>
      </c>
      <c r="F1076" s="38">
        <f>('ANNEXURE B &amp; C'!S$57)</f>
        <v>0</v>
      </c>
      <c r="G1076" s="9" t="str">
        <f t="shared" si="32"/>
        <v/>
      </c>
      <c r="H1076" s="52" t="str">
        <f t="shared" si="33"/>
        <v/>
      </c>
    </row>
    <row r="1077" spans="1:8">
      <c r="A1077" s="48" t="str">
        <f>('ANNEXURE B &amp; C'!S$3)</f>
        <v>410303</v>
      </c>
      <c r="B1077" s="2">
        <v>1060210</v>
      </c>
      <c r="C1077" s="2" t="s">
        <v>46</v>
      </c>
      <c r="D1077" s="20">
        <v>0</v>
      </c>
      <c r="E1077" s="20">
        <v>0</v>
      </c>
      <c r="F1077" s="38">
        <f>('ANNEXURE B &amp; C'!S$58)</f>
        <v>0</v>
      </c>
      <c r="G1077" s="9" t="str">
        <f t="shared" si="32"/>
        <v/>
      </c>
      <c r="H1077" s="52" t="str">
        <f t="shared" si="33"/>
        <v/>
      </c>
    </row>
    <row r="1078" spans="1:8">
      <c r="A1078" s="48" t="str">
        <f>('ANNEXURE B &amp; C'!S$3)</f>
        <v>410303</v>
      </c>
      <c r="B1078" s="2">
        <v>1060303</v>
      </c>
      <c r="C1078" s="2" t="s">
        <v>47</v>
      </c>
      <c r="D1078" s="20">
        <v>0</v>
      </c>
      <c r="E1078" s="20">
        <v>0</v>
      </c>
      <c r="F1078" s="38">
        <f>('ANNEXURE B &amp; C'!S$59)</f>
        <v>0</v>
      </c>
      <c r="G1078" s="9" t="str">
        <f t="shared" si="32"/>
        <v/>
      </c>
      <c r="H1078" s="52" t="str">
        <f t="shared" si="33"/>
        <v/>
      </c>
    </row>
    <row r="1079" spans="1:8">
      <c r="A1079" s="48" t="str">
        <f>('ANNEXURE B &amp; C'!S$3)</f>
        <v>410303</v>
      </c>
      <c r="B1079" s="2">
        <v>1060304</v>
      </c>
      <c r="C1079" s="2" t="s">
        <v>48</v>
      </c>
      <c r="D1079" s="20">
        <v>0</v>
      </c>
      <c r="E1079" s="20">
        <v>0</v>
      </c>
      <c r="F1079" s="38">
        <f>('ANNEXURE B &amp; C'!S$60)</f>
        <v>0</v>
      </c>
      <c r="G1079" s="9" t="str">
        <f t="shared" si="32"/>
        <v/>
      </c>
      <c r="H1079" s="52" t="str">
        <f t="shared" si="33"/>
        <v/>
      </c>
    </row>
    <row r="1080" spans="1:8">
      <c r="A1080" s="48" t="str">
        <f>('ANNEXURE B &amp; C'!S$3)</f>
        <v>410303</v>
      </c>
      <c r="B1080" s="2">
        <v>1060305</v>
      </c>
      <c r="C1080" s="2" t="s">
        <v>49</v>
      </c>
      <c r="D1080" s="20">
        <v>0</v>
      </c>
      <c r="E1080" s="20">
        <v>0</v>
      </c>
      <c r="F1080" s="38">
        <f>('ANNEXURE B &amp; C'!S$61)</f>
        <v>0</v>
      </c>
      <c r="G1080" s="9" t="str">
        <f t="shared" si="32"/>
        <v/>
      </c>
      <c r="H1080" s="52" t="str">
        <f t="shared" si="33"/>
        <v/>
      </c>
    </row>
    <row r="1081" spans="1:8">
      <c r="A1081" s="48" t="str">
        <f>('ANNEXURE B &amp; C'!S$3)</f>
        <v>410303</v>
      </c>
      <c r="B1081" s="2">
        <v>1060400</v>
      </c>
      <c r="C1081" s="2" t="s">
        <v>50</v>
      </c>
      <c r="D1081" s="20">
        <v>0</v>
      </c>
      <c r="E1081" s="20">
        <v>0</v>
      </c>
      <c r="F1081" s="38">
        <f>('ANNEXURE B &amp; C'!S$62)</f>
        <v>0</v>
      </c>
      <c r="G1081" s="9" t="str">
        <f t="shared" si="32"/>
        <v/>
      </c>
      <c r="H1081" s="52" t="str">
        <f t="shared" si="33"/>
        <v/>
      </c>
    </row>
    <row r="1082" spans="1:8">
      <c r="A1082" s="48" t="str">
        <f>('ANNEXURE B &amp; C'!S$3)</f>
        <v>410303</v>
      </c>
      <c r="B1082" s="2">
        <v>1060401</v>
      </c>
      <c r="C1082" s="2" t="s">
        <v>51</v>
      </c>
      <c r="D1082" s="20">
        <v>4000</v>
      </c>
      <c r="E1082" s="20">
        <v>0</v>
      </c>
      <c r="F1082" s="38">
        <f>('ANNEXURE B &amp; C'!S$63)</f>
        <v>4000</v>
      </c>
      <c r="G1082" s="9" t="str">
        <f t="shared" si="32"/>
        <v/>
      </c>
      <c r="H1082" s="52">
        <f t="shared" si="33"/>
        <v>0</v>
      </c>
    </row>
    <row r="1083" spans="1:8">
      <c r="A1083" s="48" t="str">
        <f>('ANNEXURE B &amp; C'!S$3)</f>
        <v>410303</v>
      </c>
      <c r="B1083" s="2">
        <v>1060402</v>
      </c>
      <c r="C1083" s="2" t="s">
        <v>52</v>
      </c>
      <c r="D1083" s="20">
        <v>10000</v>
      </c>
      <c r="E1083" s="20">
        <v>1539.84</v>
      </c>
      <c r="F1083" s="38">
        <f>('ANNEXURE B &amp; C'!S$64)</f>
        <v>10000</v>
      </c>
      <c r="G1083" s="9" t="str">
        <f t="shared" si="32"/>
        <v/>
      </c>
      <c r="H1083" s="52">
        <f t="shared" si="33"/>
        <v>0</v>
      </c>
    </row>
    <row r="1084" spans="1:8">
      <c r="A1084" s="48" t="str">
        <f>('ANNEXURE B &amp; C'!S$3)</f>
        <v>410303</v>
      </c>
      <c r="B1084" s="2">
        <v>1060403</v>
      </c>
      <c r="C1084" s="2" t="s">
        <v>53</v>
      </c>
      <c r="D1084" s="20">
        <v>0</v>
      </c>
      <c r="E1084" s="20">
        <v>0</v>
      </c>
      <c r="F1084" s="38">
        <f>('ANNEXURE B &amp; C'!S$65)</f>
        <v>0</v>
      </c>
      <c r="G1084" s="9" t="str">
        <f t="shared" si="32"/>
        <v/>
      </c>
      <c r="H1084" s="52" t="str">
        <f t="shared" si="33"/>
        <v/>
      </c>
    </row>
    <row r="1085" spans="1:8">
      <c r="A1085" s="48" t="str">
        <f>('ANNEXURE B &amp; C'!S$3)</f>
        <v>410303</v>
      </c>
      <c r="B1085" s="2">
        <v>1060404</v>
      </c>
      <c r="C1085" s="2" t="s">
        <v>54</v>
      </c>
      <c r="D1085" s="20">
        <v>0</v>
      </c>
      <c r="E1085" s="20">
        <v>0</v>
      </c>
      <c r="F1085" s="38">
        <f>('ANNEXURE B &amp; C'!S$66)</f>
        <v>0</v>
      </c>
      <c r="G1085" s="9" t="str">
        <f t="shared" si="32"/>
        <v/>
      </c>
      <c r="H1085" s="52" t="str">
        <f t="shared" si="33"/>
        <v/>
      </c>
    </row>
    <row r="1086" spans="1:8">
      <c r="A1086" s="48" t="str">
        <f>('ANNEXURE B &amp; C'!S$3)</f>
        <v>410303</v>
      </c>
      <c r="B1086" s="2">
        <v>1060405</v>
      </c>
      <c r="C1086" s="2" t="s">
        <v>55</v>
      </c>
      <c r="D1086" s="20">
        <v>0</v>
      </c>
      <c r="E1086" s="20">
        <v>0</v>
      </c>
      <c r="F1086" s="38">
        <f>('ANNEXURE B &amp; C'!S$67)</f>
        <v>0</v>
      </c>
      <c r="G1086" s="9" t="str">
        <f t="shared" si="32"/>
        <v/>
      </c>
      <c r="H1086" s="52" t="str">
        <f t="shared" si="33"/>
        <v/>
      </c>
    </row>
    <row r="1087" spans="1:8">
      <c r="A1087" s="48" t="str">
        <f>('ANNEXURE B &amp; C'!S$3)</f>
        <v>410303</v>
      </c>
      <c r="B1087" s="2">
        <v>1060601</v>
      </c>
      <c r="C1087" s="2" t="s">
        <v>56</v>
      </c>
      <c r="D1087" s="20">
        <v>0</v>
      </c>
      <c r="E1087" s="20">
        <v>0</v>
      </c>
      <c r="F1087" s="38">
        <f>('ANNEXURE B &amp; C'!S$68)</f>
        <v>0</v>
      </c>
      <c r="G1087" s="9" t="str">
        <f t="shared" si="32"/>
        <v/>
      </c>
      <c r="H1087" s="52" t="str">
        <f t="shared" si="33"/>
        <v/>
      </c>
    </row>
    <row r="1088" spans="1:8">
      <c r="A1088" s="48" t="str">
        <f>('ANNEXURE B &amp; C'!S$3)</f>
        <v>410303</v>
      </c>
      <c r="B1088" s="2">
        <v>1060701</v>
      </c>
      <c r="C1088" s="2" t="s">
        <v>57</v>
      </c>
      <c r="D1088" s="20">
        <v>0</v>
      </c>
      <c r="E1088" s="20">
        <v>0</v>
      </c>
      <c r="F1088" s="38">
        <f>('ANNEXURE B &amp; C'!S$69)</f>
        <v>0</v>
      </c>
      <c r="G1088" s="9" t="str">
        <f t="shared" si="32"/>
        <v/>
      </c>
      <c r="H1088" s="52" t="str">
        <f t="shared" si="33"/>
        <v/>
      </c>
    </row>
    <row r="1089" spans="1:8">
      <c r="A1089" s="48" t="str">
        <f>('ANNEXURE B &amp; C'!S$3)</f>
        <v>410303</v>
      </c>
      <c r="B1089" s="2">
        <v>1060702</v>
      </c>
      <c r="C1089" s="2" t="s">
        <v>58</v>
      </c>
      <c r="D1089" s="20">
        <v>0</v>
      </c>
      <c r="E1089" s="20">
        <v>0</v>
      </c>
      <c r="F1089" s="38">
        <f>('ANNEXURE B &amp; C'!S$70)</f>
        <v>0</v>
      </c>
      <c r="G1089" s="9" t="str">
        <f t="shared" si="32"/>
        <v/>
      </c>
      <c r="H1089" s="52" t="str">
        <f t="shared" si="33"/>
        <v/>
      </c>
    </row>
    <row r="1090" spans="1:8">
      <c r="A1090" s="48" t="str">
        <f>('ANNEXURE B &amp; C'!S$3)</f>
        <v>410303</v>
      </c>
      <c r="B1090" s="2">
        <v>1061101</v>
      </c>
      <c r="C1090" s="2" t="s">
        <v>59</v>
      </c>
      <c r="D1090" s="20">
        <v>0</v>
      </c>
      <c r="E1090" s="20">
        <v>0</v>
      </c>
      <c r="F1090" s="38">
        <f>('ANNEXURE B &amp; C'!S$71)</f>
        <v>0</v>
      </c>
      <c r="G1090" s="9" t="str">
        <f t="shared" si="32"/>
        <v/>
      </c>
      <c r="H1090" s="52" t="str">
        <f t="shared" si="33"/>
        <v/>
      </c>
    </row>
    <row r="1091" spans="1:8">
      <c r="A1091" s="48" t="str">
        <f>('ANNEXURE B &amp; C'!S$3)</f>
        <v>410303</v>
      </c>
      <c r="B1091" s="2">
        <v>1061102</v>
      </c>
      <c r="C1091" s="2" t="s">
        <v>60</v>
      </c>
      <c r="D1091" s="20">
        <v>0</v>
      </c>
      <c r="E1091" s="20">
        <v>0</v>
      </c>
      <c r="F1091" s="38">
        <f>('ANNEXURE B &amp; C'!S$72)</f>
        <v>0</v>
      </c>
      <c r="G1091" s="9" t="str">
        <f t="shared" si="32"/>
        <v/>
      </c>
      <c r="H1091" s="52" t="str">
        <f t="shared" si="33"/>
        <v/>
      </c>
    </row>
    <row r="1092" spans="1:8">
      <c r="A1092" s="48" t="str">
        <f>('ANNEXURE B &amp; C'!S$3)</f>
        <v>410303</v>
      </c>
      <c r="B1092" s="2">
        <v>1061104</v>
      </c>
      <c r="C1092" s="2" t="s">
        <v>61</v>
      </c>
      <c r="D1092" s="20">
        <v>0</v>
      </c>
      <c r="E1092" s="20">
        <v>0</v>
      </c>
      <c r="F1092" s="38">
        <f>('ANNEXURE B &amp; C'!S$73)</f>
        <v>0</v>
      </c>
      <c r="G1092" s="9" t="str">
        <f t="shared" si="32"/>
        <v/>
      </c>
      <c r="H1092" s="52" t="str">
        <f t="shared" si="33"/>
        <v/>
      </c>
    </row>
    <row r="1093" spans="1:8">
      <c r="A1093" s="48" t="str">
        <f>('ANNEXURE B &amp; C'!S$3)</f>
        <v>410303</v>
      </c>
      <c r="B1093" s="2">
        <v>1061106</v>
      </c>
      <c r="C1093" s="2" t="s">
        <v>62</v>
      </c>
      <c r="D1093" s="20">
        <v>0</v>
      </c>
      <c r="E1093" s="20">
        <v>0</v>
      </c>
      <c r="F1093" s="38">
        <f>('ANNEXURE B &amp; C'!S$74)</f>
        <v>0</v>
      </c>
      <c r="G1093" s="9" t="str">
        <f t="shared" si="32"/>
        <v/>
      </c>
      <c r="H1093" s="52" t="str">
        <f t="shared" si="33"/>
        <v/>
      </c>
    </row>
    <row r="1094" spans="1:8">
      <c r="A1094" s="48" t="str">
        <f>('ANNEXURE B &amp; C'!S$3)</f>
        <v>410303</v>
      </c>
      <c r="B1094" s="2">
        <v>1061201</v>
      </c>
      <c r="C1094" s="2" t="s">
        <v>63</v>
      </c>
      <c r="D1094" s="20">
        <v>0</v>
      </c>
      <c r="E1094" s="20">
        <v>0</v>
      </c>
      <c r="F1094" s="38">
        <f>('ANNEXURE B &amp; C'!S$75)</f>
        <v>0</v>
      </c>
      <c r="G1094" s="9" t="str">
        <f t="shared" si="32"/>
        <v/>
      </c>
      <c r="H1094" s="52" t="str">
        <f t="shared" si="33"/>
        <v/>
      </c>
    </row>
    <row r="1095" spans="1:8">
      <c r="A1095" s="48" t="str">
        <f>('ANNEXURE B &amp; C'!S$3)</f>
        <v>410303</v>
      </c>
      <c r="B1095" s="2">
        <v>1061203</v>
      </c>
      <c r="C1095" s="2" t="s">
        <v>64</v>
      </c>
      <c r="D1095" s="20">
        <v>0</v>
      </c>
      <c r="E1095" s="20">
        <v>0</v>
      </c>
      <c r="F1095" s="38">
        <f>('ANNEXURE B &amp; C'!S$76)</f>
        <v>0</v>
      </c>
      <c r="G1095" s="9" t="str">
        <f t="shared" si="32"/>
        <v/>
      </c>
      <c r="H1095" s="52" t="str">
        <f t="shared" si="33"/>
        <v/>
      </c>
    </row>
    <row r="1096" spans="1:8">
      <c r="A1096" s="48" t="str">
        <f>('ANNEXURE B &amp; C'!S$3)</f>
        <v>410303</v>
      </c>
      <c r="B1096" s="2">
        <v>1061204</v>
      </c>
      <c r="C1096" s="2" t="s">
        <v>65</v>
      </c>
      <c r="D1096" s="20">
        <v>0</v>
      </c>
      <c r="E1096" s="20">
        <v>0</v>
      </c>
      <c r="F1096" s="38">
        <f>('ANNEXURE B &amp; C'!S$77)</f>
        <v>0</v>
      </c>
      <c r="G1096" s="9" t="str">
        <f t="shared" si="32"/>
        <v/>
      </c>
      <c r="H1096" s="52" t="str">
        <f t="shared" si="33"/>
        <v/>
      </c>
    </row>
    <row r="1097" spans="1:8">
      <c r="A1097" s="48" t="str">
        <f>('ANNEXURE B &amp; C'!S$3)</f>
        <v>410303</v>
      </c>
      <c r="B1097" s="2">
        <v>1061501</v>
      </c>
      <c r="C1097" s="2" t="s">
        <v>66</v>
      </c>
      <c r="D1097" s="20">
        <v>1000</v>
      </c>
      <c r="E1097" s="20">
        <v>492.11</v>
      </c>
      <c r="F1097" s="38">
        <f>('ANNEXURE B &amp; C'!S$78)</f>
        <v>1000</v>
      </c>
      <c r="G1097" s="9" t="str">
        <f t="shared" si="32"/>
        <v/>
      </c>
      <c r="H1097" s="52">
        <f t="shared" si="33"/>
        <v>0</v>
      </c>
    </row>
    <row r="1098" spans="1:8">
      <c r="A1098" s="48" t="str">
        <f>('ANNEXURE B &amp; C'!S$3)</f>
        <v>410303</v>
      </c>
      <c r="B1098" s="2">
        <v>1061502</v>
      </c>
      <c r="C1098" s="2" t="s">
        <v>67</v>
      </c>
      <c r="D1098" s="20">
        <v>0</v>
      </c>
      <c r="E1098" s="20">
        <v>0</v>
      </c>
      <c r="F1098" s="38">
        <f>('ANNEXURE B &amp; C'!S$79)</f>
        <v>0</v>
      </c>
      <c r="G1098" s="9" t="str">
        <f t="shared" ref="G1098:G1161" si="34">IF(E1098&lt;0.01,"",IF(E1098&gt;F1098,"BUDGET ERROR - INSUFICIENT",""))</f>
        <v/>
      </c>
      <c r="H1098" s="52" t="str">
        <f t="shared" ref="H1098:H1161" si="35">IF(F1098&lt;0.1,"",IF(D1098=0,"NO ORIGINAL BUDGET",(F1098-D1098)/D1098))</f>
        <v/>
      </c>
    </row>
    <row r="1099" spans="1:8">
      <c r="A1099" s="48" t="str">
        <f>('ANNEXURE B &amp; C'!S$3)</f>
        <v>410303</v>
      </c>
      <c r="B1099" s="2">
        <v>1061507</v>
      </c>
      <c r="C1099" s="2" t="s">
        <v>68</v>
      </c>
      <c r="D1099" s="20">
        <v>0</v>
      </c>
      <c r="E1099" s="20">
        <v>0</v>
      </c>
      <c r="F1099" s="38">
        <f>('ANNEXURE B &amp; C'!S$80)</f>
        <v>0</v>
      </c>
      <c r="G1099" s="9" t="str">
        <f t="shared" si="34"/>
        <v/>
      </c>
      <c r="H1099" s="52" t="str">
        <f t="shared" si="35"/>
        <v/>
      </c>
    </row>
    <row r="1100" spans="1:8">
      <c r="A1100" s="48" t="str">
        <f>('ANNEXURE B &amp; C'!S$3)</f>
        <v>410303</v>
      </c>
      <c r="B1100" s="2">
        <v>1061508</v>
      </c>
      <c r="C1100" s="2" t="s">
        <v>69</v>
      </c>
      <c r="D1100" s="20">
        <v>0</v>
      </c>
      <c r="E1100" s="20">
        <v>0</v>
      </c>
      <c r="F1100" s="38">
        <f>('ANNEXURE B &amp; C'!S$81)</f>
        <v>0</v>
      </c>
      <c r="G1100" s="9" t="str">
        <f t="shared" si="34"/>
        <v/>
      </c>
      <c r="H1100" s="52" t="str">
        <f t="shared" si="35"/>
        <v/>
      </c>
    </row>
    <row r="1101" spans="1:8">
      <c r="A1101" s="48" t="str">
        <f>('ANNEXURE B &amp; C'!S$3)</f>
        <v>410303</v>
      </c>
      <c r="B1101" s="2">
        <v>1061701</v>
      </c>
      <c r="C1101" s="2" t="s">
        <v>70</v>
      </c>
      <c r="D1101" s="20">
        <v>0</v>
      </c>
      <c r="E1101" s="20">
        <v>0</v>
      </c>
      <c r="F1101" s="38">
        <f>('ANNEXURE B &amp; C'!S$82)</f>
        <v>0</v>
      </c>
      <c r="G1101" s="9" t="str">
        <f t="shared" si="34"/>
        <v/>
      </c>
      <c r="H1101" s="52" t="str">
        <f t="shared" si="35"/>
        <v/>
      </c>
    </row>
    <row r="1102" spans="1:8">
      <c r="A1102" s="48" t="str">
        <f>('ANNEXURE B &amp; C'!S$3)</f>
        <v>410303</v>
      </c>
      <c r="B1102" s="2">
        <v>1061705</v>
      </c>
      <c r="C1102" s="2" t="s">
        <v>71</v>
      </c>
      <c r="D1102" s="20">
        <v>0</v>
      </c>
      <c r="E1102" s="20">
        <v>0</v>
      </c>
      <c r="F1102" s="38">
        <f>('ANNEXURE B &amp; C'!S$83)</f>
        <v>0</v>
      </c>
      <c r="G1102" s="9" t="str">
        <f t="shared" si="34"/>
        <v/>
      </c>
      <c r="H1102" s="52" t="str">
        <f t="shared" si="35"/>
        <v/>
      </c>
    </row>
    <row r="1103" spans="1:8">
      <c r="A1103" s="48" t="str">
        <f>('ANNEXURE B &amp; C'!S$3)</f>
        <v>410303</v>
      </c>
      <c r="B1103" s="2">
        <v>1061799</v>
      </c>
      <c r="C1103" s="2" t="s">
        <v>72</v>
      </c>
      <c r="D1103" s="20">
        <v>5000</v>
      </c>
      <c r="E1103" s="20">
        <v>0</v>
      </c>
      <c r="F1103" s="38">
        <f>('ANNEXURE B &amp; C'!S$84)</f>
        <v>5000</v>
      </c>
      <c r="G1103" s="9" t="str">
        <f t="shared" si="34"/>
        <v/>
      </c>
      <c r="H1103" s="52">
        <f t="shared" si="35"/>
        <v>0</v>
      </c>
    </row>
    <row r="1104" spans="1:8">
      <c r="A1104" s="48" t="str">
        <f>('ANNEXURE B &amp; C'!S$3)</f>
        <v>410303</v>
      </c>
      <c r="B1104" s="2">
        <v>1061800</v>
      </c>
      <c r="C1104" s="2" t="s">
        <v>73</v>
      </c>
      <c r="D1104" s="20">
        <v>2000</v>
      </c>
      <c r="E1104" s="20">
        <v>0</v>
      </c>
      <c r="F1104" s="38">
        <f>('ANNEXURE B &amp; C'!S$85)</f>
        <v>2000</v>
      </c>
      <c r="G1104" s="9" t="str">
        <f t="shared" si="34"/>
        <v/>
      </c>
      <c r="H1104" s="52">
        <f t="shared" si="35"/>
        <v>0</v>
      </c>
    </row>
    <row r="1105" spans="1:8">
      <c r="A1105" s="48" t="str">
        <f>('ANNEXURE B &amp; C'!S$3)</f>
        <v>410303</v>
      </c>
      <c r="B1105" s="2">
        <v>1061801</v>
      </c>
      <c r="C1105" s="2" t="s">
        <v>74</v>
      </c>
      <c r="D1105" s="20">
        <v>0</v>
      </c>
      <c r="E1105" s="20">
        <v>0</v>
      </c>
      <c r="F1105" s="38">
        <f>('ANNEXURE B &amp; C'!S$86)</f>
        <v>0</v>
      </c>
      <c r="G1105" s="9" t="str">
        <f t="shared" si="34"/>
        <v/>
      </c>
      <c r="H1105" s="52" t="str">
        <f t="shared" si="35"/>
        <v/>
      </c>
    </row>
    <row r="1106" spans="1:8">
      <c r="A1106" s="48" t="str">
        <f>('ANNEXURE B &amp; C'!S$3)</f>
        <v>410303</v>
      </c>
      <c r="B1106" s="2">
        <v>1061802</v>
      </c>
      <c r="C1106" s="2" t="s">
        <v>75</v>
      </c>
      <c r="D1106" s="20">
        <v>0</v>
      </c>
      <c r="E1106" s="20">
        <v>0</v>
      </c>
      <c r="F1106" s="38">
        <f>('ANNEXURE B &amp; C'!S$87)</f>
        <v>0</v>
      </c>
      <c r="G1106" s="9" t="str">
        <f t="shared" si="34"/>
        <v/>
      </c>
      <c r="H1106" s="52" t="str">
        <f t="shared" si="35"/>
        <v/>
      </c>
    </row>
    <row r="1107" spans="1:8">
      <c r="A1107" s="48" t="str">
        <f>('ANNEXURE B &amp; C'!S$3)</f>
        <v>410303</v>
      </c>
      <c r="B1107" s="2">
        <v>1061805</v>
      </c>
      <c r="C1107" s="2" t="s">
        <v>76</v>
      </c>
      <c r="D1107" s="20">
        <v>0</v>
      </c>
      <c r="E1107" s="20">
        <v>0</v>
      </c>
      <c r="F1107" s="38">
        <f>('ANNEXURE B &amp; C'!S$88)</f>
        <v>0</v>
      </c>
      <c r="G1107" s="9" t="str">
        <f t="shared" si="34"/>
        <v/>
      </c>
      <c r="H1107" s="52" t="str">
        <f t="shared" si="35"/>
        <v/>
      </c>
    </row>
    <row r="1108" spans="1:8">
      <c r="A1108" s="48" t="str">
        <f>('ANNEXURE B &amp; C'!S$3)</f>
        <v>410303</v>
      </c>
      <c r="B1108" s="2">
        <v>1061806</v>
      </c>
      <c r="C1108" s="2" t="s">
        <v>77</v>
      </c>
      <c r="D1108" s="20">
        <v>40000</v>
      </c>
      <c r="E1108" s="20">
        <v>18091.59</v>
      </c>
      <c r="F1108" s="38">
        <f>('ANNEXURE B &amp; C'!S$89)</f>
        <v>40000</v>
      </c>
      <c r="G1108" s="9" t="str">
        <f t="shared" si="34"/>
        <v/>
      </c>
      <c r="H1108" s="52">
        <f t="shared" si="35"/>
        <v>0</v>
      </c>
    </row>
    <row r="1109" spans="1:8">
      <c r="A1109" s="48" t="str">
        <f>('ANNEXURE B &amp; C'!S$3)</f>
        <v>410303</v>
      </c>
      <c r="B1109" s="2">
        <v>1061899</v>
      </c>
      <c r="C1109" s="2" t="s">
        <v>78</v>
      </c>
      <c r="D1109" s="20">
        <v>0</v>
      </c>
      <c r="E1109" s="20">
        <v>0</v>
      </c>
      <c r="F1109" s="38">
        <f>('ANNEXURE B &amp; C'!S$90)</f>
        <v>0</v>
      </c>
      <c r="G1109" s="9" t="str">
        <f t="shared" si="34"/>
        <v/>
      </c>
      <c r="H1109" s="52" t="str">
        <f t="shared" si="35"/>
        <v/>
      </c>
    </row>
    <row r="1110" spans="1:8">
      <c r="A1110" s="48" t="str">
        <f>('ANNEXURE B &amp; C'!S$3)</f>
        <v>410303</v>
      </c>
      <c r="B1110" s="2">
        <v>1061900</v>
      </c>
      <c r="C1110" s="2" t="s">
        <v>79</v>
      </c>
      <c r="D1110" s="20">
        <v>4200</v>
      </c>
      <c r="E1110" s="20">
        <v>1605.05</v>
      </c>
      <c r="F1110" s="38">
        <f>('ANNEXURE B &amp; C'!S$91)</f>
        <v>4200</v>
      </c>
      <c r="G1110" s="9" t="str">
        <f t="shared" si="34"/>
        <v/>
      </c>
      <c r="H1110" s="52">
        <f t="shared" si="35"/>
        <v>0</v>
      </c>
    </row>
    <row r="1111" spans="1:8">
      <c r="A1111" s="48" t="str">
        <f>('ANNEXURE B &amp; C'!S$3)</f>
        <v>410303</v>
      </c>
      <c r="B1111" s="2">
        <v>1061902</v>
      </c>
      <c r="C1111" s="2" t="s">
        <v>80</v>
      </c>
      <c r="D1111" s="20">
        <v>0</v>
      </c>
      <c r="E1111" s="20">
        <v>0</v>
      </c>
      <c r="F1111" s="38">
        <f>('ANNEXURE B &amp; C'!S$92)</f>
        <v>0</v>
      </c>
      <c r="G1111" s="9" t="str">
        <f t="shared" si="34"/>
        <v/>
      </c>
      <c r="H1111" s="52" t="str">
        <f t="shared" si="35"/>
        <v/>
      </c>
    </row>
    <row r="1112" spans="1:8">
      <c r="A1112" s="48" t="str">
        <f>('ANNEXURE B &amp; C'!S$3)</f>
        <v>410303</v>
      </c>
      <c r="B1112" s="2">
        <v>1061903</v>
      </c>
      <c r="C1112" s="2" t="s">
        <v>81</v>
      </c>
      <c r="D1112" s="20">
        <v>0</v>
      </c>
      <c r="E1112" s="20">
        <v>0</v>
      </c>
      <c r="F1112" s="38">
        <f>('ANNEXURE B &amp; C'!S$93)</f>
        <v>0</v>
      </c>
      <c r="G1112" s="9" t="str">
        <f t="shared" si="34"/>
        <v/>
      </c>
      <c r="H1112" s="52" t="str">
        <f t="shared" si="35"/>
        <v/>
      </c>
    </row>
    <row r="1113" spans="1:8">
      <c r="A1113" s="48" t="str">
        <f>('ANNEXURE B &amp; C'!S$3)</f>
        <v>410303</v>
      </c>
      <c r="B1113" s="2">
        <v>1061904</v>
      </c>
      <c r="C1113" s="2" t="s">
        <v>82</v>
      </c>
      <c r="D1113" s="20">
        <v>0</v>
      </c>
      <c r="E1113" s="20">
        <v>0</v>
      </c>
      <c r="F1113" s="38">
        <f>('ANNEXURE B &amp; C'!S$94)</f>
        <v>0</v>
      </c>
      <c r="G1113" s="9" t="str">
        <f t="shared" si="34"/>
        <v/>
      </c>
      <c r="H1113" s="52" t="str">
        <f t="shared" si="35"/>
        <v/>
      </c>
    </row>
    <row r="1114" spans="1:8">
      <c r="A1114" s="48" t="str">
        <f>('ANNEXURE B &amp; C'!S$3)</f>
        <v>410303</v>
      </c>
      <c r="B1114" s="2">
        <v>1062001</v>
      </c>
      <c r="C1114" s="2" t="s">
        <v>83</v>
      </c>
      <c r="D1114" s="20">
        <v>0</v>
      </c>
      <c r="E1114" s="20">
        <v>0</v>
      </c>
      <c r="F1114" s="38">
        <f>('ANNEXURE B &amp; C'!S$95)</f>
        <v>0</v>
      </c>
      <c r="G1114" s="9" t="str">
        <f t="shared" si="34"/>
        <v/>
      </c>
      <c r="H1114" s="52" t="str">
        <f t="shared" si="35"/>
        <v/>
      </c>
    </row>
    <row r="1115" spans="1:8">
      <c r="A1115" s="48" t="str">
        <f>('ANNEXURE B &amp; C'!S$3)</f>
        <v>410303</v>
      </c>
      <c r="B1115" s="2">
        <v>1062003</v>
      </c>
      <c r="C1115" s="2" t="s">
        <v>84</v>
      </c>
      <c r="D1115" s="20">
        <v>0</v>
      </c>
      <c r="E1115" s="20">
        <v>0</v>
      </c>
      <c r="F1115" s="38">
        <f>('ANNEXURE B &amp; C'!S$96)</f>
        <v>0</v>
      </c>
      <c r="G1115" s="9" t="str">
        <f t="shared" si="34"/>
        <v/>
      </c>
      <c r="H1115" s="52" t="str">
        <f t="shared" si="35"/>
        <v/>
      </c>
    </row>
    <row r="1116" spans="1:8">
      <c r="A1116" s="48" t="str">
        <f>('ANNEXURE B &amp; C'!S$3)</f>
        <v>410303</v>
      </c>
      <c r="B1116" s="2">
        <v>1062009</v>
      </c>
      <c r="C1116" s="2" t="s">
        <v>85</v>
      </c>
      <c r="D1116" s="20">
        <v>0</v>
      </c>
      <c r="E1116" s="20">
        <v>0</v>
      </c>
      <c r="F1116" s="38">
        <f>('ANNEXURE B &amp; C'!S$97)</f>
        <v>0</v>
      </c>
      <c r="G1116" s="9" t="str">
        <f t="shared" si="34"/>
        <v/>
      </c>
      <c r="H1116" s="52" t="str">
        <f t="shared" si="35"/>
        <v/>
      </c>
    </row>
    <row r="1117" spans="1:8">
      <c r="A1117" s="48" t="str">
        <f>('ANNEXURE B &amp; C'!S$3)</f>
        <v>410303</v>
      </c>
      <c r="B1117" s="2">
        <v>1062010</v>
      </c>
      <c r="C1117" s="2" t="s">
        <v>86</v>
      </c>
      <c r="D1117" s="20">
        <v>0</v>
      </c>
      <c r="E1117" s="20">
        <v>0</v>
      </c>
      <c r="F1117" s="38">
        <f>('ANNEXURE B &amp; C'!S$98)</f>
        <v>0</v>
      </c>
      <c r="G1117" s="9" t="str">
        <f t="shared" si="34"/>
        <v/>
      </c>
      <c r="H1117" s="52" t="str">
        <f t="shared" si="35"/>
        <v/>
      </c>
    </row>
    <row r="1118" spans="1:8">
      <c r="A1118" s="48" t="str">
        <f>('ANNEXURE B &amp; C'!S$3)</f>
        <v>410303</v>
      </c>
      <c r="B1118" s="2">
        <v>1062201</v>
      </c>
      <c r="C1118" s="2" t="s">
        <v>87</v>
      </c>
      <c r="D1118" s="20">
        <v>0</v>
      </c>
      <c r="E1118" s="20">
        <v>0</v>
      </c>
      <c r="F1118" s="38">
        <f>('ANNEXURE B &amp; C'!S$99)</f>
        <v>0</v>
      </c>
      <c r="G1118" s="9" t="str">
        <f t="shared" si="34"/>
        <v/>
      </c>
      <c r="H1118" s="52" t="str">
        <f t="shared" si="35"/>
        <v/>
      </c>
    </row>
    <row r="1119" spans="1:8">
      <c r="A1119" s="48" t="str">
        <f>('ANNEXURE B &amp; C'!S$3)</f>
        <v>410303</v>
      </c>
      <c r="B1119" s="3">
        <v>1066990</v>
      </c>
      <c r="C1119" s="3" t="s">
        <v>88</v>
      </c>
      <c r="D1119" s="39">
        <v>76200</v>
      </c>
      <c r="E1119" s="39">
        <v>25728.59</v>
      </c>
      <c r="F1119" s="39">
        <f>SUM(F1066:F1118)</f>
        <v>76200</v>
      </c>
      <c r="G1119" s="9" t="str">
        <f t="shared" si="34"/>
        <v/>
      </c>
      <c r="H1119" s="52">
        <f t="shared" si="35"/>
        <v>0</v>
      </c>
    </row>
    <row r="1120" spans="1:8">
      <c r="B1120" s="1"/>
      <c r="C1120" s="1"/>
      <c r="D1120" s="31"/>
      <c r="E1120" s="31"/>
      <c r="F1120" s="31"/>
      <c r="G1120" s="9" t="str">
        <f t="shared" si="34"/>
        <v/>
      </c>
      <c r="H1120" s="52" t="str">
        <f t="shared" si="35"/>
        <v/>
      </c>
    </row>
    <row r="1121" spans="1:8">
      <c r="A1121" s="48" t="str">
        <f>('ANNEXURE B &amp; C'!S$3)</f>
        <v>410303</v>
      </c>
      <c r="B1121" s="1">
        <v>1080000</v>
      </c>
      <c r="C1121" s="1" t="s">
        <v>89</v>
      </c>
      <c r="D1121" s="31"/>
      <c r="E1121" s="31"/>
      <c r="F1121" s="31"/>
      <c r="G1121" s="9" t="str">
        <f t="shared" si="34"/>
        <v/>
      </c>
      <c r="H1121" s="52" t="str">
        <f t="shared" si="35"/>
        <v/>
      </c>
    </row>
    <row r="1122" spans="1:8">
      <c r="A1122" s="48" t="str">
        <f>('ANNEXURE B &amp; C'!S$3)</f>
        <v>410303</v>
      </c>
      <c r="B1122" s="2">
        <v>1088020</v>
      </c>
      <c r="C1122" s="2" t="s">
        <v>90</v>
      </c>
      <c r="D1122" s="20">
        <v>0</v>
      </c>
      <c r="E1122" s="20">
        <v>0</v>
      </c>
      <c r="F1122" s="38">
        <f>('ANNEXURE B &amp; C'!S$103)</f>
        <v>0</v>
      </c>
      <c r="G1122" s="9" t="str">
        <f t="shared" si="34"/>
        <v/>
      </c>
      <c r="H1122" s="52" t="str">
        <f t="shared" si="35"/>
        <v/>
      </c>
    </row>
    <row r="1123" spans="1:8">
      <c r="A1123" s="48" t="str">
        <f>('ANNEXURE B &amp; C'!S$3)</f>
        <v>410303</v>
      </c>
      <c r="B1123" s="2">
        <v>1088080</v>
      </c>
      <c r="C1123" s="2" t="s">
        <v>91</v>
      </c>
      <c r="D1123" s="20">
        <v>0</v>
      </c>
      <c r="E1123" s="20">
        <v>0</v>
      </c>
      <c r="F1123" s="38">
        <f>('ANNEXURE B &amp; C'!S$104)</f>
        <v>0</v>
      </c>
      <c r="G1123" s="9" t="str">
        <f t="shared" si="34"/>
        <v/>
      </c>
      <c r="H1123" s="52" t="str">
        <f t="shared" si="35"/>
        <v/>
      </c>
    </row>
    <row r="1124" spans="1:8">
      <c r="A1124" s="48" t="str">
        <f>('ANNEXURE B &amp; C'!S$3)</f>
        <v>410303</v>
      </c>
      <c r="B1124" s="2">
        <v>1088081</v>
      </c>
      <c r="C1124" s="2" t="s">
        <v>92</v>
      </c>
      <c r="D1124" s="20">
        <v>0</v>
      </c>
      <c r="E1124" s="20">
        <v>0</v>
      </c>
      <c r="F1124" s="38">
        <f>('ANNEXURE B &amp; C'!S$105)</f>
        <v>0</v>
      </c>
      <c r="G1124" s="9" t="str">
        <f t="shared" si="34"/>
        <v/>
      </c>
      <c r="H1124" s="52" t="str">
        <f t="shared" si="35"/>
        <v/>
      </c>
    </row>
    <row r="1125" spans="1:8">
      <c r="A1125" s="48" t="str">
        <f>('ANNEXURE B &amp; C'!S$3)</f>
        <v>410303</v>
      </c>
      <c r="B1125" s="2">
        <v>1088082</v>
      </c>
      <c r="C1125" s="2" t="s">
        <v>93</v>
      </c>
      <c r="D1125" s="20">
        <v>0</v>
      </c>
      <c r="E1125" s="20">
        <v>0</v>
      </c>
      <c r="F1125" s="38">
        <f>('ANNEXURE B &amp; C'!S$106)</f>
        <v>0</v>
      </c>
      <c r="G1125" s="9" t="str">
        <f t="shared" si="34"/>
        <v/>
      </c>
      <c r="H1125" s="52" t="str">
        <f t="shared" si="35"/>
        <v/>
      </c>
    </row>
    <row r="1126" spans="1:8">
      <c r="A1126" s="48" t="str">
        <f>('ANNEXURE B &amp; C'!S$3)</f>
        <v>410303</v>
      </c>
      <c r="B1126" s="2">
        <v>1088083</v>
      </c>
      <c r="C1126" s="2" t="s">
        <v>94</v>
      </c>
      <c r="D1126" s="20">
        <v>0</v>
      </c>
      <c r="E1126" s="20">
        <v>0</v>
      </c>
      <c r="F1126" s="38">
        <f>('ANNEXURE B &amp; C'!S$107)</f>
        <v>0</v>
      </c>
      <c r="G1126" s="9" t="str">
        <f t="shared" si="34"/>
        <v/>
      </c>
      <c r="H1126" s="52" t="str">
        <f t="shared" si="35"/>
        <v/>
      </c>
    </row>
    <row r="1127" spans="1:8">
      <c r="A1127" s="48" t="str">
        <f>('ANNEXURE B &amp; C'!S$3)</f>
        <v>410303</v>
      </c>
      <c r="B1127" s="2">
        <v>1088084</v>
      </c>
      <c r="C1127" s="2" t="s">
        <v>95</v>
      </c>
      <c r="D1127" s="20">
        <v>0</v>
      </c>
      <c r="E1127" s="20">
        <v>0</v>
      </c>
      <c r="F1127" s="38">
        <f>('ANNEXURE B &amp; C'!S$108)</f>
        <v>0</v>
      </c>
      <c r="G1127" s="9" t="str">
        <f t="shared" si="34"/>
        <v/>
      </c>
      <c r="H1127" s="52" t="str">
        <f t="shared" si="35"/>
        <v/>
      </c>
    </row>
    <row r="1128" spans="1:8">
      <c r="A1128" s="48" t="str">
        <f>('ANNEXURE B &amp; C'!S$3)</f>
        <v>410303</v>
      </c>
      <c r="B1128" s="2">
        <v>1088085</v>
      </c>
      <c r="C1128" s="2" t="s">
        <v>96</v>
      </c>
      <c r="D1128" s="20">
        <v>0</v>
      </c>
      <c r="E1128" s="20">
        <v>0</v>
      </c>
      <c r="F1128" s="38">
        <f>('ANNEXURE B &amp; C'!S$109)</f>
        <v>0</v>
      </c>
      <c r="G1128" s="9" t="str">
        <f t="shared" si="34"/>
        <v/>
      </c>
      <c r="H1128" s="52" t="str">
        <f t="shared" si="35"/>
        <v/>
      </c>
    </row>
    <row r="1129" spans="1:8">
      <c r="A1129" s="48" t="str">
        <f>('ANNEXURE B &amp; C'!S$3)</f>
        <v>410303</v>
      </c>
      <c r="B1129" s="2">
        <v>1088110</v>
      </c>
      <c r="C1129" s="2" t="s">
        <v>61</v>
      </c>
      <c r="D1129" s="20">
        <v>0</v>
      </c>
      <c r="E1129" s="20">
        <v>0</v>
      </c>
      <c r="F1129" s="38">
        <f>('ANNEXURE B &amp; C'!S$110)</f>
        <v>0</v>
      </c>
      <c r="G1129" s="9" t="str">
        <f t="shared" si="34"/>
        <v/>
      </c>
      <c r="H1129" s="52" t="str">
        <f t="shared" si="35"/>
        <v/>
      </c>
    </row>
    <row r="1130" spans="1:8">
      <c r="A1130" s="48" t="str">
        <f>('ANNEXURE B &amp; C'!S$3)</f>
        <v>410303</v>
      </c>
      <c r="B1130" s="2">
        <v>1088180</v>
      </c>
      <c r="C1130" s="2" t="s">
        <v>97</v>
      </c>
      <c r="D1130" s="20">
        <v>0</v>
      </c>
      <c r="E1130" s="20">
        <v>0</v>
      </c>
      <c r="F1130" s="38">
        <f>('ANNEXURE B &amp; C'!S$111)</f>
        <v>0</v>
      </c>
      <c r="G1130" s="9" t="str">
        <f t="shared" si="34"/>
        <v/>
      </c>
      <c r="H1130" s="52" t="str">
        <f t="shared" si="35"/>
        <v/>
      </c>
    </row>
    <row r="1131" spans="1:8">
      <c r="A1131" s="48" t="str">
        <f>('ANNEXURE B &amp; C'!S$3)</f>
        <v>410303</v>
      </c>
      <c r="B1131" s="3">
        <v>1088990</v>
      </c>
      <c r="C1131" s="3" t="s">
        <v>98</v>
      </c>
      <c r="D1131" s="39">
        <v>0</v>
      </c>
      <c r="E1131" s="39">
        <v>0</v>
      </c>
      <c r="F1131" s="39">
        <f>SUM(F1121:F1130)</f>
        <v>0</v>
      </c>
      <c r="G1131" s="9" t="str">
        <f t="shared" si="34"/>
        <v/>
      </c>
      <c r="H1131" s="52" t="str">
        <f t="shared" si="35"/>
        <v/>
      </c>
    </row>
    <row r="1132" spans="1:8">
      <c r="B1132" s="1"/>
      <c r="C1132" s="1"/>
      <c r="D1132" s="31"/>
      <c r="E1132" s="31"/>
      <c r="F1132" s="31"/>
      <c r="G1132" s="9" t="str">
        <f t="shared" si="34"/>
        <v/>
      </c>
      <c r="H1132" s="52" t="str">
        <f t="shared" si="35"/>
        <v/>
      </c>
    </row>
    <row r="1133" spans="1:8" ht="15.75" thickBot="1">
      <c r="A1133" s="48" t="str">
        <f>('ANNEXURE B &amp; C'!S$3)</f>
        <v>410303</v>
      </c>
      <c r="B1133" s="4">
        <v>1089995</v>
      </c>
      <c r="C1133" s="4" t="s">
        <v>99</v>
      </c>
      <c r="D1133" s="40">
        <v>76200</v>
      </c>
      <c r="E1133" s="40">
        <v>25728.59</v>
      </c>
      <c r="F1133" s="40">
        <f>SUM(F1131+F1119)</f>
        <v>76200</v>
      </c>
      <c r="G1133" s="9" t="str">
        <f t="shared" si="34"/>
        <v/>
      </c>
      <c r="H1133" s="52">
        <f t="shared" si="35"/>
        <v>0</v>
      </c>
    </row>
    <row r="1134" spans="1:8" ht="15.75" thickTop="1">
      <c r="B1134" s="1"/>
      <c r="C1134" s="1"/>
      <c r="D1134" s="31"/>
      <c r="E1134" s="31"/>
      <c r="F1134" s="31"/>
      <c r="G1134" s="9" t="str">
        <f t="shared" si="34"/>
        <v/>
      </c>
      <c r="H1134" s="52" t="str">
        <f t="shared" si="35"/>
        <v/>
      </c>
    </row>
    <row r="1135" spans="1:8">
      <c r="A1135" s="48" t="str">
        <f>('ANNEXURE B &amp; C'!S$3)</f>
        <v>410303</v>
      </c>
      <c r="B1135" s="1">
        <v>1100000</v>
      </c>
      <c r="C1135" s="1" t="s">
        <v>100</v>
      </c>
      <c r="D1135" s="31"/>
      <c r="E1135" s="31"/>
      <c r="F1135" s="31"/>
      <c r="G1135" s="9" t="str">
        <f t="shared" si="34"/>
        <v/>
      </c>
      <c r="H1135" s="52" t="str">
        <f t="shared" si="35"/>
        <v/>
      </c>
    </row>
    <row r="1136" spans="1:8">
      <c r="A1136" s="48" t="str">
        <f>('ANNEXURE B &amp; C'!S$3)</f>
        <v>410303</v>
      </c>
      <c r="B1136" s="2">
        <v>1101200</v>
      </c>
      <c r="C1136" s="2" t="s">
        <v>101</v>
      </c>
      <c r="D1136" s="20">
        <v>0</v>
      </c>
      <c r="E1136" s="20">
        <v>0</v>
      </c>
      <c r="F1136" s="38">
        <f>('ANNEXURE B &amp; C'!S$117)</f>
        <v>0</v>
      </c>
      <c r="G1136" s="9" t="str">
        <f t="shared" si="34"/>
        <v/>
      </c>
      <c r="H1136" s="52" t="str">
        <f t="shared" si="35"/>
        <v/>
      </c>
    </row>
    <row r="1137" spans="1:8">
      <c r="A1137" s="48" t="str">
        <f>('ANNEXURE B &amp; C'!S$3)</f>
        <v>410303</v>
      </c>
      <c r="B1137" s="2">
        <v>1101201</v>
      </c>
      <c r="C1137" s="2" t="s">
        <v>102</v>
      </c>
      <c r="D1137" s="20">
        <v>0</v>
      </c>
      <c r="E1137" s="20">
        <v>0</v>
      </c>
      <c r="F1137" s="38">
        <f>('ANNEXURE B &amp; C'!S$118)</f>
        <v>0</v>
      </c>
      <c r="G1137" s="9" t="str">
        <f t="shared" si="34"/>
        <v/>
      </c>
      <c r="H1137" s="52" t="str">
        <f t="shared" si="35"/>
        <v/>
      </c>
    </row>
    <row r="1138" spans="1:8">
      <c r="A1138" s="48" t="str">
        <f>('ANNEXURE B &amp; C'!S$3)</f>
        <v>410303</v>
      </c>
      <c r="B1138" s="2">
        <v>1101203</v>
      </c>
      <c r="C1138" s="2" t="s">
        <v>103</v>
      </c>
      <c r="D1138" s="20">
        <v>0</v>
      </c>
      <c r="E1138" s="20">
        <v>0</v>
      </c>
      <c r="F1138" s="38">
        <f>('ANNEXURE B &amp; C'!S$119)</f>
        <v>0</v>
      </c>
      <c r="G1138" s="9" t="str">
        <f t="shared" si="34"/>
        <v/>
      </c>
      <c r="H1138" s="52" t="str">
        <f t="shared" si="35"/>
        <v/>
      </c>
    </row>
    <row r="1139" spans="1:8">
      <c r="A1139" s="48" t="str">
        <f>('ANNEXURE B &amp; C'!S$3)</f>
        <v>410303</v>
      </c>
      <c r="B1139" s="2">
        <v>1101204</v>
      </c>
      <c r="C1139" s="2" t="s">
        <v>104</v>
      </c>
      <c r="D1139" s="20">
        <v>0</v>
      </c>
      <c r="E1139" s="20">
        <v>0</v>
      </c>
      <c r="F1139" s="38">
        <f>('ANNEXURE B &amp; C'!S$120)</f>
        <v>0</v>
      </c>
      <c r="G1139" s="9" t="str">
        <f t="shared" si="34"/>
        <v/>
      </c>
      <c r="H1139" s="52" t="str">
        <f t="shared" si="35"/>
        <v/>
      </c>
    </row>
    <row r="1140" spans="1:8" ht="15.75" thickBot="1">
      <c r="A1140" s="48" t="str">
        <f>('ANNEXURE B &amp; C'!S$3)</f>
        <v>410303</v>
      </c>
      <c r="B1140" s="4">
        <v>1109995</v>
      </c>
      <c r="C1140" s="4" t="s">
        <v>105</v>
      </c>
      <c r="D1140" s="40">
        <v>0</v>
      </c>
      <c r="E1140" s="40">
        <v>0</v>
      </c>
      <c r="F1140" s="40">
        <f>SUM(F1136:F1139)</f>
        <v>0</v>
      </c>
      <c r="G1140" s="9" t="str">
        <f t="shared" si="34"/>
        <v/>
      </c>
      <c r="H1140" s="52" t="str">
        <f t="shared" si="35"/>
        <v/>
      </c>
    </row>
    <row r="1141" spans="1:8" ht="15.75" thickTop="1">
      <c r="B1141" s="1"/>
      <c r="C1141" s="1"/>
      <c r="D1141" s="31"/>
      <c r="E1141" s="31"/>
      <c r="F1141" s="31"/>
      <c r="G1141" s="9" t="str">
        <f t="shared" si="34"/>
        <v/>
      </c>
      <c r="H1141" s="52" t="str">
        <f t="shared" si="35"/>
        <v/>
      </c>
    </row>
    <row r="1142" spans="1:8">
      <c r="A1142" s="48" t="str">
        <f>('ANNEXURE B &amp; C'!S$3)</f>
        <v>410303</v>
      </c>
      <c r="B1142" s="1">
        <v>1120000</v>
      </c>
      <c r="C1142" s="1" t="s">
        <v>106</v>
      </c>
      <c r="D1142" s="31"/>
      <c r="E1142" s="31"/>
      <c r="F1142" s="31"/>
      <c r="G1142" s="9" t="str">
        <f t="shared" si="34"/>
        <v/>
      </c>
      <c r="H1142" s="52" t="str">
        <f t="shared" si="35"/>
        <v/>
      </c>
    </row>
    <row r="1143" spans="1:8">
      <c r="A1143" s="48" t="str">
        <f>('ANNEXURE B &amp; C'!S$3)</f>
        <v>410303</v>
      </c>
      <c r="B1143" s="2">
        <v>1120300</v>
      </c>
      <c r="C1143" s="2" t="s">
        <v>106</v>
      </c>
      <c r="D1143" s="20">
        <v>0</v>
      </c>
      <c r="E1143" s="20">
        <v>0</v>
      </c>
      <c r="F1143" s="38">
        <f>('ANNEXURE B &amp; C'!S$124)</f>
        <v>0</v>
      </c>
      <c r="G1143" s="9" t="str">
        <f t="shared" si="34"/>
        <v/>
      </c>
      <c r="H1143" s="52" t="str">
        <f t="shared" si="35"/>
        <v/>
      </c>
    </row>
    <row r="1144" spans="1:8" ht="15.75" thickBot="1">
      <c r="A1144" s="48" t="str">
        <f>('ANNEXURE B &amp; C'!S$3)</f>
        <v>410303</v>
      </c>
      <c r="B1144" s="4">
        <v>1129990</v>
      </c>
      <c r="C1144" s="4" t="s">
        <v>107</v>
      </c>
      <c r="D1144" s="40">
        <v>0</v>
      </c>
      <c r="E1144" s="40">
        <v>0</v>
      </c>
      <c r="F1144" s="40">
        <f>SUM(F1142:F1143)</f>
        <v>0</v>
      </c>
      <c r="G1144" s="9" t="str">
        <f t="shared" si="34"/>
        <v/>
      </c>
      <c r="H1144" s="52" t="str">
        <f t="shared" si="35"/>
        <v/>
      </c>
    </row>
    <row r="1145" spans="1:8" ht="15.75" thickTop="1">
      <c r="B1145" s="1"/>
      <c r="C1145" s="1"/>
      <c r="D1145" s="31"/>
      <c r="E1145" s="31"/>
      <c r="F1145" s="31"/>
      <c r="G1145" s="9" t="str">
        <f t="shared" si="34"/>
        <v/>
      </c>
      <c r="H1145" s="52" t="str">
        <f t="shared" si="35"/>
        <v/>
      </c>
    </row>
    <row r="1146" spans="1:8">
      <c r="A1146" s="48" t="str">
        <f>('ANNEXURE B &amp; C'!S$3)</f>
        <v>410303</v>
      </c>
      <c r="B1146" s="1">
        <v>1130000</v>
      </c>
      <c r="C1146" s="1" t="s">
        <v>108</v>
      </c>
      <c r="D1146" s="31"/>
      <c r="E1146" s="31"/>
      <c r="F1146" s="31"/>
      <c r="G1146" s="9" t="str">
        <f t="shared" si="34"/>
        <v/>
      </c>
      <c r="H1146" s="52" t="str">
        <f t="shared" si="35"/>
        <v/>
      </c>
    </row>
    <row r="1147" spans="1:8">
      <c r="A1147" s="48" t="str">
        <f>('ANNEXURE B &amp; C'!S$3)</f>
        <v>410303</v>
      </c>
      <c r="B1147" s="2">
        <v>1130200</v>
      </c>
      <c r="C1147" s="2" t="s">
        <v>109</v>
      </c>
      <c r="D1147" s="20">
        <v>0</v>
      </c>
      <c r="E1147" s="20">
        <v>0</v>
      </c>
      <c r="F1147" s="38">
        <f>('ANNEXURE B &amp; C'!S$128)</f>
        <v>0</v>
      </c>
      <c r="G1147" s="9" t="str">
        <f t="shared" si="34"/>
        <v/>
      </c>
      <c r="H1147" s="52" t="str">
        <f t="shared" si="35"/>
        <v/>
      </c>
    </row>
    <row r="1148" spans="1:8">
      <c r="A1148" s="48" t="str">
        <f>('ANNEXURE B &amp; C'!S$3)</f>
        <v>410303</v>
      </c>
      <c r="B1148" s="2">
        <v>1130201</v>
      </c>
      <c r="C1148" s="2" t="s">
        <v>110</v>
      </c>
      <c r="D1148" s="20">
        <v>0</v>
      </c>
      <c r="E1148" s="20">
        <v>0</v>
      </c>
      <c r="F1148" s="38">
        <f>('ANNEXURE B &amp; C'!S$129)</f>
        <v>0</v>
      </c>
      <c r="G1148" s="9" t="str">
        <f t="shared" si="34"/>
        <v/>
      </c>
      <c r="H1148" s="52" t="str">
        <f t="shared" si="35"/>
        <v/>
      </c>
    </row>
    <row r="1149" spans="1:8" ht="15.75" thickBot="1">
      <c r="A1149" s="48" t="str">
        <f>('ANNEXURE B &amp; C'!S$3)</f>
        <v>410303</v>
      </c>
      <c r="B1149" s="4">
        <v>1139995</v>
      </c>
      <c r="C1149" s="4" t="s">
        <v>111</v>
      </c>
      <c r="D1149" s="40">
        <v>0</v>
      </c>
      <c r="E1149" s="40">
        <v>0</v>
      </c>
      <c r="F1149" s="40">
        <f>SUM(F1146:F1148)</f>
        <v>0</v>
      </c>
      <c r="G1149" s="9" t="str">
        <f t="shared" si="34"/>
        <v/>
      </c>
      <c r="H1149" s="52" t="str">
        <f t="shared" si="35"/>
        <v/>
      </c>
    </row>
    <row r="1150" spans="1:8" ht="15.75" thickTop="1">
      <c r="B1150" s="1"/>
      <c r="C1150" s="1"/>
      <c r="D1150" s="31"/>
      <c r="E1150" s="31"/>
      <c r="F1150" s="31"/>
      <c r="G1150" s="9" t="str">
        <f t="shared" si="34"/>
        <v/>
      </c>
      <c r="H1150" s="52" t="str">
        <f t="shared" si="35"/>
        <v/>
      </c>
    </row>
    <row r="1151" spans="1:8" ht="15.75" thickBot="1">
      <c r="A1151" s="48" t="str">
        <f>('ANNEXURE B &amp; C'!S$3)</f>
        <v>410303</v>
      </c>
      <c r="B1151" s="5">
        <v>1199998</v>
      </c>
      <c r="C1151" s="5" t="s">
        <v>112</v>
      </c>
      <c r="D1151" s="41">
        <v>454263</v>
      </c>
      <c r="E1151" s="41">
        <v>201153.80999999997</v>
      </c>
      <c r="F1151" s="41">
        <f>SUM(F1149+F1144+F1140+F1133+F1061)</f>
        <v>434965</v>
      </c>
      <c r="G1151" s="9" t="str">
        <f t="shared" si="34"/>
        <v/>
      </c>
      <c r="H1151" s="52">
        <f t="shared" si="35"/>
        <v>-4.2481998313752163E-2</v>
      </c>
    </row>
    <row r="1152" spans="1:8">
      <c r="B1152" s="1"/>
      <c r="C1152" s="1"/>
      <c r="D1152" s="31"/>
      <c r="E1152" s="31"/>
      <c r="F1152" s="31"/>
      <c r="G1152" s="9" t="str">
        <f t="shared" si="34"/>
        <v/>
      </c>
      <c r="H1152" s="52" t="str">
        <f t="shared" si="35"/>
        <v/>
      </c>
    </row>
    <row r="1153" spans="1:8">
      <c r="A1153" s="48" t="str">
        <f>('ANNEXURE B &amp; C'!S$3)</f>
        <v>410303</v>
      </c>
      <c r="B1153" s="1">
        <v>2200000</v>
      </c>
      <c r="C1153" s="1" t="s">
        <v>113</v>
      </c>
      <c r="D1153" s="31"/>
      <c r="E1153" s="31"/>
      <c r="F1153" s="31"/>
      <c r="G1153" s="9" t="str">
        <f t="shared" si="34"/>
        <v/>
      </c>
      <c r="H1153" s="52" t="str">
        <f t="shared" si="35"/>
        <v/>
      </c>
    </row>
    <row r="1154" spans="1:8">
      <c r="B1154" s="1"/>
      <c r="C1154" s="1"/>
      <c r="D1154" s="31"/>
      <c r="E1154" s="31"/>
      <c r="F1154" s="31"/>
      <c r="G1154" s="9" t="str">
        <f t="shared" si="34"/>
        <v/>
      </c>
      <c r="H1154" s="52" t="str">
        <f t="shared" si="35"/>
        <v/>
      </c>
    </row>
    <row r="1155" spans="1:8">
      <c r="A1155" s="48" t="str">
        <f>('ANNEXURE B &amp; C'!S$3)</f>
        <v>410303</v>
      </c>
      <c r="B1155" s="1">
        <v>2230000</v>
      </c>
      <c r="C1155" s="1" t="s">
        <v>114</v>
      </c>
      <c r="D1155" s="31"/>
      <c r="E1155" s="31"/>
      <c r="F1155" s="31"/>
      <c r="G1155" s="9" t="str">
        <f t="shared" si="34"/>
        <v/>
      </c>
      <c r="H1155" s="52" t="str">
        <f t="shared" si="35"/>
        <v/>
      </c>
    </row>
    <row r="1156" spans="1:8">
      <c r="A1156" s="48" t="str">
        <f>('ANNEXURE B &amp; C'!S$3)</f>
        <v>410303</v>
      </c>
      <c r="B1156" s="2">
        <v>2231202</v>
      </c>
      <c r="C1156" s="2" t="s">
        <v>115</v>
      </c>
      <c r="D1156" s="20">
        <v>0</v>
      </c>
      <c r="E1156" s="20">
        <v>0</v>
      </c>
      <c r="F1156" s="38">
        <f>('ANNEXURE B &amp; C'!S$137)</f>
        <v>0</v>
      </c>
      <c r="G1156" s="9" t="str">
        <f t="shared" si="34"/>
        <v/>
      </c>
      <c r="H1156" s="52" t="str">
        <f t="shared" si="35"/>
        <v/>
      </c>
    </row>
    <row r="1157" spans="1:8">
      <c r="A1157" s="48" t="str">
        <f>('ANNEXURE B &amp; C'!S$3)</f>
        <v>410303</v>
      </c>
      <c r="B1157" s="2">
        <v>2231900</v>
      </c>
      <c r="C1157" s="2" t="s">
        <v>116</v>
      </c>
      <c r="D1157" s="20">
        <v>0</v>
      </c>
      <c r="E1157" s="20">
        <v>0</v>
      </c>
      <c r="F1157" s="38">
        <f>('ANNEXURE B &amp; C'!S$138)</f>
        <v>0</v>
      </c>
      <c r="G1157" s="9" t="str">
        <f t="shared" si="34"/>
        <v/>
      </c>
      <c r="H1157" s="52" t="str">
        <f t="shared" si="35"/>
        <v/>
      </c>
    </row>
    <row r="1158" spans="1:8">
      <c r="A1158" s="48" t="str">
        <f>('ANNEXURE B &amp; C'!S$3)</f>
        <v>410303</v>
      </c>
      <c r="B1158" s="3">
        <v>2239995</v>
      </c>
      <c r="C1158" s="3" t="s">
        <v>117</v>
      </c>
      <c r="D1158" s="39">
        <v>0</v>
      </c>
      <c r="E1158" s="39">
        <v>0</v>
      </c>
      <c r="F1158" s="39">
        <f>SUM(F1156:F1157)</f>
        <v>0</v>
      </c>
      <c r="G1158" s="9" t="str">
        <f t="shared" si="34"/>
        <v/>
      </c>
      <c r="H1158" s="52" t="str">
        <f t="shared" si="35"/>
        <v/>
      </c>
    </row>
    <row r="1159" spans="1:8">
      <c r="B1159" s="1"/>
      <c r="C1159" s="1"/>
      <c r="D1159" s="31"/>
      <c r="E1159" s="31"/>
      <c r="F1159" s="31"/>
      <c r="G1159" s="9" t="str">
        <f t="shared" si="34"/>
        <v/>
      </c>
      <c r="H1159" s="52" t="str">
        <f t="shared" si="35"/>
        <v/>
      </c>
    </row>
    <row r="1160" spans="1:8">
      <c r="A1160" s="48" t="str">
        <f>('ANNEXURE B &amp; C'!S$3)</f>
        <v>410303</v>
      </c>
      <c r="B1160" s="1">
        <v>2240000</v>
      </c>
      <c r="C1160" s="1" t="s">
        <v>118</v>
      </c>
      <c r="D1160" s="31"/>
      <c r="E1160" s="31"/>
      <c r="F1160" s="31"/>
      <c r="G1160" s="9" t="str">
        <f t="shared" si="34"/>
        <v/>
      </c>
      <c r="H1160" s="52" t="str">
        <f t="shared" si="35"/>
        <v/>
      </c>
    </row>
    <row r="1161" spans="1:8">
      <c r="A1161" s="48" t="str">
        <f>('ANNEXURE B &amp; C'!S$3)</f>
        <v>410303</v>
      </c>
      <c r="B1161" s="2">
        <v>2240001</v>
      </c>
      <c r="C1161" s="2" t="s">
        <v>119</v>
      </c>
      <c r="D1161" s="20">
        <v>0</v>
      </c>
      <c r="E1161" s="20">
        <v>0</v>
      </c>
      <c r="F1161" s="38">
        <f>('ANNEXURE B &amp; C'!S$142)</f>
        <v>0</v>
      </c>
      <c r="G1161" s="9" t="str">
        <f t="shared" si="34"/>
        <v/>
      </c>
      <c r="H1161" s="52" t="str">
        <f t="shared" si="35"/>
        <v/>
      </c>
    </row>
    <row r="1162" spans="1:8">
      <c r="A1162" s="48" t="str">
        <f>('ANNEXURE B &amp; C'!S$3)</f>
        <v>410303</v>
      </c>
      <c r="B1162" s="2">
        <v>2240002</v>
      </c>
      <c r="C1162" s="2" t="s">
        <v>120</v>
      </c>
      <c r="D1162" s="20">
        <v>0</v>
      </c>
      <c r="E1162" s="20">
        <v>0</v>
      </c>
      <c r="F1162" s="38">
        <f>('ANNEXURE B &amp; C'!S$143)</f>
        <v>0</v>
      </c>
      <c r="G1162" s="9" t="str">
        <f t="shared" ref="G1162:G1225" si="36">IF(E1162&lt;0.01,"",IF(E1162&gt;F1162,"BUDGET ERROR - INSUFICIENT",""))</f>
        <v/>
      </c>
      <c r="H1162" s="52" t="str">
        <f t="shared" ref="H1162:H1225" si="37">IF(F1162&lt;0.1,"",IF(D1162=0,"NO ORIGINAL BUDGET",(F1162-D1162)/D1162))</f>
        <v/>
      </c>
    </row>
    <row r="1163" spans="1:8">
      <c r="A1163" s="48" t="str">
        <f>('ANNEXURE B &amp; C'!S$3)</f>
        <v>410303</v>
      </c>
      <c r="B1163" s="2">
        <v>2240400</v>
      </c>
      <c r="C1163" s="2" t="s">
        <v>121</v>
      </c>
      <c r="D1163" s="20">
        <v>0</v>
      </c>
      <c r="E1163" s="20">
        <v>0</v>
      </c>
      <c r="F1163" s="38">
        <f>('ANNEXURE B &amp; C'!S$144)</f>
        <v>0</v>
      </c>
      <c r="G1163" s="9" t="str">
        <f t="shared" si="36"/>
        <v/>
      </c>
      <c r="H1163" s="52" t="str">
        <f t="shared" si="37"/>
        <v/>
      </c>
    </row>
    <row r="1164" spans="1:8">
      <c r="A1164" s="48" t="str">
        <f>('ANNEXURE B &amp; C'!S$3)</f>
        <v>410303</v>
      </c>
      <c r="B1164" s="2">
        <v>2240500</v>
      </c>
      <c r="C1164" s="2" t="s">
        <v>122</v>
      </c>
      <c r="D1164" s="20">
        <v>0</v>
      </c>
      <c r="E1164" s="20">
        <v>0</v>
      </c>
      <c r="F1164" s="38">
        <f>('ANNEXURE B &amp; C'!S$145)</f>
        <v>0</v>
      </c>
      <c r="G1164" s="9" t="str">
        <f t="shared" si="36"/>
        <v/>
      </c>
      <c r="H1164" s="52" t="str">
        <f t="shared" si="37"/>
        <v/>
      </c>
    </row>
    <row r="1165" spans="1:8">
      <c r="A1165" s="48" t="str">
        <f>('ANNEXURE B &amp; C'!S$3)</f>
        <v>410303</v>
      </c>
      <c r="B1165" s="3">
        <v>2249995</v>
      </c>
      <c r="C1165" s="3" t="s">
        <v>123</v>
      </c>
      <c r="D1165" s="39">
        <v>0</v>
      </c>
      <c r="E1165" s="39">
        <v>0</v>
      </c>
      <c r="F1165" s="39">
        <f>SUM(F1161:F1164)</f>
        <v>0</v>
      </c>
      <c r="G1165" s="9" t="str">
        <f t="shared" si="36"/>
        <v/>
      </c>
      <c r="H1165" s="52" t="str">
        <f t="shared" si="37"/>
        <v/>
      </c>
    </row>
    <row r="1166" spans="1:8">
      <c r="B1166" s="1"/>
      <c r="C1166" s="1"/>
      <c r="D1166" s="31"/>
      <c r="E1166" s="31"/>
      <c r="F1166" s="31"/>
      <c r="G1166" s="9" t="str">
        <f t="shared" si="36"/>
        <v/>
      </c>
      <c r="H1166" s="52" t="str">
        <f t="shared" si="37"/>
        <v/>
      </c>
    </row>
    <row r="1167" spans="1:8">
      <c r="A1167" s="48" t="str">
        <f>('ANNEXURE B &amp; C'!S$3)</f>
        <v>410303</v>
      </c>
      <c r="B1167" s="1">
        <v>2260000</v>
      </c>
      <c r="C1167" s="1" t="s">
        <v>124</v>
      </c>
      <c r="D1167" s="31"/>
      <c r="E1167" s="31"/>
      <c r="F1167" s="31"/>
      <c r="G1167" s="9" t="str">
        <f t="shared" si="36"/>
        <v/>
      </c>
      <c r="H1167" s="52" t="str">
        <f t="shared" si="37"/>
        <v/>
      </c>
    </row>
    <row r="1168" spans="1:8">
      <c r="A1168" s="48" t="str">
        <f>('ANNEXURE B &amp; C'!S$3)</f>
        <v>410303</v>
      </c>
      <c r="B1168" s="2">
        <v>2260806</v>
      </c>
      <c r="C1168" s="2" t="s">
        <v>125</v>
      </c>
      <c r="D1168" s="20">
        <v>0</v>
      </c>
      <c r="E1168" s="20">
        <v>0</v>
      </c>
      <c r="F1168" s="38">
        <f>('ANNEXURE B &amp; C'!S$149)</f>
        <v>0</v>
      </c>
      <c r="G1168" s="9" t="str">
        <f t="shared" si="36"/>
        <v/>
      </c>
      <c r="H1168" s="52" t="str">
        <f t="shared" si="37"/>
        <v/>
      </c>
    </row>
    <row r="1169" spans="1:8">
      <c r="A1169" s="48" t="str">
        <f>('ANNEXURE B &amp; C'!S$3)</f>
        <v>410303</v>
      </c>
      <c r="B1169" s="2">
        <v>2260808</v>
      </c>
      <c r="C1169" s="2" t="s">
        <v>126</v>
      </c>
      <c r="D1169" s="20">
        <v>0</v>
      </c>
      <c r="E1169" s="20">
        <v>0</v>
      </c>
      <c r="F1169" s="38">
        <f>('ANNEXURE B &amp; C'!S$150)</f>
        <v>0</v>
      </c>
      <c r="G1169" s="9" t="str">
        <f t="shared" si="36"/>
        <v/>
      </c>
      <c r="H1169" s="52" t="str">
        <f t="shared" si="37"/>
        <v/>
      </c>
    </row>
    <row r="1170" spans="1:8">
      <c r="A1170" s="48" t="str">
        <f>('ANNEXURE B &amp; C'!S$3)</f>
        <v>410303</v>
      </c>
      <c r="B1170" s="2">
        <v>2260810</v>
      </c>
      <c r="C1170" s="2" t="s">
        <v>127</v>
      </c>
      <c r="D1170" s="20">
        <v>0</v>
      </c>
      <c r="E1170" s="20">
        <v>0</v>
      </c>
      <c r="F1170" s="38">
        <f>('ANNEXURE B &amp; C'!S$151)</f>
        <v>0</v>
      </c>
      <c r="G1170" s="9" t="str">
        <f t="shared" si="36"/>
        <v/>
      </c>
      <c r="H1170" s="52" t="str">
        <f t="shared" si="37"/>
        <v/>
      </c>
    </row>
    <row r="1171" spans="1:8">
      <c r="A1171" s="48" t="str">
        <f>('ANNEXURE B &amp; C'!S$3)</f>
        <v>410303</v>
      </c>
      <c r="B1171" s="3">
        <v>2269995</v>
      </c>
      <c r="C1171" s="3" t="s">
        <v>128</v>
      </c>
      <c r="D1171" s="39">
        <v>0</v>
      </c>
      <c r="E1171" s="39">
        <v>0</v>
      </c>
      <c r="F1171" s="39">
        <f>SUM(F1168:F1170)</f>
        <v>0</v>
      </c>
      <c r="G1171" s="9" t="str">
        <f t="shared" si="36"/>
        <v/>
      </c>
      <c r="H1171" s="52" t="str">
        <f t="shared" si="37"/>
        <v/>
      </c>
    </row>
    <row r="1172" spans="1:8">
      <c r="B1172" s="1"/>
      <c r="C1172" s="1"/>
      <c r="D1172" s="31"/>
      <c r="E1172" s="31"/>
      <c r="F1172" s="31"/>
      <c r="G1172" s="9" t="str">
        <f t="shared" si="36"/>
        <v/>
      </c>
      <c r="H1172" s="52" t="str">
        <f t="shared" si="37"/>
        <v/>
      </c>
    </row>
    <row r="1173" spans="1:8">
      <c r="A1173" s="48" t="str">
        <f>('ANNEXURE B &amp; C'!S$3)</f>
        <v>410303</v>
      </c>
      <c r="B1173" s="1">
        <v>2270000</v>
      </c>
      <c r="C1173" s="1" t="s">
        <v>129</v>
      </c>
      <c r="D1173" s="31"/>
      <c r="E1173" s="31"/>
      <c r="F1173" s="31"/>
      <c r="G1173" s="9" t="str">
        <f t="shared" si="36"/>
        <v/>
      </c>
      <c r="H1173" s="52" t="str">
        <f t="shared" si="37"/>
        <v/>
      </c>
    </row>
    <row r="1174" spans="1:8">
      <c r="A1174" s="48" t="str">
        <f>('ANNEXURE B &amp; C'!S$3)</f>
        <v>410303</v>
      </c>
      <c r="B1174" s="2">
        <v>2271701</v>
      </c>
      <c r="C1174" s="2" t="s">
        <v>130</v>
      </c>
      <c r="D1174" s="20">
        <v>0</v>
      </c>
      <c r="E1174" s="20">
        <v>0</v>
      </c>
      <c r="F1174" s="38">
        <f>('ANNEXURE B &amp; C'!S$155)</f>
        <v>0</v>
      </c>
      <c r="G1174" s="9" t="str">
        <f t="shared" si="36"/>
        <v/>
      </c>
      <c r="H1174" s="52" t="str">
        <f t="shared" si="37"/>
        <v/>
      </c>
    </row>
    <row r="1175" spans="1:8">
      <c r="A1175" s="48" t="str">
        <f>('ANNEXURE B &amp; C'!S$3)</f>
        <v>410303</v>
      </c>
      <c r="B1175" s="2">
        <v>2271702</v>
      </c>
      <c r="C1175" s="2" t="s">
        <v>131</v>
      </c>
      <c r="D1175" s="20">
        <v>0</v>
      </c>
      <c r="E1175" s="20">
        <v>0</v>
      </c>
      <c r="F1175" s="38">
        <f>('ANNEXURE B &amp; C'!S$156)</f>
        <v>0</v>
      </c>
      <c r="G1175" s="9" t="str">
        <f t="shared" si="36"/>
        <v/>
      </c>
      <c r="H1175" s="52" t="str">
        <f t="shared" si="37"/>
        <v/>
      </c>
    </row>
    <row r="1176" spans="1:8">
      <c r="A1176" s="48" t="str">
        <f>('ANNEXURE B &amp; C'!S$3)</f>
        <v>410303</v>
      </c>
      <c r="B1176" s="2">
        <v>2271703</v>
      </c>
      <c r="C1176" s="2" t="s">
        <v>132</v>
      </c>
      <c r="D1176" s="20">
        <v>0</v>
      </c>
      <c r="E1176" s="20">
        <v>0</v>
      </c>
      <c r="F1176" s="38">
        <f>('ANNEXURE B &amp; C'!S$157)</f>
        <v>0</v>
      </c>
      <c r="G1176" s="9" t="str">
        <f t="shared" si="36"/>
        <v/>
      </c>
      <c r="H1176" s="52" t="str">
        <f t="shared" si="37"/>
        <v/>
      </c>
    </row>
    <row r="1177" spans="1:8">
      <c r="A1177" s="48" t="str">
        <f>('ANNEXURE B &amp; C'!S$3)</f>
        <v>410303</v>
      </c>
      <c r="B1177" s="2">
        <v>2271704</v>
      </c>
      <c r="C1177" s="2" t="s">
        <v>133</v>
      </c>
      <c r="D1177" s="20">
        <v>0</v>
      </c>
      <c r="E1177" s="20">
        <v>0</v>
      </c>
      <c r="F1177" s="38">
        <f>('ANNEXURE B &amp; C'!S$158)</f>
        <v>0</v>
      </c>
      <c r="G1177" s="9" t="str">
        <f t="shared" si="36"/>
        <v/>
      </c>
      <c r="H1177" s="52" t="str">
        <f t="shared" si="37"/>
        <v/>
      </c>
    </row>
    <row r="1178" spans="1:8">
      <c r="A1178" s="48" t="str">
        <f>('ANNEXURE B &amp; C'!S$3)</f>
        <v>410303</v>
      </c>
      <c r="B1178" s="3">
        <v>2279995</v>
      </c>
      <c r="C1178" s="3" t="s">
        <v>134</v>
      </c>
      <c r="D1178" s="35">
        <v>0</v>
      </c>
      <c r="E1178" s="35">
        <v>0</v>
      </c>
      <c r="F1178" s="35">
        <f>SUM(F1174:F1177)</f>
        <v>0</v>
      </c>
      <c r="G1178" s="9" t="str">
        <f t="shared" si="36"/>
        <v/>
      </c>
      <c r="H1178" s="52" t="str">
        <f t="shared" si="37"/>
        <v/>
      </c>
    </row>
    <row r="1179" spans="1:8">
      <c r="B1179" s="1"/>
      <c r="C1179" s="1"/>
      <c r="D1179" s="31"/>
      <c r="E1179" s="31"/>
      <c r="F1179" s="31"/>
      <c r="G1179" s="9" t="str">
        <f t="shared" si="36"/>
        <v/>
      </c>
      <c r="H1179" s="52" t="str">
        <f t="shared" si="37"/>
        <v/>
      </c>
    </row>
    <row r="1180" spans="1:8">
      <c r="A1180" s="48" t="str">
        <f>('ANNEXURE B &amp; C'!S$3)</f>
        <v>410303</v>
      </c>
      <c r="B1180" s="1">
        <v>2280000</v>
      </c>
      <c r="C1180" s="1" t="s">
        <v>135</v>
      </c>
      <c r="D1180" s="31"/>
      <c r="E1180" s="31"/>
      <c r="F1180" s="31"/>
      <c r="G1180" s="9" t="str">
        <f t="shared" si="36"/>
        <v/>
      </c>
      <c r="H1180" s="52" t="str">
        <f t="shared" si="37"/>
        <v/>
      </c>
    </row>
    <row r="1181" spans="1:8">
      <c r="A1181" s="48" t="str">
        <f>('ANNEXURE B &amp; C'!S$3)</f>
        <v>410303</v>
      </c>
      <c r="B1181" s="2">
        <v>2280001</v>
      </c>
      <c r="C1181" s="2" t="s">
        <v>136</v>
      </c>
      <c r="D1181" s="20">
        <v>0</v>
      </c>
      <c r="E1181" s="20">
        <v>0</v>
      </c>
      <c r="F1181" s="38">
        <f>('ANNEXURE B &amp; C'!S$162)</f>
        <v>0</v>
      </c>
      <c r="G1181" s="9" t="str">
        <f t="shared" si="36"/>
        <v/>
      </c>
      <c r="H1181" s="52" t="str">
        <f t="shared" si="37"/>
        <v/>
      </c>
    </row>
    <row r="1182" spans="1:8">
      <c r="A1182" s="48" t="str">
        <f>('ANNEXURE B &amp; C'!S$3)</f>
        <v>410303</v>
      </c>
      <c r="B1182" s="2">
        <v>2280002</v>
      </c>
      <c r="C1182" s="2" t="s">
        <v>137</v>
      </c>
      <c r="D1182" s="20">
        <v>0</v>
      </c>
      <c r="E1182" s="20">
        <v>0</v>
      </c>
      <c r="F1182" s="38">
        <f>('ANNEXURE B &amp; C'!S$163)</f>
        <v>0</v>
      </c>
      <c r="G1182" s="9" t="str">
        <f t="shared" si="36"/>
        <v/>
      </c>
      <c r="H1182" s="52" t="str">
        <f t="shared" si="37"/>
        <v/>
      </c>
    </row>
    <row r="1183" spans="1:8">
      <c r="A1183" s="48" t="str">
        <f>('ANNEXURE B &amp; C'!S$3)</f>
        <v>410303</v>
      </c>
      <c r="B1183" s="3">
        <v>2289995</v>
      </c>
      <c r="C1183" s="3" t="s">
        <v>138</v>
      </c>
      <c r="D1183" s="39">
        <v>0</v>
      </c>
      <c r="E1183" s="39">
        <v>0</v>
      </c>
      <c r="F1183" s="39">
        <f>SUM(F1181:F1182)</f>
        <v>0</v>
      </c>
      <c r="G1183" s="9" t="str">
        <f t="shared" si="36"/>
        <v/>
      </c>
      <c r="H1183" s="52" t="str">
        <f t="shared" si="37"/>
        <v/>
      </c>
    </row>
    <row r="1184" spans="1:8">
      <c r="B1184" s="1"/>
      <c r="C1184" s="1"/>
      <c r="D1184" s="31"/>
      <c r="E1184" s="31"/>
      <c r="F1184" s="31"/>
      <c r="G1184" s="9" t="str">
        <f t="shared" si="36"/>
        <v/>
      </c>
      <c r="H1184" s="52" t="str">
        <f t="shared" si="37"/>
        <v/>
      </c>
    </row>
    <row r="1185" spans="1:8">
      <c r="A1185" s="48" t="str">
        <f>('ANNEXURE B &amp; C'!S$3)</f>
        <v>410303</v>
      </c>
      <c r="B1185" s="1">
        <v>2300000</v>
      </c>
      <c r="C1185" s="1" t="s">
        <v>139</v>
      </c>
      <c r="D1185" s="31"/>
      <c r="E1185" s="31"/>
      <c r="F1185" s="31"/>
      <c r="G1185" s="9" t="str">
        <f t="shared" si="36"/>
        <v/>
      </c>
      <c r="H1185" s="52" t="str">
        <f t="shared" si="37"/>
        <v/>
      </c>
    </row>
    <row r="1186" spans="1:8">
      <c r="A1186" s="48" t="str">
        <f>('ANNEXURE B &amp; C'!S$3)</f>
        <v>410303</v>
      </c>
      <c r="B1186" s="2">
        <v>2300001</v>
      </c>
      <c r="C1186" s="2" t="s">
        <v>140</v>
      </c>
      <c r="D1186" s="20">
        <v>0</v>
      </c>
      <c r="E1186" s="20">
        <v>0</v>
      </c>
      <c r="F1186" s="38">
        <f>('ANNEXURE B &amp; C'!S$167)</f>
        <v>0</v>
      </c>
      <c r="G1186" s="9" t="str">
        <f t="shared" si="36"/>
        <v/>
      </c>
      <c r="H1186" s="52" t="str">
        <f t="shared" si="37"/>
        <v/>
      </c>
    </row>
    <row r="1187" spans="1:8">
      <c r="A1187" s="48" t="str">
        <f>('ANNEXURE B &amp; C'!S$3)</f>
        <v>410303</v>
      </c>
      <c r="B1187" s="2">
        <v>2300002</v>
      </c>
      <c r="C1187" s="2" t="s">
        <v>141</v>
      </c>
      <c r="D1187" s="20">
        <v>0</v>
      </c>
      <c r="E1187" s="20">
        <v>0</v>
      </c>
      <c r="F1187" s="38">
        <f>('ANNEXURE B &amp; C'!S$168)</f>
        <v>0</v>
      </c>
      <c r="G1187" s="9" t="str">
        <f t="shared" si="36"/>
        <v/>
      </c>
      <c r="H1187" s="52" t="str">
        <f t="shared" si="37"/>
        <v/>
      </c>
    </row>
    <row r="1188" spans="1:8">
      <c r="A1188" s="48" t="str">
        <f>('ANNEXURE B &amp; C'!S$3)</f>
        <v>410303</v>
      </c>
      <c r="B1188" s="2">
        <v>2300003</v>
      </c>
      <c r="C1188" s="2" t="s">
        <v>142</v>
      </c>
      <c r="D1188" s="20">
        <v>0</v>
      </c>
      <c r="E1188" s="20">
        <v>0</v>
      </c>
      <c r="F1188" s="38">
        <f>('ANNEXURE B &amp; C'!S$169)</f>
        <v>0</v>
      </c>
      <c r="G1188" s="9" t="str">
        <f t="shared" si="36"/>
        <v/>
      </c>
      <c r="H1188" s="52" t="str">
        <f t="shared" si="37"/>
        <v/>
      </c>
    </row>
    <row r="1189" spans="1:8">
      <c r="A1189" s="48" t="str">
        <f>('ANNEXURE B &amp; C'!S$3)</f>
        <v>410303</v>
      </c>
      <c r="B1189" s="2">
        <v>2300204</v>
      </c>
      <c r="C1189" s="2" t="s">
        <v>143</v>
      </c>
      <c r="D1189" s="20">
        <v>0</v>
      </c>
      <c r="E1189" s="20">
        <v>0</v>
      </c>
      <c r="F1189" s="38">
        <f>('ANNEXURE B &amp; C'!S$170)</f>
        <v>0</v>
      </c>
      <c r="G1189" s="9" t="str">
        <f t="shared" si="36"/>
        <v/>
      </c>
      <c r="H1189" s="52" t="str">
        <f t="shared" si="37"/>
        <v/>
      </c>
    </row>
    <row r="1190" spans="1:8">
      <c r="A1190" s="48" t="str">
        <f>('ANNEXURE B &amp; C'!S$3)</f>
        <v>410303</v>
      </c>
      <c r="B1190" s="2">
        <v>2300800</v>
      </c>
      <c r="C1190" s="2" t="s">
        <v>144</v>
      </c>
      <c r="D1190" s="20">
        <v>0</v>
      </c>
      <c r="E1190" s="20">
        <v>0</v>
      </c>
      <c r="F1190" s="38">
        <f>('ANNEXURE B &amp; C'!S$171)</f>
        <v>0</v>
      </c>
      <c r="G1190" s="9" t="str">
        <f t="shared" si="36"/>
        <v/>
      </c>
      <c r="H1190" s="52" t="str">
        <f t="shared" si="37"/>
        <v/>
      </c>
    </row>
    <row r="1191" spans="1:8">
      <c r="A1191" s="48" t="str">
        <f>('ANNEXURE B &amp; C'!S$3)</f>
        <v>410303</v>
      </c>
      <c r="B1191" s="2">
        <v>2300801</v>
      </c>
      <c r="C1191" s="2" t="s">
        <v>145</v>
      </c>
      <c r="D1191" s="20">
        <v>0</v>
      </c>
      <c r="E1191" s="20">
        <v>0</v>
      </c>
      <c r="F1191" s="38">
        <f>('ANNEXURE B &amp; C'!S$172)</f>
        <v>0</v>
      </c>
      <c r="G1191" s="9" t="str">
        <f t="shared" si="36"/>
        <v/>
      </c>
      <c r="H1191" s="52" t="str">
        <f t="shared" si="37"/>
        <v/>
      </c>
    </row>
    <row r="1192" spans="1:8">
      <c r="A1192" s="48" t="str">
        <f>('ANNEXURE B &amp; C'!S$3)</f>
        <v>410303</v>
      </c>
      <c r="B1192" s="2">
        <v>2300803</v>
      </c>
      <c r="C1192" s="2" t="s">
        <v>146</v>
      </c>
      <c r="D1192" s="20">
        <v>0</v>
      </c>
      <c r="E1192" s="20">
        <v>0</v>
      </c>
      <c r="F1192" s="38">
        <f>('ANNEXURE B &amp; C'!S$173)</f>
        <v>0</v>
      </c>
      <c r="G1192" s="9" t="str">
        <f t="shared" si="36"/>
        <v/>
      </c>
      <c r="H1192" s="52" t="str">
        <f t="shared" si="37"/>
        <v/>
      </c>
    </row>
    <row r="1193" spans="1:8">
      <c r="A1193" s="48" t="str">
        <f>('ANNEXURE B &amp; C'!S$3)</f>
        <v>410303</v>
      </c>
      <c r="B1193" s="2">
        <v>2301503</v>
      </c>
      <c r="C1193" s="2" t="s">
        <v>147</v>
      </c>
      <c r="D1193" s="20">
        <v>0</v>
      </c>
      <c r="E1193" s="20">
        <v>0</v>
      </c>
      <c r="F1193" s="38">
        <f>('ANNEXURE B &amp; C'!S$174)</f>
        <v>0</v>
      </c>
      <c r="G1193" s="9" t="str">
        <f t="shared" si="36"/>
        <v/>
      </c>
      <c r="H1193" s="52" t="str">
        <f t="shared" si="37"/>
        <v/>
      </c>
    </row>
    <row r="1194" spans="1:8">
      <c r="A1194" s="48" t="str">
        <f>('ANNEXURE B &amp; C'!S$3)</f>
        <v>410303</v>
      </c>
      <c r="B1194" s="2">
        <v>2301802</v>
      </c>
      <c r="C1194" s="2" t="s">
        <v>148</v>
      </c>
      <c r="D1194" s="20">
        <v>0</v>
      </c>
      <c r="E1194" s="20">
        <v>0</v>
      </c>
      <c r="F1194" s="38">
        <f>('ANNEXURE B &amp; C'!S$175)</f>
        <v>0</v>
      </c>
      <c r="G1194" s="9" t="str">
        <f t="shared" si="36"/>
        <v/>
      </c>
      <c r="H1194" s="52" t="str">
        <f t="shared" si="37"/>
        <v/>
      </c>
    </row>
    <row r="1195" spans="1:8">
      <c r="A1195" s="48" t="str">
        <f>('ANNEXURE B &amp; C'!S$3)</f>
        <v>410303</v>
      </c>
      <c r="B1195" s="2">
        <v>2301803</v>
      </c>
      <c r="C1195" s="2" t="s">
        <v>149</v>
      </c>
      <c r="D1195" s="20">
        <v>0</v>
      </c>
      <c r="E1195" s="20">
        <v>0</v>
      </c>
      <c r="F1195" s="38">
        <f>('ANNEXURE B &amp; C'!S$176)</f>
        <v>0</v>
      </c>
      <c r="G1195" s="9" t="str">
        <f t="shared" si="36"/>
        <v/>
      </c>
      <c r="H1195" s="52" t="str">
        <f t="shared" si="37"/>
        <v/>
      </c>
    </row>
    <row r="1196" spans="1:8">
      <c r="A1196" s="48" t="str">
        <f>('ANNEXURE B &amp; C'!S$3)</f>
        <v>410303</v>
      </c>
      <c r="B1196" s="2">
        <v>2301900</v>
      </c>
      <c r="C1196" s="2" t="s">
        <v>150</v>
      </c>
      <c r="D1196" s="20">
        <v>0</v>
      </c>
      <c r="E1196" s="20">
        <v>0</v>
      </c>
      <c r="F1196" s="38">
        <f>('ANNEXURE B &amp; C'!S$177)</f>
        <v>0</v>
      </c>
      <c r="G1196" s="9" t="str">
        <f t="shared" si="36"/>
        <v/>
      </c>
      <c r="H1196" s="52" t="str">
        <f t="shared" si="37"/>
        <v/>
      </c>
    </row>
    <row r="1197" spans="1:8">
      <c r="A1197" s="48" t="str">
        <f>('ANNEXURE B &amp; C'!S$3)</f>
        <v>410303</v>
      </c>
      <c r="B1197" s="2">
        <v>2301901</v>
      </c>
      <c r="C1197" s="2" t="s">
        <v>151</v>
      </c>
      <c r="D1197" s="20">
        <v>0</v>
      </c>
      <c r="E1197" s="20">
        <v>0</v>
      </c>
      <c r="F1197" s="38">
        <f>('ANNEXURE B &amp; C'!S$178)</f>
        <v>0</v>
      </c>
      <c r="G1197" s="9" t="str">
        <f t="shared" si="36"/>
        <v/>
      </c>
      <c r="H1197" s="52" t="str">
        <f t="shared" si="37"/>
        <v/>
      </c>
    </row>
    <row r="1198" spans="1:8">
      <c r="A1198" s="48" t="str">
        <f>('ANNEXURE B &amp; C'!S$3)</f>
        <v>410303</v>
      </c>
      <c r="B1198" s="3">
        <v>2309995</v>
      </c>
      <c r="C1198" s="3" t="s">
        <v>152</v>
      </c>
      <c r="D1198" s="39">
        <v>0</v>
      </c>
      <c r="E1198" s="39">
        <v>0</v>
      </c>
      <c r="F1198" s="39">
        <f>SUM(F1186:F1197)</f>
        <v>0</v>
      </c>
      <c r="G1198" s="9" t="str">
        <f t="shared" si="36"/>
        <v/>
      </c>
      <c r="H1198" s="52" t="str">
        <f t="shared" si="37"/>
        <v/>
      </c>
    </row>
    <row r="1199" spans="1:8">
      <c r="B1199" s="1"/>
      <c r="C1199" s="1"/>
      <c r="D1199" s="31"/>
      <c r="E1199" s="31"/>
      <c r="F1199" s="31"/>
      <c r="G1199" s="9" t="str">
        <f t="shared" si="36"/>
        <v/>
      </c>
      <c r="H1199" s="52" t="str">
        <f t="shared" si="37"/>
        <v/>
      </c>
    </row>
    <row r="1200" spans="1:8" ht="15.75" thickBot="1">
      <c r="A1200" s="48" t="str">
        <f>('ANNEXURE B &amp; C'!S$3)</f>
        <v>410303</v>
      </c>
      <c r="B1200" s="4">
        <v>2359997</v>
      </c>
      <c r="C1200" s="4" t="s">
        <v>153</v>
      </c>
      <c r="D1200" s="40">
        <v>0</v>
      </c>
      <c r="E1200" s="40">
        <v>0</v>
      </c>
      <c r="F1200" s="40">
        <f>SUM(F1198+F1183+F1178+F1171+F1165+F1158)</f>
        <v>0</v>
      </c>
      <c r="G1200" s="9" t="str">
        <f t="shared" si="36"/>
        <v/>
      </c>
      <c r="H1200" s="52" t="str">
        <f t="shared" si="37"/>
        <v/>
      </c>
    </row>
    <row r="1201" spans="1:8" ht="15.75" thickTop="1">
      <c r="B1201" s="1"/>
      <c r="C1201" s="1"/>
      <c r="D1201" s="31"/>
      <c r="E1201" s="31"/>
      <c r="F1201" s="31"/>
      <c r="G1201" s="9" t="str">
        <f t="shared" si="36"/>
        <v/>
      </c>
      <c r="H1201" s="52" t="str">
        <f t="shared" si="37"/>
        <v/>
      </c>
    </row>
    <row r="1202" spans="1:8" ht="15.75" thickBot="1">
      <c r="A1202" s="48" t="str">
        <f>('ANNEXURE B &amp; C'!S$3)</f>
        <v>410303</v>
      </c>
      <c r="B1202" s="5">
        <v>2379995</v>
      </c>
      <c r="C1202" s="5" t="s">
        <v>154</v>
      </c>
      <c r="D1202" s="41">
        <v>0</v>
      </c>
      <c r="E1202" s="41">
        <v>0</v>
      </c>
      <c r="F1202" s="41">
        <f>SUM(F1200)</f>
        <v>0</v>
      </c>
      <c r="G1202" s="9" t="str">
        <f t="shared" si="36"/>
        <v/>
      </c>
      <c r="H1202" s="52" t="str">
        <f t="shared" si="37"/>
        <v/>
      </c>
    </row>
    <row r="1203" spans="1:8">
      <c r="B1203" s="1"/>
      <c r="C1203" s="1"/>
      <c r="D1203" s="31"/>
      <c r="E1203" s="31"/>
      <c r="F1203" s="31"/>
      <c r="G1203" s="9" t="str">
        <f t="shared" si="36"/>
        <v/>
      </c>
      <c r="H1203" s="52" t="str">
        <f t="shared" si="37"/>
        <v/>
      </c>
    </row>
    <row r="1204" spans="1:8" ht="15.75" thickBot="1">
      <c r="A1204" s="48" t="str">
        <f>('ANNEXURE B &amp; C'!S$3)</f>
        <v>410303</v>
      </c>
      <c r="B1204" s="5">
        <v>2459998</v>
      </c>
      <c r="C1204" s="5" t="s">
        <v>155</v>
      </c>
      <c r="D1204" s="41">
        <v>0</v>
      </c>
      <c r="E1204" s="41">
        <v>0</v>
      </c>
      <c r="F1204" s="41">
        <f>SUM(F1202)</f>
        <v>0</v>
      </c>
      <c r="G1204" s="9" t="str">
        <f t="shared" si="36"/>
        <v/>
      </c>
      <c r="H1204" s="52" t="str">
        <f t="shared" si="37"/>
        <v/>
      </c>
    </row>
    <row r="1205" spans="1:8">
      <c r="B1205" s="1"/>
      <c r="C1205" s="1"/>
      <c r="D1205" s="31"/>
      <c r="E1205" s="31"/>
      <c r="F1205" s="31"/>
      <c r="G1205" s="9" t="str">
        <f t="shared" si="36"/>
        <v/>
      </c>
      <c r="H1205" s="52" t="str">
        <f t="shared" si="37"/>
        <v/>
      </c>
    </row>
    <row r="1206" spans="1:8">
      <c r="A1206" s="48" t="str">
        <f>('ANNEXURE B &amp; C'!S$3)</f>
        <v>410303</v>
      </c>
      <c r="B1206" s="1">
        <v>3010000</v>
      </c>
      <c r="C1206" s="1" t="s">
        <v>156</v>
      </c>
      <c r="D1206" s="31"/>
      <c r="E1206" s="31"/>
      <c r="F1206" s="31"/>
      <c r="G1206" s="9" t="str">
        <f t="shared" si="36"/>
        <v/>
      </c>
      <c r="H1206" s="52" t="str">
        <f t="shared" si="37"/>
        <v/>
      </c>
    </row>
    <row r="1207" spans="1:8">
      <c r="A1207" s="48" t="str">
        <f>('ANNEXURE B &amp; C'!S$3)</f>
        <v>410303</v>
      </c>
      <c r="B1207" s="2">
        <v>3010001</v>
      </c>
      <c r="C1207" s="2" t="s">
        <v>112</v>
      </c>
      <c r="D1207" s="38">
        <v>454263</v>
      </c>
      <c r="E1207" s="38">
        <v>201153.80999999997</v>
      </c>
      <c r="F1207" s="38">
        <f>('ANNEXURE B &amp; C'!S$188)</f>
        <v>434965</v>
      </c>
      <c r="G1207" s="9" t="str">
        <f t="shared" si="36"/>
        <v/>
      </c>
      <c r="H1207" s="52">
        <f t="shared" si="37"/>
        <v>-4.2481998313752163E-2</v>
      </c>
    </row>
    <row r="1208" spans="1:8">
      <c r="A1208" s="48" t="str">
        <f>('ANNEXURE B &amp; C'!S$3)</f>
        <v>410303</v>
      </c>
      <c r="B1208" s="2">
        <v>3010002</v>
      </c>
      <c r="C1208" s="2" t="s">
        <v>155</v>
      </c>
      <c r="D1208" s="38">
        <v>0</v>
      </c>
      <c r="E1208" s="38">
        <v>0</v>
      </c>
      <c r="F1208" s="38">
        <f>('ANNEXURE B &amp; C'!S$189)</f>
        <v>0</v>
      </c>
      <c r="G1208" s="9" t="str">
        <f t="shared" si="36"/>
        <v/>
      </c>
      <c r="H1208" s="52" t="str">
        <f t="shared" si="37"/>
        <v/>
      </c>
    </row>
    <row r="1209" spans="1:8">
      <c r="A1209" s="48" t="str">
        <f>('ANNEXURE B &amp; C'!S$3)</f>
        <v>410303</v>
      </c>
      <c r="B1209" s="2"/>
      <c r="C1209" s="1" t="s">
        <v>338</v>
      </c>
      <c r="D1209" s="39"/>
      <c r="E1209" s="39"/>
      <c r="F1209" s="39">
        <f>('ANNEXURE B &amp; C'!S$190)</f>
        <v>0</v>
      </c>
      <c r="G1209" s="9" t="str">
        <f t="shared" si="36"/>
        <v/>
      </c>
      <c r="H1209" s="52" t="str">
        <f t="shared" si="37"/>
        <v/>
      </c>
    </row>
    <row r="1210" spans="1:8" ht="15.75" thickBot="1">
      <c r="A1210" s="48" t="str">
        <f>('ANNEXURE B &amp; C'!S$3)</f>
        <v>410303</v>
      </c>
      <c r="B1210" s="5">
        <v>3019995</v>
      </c>
      <c r="C1210" s="5" t="s">
        <v>339</v>
      </c>
      <c r="D1210" s="37">
        <v>454263</v>
      </c>
      <c r="E1210" s="37">
        <v>201153.80999999997</v>
      </c>
      <c r="F1210" s="37">
        <f>('ANNEXURE B &amp; C'!S$191)</f>
        <v>434965</v>
      </c>
      <c r="G1210" s="9" t="str">
        <f t="shared" si="36"/>
        <v/>
      </c>
      <c r="H1210" s="52">
        <f t="shared" si="37"/>
        <v>-4.2481998313752163E-2</v>
      </c>
    </row>
    <row r="1211" spans="1:8">
      <c r="B1211" s="1"/>
      <c r="C1211" s="1"/>
      <c r="D1211" s="31"/>
      <c r="E1211" s="31"/>
      <c r="F1211" s="31"/>
      <c r="G1211" s="9" t="str">
        <f t="shared" si="36"/>
        <v/>
      </c>
      <c r="H1211" s="52" t="str">
        <f t="shared" si="37"/>
        <v/>
      </c>
    </row>
    <row r="1212" spans="1:8">
      <c r="A1212" s="48" t="str">
        <f>('ANNEXURE B &amp; C'!S$3)</f>
        <v>410303</v>
      </c>
      <c r="B1212" s="1">
        <v>4030000</v>
      </c>
      <c r="C1212" s="1" t="s">
        <v>157</v>
      </c>
      <c r="D1212" s="31"/>
      <c r="E1212" s="31"/>
      <c r="F1212" s="31"/>
      <c r="G1212" s="9" t="str">
        <f t="shared" si="36"/>
        <v/>
      </c>
      <c r="H1212" s="52" t="str">
        <f t="shared" si="37"/>
        <v/>
      </c>
    </row>
    <row r="1213" spans="1:8">
      <c r="A1213" s="48" t="str">
        <f>('ANNEXURE B &amp; C'!S$3)</f>
        <v>410303</v>
      </c>
      <c r="B1213" s="2">
        <v>4030001</v>
      </c>
      <c r="C1213" s="2" t="s">
        <v>158</v>
      </c>
      <c r="D1213" s="20">
        <v>0</v>
      </c>
      <c r="E1213" s="20">
        <v>0</v>
      </c>
      <c r="F1213" s="38">
        <f>('ANNEXURE B &amp; C'!S$194)</f>
        <v>0</v>
      </c>
      <c r="G1213" s="9" t="str">
        <f t="shared" si="36"/>
        <v/>
      </c>
      <c r="H1213" s="52" t="str">
        <f t="shared" si="37"/>
        <v/>
      </c>
    </row>
    <row r="1214" spans="1:8">
      <c r="A1214" s="48" t="str">
        <f>('ANNEXURE B &amp; C'!S$3)</f>
        <v>410303</v>
      </c>
      <c r="B1214" s="2">
        <v>4030002</v>
      </c>
      <c r="C1214" s="2" t="s">
        <v>159</v>
      </c>
      <c r="D1214" s="20">
        <v>0</v>
      </c>
      <c r="E1214" s="20">
        <v>0</v>
      </c>
      <c r="F1214" s="38">
        <f>('ANNEXURE B &amp; C'!S$195)</f>
        <v>0</v>
      </c>
      <c r="G1214" s="9" t="str">
        <f t="shared" si="36"/>
        <v/>
      </c>
      <c r="H1214" s="52" t="str">
        <f t="shared" si="37"/>
        <v/>
      </c>
    </row>
    <row r="1215" spans="1:8">
      <c r="A1215" s="48" t="str">
        <f>('ANNEXURE B &amp; C'!S$3)</f>
        <v>410303</v>
      </c>
      <c r="B1215" s="2">
        <v>4030003</v>
      </c>
      <c r="C1215" s="2" t="s">
        <v>160</v>
      </c>
      <c r="D1215" s="20">
        <v>0</v>
      </c>
      <c r="E1215" s="20">
        <v>0</v>
      </c>
      <c r="F1215" s="38">
        <f>('ANNEXURE B &amp; C'!S$196)</f>
        <v>0</v>
      </c>
      <c r="G1215" s="9" t="str">
        <f t="shared" si="36"/>
        <v/>
      </c>
      <c r="H1215" s="52" t="str">
        <f t="shared" si="37"/>
        <v/>
      </c>
    </row>
    <row r="1216" spans="1:8">
      <c r="A1216" s="48" t="str">
        <f>('ANNEXURE B &amp; C'!S$3)</f>
        <v>410303</v>
      </c>
      <c r="B1216" s="2">
        <v>4030004</v>
      </c>
      <c r="C1216" s="2" t="s">
        <v>161</v>
      </c>
      <c r="D1216" s="20">
        <v>0</v>
      </c>
      <c r="E1216" s="20">
        <v>0</v>
      </c>
      <c r="F1216" s="38">
        <f>('ANNEXURE B &amp; C'!S$197)</f>
        <v>0</v>
      </c>
      <c r="G1216" s="9" t="str">
        <f t="shared" si="36"/>
        <v/>
      </c>
      <c r="H1216" s="52" t="str">
        <f t="shared" si="37"/>
        <v/>
      </c>
    </row>
    <row r="1217" spans="1:8">
      <c r="A1217" s="48" t="str">
        <f>('ANNEXURE B &amp; C'!S$3)</f>
        <v>410303</v>
      </c>
      <c r="B1217" s="2">
        <v>4030005</v>
      </c>
      <c r="C1217" s="2" t="s">
        <v>162</v>
      </c>
      <c r="D1217" s="20">
        <v>0</v>
      </c>
      <c r="E1217" s="20">
        <v>0</v>
      </c>
      <c r="F1217" s="38">
        <f>('ANNEXURE B &amp; C'!S$198)</f>
        <v>0</v>
      </c>
      <c r="G1217" s="9" t="str">
        <f t="shared" si="36"/>
        <v/>
      </c>
      <c r="H1217" s="52" t="str">
        <f t="shared" si="37"/>
        <v/>
      </c>
    </row>
    <row r="1218" spans="1:8" ht="15.75" thickBot="1">
      <c r="A1218" s="48" t="str">
        <f>('ANNEXURE B &amp; C'!S$3)</f>
        <v>410303</v>
      </c>
      <c r="B1218" s="3">
        <v>4039995</v>
      </c>
      <c r="C1218" s="3" t="s">
        <v>163</v>
      </c>
      <c r="D1218" s="42">
        <v>0</v>
      </c>
      <c r="E1218" s="36">
        <v>0</v>
      </c>
      <c r="F1218" s="43">
        <f>SUM(F1213:F1217)</f>
        <v>0</v>
      </c>
      <c r="G1218" s="9" t="str">
        <f t="shared" si="36"/>
        <v/>
      </c>
      <c r="H1218" s="52" t="str">
        <f t="shared" si="37"/>
        <v/>
      </c>
    </row>
    <row r="1219" spans="1:8" ht="15.75" thickTop="1">
      <c r="B1219" s="2"/>
      <c r="C1219" s="2"/>
      <c r="D1219" s="32"/>
      <c r="E1219" s="32"/>
      <c r="G1219" s="9" t="str">
        <f t="shared" si="36"/>
        <v/>
      </c>
      <c r="H1219" s="52" t="str">
        <f t="shared" si="37"/>
        <v/>
      </c>
    </row>
    <row r="1220" spans="1:8">
      <c r="A1220" s="48" t="str">
        <f>('ANNEXURE B &amp; C'!S$3)</f>
        <v>410303</v>
      </c>
      <c r="B1220" s="1">
        <v>4030000</v>
      </c>
      <c r="C1220" s="1" t="s">
        <v>164</v>
      </c>
      <c r="D1220" s="31"/>
      <c r="E1220" s="31"/>
      <c r="F1220" s="31"/>
      <c r="G1220" s="9" t="str">
        <f t="shared" si="36"/>
        <v/>
      </c>
      <c r="H1220" s="52" t="str">
        <f t="shared" si="37"/>
        <v/>
      </c>
    </row>
    <row r="1221" spans="1:8">
      <c r="A1221" s="48" t="str">
        <f>('ANNEXURE B &amp; C'!S$3)</f>
        <v>410303</v>
      </c>
      <c r="B1221" s="2">
        <v>4031001</v>
      </c>
      <c r="C1221" s="2" t="s">
        <v>158</v>
      </c>
      <c r="D1221" s="20">
        <v>0</v>
      </c>
      <c r="E1221" s="20">
        <v>0</v>
      </c>
      <c r="F1221" s="38">
        <f>('ANNEXURE B &amp; C'!S$202)</f>
        <v>0</v>
      </c>
      <c r="G1221" s="9" t="str">
        <f t="shared" si="36"/>
        <v/>
      </c>
      <c r="H1221" s="52" t="str">
        <f t="shared" si="37"/>
        <v/>
      </c>
    </row>
    <row r="1222" spans="1:8">
      <c r="A1222" s="48" t="str">
        <f>('ANNEXURE B &amp; C'!S$3)</f>
        <v>410303</v>
      </c>
      <c r="B1222" s="2">
        <v>4031002</v>
      </c>
      <c r="C1222" s="2" t="s">
        <v>159</v>
      </c>
      <c r="D1222" s="20">
        <v>0</v>
      </c>
      <c r="E1222" s="20">
        <v>0</v>
      </c>
      <c r="F1222" s="38">
        <f>('ANNEXURE B &amp; C'!S$203)</f>
        <v>0</v>
      </c>
      <c r="G1222" s="9" t="str">
        <f t="shared" si="36"/>
        <v/>
      </c>
      <c r="H1222" s="52" t="str">
        <f t="shared" si="37"/>
        <v/>
      </c>
    </row>
    <row r="1223" spans="1:8">
      <c r="A1223" s="48" t="str">
        <f>('ANNEXURE B &amp; C'!S$3)</f>
        <v>410303</v>
      </c>
      <c r="B1223" s="2">
        <v>4031003</v>
      </c>
      <c r="C1223" s="2" t="s">
        <v>160</v>
      </c>
      <c r="D1223" s="20">
        <v>0</v>
      </c>
      <c r="E1223" s="20">
        <v>0</v>
      </c>
      <c r="F1223" s="38">
        <f>('ANNEXURE B &amp; C'!S$204)</f>
        <v>0</v>
      </c>
      <c r="G1223" s="9" t="str">
        <f t="shared" si="36"/>
        <v/>
      </c>
      <c r="H1223" s="52" t="str">
        <f t="shared" si="37"/>
        <v/>
      </c>
    </row>
    <row r="1224" spans="1:8">
      <c r="A1224" s="48" t="str">
        <f>('ANNEXURE B &amp; C'!S$3)</f>
        <v>410303</v>
      </c>
      <c r="B1224" s="2">
        <v>4031004</v>
      </c>
      <c r="C1224" s="2" t="s">
        <v>161</v>
      </c>
      <c r="D1224" s="20">
        <v>0</v>
      </c>
      <c r="E1224" s="20">
        <v>0</v>
      </c>
      <c r="F1224" s="38">
        <f>('ANNEXURE B &amp; C'!S$205)</f>
        <v>0</v>
      </c>
      <c r="G1224" s="9" t="str">
        <f t="shared" si="36"/>
        <v/>
      </c>
      <c r="H1224" s="52" t="str">
        <f t="shared" si="37"/>
        <v/>
      </c>
    </row>
    <row r="1225" spans="1:8">
      <c r="A1225" s="48" t="str">
        <f>('ANNEXURE B &amp; C'!S$3)</f>
        <v>410303</v>
      </c>
      <c r="B1225" s="2">
        <v>4031005</v>
      </c>
      <c r="C1225" s="2" t="s">
        <v>162</v>
      </c>
      <c r="D1225" s="20">
        <v>0</v>
      </c>
      <c r="E1225" s="20">
        <v>0</v>
      </c>
      <c r="F1225" s="38">
        <f>('ANNEXURE B &amp; C'!S$206)</f>
        <v>0</v>
      </c>
      <c r="G1225" s="9" t="str">
        <f t="shared" si="36"/>
        <v/>
      </c>
      <c r="H1225" s="52" t="str">
        <f t="shared" si="37"/>
        <v/>
      </c>
    </row>
    <row r="1226" spans="1:8">
      <c r="A1226" s="48" t="str">
        <f>('ANNEXURE B &amp; C'!S$3)</f>
        <v>410303</v>
      </c>
      <c r="B1226" s="3">
        <v>4039995</v>
      </c>
      <c r="C1226" s="3" t="s">
        <v>165</v>
      </c>
      <c r="D1226" s="39">
        <v>0</v>
      </c>
      <c r="E1226" s="39">
        <v>0</v>
      </c>
      <c r="F1226" s="39">
        <f>SUM(F1221:F1225)</f>
        <v>0</v>
      </c>
      <c r="G1226" s="9" t="str">
        <f t="shared" ref="G1226:G1289" si="38">IF(E1226&lt;0.01,"",IF(E1226&gt;F1226,"BUDGET ERROR - INSUFICIENT",""))</f>
        <v/>
      </c>
      <c r="H1226" s="52" t="str">
        <f t="shared" ref="H1226:H1289" si="39">IF(F1226&lt;0.1,"",IF(D1226=0,"NO ORIGINAL BUDGET",(F1226-D1226)/D1226))</f>
        <v/>
      </c>
    </row>
    <row r="1227" spans="1:8">
      <c r="B1227" s="2"/>
      <c r="C1227" s="2"/>
      <c r="D1227" s="32"/>
      <c r="E1227" s="32"/>
      <c r="G1227" s="9" t="str">
        <f t="shared" si="38"/>
        <v/>
      </c>
      <c r="H1227" s="52" t="str">
        <f t="shared" si="39"/>
        <v/>
      </c>
    </row>
    <row r="1228" spans="1:8" ht="15.75" thickBot="1">
      <c r="A1228" s="48" t="str">
        <f>('ANNEXURE B &amp; C'!S$3)</f>
        <v>410303</v>
      </c>
      <c r="B1228" s="5">
        <v>4039995</v>
      </c>
      <c r="C1228" s="5" t="s">
        <v>166</v>
      </c>
      <c r="D1228" s="41">
        <v>0</v>
      </c>
      <c r="E1228" s="41">
        <v>0</v>
      </c>
      <c r="F1228" s="41">
        <f>SUM(F1226+F1218)</f>
        <v>0</v>
      </c>
      <c r="G1228" s="9" t="str">
        <f t="shared" si="38"/>
        <v/>
      </c>
      <c r="H1228" s="52" t="str">
        <f t="shared" si="39"/>
        <v/>
      </c>
    </row>
    <row r="1229" spans="1:8">
      <c r="G1229" s="9" t="str">
        <f t="shared" si="38"/>
        <v/>
      </c>
      <c r="H1229" s="52" t="str">
        <f t="shared" si="39"/>
        <v/>
      </c>
    </row>
    <row r="1230" spans="1:8">
      <c r="A1230" s="48" t="str">
        <f>('ANNEXURE B &amp; C'!T$3)</f>
        <v>410304</v>
      </c>
      <c r="B1230" s="1">
        <v>1000000</v>
      </c>
      <c r="C1230" s="1" t="s">
        <v>0</v>
      </c>
      <c r="D1230" s="31"/>
      <c r="E1230" s="31"/>
      <c r="G1230" s="9" t="str">
        <f t="shared" si="38"/>
        <v/>
      </c>
      <c r="H1230" s="52" t="str">
        <f t="shared" si="39"/>
        <v/>
      </c>
    </row>
    <row r="1231" spans="1:8">
      <c r="B1231" s="1"/>
      <c r="C1231" s="1"/>
      <c r="D1231" s="31"/>
      <c r="E1231" s="31"/>
      <c r="G1231" s="9" t="str">
        <f t="shared" si="38"/>
        <v/>
      </c>
      <c r="H1231" s="52" t="str">
        <f t="shared" si="39"/>
        <v/>
      </c>
    </row>
    <row r="1232" spans="1:8">
      <c r="A1232" s="48" t="str">
        <f>('ANNEXURE B &amp; C'!T$3)</f>
        <v>410304</v>
      </c>
      <c r="B1232" s="1">
        <v>1020000</v>
      </c>
      <c r="C1232" s="1" t="s">
        <v>2</v>
      </c>
      <c r="D1232" s="31"/>
      <c r="E1232" s="31"/>
      <c r="F1232" s="31"/>
      <c r="G1232" s="9" t="str">
        <f t="shared" si="38"/>
        <v/>
      </c>
      <c r="H1232" s="52" t="str">
        <f t="shared" si="39"/>
        <v/>
      </c>
    </row>
    <row r="1233" spans="1:8">
      <c r="A1233" s="48" t="str">
        <f>('ANNEXURE B &amp; C'!T$3)</f>
        <v>410304</v>
      </c>
      <c r="B1233" s="2">
        <v>1020001</v>
      </c>
      <c r="C1233" s="2" t="s">
        <v>3</v>
      </c>
      <c r="D1233" s="20">
        <v>0</v>
      </c>
      <c r="E1233" s="20">
        <v>0</v>
      </c>
      <c r="F1233" s="38">
        <f>('ANNEXURE B &amp; C'!T$10)</f>
        <v>0</v>
      </c>
      <c r="G1233" s="9" t="str">
        <f t="shared" si="38"/>
        <v/>
      </c>
      <c r="H1233" s="52" t="str">
        <f t="shared" si="39"/>
        <v/>
      </c>
    </row>
    <row r="1234" spans="1:8">
      <c r="A1234" s="48" t="str">
        <f>('ANNEXURE B &amp; C'!T$3)</f>
        <v>410304</v>
      </c>
      <c r="B1234" s="2">
        <v>1020002</v>
      </c>
      <c r="C1234" s="2" t="s">
        <v>4</v>
      </c>
      <c r="D1234" s="20">
        <v>0</v>
      </c>
      <c r="E1234" s="20">
        <v>0</v>
      </c>
      <c r="F1234" s="38">
        <f>('ANNEXURE B &amp; C'!T$11)</f>
        <v>0</v>
      </c>
      <c r="G1234" s="9" t="str">
        <f t="shared" si="38"/>
        <v/>
      </c>
      <c r="H1234" s="52" t="str">
        <f t="shared" si="39"/>
        <v/>
      </c>
    </row>
    <row r="1235" spans="1:8">
      <c r="A1235" s="48" t="str">
        <f>('ANNEXURE B &amp; C'!T$3)</f>
        <v>410304</v>
      </c>
      <c r="B1235" s="2">
        <v>1020004</v>
      </c>
      <c r="C1235" s="2" t="s">
        <v>5</v>
      </c>
      <c r="D1235" s="20">
        <v>0</v>
      </c>
      <c r="E1235" s="20">
        <v>0</v>
      </c>
      <c r="F1235" s="38">
        <f>('ANNEXURE B &amp; C'!T$12)</f>
        <v>0</v>
      </c>
      <c r="G1235" s="9" t="str">
        <f t="shared" si="38"/>
        <v/>
      </c>
      <c r="H1235" s="52" t="str">
        <f t="shared" si="39"/>
        <v/>
      </c>
    </row>
    <row r="1236" spans="1:8">
      <c r="A1236" s="48" t="str">
        <f>('ANNEXURE B &amp; C'!T$3)</f>
        <v>410304</v>
      </c>
      <c r="B1236" s="2">
        <v>1020005</v>
      </c>
      <c r="C1236" s="2" t="s">
        <v>6</v>
      </c>
      <c r="D1236" s="20">
        <v>0</v>
      </c>
      <c r="E1236" s="20">
        <v>0</v>
      </c>
      <c r="F1236" s="38">
        <f>('ANNEXURE B &amp; C'!T$13)</f>
        <v>0</v>
      </c>
      <c r="G1236" s="9" t="str">
        <f t="shared" si="38"/>
        <v/>
      </c>
      <c r="H1236" s="52" t="str">
        <f t="shared" si="39"/>
        <v/>
      </c>
    </row>
    <row r="1237" spans="1:8">
      <c r="A1237" s="48" t="str">
        <f>('ANNEXURE B &amp; C'!T$3)</f>
        <v>410304</v>
      </c>
      <c r="B1237" s="2">
        <v>1020006</v>
      </c>
      <c r="C1237" s="2" t="s">
        <v>7</v>
      </c>
      <c r="D1237" s="20">
        <v>0</v>
      </c>
      <c r="E1237" s="20">
        <v>0</v>
      </c>
      <c r="F1237" s="38">
        <f>('ANNEXURE B &amp; C'!T$14)</f>
        <v>0</v>
      </c>
      <c r="G1237" s="9" t="str">
        <f t="shared" si="38"/>
        <v/>
      </c>
      <c r="H1237" s="52" t="str">
        <f t="shared" si="39"/>
        <v/>
      </c>
    </row>
    <row r="1238" spans="1:8">
      <c r="A1238" s="48" t="str">
        <f>('ANNEXURE B &amp; C'!T$3)</f>
        <v>410304</v>
      </c>
      <c r="B1238" s="2">
        <v>1020007</v>
      </c>
      <c r="C1238" s="2" t="s">
        <v>8</v>
      </c>
      <c r="D1238" s="20">
        <v>0</v>
      </c>
      <c r="E1238" s="20">
        <v>0</v>
      </c>
      <c r="F1238" s="38">
        <f>('ANNEXURE B &amp; C'!T$15)</f>
        <v>0</v>
      </c>
      <c r="G1238" s="9" t="str">
        <f t="shared" si="38"/>
        <v/>
      </c>
      <c r="H1238" s="52" t="str">
        <f t="shared" si="39"/>
        <v/>
      </c>
    </row>
    <row r="1239" spans="1:8">
      <c r="A1239" s="48" t="str">
        <f>('ANNEXURE B &amp; C'!T$3)</f>
        <v>410304</v>
      </c>
      <c r="B1239" s="2">
        <v>1020009</v>
      </c>
      <c r="C1239" s="2" t="s">
        <v>9</v>
      </c>
      <c r="D1239" s="20">
        <v>0</v>
      </c>
      <c r="E1239" s="20">
        <v>0</v>
      </c>
      <c r="F1239" s="38">
        <f>('ANNEXURE B &amp; C'!T$16)</f>
        <v>0</v>
      </c>
      <c r="G1239" s="9" t="str">
        <f t="shared" si="38"/>
        <v/>
      </c>
      <c r="H1239" s="52" t="str">
        <f t="shared" si="39"/>
        <v/>
      </c>
    </row>
    <row r="1240" spans="1:8">
      <c r="A1240" s="48" t="str">
        <f>('ANNEXURE B &amp; C'!T$3)</f>
        <v>410304</v>
      </c>
      <c r="B1240" s="2">
        <v>1020010</v>
      </c>
      <c r="C1240" s="2" t="s">
        <v>10</v>
      </c>
      <c r="D1240" s="20">
        <v>0</v>
      </c>
      <c r="E1240" s="20">
        <v>0</v>
      </c>
      <c r="F1240" s="38">
        <f>('ANNEXURE B &amp; C'!T$17)</f>
        <v>0</v>
      </c>
      <c r="G1240" s="9" t="str">
        <f t="shared" si="38"/>
        <v/>
      </c>
      <c r="H1240" s="52" t="str">
        <f t="shared" si="39"/>
        <v/>
      </c>
    </row>
    <row r="1241" spans="1:8">
      <c r="A1241" s="48" t="str">
        <f>('ANNEXURE B &amp; C'!T$3)</f>
        <v>410304</v>
      </c>
      <c r="B1241" s="2">
        <v>1020011</v>
      </c>
      <c r="C1241" s="2" t="s">
        <v>11</v>
      </c>
      <c r="D1241" s="20">
        <v>0</v>
      </c>
      <c r="E1241" s="20">
        <v>8976</v>
      </c>
      <c r="F1241" s="38">
        <f>('ANNEXURE B &amp; C'!T$18)</f>
        <v>0</v>
      </c>
      <c r="G1241" s="9" t="str">
        <f t="shared" si="38"/>
        <v>BUDGET ERROR - INSUFICIENT</v>
      </c>
      <c r="H1241" s="52" t="str">
        <f t="shared" si="39"/>
        <v/>
      </c>
    </row>
    <row r="1242" spans="1:8">
      <c r="A1242" s="48" t="str">
        <f>('ANNEXURE B &amp; C'!T$3)</f>
        <v>410304</v>
      </c>
      <c r="B1242" s="2">
        <v>1020012</v>
      </c>
      <c r="C1242" s="2" t="s">
        <v>12</v>
      </c>
      <c r="D1242" s="20">
        <v>0</v>
      </c>
      <c r="E1242" s="20">
        <v>0</v>
      </c>
      <c r="F1242" s="38">
        <f>('ANNEXURE B &amp; C'!T$19)</f>
        <v>0</v>
      </c>
      <c r="G1242" s="9" t="str">
        <f t="shared" si="38"/>
        <v/>
      </c>
      <c r="H1242" s="52" t="str">
        <f t="shared" si="39"/>
        <v/>
      </c>
    </row>
    <row r="1243" spans="1:8">
      <c r="A1243" s="48" t="str">
        <f>('ANNEXURE B &amp; C'!T$3)</f>
        <v>410304</v>
      </c>
      <c r="B1243" s="2">
        <v>1020013</v>
      </c>
      <c r="C1243" s="2" t="s">
        <v>13</v>
      </c>
      <c r="D1243" s="20">
        <v>1497</v>
      </c>
      <c r="E1243" s="20">
        <v>748.68</v>
      </c>
      <c r="F1243" s="38">
        <f>('ANNEXURE B &amp; C'!T$20)</f>
        <v>1498</v>
      </c>
      <c r="G1243" s="9" t="str">
        <f t="shared" si="38"/>
        <v/>
      </c>
      <c r="H1243" s="52">
        <f t="shared" si="39"/>
        <v>6.680026720106881E-4</v>
      </c>
    </row>
    <row r="1244" spans="1:8">
      <c r="A1244" s="48" t="str">
        <f>('ANNEXURE B &amp; C'!T$3)</f>
        <v>410304</v>
      </c>
      <c r="B1244" s="2">
        <v>1020014</v>
      </c>
      <c r="C1244" s="2" t="s">
        <v>14</v>
      </c>
      <c r="D1244" s="20">
        <v>0</v>
      </c>
      <c r="E1244" s="20">
        <v>0</v>
      </c>
      <c r="F1244" s="38">
        <f>('ANNEXURE B &amp; C'!T$21)</f>
        <v>0</v>
      </c>
      <c r="G1244" s="9" t="str">
        <f t="shared" si="38"/>
        <v/>
      </c>
      <c r="H1244" s="52" t="str">
        <f t="shared" si="39"/>
        <v/>
      </c>
    </row>
    <row r="1245" spans="1:8" ht="15.75" thickBot="1">
      <c r="A1245" s="48" t="str">
        <f>('ANNEXURE B &amp; C'!T$3)</f>
        <v>410304</v>
      </c>
      <c r="B1245" s="3">
        <v>1029990</v>
      </c>
      <c r="C1245" s="3" t="s">
        <v>15</v>
      </c>
      <c r="D1245" s="41">
        <v>1497</v>
      </c>
      <c r="E1245" s="41">
        <v>9724.68</v>
      </c>
      <c r="F1245" s="41">
        <f>SUM(F1233:F1244)</f>
        <v>1498</v>
      </c>
      <c r="G1245" s="9" t="str">
        <f t="shared" si="38"/>
        <v>BUDGET ERROR - INSUFICIENT</v>
      </c>
      <c r="H1245" s="52">
        <f t="shared" si="39"/>
        <v>6.680026720106881E-4</v>
      </c>
    </row>
    <row r="1246" spans="1:8">
      <c r="B1246" s="1"/>
      <c r="C1246" s="1"/>
      <c r="D1246" s="31"/>
      <c r="E1246" s="31"/>
      <c r="F1246" s="31"/>
      <c r="G1246" s="9" t="str">
        <f t="shared" si="38"/>
        <v/>
      </c>
      <c r="H1246" s="52" t="str">
        <f t="shared" si="39"/>
        <v/>
      </c>
    </row>
    <row r="1247" spans="1:8">
      <c r="A1247" s="48" t="str">
        <f>('ANNEXURE B &amp; C'!T$3)</f>
        <v>410304</v>
      </c>
      <c r="B1247" s="1">
        <v>1030000</v>
      </c>
      <c r="C1247" s="1" t="s">
        <v>16</v>
      </c>
      <c r="D1247" s="31"/>
      <c r="E1247" s="31"/>
      <c r="F1247" s="31"/>
      <c r="G1247" s="9" t="str">
        <f t="shared" si="38"/>
        <v/>
      </c>
      <c r="H1247" s="52" t="str">
        <f t="shared" si="39"/>
        <v/>
      </c>
    </row>
    <row r="1248" spans="1:8">
      <c r="A1248" s="48" t="str">
        <f>('ANNEXURE B &amp; C'!T$3)</f>
        <v>410304</v>
      </c>
      <c r="B1248" s="2">
        <v>1030001</v>
      </c>
      <c r="C1248" s="2" t="s">
        <v>17</v>
      </c>
      <c r="D1248" s="20">
        <v>0</v>
      </c>
      <c r="E1248" s="20">
        <v>0</v>
      </c>
      <c r="F1248" s="38">
        <f>('ANNEXURE B &amp; C'!T$25)</f>
        <v>0</v>
      </c>
      <c r="G1248" s="9" t="str">
        <f t="shared" si="38"/>
        <v/>
      </c>
      <c r="H1248" s="52" t="str">
        <f t="shared" si="39"/>
        <v/>
      </c>
    </row>
    <row r="1249" spans="1:8">
      <c r="A1249" s="48" t="str">
        <f>('ANNEXURE B &amp; C'!T$3)</f>
        <v>410304</v>
      </c>
      <c r="B1249" s="2">
        <v>1030002</v>
      </c>
      <c r="C1249" s="2" t="s">
        <v>18</v>
      </c>
      <c r="D1249" s="20">
        <v>0</v>
      </c>
      <c r="E1249" s="20">
        <v>0</v>
      </c>
      <c r="F1249" s="38">
        <f>('ANNEXURE B &amp; C'!T$26)</f>
        <v>0</v>
      </c>
      <c r="G1249" s="9" t="str">
        <f t="shared" si="38"/>
        <v/>
      </c>
      <c r="H1249" s="52" t="str">
        <f t="shared" si="39"/>
        <v/>
      </c>
    </row>
    <row r="1250" spans="1:8">
      <c r="A1250" s="48" t="str">
        <f>('ANNEXURE B &amp; C'!T$3)</f>
        <v>410304</v>
      </c>
      <c r="B1250" s="2">
        <v>1030003</v>
      </c>
      <c r="C1250" s="2" t="s">
        <v>19</v>
      </c>
      <c r="D1250" s="20">
        <v>0</v>
      </c>
      <c r="E1250" s="20">
        <v>0</v>
      </c>
      <c r="F1250" s="38">
        <f>('ANNEXURE B &amp; C'!T$27)</f>
        <v>0</v>
      </c>
      <c r="G1250" s="9" t="str">
        <f t="shared" si="38"/>
        <v/>
      </c>
      <c r="H1250" s="52" t="str">
        <f t="shared" si="39"/>
        <v/>
      </c>
    </row>
    <row r="1251" spans="1:8">
      <c r="A1251" s="48" t="str">
        <f>('ANNEXURE B &amp; C'!T$3)</f>
        <v>410304</v>
      </c>
      <c r="B1251" s="2">
        <v>1030004</v>
      </c>
      <c r="C1251" s="2" t="s">
        <v>20</v>
      </c>
      <c r="D1251" s="20">
        <v>0</v>
      </c>
      <c r="E1251" s="20">
        <v>0</v>
      </c>
      <c r="F1251" s="38">
        <f>('ANNEXURE B &amp; C'!T$28)</f>
        <v>0</v>
      </c>
      <c r="G1251" s="9" t="str">
        <f t="shared" si="38"/>
        <v/>
      </c>
      <c r="H1251" s="52" t="str">
        <f t="shared" si="39"/>
        <v/>
      </c>
    </row>
    <row r="1252" spans="1:8">
      <c r="A1252" s="48" t="str">
        <f>('ANNEXURE B &amp; C'!T$3)</f>
        <v>410304</v>
      </c>
      <c r="B1252" s="3">
        <v>1039990</v>
      </c>
      <c r="C1252" s="3" t="s">
        <v>21</v>
      </c>
      <c r="D1252" s="39">
        <v>0</v>
      </c>
      <c r="E1252" s="39">
        <v>0</v>
      </c>
      <c r="F1252" s="39">
        <f>SUM(F1248:F1251)</f>
        <v>0</v>
      </c>
      <c r="G1252" s="9" t="str">
        <f t="shared" si="38"/>
        <v/>
      </c>
      <c r="H1252" s="52" t="str">
        <f t="shared" si="39"/>
        <v/>
      </c>
    </row>
    <row r="1253" spans="1:8">
      <c r="B1253" s="1"/>
      <c r="C1253" s="1"/>
      <c r="D1253" s="31"/>
      <c r="E1253" s="31"/>
      <c r="F1253" s="31"/>
      <c r="G1253" s="9" t="str">
        <f t="shared" si="38"/>
        <v/>
      </c>
      <c r="H1253" s="52" t="str">
        <f t="shared" si="39"/>
        <v/>
      </c>
    </row>
    <row r="1254" spans="1:8">
      <c r="A1254" s="48" t="str">
        <f>('ANNEXURE B &amp; C'!T$3)</f>
        <v>410304</v>
      </c>
      <c r="B1254" s="1">
        <v>1040000</v>
      </c>
      <c r="C1254" s="1" t="s">
        <v>22</v>
      </c>
      <c r="D1254" s="31"/>
      <c r="E1254" s="31"/>
      <c r="F1254" s="31"/>
      <c r="G1254" s="9" t="str">
        <f t="shared" si="38"/>
        <v/>
      </c>
      <c r="H1254" s="52" t="str">
        <f t="shared" si="39"/>
        <v/>
      </c>
    </row>
    <row r="1255" spans="1:8">
      <c r="A1255" s="48" t="str">
        <f>('ANNEXURE B &amp; C'!T$3)</f>
        <v>410304</v>
      </c>
      <c r="B1255" s="2">
        <v>1040001</v>
      </c>
      <c r="C1255" s="2" t="s">
        <v>23</v>
      </c>
      <c r="D1255" s="20">
        <v>356583</v>
      </c>
      <c r="E1255" s="20">
        <v>173338.26</v>
      </c>
      <c r="F1255" s="38">
        <f>('ANNEXURE B &amp; C'!T$32)</f>
        <v>346678</v>
      </c>
      <c r="G1255" s="9" t="str">
        <f t="shared" si="38"/>
        <v/>
      </c>
      <c r="H1255" s="52">
        <f t="shared" si="39"/>
        <v>-2.7777544078096825E-2</v>
      </c>
    </row>
    <row r="1256" spans="1:8">
      <c r="A1256" s="48" t="str">
        <f>('ANNEXURE B &amp; C'!T$3)</f>
        <v>410304</v>
      </c>
      <c r="B1256" s="2">
        <v>1040002</v>
      </c>
      <c r="C1256" s="2" t="s">
        <v>24</v>
      </c>
      <c r="D1256" s="20">
        <v>0</v>
      </c>
      <c r="E1256" s="20">
        <v>0</v>
      </c>
      <c r="F1256" s="38">
        <f>('ANNEXURE B &amp; C'!T$33)</f>
        <v>0</v>
      </c>
      <c r="G1256" s="9" t="str">
        <f t="shared" si="38"/>
        <v/>
      </c>
      <c r="H1256" s="52" t="str">
        <f t="shared" si="39"/>
        <v/>
      </c>
    </row>
    <row r="1257" spans="1:8">
      <c r="A1257" s="48" t="str">
        <f>('ANNEXURE B &amp; C'!T$3)</f>
        <v>410304</v>
      </c>
      <c r="B1257" s="2">
        <v>1040003</v>
      </c>
      <c r="C1257" s="2" t="s">
        <v>25</v>
      </c>
      <c r="D1257" s="20">
        <v>0</v>
      </c>
      <c r="E1257" s="20">
        <v>0</v>
      </c>
      <c r="F1257" s="38">
        <f>('ANNEXURE B &amp; C'!T$34)</f>
        <v>0</v>
      </c>
      <c r="G1257" s="9" t="str">
        <f t="shared" si="38"/>
        <v/>
      </c>
      <c r="H1257" s="52" t="str">
        <f t="shared" si="39"/>
        <v/>
      </c>
    </row>
    <row r="1258" spans="1:8">
      <c r="A1258" s="48" t="str">
        <f>('ANNEXURE B &amp; C'!T$3)</f>
        <v>410304</v>
      </c>
      <c r="B1258" s="2">
        <v>1040004</v>
      </c>
      <c r="C1258" s="2" t="s">
        <v>26</v>
      </c>
      <c r="D1258" s="20">
        <v>53487</v>
      </c>
      <c r="E1258" s="20">
        <v>26000.76</v>
      </c>
      <c r="F1258" s="38">
        <f>('ANNEXURE B &amp; C'!T$35)</f>
        <v>52002</v>
      </c>
      <c r="G1258" s="9" t="str">
        <f t="shared" si="38"/>
        <v/>
      </c>
      <c r="H1258" s="52">
        <f t="shared" si="39"/>
        <v>-2.7763755678950026E-2</v>
      </c>
    </row>
    <row r="1259" spans="1:8">
      <c r="A1259" s="48" t="str">
        <f>('ANNEXURE B &amp; C'!T$3)</f>
        <v>410304</v>
      </c>
      <c r="B1259" s="2">
        <v>1040005</v>
      </c>
      <c r="C1259" s="2" t="s">
        <v>27</v>
      </c>
      <c r="D1259" s="20">
        <v>17100</v>
      </c>
      <c r="E1259" s="20">
        <v>0</v>
      </c>
      <c r="F1259" s="38">
        <f>('ANNEXURE B &amp; C'!T$36)</f>
        <v>17952</v>
      </c>
      <c r="G1259" s="9" t="str">
        <f t="shared" si="38"/>
        <v/>
      </c>
      <c r="H1259" s="52">
        <f t="shared" si="39"/>
        <v>4.9824561403508771E-2</v>
      </c>
    </row>
    <row r="1260" spans="1:8">
      <c r="A1260" s="48" t="str">
        <f>('ANNEXURE B &amp; C'!T$3)</f>
        <v>410304</v>
      </c>
      <c r="B1260" s="2">
        <v>1040006</v>
      </c>
      <c r="C1260" s="2" t="s">
        <v>28</v>
      </c>
      <c r="D1260" s="20">
        <v>126564</v>
      </c>
      <c r="E1260" s="20">
        <v>66446.5</v>
      </c>
      <c r="F1260" s="38">
        <f>('ANNEXURE B &amp; C'!T$37)</f>
        <v>132894</v>
      </c>
      <c r="G1260" s="9" t="str">
        <f t="shared" si="38"/>
        <v/>
      </c>
      <c r="H1260" s="52">
        <f t="shared" si="39"/>
        <v>5.0014222053664549E-2</v>
      </c>
    </row>
    <row r="1261" spans="1:8">
      <c r="A1261" s="48" t="str">
        <f>('ANNEXURE B &amp; C'!T$3)</f>
        <v>410304</v>
      </c>
      <c r="B1261" s="2">
        <v>1040007</v>
      </c>
      <c r="C1261" s="2" t="s">
        <v>29</v>
      </c>
      <c r="D1261" s="20">
        <v>0</v>
      </c>
      <c r="E1261" s="20">
        <v>0</v>
      </c>
      <c r="F1261" s="38">
        <f>('ANNEXURE B &amp; C'!T$38)</f>
        <v>0</v>
      </c>
      <c r="G1261" s="9" t="str">
        <f t="shared" si="38"/>
        <v/>
      </c>
      <c r="H1261" s="52" t="str">
        <f t="shared" si="39"/>
        <v/>
      </c>
    </row>
    <row r="1262" spans="1:8">
      <c r="A1262" s="48" t="str">
        <f>('ANNEXURE B &amp; C'!T$3)</f>
        <v>410304</v>
      </c>
      <c r="B1262" s="2">
        <v>1040008</v>
      </c>
      <c r="C1262" s="2" t="s">
        <v>30</v>
      </c>
      <c r="D1262" s="20">
        <v>0</v>
      </c>
      <c r="E1262" s="20">
        <v>0</v>
      </c>
      <c r="F1262" s="38">
        <f>('ANNEXURE B &amp; C'!T$39)</f>
        <v>0</v>
      </c>
      <c r="G1262" s="9" t="str">
        <f t="shared" si="38"/>
        <v/>
      </c>
      <c r="H1262" s="52" t="str">
        <f t="shared" si="39"/>
        <v/>
      </c>
    </row>
    <row r="1263" spans="1:8">
      <c r="A1263" s="48" t="str">
        <f>('ANNEXURE B &amp; C'!T$3)</f>
        <v>410304</v>
      </c>
      <c r="B1263" s="3">
        <v>1049990</v>
      </c>
      <c r="C1263" s="3" t="s">
        <v>31</v>
      </c>
      <c r="D1263" s="39">
        <v>553734</v>
      </c>
      <c r="E1263" s="39">
        <v>265785.52</v>
      </c>
      <c r="F1263" s="39">
        <f>SUM(F1255:F1262)</f>
        <v>549526</v>
      </c>
      <c r="G1263" s="9" t="str">
        <f t="shared" si="38"/>
        <v/>
      </c>
      <c r="H1263" s="52">
        <f t="shared" si="39"/>
        <v>-7.5993166393972557E-3</v>
      </c>
    </row>
    <row r="1264" spans="1:8">
      <c r="B1264" s="1"/>
      <c r="C1264" s="1"/>
      <c r="D1264" s="31"/>
      <c r="E1264" s="31"/>
      <c r="F1264" s="31"/>
      <c r="G1264" s="9" t="str">
        <f t="shared" si="38"/>
        <v/>
      </c>
      <c r="H1264" s="52" t="str">
        <f t="shared" si="39"/>
        <v/>
      </c>
    </row>
    <row r="1265" spans="1:8" ht="15.75" thickBot="1">
      <c r="A1265" s="48" t="str">
        <f>('ANNEXURE B &amp; C'!T$3)</f>
        <v>410304</v>
      </c>
      <c r="B1265" s="4">
        <v>1049995</v>
      </c>
      <c r="C1265" s="4" t="s">
        <v>32</v>
      </c>
      <c r="D1265" s="40">
        <v>555231</v>
      </c>
      <c r="E1265" s="40">
        <v>275510.2</v>
      </c>
      <c r="F1265" s="40">
        <f>SUM(F1263+F1252+F1245)</f>
        <v>551024</v>
      </c>
      <c r="G1265" s="9" t="str">
        <f t="shared" si="38"/>
        <v/>
      </c>
      <c r="H1265" s="52">
        <f t="shared" si="39"/>
        <v>-7.5770264988806457E-3</v>
      </c>
    </row>
    <row r="1266" spans="1:8" ht="15.75" thickTop="1">
      <c r="B1266" s="1"/>
      <c r="C1266" s="1"/>
      <c r="D1266" s="31"/>
      <c r="E1266" s="31"/>
      <c r="F1266" s="31"/>
      <c r="G1266" s="9" t="str">
        <f t="shared" si="38"/>
        <v/>
      </c>
      <c r="H1266" s="52" t="str">
        <f t="shared" si="39"/>
        <v/>
      </c>
    </row>
    <row r="1267" spans="1:8">
      <c r="A1267" s="48" t="str">
        <f>('ANNEXURE B &amp; C'!T$3)</f>
        <v>410304</v>
      </c>
      <c r="B1267" s="1">
        <v>1050000</v>
      </c>
      <c r="C1267" s="1" t="s">
        <v>33</v>
      </c>
      <c r="D1267" s="31"/>
      <c r="E1267" s="31"/>
      <c r="F1267" s="31"/>
      <c r="G1267" s="9" t="str">
        <f t="shared" si="38"/>
        <v/>
      </c>
      <c r="H1267" s="52" t="str">
        <f t="shared" si="39"/>
        <v/>
      </c>
    </row>
    <row r="1268" spans="1:8">
      <c r="B1268" s="1"/>
      <c r="C1268" s="1"/>
      <c r="D1268" s="31"/>
      <c r="E1268" s="31"/>
      <c r="F1268" s="31"/>
      <c r="G1268" s="9" t="str">
        <f t="shared" si="38"/>
        <v/>
      </c>
      <c r="H1268" s="52" t="str">
        <f t="shared" si="39"/>
        <v/>
      </c>
    </row>
    <row r="1269" spans="1:8">
      <c r="A1269" s="48" t="str">
        <f>('ANNEXURE B &amp; C'!T$3)</f>
        <v>410304</v>
      </c>
      <c r="B1269" s="1">
        <v>1060000</v>
      </c>
      <c r="C1269" s="1" t="s">
        <v>34</v>
      </c>
      <c r="D1269" s="31"/>
      <c r="E1269" s="31"/>
      <c r="F1269" s="31"/>
      <c r="G1269" s="9" t="str">
        <f t="shared" si="38"/>
        <v/>
      </c>
      <c r="H1269" s="52" t="str">
        <f t="shared" si="39"/>
        <v/>
      </c>
    </row>
    <row r="1270" spans="1:8">
      <c r="A1270" s="48" t="str">
        <f>('ANNEXURE B &amp; C'!T$3)</f>
        <v>410304</v>
      </c>
      <c r="B1270" s="2">
        <v>1060001</v>
      </c>
      <c r="C1270" s="2" t="s">
        <v>35</v>
      </c>
      <c r="D1270" s="20">
        <v>0</v>
      </c>
      <c r="E1270" s="20">
        <v>0</v>
      </c>
      <c r="F1270" s="38">
        <f>('ANNEXURE B &amp; C'!T$47)</f>
        <v>0</v>
      </c>
      <c r="G1270" s="9" t="str">
        <f t="shared" si="38"/>
        <v/>
      </c>
      <c r="H1270" s="52" t="str">
        <f t="shared" si="39"/>
        <v/>
      </c>
    </row>
    <row r="1271" spans="1:8">
      <c r="A1271" s="48" t="str">
        <f>('ANNEXURE B &amp; C'!T$3)</f>
        <v>410304</v>
      </c>
      <c r="B1271" s="2">
        <v>1060003</v>
      </c>
      <c r="C1271" s="2" t="s">
        <v>36</v>
      </c>
      <c r="D1271" s="20">
        <v>0</v>
      </c>
      <c r="E1271" s="20">
        <v>0</v>
      </c>
      <c r="F1271" s="38">
        <f>('ANNEXURE B &amp; C'!T$48)</f>
        <v>0</v>
      </c>
      <c r="G1271" s="9" t="str">
        <f t="shared" si="38"/>
        <v/>
      </c>
      <c r="H1271" s="52" t="str">
        <f t="shared" si="39"/>
        <v/>
      </c>
    </row>
    <row r="1272" spans="1:8">
      <c r="A1272" s="48" t="str">
        <f>('ANNEXURE B &amp; C'!T$3)</f>
        <v>410304</v>
      </c>
      <c r="B1272" s="2">
        <v>1060090</v>
      </c>
      <c r="C1272" s="2" t="s">
        <v>37</v>
      </c>
      <c r="D1272" s="20">
        <v>0</v>
      </c>
      <c r="E1272" s="20">
        <v>0</v>
      </c>
      <c r="F1272" s="38">
        <f>('ANNEXURE B &amp; C'!T$49)</f>
        <v>0</v>
      </c>
      <c r="G1272" s="9" t="str">
        <f t="shared" si="38"/>
        <v/>
      </c>
      <c r="H1272" s="52" t="str">
        <f t="shared" si="39"/>
        <v/>
      </c>
    </row>
    <row r="1273" spans="1:8">
      <c r="A1273" s="48" t="str">
        <f>('ANNEXURE B &amp; C'!T$3)</f>
        <v>410304</v>
      </c>
      <c r="B1273" s="2">
        <v>1060100</v>
      </c>
      <c r="C1273" s="2" t="s">
        <v>38</v>
      </c>
      <c r="D1273" s="20">
        <v>0</v>
      </c>
      <c r="E1273" s="20">
        <v>0</v>
      </c>
      <c r="F1273" s="38">
        <f>('ANNEXURE B &amp; C'!T$50)</f>
        <v>0</v>
      </c>
      <c r="G1273" s="9" t="str">
        <f t="shared" si="38"/>
        <v/>
      </c>
      <c r="H1273" s="52" t="str">
        <f t="shared" si="39"/>
        <v/>
      </c>
    </row>
    <row r="1274" spans="1:8">
      <c r="A1274" s="48" t="str">
        <f>('ANNEXURE B &amp; C'!T$3)</f>
        <v>410304</v>
      </c>
      <c r="B1274" s="2">
        <v>1060200</v>
      </c>
      <c r="C1274" s="2" t="s">
        <v>39</v>
      </c>
      <c r="D1274" s="20">
        <v>0</v>
      </c>
      <c r="E1274" s="20">
        <v>0</v>
      </c>
      <c r="F1274" s="38">
        <f>('ANNEXURE B &amp; C'!T$51)</f>
        <v>0</v>
      </c>
      <c r="G1274" s="9" t="str">
        <f t="shared" si="38"/>
        <v/>
      </c>
      <c r="H1274" s="52" t="str">
        <f t="shared" si="39"/>
        <v/>
      </c>
    </row>
    <row r="1275" spans="1:8">
      <c r="A1275" s="48" t="str">
        <f>('ANNEXURE B &amp; C'!T$3)</f>
        <v>410304</v>
      </c>
      <c r="B1275" s="2">
        <v>1060201</v>
      </c>
      <c r="C1275" s="2" t="s">
        <v>40</v>
      </c>
      <c r="D1275" s="20">
        <v>0</v>
      </c>
      <c r="E1275" s="20">
        <v>0</v>
      </c>
      <c r="F1275" s="38">
        <f>('ANNEXURE B &amp; C'!T$52)</f>
        <v>0</v>
      </c>
      <c r="G1275" s="9" t="str">
        <f t="shared" si="38"/>
        <v/>
      </c>
      <c r="H1275" s="52" t="str">
        <f t="shared" si="39"/>
        <v/>
      </c>
    </row>
    <row r="1276" spans="1:8">
      <c r="A1276" s="48" t="str">
        <f>('ANNEXURE B &amp; C'!T$3)</f>
        <v>410304</v>
      </c>
      <c r="B1276" s="2">
        <v>1060204</v>
      </c>
      <c r="C1276" s="2" t="s">
        <v>41</v>
      </c>
      <c r="D1276" s="20">
        <v>0</v>
      </c>
      <c r="E1276" s="20">
        <v>0</v>
      </c>
      <c r="F1276" s="38">
        <f>('ANNEXURE B &amp; C'!T$53)</f>
        <v>0</v>
      </c>
      <c r="G1276" s="9" t="str">
        <f t="shared" si="38"/>
        <v/>
      </c>
      <c r="H1276" s="52" t="str">
        <f t="shared" si="39"/>
        <v/>
      </c>
    </row>
    <row r="1277" spans="1:8">
      <c r="A1277" s="48" t="str">
        <f>('ANNEXURE B &amp; C'!T$3)</f>
        <v>410304</v>
      </c>
      <c r="B1277" s="2">
        <v>1060205</v>
      </c>
      <c r="C1277" s="2" t="s">
        <v>42</v>
      </c>
      <c r="D1277" s="20">
        <v>0</v>
      </c>
      <c r="E1277" s="20">
        <v>0</v>
      </c>
      <c r="F1277" s="38">
        <f>('ANNEXURE B &amp; C'!T$54)</f>
        <v>0</v>
      </c>
      <c r="G1277" s="9" t="str">
        <f t="shared" si="38"/>
        <v/>
      </c>
      <c r="H1277" s="52" t="str">
        <f t="shared" si="39"/>
        <v/>
      </c>
    </row>
    <row r="1278" spans="1:8">
      <c r="A1278" s="48" t="str">
        <f>('ANNEXURE B &amp; C'!T$3)</f>
        <v>410304</v>
      </c>
      <c r="B1278" s="2">
        <v>1060207</v>
      </c>
      <c r="C1278" s="2" t="s">
        <v>43</v>
      </c>
      <c r="D1278" s="20">
        <v>0</v>
      </c>
      <c r="E1278" s="20">
        <v>0</v>
      </c>
      <c r="F1278" s="38">
        <f>('ANNEXURE B &amp; C'!T$55)</f>
        <v>0</v>
      </c>
      <c r="G1278" s="9" t="str">
        <f t="shared" si="38"/>
        <v/>
      </c>
      <c r="H1278" s="52" t="str">
        <f t="shared" si="39"/>
        <v/>
      </c>
    </row>
    <row r="1279" spans="1:8">
      <c r="A1279" s="48" t="str">
        <f>('ANNEXURE B &amp; C'!T$3)</f>
        <v>410304</v>
      </c>
      <c r="B1279" s="2">
        <v>1060208</v>
      </c>
      <c r="C1279" s="2" t="s">
        <v>44</v>
      </c>
      <c r="D1279" s="20">
        <v>10000</v>
      </c>
      <c r="E1279" s="20">
        <v>0</v>
      </c>
      <c r="F1279" s="38">
        <f>('ANNEXURE B &amp; C'!T$56)</f>
        <v>10000</v>
      </c>
      <c r="G1279" s="9" t="str">
        <f t="shared" si="38"/>
        <v/>
      </c>
      <c r="H1279" s="52">
        <f t="shared" si="39"/>
        <v>0</v>
      </c>
    </row>
    <row r="1280" spans="1:8">
      <c r="A1280" s="48" t="str">
        <f>('ANNEXURE B &amp; C'!T$3)</f>
        <v>410304</v>
      </c>
      <c r="B1280" s="2">
        <v>1060209</v>
      </c>
      <c r="C1280" s="2" t="s">
        <v>45</v>
      </c>
      <c r="D1280" s="20">
        <v>0</v>
      </c>
      <c r="E1280" s="20">
        <v>0</v>
      </c>
      <c r="F1280" s="38">
        <f>('ANNEXURE B &amp; C'!T$57)</f>
        <v>0</v>
      </c>
      <c r="G1280" s="9" t="str">
        <f t="shared" si="38"/>
        <v/>
      </c>
      <c r="H1280" s="52" t="str">
        <f t="shared" si="39"/>
        <v/>
      </c>
    </row>
    <row r="1281" spans="1:8">
      <c r="A1281" s="48" t="str">
        <f>('ANNEXURE B &amp; C'!T$3)</f>
        <v>410304</v>
      </c>
      <c r="B1281" s="2">
        <v>1060210</v>
      </c>
      <c r="C1281" s="2" t="s">
        <v>46</v>
      </c>
      <c r="D1281" s="20">
        <v>0</v>
      </c>
      <c r="E1281" s="20">
        <v>0</v>
      </c>
      <c r="F1281" s="38">
        <f>('ANNEXURE B &amp; C'!T$58)</f>
        <v>0</v>
      </c>
      <c r="G1281" s="9" t="str">
        <f t="shared" si="38"/>
        <v/>
      </c>
      <c r="H1281" s="52" t="str">
        <f t="shared" si="39"/>
        <v/>
      </c>
    </row>
    <row r="1282" spans="1:8">
      <c r="A1282" s="48" t="str">
        <f>('ANNEXURE B &amp; C'!T$3)</f>
        <v>410304</v>
      </c>
      <c r="B1282" s="2">
        <v>1060303</v>
      </c>
      <c r="C1282" s="2" t="s">
        <v>47</v>
      </c>
      <c r="D1282" s="20">
        <v>0</v>
      </c>
      <c r="E1282" s="20">
        <v>0</v>
      </c>
      <c r="F1282" s="38">
        <f>('ANNEXURE B &amp; C'!T$59)</f>
        <v>0</v>
      </c>
      <c r="G1282" s="9" t="str">
        <f t="shared" si="38"/>
        <v/>
      </c>
      <c r="H1282" s="52" t="str">
        <f t="shared" si="39"/>
        <v/>
      </c>
    </row>
    <row r="1283" spans="1:8">
      <c r="A1283" s="48" t="str">
        <f>('ANNEXURE B &amp; C'!T$3)</f>
        <v>410304</v>
      </c>
      <c r="B1283" s="2">
        <v>1060304</v>
      </c>
      <c r="C1283" s="2" t="s">
        <v>48</v>
      </c>
      <c r="D1283" s="20">
        <v>0</v>
      </c>
      <c r="E1283" s="20">
        <v>0</v>
      </c>
      <c r="F1283" s="38">
        <f>('ANNEXURE B &amp; C'!T$60)</f>
        <v>0</v>
      </c>
      <c r="G1283" s="9" t="str">
        <f t="shared" si="38"/>
        <v/>
      </c>
      <c r="H1283" s="52" t="str">
        <f t="shared" si="39"/>
        <v/>
      </c>
    </row>
    <row r="1284" spans="1:8">
      <c r="A1284" s="48" t="str">
        <f>('ANNEXURE B &amp; C'!T$3)</f>
        <v>410304</v>
      </c>
      <c r="B1284" s="2">
        <v>1060305</v>
      </c>
      <c r="C1284" s="2" t="s">
        <v>49</v>
      </c>
      <c r="D1284" s="20">
        <v>0</v>
      </c>
      <c r="E1284" s="20">
        <v>0</v>
      </c>
      <c r="F1284" s="38">
        <f>('ANNEXURE B &amp; C'!T$61)</f>
        <v>0</v>
      </c>
      <c r="G1284" s="9" t="str">
        <f t="shared" si="38"/>
        <v/>
      </c>
      <c r="H1284" s="52" t="str">
        <f t="shared" si="39"/>
        <v/>
      </c>
    </row>
    <row r="1285" spans="1:8">
      <c r="A1285" s="48" t="str">
        <f>('ANNEXURE B &amp; C'!T$3)</f>
        <v>410304</v>
      </c>
      <c r="B1285" s="2">
        <v>1060400</v>
      </c>
      <c r="C1285" s="2" t="s">
        <v>50</v>
      </c>
      <c r="D1285" s="20">
        <v>0</v>
      </c>
      <c r="E1285" s="20">
        <v>0</v>
      </c>
      <c r="F1285" s="38">
        <f>('ANNEXURE B &amp; C'!T$62)</f>
        <v>0</v>
      </c>
      <c r="G1285" s="9" t="str">
        <f t="shared" si="38"/>
        <v/>
      </c>
      <c r="H1285" s="52" t="str">
        <f t="shared" si="39"/>
        <v/>
      </c>
    </row>
    <row r="1286" spans="1:8">
      <c r="A1286" s="48" t="str">
        <f>('ANNEXURE B &amp; C'!T$3)</f>
        <v>410304</v>
      </c>
      <c r="B1286" s="2">
        <v>1060401</v>
      </c>
      <c r="C1286" s="2" t="s">
        <v>51</v>
      </c>
      <c r="D1286" s="20">
        <v>4000</v>
      </c>
      <c r="E1286" s="20">
        <v>0</v>
      </c>
      <c r="F1286" s="38">
        <f>('ANNEXURE B &amp; C'!T$63)</f>
        <v>4000</v>
      </c>
      <c r="G1286" s="9" t="str">
        <f t="shared" si="38"/>
        <v/>
      </c>
      <c r="H1286" s="52">
        <f t="shared" si="39"/>
        <v>0</v>
      </c>
    </row>
    <row r="1287" spans="1:8">
      <c r="A1287" s="48" t="str">
        <f>('ANNEXURE B &amp; C'!T$3)</f>
        <v>410304</v>
      </c>
      <c r="B1287" s="2">
        <v>1060402</v>
      </c>
      <c r="C1287" s="2" t="s">
        <v>52</v>
      </c>
      <c r="D1287" s="20">
        <v>10000</v>
      </c>
      <c r="E1287" s="20">
        <v>0</v>
      </c>
      <c r="F1287" s="38">
        <f>('ANNEXURE B &amp; C'!T$64)</f>
        <v>10000</v>
      </c>
      <c r="G1287" s="9" t="str">
        <f t="shared" si="38"/>
        <v/>
      </c>
      <c r="H1287" s="52">
        <f t="shared" si="39"/>
        <v>0</v>
      </c>
    </row>
    <row r="1288" spans="1:8">
      <c r="A1288" s="48" t="str">
        <f>('ANNEXURE B &amp; C'!T$3)</f>
        <v>410304</v>
      </c>
      <c r="B1288" s="2">
        <v>1060403</v>
      </c>
      <c r="C1288" s="2" t="s">
        <v>53</v>
      </c>
      <c r="D1288" s="20">
        <v>0</v>
      </c>
      <c r="E1288" s="20">
        <v>0</v>
      </c>
      <c r="F1288" s="38">
        <f>('ANNEXURE B &amp; C'!T$65)</f>
        <v>0</v>
      </c>
      <c r="G1288" s="9" t="str">
        <f t="shared" si="38"/>
        <v/>
      </c>
      <c r="H1288" s="52" t="str">
        <f t="shared" si="39"/>
        <v/>
      </c>
    </row>
    <row r="1289" spans="1:8">
      <c r="A1289" s="48" t="str">
        <f>('ANNEXURE B &amp; C'!T$3)</f>
        <v>410304</v>
      </c>
      <c r="B1289" s="2">
        <v>1060404</v>
      </c>
      <c r="C1289" s="2" t="s">
        <v>54</v>
      </c>
      <c r="D1289" s="20">
        <v>0</v>
      </c>
      <c r="E1289" s="20">
        <v>0</v>
      </c>
      <c r="F1289" s="38">
        <f>('ANNEXURE B &amp; C'!T$66)</f>
        <v>0</v>
      </c>
      <c r="G1289" s="9" t="str">
        <f t="shared" si="38"/>
        <v/>
      </c>
      <c r="H1289" s="52" t="str">
        <f t="shared" si="39"/>
        <v/>
      </c>
    </row>
    <row r="1290" spans="1:8">
      <c r="A1290" s="48" t="str">
        <f>('ANNEXURE B &amp; C'!T$3)</f>
        <v>410304</v>
      </c>
      <c r="B1290" s="2">
        <v>1060405</v>
      </c>
      <c r="C1290" s="2" t="s">
        <v>55</v>
      </c>
      <c r="D1290" s="20">
        <v>0</v>
      </c>
      <c r="E1290" s="20">
        <v>0</v>
      </c>
      <c r="F1290" s="38">
        <f>('ANNEXURE B &amp; C'!T$67)</f>
        <v>0</v>
      </c>
      <c r="G1290" s="9" t="str">
        <f t="shared" ref="G1290:G1353" si="40">IF(E1290&lt;0.01,"",IF(E1290&gt;F1290,"BUDGET ERROR - INSUFICIENT",""))</f>
        <v/>
      </c>
      <c r="H1290" s="52" t="str">
        <f t="shared" ref="H1290:H1353" si="41">IF(F1290&lt;0.1,"",IF(D1290=0,"NO ORIGINAL BUDGET",(F1290-D1290)/D1290))</f>
        <v/>
      </c>
    </row>
    <row r="1291" spans="1:8">
      <c r="A1291" s="48" t="str">
        <f>('ANNEXURE B &amp; C'!T$3)</f>
        <v>410304</v>
      </c>
      <c r="B1291" s="2">
        <v>1060601</v>
      </c>
      <c r="C1291" s="2" t="s">
        <v>56</v>
      </c>
      <c r="D1291" s="20">
        <v>0</v>
      </c>
      <c r="E1291" s="20">
        <v>0</v>
      </c>
      <c r="F1291" s="38">
        <f>('ANNEXURE B &amp; C'!T$68)</f>
        <v>0</v>
      </c>
      <c r="G1291" s="9" t="str">
        <f t="shared" si="40"/>
        <v/>
      </c>
      <c r="H1291" s="52" t="str">
        <f t="shared" si="41"/>
        <v/>
      </c>
    </row>
    <row r="1292" spans="1:8">
      <c r="A1292" s="48" t="str">
        <f>('ANNEXURE B &amp; C'!T$3)</f>
        <v>410304</v>
      </c>
      <c r="B1292" s="2">
        <v>1060701</v>
      </c>
      <c r="C1292" s="2" t="s">
        <v>57</v>
      </c>
      <c r="D1292" s="20">
        <v>0</v>
      </c>
      <c r="E1292" s="20">
        <v>0</v>
      </c>
      <c r="F1292" s="38">
        <f>('ANNEXURE B &amp; C'!T$69)</f>
        <v>0</v>
      </c>
      <c r="G1292" s="9" t="str">
        <f t="shared" si="40"/>
        <v/>
      </c>
      <c r="H1292" s="52" t="str">
        <f t="shared" si="41"/>
        <v/>
      </c>
    </row>
    <row r="1293" spans="1:8">
      <c r="A1293" s="48" t="str">
        <f>('ANNEXURE B &amp; C'!T$3)</f>
        <v>410304</v>
      </c>
      <c r="B1293" s="2">
        <v>1060702</v>
      </c>
      <c r="C1293" s="2" t="s">
        <v>58</v>
      </c>
      <c r="D1293" s="20">
        <v>0</v>
      </c>
      <c r="E1293" s="20">
        <v>0</v>
      </c>
      <c r="F1293" s="38">
        <f>('ANNEXURE B &amp; C'!T$70)</f>
        <v>0</v>
      </c>
      <c r="G1293" s="9" t="str">
        <f t="shared" si="40"/>
        <v/>
      </c>
      <c r="H1293" s="52" t="str">
        <f t="shared" si="41"/>
        <v/>
      </c>
    </row>
    <row r="1294" spans="1:8">
      <c r="A1294" s="48" t="str">
        <f>('ANNEXURE B &amp; C'!T$3)</f>
        <v>410304</v>
      </c>
      <c r="B1294" s="2">
        <v>1061101</v>
      </c>
      <c r="C1294" s="2" t="s">
        <v>59</v>
      </c>
      <c r="D1294" s="20">
        <v>0</v>
      </c>
      <c r="E1294" s="20">
        <v>0</v>
      </c>
      <c r="F1294" s="38">
        <f>('ANNEXURE B &amp; C'!T$71)</f>
        <v>0</v>
      </c>
      <c r="G1294" s="9" t="str">
        <f t="shared" si="40"/>
        <v/>
      </c>
      <c r="H1294" s="52" t="str">
        <f t="shared" si="41"/>
        <v/>
      </c>
    </row>
    <row r="1295" spans="1:8">
      <c r="A1295" s="48" t="str">
        <f>('ANNEXURE B &amp; C'!T$3)</f>
        <v>410304</v>
      </c>
      <c r="B1295" s="2">
        <v>1061102</v>
      </c>
      <c r="C1295" s="2" t="s">
        <v>60</v>
      </c>
      <c r="D1295" s="20">
        <v>0</v>
      </c>
      <c r="E1295" s="20">
        <v>0</v>
      </c>
      <c r="F1295" s="38">
        <f>('ANNEXURE B &amp; C'!T$72)</f>
        <v>0</v>
      </c>
      <c r="G1295" s="9" t="str">
        <f t="shared" si="40"/>
        <v/>
      </c>
      <c r="H1295" s="52" t="str">
        <f t="shared" si="41"/>
        <v/>
      </c>
    </row>
    <row r="1296" spans="1:8">
      <c r="A1296" s="48" t="str">
        <f>('ANNEXURE B &amp; C'!T$3)</f>
        <v>410304</v>
      </c>
      <c r="B1296" s="2">
        <v>1061104</v>
      </c>
      <c r="C1296" s="2" t="s">
        <v>61</v>
      </c>
      <c r="D1296" s="20">
        <v>0</v>
      </c>
      <c r="E1296" s="20">
        <v>0</v>
      </c>
      <c r="F1296" s="38">
        <f>('ANNEXURE B &amp; C'!T$73)</f>
        <v>0</v>
      </c>
      <c r="G1296" s="9" t="str">
        <f t="shared" si="40"/>
        <v/>
      </c>
      <c r="H1296" s="52" t="str">
        <f t="shared" si="41"/>
        <v/>
      </c>
    </row>
    <row r="1297" spans="1:8">
      <c r="A1297" s="48" t="str">
        <f>('ANNEXURE B &amp; C'!T$3)</f>
        <v>410304</v>
      </c>
      <c r="B1297" s="2">
        <v>1061106</v>
      </c>
      <c r="C1297" s="2" t="s">
        <v>62</v>
      </c>
      <c r="D1297" s="20">
        <v>0</v>
      </c>
      <c r="E1297" s="20">
        <v>0</v>
      </c>
      <c r="F1297" s="38">
        <f>('ANNEXURE B &amp; C'!T$74)</f>
        <v>0</v>
      </c>
      <c r="G1297" s="9" t="str">
        <f t="shared" si="40"/>
        <v/>
      </c>
      <c r="H1297" s="52" t="str">
        <f t="shared" si="41"/>
        <v/>
      </c>
    </row>
    <row r="1298" spans="1:8">
      <c r="A1298" s="48" t="str">
        <f>('ANNEXURE B &amp; C'!T$3)</f>
        <v>410304</v>
      </c>
      <c r="B1298" s="2">
        <v>1061201</v>
      </c>
      <c r="C1298" s="2" t="s">
        <v>63</v>
      </c>
      <c r="D1298" s="20">
        <v>0</v>
      </c>
      <c r="E1298" s="20">
        <v>0</v>
      </c>
      <c r="F1298" s="38">
        <f>('ANNEXURE B &amp; C'!T$75)</f>
        <v>0</v>
      </c>
      <c r="G1298" s="9" t="str">
        <f t="shared" si="40"/>
        <v/>
      </c>
      <c r="H1298" s="52" t="str">
        <f t="shared" si="41"/>
        <v/>
      </c>
    </row>
    <row r="1299" spans="1:8">
      <c r="A1299" s="48" t="str">
        <f>('ANNEXURE B &amp; C'!T$3)</f>
        <v>410304</v>
      </c>
      <c r="B1299" s="2">
        <v>1061203</v>
      </c>
      <c r="C1299" s="2" t="s">
        <v>64</v>
      </c>
      <c r="D1299" s="20">
        <v>0</v>
      </c>
      <c r="E1299" s="20">
        <v>0</v>
      </c>
      <c r="F1299" s="38">
        <f>('ANNEXURE B &amp; C'!T$76)</f>
        <v>0</v>
      </c>
      <c r="G1299" s="9" t="str">
        <f t="shared" si="40"/>
        <v/>
      </c>
      <c r="H1299" s="52" t="str">
        <f t="shared" si="41"/>
        <v/>
      </c>
    </row>
    <row r="1300" spans="1:8">
      <c r="A1300" s="48" t="str">
        <f>('ANNEXURE B &amp; C'!T$3)</f>
        <v>410304</v>
      </c>
      <c r="B1300" s="2">
        <v>1061204</v>
      </c>
      <c r="C1300" s="2" t="s">
        <v>65</v>
      </c>
      <c r="D1300" s="20">
        <v>0</v>
      </c>
      <c r="E1300" s="20">
        <v>0</v>
      </c>
      <c r="F1300" s="38">
        <f>('ANNEXURE B &amp; C'!T$77)</f>
        <v>0</v>
      </c>
      <c r="G1300" s="9" t="str">
        <f t="shared" si="40"/>
        <v/>
      </c>
      <c r="H1300" s="52" t="str">
        <f t="shared" si="41"/>
        <v/>
      </c>
    </row>
    <row r="1301" spans="1:8">
      <c r="A1301" s="48" t="str">
        <f>('ANNEXURE B &amp; C'!T$3)</f>
        <v>410304</v>
      </c>
      <c r="B1301" s="2">
        <v>1061501</v>
      </c>
      <c r="C1301" s="2" t="s">
        <v>66</v>
      </c>
      <c r="D1301" s="20">
        <v>1000</v>
      </c>
      <c r="E1301" s="20">
        <v>0</v>
      </c>
      <c r="F1301" s="38">
        <f>('ANNEXURE B &amp; C'!T$78)</f>
        <v>1000</v>
      </c>
      <c r="G1301" s="9" t="str">
        <f t="shared" si="40"/>
        <v/>
      </c>
      <c r="H1301" s="52">
        <f t="shared" si="41"/>
        <v>0</v>
      </c>
    </row>
    <row r="1302" spans="1:8">
      <c r="A1302" s="48" t="str">
        <f>('ANNEXURE B &amp; C'!T$3)</f>
        <v>410304</v>
      </c>
      <c r="B1302" s="2">
        <v>1061502</v>
      </c>
      <c r="C1302" s="2" t="s">
        <v>67</v>
      </c>
      <c r="D1302" s="20">
        <v>0</v>
      </c>
      <c r="E1302" s="20">
        <v>0</v>
      </c>
      <c r="F1302" s="38">
        <f>('ANNEXURE B &amp; C'!T$79)</f>
        <v>0</v>
      </c>
      <c r="G1302" s="9" t="str">
        <f t="shared" si="40"/>
        <v/>
      </c>
      <c r="H1302" s="52" t="str">
        <f t="shared" si="41"/>
        <v/>
      </c>
    </row>
    <row r="1303" spans="1:8">
      <c r="A1303" s="48" t="str">
        <f>('ANNEXURE B &amp; C'!T$3)</f>
        <v>410304</v>
      </c>
      <c r="B1303" s="2">
        <v>1061507</v>
      </c>
      <c r="C1303" s="2" t="s">
        <v>68</v>
      </c>
      <c r="D1303" s="20">
        <v>0</v>
      </c>
      <c r="E1303" s="20">
        <v>0</v>
      </c>
      <c r="F1303" s="38">
        <f>('ANNEXURE B &amp; C'!T$80)</f>
        <v>0</v>
      </c>
      <c r="G1303" s="9" t="str">
        <f t="shared" si="40"/>
        <v/>
      </c>
      <c r="H1303" s="52" t="str">
        <f t="shared" si="41"/>
        <v/>
      </c>
    </row>
    <row r="1304" spans="1:8">
      <c r="A1304" s="48" t="str">
        <f>('ANNEXURE B &amp; C'!T$3)</f>
        <v>410304</v>
      </c>
      <c r="B1304" s="2">
        <v>1061508</v>
      </c>
      <c r="C1304" s="2" t="s">
        <v>69</v>
      </c>
      <c r="D1304" s="20">
        <v>0</v>
      </c>
      <c r="E1304" s="20">
        <v>0</v>
      </c>
      <c r="F1304" s="38">
        <f>('ANNEXURE B &amp; C'!T$81)</f>
        <v>0</v>
      </c>
      <c r="G1304" s="9" t="str">
        <f t="shared" si="40"/>
        <v/>
      </c>
      <c r="H1304" s="52" t="str">
        <f t="shared" si="41"/>
        <v/>
      </c>
    </row>
    <row r="1305" spans="1:8">
      <c r="A1305" s="48" t="str">
        <f>('ANNEXURE B &amp; C'!T$3)</f>
        <v>410304</v>
      </c>
      <c r="B1305" s="2">
        <v>1061701</v>
      </c>
      <c r="C1305" s="2" t="s">
        <v>70</v>
      </c>
      <c r="D1305" s="20">
        <v>0</v>
      </c>
      <c r="E1305" s="20">
        <v>0</v>
      </c>
      <c r="F1305" s="38">
        <f>('ANNEXURE B &amp; C'!T$82)</f>
        <v>0</v>
      </c>
      <c r="G1305" s="9" t="str">
        <f t="shared" si="40"/>
        <v/>
      </c>
      <c r="H1305" s="52" t="str">
        <f t="shared" si="41"/>
        <v/>
      </c>
    </row>
    <row r="1306" spans="1:8">
      <c r="A1306" s="48" t="str">
        <f>('ANNEXURE B &amp; C'!T$3)</f>
        <v>410304</v>
      </c>
      <c r="B1306" s="2">
        <v>1061705</v>
      </c>
      <c r="C1306" s="2" t="s">
        <v>71</v>
      </c>
      <c r="D1306" s="20">
        <v>0</v>
      </c>
      <c r="E1306" s="20">
        <v>0</v>
      </c>
      <c r="F1306" s="38">
        <f>('ANNEXURE B &amp; C'!T$83)</f>
        <v>0</v>
      </c>
      <c r="G1306" s="9" t="str">
        <f t="shared" si="40"/>
        <v/>
      </c>
      <c r="H1306" s="52" t="str">
        <f t="shared" si="41"/>
        <v/>
      </c>
    </row>
    <row r="1307" spans="1:8">
      <c r="A1307" s="48" t="str">
        <f>('ANNEXURE B &amp; C'!T$3)</f>
        <v>410304</v>
      </c>
      <c r="B1307" s="2">
        <v>1061799</v>
      </c>
      <c r="C1307" s="2" t="s">
        <v>72</v>
      </c>
      <c r="D1307" s="20">
        <v>5000</v>
      </c>
      <c r="E1307" s="20">
        <v>3420.3</v>
      </c>
      <c r="F1307" s="38">
        <f>('ANNEXURE B &amp; C'!T$84)</f>
        <v>5000</v>
      </c>
      <c r="G1307" s="9" t="str">
        <f t="shared" si="40"/>
        <v/>
      </c>
      <c r="H1307" s="52">
        <f t="shared" si="41"/>
        <v>0</v>
      </c>
    </row>
    <row r="1308" spans="1:8">
      <c r="A1308" s="48" t="str">
        <f>('ANNEXURE B &amp; C'!T$3)</f>
        <v>410304</v>
      </c>
      <c r="B1308" s="2">
        <v>1061800</v>
      </c>
      <c r="C1308" s="2" t="s">
        <v>73</v>
      </c>
      <c r="D1308" s="20">
        <v>2000</v>
      </c>
      <c r="E1308" s="20">
        <v>0</v>
      </c>
      <c r="F1308" s="38">
        <f>('ANNEXURE B &amp; C'!T$85)</f>
        <v>2000</v>
      </c>
      <c r="G1308" s="9" t="str">
        <f t="shared" si="40"/>
        <v/>
      </c>
      <c r="H1308" s="52">
        <f t="shared" si="41"/>
        <v>0</v>
      </c>
    </row>
    <row r="1309" spans="1:8">
      <c r="A1309" s="48" t="str">
        <f>('ANNEXURE B &amp; C'!T$3)</f>
        <v>410304</v>
      </c>
      <c r="B1309" s="2">
        <v>1061801</v>
      </c>
      <c r="C1309" s="2" t="s">
        <v>74</v>
      </c>
      <c r="D1309" s="20">
        <v>0</v>
      </c>
      <c r="E1309" s="20">
        <v>0</v>
      </c>
      <c r="F1309" s="38">
        <f>('ANNEXURE B &amp; C'!T$86)</f>
        <v>0</v>
      </c>
      <c r="G1309" s="9" t="str">
        <f t="shared" si="40"/>
        <v/>
      </c>
      <c r="H1309" s="52" t="str">
        <f t="shared" si="41"/>
        <v/>
      </c>
    </row>
    <row r="1310" spans="1:8">
      <c r="A1310" s="48" t="str">
        <f>('ANNEXURE B &amp; C'!T$3)</f>
        <v>410304</v>
      </c>
      <c r="B1310" s="2">
        <v>1061802</v>
      </c>
      <c r="C1310" s="2" t="s">
        <v>75</v>
      </c>
      <c r="D1310" s="20">
        <v>0</v>
      </c>
      <c r="E1310" s="20">
        <v>0</v>
      </c>
      <c r="F1310" s="38">
        <f>('ANNEXURE B &amp; C'!T$87)</f>
        <v>0</v>
      </c>
      <c r="G1310" s="9" t="str">
        <f t="shared" si="40"/>
        <v/>
      </c>
      <c r="H1310" s="52" t="str">
        <f t="shared" si="41"/>
        <v/>
      </c>
    </row>
    <row r="1311" spans="1:8">
      <c r="A1311" s="48" t="str">
        <f>('ANNEXURE B &amp; C'!T$3)</f>
        <v>410304</v>
      </c>
      <c r="B1311" s="2">
        <v>1061805</v>
      </c>
      <c r="C1311" s="2" t="s">
        <v>76</v>
      </c>
      <c r="D1311" s="20">
        <v>0</v>
      </c>
      <c r="E1311" s="20">
        <v>0</v>
      </c>
      <c r="F1311" s="38">
        <f>('ANNEXURE B &amp; C'!T$88)</f>
        <v>0</v>
      </c>
      <c r="G1311" s="9" t="str">
        <f t="shared" si="40"/>
        <v/>
      </c>
      <c r="H1311" s="52" t="str">
        <f t="shared" si="41"/>
        <v/>
      </c>
    </row>
    <row r="1312" spans="1:8">
      <c r="A1312" s="48" t="str">
        <f>('ANNEXURE B &amp; C'!T$3)</f>
        <v>410304</v>
      </c>
      <c r="B1312" s="2">
        <v>1061806</v>
      </c>
      <c r="C1312" s="2" t="s">
        <v>77</v>
      </c>
      <c r="D1312" s="20">
        <v>40000</v>
      </c>
      <c r="E1312" s="20">
        <v>15056.57</v>
      </c>
      <c r="F1312" s="38">
        <f>('ANNEXURE B &amp; C'!T$89)</f>
        <v>40000</v>
      </c>
      <c r="G1312" s="9" t="str">
        <f t="shared" si="40"/>
        <v/>
      </c>
      <c r="H1312" s="52">
        <f t="shared" si="41"/>
        <v>0</v>
      </c>
    </row>
    <row r="1313" spans="1:8">
      <c r="A1313" s="48" t="str">
        <f>('ANNEXURE B &amp; C'!T$3)</f>
        <v>410304</v>
      </c>
      <c r="B1313" s="2">
        <v>1061899</v>
      </c>
      <c r="C1313" s="2" t="s">
        <v>78</v>
      </c>
      <c r="D1313" s="20">
        <v>0</v>
      </c>
      <c r="E1313" s="20">
        <v>0</v>
      </c>
      <c r="F1313" s="38">
        <f>('ANNEXURE B &amp; C'!T$90)</f>
        <v>0</v>
      </c>
      <c r="G1313" s="9" t="str">
        <f t="shared" si="40"/>
        <v/>
      </c>
      <c r="H1313" s="52" t="str">
        <f t="shared" si="41"/>
        <v/>
      </c>
    </row>
    <row r="1314" spans="1:8">
      <c r="A1314" s="48" t="str">
        <f>('ANNEXURE B &amp; C'!T$3)</f>
        <v>410304</v>
      </c>
      <c r="B1314" s="2">
        <v>1061900</v>
      </c>
      <c r="C1314" s="2" t="s">
        <v>79</v>
      </c>
      <c r="D1314" s="20">
        <v>4200</v>
      </c>
      <c r="E1314" s="20">
        <v>1594.75</v>
      </c>
      <c r="F1314" s="38">
        <f>('ANNEXURE B &amp; C'!T$91)</f>
        <v>4200</v>
      </c>
      <c r="G1314" s="9" t="str">
        <f t="shared" si="40"/>
        <v/>
      </c>
      <c r="H1314" s="52">
        <f t="shared" si="41"/>
        <v>0</v>
      </c>
    </row>
    <row r="1315" spans="1:8">
      <c r="A1315" s="48" t="str">
        <f>('ANNEXURE B &amp; C'!T$3)</f>
        <v>410304</v>
      </c>
      <c r="B1315" s="2">
        <v>1061902</v>
      </c>
      <c r="C1315" s="2" t="s">
        <v>80</v>
      </c>
      <c r="D1315" s="20">
        <v>0</v>
      </c>
      <c r="E1315" s="20">
        <v>0</v>
      </c>
      <c r="F1315" s="38">
        <f>('ANNEXURE B &amp; C'!T$92)</f>
        <v>0</v>
      </c>
      <c r="G1315" s="9" t="str">
        <f t="shared" si="40"/>
        <v/>
      </c>
      <c r="H1315" s="52" t="str">
        <f t="shared" si="41"/>
        <v/>
      </c>
    </row>
    <row r="1316" spans="1:8">
      <c r="A1316" s="48" t="str">
        <f>('ANNEXURE B &amp; C'!T$3)</f>
        <v>410304</v>
      </c>
      <c r="B1316" s="2">
        <v>1061903</v>
      </c>
      <c r="C1316" s="2" t="s">
        <v>81</v>
      </c>
      <c r="D1316" s="20">
        <v>0</v>
      </c>
      <c r="E1316" s="20">
        <v>0</v>
      </c>
      <c r="F1316" s="38">
        <f>('ANNEXURE B &amp; C'!T$93)</f>
        <v>0</v>
      </c>
      <c r="G1316" s="9" t="str">
        <f t="shared" si="40"/>
        <v/>
      </c>
      <c r="H1316" s="52" t="str">
        <f t="shared" si="41"/>
        <v/>
      </c>
    </row>
    <row r="1317" spans="1:8">
      <c r="A1317" s="48" t="str">
        <f>('ANNEXURE B &amp; C'!T$3)</f>
        <v>410304</v>
      </c>
      <c r="B1317" s="2">
        <v>1061904</v>
      </c>
      <c r="C1317" s="2" t="s">
        <v>82</v>
      </c>
      <c r="D1317" s="20">
        <v>0</v>
      </c>
      <c r="E1317" s="20">
        <v>0</v>
      </c>
      <c r="F1317" s="38">
        <f>('ANNEXURE B &amp; C'!T$94)</f>
        <v>0</v>
      </c>
      <c r="G1317" s="9" t="str">
        <f t="shared" si="40"/>
        <v/>
      </c>
      <c r="H1317" s="52" t="str">
        <f t="shared" si="41"/>
        <v/>
      </c>
    </row>
    <row r="1318" spans="1:8">
      <c r="A1318" s="48" t="str">
        <f>('ANNEXURE B &amp; C'!T$3)</f>
        <v>410304</v>
      </c>
      <c r="B1318" s="2">
        <v>1062001</v>
      </c>
      <c r="C1318" s="2" t="s">
        <v>83</v>
      </c>
      <c r="D1318" s="20">
        <v>0</v>
      </c>
      <c r="E1318" s="20">
        <v>0</v>
      </c>
      <c r="F1318" s="38">
        <f>('ANNEXURE B &amp; C'!T$95)</f>
        <v>0</v>
      </c>
      <c r="G1318" s="9" t="str">
        <f t="shared" si="40"/>
        <v/>
      </c>
      <c r="H1318" s="52" t="str">
        <f t="shared" si="41"/>
        <v/>
      </c>
    </row>
    <row r="1319" spans="1:8">
      <c r="A1319" s="48" t="str">
        <f>('ANNEXURE B &amp; C'!T$3)</f>
        <v>410304</v>
      </c>
      <c r="B1319" s="2">
        <v>1062003</v>
      </c>
      <c r="C1319" s="2" t="s">
        <v>84</v>
      </c>
      <c r="D1319" s="20">
        <v>0</v>
      </c>
      <c r="E1319" s="20">
        <v>0</v>
      </c>
      <c r="F1319" s="38">
        <f>('ANNEXURE B &amp; C'!T$96)</f>
        <v>0</v>
      </c>
      <c r="G1319" s="9" t="str">
        <f t="shared" si="40"/>
        <v/>
      </c>
      <c r="H1319" s="52" t="str">
        <f t="shared" si="41"/>
        <v/>
      </c>
    </row>
    <row r="1320" spans="1:8">
      <c r="A1320" s="48" t="str">
        <f>('ANNEXURE B &amp; C'!T$3)</f>
        <v>410304</v>
      </c>
      <c r="B1320" s="2">
        <v>1062009</v>
      </c>
      <c r="C1320" s="2" t="s">
        <v>85</v>
      </c>
      <c r="D1320" s="20">
        <v>0</v>
      </c>
      <c r="E1320" s="20">
        <v>0</v>
      </c>
      <c r="F1320" s="38">
        <f>('ANNEXURE B &amp; C'!T$97)</f>
        <v>0</v>
      </c>
      <c r="G1320" s="9" t="str">
        <f t="shared" si="40"/>
        <v/>
      </c>
      <c r="H1320" s="52" t="str">
        <f t="shared" si="41"/>
        <v/>
      </c>
    </row>
    <row r="1321" spans="1:8">
      <c r="A1321" s="48" t="str">
        <f>('ANNEXURE B &amp; C'!T$3)</f>
        <v>410304</v>
      </c>
      <c r="B1321" s="2">
        <v>1062010</v>
      </c>
      <c r="C1321" s="2" t="s">
        <v>86</v>
      </c>
      <c r="D1321" s="20">
        <v>0</v>
      </c>
      <c r="E1321" s="20">
        <v>0</v>
      </c>
      <c r="F1321" s="38">
        <f>('ANNEXURE B &amp; C'!T$98)</f>
        <v>0</v>
      </c>
      <c r="G1321" s="9" t="str">
        <f t="shared" si="40"/>
        <v/>
      </c>
      <c r="H1321" s="52" t="str">
        <f t="shared" si="41"/>
        <v/>
      </c>
    </row>
    <row r="1322" spans="1:8">
      <c r="A1322" s="48" t="str">
        <f>('ANNEXURE B &amp; C'!T$3)</f>
        <v>410304</v>
      </c>
      <c r="B1322" s="2">
        <v>1062201</v>
      </c>
      <c r="C1322" s="2" t="s">
        <v>87</v>
      </c>
      <c r="D1322" s="20">
        <v>0</v>
      </c>
      <c r="E1322" s="20">
        <v>0</v>
      </c>
      <c r="F1322" s="38">
        <f>('ANNEXURE B &amp; C'!T$99)</f>
        <v>0</v>
      </c>
      <c r="G1322" s="9" t="str">
        <f t="shared" si="40"/>
        <v/>
      </c>
      <c r="H1322" s="52" t="str">
        <f t="shared" si="41"/>
        <v/>
      </c>
    </row>
    <row r="1323" spans="1:8">
      <c r="A1323" s="48" t="str">
        <f>('ANNEXURE B &amp; C'!T$3)</f>
        <v>410304</v>
      </c>
      <c r="B1323" s="3">
        <v>1066990</v>
      </c>
      <c r="C1323" s="3" t="s">
        <v>88</v>
      </c>
      <c r="D1323" s="39">
        <v>76200</v>
      </c>
      <c r="E1323" s="39">
        <v>20071.62</v>
      </c>
      <c r="F1323" s="39">
        <f>SUM(F1270:F1322)</f>
        <v>76200</v>
      </c>
      <c r="G1323" s="9" t="str">
        <f t="shared" si="40"/>
        <v/>
      </c>
      <c r="H1323" s="52">
        <f t="shared" si="41"/>
        <v>0</v>
      </c>
    </row>
    <row r="1324" spans="1:8">
      <c r="B1324" s="1"/>
      <c r="C1324" s="1"/>
      <c r="D1324" s="31"/>
      <c r="E1324" s="31"/>
      <c r="F1324" s="31"/>
      <c r="G1324" s="9" t="str">
        <f t="shared" si="40"/>
        <v/>
      </c>
      <c r="H1324" s="52" t="str">
        <f t="shared" si="41"/>
        <v/>
      </c>
    </row>
    <row r="1325" spans="1:8">
      <c r="A1325" s="48" t="str">
        <f>('ANNEXURE B &amp; C'!T$3)</f>
        <v>410304</v>
      </c>
      <c r="B1325" s="1">
        <v>1080000</v>
      </c>
      <c r="C1325" s="1" t="s">
        <v>89</v>
      </c>
      <c r="D1325" s="31"/>
      <c r="E1325" s="31"/>
      <c r="F1325" s="31"/>
      <c r="G1325" s="9" t="str">
        <f t="shared" si="40"/>
        <v/>
      </c>
      <c r="H1325" s="52" t="str">
        <f t="shared" si="41"/>
        <v/>
      </c>
    </row>
    <row r="1326" spans="1:8">
      <c r="A1326" s="48" t="str">
        <f>('ANNEXURE B &amp; C'!T$3)</f>
        <v>410304</v>
      </c>
      <c r="B1326" s="2">
        <v>1088020</v>
      </c>
      <c r="C1326" s="2" t="s">
        <v>90</v>
      </c>
      <c r="D1326" s="20">
        <v>0</v>
      </c>
      <c r="E1326" s="20">
        <v>0</v>
      </c>
      <c r="F1326" s="38">
        <f>('ANNEXURE B &amp; C'!T$103)</f>
        <v>0</v>
      </c>
      <c r="G1326" s="9" t="str">
        <f t="shared" si="40"/>
        <v/>
      </c>
      <c r="H1326" s="52" t="str">
        <f t="shared" si="41"/>
        <v/>
      </c>
    </row>
    <row r="1327" spans="1:8">
      <c r="A1327" s="48" t="str">
        <f>('ANNEXURE B &amp; C'!T$3)</f>
        <v>410304</v>
      </c>
      <c r="B1327" s="2">
        <v>1088080</v>
      </c>
      <c r="C1327" s="2" t="s">
        <v>91</v>
      </c>
      <c r="D1327" s="20">
        <v>0</v>
      </c>
      <c r="E1327" s="20">
        <v>0</v>
      </c>
      <c r="F1327" s="38">
        <f>('ANNEXURE B &amp; C'!T$104)</f>
        <v>0</v>
      </c>
      <c r="G1327" s="9" t="str">
        <f t="shared" si="40"/>
        <v/>
      </c>
      <c r="H1327" s="52" t="str">
        <f t="shared" si="41"/>
        <v/>
      </c>
    </row>
    <row r="1328" spans="1:8">
      <c r="A1328" s="48" t="str">
        <f>('ANNEXURE B &amp; C'!T$3)</f>
        <v>410304</v>
      </c>
      <c r="B1328" s="2">
        <v>1088081</v>
      </c>
      <c r="C1328" s="2" t="s">
        <v>92</v>
      </c>
      <c r="D1328" s="20">
        <v>0</v>
      </c>
      <c r="E1328" s="20">
        <v>0</v>
      </c>
      <c r="F1328" s="38">
        <f>('ANNEXURE B &amp; C'!T$105)</f>
        <v>0</v>
      </c>
      <c r="G1328" s="9" t="str">
        <f t="shared" si="40"/>
        <v/>
      </c>
      <c r="H1328" s="52" t="str">
        <f t="shared" si="41"/>
        <v/>
      </c>
    </row>
    <row r="1329" spans="1:8">
      <c r="A1329" s="48" t="str">
        <f>('ANNEXURE B &amp; C'!T$3)</f>
        <v>410304</v>
      </c>
      <c r="B1329" s="2">
        <v>1088082</v>
      </c>
      <c r="C1329" s="2" t="s">
        <v>93</v>
      </c>
      <c r="D1329" s="20">
        <v>0</v>
      </c>
      <c r="E1329" s="20">
        <v>0</v>
      </c>
      <c r="F1329" s="38">
        <f>('ANNEXURE B &amp; C'!T$106)</f>
        <v>0</v>
      </c>
      <c r="G1329" s="9" t="str">
        <f t="shared" si="40"/>
        <v/>
      </c>
      <c r="H1329" s="52" t="str">
        <f t="shared" si="41"/>
        <v/>
      </c>
    </row>
    <row r="1330" spans="1:8">
      <c r="A1330" s="48" t="str">
        <f>('ANNEXURE B &amp; C'!T$3)</f>
        <v>410304</v>
      </c>
      <c r="B1330" s="2">
        <v>1088083</v>
      </c>
      <c r="C1330" s="2" t="s">
        <v>94</v>
      </c>
      <c r="D1330" s="20">
        <v>0</v>
      </c>
      <c r="E1330" s="20">
        <v>0</v>
      </c>
      <c r="F1330" s="38">
        <f>('ANNEXURE B &amp; C'!T$107)</f>
        <v>0</v>
      </c>
      <c r="G1330" s="9" t="str">
        <f t="shared" si="40"/>
        <v/>
      </c>
      <c r="H1330" s="52" t="str">
        <f t="shared" si="41"/>
        <v/>
      </c>
    </row>
    <row r="1331" spans="1:8">
      <c r="A1331" s="48" t="str">
        <f>('ANNEXURE B &amp; C'!T$3)</f>
        <v>410304</v>
      </c>
      <c r="B1331" s="2">
        <v>1088084</v>
      </c>
      <c r="C1331" s="2" t="s">
        <v>95</v>
      </c>
      <c r="D1331" s="20">
        <v>0</v>
      </c>
      <c r="E1331" s="20">
        <v>0</v>
      </c>
      <c r="F1331" s="38">
        <f>('ANNEXURE B &amp; C'!T$108)</f>
        <v>0</v>
      </c>
      <c r="G1331" s="9" t="str">
        <f t="shared" si="40"/>
        <v/>
      </c>
      <c r="H1331" s="52" t="str">
        <f t="shared" si="41"/>
        <v/>
      </c>
    </row>
    <row r="1332" spans="1:8">
      <c r="A1332" s="48" t="str">
        <f>('ANNEXURE B &amp; C'!T$3)</f>
        <v>410304</v>
      </c>
      <c r="B1332" s="2">
        <v>1088085</v>
      </c>
      <c r="C1332" s="2" t="s">
        <v>96</v>
      </c>
      <c r="D1332" s="20">
        <v>0</v>
      </c>
      <c r="E1332" s="20">
        <v>0</v>
      </c>
      <c r="F1332" s="38">
        <f>('ANNEXURE B &amp; C'!T$109)</f>
        <v>0</v>
      </c>
      <c r="G1332" s="9" t="str">
        <f t="shared" si="40"/>
        <v/>
      </c>
      <c r="H1332" s="52" t="str">
        <f t="shared" si="41"/>
        <v/>
      </c>
    </row>
    <row r="1333" spans="1:8">
      <c r="A1333" s="48" t="str">
        <f>('ANNEXURE B &amp; C'!T$3)</f>
        <v>410304</v>
      </c>
      <c r="B1333" s="2">
        <v>1088110</v>
      </c>
      <c r="C1333" s="2" t="s">
        <v>61</v>
      </c>
      <c r="D1333" s="20">
        <v>0</v>
      </c>
      <c r="E1333" s="20">
        <v>0</v>
      </c>
      <c r="F1333" s="38">
        <f>('ANNEXURE B &amp; C'!T$110)</f>
        <v>0</v>
      </c>
      <c r="G1333" s="9" t="str">
        <f t="shared" si="40"/>
        <v/>
      </c>
      <c r="H1333" s="52" t="str">
        <f t="shared" si="41"/>
        <v/>
      </c>
    </row>
    <row r="1334" spans="1:8">
      <c r="A1334" s="48" t="str">
        <f>('ANNEXURE B &amp; C'!T$3)</f>
        <v>410304</v>
      </c>
      <c r="B1334" s="2">
        <v>1088180</v>
      </c>
      <c r="C1334" s="2" t="s">
        <v>97</v>
      </c>
      <c r="D1334" s="20">
        <v>0</v>
      </c>
      <c r="E1334" s="20">
        <v>0</v>
      </c>
      <c r="F1334" s="38">
        <f>('ANNEXURE B &amp; C'!T$111)</f>
        <v>0</v>
      </c>
      <c r="G1334" s="9" t="str">
        <f t="shared" si="40"/>
        <v/>
      </c>
      <c r="H1334" s="52" t="str">
        <f t="shared" si="41"/>
        <v/>
      </c>
    </row>
    <row r="1335" spans="1:8">
      <c r="A1335" s="48" t="str">
        <f>('ANNEXURE B &amp; C'!T$3)</f>
        <v>410304</v>
      </c>
      <c r="B1335" s="3">
        <v>1088990</v>
      </c>
      <c r="C1335" s="3" t="s">
        <v>98</v>
      </c>
      <c r="D1335" s="39">
        <v>0</v>
      </c>
      <c r="E1335" s="39">
        <v>0</v>
      </c>
      <c r="F1335" s="39">
        <f>SUM(F1325:F1334)</f>
        <v>0</v>
      </c>
      <c r="G1335" s="9" t="str">
        <f t="shared" si="40"/>
        <v/>
      </c>
      <c r="H1335" s="52" t="str">
        <f t="shared" si="41"/>
        <v/>
      </c>
    </row>
    <row r="1336" spans="1:8">
      <c r="B1336" s="1"/>
      <c r="C1336" s="1"/>
      <c r="D1336" s="31"/>
      <c r="E1336" s="31"/>
      <c r="F1336" s="31"/>
      <c r="G1336" s="9" t="str">
        <f t="shared" si="40"/>
        <v/>
      </c>
      <c r="H1336" s="52" t="str">
        <f t="shared" si="41"/>
        <v/>
      </c>
    </row>
    <row r="1337" spans="1:8" ht="15.75" thickBot="1">
      <c r="A1337" s="48" t="str">
        <f>('ANNEXURE B &amp; C'!T$3)</f>
        <v>410304</v>
      </c>
      <c r="B1337" s="4">
        <v>1089995</v>
      </c>
      <c r="C1337" s="4" t="s">
        <v>99</v>
      </c>
      <c r="D1337" s="40">
        <v>76200</v>
      </c>
      <c r="E1337" s="40">
        <v>20071.62</v>
      </c>
      <c r="F1337" s="40">
        <f>SUM(F1335+F1323)</f>
        <v>76200</v>
      </c>
      <c r="G1337" s="9" t="str">
        <f t="shared" si="40"/>
        <v/>
      </c>
      <c r="H1337" s="52">
        <f t="shared" si="41"/>
        <v>0</v>
      </c>
    </row>
    <row r="1338" spans="1:8" ht="15.75" thickTop="1">
      <c r="B1338" s="1"/>
      <c r="C1338" s="1"/>
      <c r="D1338" s="31"/>
      <c r="E1338" s="31"/>
      <c r="F1338" s="31"/>
      <c r="G1338" s="9" t="str">
        <f t="shared" si="40"/>
        <v/>
      </c>
      <c r="H1338" s="52" t="str">
        <f t="shared" si="41"/>
        <v/>
      </c>
    </row>
    <row r="1339" spans="1:8">
      <c r="A1339" s="48" t="str">
        <f>('ANNEXURE B &amp; C'!T$3)</f>
        <v>410304</v>
      </c>
      <c r="B1339" s="1">
        <v>1100000</v>
      </c>
      <c r="C1339" s="1" t="s">
        <v>100</v>
      </c>
      <c r="D1339" s="31"/>
      <c r="E1339" s="31"/>
      <c r="F1339" s="31"/>
      <c r="G1339" s="9" t="str">
        <f t="shared" si="40"/>
        <v/>
      </c>
      <c r="H1339" s="52" t="str">
        <f t="shared" si="41"/>
        <v/>
      </c>
    </row>
    <row r="1340" spans="1:8">
      <c r="A1340" s="48" t="str">
        <f>('ANNEXURE B &amp; C'!T$3)</f>
        <v>410304</v>
      </c>
      <c r="B1340" s="2">
        <v>1101200</v>
      </c>
      <c r="C1340" s="2" t="s">
        <v>101</v>
      </c>
      <c r="D1340" s="20">
        <v>0</v>
      </c>
      <c r="E1340" s="20">
        <v>0</v>
      </c>
      <c r="F1340" s="38">
        <f>('ANNEXURE B &amp; C'!T$117)</f>
        <v>0</v>
      </c>
      <c r="G1340" s="9" t="str">
        <f t="shared" si="40"/>
        <v/>
      </c>
      <c r="H1340" s="52" t="str">
        <f t="shared" si="41"/>
        <v/>
      </c>
    </row>
    <row r="1341" spans="1:8">
      <c r="A1341" s="48" t="str">
        <f>('ANNEXURE B &amp; C'!T$3)</f>
        <v>410304</v>
      </c>
      <c r="B1341" s="2">
        <v>1101201</v>
      </c>
      <c r="C1341" s="2" t="s">
        <v>102</v>
      </c>
      <c r="D1341" s="20">
        <v>0</v>
      </c>
      <c r="E1341" s="20">
        <v>0</v>
      </c>
      <c r="F1341" s="38">
        <f>('ANNEXURE B &amp; C'!T$118)</f>
        <v>0</v>
      </c>
      <c r="G1341" s="9" t="str">
        <f t="shared" si="40"/>
        <v/>
      </c>
      <c r="H1341" s="52" t="str">
        <f t="shared" si="41"/>
        <v/>
      </c>
    </row>
    <row r="1342" spans="1:8">
      <c r="A1342" s="48" t="str">
        <f>('ANNEXURE B &amp; C'!T$3)</f>
        <v>410304</v>
      </c>
      <c r="B1342" s="2">
        <v>1101203</v>
      </c>
      <c r="C1342" s="2" t="s">
        <v>103</v>
      </c>
      <c r="D1342" s="20">
        <v>0</v>
      </c>
      <c r="E1342" s="20">
        <v>0</v>
      </c>
      <c r="F1342" s="38">
        <f>('ANNEXURE B &amp; C'!T$119)</f>
        <v>0</v>
      </c>
      <c r="G1342" s="9" t="str">
        <f t="shared" si="40"/>
        <v/>
      </c>
      <c r="H1342" s="52" t="str">
        <f t="shared" si="41"/>
        <v/>
      </c>
    </row>
    <row r="1343" spans="1:8">
      <c r="A1343" s="48" t="str">
        <f>('ANNEXURE B &amp; C'!T$3)</f>
        <v>410304</v>
      </c>
      <c r="B1343" s="2">
        <v>1101204</v>
      </c>
      <c r="C1343" s="2" t="s">
        <v>104</v>
      </c>
      <c r="D1343" s="20">
        <v>0</v>
      </c>
      <c r="E1343" s="20">
        <v>0</v>
      </c>
      <c r="F1343" s="38">
        <f>('ANNEXURE B &amp; C'!T$120)</f>
        <v>0</v>
      </c>
      <c r="G1343" s="9" t="str">
        <f t="shared" si="40"/>
        <v/>
      </c>
      <c r="H1343" s="52" t="str">
        <f t="shared" si="41"/>
        <v/>
      </c>
    </row>
    <row r="1344" spans="1:8" ht="15.75" thickBot="1">
      <c r="A1344" s="48" t="str">
        <f>('ANNEXURE B &amp; C'!T$3)</f>
        <v>410304</v>
      </c>
      <c r="B1344" s="4">
        <v>1109995</v>
      </c>
      <c r="C1344" s="4" t="s">
        <v>105</v>
      </c>
      <c r="D1344" s="40">
        <v>0</v>
      </c>
      <c r="E1344" s="40">
        <v>0</v>
      </c>
      <c r="F1344" s="40">
        <f>SUM(F1340:F1343)</f>
        <v>0</v>
      </c>
      <c r="G1344" s="9" t="str">
        <f t="shared" si="40"/>
        <v/>
      </c>
      <c r="H1344" s="52" t="str">
        <f t="shared" si="41"/>
        <v/>
      </c>
    </row>
    <row r="1345" spans="1:8" ht="15.75" thickTop="1">
      <c r="B1345" s="1"/>
      <c r="C1345" s="1"/>
      <c r="D1345" s="31"/>
      <c r="E1345" s="31"/>
      <c r="F1345" s="31"/>
      <c r="G1345" s="9" t="str">
        <f t="shared" si="40"/>
        <v/>
      </c>
      <c r="H1345" s="52" t="str">
        <f t="shared" si="41"/>
        <v/>
      </c>
    </row>
    <row r="1346" spans="1:8">
      <c r="A1346" s="48" t="str">
        <f>('ANNEXURE B &amp; C'!T$3)</f>
        <v>410304</v>
      </c>
      <c r="B1346" s="1">
        <v>1120000</v>
      </c>
      <c r="C1346" s="1" t="s">
        <v>106</v>
      </c>
      <c r="D1346" s="31"/>
      <c r="E1346" s="31"/>
      <c r="F1346" s="31"/>
      <c r="G1346" s="9" t="str">
        <f t="shared" si="40"/>
        <v/>
      </c>
      <c r="H1346" s="52" t="str">
        <f t="shared" si="41"/>
        <v/>
      </c>
    </row>
    <row r="1347" spans="1:8">
      <c r="A1347" s="48" t="str">
        <f>('ANNEXURE B &amp; C'!T$3)</f>
        <v>410304</v>
      </c>
      <c r="B1347" s="2">
        <v>1120300</v>
      </c>
      <c r="C1347" s="2" t="s">
        <v>106</v>
      </c>
      <c r="D1347" s="20">
        <v>0</v>
      </c>
      <c r="E1347" s="20">
        <v>0</v>
      </c>
      <c r="F1347" s="38">
        <f>('ANNEXURE B &amp; C'!T$124)</f>
        <v>0</v>
      </c>
      <c r="G1347" s="9" t="str">
        <f t="shared" si="40"/>
        <v/>
      </c>
      <c r="H1347" s="52" t="str">
        <f t="shared" si="41"/>
        <v/>
      </c>
    </row>
    <row r="1348" spans="1:8" ht="15.75" thickBot="1">
      <c r="A1348" s="48" t="str">
        <f>('ANNEXURE B &amp; C'!T$3)</f>
        <v>410304</v>
      </c>
      <c r="B1348" s="4">
        <v>1129990</v>
      </c>
      <c r="C1348" s="4" t="s">
        <v>107</v>
      </c>
      <c r="D1348" s="40">
        <v>0</v>
      </c>
      <c r="E1348" s="40">
        <v>0</v>
      </c>
      <c r="F1348" s="40">
        <f>SUM(F1346:F1347)</f>
        <v>0</v>
      </c>
      <c r="G1348" s="9" t="str">
        <f t="shared" si="40"/>
        <v/>
      </c>
      <c r="H1348" s="52" t="str">
        <f t="shared" si="41"/>
        <v/>
      </c>
    </row>
    <row r="1349" spans="1:8" ht="15.75" thickTop="1">
      <c r="B1349" s="1"/>
      <c r="C1349" s="1"/>
      <c r="D1349" s="31"/>
      <c r="E1349" s="31"/>
      <c r="F1349" s="31"/>
      <c r="G1349" s="9" t="str">
        <f t="shared" si="40"/>
        <v/>
      </c>
      <c r="H1349" s="52" t="str">
        <f t="shared" si="41"/>
        <v/>
      </c>
    </row>
    <row r="1350" spans="1:8">
      <c r="A1350" s="48" t="str">
        <f>('ANNEXURE B &amp; C'!T$3)</f>
        <v>410304</v>
      </c>
      <c r="B1350" s="1">
        <v>1130000</v>
      </c>
      <c r="C1350" s="1" t="s">
        <v>108</v>
      </c>
      <c r="D1350" s="31"/>
      <c r="E1350" s="31"/>
      <c r="F1350" s="31"/>
      <c r="G1350" s="9" t="str">
        <f t="shared" si="40"/>
        <v/>
      </c>
      <c r="H1350" s="52" t="str">
        <f t="shared" si="41"/>
        <v/>
      </c>
    </row>
    <row r="1351" spans="1:8">
      <c r="A1351" s="48" t="str">
        <f>('ANNEXURE B &amp; C'!T$3)</f>
        <v>410304</v>
      </c>
      <c r="B1351" s="2">
        <v>1130200</v>
      </c>
      <c r="C1351" s="2" t="s">
        <v>109</v>
      </c>
      <c r="D1351" s="20">
        <v>0</v>
      </c>
      <c r="E1351" s="20">
        <v>0</v>
      </c>
      <c r="F1351" s="38">
        <f>('ANNEXURE B &amp; C'!T$128)</f>
        <v>0</v>
      </c>
      <c r="G1351" s="9" t="str">
        <f t="shared" si="40"/>
        <v/>
      </c>
      <c r="H1351" s="52" t="str">
        <f t="shared" si="41"/>
        <v/>
      </c>
    </row>
    <row r="1352" spans="1:8">
      <c r="A1352" s="48" t="str">
        <f>('ANNEXURE B &amp; C'!T$3)</f>
        <v>410304</v>
      </c>
      <c r="B1352" s="2">
        <v>1130201</v>
      </c>
      <c r="C1352" s="2" t="s">
        <v>110</v>
      </c>
      <c r="D1352" s="20">
        <v>0</v>
      </c>
      <c r="E1352" s="20">
        <v>0</v>
      </c>
      <c r="F1352" s="38">
        <f>('ANNEXURE B &amp; C'!T$129)</f>
        <v>0</v>
      </c>
      <c r="G1352" s="9" t="str">
        <f t="shared" si="40"/>
        <v/>
      </c>
      <c r="H1352" s="52" t="str">
        <f t="shared" si="41"/>
        <v/>
      </c>
    </row>
    <row r="1353" spans="1:8" ht="15.75" thickBot="1">
      <c r="A1353" s="48" t="str">
        <f>('ANNEXURE B &amp; C'!T$3)</f>
        <v>410304</v>
      </c>
      <c r="B1353" s="4">
        <v>1139995</v>
      </c>
      <c r="C1353" s="4" t="s">
        <v>111</v>
      </c>
      <c r="D1353" s="40">
        <v>0</v>
      </c>
      <c r="E1353" s="40">
        <v>0</v>
      </c>
      <c r="F1353" s="40">
        <f>SUM(F1350:F1352)</f>
        <v>0</v>
      </c>
      <c r="G1353" s="9" t="str">
        <f t="shared" si="40"/>
        <v/>
      </c>
      <c r="H1353" s="52" t="str">
        <f t="shared" si="41"/>
        <v/>
      </c>
    </row>
    <row r="1354" spans="1:8" ht="15.75" thickTop="1">
      <c r="B1354" s="1"/>
      <c r="C1354" s="1"/>
      <c r="D1354" s="31"/>
      <c r="E1354" s="31"/>
      <c r="F1354" s="31"/>
      <c r="G1354" s="9" t="str">
        <f t="shared" ref="G1354:G1417" si="42">IF(E1354&lt;0.01,"",IF(E1354&gt;F1354,"BUDGET ERROR - INSUFICIENT",""))</f>
        <v/>
      </c>
      <c r="H1354" s="52" t="str">
        <f t="shared" ref="H1354:H1417" si="43">IF(F1354&lt;0.1,"",IF(D1354=0,"NO ORIGINAL BUDGET",(F1354-D1354)/D1354))</f>
        <v/>
      </c>
    </row>
    <row r="1355" spans="1:8" ht="15.75" thickBot="1">
      <c r="A1355" s="48" t="str">
        <f>('ANNEXURE B &amp; C'!T$3)</f>
        <v>410304</v>
      </c>
      <c r="B1355" s="5">
        <v>1199998</v>
      </c>
      <c r="C1355" s="5" t="s">
        <v>112</v>
      </c>
      <c r="D1355" s="41">
        <v>631431</v>
      </c>
      <c r="E1355" s="41">
        <v>295581.82</v>
      </c>
      <c r="F1355" s="41">
        <f>SUM(F1353+F1348+F1344+F1337+F1265)</f>
        <v>627224</v>
      </c>
      <c r="G1355" s="9" t="str">
        <f t="shared" si="42"/>
        <v/>
      </c>
      <c r="H1355" s="52">
        <f t="shared" si="43"/>
        <v>-6.6626440577038501E-3</v>
      </c>
    </row>
    <row r="1356" spans="1:8">
      <c r="B1356" s="1"/>
      <c r="C1356" s="1"/>
      <c r="D1356" s="31"/>
      <c r="E1356" s="31"/>
      <c r="F1356" s="31"/>
      <c r="G1356" s="9" t="str">
        <f t="shared" si="42"/>
        <v/>
      </c>
      <c r="H1356" s="52" t="str">
        <f t="shared" si="43"/>
        <v/>
      </c>
    </row>
    <row r="1357" spans="1:8">
      <c r="A1357" s="48" t="str">
        <f>('ANNEXURE B &amp; C'!T$3)</f>
        <v>410304</v>
      </c>
      <c r="B1357" s="1">
        <v>2200000</v>
      </c>
      <c r="C1357" s="1" t="s">
        <v>113</v>
      </c>
      <c r="D1357" s="31"/>
      <c r="E1357" s="31"/>
      <c r="F1357" s="31"/>
      <c r="G1357" s="9" t="str">
        <f t="shared" si="42"/>
        <v/>
      </c>
      <c r="H1357" s="52" t="str">
        <f t="shared" si="43"/>
        <v/>
      </c>
    </row>
    <row r="1358" spans="1:8">
      <c r="B1358" s="1"/>
      <c r="C1358" s="1"/>
      <c r="D1358" s="31"/>
      <c r="E1358" s="31"/>
      <c r="F1358" s="31"/>
      <c r="G1358" s="9" t="str">
        <f t="shared" si="42"/>
        <v/>
      </c>
      <c r="H1358" s="52" t="str">
        <f t="shared" si="43"/>
        <v/>
      </c>
    </row>
    <row r="1359" spans="1:8">
      <c r="A1359" s="48" t="str">
        <f>('ANNEXURE B &amp; C'!T$3)</f>
        <v>410304</v>
      </c>
      <c r="B1359" s="1">
        <v>2230000</v>
      </c>
      <c r="C1359" s="1" t="s">
        <v>114</v>
      </c>
      <c r="D1359" s="31"/>
      <c r="E1359" s="31"/>
      <c r="F1359" s="31"/>
      <c r="G1359" s="9" t="str">
        <f t="shared" si="42"/>
        <v/>
      </c>
      <c r="H1359" s="52" t="str">
        <f t="shared" si="43"/>
        <v/>
      </c>
    </row>
    <row r="1360" spans="1:8">
      <c r="A1360" s="48" t="str">
        <f>('ANNEXURE B &amp; C'!T$3)</f>
        <v>410304</v>
      </c>
      <c r="B1360" s="2">
        <v>2231202</v>
      </c>
      <c r="C1360" s="2" t="s">
        <v>115</v>
      </c>
      <c r="D1360" s="20">
        <v>0</v>
      </c>
      <c r="E1360" s="20">
        <v>0</v>
      </c>
      <c r="F1360" s="38">
        <f>('ANNEXURE B &amp; C'!T$137)</f>
        <v>0</v>
      </c>
      <c r="G1360" s="9" t="str">
        <f t="shared" si="42"/>
        <v/>
      </c>
      <c r="H1360" s="52" t="str">
        <f t="shared" si="43"/>
        <v/>
      </c>
    </row>
    <row r="1361" spans="1:8">
      <c r="A1361" s="48" t="str">
        <f>('ANNEXURE B &amp; C'!T$3)</f>
        <v>410304</v>
      </c>
      <c r="B1361" s="2">
        <v>2231900</v>
      </c>
      <c r="C1361" s="2" t="s">
        <v>116</v>
      </c>
      <c r="D1361" s="20">
        <v>0</v>
      </c>
      <c r="E1361" s="20">
        <v>0</v>
      </c>
      <c r="F1361" s="38">
        <f>('ANNEXURE B &amp; C'!T$138)</f>
        <v>0</v>
      </c>
      <c r="G1361" s="9" t="str">
        <f t="shared" si="42"/>
        <v/>
      </c>
      <c r="H1361" s="52" t="str">
        <f t="shared" si="43"/>
        <v/>
      </c>
    </row>
    <row r="1362" spans="1:8">
      <c r="A1362" s="48" t="str">
        <f>('ANNEXURE B &amp; C'!T$3)</f>
        <v>410304</v>
      </c>
      <c r="B1362" s="3">
        <v>2239995</v>
      </c>
      <c r="C1362" s="3" t="s">
        <v>117</v>
      </c>
      <c r="D1362" s="39">
        <v>0</v>
      </c>
      <c r="E1362" s="39">
        <v>0</v>
      </c>
      <c r="F1362" s="39">
        <f>SUM(F1360:F1361)</f>
        <v>0</v>
      </c>
      <c r="G1362" s="9" t="str">
        <f t="shared" si="42"/>
        <v/>
      </c>
      <c r="H1362" s="52" t="str">
        <f t="shared" si="43"/>
        <v/>
      </c>
    </row>
    <row r="1363" spans="1:8">
      <c r="B1363" s="1"/>
      <c r="C1363" s="1"/>
      <c r="D1363" s="31"/>
      <c r="E1363" s="31"/>
      <c r="F1363" s="31"/>
      <c r="G1363" s="9" t="str">
        <f t="shared" si="42"/>
        <v/>
      </c>
      <c r="H1363" s="52" t="str">
        <f t="shared" si="43"/>
        <v/>
      </c>
    </row>
    <row r="1364" spans="1:8">
      <c r="A1364" s="48" t="str">
        <f>('ANNEXURE B &amp; C'!T$3)</f>
        <v>410304</v>
      </c>
      <c r="B1364" s="1">
        <v>2240000</v>
      </c>
      <c r="C1364" s="1" t="s">
        <v>118</v>
      </c>
      <c r="D1364" s="31"/>
      <c r="E1364" s="31"/>
      <c r="F1364" s="31"/>
      <c r="G1364" s="9" t="str">
        <f t="shared" si="42"/>
        <v/>
      </c>
      <c r="H1364" s="52" t="str">
        <f t="shared" si="43"/>
        <v/>
      </c>
    </row>
    <row r="1365" spans="1:8">
      <c r="A1365" s="48" t="str">
        <f>('ANNEXURE B &amp; C'!T$3)</f>
        <v>410304</v>
      </c>
      <c r="B1365" s="2">
        <v>2240001</v>
      </c>
      <c r="C1365" s="2" t="s">
        <v>119</v>
      </c>
      <c r="D1365" s="20">
        <v>0</v>
      </c>
      <c r="E1365" s="20">
        <v>0</v>
      </c>
      <c r="F1365" s="38">
        <f>('ANNEXURE B &amp; C'!T$142)</f>
        <v>0</v>
      </c>
      <c r="G1365" s="9" t="str">
        <f t="shared" si="42"/>
        <v/>
      </c>
      <c r="H1365" s="52" t="str">
        <f t="shared" si="43"/>
        <v/>
      </c>
    </row>
    <row r="1366" spans="1:8">
      <c r="A1366" s="48" t="str">
        <f>('ANNEXURE B &amp; C'!T$3)</f>
        <v>410304</v>
      </c>
      <c r="B1366" s="2">
        <v>2240002</v>
      </c>
      <c r="C1366" s="2" t="s">
        <v>120</v>
      </c>
      <c r="D1366" s="20">
        <v>0</v>
      </c>
      <c r="E1366" s="20">
        <v>0</v>
      </c>
      <c r="F1366" s="38">
        <f>('ANNEXURE B &amp; C'!T$143)</f>
        <v>0</v>
      </c>
      <c r="G1366" s="9" t="str">
        <f t="shared" si="42"/>
        <v/>
      </c>
      <c r="H1366" s="52" t="str">
        <f t="shared" si="43"/>
        <v/>
      </c>
    </row>
    <row r="1367" spans="1:8">
      <c r="A1367" s="48" t="str">
        <f>('ANNEXURE B &amp; C'!T$3)</f>
        <v>410304</v>
      </c>
      <c r="B1367" s="2">
        <v>2240400</v>
      </c>
      <c r="C1367" s="2" t="s">
        <v>121</v>
      </c>
      <c r="D1367" s="20">
        <v>0</v>
      </c>
      <c r="E1367" s="20">
        <v>0</v>
      </c>
      <c r="F1367" s="38">
        <f>('ANNEXURE B &amp; C'!T$144)</f>
        <v>0</v>
      </c>
      <c r="G1367" s="9" t="str">
        <f t="shared" si="42"/>
        <v/>
      </c>
      <c r="H1367" s="52" t="str">
        <f t="shared" si="43"/>
        <v/>
      </c>
    </row>
    <row r="1368" spans="1:8">
      <c r="A1368" s="48" t="str">
        <f>('ANNEXURE B &amp; C'!T$3)</f>
        <v>410304</v>
      </c>
      <c r="B1368" s="2">
        <v>2240500</v>
      </c>
      <c r="C1368" s="2" t="s">
        <v>122</v>
      </c>
      <c r="D1368" s="20">
        <v>0</v>
      </c>
      <c r="E1368" s="20">
        <v>0</v>
      </c>
      <c r="F1368" s="38">
        <f>('ANNEXURE B &amp; C'!T$145)</f>
        <v>0</v>
      </c>
      <c r="G1368" s="9" t="str">
        <f t="shared" si="42"/>
        <v/>
      </c>
      <c r="H1368" s="52" t="str">
        <f t="shared" si="43"/>
        <v/>
      </c>
    </row>
    <row r="1369" spans="1:8">
      <c r="A1369" s="48" t="str">
        <f>('ANNEXURE B &amp; C'!T$3)</f>
        <v>410304</v>
      </c>
      <c r="B1369" s="3">
        <v>2249995</v>
      </c>
      <c r="C1369" s="3" t="s">
        <v>123</v>
      </c>
      <c r="D1369" s="39">
        <v>0</v>
      </c>
      <c r="E1369" s="39">
        <v>0</v>
      </c>
      <c r="F1369" s="39">
        <f>SUM(F1365:F1368)</f>
        <v>0</v>
      </c>
      <c r="G1369" s="9" t="str">
        <f t="shared" si="42"/>
        <v/>
      </c>
      <c r="H1369" s="52" t="str">
        <f t="shared" si="43"/>
        <v/>
      </c>
    </row>
    <row r="1370" spans="1:8">
      <c r="B1370" s="1"/>
      <c r="C1370" s="1"/>
      <c r="D1370" s="31"/>
      <c r="E1370" s="31"/>
      <c r="F1370" s="31"/>
      <c r="G1370" s="9" t="str">
        <f t="shared" si="42"/>
        <v/>
      </c>
      <c r="H1370" s="52" t="str">
        <f t="shared" si="43"/>
        <v/>
      </c>
    </row>
    <row r="1371" spans="1:8">
      <c r="A1371" s="48" t="str">
        <f>('ANNEXURE B &amp; C'!T$3)</f>
        <v>410304</v>
      </c>
      <c r="B1371" s="1">
        <v>2260000</v>
      </c>
      <c r="C1371" s="1" t="s">
        <v>124</v>
      </c>
      <c r="D1371" s="31"/>
      <c r="E1371" s="31"/>
      <c r="F1371" s="31"/>
      <c r="G1371" s="9" t="str">
        <f t="shared" si="42"/>
        <v/>
      </c>
      <c r="H1371" s="52" t="str">
        <f t="shared" si="43"/>
        <v/>
      </c>
    </row>
    <row r="1372" spans="1:8">
      <c r="A1372" s="48" t="str">
        <f>('ANNEXURE B &amp; C'!T$3)</f>
        <v>410304</v>
      </c>
      <c r="B1372" s="2">
        <v>2260806</v>
      </c>
      <c r="C1372" s="2" t="s">
        <v>125</v>
      </c>
      <c r="D1372" s="20">
        <v>0</v>
      </c>
      <c r="E1372" s="20">
        <v>0</v>
      </c>
      <c r="F1372" s="38">
        <f>('ANNEXURE B &amp; C'!T$149)</f>
        <v>0</v>
      </c>
      <c r="G1372" s="9" t="str">
        <f t="shared" si="42"/>
        <v/>
      </c>
      <c r="H1372" s="52" t="str">
        <f t="shared" si="43"/>
        <v/>
      </c>
    </row>
    <row r="1373" spans="1:8">
      <c r="A1373" s="48" t="str">
        <f>('ANNEXURE B &amp; C'!T$3)</f>
        <v>410304</v>
      </c>
      <c r="B1373" s="2">
        <v>2260808</v>
      </c>
      <c r="C1373" s="2" t="s">
        <v>126</v>
      </c>
      <c r="D1373" s="20">
        <v>0</v>
      </c>
      <c r="E1373" s="20">
        <v>0</v>
      </c>
      <c r="F1373" s="38">
        <f>('ANNEXURE B &amp; C'!T$150)</f>
        <v>0</v>
      </c>
      <c r="G1373" s="9" t="str">
        <f t="shared" si="42"/>
        <v/>
      </c>
      <c r="H1373" s="52" t="str">
        <f t="shared" si="43"/>
        <v/>
      </c>
    </row>
    <row r="1374" spans="1:8">
      <c r="A1374" s="48" t="str">
        <f>('ANNEXURE B &amp; C'!T$3)</f>
        <v>410304</v>
      </c>
      <c r="B1374" s="2">
        <v>2260810</v>
      </c>
      <c r="C1374" s="2" t="s">
        <v>127</v>
      </c>
      <c r="D1374" s="20">
        <v>0</v>
      </c>
      <c r="E1374" s="20">
        <v>0</v>
      </c>
      <c r="F1374" s="38">
        <f>('ANNEXURE B &amp; C'!T$151)</f>
        <v>0</v>
      </c>
      <c r="G1374" s="9" t="str">
        <f t="shared" si="42"/>
        <v/>
      </c>
      <c r="H1374" s="52" t="str">
        <f t="shared" si="43"/>
        <v/>
      </c>
    </row>
    <row r="1375" spans="1:8">
      <c r="A1375" s="48" t="str">
        <f>('ANNEXURE B &amp; C'!T$3)</f>
        <v>410304</v>
      </c>
      <c r="B1375" s="3">
        <v>2269995</v>
      </c>
      <c r="C1375" s="3" t="s">
        <v>128</v>
      </c>
      <c r="D1375" s="39">
        <v>0</v>
      </c>
      <c r="E1375" s="39">
        <v>0</v>
      </c>
      <c r="F1375" s="39">
        <f>SUM(F1372:F1374)</f>
        <v>0</v>
      </c>
      <c r="G1375" s="9" t="str">
        <f t="shared" si="42"/>
        <v/>
      </c>
      <c r="H1375" s="52" t="str">
        <f t="shared" si="43"/>
        <v/>
      </c>
    </row>
    <row r="1376" spans="1:8">
      <c r="B1376" s="1"/>
      <c r="C1376" s="1"/>
      <c r="D1376" s="31"/>
      <c r="E1376" s="31"/>
      <c r="F1376" s="31"/>
      <c r="G1376" s="9" t="str">
        <f t="shared" si="42"/>
        <v/>
      </c>
      <c r="H1376" s="52" t="str">
        <f t="shared" si="43"/>
        <v/>
      </c>
    </row>
    <row r="1377" spans="1:8">
      <c r="A1377" s="48" t="str">
        <f>('ANNEXURE B &amp; C'!T$3)</f>
        <v>410304</v>
      </c>
      <c r="B1377" s="1">
        <v>2270000</v>
      </c>
      <c r="C1377" s="1" t="s">
        <v>129</v>
      </c>
      <c r="D1377" s="31"/>
      <c r="E1377" s="31"/>
      <c r="F1377" s="31"/>
      <c r="G1377" s="9" t="str">
        <f t="shared" si="42"/>
        <v/>
      </c>
      <c r="H1377" s="52" t="str">
        <f t="shared" si="43"/>
        <v/>
      </c>
    </row>
    <row r="1378" spans="1:8">
      <c r="A1378" s="48" t="str">
        <f>('ANNEXURE B &amp; C'!T$3)</f>
        <v>410304</v>
      </c>
      <c r="B1378" s="2">
        <v>2271701</v>
      </c>
      <c r="C1378" s="2" t="s">
        <v>130</v>
      </c>
      <c r="D1378" s="20">
        <v>0</v>
      </c>
      <c r="E1378" s="20">
        <v>0</v>
      </c>
      <c r="F1378" s="38">
        <f>('ANNEXURE B &amp; C'!T$155)</f>
        <v>0</v>
      </c>
      <c r="G1378" s="9" t="str">
        <f t="shared" si="42"/>
        <v/>
      </c>
      <c r="H1378" s="52" t="str">
        <f t="shared" si="43"/>
        <v/>
      </c>
    </row>
    <row r="1379" spans="1:8">
      <c r="A1379" s="48" t="str">
        <f>('ANNEXURE B &amp; C'!T$3)</f>
        <v>410304</v>
      </c>
      <c r="B1379" s="2">
        <v>2271702</v>
      </c>
      <c r="C1379" s="2" t="s">
        <v>131</v>
      </c>
      <c r="D1379" s="20">
        <v>0</v>
      </c>
      <c r="E1379" s="20">
        <v>0</v>
      </c>
      <c r="F1379" s="38">
        <f>('ANNEXURE B &amp; C'!T$156)</f>
        <v>0</v>
      </c>
      <c r="G1379" s="9" t="str">
        <f t="shared" si="42"/>
        <v/>
      </c>
      <c r="H1379" s="52" t="str">
        <f t="shared" si="43"/>
        <v/>
      </c>
    </row>
    <row r="1380" spans="1:8">
      <c r="A1380" s="48" t="str">
        <f>('ANNEXURE B &amp; C'!T$3)</f>
        <v>410304</v>
      </c>
      <c r="B1380" s="2">
        <v>2271703</v>
      </c>
      <c r="C1380" s="2" t="s">
        <v>132</v>
      </c>
      <c r="D1380" s="20">
        <v>0</v>
      </c>
      <c r="E1380" s="20">
        <v>0</v>
      </c>
      <c r="F1380" s="38">
        <f>('ANNEXURE B &amp; C'!T$157)</f>
        <v>0</v>
      </c>
      <c r="G1380" s="9" t="str">
        <f t="shared" si="42"/>
        <v/>
      </c>
      <c r="H1380" s="52" t="str">
        <f t="shared" si="43"/>
        <v/>
      </c>
    </row>
    <row r="1381" spans="1:8">
      <c r="A1381" s="48" t="str">
        <f>('ANNEXURE B &amp; C'!T$3)</f>
        <v>410304</v>
      </c>
      <c r="B1381" s="2">
        <v>2271704</v>
      </c>
      <c r="C1381" s="2" t="s">
        <v>133</v>
      </c>
      <c r="D1381" s="20">
        <v>0</v>
      </c>
      <c r="E1381" s="20">
        <v>0</v>
      </c>
      <c r="F1381" s="38">
        <f>('ANNEXURE B &amp; C'!T$158)</f>
        <v>0</v>
      </c>
      <c r="G1381" s="9" t="str">
        <f t="shared" si="42"/>
        <v/>
      </c>
      <c r="H1381" s="52" t="str">
        <f t="shared" si="43"/>
        <v/>
      </c>
    </row>
    <row r="1382" spans="1:8">
      <c r="A1382" s="48" t="str">
        <f>('ANNEXURE B &amp; C'!T$3)</f>
        <v>410304</v>
      </c>
      <c r="B1382" s="3">
        <v>2279995</v>
      </c>
      <c r="C1382" s="3" t="s">
        <v>134</v>
      </c>
      <c r="D1382" s="35">
        <v>0</v>
      </c>
      <c r="E1382" s="35">
        <v>0</v>
      </c>
      <c r="F1382" s="35">
        <f>SUM(F1378:F1381)</f>
        <v>0</v>
      </c>
      <c r="G1382" s="9" t="str">
        <f t="shared" si="42"/>
        <v/>
      </c>
      <c r="H1382" s="52" t="str">
        <f t="shared" si="43"/>
        <v/>
      </c>
    </row>
    <row r="1383" spans="1:8">
      <c r="B1383" s="1"/>
      <c r="C1383" s="1"/>
      <c r="D1383" s="31"/>
      <c r="E1383" s="31"/>
      <c r="F1383" s="31"/>
      <c r="G1383" s="9" t="str">
        <f t="shared" si="42"/>
        <v/>
      </c>
      <c r="H1383" s="52" t="str">
        <f t="shared" si="43"/>
        <v/>
      </c>
    </row>
    <row r="1384" spans="1:8">
      <c r="A1384" s="48" t="str">
        <f>('ANNEXURE B &amp; C'!T$3)</f>
        <v>410304</v>
      </c>
      <c r="B1384" s="1">
        <v>2280000</v>
      </c>
      <c r="C1384" s="1" t="s">
        <v>135</v>
      </c>
      <c r="D1384" s="31"/>
      <c r="E1384" s="31"/>
      <c r="F1384" s="31"/>
      <c r="G1384" s="9" t="str">
        <f t="shared" si="42"/>
        <v/>
      </c>
      <c r="H1384" s="52" t="str">
        <f t="shared" si="43"/>
        <v/>
      </c>
    </row>
    <row r="1385" spans="1:8">
      <c r="A1385" s="48" t="str">
        <f>('ANNEXURE B &amp; C'!T$3)</f>
        <v>410304</v>
      </c>
      <c r="B1385" s="2">
        <v>2280001</v>
      </c>
      <c r="C1385" s="2" t="s">
        <v>136</v>
      </c>
      <c r="D1385" s="20">
        <v>0</v>
      </c>
      <c r="E1385" s="20">
        <v>0</v>
      </c>
      <c r="F1385" s="38">
        <f>('ANNEXURE B &amp; C'!T$162)</f>
        <v>0</v>
      </c>
      <c r="G1385" s="9" t="str">
        <f t="shared" si="42"/>
        <v/>
      </c>
      <c r="H1385" s="52" t="str">
        <f t="shared" si="43"/>
        <v/>
      </c>
    </row>
    <row r="1386" spans="1:8">
      <c r="A1386" s="48" t="str">
        <f>('ANNEXURE B &amp; C'!T$3)</f>
        <v>410304</v>
      </c>
      <c r="B1386" s="2">
        <v>2280002</v>
      </c>
      <c r="C1386" s="2" t="s">
        <v>137</v>
      </c>
      <c r="D1386" s="20">
        <v>0</v>
      </c>
      <c r="E1386" s="20">
        <v>0</v>
      </c>
      <c r="F1386" s="38">
        <f>('ANNEXURE B &amp; C'!T$163)</f>
        <v>0</v>
      </c>
      <c r="G1386" s="9" t="str">
        <f t="shared" si="42"/>
        <v/>
      </c>
      <c r="H1386" s="52" t="str">
        <f t="shared" si="43"/>
        <v/>
      </c>
    </row>
    <row r="1387" spans="1:8">
      <c r="A1387" s="48" t="str">
        <f>('ANNEXURE B &amp; C'!T$3)</f>
        <v>410304</v>
      </c>
      <c r="B1387" s="3">
        <v>2289995</v>
      </c>
      <c r="C1387" s="3" t="s">
        <v>138</v>
      </c>
      <c r="D1387" s="39">
        <v>0</v>
      </c>
      <c r="E1387" s="39">
        <v>0</v>
      </c>
      <c r="F1387" s="39">
        <f>SUM(F1385:F1386)</f>
        <v>0</v>
      </c>
      <c r="G1387" s="9" t="str">
        <f t="shared" si="42"/>
        <v/>
      </c>
      <c r="H1387" s="52" t="str">
        <f t="shared" si="43"/>
        <v/>
      </c>
    </row>
    <row r="1388" spans="1:8">
      <c r="B1388" s="1"/>
      <c r="C1388" s="1"/>
      <c r="D1388" s="31"/>
      <c r="E1388" s="31"/>
      <c r="F1388" s="31"/>
      <c r="G1388" s="9" t="str">
        <f t="shared" si="42"/>
        <v/>
      </c>
      <c r="H1388" s="52" t="str">
        <f t="shared" si="43"/>
        <v/>
      </c>
    </row>
    <row r="1389" spans="1:8">
      <c r="A1389" s="48" t="str">
        <f>('ANNEXURE B &amp; C'!T$3)</f>
        <v>410304</v>
      </c>
      <c r="B1389" s="1">
        <v>2300000</v>
      </c>
      <c r="C1389" s="1" t="s">
        <v>139</v>
      </c>
      <c r="D1389" s="31"/>
      <c r="E1389" s="31"/>
      <c r="F1389" s="31"/>
      <c r="G1389" s="9" t="str">
        <f t="shared" si="42"/>
        <v/>
      </c>
      <c r="H1389" s="52" t="str">
        <f t="shared" si="43"/>
        <v/>
      </c>
    </row>
    <row r="1390" spans="1:8">
      <c r="A1390" s="48" t="str">
        <f>('ANNEXURE B &amp; C'!T$3)</f>
        <v>410304</v>
      </c>
      <c r="B1390" s="2">
        <v>2300001</v>
      </c>
      <c r="C1390" s="2" t="s">
        <v>140</v>
      </c>
      <c r="D1390" s="20">
        <v>0</v>
      </c>
      <c r="E1390" s="20">
        <v>0</v>
      </c>
      <c r="F1390" s="38">
        <f>('ANNEXURE B &amp; C'!T$167)</f>
        <v>0</v>
      </c>
      <c r="G1390" s="9" t="str">
        <f t="shared" si="42"/>
        <v/>
      </c>
      <c r="H1390" s="52" t="str">
        <f t="shared" si="43"/>
        <v/>
      </c>
    </row>
    <row r="1391" spans="1:8">
      <c r="A1391" s="48" t="str">
        <f>('ANNEXURE B &amp; C'!T$3)</f>
        <v>410304</v>
      </c>
      <c r="B1391" s="2">
        <v>2300002</v>
      </c>
      <c r="C1391" s="2" t="s">
        <v>141</v>
      </c>
      <c r="D1391" s="20">
        <v>0</v>
      </c>
      <c r="E1391" s="20">
        <v>0</v>
      </c>
      <c r="F1391" s="38">
        <f>('ANNEXURE B &amp; C'!T$168)</f>
        <v>0</v>
      </c>
      <c r="G1391" s="9" t="str">
        <f t="shared" si="42"/>
        <v/>
      </c>
      <c r="H1391" s="52" t="str">
        <f t="shared" si="43"/>
        <v/>
      </c>
    </row>
    <row r="1392" spans="1:8">
      <c r="A1392" s="48" t="str">
        <f>('ANNEXURE B &amp; C'!T$3)</f>
        <v>410304</v>
      </c>
      <c r="B1392" s="2">
        <v>2300003</v>
      </c>
      <c r="C1392" s="2" t="s">
        <v>142</v>
      </c>
      <c r="D1392" s="20">
        <v>0</v>
      </c>
      <c r="E1392" s="20">
        <v>0</v>
      </c>
      <c r="F1392" s="38">
        <f>('ANNEXURE B &amp; C'!T$169)</f>
        <v>0</v>
      </c>
      <c r="G1392" s="9" t="str">
        <f t="shared" si="42"/>
        <v/>
      </c>
      <c r="H1392" s="52" t="str">
        <f t="shared" si="43"/>
        <v/>
      </c>
    </row>
    <row r="1393" spans="1:8">
      <c r="A1393" s="48" t="str">
        <f>('ANNEXURE B &amp; C'!T$3)</f>
        <v>410304</v>
      </c>
      <c r="B1393" s="2">
        <v>2300204</v>
      </c>
      <c r="C1393" s="2" t="s">
        <v>143</v>
      </c>
      <c r="D1393" s="20">
        <v>0</v>
      </c>
      <c r="E1393" s="20">
        <v>0</v>
      </c>
      <c r="F1393" s="38">
        <f>('ANNEXURE B &amp; C'!T$170)</f>
        <v>0</v>
      </c>
      <c r="G1393" s="9" t="str">
        <f t="shared" si="42"/>
        <v/>
      </c>
      <c r="H1393" s="52" t="str">
        <f t="shared" si="43"/>
        <v/>
      </c>
    </row>
    <row r="1394" spans="1:8">
      <c r="A1394" s="48" t="str">
        <f>('ANNEXURE B &amp; C'!T$3)</f>
        <v>410304</v>
      </c>
      <c r="B1394" s="2">
        <v>2300800</v>
      </c>
      <c r="C1394" s="2" t="s">
        <v>144</v>
      </c>
      <c r="D1394" s="20">
        <v>0</v>
      </c>
      <c r="E1394" s="20">
        <v>0</v>
      </c>
      <c r="F1394" s="38">
        <f>('ANNEXURE B &amp; C'!T$171)</f>
        <v>0</v>
      </c>
      <c r="G1394" s="9" t="str">
        <f t="shared" si="42"/>
        <v/>
      </c>
      <c r="H1394" s="52" t="str">
        <f t="shared" si="43"/>
        <v/>
      </c>
    </row>
    <row r="1395" spans="1:8">
      <c r="A1395" s="48" t="str">
        <f>('ANNEXURE B &amp; C'!T$3)</f>
        <v>410304</v>
      </c>
      <c r="B1395" s="2">
        <v>2300801</v>
      </c>
      <c r="C1395" s="2" t="s">
        <v>145</v>
      </c>
      <c r="D1395" s="20">
        <v>0</v>
      </c>
      <c r="E1395" s="20">
        <v>0</v>
      </c>
      <c r="F1395" s="38">
        <f>('ANNEXURE B &amp; C'!T$172)</f>
        <v>0</v>
      </c>
      <c r="G1395" s="9" t="str">
        <f t="shared" si="42"/>
        <v/>
      </c>
      <c r="H1395" s="52" t="str">
        <f t="shared" si="43"/>
        <v/>
      </c>
    </row>
    <row r="1396" spans="1:8">
      <c r="A1396" s="48" t="str">
        <f>('ANNEXURE B &amp; C'!T$3)</f>
        <v>410304</v>
      </c>
      <c r="B1396" s="2">
        <v>2300803</v>
      </c>
      <c r="C1396" s="2" t="s">
        <v>146</v>
      </c>
      <c r="D1396" s="20">
        <v>0</v>
      </c>
      <c r="E1396" s="20">
        <v>0</v>
      </c>
      <c r="F1396" s="38">
        <f>('ANNEXURE B &amp; C'!T$173)</f>
        <v>0</v>
      </c>
      <c r="G1396" s="9" t="str">
        <f t="shared" si="42"/>
        <v/>
      </c>
      <c r="H1396" s="52" t="str">
        <f t="shared" si="43"/>
        <v/>
      </c>
    </row>
    <row r="1397" spans="1:8">
      <c r="A1397" s="48" t="str">
        <f>('ANNEXURE B &amp; C'!T$3)</f>
        <v>410304</v>
      </c>
      <c r="B1397" s="2">
        <v>2301503</v>
      </c>
      <c r="C1397" s="2" t="s">
        <v>147</v>
      </c>
      <c r="D1397" s="20">
        <v>0</v>
      </c>
      <c r="E1397" s="20">
        <v>0</v>
      </c>
      <c r="F1397" s="38">
        <f>('ANNEXURE B &amp; C'!T$174)</f>
        <v>0</v>
      </c>
      <c r="G1397" s="9" t="str">
        <f t="shared" si="42"/>
        <v/>
      </c>
      <c r="H1397" s="52" t="str">
        <f t="shared" si="43"/>
        <v/>
      </c>
    </row>
    <row r="1398" spans="1:8">
      <c r="A1398" s="48" t="str">
        <f>('ANNEXURE B &amp; C'!T$3)</f>
        <v>410304</v>
      </c>
      <c r="B1398" s="2">
        <v>2301802</v>
      </c>
      <c r="C1398" s="2" t="s">
        <v>148</v>
      </c>
      <c r="D1398" s="20">
        <v>0</v>
      </c>
      <c r="E1398" s="20">
        <v>0</v>
      </c>
      <c r="F1398" s="38">
        <f>('ANNEXURE B &amp; C'!T$175)</f>
        <v>0</v>
      </c>
      <c r="G1398" s="9" t="str">
        <f t="shared" si="42"/>
        <v/>
      </c>
      <c r="H1398" s="52" t="str">
        <f t="shared" si="43"/>
        <v/>
      </c>
    </row>
    <row r="1399" spans="1:8">
      <c r="A1399" s="48" t="str">
        <f>('ANNEXURE B &amp; C'!T$3)</f>
        <v>410304</v>
      </c>
      <c r="B1399" s="2">
        <v>2301803</v>
      </c>
      <c r="C1399" s="2" t="s">
        <v>149</v>
      </c>
      <c r="D1399" s="20">
        <v>0</v>
      </c>
      <c r="E1399" s="20">
        <v>0</v>
      </c>
      <c r="F1399" s="38">
        <f>('ANNEXURE B &amp; C'!T$176)</f>
        <v>0</v>
      </c>
      <c r="G1399" s="9" t="str">
        <f t="shared" si="42"/>
        <v/>
      </c>
      <c r="H1399" s="52" t="str">
        <f t="shared" si="43"/>
        <v/>
      </c>
    </row>
    <row r="1400" spans="1:8">
      <c r="A1400" s="48" t="str">
        <f>('ANNEXURE B &amp; C'!T$3)</f>
        <v>410304</v>
      </c>
      <c r="B1400" s="2">
        <v>2301900</v>
      </c>
      <c r="C1400" s="2" t="s">
        <v>150</v>
      </c>
      <c r="D1400" s="20">
        <v>0</v>
      </c>
      <c r="E1400" s="20">
        <v>0</v>
      </c>
      <c r="F1400" s="38">
        <f>('ANNEXURE B &amp; C'!T$177)</f>
        <v>0</v>
      </c>
      <c r="G1400" s="9" t="str">
        <f t="shared" si="42"/>
        <v/>
      </c>
      <c r="H1400" s="52" t="str">
        <f t="shared" si="43"/>
        <v/>
      </c>
    </row>
    <row r="1401" spans="1:8">
      <c r="A1401" s="48" t="str">
        <f>('ANNEXURE B &amp; C'!T$3)</f>
        <v>410304</v>
      </c>
      <c r="B1401" s="2">
        <v>2301901</v>
      </c>
      <c r="C1401" s="2" t="s">
        <v>151</v>
      </c>
      <c r="D1401" s="20">
        <v>0</v>
      </c>
      <c r="E1401" s="20">
        <v>0</v>
      </c>
      <c r="F1401" s="38">
        <f>('ANNEXURE B &amp; C'!T$178)</f>
        <v>0</v>
      </c>
      <c r="G1401" s="9" t="str">
        <f t="shared" si="42"/>
        <v/>
      </c>
      <c r="H1401" s="52" t="str">
        <f t="shared" si="43"/>
        <v/>
      </c>
    </row>
    <row r="1402" spans="1:8">
      <c r="A1402" s="48" t="str">
        <f>('ANNEXURE B &amp; C'!T$3)</f>
        <v>410304</v>
      </c>
      <c r="B1402" s="3">
        <v>2309995</v>
      </c>
      <c r="C1402" s="3" t="s">
        <v>152</v>
      </c>
      <c r="D1402" s="39">
        <v>0</v>
      </c>
      <c r="E1402" s="39">
        <v>0</v>
      </c>
      <c r="F1402" s="39">
        <f>SUM(F1390:F1401)</f>
        <v>0</v>
      </c>
      <c r="G1402" s="9" t="str">
        <f t="shared" si="42"/>
        <v/>
      </c>
      <c r="H1402" s="52" t="str">
        <f t="shared" si="43"/>
        <v/>
      </c>
    </row>
    <row r="1403" spans="1:8">
      <c r="B1403" s="1"/>
      <c r="C1403" s="1"/>
      <c r="D1403" s="31"/>
      <c r="E1403" s="31"/>
      <c r="F1403" s="31"/>
      <c r="G1403" s="9" t="str">
        <f t="shared" si="42"/>
        <v/>
      </c>
      <c r="H1403" s="52" t="str">
        <f t="shared" si="43"/>
        <v/>
      </c>
    </row>
    <row r="1404" spans="1:8" ht="15.75" thickBot="1">
      <c r="A1404" s="48" t="str">
        <f>('ANNEXURE B &amp; C'!T$3)</f>
        <v>410304</v>
      </c>
      <c r="B1404" s="4">
        <v>2359997</v>
      </c>
      <c r="C1404" s="4" t="s">
        <v>153</v>
      </c>
      <c r="D1404" s="40">
        <v>0</v>
      </c>
      <c r="E1404" s="40">
        <v>0</v>
      </c>
      <c r="F1404" s="40">
        <f>SUM(F1402+F1387+F1382+F1375+F1369+F1362)</f>
        <v>0</v>
      </c>
      <c r="G1404" s="9" t="str">
        <f t="shared" si="42"/>
        <v/>
      </c>
      <c r="H1404" s="52" t="str">
        <f t="shared" si="43"/>
        <v/>
      </c>
    </row>
    <row r="1405" spans="1:8" ht="15.75" thickTop="1">
      <c r="B1405" s="1"/>
      <c r="C1405" s="1"/>
      <c r="D1405" s="31"/>
      <c r="E1405" s="31"/>
      <c r="F1405" s="31"/>
      <c r="G1405" s="9" t="str">
        <f t="shared" si="42"/>
        <v/>
      </c>
      <c r="H1405" s="52" t="str">
        <f t="shared" si="43"/>
        <v/>
      </c>
    </row>
    <row r="1406" spans="1:8" ht="15.75" thickBot="1">
      <c r="A1406" s="48" t="str">
        <f>('ANNEXURE B &amp; C'!T$3)</f>
        <v>410304</v>
      </c>
      <c r="B1406" s="5">
        <v>2379995</v>
      </c>
      <c r="C1406" s="5" t="s">
        <v>154</v>
      </c>
      <c r="D1406" s="41">
        <v>0</v>
      </c>
      <c r="E1406" s="41">
        <v>0</v>
      </c>
      <c r="F1406" s="41">
        <f>SUM(F1404)</f>
        <v>0</v>
      </c>
      <c r="G1406" s="9" t="str">
        <f t="shared" si="42"/>
        <v/>
      </c>
      <c r="H1406" s="52" t="str">
        <f t="shared" si="43"/>
        <v/>
      </c>
    </row>
    <row r="1407" spans="1:8">
      <c r="B1407" s="1"/>
      <c r="C1407" s="1"/>
      <c r="D1407" s="31"/>
      <c r="E1407" s="31"/>
      <c r="F1407" s="31"/>
      <c r="G1407" s="9" t="str">
        <f t="shared" si="42"/>
        <v/>
      </c>
      <c r="H1407" s="52" t="str">
        <f t="shared" si="43"/>
        <v/>
      </c>
    </row>
    <row r="1408" spans="1:8" ht="15.75" thickBot="1">
      <c r="A1408" s="48" t="str">
        <f>('ANNEXURE B &amp; C'!T$3)</f>
        <v>410304</v>
      </c>
      <c r="B1408" s="5">
        <v>2459998</v>
      </c>
      <c r="C1408" s="5" t="s">
        <v>155</v>
      </c>
      <c r="D1408" s="41">
        <v>0</v>
      </c>
      <c r="E1408" s="41">
        <v>0</v>
      </c>
      <c r="F1408" s="41">
        <f>SUM(F1406)</f>
        <v>0</v>
      </c>
      <c r="G1408" s="9" t="str">
        <f t="shared" si="42"/>
        <v/>
      </c>
      <c r="H1408" s="52" t="str">
        <f t="shared" si="43"/>
        <v/>
      </c>
    </row>
    <row r="1409" spans="1:8">
      <c r="B1409" s="1"/>
      <c r="C1409" s="1"/>
      <c r="D1409" s="31"/>
      <c r="E1409" s="31"/>
      <c r="F1409" s="31"/>
      <c r="G1409" s="9" t="str">
        <f t="shared" si="42"/>
        <v/>
      </c>
      <c r="H1409" s="52" t="str">
        <f t="shared" si="43"/>
        <v/>
      </c>
    </row>
    <row r="1410" spans="1:8">
      <c r="A1410" s="48" t="str">
        <f>('ANNEXURE B &amp; C'!T$3)</f>
        <v>410304</v>
      </c>
      <c r="B1410" s="1">
        <v>3010000</v>
      </c>
      <c r="C1410" s="1" t="s">
        <v>156</v>
      </c>
      <c r="D1410" s="31"/>
      <c r="E1410" s="31"/>
      <c r="F1410" s="31"/>
      <c r="G1410" s="9" t="str">
        <f t="shared" si="42"/>
        <v/>
      </c>
      <c r="H1410" s="52" t="str">
        <f t="shared" si="43"/>
        <v/>
      </c>
    </row>
    <row r="1411" spans="1:8">
      <c r="A1411" s="48" t="str">
        <f>('ANNEXURE B &amp; C'!T$3)</f>
        <v>410304</v>
      </c>
      <c r="B1411" s="2">
        <v>3010001</v>
      </c>
      <c r="C1411" s="2" t="s">
        <v>112</v>
      </c>
      <c r="D1411" s="38">
        <v>631431</v>
      </c>
      <c r="E1411" s="38">
        <v>295581.82</v>
      </c>
      <c r="F1411" s="38">
        <f>('ANNEXURE B &amp; C'!T$188)</f>
        <v>627224</v>
      </c>
      <c r="G1411" s="9" t="str">
        <f t="shared" si="42"/>
        <v/>
      </c>
      <c r="H1411" s="52">
        <f t="shared" si="43"/>
        <v>-6.6626440577038501E-3</v>
      </c>
    </row>
    <row r="1412" spans="1:8">
      <c r="A1412" s="48" t="str">
        <f>('ANNEXURE B &amp; C'!T$3)</f>
        <v>410304</v>
      </c>
      <c r="B1412" s="2">
        <v>3010002</v>
      </c>
      <c r="C1412" s="2" t="s">
        <v>155</v>
      </c>
      <c r="D1412" s="38">
        <v>0</v>
      </c>
      <c r="E1412" s="38">
        <v>0</v>
      </c>
      <c r="F1412" s="38">
        <f>('ANNEXURE B &amp; C'!T$189)</f>
        <v>0</v>
      </c>
      <c r="G1412" s="9" t="str">
        <f t="shared" si="42"/>
        <v/>
      </c>
      <c r="H1412" s="52" t="str">
        <f t="shared" si="43"/>
        <v/>
      </c>
    </row>
    <row r="1413" spans="1:8">
      <c r="A1413" s="48" t="str">
        <f>('ANNEXURE B &amp; C'!T$3)</f>
        <v>410304</v>
      </c>
      <c r="B1413" s="2"/>
      <c r="C1413" s="1" t="s">
        <v>338</v>
      </c>
      <c r="D1413" s="39"/>
      <c r="E1413" s="39"/>
      <c r="F1413" s="39">
        <f>('ANNEXURE B &amp; C'!T$190)</f>
        <v>0</v>
      </c>
      <c r="G1413" s="9" t="str">
        <f t="shared" si="42"/>
        <v/>
      </c>
      <c r="H1413" s="52" t="str">
        <f t="shared" si="43"/>
        <v/>
      </c>
    </row>
    <row r="1414" spans="1:8" ht="15.75" thickBot="1">
      <c r="A1414" s="48" t="str">
        <f>('ANNEXURE B &amp; C'!T$3)</f>
        <v>410304</v>
      </c>
      <c r="B1414" s="5">
        <v>3019995</v>
      </c>
      <c r="C1414" s="5" t="s">
        <v>339</v>
      </c>
      <c r="D1414" s="37">
        <v>631431</v>
      </c>
      <c r="E1414" s="37">
        <v>295581.82</v>
      </c>
      <c r="F1414" s="37">
        <f>('ANNEXURE B &amp; C'!T$191)</f>
        <v>627224</v>
      </c>
      <c r="G1414" s="9" t="str">
        <f t="shared" si="42"/>
        <v/>
      </c>
      <c r="H1414" s="52">
        <f t="shared" si="43"/>
        <v>-6.6626440577038501E-3</v>
      </c>
    </row>
    <row r="1415" spans="1:8">
      <c r="B1415" s="1"/>
      <c r="C1415" s="1"/>
      <c r="D1415" s="31"/>
      <c r="E1415" s="31"/>
      <c r="F1415" s="31"/>
      <c r="G1415" s="9" t="str">
        <f t="shared" si="42"/>
        <v/>
      </c>
      <c r="H1415" s="52" t="str">
        <f t="shared" si="43"/>
        <v/>
      </c>
    </row>
    <row r="1416" spans="1:8">
      <c r="A1416" s="48" t="str">
        <f>('ANNEXURE B &amp; C'!T$3)</f>
        <v>410304</v>
      </c>
      <c r="B1416" s="1">
        <v>4030000</v>
      </c>
      <c r="C1416" s="1" t="s">
        <v>157</v>
      </c>
      <c r="D1416" s="31"/>
      <c r="E1416" s="31"/>
      <c r="F1416" s="31"/>
      <c r="G1416" s="9" t="str">
        <f t="shared" si="42"/>
        <v/>
      </c>
      <c r="H1416" s="52" t="str">
        <f t="shared" si="43"/>
        <v/>
      </c>
    </row>
    <row r="1417" spans="1:8">
      <c r="A1417" s="48" t="str">
        <f>('ANNEXURE B &amp; C'!T$3)</f>
        <v>410304</v>
      </c>
      <c r="B1417" s="2">
        <v>4030001</v>
      </c>
      <c r="C1417" s="2" t="s">
        <v>158</v>
      </c>
      <c r="D1417" s="20">
        <v>0</v>
      </c>
      <c r="E1417" s="20">
        <v>0</v>
      </c>
      <c r="F1417" s="38">
        <f>('ANNEXURE B &amp; C'!T$194)</f>
        <v>0</v>
      </c>
      <c r="G1417" s="9" t="str">
        <f t="shared" si="42"/>
        <v/>
      </c>
      <c r="H1417" s="52" t="str">
        <f t="shared" si="43"/>
        <v/>
      </c>
    </row>
    <row r="1418" spans="1:8">
      <c r="A1418" s="48" t="str">
        <f>('ANNEXURE B &amp; C'!T$3)</f>
        <v>410304</v>
      </c>
      <c r="B1418" s="2">
        <v>4030002</v>
      </c>
      <c r="C1418" s="2" t="s">
        <v>159</v>
      </c>
      <c r="D1418" s="20">
        <v>0</v>
      </c>
      <c r="E1418" s="20">
        <v>0</v>
      </c>
      <c r="F1418" s="38">
        <f>('ANNEXURE B &amp; C'!T$195)</f>
        <v>0</v>
      </c>
      <c r="G1418" s="9" t="str">
        <f t="shared" ref="G1418:G1481" si="44">IF(E1418&lt;0.01,"",IF(E1418&gt;F1418,"BUDGET ERROR - INSUFICIENT",""))</f>
        <v/>
      </c>
      <c r="H1418" s="52" t="str">
        <f t="shared" ref="H1418:H1481" si="45">IF(F1418&lt;0.1,"",IF(D1418=0,"NO ORIGINAL BUDGET",(F1418-D1418)/D1418))</f>
        <v/>
      </c>
    </row>
    <row r="1419" spans="1:8">
      <c r="A1419" s="48" t="str">
        <f>('ANNEXURE B &amp; C'!T$3)</f>
        <v>410304</v>
      </c>
      <c r="B1419" s="2">
        <v>4030003</v>
      </c>
      <c r="C1419" s="2" t="s">
        <v>160</v>
      </c>
      <c r="D1419" s="20">
        <v>0</v>
      </c>
      <c r="E1419" s="20">
        <v>0</v>
      </c>
      <c r="F1419" s="38">
        <f>('ANNEXURE B &amp; C'!T$196)</f>
        <v>0</v>
      </c>
      <c r="G1419" s="9" t="str">
        <f t="shared" si="44"/>
        <v/>
      </c>
      <c r="H1419" s="52" t="str">
        <f t="shared" si="45"/>
        <v/>
      </c>
    </row>
    <row r="1420" spans="1:8">
      <c r="A1420" s="48" t="str">
        <f>('ANNEXURE B &amp; C'!T$3)</f>
        <v>410304</v>
      </c>
      <c r="B1420" s="2">
        <v>4030004</v>
      </c>
      <c r="C1420" s="2" t="s">
        <v>161</v>
      </c>
      <c r="D1420" s="20">
        <v>0</v>
      </c>
      <c r="E1420" s="20">
        <v>0</v>
      </c>
      <c r="F1420" s="38">
        <f>('ANNEXURE B &amp; C'!T$197)</f>
        <v>0</v>
      </c>
      <c r="G1420" s="9" t="str">
        <f t="shared" si="44"/>
        <v/>
      </c>
      <c r="H1420" s="52" t="str">
        <f t="shared" si="45"/>
        <v/>
      </c>
    </row>
    <row r="1421" spans="1:8">
      <c r="A1421" s="48" t="str">
        <f>('ANNEXURE B &amp; C'!T$3)</f>
        <v>410304</v>
      </c>
      <c r="B1421" s="2">
        <v>4030005</v>
      </c>
      <c r="C1421" s="2" t="s">
        <v>162</v>
      </c>
      <c r="D1421" s="20">
        <v>0</v>
      </c>
      <c r="E1421" s="20">
        <v>0</v>
      </c>
      <c r="F1421" s="38">
        <f>('ANNEXURE B &amp; C'!T$198)</f>
        <v>0</v>
      </c>
      <c r="G1421" s="9" t="str">
        <f t="shared" si="44"/>
        <v/>
      </c>
      <c r="H1421" s="52" t="str">
        <f t="shared" si="45"/>
        <v/>
      </c>
    </row>
    <row r="1422" spans="1:8" ht="15.75" thickBot="1">
      <c r="A1422" s="48" t="str">
        <f>('ANNEXURE B &amp; C'!T$3)</f>
        <v>410304</v>
      </c>
      <c r="B1422" s="3">
        <v>4039995</v>
      </c>
      <c r="C1422" s="3" t="s">
        <v>163</v>
      </c>
      <c r="D1422" s="42">
        <v>0</v>
      </c>
      <c r="E1422" s="36">
        <v>0</v>
      </c>
      <c r="F1422" s="43">
        <f>SUM(F1417:F1421)</f>
        <v>0</v>
      </c>
      <c r="G1422" s="9" t="str">
        <f t="shared" si="44"/>
        <v/>
      </c>
      <c r="H1422" s="52" t="str">
        <f t="shared" si="45"/>
        <v/>
      </c>
    </row>
    <row r="1423" spans="1:8" ht="15.75" thickTop="1">
      <c r="B1423" s="2"/>
      <c r="C1423" s="2"/>
      <c r="D1423" s="32"/>
      <c r="E1423" s="32"/>
      <c r="G1423" s="9" t="str">
        <f t="shared" si="44"/>
        <v/>
      </c>
      <c r="H1423" s="52" t="str">
        <f t="shared" si="45"/>
        <v/>
      </c>
    </row>
    <row r="1424" spans="1:8">
      <c r="A1424" s="48" t="str">
        <f>('ANNEXURE B &amp; C'!T$3)</f>
        <v>410304</v>
      </c>
      <c r="B1424" s="1">
        <v>4030000</v>
      </c>
      <c r="C1424" s="1" t="s">
        <v>164</v>
      </c>
      <c r="D1424" s="31"/>
      <c r="E1424" s="31"/>
      <c r="F1424" s="31"/>
      <c r="G1424" s="9" t="str">
        <f t="shared" si="44"/>
        <v/>
      </c>
      <c r="H1424" s="52" t="str">
        <f t="shared" si="45"/>
        <v/>
      </c>
    </row>
    <row r="1425" spans="1:8">
      <c r="A1425" s="48" t="str">
        <f>('ANNEXURE B &amp; C'!T$3)</f>
        <v>410304</v>
      </c>
      <c r="B1425" s="2">
        <v>4031001</v>
      </c>
      <c r="C1425" s="2" t="s">
        <v>158</v>
      </c>
      <c r="D1425" s="20">
        <v>0</v>
      </c>
      <c r="E1425" s="20">
        <v>0</v>
      </c>
      <c r="F1425" s="38">
        <f>('ANNEXURE B &amp; C'!T$202)</f>
        <v>0</v>
      </c>
      <c r="G1425" s="9" t="str">
        <f t="shared" si="44"/>
        <v/>
      </c>
      <c r="H1425" s="52" t="str">
        <f t="shared" si="45"/>
        <v/>
      </c>
    </row>
    <row r="1426" spans="1:8">
      <c r="A1426" s="48" t="str">
        <f>('ANNEXURE B &amp; C'!T$3)</f>
        <v>410304</v>
      </c>
      <c r="B1426" s="2">
        <v>4031002</v>
      </c>
      <c r="C1426" s="2" t="s">
        <v>159</v>
      </c>
      <c r="D1426" s="20">
        <v>0</v>
      </c>
      <c r="E1426" s="20">
        <v>0</v>
      </c>
      <c r="F1426" s="38">
        <f>('ANNEXURE B &amp; C'!T$203)</f>
        <v>0</v>
      </c>
      <c r="G1426" s="9" t="str">
        <f t="shared" si="44"/>
        <v/>
      </c>
      <c r="H1426" s="52" t="str">
        <f t="shared" si="45"/>
        <v/>
      </c>
    </row>
    <row r="1427" spans="1:8">
      <c r="A1427" s="48" t="str">
        <f>('ANNEXURE B &amp; C'!T$3)</f>
        <v>410304</v>
      </c>
      <c r="B1427" s="2">
        <v>4031003</v>
      </c>
      <c r="C1427" s="2" t="s">
        <v>160</v>
      </c>
      <c r="D1427" s="20">
        <v>0</v>
      </c>
      <c r="E1427" s="20">
        <v>0</v>
      </c>
      <c r="F1427" s="38">
        <f>('ANNEXURE B &amp; C'!T$204)</f>
        <v>0</v>
      </c>
      <c r="G1427" s="9" t="str">
        <f t="shared" si="44"/>
        <v/>
      </c>
      <c r="H1427" s="52" t="str">
        <f t="shared" si="45"/>
        <v/>
      </c>
    </row>
    <row r="1428" spans="1:8">
      <c r="A1428" s="48" t="str">
        <f>('ANNEXURE B &amp; C'!T$3)</f>
        <v>410304</v>
      </c>
      <c r="B1428" s="2">
        <v>4031004</v>
      </c>
      <c r="C1428" s="2" t="s">
        <v>161</v>
      </c>
      <c r="D1428" s="20">
        <v>0</v>
      </c>
      <c r="E1428" s="20">
        <v>0</v>
      </c>
      <c r="F1428" s="38">
        <f>('ANNEXURE B &amp; C'!T$205)</f>
        <v>0</v>
      </c>
      <c r="G1428" s="9" t="str">
        <f t="shared" si="44"/>
        <v/>
      </c>
      <c r="H1428" s="52" t="str">
        <f t="shared" si="45"/>
        <v/>
      </c>
    </row>
    <row r="1429" spans="1:8">
      <c r="A1429" s="48" t="str">
        <f>('ANNEXURE B &amp; C'!T$3)</f>
        <v>410304</v>
      </c>
      <c r="B1429" s="2">
        <v>4031005</v>
      </c>
      <c r="C1429" s="2" t="s">
        <v>162</v>
      </c>
      <c r="D1429" s="20">
        <v>0</v>
      </c>
      <c r="E1429" s="20">
        <v>0</v>
      </c>
      <c r="F1429" s="38">
        <f>('ANNEXURE B &amp; C'!T$206)</f>
        <v>0</v>
      </c>
      <c r="G1429" s="9" t="str">
        <f t="shared" si="44"/>
        <v/>
      </c>
      <c r="H1429" s="52" t="str">
        <f t="shared" si="45"/>
        <v/>
      </c>
    </row>
    <row r="1430" spans="1:8">
      <c r="A1430" s="48" t="str">
        <f>('ANNEXURE B &amp; C'!T$3)</f>
        <v>410304</v>
      </c>
      <c r="B1430" s="3">
        <v>4039995</v>
      </c>
      <c r="C1430" s="3" t="s">
        <v>165</v>
      </c>
      <c r="D1430" s="39">
        <v>0</v>
      </c>
      <c r="E1430" s="39">
        <v>0</v>
      </c>
      <c r="F1430" s="39">
        <f>SUM(F1425:F1429)</f>
        <v>0</v>
      </c>
      <c r="G1430" s="9" t="str">
        <f t="shared" si="44"/>
        <v/>
      </c>
      <c r="H1430" s="52" t="str">
        <f t="shared" si="45"/>
        <v/>
      </c>
    </row>
    <row r="1431" spans="1:8">
      <c r="B1431" s="2"/>
      <c r="C1431" s="2"/>
      <c r="D1431" s="32"/>
      <c r="E1431" s="32"/>
      <c r="G1431" s="9" t="str">
        <f t="shared" si="44"/>
        <v/>
      </c>
      <c r="H1431" s="52" t="str">
        <f t="shared" si="45"/>
        <v/>
      </c>
    </row>
    <row r="1432" spans="1:8" ht="15.75" thickBot="1">
      <c r="A1432" s="48" t="str">
        <f>('ANNEXURE B &amp; C'!T$3)</f>
        <v>410304</v>
      </c>
      <c r="B1432" s="5">
        <v>4039995</v>
      </c>
      <c r="C1432" s="5" t="s">
        <v>166</v>
      </c>
      <c r="D1432" s="41">
        <v>0</v>
      </c>
      <c r="E1432" s="41">
        <v>0</v>
      </c>
      <c r="F1432" s="41">
        <f>SUM(F1430+F1422)</f>
        <v>0</v>
      </c>
      <c r="G1432" s="9" t="str">
        <f t="shared" si="44"/>
        <v/>
      </c>
      <c r="H1432" s="52" t="str">
        <f t="shared" si="45"/>
        <v/>
      </c>
    </row>
    <row r="1433" spans="1:8">
      <c r="G1433" s="9" t="str">
        <f t="shared" si="44"/>
        <v/>
      </c>
      <c r="H1433" s="52" t="str">
        <f t="shared" si="45"/>
        <v/>
      </c>
    </row>
    <row r="1434" spans="1:8">
      <c r="A1434" s="48" t="str">
        <f>('ANNEXURE B &amp; C'!U$3)</f>
        <v>410305</v>
      </c>
      <c r="B1434" s="1">
        <v>1000000</v>
      </c>
      <c r="C1434" s="1" t="s">
        <v>0</v>
      </c>
      <c r="D1434" s="31"/>
      <c r="E1434" s="31"/>
      <c r="G1434" s="9" t="str">
        <f t="shared" si="44"/>
        <v/>
      </c>
      <c r="H1434" s="52" t="str">
        <f t="shared" si="45"/>
        <v/>
      </c>
    </row>
    <row r="1435" spans="1:8">
      <c r="B1435" s="1"/>
      <c r="C1435" s="1"/>
      <c r="D1435" s="31"/>
      <c r="E1435" s="31"/>
      <c r="G1435" s="9" t="str">
        <f t="shared" si="44"/>
        <v/>
      </c>
      <c r="H1435" s="52" t="str">
        <f t="shared" si="45"/>
        <v/>
      </c>
    </row>
    <row r="1436" spans="1:8">
      <c r="A1436" s="48" t="str">
        <f>('ANNEXURE B &amp; C'!U$3)</f>
        <v>410305</v>
      </c>
      <c r="B1436" s="1">
        <v>1020000</v>
      </c>
      <c r="C1436" s="1" t="s">
        <v>2</v>
      </c>
      <c r="D1436" s="31"/>
      <c r="E1436" s="31"/>
      <c r="F1436" s="31"/>
      <c r="G1436" s="9" t="str">
        <f t="shared" si="44"/>
        <v/>
      </c>
      <c r="H1436" s="52" t="str">
        <f t="shared" si="45"/>
        <v/>
      </c>
    </row>
    <row r="1437" spans="1:8">
      <c r="A1437" s="48" t="str">
        <f>('ANNEXURE B &amp; C'!U$3)</f>
        <v>410305</v>
      </c>
      <c r="B1437" s="2">
        <v>1020001</v>
      </c>
      <c r="C1437" s="2" t="s">
        <v>3</v>
      </c>
      <c r="D1437" s="20">
        <v>0</v>
      </c>
      <c r="E1437" s="20">
        <v>0</v>
      </c>
      <c r="F1437" s="38">
        <f>('ANNEXURE B &amp; C'!U$10)</f>
        <v>0</v>
      </c>
      <c r="G1437" s="9" t="str">
        <f t="shared" si="44"/>
        <v/>
      </c>
      <c r="H1437" s="52" t="str">
        <f t="shared" si="45"/>
        <v/>
      </c>
    </row>
    <row r="1438" spans="1:8">
      <c r="A1438" s="48" t="str">
        <f>('ANNEXURE B &amp; C'!U$3)</f>
        <v>410305</v>
      </c>
      <c r="B1438" s="2">
        <v>1020002</v>
      </c>
      <c r="C1438" s="2" t="s">
        <v>4</v>
      </c>
      <c r="D1438" s="20">
        <v>0</v>
      </c>
      <c r="E1438" s="20">
        <v>0</v>
      </c>
      <c r="F1438" s="38">
        <f>('ANNEXURE B &amp; C'!U$11)</f>
        <v>0</v>
      </c>
      <c r="G1438" s="9" t="str">
        <f t="shared" si="44"/>
        <v/>
      </c>
      <c r="H1438" s="52" t="str">
        <f t="shared" si="45"/>
        <v/>
      </c>
    </row>
    <row r="1439" spans="1:8">
      <c r="A1439" s="48" t="str">
        <f>('ANNEXURE B &amp; C'!U$3)</f>
        <v>410305</v>
      </c>
      <c r="B1439" s="2">
        <v>1020004</v>
      </c>
      <c r="C1439" s="2" t="s">
        <v>5</v>
      </c>
      <c r="D1439" s="20">
        <v>38246</v>
      </c>
      <c r="E1439" s="20">
        <v>19122.96</v>
      </c>
      <c r="F1439" s="38">
        <f>('ANNEXURE B &amp; C'!U$12)</f>
        <v>38246</v>
      </c>
      <c r="G1439" s="9" t="str">
        <f t="shared" si="44"/>
        <v/>
      </c>
      <c r="H1439" s="52">
        <f t="shared" si="45"/>
        <v>0</v>
      </c>
    </row>
    <row r="1440" spans="1:8">
      <c r="A1440" s="48" t="str">
        <f>('ANNEXURE B &amp; C'!U$3)</f>
        <v>410305</v>
      </c>
      <c r="B1440" s="2">
        <v>1020005</v>
      </c>
      <c r="C1440" s="2" t="s">
        <v>6</v>
      </c>
      <c r="D1440" s="20">
        <v>0</v>
      </c>
      <c r="E1440" s="20">
        <v>0</v>
      </c>
      <c r="F1440" s="38">
        <f>('ANNEXURE B &amp; C'!U$13)</f>
        <v>0</v>
      </c>
      <c r="G1440" s="9" t="str">
        <f t="shared" si="44"/>
        <v/>
      </c>
      <c r="H1440" s="52" t="str">
        <f t="shared" si="45"/>
        <v/>
      </c>
    </row>
    <row r="1441" spans="1:8">
      <c r="A1441" s="48" t="str">
        <f>('ANNEXURE B &amp; C'!U$3)</f>
        <v>410305</v>
      </c>
      <c r="B1441" s="2">
        <v>1020006</v>
      </c>
      <c r="C1441" s="2" t="s">
        <v>7</v>
      </c>
      <c r="D1441" s="20">
        <v>0</v>
      </c>
      <c r="E1441" s="20">
        <v>0</v>
      </c>
      <c r="F1441" s="38">
        <f>('ANNEXURE B &amp; C'!U$14)</f>
        <v>0</v>
      </c>
      <c r="G1441" s="9" t="str">
        <f t="shared" si="44"/>
        <v/>
      </c>
      <c r="H1441" s="52" t="str">
        <f t="shared" si="45"/>
        <v/>
      </c>
    </row>
    <row r="1442" spans="1:8">
      <c r="A1442" s="48" t="str">
        <f>('ANNEXURE B &amp; C'!U$3)</f>
        <v>410305</v>
      </c>
      <c r="B1442" s="2">
        <v>1020007</v>
      </c>
      <c r="C1442" s="2" t="s">
        <v>8</v>
      </c>
      <c r="D1442" s="20">
        <v>0</v>
      </c>
      <c r="E1442" s="20">
        <v>0</v>
      </c>
      <c r="F1442" s="38">
        <f>('ANNEXURE B &amp; C'!U$15)</f>
        <v>0</v>
      </c>
      <c r="G1442" s="9" t="str">
        <f t="shared" si="44"/>
        <v/>
      </c>
      <c r="H1442" s="52" t="str">
        <f t="shared" si="45"/>
        <v/>
      </c>
    </row>
    <row r="1443" spans="1:8">
      <c r="A1443" s="48" t="str">
        <f>('ANNEXURE B &amp; C'!U$3)</f>
        <v>410305</v>
      </c>
      <c r="B1443" s="2">
        <v>1020009</v>
      </c>
      <c r="C1443" s="2" t="s">
        <v>9</v>
      </c>
      <c r="D1443" s="20">
        <v>0</v>
      </c>
      <c r="E1443" s="20">
        <v>0</v>
      </c>
      <c r="F1443" s="38">
        <f>('ANNEXURE B &amp; C'!U$16)</f>
        <v>0</v>
      </c>
      <c r="G1443" s="9" t="str">
        <f t="shared" si="44"/>
        <v/>
      </c>
      <c r="H1443" s="52" t="str">
        <f t="shared" si="45"/>
        <v/>
      </c>
    </row>
    <row r="1444" spans="1:8">
      <c r="A1444" s="48" t="str">
        <f>('ANNEXURE B &amp; C'!U$3)</f>
        <v>410305</v>
      </c>
      <c r="B1444" s="2">
        <v>1020010</v>
      </c>
      <c r="C1444" s="2" t="s">
        <v>10</v>
      </c>
      <c r="D1444" s="20">
        <v>0</v>
      </c>
      <c r="E1444" s="20">
        <v>0</v>
      </c>
      <c r="F1444" s="38">
        <f>('ANNEXURE B &amp; C'!U$17)</f>
        <v>0</v>
      </c>
      <c r="G1444" s="9" t="str">
        <f t="shared" si="44"/>
        <v/>
      </c>
      <c r="H1444" s="52" t="str">
        <f t="shared" si="45"/>
        <v/>
      </c>
    </row>
    <row r="1445" spans="1:8">
      <c r="A1445" s="48" t="str">
        <f>('ANNEXURE B &amp; C'!U$3)</f>
        <v>410305</v>
      </c>
      <c r="B1445" s="2">
        <v>1020011</v>
      </c>
      <c r="C1445" s="2" t="s">
        <v>11</v>
      </c>
      <c r="D1445" s="20">
        <v>0</v>
      </c>
      <c r="E1445" s="20">
        <v>8976</v>
      </c>
      <c r="F1445" s="38">
        <f>('ANNEXURE B &amp; C'!U$18)</f>
        <v>0</v>
      </c>
      <c r="G1445" s="9" t="str">
        <f t="shared" si="44"/>
        <v>BUDGET ERROR - INSUFICIENT</v>
      </c>
      <c r="H1445" s="52" t="str">
        <f t="shared" si="45"/>
        <v/>
      </c>
    </row>
    <row r="1446" spans="1:8">
      <c r="A1446" s="48" t="str">
        <f>('ANNEXURE B &amp; C'!U$3)</f>
        <v>410305</v>
      </c>
      <c r="B1446" s="2">
        <v>1020012</v>
      </c>
      <c r="C1446" s="2" t="s">
        <v>12</v>
      </c>
      <c r="D1446" s="20">
        <v>0</v>
      </c>
      <c r="E1446" s="20">
        <v>0</v>
      </c>
      <c r="F1446" s="38">
        <f>('ANNEXURE B &amp; C'!U$19)</f>
        <v>0</v>
      </c>
      <c r="G1446" s="9" t="str">
        <f t="shared" si="44"/>
        <v/>
      </c>
      <c r="H1446" s="52" t="str">
        <f t="shared" si="45"/>
        <v/>
      </c>
    </row>
    <row r="1447" spans="1:8">
      <c r="A1447" s="48" t="str">
        <f>('ANNEXURE B &amp; C'!U$3)</f>
        <v>410305</v>
      </c>
      <c r="B1447" s="2">
        <v>1020013</v>
      </c>
      <c r="C1447" s="2" t="s">
        <v>13</v>
      </c>
      <c r="D1447" s="20">
        <v>1497</v>
      </c>
      <c r="E1447" s="20">
        <v>748.68</v>
      </c>
      <c r="F1447" s="38">
        <f>('ANNEXURE B &amp; C'!U$20)</f>
        <v>1498</v>
      </c>
      <c r="G1447" s="9" t="str">
        <f t="shared" si="44"/>
        <v/>
      </c>
      <c r="H1447" s="52">
        <f t="shared" si="45"/>
        <v>6.680026720106881E-4</v>
      </c>
    </row>
    <row r="1448" spans="1:8">
      <c r="A1448" s="48" t="str">
        <f>('ANNEXURE B &amp; C'!U$3)</f>
        <v>410305</v>
      </c>
      <c r="B1448" s="2">
        <v>1020014</v>
      </c>
      <c r="C1448" s="2" t="s">
        <v>14</v>
      </c>
      <c r="D1448" s="20">
        <v>0</v>
      </c>
      <c r="E1448" s="20">
        <v>0</v>
      </c>
      <c r="F1448" s="38">
        <f>('ANNEXURE B &amp; C'!U$21)</f>
        <v>0</v>
      </c>
      <c r="G1448" s="9" t="str">
        <f t="shared" si="44"/>
        <v/>
      </c>
      <c r="H1448" s="52" t="str">
        <f t="shared" si="45"/>
        <v/>
      </c>
    </row>
    <row r="1449" spans="1:8" ht="15.75" thickBot="1">
      <c r="A1449" s="48" t="str">
        <f>('ANNEXURE B &amp; C'!U$3)</f>
        <v>410305</v>
      </c>
      <c r="B1449" s="3">
        <v>1029990</v>
      </c>
      <c r="C1449" s="3" t="s">
        <v>15</v>
      </c>
      <c r="D1449" s="41">
        <v>39743</v>
      </c>
      <c r="E1449" s="41">
        <v>28847.64</v>
      </c>
      <c r="F1449" s="41">
        <f>SUM(F1437:F1448)</f>
        <v>39744</v>
      </c>
      <c r="G1449" s="9" t="str">
        <f t="shared" si="44"/>
        <v/>
      </c>
      <c r="H1449" s="52">
        <f t="shared" si="45"/>
        <v>2.5161663689203129E-5</v>
      </c>
    </row>
    <row r="1450" spans="1:8">
      <c r="B1450" s="1"/>
      <c r="C1450" s="1"/>
      <c r="D1450" s="31"/>
      <c r="E1450" s="31"/>
      <c r="F1450" s="31"/>
      <c r="G1450" s="9" t="str">
        <f t="shared" si="44"/>
        <v/>
      </c>
      <c r="H1450" s="52" t="str">
        <f t="shared" si="45"/>
        <v/>
      </c>
    </row>
    <row r="1451" spans="1:8">
      <c r="A1451" s="48" t="str">
        <f>('ANNEXURE B &amp; C'!U$3)</f>
        <v>410305</v>
      </c>
      <c r="B1451" s="1">
        <v>1030000</v>
      </c>
      <c r="C1451" s="1" t="s">
        <v>16</v>
      </c>
      <c r="D1451" s="31"/>
      <c r="E1451" s="31"/>
      <c r="F1451" s="31"/>
      <c r="G1451" s="9" t="str">
        <f t="shared" si="44"/>
        <v/>
      </c>
      <c r="H1451" s="52" t="str">
        <f t="shared" si="45"/>
        <v/>
      </c>
    </row>
    <row r="1452" spans="1:8">
      <c r="A1452" s="48" t="str">
        <f>('ANNEXURE B &amp; C'!U$3)</f>
        <v>410305</v>
      </c>
      <c r="B1452" s="2">
        <v>1030001</v>
      </c>
      <c r="C1452" s="2" t="s">
        <v>17</v>
      </c>
      <c r="D1452" s="20">
        <v>0</v>
      </c>
      <c r="E1452" s="20">
        <v>0</v>
      </c>
      <c r="F1452" s="38">
        <f>('ANNEXURE B &amp; C'!U$25)</f>
        <v>0</v>
      </c>
      <c r="G1452" s="9" t="str">
        <f t="shared" si="44"/>
        <v/>
      </c>
      <c r="H1452" s="52" t="str">
        <f t="shared" si="45"/>
        <v/>
      </c>
    </row>
    <row r="1453" spans="1:8">
      <c r="A1453" s="48" t="str">
        <f>('ANNEXURE B &amp; C'!U$3)</f>
        <v>410305</v>
      </c>
      <c r="B1453" s="2">
        <v>1030002</v>
      </c>
      <c r="C1453" s="2" t="s">
        <v>18</v>
      </c>
      <c r="D1453" s="20">
        <v>0</v>
      </c>
      <c r="E1453" s="20">
        <v>8640</v>
      </c>
      <c r="F1453" s="38">
        <f>('ANNEXURE B &amp; C'!U$26)</f>
        <v>17280</v>
      </c>
      <c r="G1453" s="9" t="str">
        <f t="shared" si="44"/>
        <v/>
      </c>
      <c r="H1453" s="52" t="str">
        <f t="shared" si="45"/>
        <v>NO ORIGINAL BUDGET</v>
      </c>
    </row>
    <row r="1454" spans="1:8">
      <c r="A1454" s="48" t="str">
        <f>('ANNEXURE B &amp; C'!U$3)</f>
        <v>410305</v>
      </c>
      <c r="B1454" s="2">
        <v>1030003</v>
      </c>
      <c r="C1454" s="2" t="s">
        <v>19</v>
      </c>
      <c r="D1454" s="20">
        <v>0</v>
      </c>
      <c r="E1454" s="20">
        <v>0</v>
      </c>
      <c r="F1454" s="38">
        <f>('ANNEXURE B &amp; C'!U$27)</f>
        <v>0</v>
      </c>
      <c r="G1454" s="9" t="str">
        <f t="shared" si="44"/>
        <v/>
      </c>
      <c r="H1454" s="52" t="str">
        <f t="shared" si="45"/>
        <v/>
      </c>
    </row>
    <row r="1455" spans="1:8">
      <c r="A1455" s="48" t="str">
        <f>('ANNEXURE B &amp; C'!U$3)</f>
        <v>410305</v>
      </c>
      <c r="B1455" s="2">
        <v>1030004</v>
      </c>
      <c r="C1455" s="2" t="s">
        <v>20</v>
      </c>
      <c r="D1455" s="20">
        <v>0</v>
      </c>
      <c r="E1455" s="20">
        <v>0</v>
      </c>
      <c r="F1455" s="38">
        <f>('ANNEXURE B &amp; C'!U$28)</f>
        <v>0</v>
      </c>
      <c r="G1455" s="9" t="str">
        <f t="shared" si="44"/>
        <v/>
      </c>
      <c r="H1455" s="52" t="str">
        <f t="shared" si="45"/>
        <v/>
      </c>
    </row>
    <row r="1456" spans="1:8">
      <c r="A1456" s="48" t="str">
        <f>('ANNEXURE B &amp; C'!U$3)</f>
        <v>410305</v>
      </c>
      <c r="B1456" s="3">
        <v>1039990</v>
      </c>
      <c r="C1456" s="3" t="s">
        <v>21</v>
      </c>
      <c r="D1456" s="39">
        <v>0</v>
      </c>
      <c r="E1456" s="39">
        <v>8640</v>
      </c>
      <c r="F1456" s="39">
        <f>SUM(F1452:F1455)</f>
        <v>17280</v>
      </c>
      <c r="G1456" s="9" t="str">
        <f t="shared" si="44"/>
        <v/>
      </c>
      <c r="H1456" s="52" t="str">
        <f t="shared" si="45"/>
        <v>NO ORIGINAL BUDGET</v>
      </c>
    </row>
    <row r="1457" spans="1:8">
      <c r="B1457" s="1"/>
      <c r="C1457" s="1"/>
      <c r="D1457" s="31"/>
      <c r="E1457" s="31"/>
      <c r="F1457" s="31"/>
      <c r="G1457" s="9" t="str">
        <f t="shared" si="44"/>
        <v/>
      </c>
      <c r="H1457" s="52" t="str">
        <f t="shared" si="45"/>
        <v/>
      </c>
    </row>
    <row r="1458" spans="1:8">
      <c r="A1458" s="48" t="str">
        <f>('ANNEXURE B &amp; C'!U$3)</f>
        <v>410305</v>
      </c>
      <c r="B1458" s="1">
        <v>1040000</v>
      </c>
      <c r="C1458" s="1" t="s">
        <v>22</v>
      </c>
      <c r="D1458" s="31"/>
      <c r="E1458" s="31"/>
      <c r="F1458" s="31"/>
      <c r="G1458" s="9" t="str">
        <f t="shared" si="44"/>
        <v/>
      </c>
      <c r="H1458" s="52" t="str">
        <f t="shared" si="45"/>
        <v/>
      </c>
    </row>
    <row r="1459" spans="1:8">
      <c r="A1459" s="48" t="str">
        <f>('ANNEXURE B &amp; C'!U$3)</f>
        <v>410305</v>
      </c>
      <c r="B1459" s="2">
        <v>1040001</v>
      </c>
      <c r="C1459" s="2" t="s">
        <v>23</v>
      </c>
      <c r="D1459" s="20">
        <v>308299</v>
      </c>
      <c r="E1459" s="20">
        <v>149196.54999999999</v>
      </c>
      <c r="F1459" s="38">
        <f>('ANNEXURE B &amp; C'!U$32)</f>
        <v>298394</v>
      </c>
      <c r="G1459" s="9" t="str">
        <f t="shared" si="44"/>
        <v/>
      </c>
      <c r="H1459" s="52">
        <f t="shared" si="45"/>
        <v>-3.212790180960691E-2</v>
      </c>
    </row>
    <row r="1460" spans="1:8">
      <c r="A1460" s="48" t="str">
        <f>('ANNEXURE B &amp; C'!U$3)</f>
        <v>410305</v>
      </c>
      <c r="B1460" s="2">
        <v>1040002</v>
      </c>
      <c r="C1460" s="2" t="s">
        <v>24</v>
      </c>
      <c r="D1460" s="20">
        <v>17280</v>
      </c>
      <c r="E1460" s="20">
        <v>0</v>
      </c>
      <c r="F1460" s="38">
        <f>('ANNEXURE B &amp; C'!U$33)</f>
        <v>0</v>
      </c>
      <c r="G1460" s="9" t="str">
        <f t="shared" si="44"/>
        <v/>
      </c>
      <c r="H1460" s="52" t="str">
        <f t="shared" si="45"/>
        <v/>
      </c>
    </row>
    <row r="1461" spans="1:8">
      <c r="A1461" s="48" t="str">
        <f>('ANNEXURE B &amp; C'!U$3)</f>
        <v>410305</v>
      </c>
      <c r="B1461" s="2">
        <v>1040003</v>
      </c>
      <c r="C1461" s="2" t="s">
        <v>25</v>
      </c>
      <c r="D1461" s="20">
        <v>0</v>
      </c>
      <c r="E1461" s="20">
        <v>0</v>
      </c>
      <c r="F1461" s="38">
        <f>('ANNEXURE B &amp; C'!U$34)</f>
        <v>0</v>
      </c>
      <c r="G1461" s="9" t="str">
        <f t="shared" si="44"/>
        <v/>
      </c>
      <c r="H1461" s="52" t="str">
        <f t="shared" si="45"/>
        <v/>
      </c>
    </row>
    <row r="1462" spans="1:8">
      <c r="A1462" s="48" t="str">
        <f>('ANNEXURE B &amp; C'!U$3)</f>
        <v>410305</v>
      </c>
      <c r="B1462" s="2">
        <v>1040004</v>
      </c>
      <c r="C1462" s="2" t="s">
        <v>26</v>
      </c>
      <c r="D1462" s="20">
        <v>46245</v>
      </c>
      <c r="E1462" s="20">
        <v>22379.47</v>
      </c>
      <c r="F1462" s="38">
        <f>('ANNEXURE B &amp; C'!U$35)</f>
        <v>44760</v>
      </c>
      <c r="G1462" s="9" t="str">
        <f t="shared" si="44"/>
        <v/>
      </c>
      <c r="H1462" s="52">
        <f t="shared" si="45"/>
        <v>-3.2111579630230293E-2</v>
      </c>
    </row>
    <row r="1463" spans="1:8">
      <c r="A1463" s="48" t="str">
        <f>('ANNEXURE B &amp; C'!U$3)</f>
        <v>410305</v>
      </c>
      <c r="B1463" s="2">
        <v>1040005</v>
      </c>
      <c r="C1463" s="2" t="s">
        <v>27</v>
      </c>
      <c r="D1463" s="20">
        <v>17100</v>
      </c>
      <c r="E1463" s="20">
        <v>0</v>
      </c>
      <c r="F1463" s="38">
        <f>('ANNEXURE B &amp; C'!U$36)</f>
        <v>17952</v>
      </c>
      <c r="G1463" s="9" t="str">
        <f t="shared" si="44"/>
        <v/>
      </c>
      <c r="H1463" s="52">
        <f t="shared" si="45"/>
        <v>4.9824561403508771E-2</v>
      </c>
    </row>
    <row r="1464" spans="1:8">
      <c r="A1464" s="48" t="str">
        <f>('ANNEXURE B &amp; C'!U$3)</f>
        <v>410305</v>
      </c>
      <c r="B1464" s="2">
        <v>1040006</v>
      </c>
      <c r="C1464" s="2" t="s">
        <v>28</v>
      </c>
      <c r="D1464" s="20">
        <v>126564</v>
      </c>
      <c r="E1464" s="20">
        <v>66446.5</v>
      </c>
      <c r="F1464" s="38">
        <f>('ANNEXURE B &amp; C'!U$37)</f>
        <v>132894</v>
      </c>
      <c r="G1464" s="9" t="str">
        <f t="shared" si="44"/>
        <v/>
      </c>
      <c r="H1464" s="52">
        <f t="shared" si="45"/>
        <v>5.0014222053664549E-2</v>
      </c>
    </row>
    <row r="1465" spans="1:8">
      <c r="A1465" s="48" t="str">
        <f>('ANNEXURE B &amp; C'!U$3)</f>
        <v>410305</v>
      </c>
      <c r="B1465" s="2">
        <v>1040007</v>
      </c>
      <c r="C1465" s="2" t="s">
        <v>29</v>
      </c>
      <c r="D1465" s="20">
        <v>0</v>
      </c>
      <c r="E1465" s="20">
        <v>0</v>
      </c>
      <c r="F1465" s="38">
        <f>('ANNEXURE B &amp; C'!U$38)</f>
        <v>0</v>
      </c>
      <c r="G1465" s="9" t="str">
        <f t="shared" si="44"/>
        <v/>
      </c>
      <c r="H1465" s="52" t="str">
        <f t="shared" si="45"/>
        <v/>
      </c>
    </row>
    <row r="1466" spans="1:8">
      <c r="A1466" s="48" t="str">
        <f>('ANNEXURE B &amp; C'!U$3)</f>
        <v>410305</v>
      </c>
      <c r="B1466" s="2">
        <v>1040008</v>
      </c>
      <c r="C1466" s="2" t="s">
        <v>30</v>
      </c>
      <c r="D1466" s="20">
        <v>0</v>
      </c>
      <c r="E1466" s="20">
        <v>0</v>
      </c>
      <c r="F1466" s="38">
        <f>('ANNEXURE B &amp; C'!U$39)</f>
        <v>0</v>
      </c>
      <c r="G1466" s="9" t="str">
        <f t="shared" si="44"/>
        <v/>
      </c>
      <c r="H1466" s="52" t="str">
        <f t="shared" si="45"/>
        <v/>
      </c>
    </row>
    <row r="1467" spans="1:8">
      <c r="A1467" s="48" t="str">
        <f>('ANNEXURE B &amp; C'!U$3)</f>
        <v>410305</v>
      </c>
      <c r="B1467" s="3">
        <v>1049990</v>
      </c>
      <c r="C1467" s="3" t="s">
        <v>31</v>
      </c>
      <c r="D1467" s="39">
        <v>515488</v>
      </c>
      <c r="E1467" s="39">
        <v>238022.52</v>
      </c>
      <c r="F1467" s="39">
        <f>SUM(F1459:F1466)</f>
        <v>494000</v>
      </c>
      <c r="G1467" s="9" t="str">
        <f t="shared" si="44"/>
        <v/>
      </c>
      <c r="H1467" s="52">
        <f t="shared" si="45"/>
        <v>-4.168477248742939E-2</v>
      </c>
    </row>
    <row r="1468" spans="1:8">
      <c r="B1468" s="1"/>
      <c r="C1468" s="1"/>
      <c r="D1468" s="31"/>
      <c r="E1468" s="31"/>
      <c r="F1468" s="31"/>
      <c r="G1468" s="9" t="str">
        <f t="shared" si="44"/>
        <v/>
      </c>
      <c r="H1468" s="52" t="str">
        <f t="shared" si="45"/>
        <v/>
      </c>
    </row>
    <row r="1469" spans="1:8" ht="15.75" thickBot="1">
      <c r="A1469" s="48" t="str">
        <f>('ANNEXURE B &amp; C'!U$3)</f>
        <v>410305</v>
      </c>
      <c r="B1469" s="4">
        <v>1049995</v>
      </c>
      <c r="C1469" s="4" t="s">
        <v>32</v>
      </c>
      <c r="D1469" s="40">
        <v>555231</v>
      </c>
      <c r="E1469" s="40">
        <v>275510.15999999997</v>
      </c>
      <c r="F1469" s="40">
        <f>SUM(F1467+F1456+F1449)</f>
        <v>551024</v>
      </c>
      <c r="G1469" s="9" t="str">
        <f t="shared" si="44"/>
        <v/>
      </c>
      <c r="H1469" s="52">
        <f t="shared" si="45"/>
        <v>-7.5770264988806457E-3</v>
      </c>
    </row>
    <row r="1470" spans="1:8" ht="15.75" thickTop="1">
      <c r="B1470" s="1"/>
      <c r="C1470" s="1"/>
      <c r="D1470" s="31"/>
      <c r="E1470" s="31"/>
      <c r="F1470" s="31"/>
      <c r="G1470" s="9" t="str">
        <f t="shared" si="44"/>
        <v/>
      </c>
      <c r="H1470" s="52" t="str">
        <f t="shared" si="45"/>
        <v/>
      </c>
    </row>
    <row r="1471" spans="1:8">
      <c r="A1471" s="48" t="str">
        <f>('ANNEXURE B &amp; C'!U$3)</f>
        <v>410305</v>
      </c>
      <c r="B1471" s="1">
        <v>1050000</v>
      </c>
      <c r="C1471" s="1" t="s">
        <v>33</v>
      </c>
      <c r="D1471" s="31"/>
      <c r="E1471" s="31"/>
      <c r="F1471" s="31"/>
      <c r="G1471" s="9" t="str">
        <f t="shared" si="44"/>
        <v/>
      </c>
      <c r="H1471" s="52" t="str">
        <f t="shared" si="45"/>
        <v/>
      </c>
    </row>
    <row r="1472" spans="1:8">
      <c r="B1472" s="1"/>
      <c r="C1472" s="1"/>
      <c r="D1472" s="31"/>
      <c r="E1472" s="31"/>
      <c r="F1472" s="31"/>
      <c r="G1472" s="9" t="str">
        <f t="shared" si="44"/>
        <v/>
      </c>
      <c r="H1472" s="52" t="str">
        <f t="shared" si="45"/>
        <v/>
      </c>
    </row>
    <row r="1473" spans="1:8">
      <c r="A1473" s="48" t="str">
        <f>('ANNEXURE B &amp; C'!U$3)</f>
        <v>410305</v>
      </c>
      <c r="B1473" s="1">
        <v>1060000</v>
      </c>
      <c r="C1473" s="1" t="s">
        <v>34</v>
      </c>
      <c r="D1473" s="31"/>
      <c r="E1473" s="31"/>
      <c r="F1473" s="31"/>
      <c r="G1473" s="9" t="str">
        <f t="shared" si="44"/>
        <v/>
      </c>
      <c r="H1473" s="52" t="str">
        <f t="shared" si="45"/>
        <v/>
      </c>
    </row>
    <row r="1474" spans="1:8">
      <c r="A1474" s="48" t="str">
        <f>('ANNEXURE B &amp; C'!U$3)</f>
        <v>410305</v>
      </c>
      <c r="B1474" s="2">
        <v>1060001</v>
      </c>
      <c r="C1474" s="2" t="s">
        <v>35</v>
      </c>
      <c r="D1474" s="20">
        <v>0</v>
      </c>
      <c r="E1474" s="20">
        <v>0</v>
      </c>
      <c r="F1474" s="38">
        <f>('ANNEXURE B &amp; C'!U$47)</f>
        <v>0</v>
      </c>
      <c r="G1474" s="9" t="str">
        <f t="shared" si="44"/>
        <v/>
      </c>
      <c r="H1474" s="52" t="str">
        <f t="shared" si="45"/>
        <v/>
      </c>
    </row>
    <row r="1475" spans="1:8">
      <c r="A1475" s="48" t="str">
        <f>('ANNEXURE B &amp; C'!U$3)</f>
        <v>410305</v>
      </c>
      <c r="B1475" s="2">
        <v>1060003</v>
      </c>
      <c r="C1475" s="2" t="s">
        <v>36</v>
      </c>
      <c r="D1475" s="20">
        <v>0</v>
      </c>
      <c r="E1475" s="20">
        <v>0</v>
      </c>
      <c r="F1475" s="38">
        <f>('ANNEXURE B &amp; C'!U$48)</f>
        <v>0</v>
      </c>
      <c r="G1475" s="9" t="str">
        <f t="shared" si="44"/>
        <v/>
      </c>
      <c r="H1475" s="52" t="str">
        <f t="shared" si="45"/>
        <v/>
      </c>
    </row>
    <row r="1476" spans="1:8">
      <c r="A1476" s="48" t="str">
        <f>('ANNEXURE B &amp; C'!U$3)</f>
        <v>410305</v>
      </c>
      <c r="B1476" s="2">
        <v>1060090</v>
      </c>
      <c r="C1476" s="2" t="s">
        <v>37</v>
      </c>
      <c r="D1476" s="20">
        <v>0</v>
      </c>
      <c r="E1476" s="20">
        <v>0</v>
      </c>
      <c r="F1476" s="38">
        <f>('ANNEXURE B &amp; C'!U$49)</f>
        <v>0</v>
      </c>
      <c r="G1476" s="9" t="str">
        <f t="shared" si="44"/>
        <v/>
      </c>
      <c r="H1476" s="52" t="str">
        <f t="shared" si="45"/>
        <v/>
      </c>
    </row>
    <row r="1477" spans="1:8">
      <c r="A1477" s="48" t="str">
        <f>('ANNEXURE B &amp; C'!U$3)</f>
        <v>410305</v>
      </c>
      <c r="B1477" s="2">
        <v>1060100</v>
      </c>
      <c r="C1477" s="2" t="s">
        <v>38</v>
      </c>
      <c r="D1477" s="20">
        <v>0</v>
      </c>
      <c r="E1477" s="20">
        <v>0</v>
      </c>
      <c r="F1477" s="38">
        <f>('ANNEXURE B &amp; C'!U$50)</f>
        <v>0</v>
      </c>
      <c r="G1477" s="9" t="str">
        <f t="shared" si="44"/>
        <v/>
      </c>
      <c r="H1477" s="52" t="str">
        <f t="shared" si="45"/>
        <v/>
      </c>
    </row>
    <row r="1478" spans="1:8">
      <c r="A1478" s="48" t="str">
        <f>('ANNEXURE B &amp; C'!U$3)</f>
        <v>410305</v>
      </c>
      <c r="B1478" s="2">
        <v>1060200</v>
      </c>
      <c r="C1478" s="2" t="s">
        <v>39</v>
      </c>
      <c r="D1478" s="20">
        <v>0</v>
      </c>
      <c r="E1478" s="20">
        <v>0</v>
      </c>
      <c r="F1478" s="38">
        <f>('ANNEXURE B &amp; C'!U$51)</f>
        <v>0</v>
      </c>
      <c r="G1478" s="9" t="str">
        <f t="shared" si="44"/>
        <v/>
      </c>
      <c r="H1478" s="52" t="str">
        <f t="shared" si="45"/>
        <v/>
      </c>
    </row>
    <row r="1479" spans="1:8">
      <c r="A1479" s="48" t="str">
        <f>('ANNEXURE B &amp; C'!U$3)</f>
        <v>410305</v>
      </c>
      <c r="B1479" s="2">
        <v>1060201</v>
      </c>
      <c r="C1479" s="2" t="s">
        <v>40</v>
      </c>
      <c r="D1479" s="20">
        <v>0</v>
      </c>
      <c r="E1479" s="20">
        <v>0</v>
      </c>
      <c r="F1479" s="38">
        <f>('ANNEXURE B &amp; C'!U$52)</f>
        <v>0</v>
      </c>
      <c r="G1479" s="9" t="str">
        <f t="shared" si="44"/>
        <v/>
      </c>
      <c r="H1479" s="52" t="str">
        <f t="shared" si="45"/>
        <v/>
      </c>
    </row>
    <row r="1480" spans="1:8">
      <c r="A1480" s="48" t="str">
        <f>('ANNEXURE B &amp; C'!U$3)</f>
        <v>410305</v>
      </c>
      <c r="B1480" s="2">
        <v>1060204</v>
      </c>
      <c r="C1480" s="2" t="s">
        <v>41</v>
      </c>
      <c r="D1480" s="20">
        <v>0</v>
      </c>
      <c r="E1480" s="20">
        <v>0</v>
      </c>
      <c r="F1480" s="38">
        <f>('ANNEXURE B &amp; C'!U$53)</f>
        <v>0</v>
      </c>
      <c r="G1480" s="9" t="str">
        <f t="shared" si="44"/>
        <v/>
      </c>
      <c r="H1480" s="52" t="str">
        <f t="shared" si="45"/>
        <v/>
      </c>
    </row>
    <row r="1481" spans="1:8">
      <c r="A1481" s="48" t="str">
        <f>('ANNEXURE B &amp; C'!U$3)</f>
        <v>410305</v>
      </c>
      <c r="B1481" s="2">
        <v>1060205</v>
      </c>
      <c r="C1481" s="2" t="s">
        <v>42</v>
      </c>
      <c r="D1481" s="20">
        <v>0</v>
      </c>
      <c r="E1481" s="20">
        <v>0</v>
      </c>
      <c r="F1481" s="38">
        <f>('ANNEXURE B &amp; C'!U$54)</f>
        <v>0</v>
      </c>
      <c r="G1481" s="9" t="str">
        <f t="shared" si="44"/>
        <v/>
      </c>
      <c r="H1481" s="52" t="str">
        <f t="shared" si="45"/>
        <v/>
      </c>
    </row>
    <row r="1482" spans="1:8">
      <c r="A1482" s="48" t="str">
        <f>('ANNEXURE B &amp; C'!U$3)</f>
        <v>410305</v>
      </c>
      <c r="B1482" s="2">
        <v>1060207</v>
      </c>
      <c r="C1482" s="2" t="s">
        <v>43</v>
      </c>
      <c r="D1482" s="20">
        <v>0</v>
      </c>
      <c r="E1482" s="20">
        <v>0</v>
      </c>
      <c r="F1482" s="38">
        <f>('ANNEXURE B &amp; C'!U$55)</f>
        <v>0</v>
      </c>
      <c r="G1482" s="9" t="str">
        <f t="shared" ref="G1482:G1545" si="46">IF(E1482&lt;0.01,"",IF(E1482&gt;F1482,"BUDGET ERROR - INSUFICIENT",""))</f>
        <v/>
      </c>
      <c r="H1482" s="52" t="str">
        <f t="shared" ref="H1482:H1545" si="47">IF(F1482&lt;0.1,"",IF(D1482=0,"NO ORIGINAL BUDGET",(F1482-D1482)/D1482))</f>
        <v/>
      </c>
    </row>
    <row r="1483" spans="1:8">
      <c r="A1483" s="48" t="str">
        <f>('ANNEXURE B &amp; C'!U$3)</f>
        <v>410305</v>
      </c>
      <c r="B1483" s="2">
        <v>1060208</v>
      </c>
      <c r="C1483" s="2" t="s">
        <v>44</v>
      </c>
      <c r="D1483" s="20">
        <v>10500</v>
      </c>
      <c r="E1483" s="20">
        <v>10258.86</v>
      </c>
      <c r="F1483" s="38">
        <f>('ANNEXURE B &amp; C'!U$56)</f>
        <v>10500</v>
      </c>
      <c r="G1483" s="9" t="str">
        <f t="shared" si="46"/>
        <v/>
      </c>
      <c r="H1483" s="52">
        <f t="shared" si="47"/>
        <v>0</v>
      </c>
    </row>
    <row r="1484" spans="1:8">
      <c r="A1484" s="48" t="str">
        <f>('ANNEXURE B &amp; C'!U$3)</f>
        <v>410305</v>
      </c>
      <c r="B1484" s="2">
        <v>1060209</v>
      </c>
      <c r="C1484" s="2" t="s">
        <v>45</v>
      </c>
      <c r="D1484" s="20">
        <v>0</v>
      </c>
      <c r="E1484" s="20">
        <v>0</v>
      </c>
      <c r="F1484" s="38">
        <f>('ANNEXURE B &amp; C'!U$57)</f>
        <v>0</v>
      </c>
      <c r="G1484" s="9" t="str">
        <f t="shared" si="46"/>
        <v/>
      </c>
      <c r="H1484" s="52" t="str">
        <f t="shared" si="47"/>
        <v/>
      </c>
    </row>
    <row r="1485" spans="1:8">
      <c r="A1485" s="48" t="str">
        <f>('ANNEXURE B &amp; C'!U$3)</f>
        <v>410305</v>
      </c>
      <c r="B1485" s="2">
        <v>1060210</v>
      </c>
      <c r="C1485" s="2" t="s">
        <v>46</v>
      </c>
      <c r="D1485" s="20">
        <v>0</v>
      </c>
      <c r="E1485" s="20">
        <v>0</v>
      </c>
      <c r="F1485" s="38">
        <f>('ANNEXURE B &amp; C'!U$58)</f>
        <v>0</v>
      </c>
      <c r="G1485" s="9" t="str">
        <f t="shared" si="46"/>
        <v/>
      </c>
      <c r="H1485" s="52" t="str">
        <f t="shared" si="47"/>
        <v/>
      </c>
    </row>
    <row r="1486" spans="1:8">
      <c r="A1486" s="48" t="str">
        <f>('ANNEXURE B &amp; C'!U$3)</f>
        <v>410305</v>
      </c>
      <c r="B1486" s="2">
        <v>1060303</v>
      </c>
      <c r="C1486" s="2" t="s">
        <v>47</v>
      </c>
      <c r="D1486" s="20">
        <v>0</v>
      </c>
      <c r="E1486" s="20">
        <v>0</v>
      </c>
      <c r="F1486" s="38">
        <f>('ANNEXURE B &amp; C'!U$59)</f>
        <v>0</v>
      </c>
      <c r="G1486" s="9" t="str">
        <f t="shared" si="46"/>
        <v/>
      </c>
      <c r="H1486" s="52" t="str">
        <f t="shared" si="47"/>
        <v/>
      </c>
    </row>
    <row r="1487" spans="1:8">
      <c r="A1487" s="48" t="str">
        <f>('ANNEXURE B &amp; C'!U$3)</f>
        <v>410305</v>
      </c>
      <c r="B1487" s="2">
        <v>1060304</v>
      </c>
      <c r="C1487" s="2" t="s">
        <v>48</v>
      </c>
      <c r="D1487" s="20">
        <v>0</v>
      </c>
      <c r="E1487" s="20">
        <v>0</v>
      </c>
      <c r="F1487" s="38">
        <f>('ANNEXURE B &amp; C'!U$60)</f>
        <v>0</v>
      </c>
      <c r="G1487" s="9" t="str">
        <f t="shared" si="46"/>
        <v/>
      </c>
      <c r="H1487" s="52" t="str">
        <f t="shared" si="47"/>
        <v/>
      </c>
    </row>
    <row r="1488" spans="1:8">
      <c r="A1488" s="48" t="str">
        <f>('ANNEXURE B &amp; C'!U$3)</f>
        <v>410305</v>
      </c>
      <c r="B1488" s="2">
        <v>1060305</v>
      </c>
      <c r="C1488" s="2" t="s">
        <v>49</v>
      </c>
      <c r="D1488" s="20">
        <v>0</v>
      </c>
      <c r="E1488" s="20">
        <v>0</v>
      </c>
      <c r="F1488" s="38">
        <f>('ANNEXURE B &amp; C'!U$61)</f>
        <v>0</v>
      </c>
      <c r="G1488" s="9" t="str">
        <f t="shared" si="46"/>
        <v/>
      </c>
      <c r="H1488" s="52" t="str">
        <f t="shared" si="47"/>
        <v/>
      </c>
    </row>
    <row r="1489" spans="1:8">
      <c r="A1489" s="48" t="str">
        <f>('ANNEXURE B &amp; C'!U$3)</f>
        <v>410305</v>
      </c>
      <c r="B1489" s="2">
        <v>1060400</v>
      </c>
      <c r="C1489" s="2" t="s">
        <v>50</v>
      </c>
      <c r="D1489" s="20">
        <v>0</v>
      </c>
      <c r="E1489" s="20">
        <v>0</v>
      </c>
      <c r="F1489" s="38">
        <f>('ANNEXURE B &amp; C'!U$62)</f>
        <v>0</v>
      </c>
      <c r="G1489" s="9" t="str">
        <f t="shared" si="46"/>
        <v/>
      </c>
      <c r="H1489" s="52" t="str">
        <f t="shared" si="47"/>
        <v/>
      </c>
    </row>
    <row r="1490" spans="1:8">
      <c r="A1490" s="48" t="str">
        <f>('ANNEXURE B &amp; C'!U$3)</f>
        <v>410305</v>
      </c>
      <c r="B1490" s="2">
        <v>1060401</v>
      </c>
      <c r="C1490" s="2" t="s">
        <v>51</v>
      </c>
      <c r="D1490" s="20">
        <v>4000</v>
      </c>
      <c r="E1490" s="20">
        <v>1512.55</v>
      </c>
      <c r="F1490" s="38">
        <f>('ANNEXURE B &amp; C'!U$63)</f>
        <v>4000</v>
      </c>
      <c r="G1490" s="9" t="str">
        <f t="shared" si="46"/>
        <v/>
      </c>
      <c r="H1490" s="52">
        <f t="shared" si="47"/>
        <v>0</v>
      </c>
    </row>
    <row r="1491" spans="1:8">
      <c r="A1491" s="48" t="str">
        <f>('ANNEXURE B &amp; C'!U$3)</f>
        <v>410305</v>
      </c>
      <c r="B1491" s="2">
        <v>1060402</v>
      </c>
      <c r="C1491" s="2" t="s">
        <v>52</v>
      </c>
      <c r="D1491" s="20">
        <v>10000</v>
      </c>
      <c r="E1491" s="20">
        <v>7274.64</v>
      </c>
      <c r="F1491" s="38">
        <f>('ANNEXURE B &amp; C'!U$64)</f>
        <v>10000</v>
      </c>
      <c r="G1491" s="9" t="str">
        <f t="shared" si="46"/>
        <v/>
      </c>
      <c r="H1491" s="52">
        <f t="shared" si="47"/>
        <v>0</v>
      </c>
    </row>
    <row r="1492" spans="1:8">
      <c r="A1492" s="48" t="str">
        <f>('ANNEXURE B &amp; C'!U$3)</f>
        <v>410305</v>
      </c>
      <c r="B1492" s="2">
        <v>1060403</v>
      </c>
      <c r="C1492" s="2" t="s">
        <v>53</v>
      </c>
      <c r="D1492" s="20">
        <v>0</v>
      </c>
      <c r="E1492" s="20">
        <v>0</v>
      </c>
      <c r="F1492" s="38">
        <f>('ANNEXURE B &amp; C'!U$65)</f>
        <v>0</v>
      </c>
      <c r="G1492" s="9" t="str">
        <f t="shared" si="46"/>
        <v/>
      </c>
      <c r="H1492" s="52" t="str">
        <f t="shared" si="47"/>
        <v/>
      </c>
    </row>
    <row r="1493" spans="1:8">
      <c r="A1493" s="48" t="str">
        <f>('ANNEXURE B &amp; C'!U$3)</f>
        <v>410305</v>
      </c>
      <c r="B1493" s="2">
        <v>1060404</v>
      </c>
      <c r="C1493" s="2" t="s">
        <v>54</v>
      </c>
      <c r="D1493" s="20">
        <v>0</v>
      </c>
      <c r="E1493" s="20">
        <v>0</v>
      </c>
      <c r="F1493" s="38">
        <f>('ANNEXURE B &amp; C'!U$66)</f>
        <v>0</v>
      </c>
      <c r="G1493" s="9" t="str">
        <f t="shared" si="46"/>
        <v/>
      </c>
      <c r="H1493" s="52" t="str">
        <f t="shared" si="47"/>
        <v/>
      </c>
    </row>
    <row r="1494" spans="1:8">
      <c r="A1494" s="48" t="str">
        <f>('ANNEXURE B &amp; C'!U$3)</f>
        <v>410305</v>
      </c>
      <c r="B1494" s="2">
        <v>1060405</v>
      </c>
      <c r="C1494" s="2" t="s">
        <v>55</v>
      </c>
      <c r="D1494" s="20">
        <v>0</v>
      </c>
      <c r="E1494" s="20">
        <v>0</v>
      </c>
      <c r="F1494" s="38">
        <f>('ANNEXURE B &amp; C'!U$67)</f>
        <v>0</v>
      </c>
      <c r="G1494" s="9" t="str">
        <f t="shared" si="46"/>
        <v/>
      </c>
      <c r="H1494" s="52" t="str">
        <f t="shared" si="47"/>
        <v/>
      </c>
    </row>
    <row r="1495" spans="1:8">
      <c r="A1495" s="48" t="str">
        <f>('ANNEXURE B &amp; C'!U$3)</f>
        <v>410305</v>
      </c>
      <c r="B1495" s="2">
        <v>1060601</v>
      </c>
      <c r="C1495" s="2" t="s">
        <v>56</v>
      </c>
      <c r="D1495" s="20">
        <v>0</v>
      </c>
      <c r="E1495" s="20">
        <v>0</v>
      </c>
      <c r="F1495" s="38">
        <f>('ANNEXURE B &amp; C'!U$68)</f>
        <v>0</v>
      </c>
      <c r="G1495" s="9" t="str">
        <f t="shared" si="46"/>
        <v/>
      </c>
      <c r="H1495" s="52" t="str">
        <f t="shared" si="47"/>
        <v/>
      </c>
    </row>
    <row r="1496" spans="1:8">
      <c r="A1496" s="48" t="str">
        <f>('ANNEXURE B &amp; C'!U$3)</f>
        <v>410305</v>
      </c>
      <c r="B1496" s="2">
        <v>1060701</v>
      </c>
      <c r="C1496" s="2" t="s">
        <v>57</v>
      </c>
      <c r="D1496" s="20">
        <v>0</v>
      </c>
      <c r="E1496" s="20">
        <v>0</v>
      </c>
      <c r="F1496" s="38">
        <f>('ANNEXURE B &amp; C'!U$69)</f>
        <v>0</v>
      </c>
      <c r="G1496" s="9" t="str">
        <f t="shared" si="46"/>
        <v/>
      </c>
      <c r="H1496" s="52" t="str">
        <f t="shared" si="47"/>
        <v/>
      </c>
    </row>
    <row r="1497" spans="1:8">
      <c r="A1497" s="48" t="str">
        <f>('ANNEXURE B &amp; C'!U$3)</f>
        <v>410305</v>
      </c>
      <c r="B1497" s="2">
        <v>1060702</v>
      </c>
      <c r="C1497" s="2" t="s">
        <v>58</v>
      </c>
      <c r="D1497" s="20">
        <v>0</v>
      </c>
      <c r="E1497" s="20">
        <v>0</v>
      </c>
      <c r="F1497" s="38">
        <f>('ANNEXURE B &amp; C'!U$70)</f>
        <v>0</v>
      </c>
      <c r="G1497" s="9" t="str">
        <f t="shared" si="46"/>
        <v/>
      </c>
      <c r="H1497" s="52" t="str">
        <f t="shared" si="47"/>
        <v/>
      </c>
    </row>
    <row r="1498" spans="1:8">
      <c r="A1498" s="48" t="str">
        <f>('ANNEXURE B &amp; C'!U$3)</f>
        <v>410305</v>
      </c>
      <c r="B1498" s="2">
        <v>1061101</v>
      </c>
      <c r="C1498" s="2" t="s">
        <v>59</v>
      </c>
      <c r="D1498" s="20">
        <v>0</v>
      </c>
      <c r="E1498" s="20">
        <v>0</v>
      </c>
      <c r="F1498" s="38">
        <f>('ANNEXURE B &amp; C'!U$71)</f>
        <v>0</v>
      </c>
      <c r="G1498" s="9" t="str">
        <f t="shared" si="46"/>
        <v/>
      </c>
      <c r="H1498" s="52" t="str">
        <f t="shared" si="47"/>
        <v/>
      </c>
    </row>
    <row r="1499" spans="1:8">
      <c r="A1499" s="48" t="str">
        <f>('ANNEXURE B &amp; C'!U$3)</f>
        <v>410305</v>
      </c>
      <c r="B1499" s="2">
        <v>1061102</v>
      </c>
      <c r="C1499" s="2" t="s">
        <v>60</v>
      </c>
      <c r="D1499" s="20">
        <v>0</v>
      </c>
      <c r="E1499" s="20">
        <v>0</v>
      </c>
      <c r="F1499" s="38">
        <f>('ANNEXURE B &amp; C'!U$72)</f>
        <v>0</v>
      </c>
      <c r="G1499" s="9" t="str">
        <f t="shared" si="46"/>
        <v/>
      </c>
      <c r="H1499" s="52" t="str">
        <f t="shared" si="47"/>
        <v/>
      </c>
    </row>
    <row r="1500" spans="1:8">
      <c r="A1500" s="48" t="str">
        <f>('ANNEXURE B &amp; C'!U$3)</f>
        <v>410305</v>
      </c>
      <c r="B1500" s="2">
        <v>1061104</v>
      </c>
      <c r="C1500" s="2" t="s">
        <v>61</v>
      </c>
      <c r="D1500" s="20">
        <v>0</v>
      </c>
      <c r="E1500" s="20">
        <v>0</v>
      </c>
      <c r="F1500" s="38">
        <f>('ANNEXURE B &amp; C'!U$73)</f>
        <v>0</v>
      </c>
      <c r="G1500" s="9" t="str">
        <f t="shared" si="46"/>
        <v/>
      </c>
      <c r="H1500" s="52" t="str">
        <f t="shared" si="47"/>
        <v/>
      </c>
    </row>
    <row r="1501" spans="1:8">
      <c r="A1501" s="48" t="str">
        <f>('ANNEXURE B &amp; C'!U$3)</f>
        <v>410305</v>
      </c>
      <c r="B1501" s="2">
        <v>1061106</v>
      </c>
      <c r="C1501" s="2" t="s">
        <v>62</v>
      </c>
      <c r="D1501" s="20">
        <v>0</v>
      </c>
      <c r="E1501" s="20">
        <v>0</v>
      </c>
      <c r="F1501" s="38">
        <f>('ANNEXURE B &amp; C'!U$74)</f>
        <v>0</v>
      </c>
      <c r="G1501" s="9" t="str">
        <f t="shared" si="46"/>
        <v/>
      </c>
      <c r="H1501" s="52" t="str">
        <f t="shared" si="47"/>
        <v/>
      </c>
    </row>
    <row r="1502" spans="1:8">
      <c r="A1502" s="48" t="str">
        <f>('ANNEXURE B &amp; C'!U$3)</f>
        <v>410305</v>
      </c>
      <c r="B1502" s="2">
        <v>1061201</v>
      </c>
      <c r="C1502" s="2" t="s">
        <v>63</v>
      </c>
      <c r="D1502" s="20">
        <v>0</v>
      </c>
      <c r="E1502" s="20">
        <v>0</v>
      </c>
      <c r="F1502" s="38">
        <f>('ANNEXURE B &amp; C'!U$75)</f>
        <v>0</v>
      </c>
      <c r="G1502" s="9" t="str">
        <f t="shared" si="46"/>
        <v/>
      </c>
      <c r="H1502" s="52" t="str">
        <f t="shared" si="47"/>
        <v/>
      </c>
    </row>
    <row r="1503" spans="1:8">
      <c r="A1503" s="48" t="str">
        <f>('ANNEXURE B &amp; C'!U$3)</f>
        <v>410305</v>
      </c>
      <c r="B1503" s="2">
        <v>1061203</v>
      </c>
      <c r="C1503" s="2" t="s">
        <v>64</v>
      </c>
      <c r="D1503" s="20">
        <v>0</v>
      </c>
      <c r="E1503" s="20">
        <v>0</v>
      </c>
      <c r="F1503" s="38">
        <f>('ANNEXURE B &amp; C'!U$76)</f>
        <v>0</v>
      </c>
      <c r="G1503" s="9" t="str">
        <f t="shared" si="46"/>
        <v/>
      </c>
      <c r="H1503" s="52" t="str">
        <f t="shared" si="47"/>
        <v/>
      </c>
    </row>
    <row r="1504" spans="1:8">
      <c r="A1504" s="48" t="str">
        <f>('ANNEXURE B &amp; C'!U$3)</f>
        <v>410305</v>
      </c>
      <c r="B1504" s="2">
        <v>1061204</v>
      </c>
      <c r="C1504" s="2" t="s">
        <v>65</v>
      </c>
      <c r="D1504" s="20">
        <v>0</v>
      </c>
      <c r="E1504" s="20">
        <v>0</v>
      </c>
      <c r="F1504" s="38">
        <f>('ANNEXURE B &amp; C'!U$77)</f>
        <v>0</v>
      </c>
      <c r="G1504" s="9" t="str">
        <f t="shared" si="46"/>
        <v/>
      </c>
      <c r="H1504" s="52" t="str">
        <f t="shared" si="47"/>
        <v/>
      </c>
    </row>
    <row r="1505" spans="1:8">
      <c r="A1505" s="48" t="str">
        <f>('ANNEXURE B &amp; C'!U$3)</f>
        <v>410305</v>
      </c>
      <c r="B1505" s="2">
        <v>1061501</v>
      </c>
      <c r="C1505" s="2" t="s">
        <v>66</v>
      </c>
      <c r="D1505" s="20">
        <v>1000</v>
      </c>
      <c r="E1505" s="20">
        <v>771.92</v>
      </c>
      <c r="F1505" s="38">
        <f>('ANNEXURE B &amp; C'!U$78)</f>
        <v>1000</v>
      </c>
      <c r="G1505" s="9" t="str">
        <f t="shared" si="46"/>
        <v/>
      </c>
      <c r="H1505" s="52">
        <f t="shared" si="47"/>
        <v>0</v>
      </c>
    </row>
    <row r="1506" spans="1:8">
      <c r="A1506" s="48" t="str">
        <f>('ANNEXURE B &amp; C'!U$3)</f>
        <v>410305</v>
      </c>
      <c r="B1506" s="2">
        <v>1061502</v>
      </c>
      <c r="C1506" s="2" t="s">
        <v>67</v>
      </c>
      <c r="D1506" s="20">
        <v>0</v>
      </c>
      <c r="E1506" s="20">
        <v>0</v>
      </c>
      <c r="F1506" s="38">
        <f>('ANNEXURE B &amp; C'!U$79)</f>
        <v>0</v>
      </c>
      <c r="G1506" s="9" t="str">
        <f t="shared" si="46"/>
        <v/>
      </c>
      <c r="H1506" s="52" t="str">
        <f t="shared" si="47"/>
        <v/>
      </c>
    </row>
    <row r="1507" spans="1:8">
      <c r="A1507" s="48" t="str">
        <f>('ANNEXURE B &amp; C'!U$3)</f>
        <v>410305</v>
      </c>
      <c r="B1507" s="2">
        <v>1061507</v>
      </c>
      <c r="C1507" s="2" t="s">
        <v>68</v>
      </c>
      <c r="D1507" s="20">
        <v>0</v>
      </c>
      <c r="E1507" s="20">
        <v>0</v>
      </c>
      <c r="F1507" s="38">
        <f>('ANNEXURE B &amp; C'!U$80)</f>
        <v>0</v>
      </c>
      <c r="G1507" s="9" t="str">
        <f t="shared" si="46"/>
        <v/>
      </c>
      <c r="H1507" s="52" t="str">
        <f t="shared" si="47"/>
        <v/>
      </c>
    </row>
    <row r="1508" spans="1:8">
      <c r="A1508" s="48" t="str">
        <f>('ANNEXURE B &amp; C'!U$3)</f>
        <v>410305</v>
      </c>
      <c r="B1508" s="2">
        <v>1061508</v>
      </c>
      <c r="C1508" s="2" t="s">
        <v>69</v>
      </c>
      <c r="D1508" s="20">
        <v>0</v>
      </c>
      <c r="E1508" s="20">
        <v>0</v>
      </c>
      <c r="F1508" s="38">
        <f>('ANNEXURE B &amp; C'!U$81)</f>
        <v>0</v>
      </c>
      <c r="G1508" s="9" t="str">
        <f t="shared" si="46"/>
        <v/>
      </c>
      <c r="H1508" s="52" t="str">
        <f t="shared" si="47"/>
        <v/>
      </c>
    </row>
    <row r="1509" spans="1:8">
      <c r="A1509" s="48" t="str">
        <f>('ANNEXURE B &amp; C'!U$3)</f>
        <v>410305</v>
      </c>
      <c r="B1509" s="2">
        <v>1061701</v>
      </c>
      <c r="C1509" s="2" t="s">
        <v>70</v>
      </c>
      <c r="D1509" s="20">
        <v>0</v>
      </c>
      <c r="E1509" s="20">
        <v>0</v>
      </c>
      <c r="F1509" s="38">
        <f>('ANNEXURE B &amp; C'!U$82)</f>
        <v>0</v>
      </c>
      <c r="G1509" s="9" t="str">
        <f t="shared" si="46"/>
        <v/>
      </c>
      <c r="H1509" s="52" t="str">
        <f t="shared" si="47"/>
        <v/>
      </c>
    </row>
    <row r="1510" spans="1:8">
      <c r="A1510" s="48" t="str">
        <f>('ANNEXURE B &amp; C'!U$3)</f>
        <v>410305</v>
      </c>
      <c r="B1510" s="2">
        <v>1061705</v>
      </c>
      <c r="C1510" s="2" t="s">
        <v>71</v>
      </c>
      <c r="D1510" s="20">
        <v>0</v>
      </c>
      <c r="E1510" s="20">
        <v>0</v>
      </c>
      <c r="F1510" s="38">
        <f>('ANNEXURE B &amp; C'!U$83)</f>
        <v>0</v>
      </c>
      <c r="G1510" s="9" t="str">
        <f t="shared" si="46"/>
        <v/>
      </c>
      <c r="H1510" s="52" t="str">
        <f t="shared" si="47"/>
        <v/>
      </c>
    </row>
    <row r="1511" spans="1:8">
      <c r="A1511" s="48" t="str">
        <f>('ANNEXURE B &amp; C'!U$3)</f>
        <v>410305</v>
      </c>
      <c r="B1511" s="2">
        <v>1061799</v>
      </c>
      <c r="C1511" s="2" t="s">
        <v>72</v>
      </c>
      <c r="D1511" s="20">
        <v>5000</v>
      </c>
      <c r="E1511" s="20">
        <v>3681.43</v>
      </c>
      <c r="F1511" s="38">
        <f>('ANNEXURE B &amp; C'!U$84)</f>
        <v>5000</v>
      </c>
      <c r="G1511" s="9" t="str">
        <f t="shared" si="46"/>
        <v/>
      </c>
      <c r="H1511" s="52">
        <f t="shared" si="47"/>
        <v>0</v>
      </c>
    </row>
    <row r="1512" spans="1:8">
      <c r="A1512" s="48" t="str">
        <f>('ANNEXURE B &amp; C'!U$3)</f>
        <v>410305</v>
      </c>
      <c r="B1512" s="2">
        <v>1061800</v>
      </c>
      <c r="C1512" s="2" t="s">
        <v>73</v>
      </c>
      <c r="D1512" s="20">
        <v>2000</v>
      </c>
      <c r="E1512" s="20">
        <v>400.83</v>
      </c>
      <c r="F1512" s="38">
        <f>('ANNEXURE B &amp; C'!U$85)</f>
        <v>2000</v>
      </c>
      <c r="G1512" s="9" t="str">
        <f t="shared" si="46"/>
        <v/>
      </c>
      <c r="H1512" s="52">
        <f t="shared" si="47"/>
        <v>0</v>
      </c>
    </row>
    <row r="1513" spans="1:8">
      <c r="A1513" s="48" t="str">
        <f>('ANNEXURE B &amp; C'!U$3)</f>
        <v>410305</v>
      </c>
      <c r="B1513" s="2">
        <v>1061801</v>
      </c>
      <c r="C1513" s="2" t="s">
        <v>74</v>
      </c>
      <c r="D1513" s="20">
        <v>0</v>
      </c>
      <c r="E1513" s="20">
        <v>0</v>
      </c>
      <c r="F1513" s="38">
        <f>('ANNEXURE B &amp; C'!U$86)</f>
        <v>0</v>
      </c>
      <c r="G1513" s="9" t="str">
        <f t="shared" si="46"/>
        <v/>
      </c>
      <c r="H1513" s="52" t="str">
        <f t="shared" si="47"/>
        <v/>
      </c>
    </row>
    <row r="1514" spans="1:8">
      <c r="A1514" s="48" t="str">
        <f>('ANNEXURE B &amp; C'!U$3)</f>
        <v>410305</v>
      </c>
      <c r="B1514" s="2">
        <v>1061802</v>
      </c>
      <c r="C1514" s="2" t="s">
        <v>75</v>
      </c>
      <c r="D1514" s="20">
        <v>0</v>
      </c>
      <c r="E1514" s="20">
        <v>0</v>
      </c>
      <c r="F1514" s="38">
        <f>('ANNEXURE B &amp; C'!U$87)</f>
        <v>0</v>
      </c>
      <c r="G1514" s="9" t="str">
        <f t="shared" si="46"/>
        <v/>
      </c>
      <c r="H1514" s="52" t="str">
        <f t="shared" si="47"/>
        <v/>
      </c>
    </row>
    <row r="1515" spans="1:8">
      <c r="A1515" s="48" t="str">
        <f>('ANNEXURE B &amp; C'!U$3)</f>
        <v>410305</v>
      </c>
      <c r="B1515" s="2">
        <v>1061805</v>
      </c>
      <c r="C1515" s="2" t="s">
        <v>76</v>
      </c>
      <c r="D1515" s="20">
        <v>0</v>
      </c>
      <c r="E1515" s="20">
        <v>0</v>
      </c>
      <c r="F1515" s="38">
        <f>('ANNEXURE B &amp; C'!U$88)</f>
        <v>0</v>
      </c>
      <c r="G1515" s="9" t="str">
        <f t="shared" si="46"/>
        <v/>
      </c>
      <c r="H1515" s="52" t="str">
        <f t="shared" si="47"/>
        <v/>
      </c>
    </row>
    <row r="1516" spans="1:8">
      <c r="A1516" s="48" t="str">
        <f>('ANNEXURE B &amp; C'!U$3)</f>
        <v>410305</v>
      </c>
      <c r="B1516" s="2">
        <v>1061806</v>
      </c>
      <c r="C1516" s="2" t="s">
        <v>77</v>
      </c>
      <c r="D1516" s="20">
        <v>39500</v>
      </c>
      <c r="E1516" s="20">
        <v>13699.5</v>
      </c>
      <c r="F1516" s="38">
        <f>('ANNEXURE B &amp; C'!U$89)</f>
        <v>39500</v>
      </c>
      <c r="G1516" s="9" t="str">
        <f t="shared" si="46"/>
        <v/>
      </c>
      <c r="H1516" s="52">
        <f t="shared" si="47"/>
        <v>0</v>
      </c>
    </row>
    <row r="1517" spans="1:8">
      <c r="A1517" s="48" t="str">
        <f>('ANNEXURE B &amp; C'!U$3)</f>
        <v>410305</v>
      </c>
      <c r="B1517" s="2">
        <v>1061899</v>
      </c>
      <c r="C1517" s="2" t="s">
        <v>78</v>
      </c>
      <c r="D1517" s="20">
        <v>0</v>
      </c>
      <c r="E1517" s="20">
        <v>0</v>
      </c>
      <c r="F1517" s="38">
        <f>('ANNEXURE B &amp; C'!U$90)</f>
        <v>0</v>
      </c>
      <c r="G1517" s="9" t="str">
        <f t="shared" si="46"/>
        <v/>
      </c>
      <c r="H1517" s="52" t="str">
        <f t="shared" si="47"/>
        <v/>
      </c>
    </row>
    <row r="1518" spans="1:8">
      <c r="A1518" s="48" t="str">
        <f>('ANNEXURE B &amp; C'!U$3)</f>
        <v>410305</v>
      </c>
      <c r="B1518" s="2">
        <v>1061900</v>
      </c>
      <c r="C1518" s="2" t="s">
        <v>79</v>
      </c>
      <c r="D1518" s="20">
        <v>5280</v>
      </c>
      <c r="E1518" s="20">
        <v>1594.75</v>
      </c>
      <c r="F1518" s="38">
        <f>('ANNEXURE B &amp; C'!U$91)</f>
        <v>5280</v>
      </c>
      <c r="G1518" s="9" t="str">
        <f t="shared" si="46"/>
        <v/>
      </c>
      <c r="H1518" s="52">
        <f t="shared" si="47"/>
        <v>0</v>
      </c>
    </row>
    <row r="1519" spans="1:8">
      <c r="A1519" s="48" t="str">
        <f>('ANNEXURE B &amp; C'!U$3)</f>
        <v>410305</v>
      </c>
      <c r="B1519" s="2">
        <v>1061902</v>
      </c>
      <c r="C1519" s="2" t="s">
        <v>80</v>
      </c>
      <c r="D1519" s="20">
        <v>0</v>
      </c>
      <c r="E1519" s="20">
        <v>0</v>
      </c>
      <c r="F1519" s="38">
        <f>('ANNEXURE B &amp; C'!U$92)</f>
        <v>0</v>
      </c>
      <c r="G1519" s="9" t="str">
        <f t="shared" si="46"/>
        <v/>
      </c>
      <c r="H1519" s="52" t="str">
        <f t="shared" si="47"/>
        <v/>
      </c>
    </row>
    <row r="1520" spans="1:8">
      <c r="A1520" s="48" t="str">
        <f>('ANNEXURE B &amp; C'!U$3)</f>
        <v>410305</v>
      </c>
      <c r="B1520" s="2">
        <v>1061903</v>
      </c>
      <c r="C1520" s="2" t="s">
        <v>81</v>
      </c>
      <c r="D1520" s="20">
        <v>0</v>
      </c>
      <c r="E1520" s="20">
        <v>0</v>
      </c>
      <c r="F1520" s="38">
        <f>('ANNEXURE B &amp; C'!U$93)</f>
        <v>0</v>
      </c>
      <c r="G1520" s="9" t="str">
        <f t="shared" si="46"/>
        <v/>
      </c>
      <c r="H1520" s="52" t="str">
        <f t="shared" si="47"/>
        <v/>
      </c>
    </row>
    <row r="1521" spans="1:8">
      <c r="A1521" s="48" t="str">
        <f>('ANNEXURE B &amp; C'!U$3)</f>
        <v>410305</v>
      </c>
      <c r="B1521" s="2">
        <v>1061904</v>
      </c>
      <c r="C1521" s="2" t="s">
        <v>82</v>
      </c>
      <c r="D1521" s="20">
        <v>0</v>
      </c>
      <c r="E1521" s="20">
        <v>0</v>
      </c>
      <c r="F1521" s="38">
        <f>('ANNEXURE B &amp; C'!U$94)</f>
        <v>0</v>
      </c>
      <c r="G1521" s="9" t="str">
        <f t="shared" si="46"/>
        <v/>
      </c>
      <c r="H1521" s="52" t="str">
        <f t="shared" si="47"/>
        <v/>
      </c>
    </row>
    <row r="1522" spans="1:8">
      <c r="A1522" s="48" t="str">
        <f>('ANNEXURE B &amp; C'!U$3)</f>
        <v>410305</v>
      </c>
      <c r="B1522" s="2">
        <v>1062001</v>
      </c>
      <c r="C1522" s="2" t="s">
        <v>83</v>
      </c>
      <c r="D1522" s="20">
        <v>0</v>
      </c>
      <c r="E1522" s="20">
        <v>0</v>
      </c>
      <c r="F1522" s="38">
        <f>('ANNEXURE B &amp; C'!U$95)</f>
        <v>0</v>
      </c>
      <c r="G1522" s="9" t="str">
        <f t="shared" si="46"/>
        <v/>
      </c>
      <c r="H1522" s="52" t="str">
        <f t="shared" si="47"/>
        <v/>
      </c>
    </row>
    <row r="1523" spans="1:8">
      <c r="A1523" s="48" t="str">
        <f>('ANNEXURE B &amp; C'!U$3)</f>
        <v>410305</v>
      </c>
      <c r="B1523" s="2">
        <v>1062003</v>
      </c>
      <c r="C1523" s="2" t="s">
        <v>84</v>
      </c>
      <c r="D1523" s="20">
        <v>0</v>
      </c>
      <c r="E1523" s="20">
        <v>0</v>
      </c>
      <c r="F1523" s="38">
        <f>('ANNEXURE B &amp; C'!U$96)</f>
        <v>0</v>
      </c>
      <c r="G1523" s="9" t="str">
        <f t="shared" si="46"/>
        <v/>
      </c>
      <c r="H1523" s="52" t="str">
        <f t="shared" si="47"/>
        <v/>
      </c>
    </row>
    <row r="1524" spans="1:8">
      <c r="A1524" s="48" t="str">
        <f>('ANNEXURE B &amp; C'!U$3)</f>
        <v>410305</v>
      </c>
      <c r="B1524" s="2">
        <v>1062009</v>
      </c>
      <c r="C1524" s="2" t="s">
        <v>85</v>
      </c>
      <c r="D1524" s="20">
        <v>0</v>
      </c>
      <c r="E1524" s="20">
        <v>0</v>
      </c>
      <c r="F1524" s="38">
        <f>('ANNEXURE B &amp; C'!U$97)</f>
        <v>0</v>
      </c>
      <c r="G1524" s="9" t="str">
        <f t="shared" si="46"/>
        <v/>
      </c>
      <c r="H1524" s="52" t="str">
        <f t="shared" si="47"/>
        <v/>
      </c>
    </row>
    <row r="1525" spans="1:8">
      <c r="A1525" s="48" t="str">
        <f>('ANNEXURE B &amp; C'!U$3)</f>
        <v>410305</v>
      </c>
      <c r="B1525" s="2">
        <v>1062010</v>
      </c>
      <c r="C1525" s="2" t="s">
        <v>86</v>
      </c>
      <c r="D1525" s="20">
        <v>0</v>
      </c>
      <c r="E1525" s="20">
        <v>0</v>
      </c>
      <c r="F1525" s="38">
        <f>('ANNEXURE B &amp; C'!U$98)</f>
        <v>0</v>
      </c>
      <c r="G1525" s="9" t="str">
        <f t="shared" si="46"/>
        <v/>
      </c>
      <c r="H1525" s="52" t="str">
        <f t="shared" si="47"/>
        <v/>
      </c>
    </row>
    <row r="1526" spans="1:8">
      <c r="A1526" s="48" t="str">
        <f>('ANNEXURE B &amp; C'!U$3)</f>
        <v>410305</v>
      </c>
      <c r="B1526" s="2">
        <v>1062201</v>
      </c>
      <c r="C1526" s="2" t="s">
        <v>87</v>
      </c>
      <c r="D1526" s="20">
        <v>0</v>
      </c>
      <c r="E1526" s="20">
        <v>0</v>
      </c>
      <c r="F1526" s="38">
        <f>('ANNEXURE B &amp; C'!U$99)</f>
        <v>0</v>
      </c>
      <c r="G1526" s="9" t="str">
        <f t="shared" si="46"/>
        <v/>
      </c>
      <c r="H1526" s="52" t="str">
        <f t="shared" si="47"/>
        <v/>
      </c>
    </row>
    <row r="1527" spans="1:8">
      <c r="A1527" s="48" t="str">
        <f>('ANNEXURE B &amp; C'!U$3)</f>
        <v>410305</v>
      </c>
      <c r="B1527" s="3">
        <v>1066990</v>
      </c>
      <c r="C1527" s="3" t="s">
        <v>88</v>
      </c>
      <c r="D1527" s="39">
        <v>77280</v>
      </c>
      <c r="E1527" s="39">
        <v>39194.479999999996</v>
      </c>
      <c r="F1527" s="39">
        <f>SUM(F1474:F1526)</f>
        <v>77280</v>
      </c>
      <c r="G1527" s="9" t="str">
        <f t="shared" si="46"/>
        <v/>
      </c>
      <c r="H1527" s="52">
        <f t="shared" si="47"/>
        <v>0</v>
      </c>
    </row>
    <row r="1528" spans="1:8">
      <c r="B1528" s="1"/>
      <c r="C1528" s="1"/>
      <c r="D1528" s="31"/>
      <c r="E1528" s="31"/>
      <c r="F1528" s="31"/>
      <c r="G1528" s="9" t="str">
        <f t="shared" si="46"/>
        <v/>
      </c>
      <c r="H1528" s="52" t="str">
        <f t="shared" si="47"/>
        <v/>
      </c>
    </row>
    <row r="1529" spans="1:8">
      <c r="A1529" s="48" t="str">
        <f>('ANNEXURE B &amp; C'!U$3)</f>
        <v>410305</v>
      </c>
      <c r="B1529" s="1">
        <v>1080000</v>
      </c>
      <c r="C1529" s="1" t="s">
        <v>89</v>
      </c>
      <c r="D1529" s="31"/>
      <c r="E1529" s="31"/>
      <c r="F1529" s="31"/>
      <c r="G1529" s="9" t="str">
        <f t="shared" si="46"/>
        <v/>
      </c>
      <c r="H1529" s="52" t="str">
        <f t="shared" si="47"/>
        <v/>
      </c>
    </row>
    <row r="1530" spans="1:8">
      <c r="A1530" s="48" t="str">
        <f>('ANNEXURE B &amp; C'!U$3)</f>
        <v>410305</v>
      </c>
      <c r="B1530" s="2">
        <v>1088020</v>
      </c>
      <c r="C1530" s="2" t="s">
        <v>90</v>
      </c>
      <c r="D1530" s="20">
        <v>0</v>
      </c>
      <c r="E1530" s="20">
        <v>0</v>
      </c>
      <c r="F1530" s="38">
        <f>('ANNEXURE B &amp; C'!U$103)</f>
        <v>0</v>
      </c>
      <c r="G1530" s="9" t="str">
        <f t="shared" si="46"/>
        <v/>
      </c>
      <c r="H1530" s="52" t="str">
        <f t="shared" si="47"/>
        <v/>
      </c>
    </row>
    <row r="1531" spans="1:8">
      <c r="A1531" s="48" t="str">
        <f>('ANNEXURE B &amp; C'!U$3)</f>
        <v>410305</v>
      </c>
      <c r="B1531" s="2">
        <v>1088080</v>
      </c>
      <c r="C1531" s="2" t="s">
        <v>91</v>
      </c>
      <c r="D1531" s="20">
        <v>0</v>
      </c>
      <c r="E1531" s="20">
        <v>0</v>
      </c>
      <c r="F1531" s="38">
        <f>('ANNEXURE B &amp; C'!U$104)</f>
        <v>0</v>
      </c>
      <c r="G1531" s="9" t="str">
        <f t="shared" si="46"/>
        <v/>
      </c>
      <c r="H1531" s="52" t="str">
        <f t="shared" si="47"/>
        <v/>
      </c>
    </row>
    <row r="1532" spans="1:8">
      <c r="A1532" s="48" t="str">
        <f>('ANNEXURE B &amp; C'!U$3)</f>
        <v>410305</v>
      </c>
      <c r="B1532" s="2">
        <v>1088081</v>
      </c>
      <c r="C1532" s="2" t="s">
        <v>92</v>
      </c>
      <c r="D1532" s="20">
        <v>0</v>
      </c>
      <c r="E1532" s="20">
        <v>0</v>
      </c>
      <c r="F1532" s="38">
        <f>('ANNEXURE B &amp; C'!U$105)</f>
        <v>0</v>
      </c>
      <c r="G1532" s="9" t="str">
        <f t="shared" si="46"/>
        <v/>
      </c>
      <c r="H1532" s="52" t="str">
        <f t="shared" si="47"/>
        <v/>
      </c>
    </row>
    <row r="1533" spans="1:8">
      <c r="A1533" s="48" t="str">
        <f>('ANNEXURE B &amp; C'!U$3)</f>
        <v>410305</v>
      </c>
      <c r="B1533" s="2">
        <v>1088082</v>
      </c>
      <c r="C1533" s="2" t="s">
        <v>93</v>
      </c>
      <c r="D1533" s="20">
        <v>0</v>
      </c>
      <c r="E1533" s="20">
        <v>0</v>
      </c>
      <c r="F1533" s="38">
        <f>('ANNEXURE B &amp; C'!U$106)</f>
        <v>0</v>
      </c>
      <c r="G1533" s="9" t="str">
        <f t="shared" si="46"/>
        <v/>
      </c>
      <c r="H1533" s="52" t="str">
        <f t="shared" si="47"/>
        <v/>
      </c>
    </row>
    <row r="1534" spans="1:8">
      <c r="A1534" s="48" t="str">
        <f>('ANNEXURE B &amp; C'!U$3)</f>
        <v>410305</v>
      </c>
      <c r="B1534" s="2">
        <v>1088083</v>
      </c>
      <c r="C1534" s="2" t="s">
        <v>94</v>
      </c>
      <c r="D1534" s="20">
        <v>0</v>
      </c>
      <c r="E1534" s="20">
        <v>0</v>
      </c>
      <c r="F1534" s="38">
        <f>('ANNEXURE B &amp; C'!U$107)</f>
        <v>0</v>
      </c>
      <c r="G1534" s="9" t="str">
        <f t="shared" si="46"/>
        <v/>
      </c>
      <c r="H1534" s="52" t="str">
        <f t="shared" si="47"/>
        <v/>
      </c>
    </row>
    <row r="1535" spans="1:8">
      <c r="A1535" s="48" t="str">
        <f>('ANNEXURE B &amp; C'!U$3)</f>
        <v>410305</v>
      </c>
      <c r="B1535" s="2">
        <v>1088084</v>
      </c>
      <c r="C1535" s="2" t="s">
        <v>95</v>
      </c>
      <c r="D1535" s="20">
        <v>0</v>
      </c>
      <c r="E1535" s="20">
        <v>0</v>
      </c>
      <c r="F1535" s="38">
        <f>('ANNEXURE B &amp; C'!U$108)</f>
        <v>0</v>
      </c>
      <c r="G1535" s="9" t="str">
        <f t="shared" si="46"/>
        <v/>
      </c>
      <c r="H1535" s="52" t="str">
        <f t="shared" si="47"/>
        <v/>
      </c>
    </row>
    <row r="1536" spans="1:8">
      <c r="A1536" s="48" t="str">
        <f>('ANNEXURE B &amp; C'!U$3)</f>
        <v>410305</v>
      </c>
      <c r="B1536" s="2">
        <v>1088085</v>
      </c>
      <c r="C1536" s="2" t="s">
        <v>96</v>
      </c>
      <c r="D1536" s="20">
        <v>0</v>
      </c>
      <c r="E1536" s="20">
        <v>0</v>
      </c>
      <c r="F1536" s="38">
        <f>('ANNEXURE B &amp; C'!U$109)</f>
        <v>0</v>
      </c>
      <c r="G1536" s="9" t="str">
        <f t="shared" si="46"/>
        <v/>
      </c>
      <c r="H1536" s="52" t="str">
        <f t="shared" si="47"/>
        <v/>
      </c>
    </row>
    <row r="1537" spans="1:8">
      <c r="A1537" s="48" t="str">
        <f>('ANNEXURE B &amp; C'!U$3)</f>
        <v>410305</v>
      </c>
      <c r="B1537" s="2">
        <v>1088110</v>
      </c>
      <c r="C1537" s="2" t="s">
        <v>61</v>
      </c>
      <c r="D1537" s="20">
        <v>0</v>
      </c>
      <c r="E1537" s="20">
        <v>0</v>
      </c>
      <c r="F1537" s="38">
        <f>('ANNEXURE B &amp; C'!U$110)</f>
        <v>0</v>
      </c>
      <c r="G1537" s="9" t="str">
        <f t="shared" si="46"/>
        <v/>
      </c>
      <c r="H1537" s="52" t="str">
        <f t="shared" si="47"/>
        <v/>
      </c>
    </row>
    <row r="1538" spans="1:8">
      <c r="A1538" s="48" t="str">
        <f>('ANNEXURE B &amp; C'!U$3)</f>
        <v>410305</v>
      </c>
      <c r="B1538" s="2">
        <v>1088180</v>
      </c>
      <c r="C1538" s="2" t="s">
        <v>97</v>
      </c>
      <c r="D1538" s="20">
        <v>0</v>
      </c>
      <c r="E1538" s="20">
        <v>0</v>
      </c>
      <c r="F1538" s="38">
        <f>('ANNEXURE B &amp; C'!U$111)</f>
        <v>0</v>
      </c>
      <c r="G1538" s="9" t="str">
        <f t="shared" si="46"/>
        <v/>
      </c>
      <c r="H1538" s="52" t="str">
        <f t="shared" si="47"/>
        <v/>
      </c>
    </row>
    <row r="1539" spans="1:8">
      <c r="A1539" s="48" t="str">
        <f>('ANNEXURE B &amp; C'!U$3)</f>
        <v>410305</v>
      </c>
      <c r="B1539" s="3">
        <v>1088990</v>
      </c>
      <c r="C1539" s="3" t="s">
        <v>98</v>
      </c>
      <c r="D1539" s="39">
        <v>0</v>
      </c>
      <c r="E1539" s="39">
        <v>0</v>
      </c>
      <c r="F1539" s="39">
        <f>SUM(F1529:F1538)</f>
        <v>0</v>
      </c>
      <c r="G1539" s="9" t="str">
        <f t="shared" si="46"/>
        <v/>
      </c>
      <c r="H1539" s="52" t="str">
        <f t="shared" si="47"/>
        <v/>
      </c>
    </row>
    <row r="1540" spans="1:8">
      <c r="B1540" s="1"/>
      <c r="C1540" s="1"/>
      <c r="D1540" s="31"/>
      <c r="E1540" s="31"/>
      <c r="F1540" s="31"/>
      <c r="G1540" s="9" t="str">
        <f t="shared" si="46"/>
        <v/>
      </c>
      <c r="H1540" s="52" t="str">
        <f t="shared" si="47"/>
        <v/>
      </c>
    </row>
    <row r="1541" spans="1:8" ht="15.75" thickBot="1">
      <c r="A1541" s="48" t="str">
        <f>('ANNEXURE B &amp; C'!U$3)</f>
        <v>410305</v>
      </c>
      <c r="B1541" s="4">
        <v>1089995</v>
      </c>
      <c r="C1541" s="4" t="s">
        <v>99</v>
      </c>
      <c r="D1541" s="40">
        <v>77280</v>
      </c>
      <c r="E1541" s="40">
        <v>39194.479999999996</v>
      </c>
      <c r="F1541" s="40">
        <f>SUM(F1539+F1527)</f>
        <v>77280</v>
      </c>
      <c r="G1541" s="9" t="str">
        <f t="shared" si="46"/>
        <v/>
      </c>
      <c r="H1541" s="52">
        <f t="shared" si="47"/>
        <v>0</v>
      </c>
    </row>
    <row r="1542" spans="1:8" ht="15.75" thickTop="1">
      <c r="B1542" s="1"/>
      <c r="C1542" s="1"/>
      <c r="D1542" s="31"/>
      <c r="E1542" s="31"/>
      <c r="F1542" s="31"/>
      <c r="G1542" s="9" t="str">
        <f t="shared" si="46"/>
        <v/>
      </c>
      <c r="H1542" s="52" t="str">
        <f t="shared" si="47"/>
        <v/>
      </c>
    </row>
    <row r="1543" spans="1:8">
      <c r="A1543" s="48" t="str">
        <f>('ANNEXURE B &amp; C'!U$3)</f>
        <v>410305</v>
      </c>
      <c r="B1543" s="1">
        <v>1100000</v>
      </c>
      <c r="C1543" s="1" t="s">
        <v>100</v>
      </c>
      <c r="D1543" s="31"/>
      <c r="E1543" s="31"/>
      <c r="F1543" s="31"/>
      <c r="G1543" s="9" t="str">
        <f t="shared" si="46"/>
        <v/>
      </c>
      <c r="H1543" s="52" t="str">
        <f t="shared" si="47"/>
        <v/>
      </c>
    </row>
    <row r="1544" spans="1:8">
      <c r="A1544" s="48" t="str">
        <f>('ANNEXURE B &amp; C'!U$3)</f>
        <v>410305</v>
      </c>
      <c r="B1544" s="2">
        <v>1101200</v>
      </c>
      <c r="C1544" s="2" t="s">
        <v>101</v>
      </c>
      <c r="D1544" s="20">
        <v>0</v>
      </c>
      <c r="E1544" s="20">
        <v>0</v>
      </c>
      <c r="F1544" s="38">
        <f>('ANNEXURE B &amp; C'!U$117)</f>
        <v>0</v>
      </c>
      <c r="G1544" s="9" t="str">
        <f t="shared" si="46"/>
        <v/>
      </c>
      <c r="H1544" s="52" t="str">
        <f t="shared" si="47"/>
        <v/>
      </c>
    </row>
    <row r="1545" spans="1:8">
      <c r="A1545" s="48" t="str">
        <f>('ANNEXURE B &amp; C'!U$3)</f>
        <v>410305</v>
      </c>
      <c r="B1545" s="2">
        <v>1101201</v>
      </c>
      <c r="C1545" s="2" t="s">
        <v>102</v>
      </c>
      <c r="D1545" s="20">
        <v>0</v>
      </c>
      <c r="E1545" s="20">
        <v>0</v>
      </c>
      <c r="F1545" s="38">
        <f>('ANNEXURE B &amp; C'!U$118)</f>
        <v>0</v>
      </c>
      <c r="G1545" s="9" t="str">
        <f t="shared" si="46"/>
        <v/>
      </c>
      <c r="H1545" s="52" t="str">
        <f t="shared" si="47"/>
        <v/>
      </c>
    </row>
    <row r="1546" spans="1:8">
      <c r="A1546" s="48" t="str">
        <f>('ANNEXURE B &amp; C'!U$3)</f>
        <v>410305</v>
      </c>
      <c r="B1546" s="2">
        <v>1101203</v>
      </c>
      <c r="C1546" s="2" t="s">
        <v>103</v>
      </c>
      <c r="D1546" s="20">
        <v>0</v>
      </c>
      <c r="E1546" s="20">
        <v>0</v>
      </c>
      <c r="F1546" s="38">
        <f>('ANNEXURE B &amp; C'!U$119)</f>
        <v>0</v>
      </c>
      <c r="G1546" s="9" t="str">
        <f t="shared" ref="G1546:G1609" si="48">IF(E1546&lt;0.01,"",IF(E1546&gt;F1546,"BUDGET ERROR - INSUFICIENT",""))</f>
        <v/>
      </c>
      <c r="H1546" s="52" t="str">
        <f t="shared" ref="H1546:H1609" si="49">IF(F1546&lt;0.1,"",IF(D1546=0,"NO ORIGINAL BUDGET",(F1546-D1546)/D1546))</f>
        <v/>
      </c>
    </row>
    <row r="1547" spans="1:8">
      <c r="A1547" s="48" t="str">
        <f>('ANNEXURE B &amp; C'!U$3)</f>
        <v>410305</v>
      </c>
      <c r="B1547" s="2">
        <v>1101204</v>
      </c>
      <c r="C1547" s="2" t="s">
        <v>104</v>
      </c>
      <c r="D1547" s="20">
        <v>0</v>
      </c>
      <c r="E1547" s="20">
        <v>0</v>
      </c>
      <c r="F1547" s="38">
        <f>('ANNEXURE B &amp; C'!U$120)</f>
        <v>0</v>
      </c>
      <c r="G1547" s="9" t="str">
        <f t="shared" si="48"/>
        <v/>
      </c>
      <c r="H1547" s="52" t="str">
        <f t="shared" si="49"/>
        <v/>
      </c>
    </row>
    <row r="1548" spans="1:8" ht="15.75" thickBot="1">
      <c r="A1548" s="48" t="str">
        <f>('ANNEXURE B &amp; C'!U$3)</f>
        <v>410305</v>
      </c>
      <c r="B1548" s="4">
        <v>1109995</v>
      </c>
      <c r="C1548" s="4" t="s">
        <v>105</v>
      </c>
      <c r="D1548" s="40">
        <v>0</v>
      </c>
      <c r="E1548" s="40">
        <v>0</v>
      </c>
      <c r="F1548" s="40">
        <f>SUM(F1544:F1547)</f>
        <v>0</v>
      </c>
      <c r="G1548" s="9" t="str">
        <f t="shared" si="48"/>
        <v/>
      </c>
      <c r="H1548" s="52" t="str">
        <f t="shared" si="49"/>
        <v/>
      </c>
    </row>
    <row r="1549" spans="1:8" ht="15.75" thickTop="1">
      <c r="B1549" s="1"/>
      <c r="C1549" s="1"/>
      <c r="D1549" s="31"/>
      <c r="E1549" s="31"/>
      <c r="F1549" s="31"/>
      <c r="G1549" s="9" t="str">
        <f t="shared" si="48"/>
        <v/>
      </c>
      <c r="H1549" s="52" t="str">
        <f t="shared" si="49"/>
        <v/>
      </c>
    </row>
    <row r="1550" spans="1:8">
      <c r="A1550" s="48" t="str">
        <f>('ANNEXURE B &amp; C'!U$3)</f>
        <v>410305</v>
      </c>
      <c r="B1550" s="1">
        <v>1120000</v>
      </c>
      <c r="C1550" s="1" t="s">
        <v>106</v>
      </c>
      <c r="D1550" s="31"/>
      <c r="E1550" s="31"/>
      <c r="F1550" s="31"/>
      <c r="G1550" s="9" t="str">
        <f t="shared" si="48"/>
        <v/>
      </c>
      <c r="H1550" s="52" t="str">
        <f t="shared" si="49"/>
        <v/>
      </c>
    </row>
    <row r="1551" spans="1:8">
      <c r="A1551" s="48" t="str">
        <f>('ANNEXURE B &amp; C'!U$3)</f>
        <v>410305</v>
      </c>
      <c r="B1551" s="2">
        <v>1120300</v>
      </c>
      <c r="C1551" s="2" t="s">
        <v>106</v>
      </c>
      <c r="D1551" s="20">
        <v>0</v>
      </c>
      <c r="E1551" s="20">
        <v>0</v>
      </c>
      <c r="F1551" s="38">
        <f>('ANNEXURE B &amp; C'!U$124)</f>
        <v>0</v>
      </c>
      <c r="G1551" s="9" t="str">
        <f t="shared" si="48"/>
        <v/>
      </c>
      <c r="H1551" s="52" t="str">
        <f t="shared" si="49"/>
        <v/>
      </c>
    </row>
    <row r="1552" spans="1:8" ht="15.75" thickBot="1">
      <c r="A1552" s="48" t="str">
        <f>('ANNEXURE B &amp; C'!U$3)</f>
        <v>410305</v>
      </c>
      <c r="B1552" s="4">
        <v>1129990</v>
      </c>
      <c r="C1552" s="4" t="s">
        <v>107</v>
      </c>
      <c r="D1552" s="40">
        <v>0</v>
      </c>
      <c r="E1552" s="40">
        <v>0</v>
      </c>
      <c r="F1552" s="40">
        <f>SUM(F1550:F1551)</f>
        <v>0</v>
      </c>
      <c r="G1552" s="9" t="str">
        <f t="shared" si="48"/>
        <v/>
      </c>
      <c r="H1552" s="52" t="str">
        <f t="shared" si="49"/>
        <v/>
      </c>
    </row>
    <row r="1553" spans="1:8" ht="15.75" thickTop="1">
      <c r="B1553" s="1"/>
      <c r="C1553" s="1"/>
      <c r="D1553" s="31"/>
      <c r="E1553" s="31"/>
      <c r="F1553" s="31"/>
      <c r="G1553" s="9" t="str">
        <f t="shared" si="48"/>
        <v/>
      </c>
      <c r="H1553" s="52" t="str">
        <f t="shared" si="49"/>
        <v/>
      </c>
    </row>
    <row r="1554" spans="1:8">
      <c r="A1554" s="48" t="str">
        <f>('ANNEXURE B &amp; C'!U$3)</f>
        <v>410305</v>
      </c>
      <c r="B1554" s="1">
        <v>1130000</v>
      </c>
      <c r="C1554" s="1" t="s">
        <v>108</v>
      </c>
      <c r="D1554" s="31"/>
      <c r="E1554" s="31"/>
      <c r="F1554" s="31"/>
      <c r="G1554" s="9" t="str">
        <f t="shared" si="48"/>
        <v/>
      </c>
      <c r="H1554" s="52" t="str">
        <f t="shared" si="49"/>
        <v/>
      </c>
    </row>
    <row r="1555" spans="1:8">
      <c r="A1555" s="48" t="str">
        <f>('ANNEXURE B &amp; C'!U$3)</f>
        <v>410305</v>
      </c>
      <c r="B1555" s="2">
        <v>1130200</v>
      </c>
      <c r="C1555" s="2" t="s">
        <v>109</v>
      </c>
      <c r="D1555" s="20">
        <v>0</v>
      </c>
      <c r="E1555" s="20">
        <v>0</v>
      </c>
      <c r="F1555" s="38">
        <f>('ANNEXURE B &amp; C'!U$128)</f>
        <v>0</v>
      </c>
      <c r="G1555" s="9" t="str">
        <f t="shared" si="48"/>
        <v/>
      </c>
      <c r="H1555" s="52" t="str">
        <f t="shared" si="49"/>
        <v/>
      </c>
    </row>
    <row r="1556" spans="1:8">
      <c r="A1556" s="48" t="str">
        <f>('ANNEXURE B &amp; C'!U$3)</f>
        <v>410305</v>
      </c>
      <c r="B1556" s="2">
        <v>1130201</v>
      </c>
      <c r="C1556" s="2" t="s">
        <v>110</v>
      </c>
      <c r="D1556" s="20">
        <v>0</v>
      </c>
      <c r="E1556" s="20">
        <v>0</v>
      </c>
      <c r="F1556" s="38">
        <f>('ANNEXURE B &amp; C'!U$129)</f>
        <v>0</v>
      </c>
      <c r="G1556" s="9" t="str">
        <f t="shared" si="48"/>
        <v/>
      </c>
      <c r="H1556" s="52" t="str">
        <f t="shared" si="49"/>
        <v/>
      </c>
    </row>
    <row r="1557" spans="1:8" ht="15.75" thickBot="1">
      <c r="A1557" s="48" t="str">
        <f>('ANNEXURE B &amp; C'!U$3)</f>
        <v>410305</v>
      </c>
      <c r="B1557" s="4">
        <v>1139995</v>
      </c>
      <c r="C1557" s="4" t="s">
        <v>111</v>
      </c>
      <c r="D1557" s="40">
        <v>0</v>
      </c>
      <c r="E1557" s="40">
        <v>0</v>
      </c>
      <c r="F1557" s="40">
        <f>SUM(F1554:F1556)</f>
        <v>0</v>
      </c>
      <c r="G1557" s="9" t="str">
        <f t="shared" si="48"/>
        <v/>
      </c>
      <c r="H1557" s="52" t="str">
        <f t="shared" si="49"/>
        <v/>
      </c>
    </row>
    <row r="1558" spans="1:8" ht="15.75" thickTop="1">
      <c r="B1558" s="1"/>
      <c r="C1558" s="1"/>
      <c r="D1558" s="31"/>
      <c r="E1558" s="31"/>
      <c r="F1558" s="31"/>
      <c r="G1558" s="9" t="str">
        <f t="shared" si="48"/>
        <v/>
      </c>
      <c r="H1558" s="52" t="str">
        <f t="shared" si="49"/>
        <v/>
      </c>
    </row>
    <row r="1559" spans="1:8" ht="15.75" thickBot="1">
      <c r="A1559" s="48" t="str">
        <f>('ANNEXURE B &amp; C'!U$3)</f>
        <v>410305</v>
      </c>
      <c r="B1559" s="5">
        <v>1199998</v>
      </c>
      <c r="C1559" s="5" t="s">
        <v>112</v>
      </c>
      <c r="D1559" s="41">
        <v>632511</v>
      </c>
      <c r="E1559" s="41">
        <v>314704.63999999996</v>
      </c>
      <c r="F1559" s="41">
        <f>SUM(F1557+F1552+F1548+F1541+F1469)</f>
        <v>628304</v>
      </c>
      <c r="G1559" s="9" t="str">
        <f t="shared" si="48"/>
        <v/>
      </c>
      <c r="H1559" s="52">
        <f t="shared" si="49"/>
        <v>-6.6512677249881821E-3</v>
      </c>
    </row>
    <row r="1560" spans="1:8">
      <c r="B1560" s="1"/>
      <c r="C1560" s="1"/>
      <c r="D1560" s="31"/>
      <c r="E1560" s="31"/>
      <c r="F1560" s="31"/>
      <c r="G1560" s="9" t="str">
        <f t="shared" si="48"/>
        <v/>
      </c>
      <c r="H1560" s="52" t="str">
        <f t="shared" si="49"/>
        <v/>
      </c>
    </row>
    <row r="1561" spans="1:8">
      <c r="A1561" s="48" t="str">
        <f>('ANNEXURE B &amp; C'!U$3)</f>
        <v>410305</v>
      </c>
      <c r="B1561" s="1">
        <v>2200000</v>
      </c>
      <c r="C1561" s="1" t="s">
        <v>113</v>
      </c>
      <c r="D1561" s="31"/>
      <c r="E1561" s="31"/>
      <c r="F1561" s="31"/>
      <c r="G1561" s="9" t="str">
        <f t="shared" si="48"/>
        <v/>
      </c>
      <c r="H1561" s="52" t="str">
        <f t="shared" si="49"/>
        <v/>
      </c>
    </row>
    <row r="1562" spans="1:8">
      <c r="B1562" s="1"/>
      <c r="C1562" s="1"/>
      <c r="D1562" s="31"/>
      <c r="E1562" s="31"/>
      <c r="F1562" s="31"/>
      <c r="G1562" s="9" t="str">
        <f t="shared" si="48"/>
        <v/>
      </c>
      <c r="H1562" s="52" t="str">
        <f t="shared" si="49"/>
        <v/>
      </c>
    </row>
    <row r="1563" spans="1:8">
      <c r="A1563" s="48" t="str">
        <f>('ANNEXURE B &amp; C'!U$3)</f>
        <v>410305</v>
      </c>
      <c r="B1563" s="1">
        <v>2230000</v>
      </c>
      <c r="C1563" s="1" t="s">
        <v>114</v>
      </c>
      <c r="D1563" s="31"/>
      <c r="E1563" s="31"/>
      <c r="F1563" s="31"/>
      <c r="G1563" s="9" t="str">
        <f t="shared" si="48"/>
        <v/>
      </c>
      <c r="H1563" s="52" t="str">
        <f t="shared" si="49"/>
        <v/>
      </c>
    </row>
    <row r="1564" spans="1:8">
      <c r="A1564" s="48" t="str">
        <f>('ANNEXURE B &amp; C'!U$3)</f>
        <v>410305</v>
      </c>
      <c r="B1564" s="2">
        <v>2231202</v>
      </c>
      <c r="C1564" s="2" t="s">
        <v>115</v>
      </c>
      <c r="D1564" s="20">
        <v>0</v>
      </c>
      <c r="E1564" s="20">
        <v>0</v>
      </c>
      <c r="F1564" s="38">
        <f>('ANNEXURE B &amp; C'!U$137)</f>
        <v>0</v>
      </c>
      <c r="G1564" s="9" t="str">
        <f t="shared" si="48"/>
        <v/>
      </c>
      <c r="H1564" s="52" t="str">
        <f t="shared" si="49"/>
        <v/>
      </c>
    </row>
    <row r="1565" spans="1:8">
      <c r="A1565" s="48" t="str">
        <f>('ANNEXURE B &amp; C'!U$3)</f>
        <v>410305</v>
      </c>
      <c r="B1565" s="2">
        <v>2231900</v>
      </c>
      <c r="C1565" s="2" t="s">
        <v>116</v>
      </c>
      <c r="D1565" s="20">
        <v>0</v>
      </c>
      <c r="E1565" s="20">
        <v>0</v>
      </c>
      <c r="F1565" s="38">
        <f>('ANNEXURE B &amp; C'!U$138)</f>
        <v>0</v>
      </c>
      <c r="G1565" s="9" t="str">
        <f t="shared" si="48"/>
        <v/>
      </c>
      <c r="H1565" s="52" t="str">
        <f t="shared" si="49"/>
        <v/>
      </c>
    </row>
    <row r="1566" spans="1:8">
      <c r="A1566" s="48" t="str">
        <f>('ANNEXURE B &amp; C'!U$3)</f>
        <v>410305</v>
      </c>
      <c r="B1566" s="3">
        <v>2239995</v>
      </c>
      <c r="C1566" s="3" t="s">
        <v>117</v>
      </c>
      <c r="D1566" s="39">
        <v>0</v>
      </c>
      <c r="E1566" s="39">
        <v>0</v>
      </c>
      <c r="F1566" s="39">
        <f>SUM(F1564:F1565)</f>
        <v>0</v>
      </c>
      <c r="G1566" s="9" t="str">
        <f t="shared" si="48"/>
        <v/>
      </c>
      <c r="H1566" s="52" t="str">
        <f t="shared" si="49"/>
        <v/>
      </c>
    </row>
    <row r="1567" spans="1:8">
      <c r="B1567" s="1"/>
      <c r="C1567" s="1"/>
      <c r="D1567" s="31"/>
      <c r="E1567" s="31"/>
      <c r="F1567" s="31"/>
      <c r="G1567" s="9" t="str">
        <f t="shared" si="48"/>
        <v/>
      </c>
      <c r="H1567" s="52" t="str">
        <f t="shared" si="49"/>
        <v/>
      </c>
    </row>
    <row r="1568" spans="1:8">
      <c r="A1568" s="48" t="str">
        <f>('ANNEXURE B &amp; C'!U$3)</f>
        <v>410305</v>
      </c>
      <c r="B1568" s="1">
        <v>2240000</v>
      </c>
      <c r="C1568" s="1" t="s">
        <v>118</v>
      </c>
      <c r="D1568" s="31"/>
      <c r="E1568" s="31"/>
      <c r="F1568" s="31"/>
      <c r="G1568" s="9" t="str">
        <f t="shared" si="48"/>
        <v/>
      </c>
      <c r="H1568" s="52" t="str">
        <f t="shared" si="49"/>
        <v/>
      </c>
    </row>
    <row r="1569" spans="1:8">
      <c r="A1569" s="48" t="str">
        <f>('ANNEXURE B &amp; C'!U$3)</f>
        <v>410305</v>
      </c>
      <c r="B1569" s="2">
        <v>2240001</v>
      </c>
      <c r="C1569" s="2" t="s">
        <v>119</v>
      </c>
      <c r="D1569" s="20">
        <v>0</v>
      </c>
      <c r="E1569" s="20">
        <v>0</v>
      </c>
      <c r="F1569" s="38">
        <f>('ANNEXURE B &amp; C'!U$142)</f>
        <v>0</v>
      </c>
      <c r="G1569" s="9" t="str">
        <f t="shared" si="48"/>
        <v/>
      </c>
      <c r="H1569" s="52" t="str">
        <f t="shared" si="49"/>
        <v/>
      </c>
    </row>
    <row r="1570" spans="1:8">
      <c r="A1570" s="48" t="str">
        <f>('ANNEXURE B &amp; C'!U$3)</f>
        <v>410305</v>
      </c>
      <c r="B1570" s="2">
        <v>2240002</v>
      </c>
      <c r="C1570" s="2" t="s">
        <v>120</v>
      </c>
      <c r="D1570" s="20">
        <v>0</v>
      </c>
      <c r="E1570" s="20">
        <v>0</v>
      </c>
      <c r="F1570" s="38">
        <f>('ANNEXURE B &amp; C'!U$143)</f>
        <v>0</v>
      </c>
      <c r="G1570" s="9" t="str">
        <f t="shared" si="48"/>
        <v/>
      </c>
      <c r="H1570" s="52" t="str">
        <f t="shared" si="49"/>
        <v/>
      </c>
    </row>
    <row r="1571" spans="1:8">
      <c r="A1571" s="48" t="str">
        <f>('ANNEXURE B &amp; C'!U$3)</f>
        <v>410305</v>
      </c>
      <c r="B1571" s="2">
        <v>2240400</v>
      </c>
      <c r="C1571" s="2" t="s">
        <v>121</v>
      </c>
      <c r="D1571" s="20">
        <v>0</v>
      </c>
      <c r="E1571" s="20">
        <v>0</v>
      </c>
      <c r="F1571" s="38">
        <f>('ANNEXURE B &amp; C'!U$144)</f>
        <v>0</v>
      </c>
      <c r="G1571" s="9" t="str">
        <f t="shared" si="48"/>
        <v/>
      </c>
      <c r="H1571" s="52" t="str">
        <f t="shared" si="49"/>
        <v/>
      </c>
    </row>
    <row r="1572" spans="1:8">
      <c r="A1572" s="48" t="str">
        <f>('ANNEXURE B &amp; C'!U$3)</f>
        <v>410305</v>
      </c>
      <c r="B1572" s="2">
        <v>2240500</v>
      </c>
      <c r="C1572" s="2" t="s">
        <v>122</v>
      </c>
      <c r="D1572" s="20">
        <v>0</v>
      </c>
      <c r="E1572" s="20">
        <v>0</v>
      </c>
      <c r="F1572" s="38">
        <f>('ANNEXURE B &amp; C'!U$145)</f>
        <v>0</v>
      </c>
      <c r="G1572" s="9" t="str">
        <f t="shared" si="48"/>
        <v/>
      </c>
      <c r="H1572" s="52" t="str">
        <f t="shared" si="49"/>
        <v/>
      </c>
    </row>
    <row r="1573" spans="1:8">
      <c r="A1573" s="48" t="str">
        <f>('ANNEXURE B &amp; C'!U$3)</f>
        <v>410305</v>
      </c>
      <c r="B1573" s="3">
        <v>2249995</v>
      </c>
      <c r="C1573" s="3" t="s">
        <v>123</v>
      </c>
      <c r="D1573" s="39">
        <v>0</v>
      </c>
      <c r="E1573" s="39">
        <v>0</v>
      </c>
      <c r="F1573" s="39">
        <f>SUM(F1569:F1572)</f>
        <v>0</v>
      </c>
      <c r="G1573" s="9" t="str">
        <f t="shared" si="48"/>
        <v/>
      </c>
      <c r="H1573" s="52" t="str">
        <f t="shared" si="49"/>
        <v/>
      </c>
    </row>
    <row r="1574" spans="1:8">
      <c r="B1574" s="1"/>
      <c r="C1574" s="1"/>
      <c r="D1574" s="31"/>
      <c r="E1574" s="31"/>
      <c r="F1574" s="31"/>
      <c r="G1574" s="9" t="str">
        <f t="shared" si="48"/>
        <v/>
      </c>
      <c r="H1574" s="52" t="str">
        <f t="shared" si="49"/>
        <v/>
      </c>
    </row>
    <row r="1575" spans="1:8">
      <c r="A1575" s="48" t="str">
        <f>('ANNEXURE B &amp; C'!U$3)</f>
        <v>410305</v>
      </c>
      <c r="B1575" s="1">
        <v>2260000</v>
      </c>
      <c r="C1575" s="1" t="s">
        <v>124</v>
      </c>
      <c r="D1575" s="31"/>
      <c r="E1575" s="31"/>
      <c r="F1575" s="31"/>
      <c r="G1575" s="9" t="str">
        <f t="shared" si="48"/>
        <v/>
      </c>
      <c r="H1575" s="52" t="str">
        <f t="shared" si="49"/>
        <v/>
      </c>
    </row>
    <row r="1576" spans="1:8">
      <c r="A1576" s="48" t="str">
        <f>('ANNEXURE B &amp; C'!U$3)</f>
        <v>410305</v>
      </c>
      <c r="B1576" s="2">
        <v>2260806</v>
      </c>
      <c r="C1576" s="2" t="s">
        <v>125</v>
      </c>
      <c r="D1576" s="20">
        <v>0</v>
      </c>
      <c r="E1576" s="20">
        <v>0</v>
      </c>
      <c r="F1576" s="38">
        <f>('ANNEXURE B &amp; C'!U$149)</f>
        <v>0</v>
      </c>
      <c r="G1576" s="9" t="str">
        <f t="shared" si="48"/>
        <v/>
      </c>
      <c r="H1576" s="52" t="str">
        <f t="shared" si="49"/>
        <v/>
      </c>
    </row>
    <row r="1577" spans="1:8">
      <c r="A1577" s="48" t="str">
        <f>('ANNEXURE B &amp; C'!U$3)</f>
        <v>410305</v>
      </c>
      <c r="B1577" s="2">
        <v>2260808</v>
      </c>
      <c r="C1577" s="2" t="s">
        <v>126</v>
      </c>
      <c r="D1577" s="20">
        <v>0</v>
      </c>
      <c r="E1577" s="20">
        <v>0</v>
      </c>
      <c r="F1577" s="38">
        <f>('ANNEXURE B &amp; C'!U$150)</f>
        <v>0</v>
      </c>
      <c r="G1577" s="9" t="str">
        <f t="shared" si="48"/>
        <v/>
      </c>
      <c r="H1577" s="52" t="str">
        <f t="shared" si="49"/>
        <v/>
      </c>
    </row>
    <row r="1578" spans="1:8">
      <c r="A1578" s="48" t="str">
        <f>('ANNEXURE B &amp; C'!U$3)</f>
        <v>410305</v>
      </c>
      <c r="B1578" s="2">
        <v>2260810</v>
      </c>
      <c r="C1578" s="2" t="s">
        <v>127</v>
      </c>
      <c r="D1578" s="20">
        <v>0</v>
      </c>
      <c r="E1578" s="20">
        <v>0</v>
      </c>
      <c r="F1578" s="38">
        <f>('ANNEXURE B &amp; C'!U$151)</f>
        <v>0</v>
      </c>
      <c r="G1578" s="9" t="str">
        <f t="shared" si="48"/>
        <v/>
      </c>
      <c r="H1578" s="52" t="str">
        <f t="shared" si="49"/>
        <v/>
      </c>
    </row>
    <row r="1579" spans="1:8">
      <c r="A1579" s="48" t="str">
        <f>('ANNEXURE B &amp; C'!U$3)</f>
        <v>410305</v>
      </c>
      <c r="B1579" s="3">
        <v>2269995</v>
      </c>
      <c r="C1579" s="3" t="s">
        <v>128</v>
      </c>
      <c r="D1579" s="39">
        <v>0</v>
      </c>
      <c r="E1579" s="39">
        <v>0</v>
      </c>
      <c r="F1579" s="39">
        <f>SUM(F1576:F1578)</f>
        <v>0</v>
      </c>
      <c r="G1579" s="9" t="str">
        <f t="shared" si="48"/>
        <v/>
      </c>
      <c r="H1579" s="52" t="str">
        <f t="shared" si="49"/>
        <v/>
      </c>
    </row>
    <row r="1580" spans="1:8">
      <c r="B1580" s="1"/>
      <c r="C1580" s="1"/>
      <c r="D1580" s="31"/>
      <c r="E1580" s="31"/>
      <c r="F1580" s="31"/>
      <c r="G1580" s="9" t="str">
        <f t="shared" si="48"/>
        <v/>
      </c>
      <c r="H1580" s="52" t="str">
        <f t="shared" si="49"/>
        <v/>
      </c>
    </row>
    <row r="1581" spans="1:8">
      <c r="A1581" s="48" t="str">
        <f>('ANNEXURE B &amp; C'!U$3)</f>
        <v>410305</v>
      </c>
      <c r="B1581" s="1">
        <v>2270000</v>
      </c>
      <c r="C1581" s="1" t="s">
        <v>129</v>
      </c>
      <c r="D1581" s="31"/>
      <c r="E1581" s="31"/>
      <c r="F1581" s="31"/>
      <c r="G1581" s="9" t="str">
        <f t="shared" si="48"/>
        <v/>
      </c>
      <c r="H1581" s="52" t="str">
        <f t="shared" si="49"/>
        <v/>
      </c>
    </row>
    <row r="1582" spans="1:8">
      <c r="A1582" s="48" t="str">
        <f>('ANNEXURE B &amp; C'!U$3)</f>
        <v>410305</v>
      </c>
      <c r="B1582" s="2">
        <v>2271701</v>
      </c>
      <c r="C1582" s="2" t="s">
        <v>130</v>
      </c>
      <c r="D1582" s="20">
        <v>0</v>
      </c>
      <c r="E1582" s="20">
        <v>0</v>
      </c>
      <c r="F1582" s="38">
        <f>('ANNEXURE B &amp; C'!U$155)</f>
        <v>0</v>
      </c>
      <c r="G1582" s="9" t="str">
        <f t="shared" si="48"/>
        <v/>
      </c>
      <c r="H1582" s="52" t="str">
        <f t="shared" si="49"/>
        <v/>
      </c>
    </row>
    <row r="1583" spans="1:8">
      <c r="A1583" s="48" t="str">
        <f>('ANNEXURE B &amp; C'!U$3)</f>
        <v>410305</v>
      </c>
      <c r="B1583" s="2">
        <v>2271702</v>
      </c>
      <c r="C1583" s="2" t="s">
        <v>131</v>
      </c>
      <c r="D1583" s="20">
        <v>0</v>
      </c>
      <c r="E1583" s="20">
        <v>0</v>
      </c>
      <c r="F1583" s="38">
        <f>('ANNEXURE B &amp; C'!U$156)</f>
        <v>0</v>
      </c>
      <c r="G1583" s="9" t="str">
        <f t="shared" si="48"/>
        <v/>
      </c>
      <c r="H1583" s="52" t="str">
        <f t="shared" si="49"/>
        <v/>
      </c>
    </row>
    <row r="1584" spans="1:8">
      <c r="A1584" s="48" t="str">
        <f>('ANNEXURE B &amp; C'!U$3)</f>
        <v>410305</v>
      </c>
      <c r="B1584" s="2">
        <v>2271703</v>
      </c>
      <c r="C1584" s="2" t="s">
        <v>132</v>
      </c>
      <c r="D1584" s="20">
        <v>0</v>
      </c>
      <c r="E1584" s="20">
        <v>0</v>
      </c>
      <c r="F1584" s="38">
        <f>('ANNEXURE B &amp; C'!U$157)</f>
        <v>0</v>
      </c>
      <c r="G1584" s="9" t="str">
        <f t="shared" si="48"/>
        <v/>
      </c>
      <c r="H1584" s="52" t="str">
        <f t="shared" si="49"/>
        <v/>
      </c>
    </row>
    <row r="1585" spans="1:8">
      <c r="A1585" s="48" t="str">
        <f>('ANNEXURE B &amp; C'!U$3)</f>
        <v>410305</v>
      </c>
      <c r="B1585" s="2">
        <v>2271704</v>
      </c>
      <c r="C1585" s="2" t="s">
        <v>133</v>
      </c>
      <c r="D1585" s="20">
        <v>0</v>
      </c>
      <c r="E1585" s="20">
        <v>0</v>
      </c>
      <c r="F1585" s="38">
        <f>('ANNEXURE B &amp; C'!U$158)</f>
        <v>0</v>
      </c>
      <c r="G1585" s="9" t="str">
        <f t="shared" si="48"/>
        <v/>
      </c>
      <c r="H1585" s="52" t="str">
        <f t="shared" si="49"/>
        <v/>
      </c>
    </row>
    <row r="1586" spans="1:8">
      <c r="A1586" s="48" t="str">
        <f>('ANNEXURE B &amp; C'!U$3)</f>
        <v>410305</v>
      </c>
      <c r="B1586" s="3">
        <v>2279995</v>
      </c>
      <c r="C1586" s="3" t="s">
        <v>134</v>
      </c>
      <c r="D1586" s="35">
        <v>0</v>
      </c>
      <c r="E1586" s="35">
        <v>0</v>
      </c>
      <c r="F1586" s="35">
        <f>SUM(F1582:F1585)</f>
        <v>0</v>
      </c>
      <c r="G1586" s="9" t="str">
        <f t="shared" si="48"/>
        <v/>
      </c>
      <c r="H1586" s="52" t="str">
        <f t="shared" si="49"/>
        <v/>
      </c>
    </row>
    <row r="1587" spans="1:8">
      <c r="B1587" s="1"/>
      <c r="C1587" s="1"/>
      <c r="D1587" s="31"/>
      <c r="E1587" s="31"/>
      <c r="F1587" s="31"/>
      <c r="G1587" s="9" t="str">
        <f t="shared" si="48"/>
        <v/>
      </c>
      <c r="H1587" s="52" t="str">
        <f t="shared" si="49"/>
        <v/>
      </c>
    </row>
    <row r="1588" spans="1:8">
      <c r="A1588" s="48" t="str">
        <f>('ANNEXURE B &amp; C'!U$3)</f>
        <v>410305</v>
      </c>
      <c r="B1588" s="1">
        <v>2280000</v>
      </c>
      <c r="C1588" s="1" t="s">
        <v>135</v>
      </c>
      <c r="D1588" s="31"/>
      <c r="E1588" s="31"/>
      <c r="F1588" s="31"/>
      <c r="G1588" s="9" t="str">
        <f t="shared" si="48"/>
        <v/>
      </c>
      <c r="H1588" s="52" t="str">
        <f t="shared" si="49"/>
        <v/>
      </c>
    </row>
    <row r="1589" spans="1:8">
      <c r="A1589" s="48" t="str">
        <f>('ANNEXURE B &amp; C'!U$3)</f>
        <v>410305</v>
      </c>
      <c r="B1589" s="2">
        <v>2280001</v>
      </c>
      <c r="C1589" s="2" t="s">
        <v>136</v>
      </c>
      <c r="D1589" s="20">
        <v>0</v>
      </c>
      <c r="E1589" s="20">
        <v>0</v>
      </c>
      <c r="F1589" s="38">
        <f>('ANNEXURE B &amp; C'!U$162)</f>
        <v>0</v>
      </c>
      <c r="G1589" s="9" t="str">
        <f t="shared" si="48"/>
        <v/>
      </c>
      <c r="H1589" s="52" t="str">
        <f t="shared" si="49"/>
        <v/>
      </c>
    </row>
    <row r="1590" spans="1:8">
      <c r="A1590" s="48" t="str">
        <f>('ANNEXURE B &amp; C'!U$3)</f>
        <v>410305</v>
      </c>
      <c r="B1590" s="2">
        <v>2280002</v>
      </c>
      <c r="C1590" s="2" t="s">
        <v>137</v>
      </c>
      <c r="D1590" s="20">
        <v>0</v>
      </c>
      <c r="E1590" s="20">
        <v>0</v>
      </c>
      <c r="F1590" s="38">
        <f>('ANNEXURE B &amp; C'!U$163)</f>
        <v>0</v>
      </c>
      <c r="G1590" s="9" t="str">
        <f t="shared" si="48"/>
        <v/>
      </c>
      <c r="H1590" s="52" t="str">
        <f t="shared" si="49"/>
        <v/>
      </c>
    </row>
    <row r="1591" spans="1:8">
      <c r="A1591" s="48" t="str">
        <f>('ANNEXURE B &amp; C'!U$3)</f>
        <v>410305</v>
      </c>
      <c r="B1591" s="3">
        <v>2289995</v>
      </c>
      <c r="C1591" s="3" t="s">
        <v>138</v>
      </c>
      <c r="D1591" s="39">
        <v>0</v>
      </c>
      <c r="E1591" s="39">
        <v>0</v>
      </c>
      <c r="F1591" s="39">
        <f>SUM(F1589:F1590)</f>
        <v>0</v>
      </c>
      <c r="G1591" s="9" t="str">
        <f t="shared" si="48"/>
        <v/>
      </c>
      <c r="H1591" s="52" t="str">
        <f t="shared" si="49"/>
        <v/>
      </c>
    </row>
    <row r="1592" spans="1:8">
      <c r="B1592" s="1"/>
      <c r="C1592" s="1"/>
      <c r="D1592" s="31"/>
      <c r="E1592" s="31"/>
      <c r="F1592" s="31"/>
      <c r="G1592" s="9" t="str">
        <f t="shared" si="48"/>
        <v/>
      </c>
      <c r="H1592" s="52" t="str">
        <f t="shared" si="49"/>
        <v/>
      </c>
    </row>
    <row r="1593" spans="1:8">
      <c r="A1593" s="48" t="str">
        <f>('ANNEXURE B &amp; C'!U$3)</f>
        <v>410305</v>
      </c>
      <c r="B1593" s="1">
        <v>2300000</v>
      </c>
      <c r="C1593" s="1" t="s">
        <v>139</v>
      </c>
      <c r="D1593" s="31"/>
      <c r="E1593" s="31"/>
      <c r="F1593" s="31"/>
      <c r="G1593" s="9" t="str">
        <f t="shared" si="48"/>
        <v/>
      </c>
      <c r="H1593" s="52" t="str">
        <f t="shared" si="49"/>
        <v/>
      </c>
    </row>
    <row r="1594" spans="1:8">
      <c r="A1594" s="48" t="str">
        <f>('ANNEXURE B &amp; C'!U$3)</f>
        <v>410305</v>
      </c>
      <c r="B1594" s="2">
        <v>2300001</v>
      </c>
      <c r="C1594" s="2" t="s">
        <v>140</v>
      </c>
      <c r="D1594" s="20">
        <v>0</v>
      </c>
      <c r="E1594" s="20">
        <v>0</v>
      </c>
      <c r="F1594" s="38">
        <f>('ANNEXURE B &amp; C'!U$167)</f>
        <v>0</v>
      </c>
      <c r="G1594" s="9" t="str">
        <f t="shared" si="48"/>
        <v/>
      </c>
      <c r="H1594" s="52" t="str">
        <f t="shared" si="49"/>
        <v/>
      </c>
    </row>
    <row r="1595" spans="1:8">
      <c r="A1595" s="48" t="str">
        <f>('ANNEXURE B &amp; C'!U$3)</f>
        <v>410305</v>
      </c>
      <c r="B1595" s="2">
        <v>2300002</v>
      </c>
      <c r="C1595" s="2" t="s">
        <v>141</v>
      </c>
      <c r="D1595" s="20">
        <v>0</v>
      </c>
      <c r="E1595" s="20">
        <v>0</v>
      </c>
      <c r="F1595" s="38">
        <f>('ANNEXURE B &amp; C'!U$168)</f>
        <v>0</v>
      </c>
      <c r="G1595" s="9" t="str">
        <f t="shared" si="48"/>
        <v/>
      </c>
      <c r="H1595" s="52" t="str">
        <f t="shared" si="49"/>
        <v/>
      </c>
    </row>
    <row r="1596" spans="1:8">
      <c r="A1596" s="48" t="str">
        <f>('ANNEXURE B &amp; C'!U$3)</f>
        <v>410305</v>
      </c>
      <c r="B1596" s="2">
        <v>2300003</v>
      </c>
      <c r="C1596" s="2" t="s">
        <v>142</v>
      </c>
      <c r="D1596" s="20">
        <v>0</v>
      </c>
      <c r="E1596" s="20">
        <v>0</v>
      </c>
      <c r="F1596" s="38">
        <f>('ANNEXURE B &amp; C'!U$169)</f>
        <v>0</v>
      </c>
      <c r="G1596" s="9" t="str">
        <f t="shared" si="48"/>
        <v/>
      </c>
      <c r="H1596" s="52" t="str">
        <f t="shared" si="49"/>
        <v/>
      </c>
    </row>
    <row r="1597" spans="1:8">
      <c r="A1597" s="48" t="str">
        <f>('ANNEXURE B &amp; C'!U$3)</f>
        <v>410305</v>
      </c>
      <c r="B1597" s="2">
        <v>2300204</v>
      </c>
      <c r="C1597" s="2" t="s">
        <v>143</v>
      </c>
      <c r="D1597" s="20">
        <v>0</v>
      </c>
      <c r="E1597" s="20">
        <v>0</v>
      </c>
      <c r="F1597" s="38">
        <f>('ANNEXURE B &amp; C'!U$170)</f>
        <v>0</v>
      </c>
      <c r="G1597" s="9" t="str">
        <f t="shared" si="48"/>
        <v/>
      </c>
      <c r="H1597" s="52" t="str">
        <f t="shared" si="49"/>
        <v/>
      </c>
    </row>
    <row r="1598" spans="1:8">
      <c r="A1598" s="48" t="str">
        <f>('ANNEXURE B &amp; C'!U$3)</f>
        <v>410305</v>
      </c>
      <c r="B1598" s="2">
        <v>2300800</v>
      </c>
      <c r="C1598" s="2" t="s">
        <v>144</v>
      </c>
      <c r="D1598" s="20">
        <v>0</v>
      </c>
      <c r="E1598" s="20">
        <v>0</v>
      </c>
      <c r="F1598" s="38">
        <f>('ANNEXURE B &amp; C'!U$171)</f>
        <v>0</v>
      </c>
      <c r="G1598" s="9" t="str">
        <f t="shared" si="48"/>
        <v/>
      </c>
      <c r="H1598" s="52" t="str">
        <f t="shared" si="49"/>
        <v/>
      </c>
    </row>
    <row r="1599" spans="1:8">
      <c r="A1599" s="48" t="str">
        <f>('ANNEXURE B &amp; C'!U$3)</f>
        <v>410305</v>
      </c>
      <c r="B1599" s="2">
        <v>2300801</v>
      </c>
      <c r="C1599" s="2" t="s">
        <v>145</v>
      </c>
      <c r="D1599" s="20">
        <v>0</v>
      </c>
      <c r="E1599" s="20">
        <v>0</v>
      </c>
      <c r="F1599" s="38">
        <f>('ANNEXURE B &amp; C'!U$172)</f>
        <v>0</v>
      </c>
      <c r="G1599" s="9" t="str">
        <f t="shared" si="48"/>
        <v/>
      </c>
      <c r="H1599" s="52" t="str">
        <f t="shared" si="49"/>
        <v/>
      </c>
    </row>
    <row r="1600" spans="1:8">
      <c r="A1600" s="48" t="str">
        <f>('ANNEXURE B &amp; C'!U$3)</f>
        <v>410305</v>
      </c>
      <c r="B1600" s="2">
        <v>2300803</v>
      </c>
      <c r="C1600" s="2" t="s">
        <v>146</v>
      </c>
      <c r="D1600" s="20">
        <v>0</v>
      </c>
      <c r="E1600" s="20">
        <v>0</v>
      </c>
      <c r="F1600" s="38">
        <f>('ANNEXURE B &amp; C'!U$173)</f>
        <v>0</v>
      </c>
      <c r="G1600" s="9" t="str">
        <f t="shared" si="48"/>
        <v/>
      </c>
      <c r="H1600" s="52" t="str">
        <f t="shared" si="49"/>
        <v/>
      </c>
    </row>
    <row r="1601" spans="1:8">
      <c r="A1601" s="48" t="str">
        <f>('ANNEXURE B &amp; C'!U$3)</f>
        <v>410305</v>
      </c>
      <c r="B1601" s="2">
        <v>2301503</v>
      </c>
      <c r="C1601" s="2" t="s">
        <v>147</v>
      </c>
      <c r="D1601" s="20">
        <v>0</v>
      </c>
      <c r="E1601" s="20">
        <v>0</v>
      </c>
      <c r="F1601" s="38">
        <f>('ANNEXURE B &amp; C'!U$174)</f>
        <v>0</v>
      </c>
      <c r="G1601" s="9" t="str">
        <f t="shared" si="48"/>
        <v/>
      </c>
      <c r="H1601" s="52" t="str">
        <f t="shared" si="49"/>
        <v/>
      </c>
    </row>
    <row r="1602" spans="1:8">
      <c r="A1602" s="48" t="str">
        <f>('ANNEXURE B &amp; C'!U$3)</f>
        <v>410305</v>
      </c>
      <c r="B1602" s="2">
        <v>2301802</v>
      </c>
      <c r="C1602" s="2" t="s">
        <v>148</v>
      </c>
      <c r="D1602" s="20">
        <v>0</v>
      </c>
      <c r="E1602" s="20">
        <v>0</v>
      </c>
      <c r="F1602" s="38">
        <f>('ANNEXURE B &amp; C'!U$175)</f>
        <v>0</v>
      </c>
      <c r="G1602" s="9" t="str">
        <f t="shared" si="48"/>
        <v/>
      </c>
      <c r="H1602" s="52" t="str">
        <f t="shared" si="49"/>
        <v/>
      </c>
    </row>
    <row r="1603" spans="1:8">
      <c r="A1603" s="48" t="str">
        <f>('ANNEXURE B &amp; C'!U$3)</f>
        <v>410305</v>
      </c>
      <c r="B1603" s="2">
        <v>2301803</v>
      </c>
      <c r="C1603" s="2" t="s">
        <v>149</v>
      </c>
      <c r="D1603" s="20">
        <v>0</v>
      </c>
      <c r="E1603" s="20">
        <v>0</v>
      </c>
      <c r="F1603" s="38">
        <f>('ANNEXURE B &amp; C'!U$176)</f>
        <v>0</v>
      </c>
      <c r="G1603" s="9" t="str">
        <f t="shared" si="48"/>
        <v/>
      </c>
      <c r="H1603" s="52" t="str">
        <f t="shared" si="49"/>
        <v/>
      </c>
    </row>
    <row r="1604" spans="1:8">
      <c r="A1604" s="48" t="str">
        <f>('ANNEXURE B &amp; C'!U$3)</f>
        <v>410305</v>
      </c>
      <c r="B1604" s="2">
        <v>2301900</v>
      </c>
      <c r="C1604" s="2" t="s">
        <v>150</v>
      </c>
      <c r="D1604" s="20">
        <v>0</v>
      </c>
      <c r="E1604" s="20">
        <v>-1.65</v>
      </c>
      <c r="F1604" s="38">
        <f>('ANNEXURE B &amp; C'!U$177)</f>
        <v>-2</v>
      </c>
      <c r="G1604" s="9" t="str">
        <f t="shared" si="48"/>
        <v/>
      </c>
      <c r="H1604" s="52" t="str">
        <f t="shared" si="49"/>
        <v/>
      </c>
    </row>
    <row r="1605" spans="1:8">
      <c r="A1605" s="48" t="str">
        <f>('ANNEXURE B &amp; C'!U$3)</f>
        <v>410305</v>
      </c>
      <c r="B1605" s="2">
        <v>2301901</v>
      </c>
      <c r="C1605" s="2" t="s">
        <v>151</v>
      </c>
      <c r="D1605" s="20">
        <v>0</v>
      </c>
      <c r="E1605" s="20">
        <v>0</v>
      </c>
      <c r="F1605" s="38">
        <f>('ANNEXURE B &amp; C'!U$178)</f>
        <v>0</v>
      </c>
      <c r="G1605" s="9" t="str">
        <f t="shared" si="48"/>
        <v/>
      </c>
      <c r="H1605" s="52" t="str">
        <f t="shared" si="49"/>
        <v/>
      </c>
    </row>
    <row r="1606" spans="1:8">
      <c r="A1606" s="48" t="str">
        <f>('ANNEXURE B &amp; C'!U$3)</f>
        <v>410305</v>
      </c>
      <c r="B1606" s="3">
        <v>2309995</v>
      </c>
      <c r="C1606" s="3" t="s">
        <v>152</v>
      </c>
      <c r="D1606" s="39">
        <v>0</v>
      </c>
      <c r="E1606" s="39">
        <v>-1.65</v>
      </c>
      <c r="F1606" s="39">
        <f>SUM(F1594:F1605)</f>
        <v>-2</v>
      </c>
      <c r="G1606" s="9" t="str">
        <f t="shared" si="48"/>
        <v/>
      </c>
      <c r="H1606" s="52" t="str">
        <f t="shared" si="49"/>
        <v/>
      </c>
    </row>
    <row r="1607" spans="1:8">
      <c r="B1607" s="1"/>
      <c r="C1607" s="1"/>
      <c r="D1607" s="31"/>
      <c r="E1607" s="31"/>
      <c r="F1607" s="31"/>
      <c r="G1607" s="9" t="str">
        <f t="shared" si="48"/>
        <v/>
      </c>
      <c r="H1607" s="52" t="str">
        <f t="shared" si="49"/>
        <v/>
      </c>
    </row>
    <row r="1608" spans="1:8" ht="15.75" thickBot="1">
      <c r="A1608" s="48" t="str">
        <f>('ANNEXURE B &amp; C'!U$3)</f>
        <v>410305</v>
      </c>
      <c r="B1608" s="4">
        <v>2359997</v>
      </c>
      <c r="C1608" s="4" t="s">
        <v>153</v>
      </c>
      <c r="D1608" s="40">
        <v>0</v>
      </c>
      <c r="E1608" s="40">
        <v>-1.65</v>
      </c>
      <c r="F1608" s="40">
        <f>SUM(F1606+F1591+F1586+F1579+F1573+F1566)</f>
        <v>-2</v>
      </c>
      <c r="G1608" s="9" t="str">
        <f t="shared" si="48"/>
        <v/>
      </c>
      <c r="H1608" s="52" t="str">
        <f t="shared" si="49"/>
        <v/>
      </c>
    </row>
    <row r="1609" spans="1:8" ht="15.75" thickTop="1">
      <c r="B1609" s="1"/>
      <c r="C1609" s="1"/>
      <c r="D1609" s="31"/>
      <c r="E1609" s="31"/>
      <c r="F1609" s="31"/>
      <c r="G1609" s="9" t="str">
        <f t="shared" si="48"/>
        <v/>
      </c>
      <c r="H1609" s="52" t="str">
        <f t="shared" si="49"/>
        <v/>
      </c>
    </row>
    <row r="1610" spans="1:8" ht="15.75" thickBot="1">
      <c r="A1610" s="48" t="str">
        <f>('ANNEXURE B &amp; C'!U$3)</f>
        <v>410305</v>
      </c>
      <c r="B1610" s="5">
        <v>2379995</v>
      </c>
      <c r="C1610" s="5" t="s">
        <v>154</v>
      </c>
      <c r="D1610" s="41">
        <v>0</v>
      </c>
      <c r="E1610" s="41">
        <v>-1.65</v>
      </c>
      <c r="F1610" s="41">
        <f>SUM(F1608)</f>
        <v>-2</v>
      </c>
      <c r="G1610" s="9" t="str">
        <f t="shared" ref="G1610:G1673" si="50">IF(E1610&lt;0.01,"",IF(E1610&gt;F1610,"BUDGET ERROR - INSUFICIENT",""))</f>
        <v/>
      </c>
      <c r="H1610" s="52" t="str">
        <f t="shared" ref="H1610:H1673" si="51">IF(F1610&lt;0.1,"",IF(D1610=0,"NO ORIGINAL BUDGET",(F1610-D1610)/D1610))</f>
        <v/>
      </c>
    </row>
    <row r="1611" spans="1:8">
      <c r="B1611" s="1"/>
      <c r="C1611" s="1"/>
      <c r="D1611" s="31"/>
      <c r="E1611" s="31"/>
      <c r="F1611" s="31"/>
      <c r="G1611" s="9" t="str">
        <f t="shared" si="50"/>
        <v/>
      </c>
      <c r="H1611" s="52" t="str">
        <f t="shared" si="51"/>
        <v/>
      </c>
    </row>
    <row r="1612" spans="1:8" ht="15.75" thickBot="1">
      <c r="A1612" s="48" t="str">
        <f>('ANNEXURE B &amp; C'!U$3)</f>
        <v>410305</v>
      </c>
      <c r="B1612" s="5">
        <v>2459998</v>
      </c>
      <c r="C1612" s="5" t="s">
        <v>155</v>
      </c>
      <c r="D1612" s="41">
        <v>0</v>
      </c>
      <c r="E1612" s="41">
        <v>-1.65</v>
      </c>
      <c r="F1612" s="41">
        <f>SUM(F1610)</f>
        <v>-2</v>
      </c>
      <c r="G1612" s="9" t="str">
        <f t="shared" si="50"/>
        <v/>
      </c>
      <c r="H1612" s="52" t="str">
        <f t="shared" si="51"/>
        <v/>
      </c>
    </row>
    <row r="1613" spans="1:8">
      <c r="B1613" s="1"/>
      <c r="C1613" s="1"/>
      <c r="D1613" s="31"/>
      <c r="E1613" s="31"/>
      <c r="F1613" s="31"/>
      <c r="G1613" s="9" t="str">
        <f t="shared" si="50"/>
        <v/>
      </c>
      <c r="H1613" s="52" t="str">
        <f t="shared" si="51"/>
        <v/>
      </c>
    </row>
    <row r="1614" spans="1:8">
      <c r="A1614" s="48" t="str">
        <f>('ANNEXURE B &amp; C'!U$3)</f>
        <v>410305</v>
      </c>
      <c r="B1614" s="1">
        <v>3010000</v>
      </c>
      <c r="C1614" s="1" t="s">
        <v>156</v>
      </c>
      <c r="D1614" s="31"/>
      <c r="E1614" s="31"/>
      <c r="F1614" s="31"/>
      <c r="G1614" s="9" t="str">
        <f t="shared" si="50"/>
        <v/>
      </c>
      <c r="H1614" s="52" t="str">
        <f t="shared" si="51"/>
        <v/>
      </c>
    </row>
    <row r="1615" spans="1:8">
      <c r="A1615" s="48" t="str">
        <f>('ANNEXURE B &amp; C'!U$3)</f>
        <v>410305</v>
      </c>
      <c r="B1615" s="2">
        <v>3010001</v>
      </c>
      <c r="C1615" s="2" t="s">
        <v>112</v>
      </c>
      <c r="D1615" s="38">
        <v>632511</v>
      </c>
      <c r="E1615" s="38">
        <v>314704.63999999996</v>
      </c>
      <c r="F1615" s="38">
        <f>('ANNEXURE B &amp; C'!U$188)</f>
        <v>628304</v>
      </c>
      <c r="G1615" s="9" t="str">
        <f t="shared" si="50"/>
        <v/>
      </c>
      <c r="H1615" s="52">
        <f t="shared" si="51"/>
        <v>-6.6512677249881821E-3</v>
      </c>
    </row>
    <row r="1616" spans="1:8">
      <c r="A1616" s="48" t="str">
        <f>('ANNEXURE B &amp; C'!U$3)</f>
        <v>410305</v>
      </c>
      <c r="B1616" s="2">
        <v>3010002</v>
      </c>
      <c r="C1616" s="2" t="s">
        <v>155</v>
      </c>
      <c r="D1616" s="38">
        <v>0</v>
      </c>
      <c r="E1616" s="38">
        <v>-1.65</v>
      </c>
      <c r="F1616" s="38">
        <f>('ANNEXURE B &amp; C'!U$189)</f>
        <v>-2</v>
      </c>
      <c r="G1616" s="9" t="str">
        <f t="shared" si="50"/>
        <v/>
      </c>
      <c r="H1616" s="52" t="str">
        <f t="shared" si="51"/>
        <v/>
      </c>
    </row>
    <row r="1617" spans="1:8">
      <c r="A1617" s="48" t="str">
        <f>('ANNEXURE B &amp; C'!U$3)</f>
        <v>410305</v>
      </c>
      <c r="B1617" s="2"/>
      <c r="C1617" s="1" t="s">
        <v>338</v>
      </c>
      <c r="D1617" s="39"/>
      <c r="E1617" s="39"/>
      <c r="F1617" s="39">
        <f>('ANNEXURE B &amp; C'!U$190)</f>
        <v>0</v>
      </c>
      <c r="G1617" s="9" t="str">
        <f t="shared" si="50"/>
        <v/>
      </c>
      <c r="H1617" s="52" t="str">
        <f t="shared" si="51"/>
        <v/>
      </c>
    </row>
    <row r="1618" spans="1:8" ht="15.75" thickBot="1">
      <c r="A1618" s="48" t="str">
        <f>('ANNEXURE B &amp; C'!U$3)</f>
        <v>410305</v>
      </c>
      <c r="B1618" s="5">
        <v>3019995</v>
      </c>
      <c r="C1618" s="5" t="s">
        <v>339</v>
      </c>
      <c r="D1618" s="37">
        <v>632511</v>
      </c>
      <c r="E1618" s="37">
        <v>314702.98999999993</v>
      </c>
      <c r="F1618" s="37">
        <f>('ANNEXURE B &amp; C'!U$191)</f>
        <v>628302</v>
      </c>
      <c r="G1618" s="9" t="str">
        <f t="shared" si="50"/>
        <v/>
      </c>
      <c r="H1618" s="52">
        <f t="shared" si="51"/>
        <v>-6.6544297253328397E-3</v>
      </c>
    </row>
    <row r="1619" spans="1:8">
      <c r="B1619" s="1"/>
      <c r="C1619" s="1"/>
      <c r="D1619" s="31"/>
      <c r="E1619" s="31"/>
      <c r="F1619" s="31"/>
      <c r="G1619" s="9" t="str">
        <f t="shared" si="50"/>
        <v/>
      </c>
      <c r="H1619" s="52" t="str">
        <f t="shared" si="51"/>
        <v/>
      </c>
    </row>
    <row r="1620" spans="1:8">
      <c r="A1620" s="48" t="str">
        <f>('ANNEXURE B &amp; C'!U$3)</f>
        <v>410305</v>
      </c>
      <c r="B1620" s="1">
        <v>4030000</v>
      </c>
      <c r="C1620" s="1" t="s">
        <v>157</v>
      </c>
      <c r="D1620" s="31"/>
      <c r="E1620" s="31"/>
      <c r="F1620" s="31"/>
      <c r="G1620" s="9" t="str">
        <f t="shared" si="50"/>
        <v/>
      </c>
      <c r="H1620" s="52" t="str">
        <f t="shared" si="51"/>
        <v/>
      </c>
    </row>
    <row r="1621" spans="1:8">
      <c r="A1621" s="48" t="str">
        <f>('ANNEXURE B &amp; C'!U$3)</f>
        <v>410305</v>
      </c>
      <c r="B1621" s="2">
        <v>4030001</v>
      </c>
      <c r="C1621" s="2" t="s">
        <v>158</v>
      </c>
      <c r="D1621" s="20">
        <v>0</v>
      </c>
      <c r="E1621" s="20">
        <v>0</v>
      </c>
      <c r="F1621" s="38">
        <f>('ANNEXURE B &amp; C'!U$194)</f>
        <v>0</v>
      </c>
      <c r="G1621" s="9" t="str">
        <f t="shared" si="50"/>
        <v/>
      </c>
      <c r="H1621" s="52" t="str">
        <f t="shared" si="51"/>
        <v/>
      </c>
    </row>
    <row r="1622" spans="1:8">
      <c r="A1622" s="48" t="str">
        <f>('ANNEXURE B &amp; C'!U$3)</f>
        <v>410305</v>
      </c>
      <c r="B1622" s="2">
        <v>4030002</v>
      </c>
      <c r="C1622" s="2" t="s">
        <v>159</v>
      </c>
      <c r="D1622" s="20">
        <v>0</v>
      </c>
      <c r="E1622" s="20">
        <v>0</v>
      </c>
      <c r="F1622" s="38">
        <f>('ANNEXURE B &amp; C'!U$195)</f>
        <v>0</v>
      </c>
      <c r="G1622" s="9" t="str">
        <f t="shared" si="50"/>
        <v/>
      </c>
      <c r="H1622" s="52" t="str">
        <f t="shared" si="51"/>
        <v/>
      </c>
    </row>
    <row r="1623" spans="1:8">
      <c r="A1623" s="48" t="str">
        <f>('ANNEXURE B &amp; C'!U$3)</f>
        <v>410305</v>
      </c>
      <c r="B1623" s="2">
        <v>4030003</v>
      </c>
      <c r="C1623" s="2" t="s">
        <v>160</v>
      </c>
      <c r="D1623" s="20">
        <v>0</v>
      </c>
      <c r="E1623" s="20">
        <v>0</v>
      </c>
      <c r="F1623" s="38">
        <f>('ANNEXURE B &amp; C'!U$196)</f>
        <v>0</v>
      </c>
      <c r="G1623" s="9" t="str">
        <f t="shared" si="50"/>
        <v/>
      </c>
      <c r="H1623" s="52" t="str">
        <f t="shared" si="51"/>
        <v/>
      </c>
    </row>
    <row r="1624" spans="1:8">
      <c r="A1624" s="48" t="str">
        <f>('ANNEXURE B &amp; C'!U$3)</f>
        <v>410305</v>
      </c>
      <c r="B1624" s="2">
        <v>4030004</v>
      </c>
      <c r="C1624" s="2" t="s">
        <v>161</v>
      </c>
      <c r="D1624" s="20">
        <v>0</v>
      </c>
      <c r="E1624" s="20">
        <v>0</v>
      </c>
      <c r="F1624" s="38">
        <f>('ANNEXURE B &amp; C'!U$197)</f>
        <v>0</v>
      </c>
      <c r="G1624" s="9" t="str">
        <f t="shared" si="50"/>
        <v/>
      </c>
      <c r="H1624" s="52" t="str">
        <f t="shared" si="51"/>
        <v/>
      </c>
    </row>
    <row r="1625" spans="1:8">
      <c r="A1625" s="48" t="str">
        <f>('ANNEXURE B &amp; C'!U$3)</f>
        <v>410305</v>
      </c>
      <c r="B1625" s="2">
        <v>4030005</v>
      </c>
      <c r="C1625" s="2" t="s">
        <v>162</v>
      </c>
      <c r="D1625" s="20">
        <v>0</v>
      </c>
      <c r="E1625" s="20">
        <v>0</v>
      </c>
      <c r="F1625" s="38">
        <f>('ANNEXURE B &amp; C'!U$198)</f>
        <v>0</v>
      </c>
      <c r="G1625" s="9" t="str">
        <f t="shared" si="50"/>
        <v/>
      </c>
      <c r="H1625" s="52" t="str">
        <f t="shared" si="51"/>
        <v/>
      </c>
    </row>
    <row r="1626" spans="1:8" ht="15.75" thickBot="1">
      <c r="A1626" s="48" t="str">
        <f>('ANNEXURE B &amp; C'!U$3)</f>
        <v>410305</v>
      </c>
      <c r="B1626" s="3">
        <v>4039995</v>
      </c>
      <c r="C1626" s="3" t="s">
        <v>163</v>
      </c>
      <c r="D1626" s="42">
        <v>0</v>
      </c>
      <c r="E1626" s="36">
        <v>0</v>
      </c>
      <c r="F1626" s="43">
        <f>SUM(F1621:F1625)</f>
        <v>0</v>
      </c>
      <c r="G1626" s="9" t="str">
        <f t="shared" si="50"/>
        <v/>
      </c>
      <c r="H1626" s="52" t="str">
        <f t="shared" si="51"/>
        <v/>
      </c>
    </row>
    <row r="1627" spans="1:8" ht="15.75" thickTop="1">
      <c r="B1627" s="2"/>
      <c r="C1627" s="2"/>
      <c r="D1627" s="32"/>
      <c r="E1627" s="32"/>
      <c r="G1627" s="9" t="str">
        <f t="shared" si="50"/>
        <v/>
      </c>
      <c r="H1627" s="52" t="str">
        <f t="shared" si="51"/>
        <v/>
      </c>
    </row>
    <row r="1628" spans="1:8">
      <c r="A1628" s="48" t="str">
        <f>('ANNEXURE B &amp; C'!U$3)</f>
        <v>410305</v>
      </c>
      <c r="B1628" s="1">
        <v>4030000</v>
      </c>
      <c r="C1628" s="1" t="s">
        <v>164</v>
      </c>
      <c r="D1628" s="31"/>
      <c r="E1628" s="31"/>
      <c r="F1628" s="31"/>
      <c r="G1628" s="9" t="str">
        <f t="shared" si="50"/>
        <v/>
      </c>
      <c r="H1628" s="52" t="str">
        <f t="shared" si="51"/>
        <v/>
      </c>
    </row>
    <row r="1629" spans="1:8">
      <c r="A1629" s="48" t="str">
        <f>('ANNEXURE B &amp; C'!U$3)</f>
        <v>410305</v>
      </c>
      <c r="B1629" s="2">
        <v>4031001</v>
      </c>
      <c r="C1629" s="2" t="s">
        <v>158</v>
      </c>
      <c r="D1629" s="20">
        <v>0</v>
      </c>
      <c r="E1629" s="20">
        <v>0</v>
      </c>
      <c r="F1629" s="38">
        <f>('ANNEXURE B &amp; C'!U$202)</f>
        <v>0</v>
      </c>
      <c r="G1629" s="9" t="str">
        <f t="shared" si="50"/>
        <v/>
      </c>
      <c r="H1629" s="52" t="str">
        <f t="shared" si="51"/>
        <v/>
      </c>
    </row>
    <row r="1630" spans="1:8">
      <c r="A1630" s="48" t="str">
        <f>('ANNEXURE B &amp; C'!U$3)</f>
        <v>410305</v>
      </c>
      <c r="B1630" s="2">
        <v>4031002</v>
      </c>
      <c r="C1630" s="2" t="s">
        <v>159</v>
      </c>
      <c r="D1630" s="20">
        <v>0</v>
      </c>
      <c r="E1630" s="20">
        <v>0</v>
      </c>
      <c r="F1630" s="38">
        <f>('ANNEXURE B &amp; C'!U$203)</f>
        <v>0</v>
      </c>
      <c r="G1630" s="9" t="str">
        <f t="shared" si="50"/>
        <v/>
      </c>
      <c r="H1630" s="52" t="str">
        <f t="shared" si="51"/>
        <v/>
      </c>
    </row>
    <row r="1631" spans="1:8">
      <c r="A1631" s="48" t="str">
        <f>('ANNEXURE B &amp; C'!U$3)</f>
        <v>410305</v>
      </c>
      <c r="B1631" s="2">
        <v>4031003</v>
      </c>
      <c r="C1631" s="2" t="s">
        <v>160</v>
      </c>
      <c r="D1631" s="20">
        <v>0</v>
      </c>
      <c r="E1631" s="20">
        <v>0</v>
      </c>
      <c r="F1631" s="38">
        <f>('ANNEXURE B &amp; C'!U$204)</f>
        <v>0</v>
      </c>
      <c r="G1631" s="9" t="str">
        <f t="shared" si="50"/>
        <v/>
      </c>
      <c r="H1631" s="52" t="str">
        <f t="shared" si="51"/>
        <v/>
      </c>
    </row>
    <row r="1632" spans="1:8">
      <c r="A1632" s="48" t="str">
        <f>('ANNEXURE B &amp; C'!U$3)</f>
        <v>410305</v>
      </c>
      <c r="B1632" s="2">
        <v>4031004</v>
      </c>
      <c r="C1632" s="2" t="s">
        <v>161</v>
      </c>
      <c r="D1632" s="20">
        <v>0</v>
      </c>
      <c r="E1632" s="20">
        <v>0</v>
      </c>
      <c r="F1632" s="38">
        <f>('ANNEXURE B &amp; C'!U$205)</f>
        <v>0</v>
      </c>
      <c r="G1632" s="9" t="str">
        <f t="shared" si="50"/>
        <v/>
      </c>
      <c r="H1632" s="52" t="str">
        <f t="shared" si="51"/>
        <v/>
      </c>
    </row>
    <row r="1633" spans="1:8">
      <c r="A1633" s="48" t="str">
        <f>('ANNEXURE B &amp; C'!U$3)</f>
        <v>410305</v>
      </c>
      <c r="B1633" s="2">
        <v>4031005</v>
      </c>
      <c r="C1633" s="2" t="s">
        <v>162</v>
      </c>
      <c r="D1633" s="20">
        <v>0</v>
      </c>
      <c r="E1633" s="20">
        <v>0</v>
      </c>
      <c r="F1633" s="38">
        <f>('ANNEXURE B &amp; C'!U$206)</f>
        <v>0</v>
      </c>
      <c r="G1633" s="9" t="str">
        <f t="shared" si="50"/>
        <v/>
      </c>
      <c r="H1633" s="52" t="str">
        <f t="shared" si="51"/>
        <v/>
      </c>
    </row>
    <row r="1634" spans="1:8">
      <c r="A1634" s="48" t="str">
        <f>('ANNEXURE B &amp; C'!U$3)</f>
        <v>410305</v>
      </c>
      <c r="B1634" s="3">
        <v>4039995</v>
      </c>
      <c r="C1634" s="3" t="s">
        <v>165</v>
      </c>
      <c r="D1634" s="39">
        <v>0</v>
      </c>
      <c r="E1634" s="39">
        <v>0</v>
      </c>
      <c r="F1634" s="39">
        <f>SUM(F1629:F1633)</f>
        <v>0</v>
      </c>
      <c r="G1634" s="9" t="str">
        <f t="shared" si="50"/>
        <v/>
      </c>
      <c r="H1634" s="52" t="str">
        <f t="shared" si="51"/>
        <v/>
      </c>
    </row>
    <row r="1635" spans="1:8">
      <c r="B1635" s="2"/>
      <c r="C1635" s="2"/>
      <c r="D1635" s="32"/>
      <c r="E1635" s="32"/>
      <c r="G1635" s="9" t="str">
        <f t="shared" si="50"/>
        <v/>
      </c>
      <c r="H1635" s="52" t="str">
        <f t="shared" si="51"/>
        <v/>
      </c>
    </row>
    <row r="1636" spans="1:8" ht="15.75" thickBot="1">
      <c r="A1636" s="48" t="str">
        <f>('ANNEXURE B &amp; C'!U$3)</f>
        <v>410305</v>
      </c>
      <c r="B1636" s="5">
        <v>4039995</v>
      </c>
      <c r="C1636" s="5" t="s">
        <v>166</v>
      </c>
      <c r="D1636" s="41">
        <v>0</v>
      </c>
      <c r="E1636" s="41">
        <v>0</v>
      </c>
      <c r="F1636" s="41">
        <f>SUM(F1634+F1626)</f>
        <v>0</v>
      </c>
      <c r="G1636" s="9" t="str">
        <f t="shared" si="50"/>
        <v/>
      </c>
      <c r="H1636" s="52" t="str">
        <f t="shared" si="51"/>
        <v/>
      </c>
    </row>
    <row r="1637" spans="1:8">
      <c r="G1637" s="9" t="str">
        <f t="shared" si="50"/>
        <v/>
      </c>
      <c r="H1637" s="52" t="str">
        <f t="shared" si="51"/>
        <v/>
      </c>
    </row>
    <row r="1638" spans="1:8">
      <c r="A1638" s="48" t="str">
        <f>('ANNEXURE B &amp; C'!V$3)</f>
        <v>410306</v>
      </c>
      <c r="B1638" s="1">
        <v>1000000</v>
      </c>
      <c r="C1638" s="1" t="s">
        <v>0</v>
      </c>
      <c r="D1638" s="31"/>
      <c r="E1638" s="31"/>
      <c r="G1638" s="9" t="str">
        <f t="shared" si="50"/>
        <v/>
      </c>
      <c r="H1638" s="52" t="str">
        <f t="shared" si="51"/>
        <v/>
      </c>
    </row>
    <row r="1639" spans="1:8">
      <c r="B1639" s="1"/>
      <c r="C1639" s="1"/>
      <c r="D1639" s="31"/>
      <c r="E1639" s="31"/>
      <c r="G1639" s="9" t="str">
        <f t="shared" si="50"/>
        <v/>
      </c>
      <c r="H1639" s="52" t="str">
        <f t="shared" si="51"/>
        <v/>
      </c>
    </row>
    <row r="1640" spans="1:8">
      <c r="A1640" s="48" t="str">
        <f>('ANNEXURE B &amp; C'!V$3)</f>
        <v>410306</v>
      </c>
      <c r="B1640" s="1">
        <v>1020000</v>
      </c>
      <c r="C1640" s="1" t="s">
        <v>2</v>
      </c>
      <c r="D1640" s="31"/>
      <c r="E1640" s="31"/>
      <c r="F1640" s="31"/>
      <c r="G1640" s="9" t="str">
        <f t="shared" si="50"/>
        <v/>
      </c>
      <c r="H1640" s="52" t="str">
        <f t="shared" si="51"/>
        <v/>
      </c>
    </row>
    <row r="1641" spans="1:8">
      <c r="A1641" s="48" t="str">
        <f>('ANNEXURE B &amp; C'!V$3)</f>
        <v>410306</v>
      </c>
      <c r="B1641" s="2">
        <v>1020001</v>
      </c>
      <c r="C1641" s="2" t="s">
        <v>3</v>
      </c>
      <c r="D1641" s="20">
        <v>0</v>
      </c>
      <c r="E1641" s="20">
        <v>0</v>
      </c>
      <c r="F1641" s="38">
        <f>('ANNEXURE B &amp; C'!V$10)</f>
        <v>0</v>
      </c>
      <c r="G1641" s="9" t="str">
        <f t="shared" si="50"/>
        <v/>
      </c>
      <c r="H1641" s="52" t="str">
        <f t="shared" si="51"/>
        <v/>
      </c>
    </row>
    <row r="1642" spans="1:8">
      <c r="A1642" s="48" t="str">
        <f>('ANNEXURE B &amp; C'!V$3)</f>
        <v>410306</v>
      </c>
      <c r="B1642" s="2">
        <v>1020002</v>
      </c>
      <c r="C1642" s="2" t="s">
        <v>4</v>
      </c>
      <c r="D1642" s="20">
        <v>0</v>
      </c>
      <c r="E1642" s="20">
        <v>0</v>
      </c>
      <c r="F1642" s="38">
        <f>('ANNEXURE B &amp; C'!V$11)</f>
        <v>0</v>
      </c>
      <c r="G1642" s="9" t="str">
        <f t="shared" si="50"/>
        <v/>
      </c>
      <c r="H1642" s="52" t="str">
        <f t="shared" si="51"/>
        <v/>
      </c>
    </row>
    <row r="1643" spans="1:8">
      <c r="A1643" s="48" t="str">
        <f>('ANNEXURE B &amp; C'!V$3)</f>
        <v>410306</v>
      </c>
      <c r="B1643" s="2">
        <v>1020004</v>
      </c>
      <c r="C1643" s="2" t="s">
        <v>5</v>
      </c>
      <c r="D1643" s="20">
        <v>0</v>
      </c>
      <c r="E1643" s="20">
        <v>0</v>
      </c>
      <c r="F1643" s="38">
        <f>('ANNEXURE B &amp; C'!V$12)</f>
        <v>0</v>
      </c>
      <c r="G1643" s="9" t="str">
        <f t="shared" si="50"/>
        <v/>
      </c>
      <c r="H1643" s="52" t="str">
        <f t="shared" si="51"/>
        <v/>
      </c>
    </row>
    <row r="1644" spans="1:8">
      <c r="A1644" s="48" t="str">
        <f>('ANNEXURE B &amp; C'!V$3)</f>
        <v>410306</v>
      </c>
      <c r="B1644" s="2">
        <v>1020005</v>
      </c>
      <c r="C1644" s="2" t="s">
        <v>6</v>
      </c>
      <c r="D1644" s="20">
        <v>0</v>
      </c>
      <c r="E1644" s="20">
        <v>0</v>
      </c>
      <c r="F1644" s="38">
        <f>('ANNEXURE B &amp; C'!V$13)</f>
        <v>0</v>
      </c>
      <c r="G1644" s="9" t="str">
        <f t="shared" si="50"/>
        <v/>
      </c>
      <c r="H1644" s="52" t="str">
        <f t="shared" si="51"/>
        <v/>
      </c>
    </row>
    <row r="1645" spans="1:8">
      <c r="A1645" s="48" t="str">
        <f>('ANNEXURE B &amp; C'!V$3)</f>
        <v>410306</v>
      </c>
      <c r="B1645" s="2">
        <v>1020006</v>
      </c>
      <c r="C1645" s="2" t="s">
        <v>7</v>
      </c>
      <c r="D1645" s="20">
        <v>0</v>
      </c>
      <c r="E1645" s="20">
        <v>0</v>
      </c>
      <c r="F1645" s="38">
        <f>('ANNEXURE B &amp; C'!V$14)</f>
        <v>0</v>
      </c>
      <c r="G1645" s="9" t="str">
        <f t="shared" si="50"/>
        <v/>
      </c>
      <c r="H1645" s="52" t="str">
        <f t="shared" si="51"/>
        <v/>
      </c>
    </row>
    <row r="1646" spans="1:8">
      <c r="A1646" s="48" t="str">
        <f>('ANNEXURE B &amp; C'!V$3)</f>
        <v>410306</v>
      </c>
      <c r="B1646" s="2">
        <v>1020007</v>
      </c>
      <c r="C1646" s="2" t="s">
        <v>8</v>
      </c>
      <c r="D1646" s="20">
        <v>0</v>
      </c>
      <c r="E1646" s="20">
        <v>0</v>
      </c>
      <c r="F1646" s="38">
        <f>('ANNEXURE B &amp; C'!V$15)</f>
        <v>0</v>
      </c>
      <c r="G1646" s="9" t="str">
        <f t="shared" si="50"/>
        <v/>
      </c>
      <c r="H1646" s="52" t="str">
        <f t="shared" si="51"/>
        <v/>
      </c>
    </row>
    <row r="1647" spans="1:8">
      <c r="A1647" s="48" t="str">
        <f>('ANNEXURE B &amp; C'!V$3)</f>
        <v>410306</v>
      </c>
      <c r="B1647" s="2">
        <v>1020009</v>
      </c>
      <c r="C1647" s="2" t="s">
        <v>9</v>
      </c>
      <c r="D1647" s="20">
        <v>0</v>
      </c>
      <c r="E1647" s="20">
        <v>0</v>
      </c>
      <c r="F1647" s="38">
        <f>('ANNEXURE B &amp; C'!V$16)</f>
        <v>0</v>
      </c>
      <c r="G1647" s="9" t="str">
        <f t="shared" si="50"/>
        <v/>
      </c>
      <c r="H1647" s="52" t="str">
        <f t="shared" si="51"/>
        <v/>
      </c>
    </row>
    <row r="1648" spans="1:8">
      <c r="A1648" s="48" t="str">
        <f>('ANNEXURE B &amp; C'!V$3)</f>
        <v>410306</v>
      </c>
      <c r="B1648" s="2">
        <v>1020010</v>
      </c>
      <c r="C1648" s="2" t="s">
        <v>10</v>
      </c>
      <c r="D1648" s="20">
        <v>0</v>
      </c>
      <c r="E1648" s="20">
        <v>0</v>
      </c>
      <c r="F1648" s="38">
        <f>('ANNEXURE B &amp; C'!V$17)</f>
        <v>0</v>
      </c>
      <c r="G1648" s="9" t="str">
        <f t="shared" si="50"/>
        <v/>
      </c>
      <c r="H1648" s="52" t="str">
        <f t="shared" si="51"/>
        <v/>
      </c>
    </row>
    <row r="1649" spans="1:8">
      <c r="A1649" s="48" t="str">
        <f>('ANNEXURE B &amp; C'!V$3)</f>
        <v>410306</v>
      </c>
      <c r="B1649" s="2">
        <v>1020011</v>
      </c>
      <c r="C1649" s="2" t="s">
        <v>11</v>
      </c>
      <c r="D1649" s="20">
        <v>0</v>
      </c>
      <c r="E1649" s="20">
        <v>8976</v>
      </c>
      <c r="F1649" s="38">
        <f>('ANNEXURE B &amp; C'!V$18)</f>
        <v>0</v>
      </c>
      <c r="G1649" s="9" t="str">
        <f t="shared" si="50"/>
        <v>BUDGET ERROR - INSUFICIENT</v>
      </c>
      <c r="H1649" s="52" t="str">
        <f t="shared" si="51"/>
        <v/>
      </c>
    </row>
    <row r="1650" spans="1:8">
      <c r="A1650" s="48" t="str">
        <f>('ANNEXURE B &amp; C'!V$3)</f>
        <v>410306</v>
      </c>
      <c r="B1650" s="2">
        <v>1020012</v>
      </c>
      <c r="C1650" s="2" t="s">
        <v>12</v>
      </c>
      <c r="D1650" s="20">
        <v>0</v>
      </c>
      <c r="E1650" s="20">
        <v>0</v>
      </c>
      <c r="F1650" s="38">
        <f>('ANNEXURE B &amp; C'!V$19)</f>
        <v>0</v>
      </c>
      <c r="G1650" s="9" t="str">
        <f t="shared" si="50"/>
        <v/>
      </c>
      <c r="H1650" s="52" t="str">
        <f t="shared" si="51"/>
        <v/>
      </c>
    </row>
    <row r="1651" spans="1:8">
      <c r="A1651" s="48" t="str">
        <f>('ANNEXURE B &amp; C'!V$3)</f>
        <v>410306</v>
      </c>
      <c r="B1651" s="2">
        <v>1020013</v>
      </c>
      <c r="C1651" s="2" t="s">
        <v>13</v>
      </c>
      <c r="D1651" s="20">
        <v>1497</v>
      </c>
      <c r="E1651" s="20">
        <v>748.68</v>
      </c>
      <c r="F1651" s="38">
        <f>('ANNEXURE B &amp; C'!V$20)</f>
        <v>1498</v>
      </c>
      <c r="G1651" s="9" t="str">
        <f t="shared" si="50"/>
        <v/>
      </c>
      <c r="H1651" s="52">
        <f t="shared" si="51"/>
        <v>6.680026720106881E-4</v>
      </c>
    </row>
    <row r="1652" spans="1:8">
      <c r="A1652" s="48" t="str">
        <f>('ANNEXURE B &amp; C'!V$3)</f>
        <v>410306</v>
      </c>
      <c r="B1652" s="2">
        <v>1020014</v>
      </c>
      <c r="C1652" s="2" t="s">
        <v>14</v>
      </c>
      <c r="D1652" s="20">
        <v>0</v>
      </c>
      <c r="E1652" s="20">
        <v>0</v>
      </c>
      <c r="F1652" s="38">
        <f>('ANNEXURE B &amp; C'!V$21)</f>
        <v>0</v>
      </c>
      <c r="G1652" s="9" t="str">
        <f t="shared" si="50"/>
        <v/>
      </c>
      <c r="H1652" s="52" t="str">
        <f t="shared" si="51"/>
        <v/>
      </c>
    </row>
    <row r="1653" spans="1:8" ht="15.75" thickBot="1">
      <c r="A1653" s="48" t="str">
        <f>('ANNEXURE B &amp; C'!V$3)</f>
        <v>410306</v>
      </c>
      <c r="B1653" s="3">
        <v>1029990</v>
      </c>
      <c r="C1653" s="3" t="s">
        <v>15</v>
      </c>
      <c r="D1653" s="41">
        <v>1497</v>
      </c>
      <c r="E1653" s="41">
        <v>9724.68</v>
      </c>
      <c r="F1653" s="41">
        <f>SUM(F1641:F1652)</f>
        <v>1498</v>
      </c>
      <c r="G1653" s="9" t="str">
        <f t="shared" si="50"/>
        <v>BUDGET ERROR - INSUFICIENT</v>
      </c>
      <c r="H1653" s="52">
        <f t="shared" si="51"/>
        <v>6.680026720106881E-4</v>
      </c>
    </row>
    <row r="1654" spans="1:8">
      <c r="B1654" s="1"/>
      <c r="C1654" s="1"/>
      <c r="D1654" s="31"/>
      <c r="E1654" s="31"/>
      <c r="F1654" s="31"/>
      <c r="G1654" s="9" t="str">
        <f t="shared" si="50"/>
        <v/>
      </c>
      <c r="H1654" s="52" t="str">
        <f t="shared" si="51"/>
        <v/>
      </c>
    </row>
    <row r="1655" spans="1:8">
      <c r="A1655" s="48" t="str">
        <f>('ANNEXURE B &amp; C'!V$3)</f>
        <v>410306</v>
      </c>
      <c r="B1655" s="1">
        <v>1030000</v>
      </c>
      <c r="C1655" s="1" t="s">
        <v>16</v>
      </c>
      <c r="D1655" s="31"/>
      <c r="E1655" s="31"/>
      <c r="F1655" s="31"/>
      <c r="G1655" s="9" t="str">
        <f t="shared" si="50"/>
        <v/>
      </c>
      <c r="H1655" s="52" t="str">
        <f t="shared" si="51"/>
        <v/>
      </c>
    </row>
    <row r="1656" spans="1:8">
      <c r="A1656" s="48" t="str">
        <f>('ANNEXURE B &amp; C'!V$3)</f>
        <v>410306</v>
      </c>
      <c r="B1656" s="2">
        <v>1030001</v>
      </c>
      <c r="C1656" s="2" t="s">
        <v>17</v>
      </c>
      <c r="D1656" s="20">
        <v>0</v>
      </c>
      <c r="E1656" s="20">
        <v>0</v>
      </c>
      <c r="F1656" s="38">
        <f>('ANNEXURE B &amp; C'!V$25)</f>
        <v>0</v>
      </c>
      <c r="G1656" s="9" t="str">
        <f t="shared" si="50"/>
        <v/>
      </c>
      <c r="H1656" s="52" t="str">
        <f t="shared" si="51"/>
        <v/>
      </c>
    </row>
    <row r="1657" spans="1:8">
      <c r="A1657" s="48" t="str">
        <f>('ANNEXURE B &amp; C'!V$3)</f>
        <v>410306</v>
      </c>
      <c r="B1657" s="2">
        <v>1030002</v>
      </c>
      <c r="C1657" s="2" t="s">
        <v>18</v>
      </c>
      <c r="D1657" s="20">
        <v>0</v>
      </c>
      <c r="E1657" s="20">
        <v>8024.4</v>
      </c>
      <c r="F1657" s="38">
        <f>('ANNEXURE B &amp; C'!V$26)</f>
        <v>16050</v>
      </c>
      <c r="G1657" s="9" t="str">
        <f t="shared" si="50"/>
        <v/>
      </c>
      <c r="H1657" s="52" t="str">
        <f t="shared" si="51"/>
        <v>NO ORIGINAL BUDGET</v>
      </c>
    </row>
    <row r="1658" spans="1:8">
      <c r="A1658" s="48" t="str">
        <f>('ANNEXURE B &amp; C'!V$3)</f>
        <v>410306</v>
      </c>
      <c r="B1658" s="2">
        <v>1030003</v>
      </c>
      <c r="C1658" s="2" t="s">
        <v>19</v>
      </c>
      <c r="D1658" s="20">
        <v>0</v>
      </c>
      <c r="E1658" s="20">
        <v>0</v>
      </c>
      <c r="F1658" s="38">
        <f>('ANNEXURE B &amp; C'!V$27)</f>
        <v>0</v>
      </c>
      <c r="G1658" s="9" t="str">
        <f t="shared" si="50"/>
        <v/>
      </c>
      <c r="H1658" s="52" t="str">
        <f t="shared" si="51"/>
        <v/>
      </c>
    </row>
    <row r="1659" spans="1:8">
      <c r="A1659" s="48" t="str">
        <f>('ANNEXURE B &amp; C'!V$3)</f>
        <v>410306</v>
      </c>
      <c r="B1659" s="2">
        <v>1030004</v>
      </c>
      <c r="C1659" s="2" t="s">
        <v>20</v>
      </c>
      <c r="D1659" s="20">
        <v>0</v>
      </c>
      <c r="E1659" s="20">
        <v>0</v>
      </c>
      <c r="F1659" s="38">
        <f>('ANNEXURE B &amp; C'!V$28)</f>
        <v>0</v>
      </c>
      <c r="G1659" s="9" t="str">
        <f t="shared" si="50"/>
        <v/>
      </c>
      <c r="H1659" s="52" t="str">
        <f t="shared" si="51"/>
        <v/>
      </c>
    </row>
    <row r="1660" spans="1:8">
      <c r="A1660" s="48" t="str">
        <f>('ANNEXURE B &amp; C'!V$3)</f>
        <v>410306</v>
      </c>
      <c r="B1660" s="3">
        <v>1039990</v>
      </c>
      <c r="C1660" s="3" t="s">
        <v>21</v>
      </c>
      <c r="D1660" s="39">
        <v>0</v>
      </c>
      <c r="E1660" s="39">
        <v>8024.4</v>
      </c>
      <c r="F1660" s="39">
        <f>SUM(F1656:F1659)</f>
        <v>16050</v>
      </c>
      <c r="G1660" s="9" t="str">
        <f t="shared" si="50"/>
        <v/>
      </c>
      <c r="H1660" s="52" t="str">
        <f t="shared" si="51"/>
        <v>NO ORIGINAL BUDGET</v>
      </c>
    </row>
    <row r="1661" spans="1:8">
      <c r="B1661" s="1"/>
      <c r="C1661" s="1"/>
      <c r="D1661" s="31"/>
      <c r="E1661" s="31"/>
      <c r="F1661" s="31"/>
      <c r="G1661" s="9" t="str">
        <f t="shared" si="50"/>
        <v/>
      </c>
      <c r="H1661" s="52" t="str">
        <f t="shared" si="51"/>
        <v/>
      </c>
    </row>
    <row r="1662" spans="1:8">
      <c r="A1662" s="48" t="str">
        <f>('ANNEXURE B &amp; C'!V$3)</f>
        <v>410306</v>
      </c>
      <c r="B1662" s="1">
        <v>1040000</v>
      </c>
      <c r="C1662" s="1" t="s">
        <v>22</v>
      </c>
      <c r="D1662" s="31"/>
      <c r="E1662" s="31"/>
      <c r="F1662" s="31"/>
      <c r="G1662" s="9" t="str">
        <f t="shared" si="50"/>
        <v/>
      </c>
      <c r="H1662" s="52" t="str">
        <f t="shared" si="51"/>
        <v/>
      </c>
    </row>
    <row r="1663" spans="1:8">
      <c r="A1663" s="48" t="str">
        <f>('ANNEXURE B &amp; C'!V$3)</f>
        <v>410306</v>
      </c>
      <c r="B1663" s="2">
        <v>1040001</v>
      </c>
      <c r="C1663" s="2" t="s">
        <v>23</v>
      </c>
      <c r="D1663" s="20">
        <v>342627</v>
      </c>
      <c r="E1663" s="20">
        <v>166357.51</v>
      </c>
      <c r="F1663" s="38">
        <f>('ANNEXURE B &amp; C'!V$32)</f>
        <v>332719</v>
      </c>
      <c r="G1663" s="9" t="str">
        <f t="shared" si="50"/>
        <v/>
      </c>
      <c r="H1663" s="52">
        <f t="shared" si="51"/>
        <v>-2.8917744369241185E-2</v>
      </c>
    </row>
    <row r="1664" spans="1:8">
      <c r="A1664" s="48" t="str">
        <f>('ANNEXURE B &amp; C'!V$3)</f>
        <v>410306</v>
      </c>
      <c r="B1664" s="2">
        <v>1040002</v>
      </c>
      <c r="C1664" s="2" t="s">
        <v>24</v>
      </c>
      <c r="D1664" s="20">
        <v>16049</v>
      </c>
      <c r="E1664" s="20">
        <v>0</v>
      </c>
      <c r="F1664" s="38">
        <f>('ANNEXURE B &amp; C'!V$33)</f>
        <v>0</v>
      </c>
      <c r="G1664" s="9" t="str">
        <f t="shared" si="50"/>
        <v/>
      </c>
      <c r="H1664" s="52" t="str">
        <f t="shared" si="51"/>
        <v/>
      </c>
    </row>
    <row r="1665" spans="1:8">
      <c r="A1665" s="48" t="str">
        <f>('ANNEXURE B &amp; C'!V$3)</f>
        <v>410306</v>
      </c>
      <c r="B1665" s="2">
        <v>1040003</v>
      </c>
      <c r="C1665" s="2" t="s">
        <v>25</v>
      </c>
      <c r="D1665" s="20">
        <v>0</v>
      </c>
      <c r="E1665" s="20">
        <v>0</v>
      </c>
      <c r="F1665" s="38">
        <f>('ANNEXURE B &amp; C'!V$34)</f>
        <v>0</v>
      </c>
      <c r="G1665" s="9" t="str">
        <f t="shared" si="50"/>
        <v/>
      </c>
      <c r="H1665" s="52" t="str">
        <f t="shared" si="51"/>
        <v/>
      </c>
    </row>
    <row r="1666" spans="1:8">
      <c r="A1666" s="48" t="str">
        <f>('ANNEXURE B &amp; C'!V$3)</f>
        <v>410306</v>
      </c>
      <c r="B1666" s="2">
        <v>1040004</v>
      </c>
      <c r="C1666" s="2" t="s">
        <v>26</v>
      </c>
      <c r="D1666" s="20">
        <v>51394</v>
      </c>
      <c r="E1666" s="20">
        <v>24954.06</v>
      </c>
      <c r="F1666" s="38">
        <f>('ANNEXURE B &amp; C'!V$35)</f>
        <v>49910</v>
      </c>
      <c r="G1666" s="9" t="str">
        <f t="shared" si="50"/>
        <v/>
      </c>
      <c r="H1666" s="52">
        <f t="shared" si="51"/>
        <v>-2.8874965949332608E-2</v>
      </c>
    </row>
    <row r="1667" spans="1:8">
      <c r="A1667" s="48" t="str">
        <f>('ANNEXURE B &amp; C'!V$3)</f>
        <v>410306</v>
      </c>
      <c r="B1667" s="2">
        <v>1040005</v>
      </c>
      <c r="C1667" s="2" t="s">
        <v>27</v>
      </c>
      <c r="D1667" s="20">
        <v>17100</v>
      </c>
      <c r="E1667" s="20">
        <v>0</v>
      </c>
      <c r="F1667" s="38">
        <f>('ANNEXURE B &amp; C'!V$36)</f>
        <v>17952</v>
      </c>
      <c r="G1667" s="9" t="str">
        <f t="shared" si="50"/>
        <v/>
      </c>
      <c r="H1667" s="52">
        <f t="shared" si="51"/>
        <v>4.9824561403508771E-2</v>
      </c>
    </row>
    <row r="1668" spans="1:8">
      <c r="A1668" s="48" t="str">
        <f>('ANNEXURE B &amp; C'!V$3)</f>
        <v>410306</v>
      </c>
      <c r="B1668" s="2">
        <v>1040006</v>
      </c>
      <c r="C1668" s="2" t="s">
        <v>28</v>
      </c>
      <c r="D1668" s="20">
        <v>126564</v>
      </c>
      <c r="E1668" s="20">
        <v>66446.5</v>
      </c>
      <c r="F1668" s="38">
        <f>('ANNEXURE B &amp; C'!V$37)</f>
        <v>132894</v>
      </c>
      <c r="G1668" s="9" t="str">
        <f t="shared" si="50"/>
        <v/>
      </c>
      <c r="H1668" s="52">
        <f t="shared" si="51"/>
        <v>5.0014222053664549E-2</v>
      </c>
    </row>
    <row r="1669" spans="1:8">
      <c r="A1669" s="48" t="str">
        <f>('ANNEXURE B &amp; C'!V$3)</f>
        <v>410306</v>
      </c>
      <c r="B1669" s="2">
        <v>1040007</v>
      </c>
      <c r="C1669" s="2" t="s">
        <v>29</v>
      </c>
      <c r="D1669" s="20">
        <v>0</v>
      </c>
      <c r="E1669" s="20">
        <v>0</v>
      </c>
      <c r="F1669" s="38">
        <f>('ANNEXURE B &amp; C'!V$38)</f>
        <v>0</v>
      </c>
      <c r="G1669" s="9" t="str">
        <f t="shared" si="50"/>
        <v/>
      </c>
      <c r="H1669" s="52" t="str">
        <f t="shared" si="51"/>
        <v/>
      </c>
    </row>
    <row r="1670" spans="1:8">
      <c r="A1670" s="48" t="str">
        <f>('ANNEXURE B &amp; C'!V$3)</f>
        <v>410306</v>
      </c>
      <c r="B1670" s="2">
        <v>1040008</v>
      </c>
      <c r="C1670" s="2" t="s">
        <v>30</v>
      </c>
      <c r="D1670" s="20">
        <v>0</v>
      </c>
      <c r="E1670" s="20">
        <v>0</v>
      </c>
      <c r="F1670" s="38">
        <f>('ANNEXURE B &amp; C'!V$39)</f>
        <v>0</v>
      </c>
      <c r="G1670" s="9" t="str">
        <f t="shared" si="50"/>
        <v/>
      </c>
      <c r="H1670" s="52" t="str">
        <f t="shared" si="51"/>
        <v/>
      </c>
    </row>
    <row r="1671" spans="1:8">
      <c r="A1671" s="48" t="str">
        <f>('ANNEXURE B &amp; C'!V$3)</f>
        <v>410306</v>
      </c>
      <c r="B1671" s="3">
        <v>1049990</v>
      </c>
      <c r="C1671" s="3" t="s">
        <v>31</v>
      </c>
      <c r="D1671" s="39">
        <v>553734</v>
      </c>
      <c r="E1671" s="39">
        <v>257758.07</v>
      </c>
      <c r="F1671" s="39">
        <f>SUM(F1663:F1670)</f>
        <v>533475</v>
      </c>
      <c r="G1671" s="9" t="str">
        <f t="shared" si="50"/>
        <v/>
      </c>
      <c r="H1671" s="52">
        <f t="shared" si="51"/>
        <v>-3.6586158697136169E-2</v>
      </c>
    </row>
    <row r="1672" spans="1:8">
      <c r="B1672" s="1"/>
      <c r="C1672" s="1"/>
      <c r="D1672" s="31"/>
      <c r="E1672" s="31"/>
      <c r="F1672" s="31"/>
      <c r="G1672" s="9" t="str">
        <f t="shared" si="50"/>
        <v/>
      </c>
      <c r="H1672" s="52" t="str">
        <f t="shared" si="51"/>
        <v/>
      </c>
    </row>
    <row r="1673" spans="1:8" ht="15.75" thickBot="1">
      <c r="A1673" s="48" t="str">
        <f>('ANNEXURE B &amp; C'!V$3)</f>
        <v>410306</v>
      </c>
      <c r="B1673" s="4">
        <v>1049995</v>
      </c>
      <c r="C1673" s="4" t="s">
        <v>32</v>
      </c>
      <c r="D1673" s="40">
        <v>555231</v>
      </c>
      <c r="E1673" s="40">
        <v>275507.15000000002</v>
      </c>
      <c r="F1673" s="40">
        <f>SUM(F1671+F1660+F1653)</f>
        <v>551023</v>
      </c>
      <c r="G1673" s="9" t="str">
        <f t="shared" si="50"/>
        <v/>
      </c>
      <c r="H1673" s="52">
        <f t="shared" si="51"/>
        <v>-7.5788275510553262E-3</v>
      </c>
    </row>
    <row r="1674" spans="1:8" ht="15.75" thickTop="1">
      <c r="B1674" s="1"/>
      <c r="C1674" s="1"/>
      <c r="D1674" s="31"/>
      <c r="E1674" s="31"/>
      <c r="F1674" s="31"/>
      <c r="G1674" s="9" t="str">
        <f t="shared" ref="G1674:G1737" si="52">IF(E1674&lt;0.01,"",IF(E1674&gt;F1674,"BUDGET ERROR - INSUFICIENT",""))</f>
        <v/>
      </c>
      <c r="H1674" s="52" t="str">
        <f t="shared" ref="H1674:H1737" si="53">IF(F1674&lt;0.1,"",IF(D1674=0,"NO ORIGINAL BUDGET",(F1674-D1674)/D1674))</f>
        <v/>
      </c>
    </row>
    <row r="1675" spans="1:8">
      <c r="A1675" s="48" t="str">
        <f>('ANNEXURE B &amp; C'!V$3)</f>
        <v>410306</v>
      </c>
      <c r="B1675" s="1">
        <v>1050000</v>
      </c>
      <c r="C1675" s="1" t="s">
        <v>33</v>
      </c>
      <c r="D1675" s="31"/>
      <c r="E1675" s="31"/>
      <c r="F1675" s="31"/>
      <c r="G1675" s="9" t="str">
        <f t="shared" si="52"/>
        <v/>
      </c>
      <c r="H1675" s="52" t="str">
        <f t="shared" si="53"/>
        <v/>
      </c>
    </row>
    <row r="1676" spans="1:8">
      <c r="B1676" s="1"/>
      <c r="C1676" s="1"/>
      <c r="D1676" s="31"/>
      <c r="E1676" s="31"/>
      <c r="F1676" s="31"/>
      <c r="G1676" s="9" t="str">
        <f t="shared" si="52"/>
        <v/>
      </c>
      <c r="H1676" s="52" t="str">
        <f t="shared" si="53"/>
        <v/>
      </c>
    </row>
    <row r="1677" spans="1:8">
      <c r="A1677" s="48" t="str">
        <f>('ANNEXURE B &amp; C'!V$3)</f>
        <v>410306</v>
      </c>
      <c r="B1677" s="1">
        <v>1060000</v>
      </c>
      <c r="C1677" s="1" t="s">
        <v>34</v>
      </c>
      <c r="D1677" s="31"/>
      <c r="E1677" s="31"/>
      <c r="F1677" s="31"/>
      <c r="G1677" s="9" t="str">
        <f t="shared" si="52"/>
        <v/>
      </c>
      <c r="H1677" s="52" t="str">
        <f t="shared" si="53"/>
        <v/>
      </c>
    </row>
    <row r="1678" spans="1:8">
      <c r="A1678" s="48" t="str">
        <f>('ANNEXURE B &amp; C'!V$3)</f>
        <v>410306</v>
      </c>
      <c r="B1678" s="2">
        <v>1060001</v>
      </c>
      <c r="C1678" s="2" t="s">
        <v>35</v>
      </c>
      <c r="D1678" s="20">
        <v>0</v>
      </c>
      <c r="E1678" s="20">
        <v>0</v>
      </c>
      <c r="F1678" s="38">
        <f>('ANNEXURE B &amp; C'!V$47)</f>
        <v>0</v>
      </c>
      <c r="G1678" s="9" t="str">
        <f t="shared" si="52"/>
        <v/>
      </c>
      <c r="H1678" s="52" t="str">
        <f t="shared" si="53"/>
        <v/>
      </c>
    </row>
    <row r="1679" spans="1:8">
      <c r="A1679" s="48" t="str">
        <f>('ANNEXURE B &amp; C'!V$3)</f>
        <v>410306</v>
      </c>
      <c r="B1679" s="2">
        <v>1060003</v>
      </c>
      <c r="C1679" s="2" t="s">
        <v>36</v>
      </c>
      <c r="D1679" s="20">
        <v>0</v>
      </c>
      <c r="E1679" s="20">
        <v>0</v>
      </c>
      <c r="F1679" s="38">
        <f>('ANNEXURE B &amp; C'!V$48)</f>
        <v>0</v>
      </c>
      <c r="G1679" s="9" t="str">
        <f t="shared" si="52"/>
        <v/>
      </c>
      <c r="H1679" s="52" t="str">
        <f t="shared" si="53"/>
        <v/>
      </c>
    </row>
    <row r="1680" spans="1:8">
      <c r="A1680" s="48" t="str">
        <f>('ANNEXURE B &amp; C'!V$3)</f>
        <v>410306</v>
      </c>
      <c r="B1680" s="2">
        <v>1060090</v>
      </c>
      <c r="C1680" s="2" t="s">
        <v>37</v>
      </c>
      <c r="D1680" s="20">
        <v>0</v>
      </c>
      <c r="E1680" s="20">
        <v>0</v>
      </c>
      <c r="F1680" s="38">
        <f>('ANNEXURE B &amp; C'!V$49)</f>
        <v>0</v>
      </c>
      <c r="G1680" s="9" t="str">
        <f t="shared" si="52"/>
        <v/>
      </c>
      <c r="H1680" s="52" t="str">
        <f t="shared" si="53"/>
        <v/>
      </c>
    </row>
    <row r="1681" spans="1:8">
      <c r="A1681" s="48" t="str">
        <f>('ANNEXURE B &amp; C'!V$3)</f>
        <v>410306</v>
      </c>
      <c r="B1681" s="2">
        <v>1060100</v>
      </c>
      <c r="C1681" s="2" t="s">
        <v>38</v>
      </c>
      <c r="D1681" s="20">
        <v>0</v>
      </c>
      <c r="E1681" s="20">
        <v>0</v>
      </c>
      <c r="F1681" s="38">
        <f>('ANNEXURE B &amp; C'!V$50)</f>
        <v>0</v>
      </c>
      <c r="G1681" s="9" t="str">
        <f t="shared" si="52"/>
        <v/>
      </c>
      <c r="H1681" s="52" t="str">
        <f t="shared" si="53"/>
        <v/>
      </c>
    </row>
    <row r="1682" spans="1:8">
      <c r="A1682" s="48" t="str">
        <f>('ANNEXURE B &amp; C'!V$3)</f>
        <v>410306</v>
      </c>
      <c r="B1682" s="2">
        <v>1060200</v>
      </c>
      <c r="C1682" s="2" t="s">
        <v>39</v>
      </c>
      <c r="D1682" s="20">
        <v>0</v>
      </c>
      <c r="E1682" s="20">
        <v>0</v>
      </c>
      <c r="F1682" s="38">
        <f>('ANNEXURE B &amp; C'!V$51)</f>
        <v>0</v>
      </c>
      <c r="G1682" s="9" t="str">
        <f t="shared" si="52"/>
        <v/>
      </c>
      <c r="H1682" s="52" t="str">
        <f t="shared" si="53"/>
        <v/>
      </c>
    </row>
    <row r="1683" spans="1:8">
      <c r="A1683" s="48" t="str">
        <f>('ANNEXURE B &amp; C'!V$3)</f>
        <v>410306</v>
      </c>
      <c r="B1683" s="2">
        <v>1060201</v>
      </c>
      <c r="C1683" s="2" t="s">
        <v>40</v>
      </c>
      <c r="D1683" s="20">
        <v>0</v>
      </c>
      <c r="E1683" s="20">
        <v>0</v>
      </c>
      <c r="F1683" s="38">
        <f>('ANNEXURE B &amp; C'!V$52)</f>
        <v>0</v>
      </c>
      <c r="G1683" s="9" t="str">
        <f t="shared" si="52"/>
        <v/>
      </c>
      <c r="H1683" s="52" t="str">
        <f t="shared" si="53"/>
        <v/>
      </c>
    </row>
    <row r="1684" spans="1:8">
      <c r="A1684" s="48" t="str">
        <f>('ANNEXURE B &amp; C'!V$3)</f>
        <v>410306</v>
      </c>
      <c r="B1684" s="2">
        <v>1060204</v>
      </c>
      <c r="C1684" s="2" t="s">
        <v>41</v>
      </c>
      <c r="D1684" s="20">
        <v>0</v>
      </c>
      <c r="E1684" s="20">
        <v>0</v>
      </c>
      <c r="F1684" s="38">
        <f>('ANNEXURE B &amp; C'!V$53)</f>
        <v>0</v>
      </c>
      <c r="G1684" s="9" t="str">
        <f t="shared" si="52"/>
        <v/>
      </c>
      <c r="H1684" s="52" t="str">
        <f t="shared" si="53"/>
        <v/>
      </c>
    </row>
    <row r="1685" spans="1:8">
      <c r="A1685" s="48" t="str">
        <f>('ANNEXURE B &amp; C'!V$3)</f>
        <v>410306</v>
      </c>
      <c r="B1685" s="2">
        <v>1060205</v>
      </c>
      <c r="C1685" s="2" t="s">
        <v>42</v>
      </c>
      <c r="D1685" s="20">
        <v>0</v>
      </c>
      <c r="E1685" s="20">
        <v>0</v>
      </c>
      <c r="F1685" s="38">
        <f>('ANNEXURE B &amp; C'!V$54)</f>
        <v>0</v>
      </c>
      <c r="G1685" s="9" t="str">
        <f t="shared" si="52"/>
        <v/>
      </c>
      <c r="H1685" s="52" t="str">
        <f t="shared" si="53"/>
        <v/>
      </c>
    </row>
    <row r="1686" spans="1:8">
      <c r="A1686" s="48" t="str">
        <f>('ANNEXURE B &amp; C'!V$3)</f>
        <v>410306</v>
      </c>
      <c r="B1686" s="2">
        <v>1060207</v>
      </c>
      <c r="C1686" s="2" t="s">
        <v>43</v>
      </c>
      <c r="D1686" s="20">
        <v>0</v>
      </c>
      <c r="E1686" s="20">
        <v>0</v>
      </c>
      <c r="F1686" s="38">
        <f>('ANNEXURE B &amp; C'!V$55)</f>
        <v>0</v>
      </c>
      <c r="G1686" s="9" t="str">
        <f t="shared" si="52"/>
        <v/>
      </c>
      <c r="H1686" s="52" t="str">
        <f t="shared" si="53"/>
        <v/>
      </c>
    </row>
    <row r="1687" spans="1:8">
      <c r="A1687" s="48" t="str">
        <f>('ANNEXURE B &amp; C'!V$3)</f>
        <v>410306</v>
      </c>
      <c r="B1687" s="2">
        <v>1060208</v>
      </c>
      <c r="C1687" s="2" t="s">
        <v>44</v>
      </c>
      <c r="D1687" s="20">
        <v>10000</v>
      </c>
      <c r="E1687" s="20">
        <v>1995</v>
      </c>
      <c r="F1687" s="38">
        <f>('ANNEXURE B &amp; C'!V$56)</f>
        <v>10000</v>
      </c>
      <c r="G1687" s="9" t="str">
        <f t="shared" si="52"/>
        <v/>
      </c>
      <c r="H1687" s="52">
        <f t="shared" si="53"/>
        <v>0</v>
      </c>
    </row>
    <row r="1688" spans="1:8">
      <c r="A1688" s="48" t="str">
        <f>('ANNEXURE B &amp; C'!V$3)</f>
        <v>410306</v>
      </c>
      <c r="B1688" s="2">
        <v>1060209</v>
      </c>
      <c r="C1688" s="2" t="s">
        <v>45</v>
      </c>
      <c r="D1688" s="20">
        <v>0</v>
      </c>
      <c r="E1688" s="20">
        <v>0</v>
      </c>
      <c r="F1688" s="38">
        <f>('ANNEXURE B &amp; C'!V$57)</f>
        <v>0</v>
      </c>
      <c r="G1688" s="9" t="str">
        <f t="shared" si="52"/>
        <v/>
      </c>
      <c r="H1688" s="52" t="str">
        <f t="shared" si="53"/>
        <v/>
      </c>
    </row>
    <row r="1689" spans="1:8">
      <c r="A1689" s="48" t="str">
        <f>('ANNEXURE B &amp; C'!V$3)</f>
        <v>410306</v>
      </c>
      <c r="B1689" s="2">
        <v>1060210</v>
      </c>
      <c r="C1689" s="2" t="s">
        <v>46</v>
      </c>
      <c r="D1689" s="20">
        <v>0</v>
      </c>
      <c r="E1689" s="20">
        <v>0</v>
      </c>
      <c r="F1689" s="38">
        <f>('ANNEXURE B &amp; C'!V$58)</f>
        <v>0</v>
      </c>
      <c r="G1689" s="9" t="str">
        <f t="shared" si="52"/>
        <v/>
      </c>
      <c r="H1689" s="52" t="str">
        <f t="shared" si="53"/>
        <v/>
      </c>
    </row>
    <row r="1690" spans="1:8">
      <c r="A1690" s="48" t="str">
        <f>('ANNEXURE B &amp; C'!V$3)</f>
        <v>410306</v>
      </c>
      <c r="B1690" s="2">
        <v>1060303</v>
      </c>
      <c r="C1690" s="2" t="s">
        <v>47</v>
      </c>
      <c r="D1690" s="20">
        <v>0</v>
      </c>
      <c r="E1690" s="20">
        <v>0</v>
      </c>
      <c r="F1690" s="38">
        <f>('ANNEXURE B &amp; C'!V$59)</f>
        <v>0</v>
      </c>
      <c r="G1690" s="9" t="str">
        <f t="shared" si="52"/>
        <v/>
      </c>
      <c r="H1690" s="52" t="str">
        <f t="shared" si="53"/>
        <v/>
      </c>
    </row>
    <row r="1691" spans="1:8">
      <c r="A1691" s="48" t="str">
        <f>('ANNEXURE B &amp; C'!V$3)</f>
        <v>410306</v>
      </c>
      <c r="B1691" s="2">
        <v>1060304</v>
      </c>
      <c r="C1691" s="2" t="s">
        <v>48</v>
      </c>
      <c r="D1691" s="20">
        <v>0</v>
      </c>
      <c r="E1691" s="20">
        <v>0</v>
      </c>
      <c r="F1691" s="38">
        <f>('ANNEXURE B &amp; C'!V$60)</f>
        <v>0</v>
      </c>
      <c r="G1691" s="9" t="str">
        <f t="shared" si="52"/>
        <v/>
      </c>
      <c r="H1691" s="52" t="str">
        <f t="shared" si="53"/>
        <v/>
      </c>
    </row>
    <row r="1692" spans="1:8">
      <c r="A1692" s="48" t="str">
        <f>('ANNEXURE B &amp; C'!V$3)</f>
        <v>410306</v>
      </c>
      <c r="B1692" s="2">
        <v>1060305</v>
      </c>
      <c r="C1692" s="2" t="s">
        <v>49</v>
      </c>
      <c r="D1692" s="20">
        <v>0</v>
      </c>
      <c r="E1692" s="20">
        <v>0</v>
      </c>
      <c r="F1692" s="38">
        <f>('ANNEXURE B &amp; C'!V$61)</f>
        <v>0</v>
      </c>
      <c r="G1692" s="9" t="str">
        <f t="shared" si="52"/>
        <v/>
      </c>
      <c r="H1692" s="52" t="str">
        <f t="shared" si="53"/>
        <v/>
      </c>
    </row>
    <row r="1693" spans="1:8">
      <c r="A1693" s="48" t="str">
        <f>('ANNEXURE B &amp; C'!V$3)</f>
        <v>410306</v>
      </c>
      <c r="B1693" s="2">
        <v>1060400</v>
      </c>
      <c r="C1693" s="2" t="s">
        <v>50</v>
      </c>
      <c r="D1693" s="20">
        <v>0</v>
      </c>
      <c r="E1693" s="20">
        <v>0</v>
      </c>
      <c r="F1693" s="38">
        <f>('ANNEXURE B &amp; C'!V$62)</f>
        <v>0</v>
      </c>
      <c r="G1693" s="9" t="str">
        <f t="shared" si="52"/>
        <v/>
      </c>
      <c r="H1693" s="52" t="str">
        <f t="shared" si="53"/>
        <v/>
      </c>
    </row>
    <row r="1694" spans="1:8">
      <c r="A1694" s="48" t="str">
        <f>('ANNEXURE B &amp; C'!V$3)</f>
        <v>410306</v>
      </c>
      <c r="B1694" s="2">
        <v>1060401</v>
      </c>
      <c r="C1694" s="2" t="s">
        <v>51</v>
      </c>
      <c r="D1694" s="20">
        <v>4000</v>
      </c>
      <c r="E1694" s="20">
        <v>0</v>
      </c>
      <c r="F1694" s="38">
        <f>('ANNEXURE B &amp; C'!V$63)</f>
        <v>4000</v>
      </c>
      <c r="G1694" s="9" t="str">
        <f t="shared" si="52"/>
        <v/>
      </c>
      <c r="H1694" s="52">
        <f t="shared" si="53"/>
        <v>0</v>
      </c>
    </row>
    <row r="1695" spans="1:8">
      <c r="A1695" s="48" t="str">
        <f>('ANNEXURE B &amp; C'!V$3)</f>
        <v>410306</v>
      </c>
      <c r="B1695" s="2">
        <v>1060402</v>
      </c>
      <c r="C1695" s="2" t="s">
        <v>52</v>
      </c>
      <c r="D1695" s="20">
        <v>10000</v>
      </c>
      <c r="E1695" s="20">
        <v>1661.95</v>
      </c>
      <c r="F1695" s="38">
        <f>('ANNEXURE B &amp; C'!V$64)</f>
        <v>10000</v>
      </c>
      <c r="G1695" s="9" t="str">
        <f t="shared" si="52"/>
        <v/>
      </c>
      <c r="H1695" s="52">
        <f t="shared" si="53"/>
        <v>0</v>
      </c>
    </row>
    <row r="1696" spans="1:8">
      <c r="A1696" s="48" t="str">
        <f>('ANNEXURE B &amp; C'!V$3)</f>
        <v>410306</v>
      </c>
      <c r="B1696" s="2">
        <v>1060403</v>
      </c>
      <c r="C1696" s="2" t="s">
        <v>53</v>
      </c>
      <c r="D1696" s="20">
        <v>0</v>
      </c>
      <c r="E1696" s="20">
        <v>0</v>
      </c>
      <c r="F1696" s="38">
        <f>('ANNEXURE B &amp; C'!V$65)</f>
        <v>0</v>
      </c>
      <c r="G1696" s="9" t="str">
        <f t="shared" si="52"/>
        <v/>
      </c>
      <c r="H1696" s="52" t="str">
        <f t="shared" si="53"/>
        <v/>
      </c>
    </row>
    <row r="1697" spans="1:8">
      <c r="A1697" s="48" t="str">
        <f>('ANNEXURE B &amp; C'!V$3)</f>
        <v>410306</v>
      </c>
      <c r="B1697" s="2">
        <v>1060404</v>
      </c>
      <c r="C1697" s="2" t="s">
        <v>54</v>
      </c>
      <c r="D1697" s="20">
        <v>0</v>
      </c>
      <c r="E1697" s="20">
        <v>0</v>
      </c>
      <c r="F1697" s="38">
        <f>('ANNEXURE B &amp; C'!V$66)</f>
        <v>0</v>
      </c>
      <c r="G1697" s="9" t="str">
        <f t="shared" si="52"/>
        <v/>
      </c>
      <c r="H1697" s="52" t="str">
        <f t="shared" si="53"/>
        <v/>
      </c>
    </row>
    <row r="1698" spans="1:8">
      <c r="A1698" s="48" t="str">
        <f>('ANNEXURE B &amp; C'!V$3)</f>
        <v>410306</v>
      </c>
      <c r="B1698" s="2">
        <v>1060405</v>
      </c>
      <c r="C1698" s="2" t="s">
        <v>55</v>
      </c>
      <c r="D1698" s="20">
        <v>0</v>
      </c>
      <c r="E1698" s="20">
        <v>0</v>
      </c>
      <c r="F1698" s="38">
        <f>('ANNEXURE B &amp; C'!V$67)</f>
        <v>0</v>
      </c>
      <c r="G1698" s="9" t="str">
        <f t="shared" si="52"/>
        <v/>
      </c>
      <c r="H1698" s="52" t="str">
        <f t="shared" si="53"/>
        <v/>
      </c>
    </row>
    <row r="1699" spans="1:8">
      <c r="A1699" s="48" t="str">
        <f>('ANNEXURE B &amp; C'!V$3)</f>
        <v>410306</v>
      </c>
      <c r="B1699" s="2">
        <v>1060601</v>
      </c>
      <c r="C1699" s="2" t="s">
        <v>56</v>
      </c>
      <c r="D1699" s="20">
        <v>0</v>
      </c>
      <c r="E1699" s="20">
        <v>0</v>
      </c>
      <c r="F1699" s="38">
        <f>('ANNEXURE B &amp; C'!V$68)</f>
        <v>0</v>
      </c>
      <c r="G1699" s="9" t="str">
        <f t="shared" si="52"/>
        <v/>
      </c>
      <c r="H1699" s="52" t="str">
        <f t="shared" si="53"/>
        <v/>
      </c>
    </row>
    <row r="1700" spans="1:8">
      <c r="A1700" s="48" t="str">
        <f>('ANNEXURE B &amp; C'!V$3)</f>
        <v>410306</v>
      </c>
      <c r="B1700" s="2">
        <v>1060701</v>
      </c>
      <c r="C1700" s="2" t="s">
        <v>57</v>
      </c>
      <c r="D1700" s="20">
        <v>0</v>
      </c>
      <c r="E1700" s="20">
        <v>0</v>
      </c>
      <c r="F1700" s="38">
        <f>('ANNEXURE B &amp; C'!V$69)</f>
        <v>0</v>
      </c>
      <c r="G1700" s="9" t="str">
        <f t="shared" si="52"/>
        <v/>
      </c>
      <c r="H1700" s="52" t="str">
        <f t="shared" si="53"/>
        <v/>
      </c>
    </row>
    <row r="1701" spans="1:8">
      <c r="A1701" s="48" t="str">
        <f>('ANNEXURE B &amp; C'!V$3)</f>
        <v>410306</v>
      </c>
      <c r="B1701" s="2">
        <v>1060702</v>
      </c>
      <c r="C1701" s="2" t="s">
        <v>58</v>
      </c>
      <c r="D1701" s="20">
        <v>0</v>
      </c>
      <c r="E1701" s="20">
        <v>0</v>
      </c>
      <c r="F1701" s="38">
        <f>('ANNEXURE B &amp; C'!V$70)</f>
        <v>0</v>
      </c>
      <c r="G1701" s="9" t="str">
        <f t="shared" si="52"/>
        <v/>
      </c>
      <c r="H1701" s="52" t="str">
        <f t="shared" si="53"/>
        <v/>
      </c>
    </row>
    <row r="1702" spans="1:8">
      <c r="A1702" s="48" t="str">
        <f>('ANNEXURE B &amp; C'!V$3)</f>
        <v>410306</v>
      </c>
      <c r="B1702" s="2">
        <v>1061101</v>
      </c>
      <c r="C1702" s="2" t="s">
        <v>59</v>
      </c>
      <c r="D1702" s="20">
        <v>0</v>
      </c>
      <c r="E1702" s="20">
        <v>0</v>
      </c>
      <c r="F1702" s="38">
        <f>('ANNEXURE B &amp; C'!V$71)</f>
        <v>0</v>
      </c>
      <c r="G1702" s="9" t="str">
        <f t="shared" si="52"/>
        <v/>
      </c>
      <c r="H1702" s="52" t="str">
        <f t="shared" si="53"/>
        <v/>
      </c>
    </row>
    <row r="1703" spans="1:8">
      <c r="A1703" s="48" t="str">
        <f>('ANNEXURE B &amp; C'!V$3)</f>
        <v>410306</v>
      </c>
      <c r="B1703" s="2">
        <v>1061102</v>
      </c>
      <c r="C1703" s="2" t="s">
        <v>60</v>
      </c>
      <c r="D1703" s="20">
        <v>0</v>
      </c>
      <c r="E1703" s="20">
        <v>0</v>
      </c>
      <c r="F1703" s="38">
        <f>('ANNEXURE B &amp; C'!V$72)</f>
        <v>0</v>
      </c>
      <c r="G1703" s="9" t="str">
        <f t="shared" si="52"/>
        <v/>
      </c>
      <c r="H1703" s="52" t="str">
        <f t="shared" si="53"/>
        <v/>
      </c>
    </row>
    <row r="1704" spans="1:8">
      <c r="A1704" s="48" t="str">
        <f>('ANNEXURE B &amp; C'!V$3)</f>
        <v>410306</v>
      </c>
      <c r="B1704" s="2">
        <v>1061104</v>
      </c>
      <c r="C1704" s="2" t="s">
        <v>61</v>
      </c>
      <c r="D1704" s="20">
        <v>0</v>
      </c>
      <c r="E1704" s="20">
        <v>0</v>
      </c>
      <c r="F1704" s="38">
        <f>('ANNEXURE B &amp; C'!V$73)</f>
        <v>0</v>
      </c>
      <c r="G1704" s="9" t="str">
        <f t="shared" si="52"/>
        <v/>
      </c>
      <c r="H1704" s="52" t="str">
        <f t="shared" si="53"/>
        <v/>
      </c>
    </row>
    <row r="1705" spans="1:8">
      <c r="A1705" s="48" t="str">
        <f>('ANNEXURE B &amp; C'!V$3)</f>
        <v>410306</v>
      </c>
      <c r="B1705" s="2">
        <v>1061106</v>
      </c>
      <c r="C1705" s="2" t="s">
        <v>62</v>
      </c>
      <c r="D1705" s="20">
        <v>0</v>
      </c>
      <c r="E1705" s="20">
        <v>0</v>
      </c>
      <c r="F1705" s="38">
        <f>('ANNEXURE B &amp; C'!V$74)</f>
        <v>0</v>
      </c>
      <c r="G1705" s="9" t="str">
        <f t="shared" si="52"/>
        <v/>
      </c>
      <c r="H1705" s="52" t="str">
        <f t="shared" si="53"/>
        <v/>
      </c>
    </row>
    <row r="1706" spans="1:8">
      <c r="A1706" s="48" t="str">
        <f>('ANNEXURE B &amp; C'!V$3)</f>
        <v>410306</v>
      </c>
      <c r="B1706" s="2">
        <v>1061201</v>
      </c>
      <c r="C1706" s="2" t="s">
        <v>63</v>
      </c>
      <c r="D1706" s="20">
        <v>0</v>
      </c>
      <c r="E1706" s="20">
        <v>0</v>
      </c>
      <c r="F1706" s="38">
        <f>('ANNEXURE B &amp; C'!V$75)</f>
        <v>0</v>
      </c>
      <c r="G1706" s="9" t="str">
        <f t="shared" si="52"/>
        <v/>
      </c>
      <c r="H1706" s="52" t="str">
        <f t="shared" si="53"/>
        <v/>
      </c>
    </row>
    <row r="1707" spans="1:8">
      <c r="A1707" s="48" t="str">
        <f>('ANNEXURE B &amp; C'!V$3)</f>
        <v>410306</v>
      </c>
      <c r="B1707" s="2">
        <v>1061203</v>
      </c>
      <c r="C1707" s="2" t="s">
        <v>64</v>
      </c>
      <c r="D1707" s="20">
        <v>0</v>
      </c>
      <c r="E1707" s="20">
        <v>0</v>
      </c>
      <c r="F1707" s="38">
        <f>('ANNEXURE B &amp; C'!V$76)</f>
        <v>0</v>
      </c>
      <c r="G1707" s="9" t="str">
        <f t="shared" si="52"/>
        <v/>
      </c>
      <c r="H1707" s="52" t="str">
        <f t="shared" si="53"/>
        <v/>
      </c>
    </row>
    <row r="1708" spans="1:8">
      <c r="A1708" s="48" t="str">
        <f>('ANNEXURE B &amp; C'!V$3)</f>
        <v>410306</v>
      </c>
      <c r="B1708" s="2">
        <v>1061204</v>
      </c>
      <c r="C1708" s="2" t="s">
        <v>65</v>
      </c>
      <c r="D1708" s="20">
        <v>0</v>
      </c>
      <c r="E1708" s="20">
        <v>0</v>
      </c>
      <c r="F1708" s="38">
        <f>('ANNEXURE B &amp; C'!V$77)</f>
        <v>0</v>
      </c>
      <c r="G1708" s="9" t="str">
        <f t="shared" si="52"/>
        <v/>
      </c>
      <c r="H1708" s="52" t="str">
        <f t="shared" si="53"/>
        <v/>
      </c>
    </row>
    <row r="1709" spans="1:8">
      <c r="A1709" s="48" t="str">
        <f>('ANNEXURE B &amp; C'!V$3)</f>
        <v>410306</v>
      </c>
      <c r="B1709" s="2">
        <v>1061501</v>
      </c>
      <c r="C1709" s="2" t="s">
        <v>66</v>
      </c>
      <c r="D1709" s="20">
        <v>1000</v>
      </c>
      <c r="E1709" s="20">
        <v>20.13</v>
      </c>
      <c r="F1709" s="38">
        <f>('ANNEXURE B &amp; C'!V$78)</f>
        <v>1000</v>
      </c>
      <c r="G1709" s="9" t="str">
        <f t="shared" si="52"/>
        <v/>
      </c>
      <c r="H1709" s="52">
        <f t="shared" si="53"/>
        <v>0</v>
      </c>
    </row>
    <row r="1710" spans="1:8">
      <c r="A1710" s="48" t="str">
        <f>('ANNEXURE B &amp; C'!V$3)</f>
        <v>410306</v>
      </c>
      <c r="B1710" s="2">
        <v>1061502</v>
      </c>
      <c r="C1710" s="2" t="s">
        <v>67</v>
      </c>
      <c r="D1710" s="20">
        <v>0</v>
      </c>
      <c r="E1710" s="20">
        <v>0</v>
      </c>
      <c r="F1710" s="38">
        <f>('ANNEXURE B &amp; C'!V$79)</f>
        <v>0</v>
      </c>
      <c r="G1710" s="9" t="str">
        <f t="shared" si="52"/>
        <v/>
      </c>
      <c r="H1710" s="52" t="str">
        <f t="shared" si="53"/>
        <v/>
      </c>
    </row>
    <row r="1711" spans="1:8">
      <c r="A1711" s="48" t="str">
        <f>('ANNEXURE B &amp; C'!V$3)</f>
        <v>410306</v>
      </c>
      <c r="B1711" s="2">
        <v>1061507</v>
      </c>
      <c r="C1711" s="2" t="s">
        <v>68</v>
      </c>
      <c r="D1711" s="20">
        <v>0</v>
      </c>
      <c r="E1711" s="20">
        <v>0</v>
      </c>
      <c r="F1711" s="38">
        <f>('ANNEXURE B &amp; C'!V$80)</f>
        <v>0</v>
      </c>
      <c r="G1711" s="9" t="str">
        <f t="shared" si="52"/>
        <v/>
      </c>
      <c r="H1711" s="52" t="str">
        <f t="shared" si="53"/>
        <v/>
      </c>
    </row>
    <row r="1712" spans="1:8">
      <c r="A1712" s="48" t="str">
        <f>('ANNEXURE B &amp; C'!V$3)</f>
        <v>410306</v>
      </c>
      <c r="B1712" s="2">
        <v>1061508</v>
      </c>
      <c r="C1712" s="2" t="s">
        <v>69</v>
      </c>
      <c r="D1712" s="20">
        <v>0</v>
      </c>
      <c r="E1712" s="20">
        <v>0</v>
      </c>
      <c r="F1712" s="38">
        <f>('ANNEXURE B &amp; C'!V$81)</f>
        <v>0</v>
      </c>
      <c r="G1712" s="9" t="str">
        <f t="shared" si="52"/>
        <v/>
      </c>
      <c r="H1712" s="52" t="str">
        <f t="shared" si="53"/>
        <v/>
      </c>
    </row>
    <row r="1713" spans="1:8">
      <c r="A1713" s="48" t="str">
        <f>('ANNEXURE B &amp; C'!V$3)</f>
        <v>410306</v>
      </c>
      <c r="B1713" s="2">
        <v>1061701</v>
      </c>
      <c r="C1713" s="2" t="s">
        <v>70</v>
      </c>
      <c r="D1713" s="20">
        <v>0</v>
      </c>
      <c r="E1713" s="20">
        <v>0</v>
      </c>
      <c r="F1713" s="38">
        <f>('ANNEXURE B &amp; C'!V$82)</f>
        <v>0</v>
      </c>
      <c r="G1713" s="9" t="str">
        <f t="shared" si="52"/>
        <v/>
      </c>
      <c r="H1713" s="52" t="str">
        <f t="shared" si="53"/>
        <v/>
      </c>
    </row>
    <row r="1714" spans="1:8">
      <c r="A1714" s="48" t="str">
        <f>('ANNEXURE B &amp; C'!V$3)</f>
        <v>410306</v>
      </c>
      <c r="B1714" s="2">
        <v>1061705</v>
      </c>
      <c r="C1714" s="2" t="s">
        <v>71</v>
      </c>
      <c r="D1714" s="20">
        <v>0</v>
      </c>
      <c r="E1714" s="20">
        <v>0</v>
      </c>
      <c r="F1714" s="38">
        <f>('ANNEXURE B &amp; C'!V$83)</f>
        <v>0</v>
      </c>
      <c r="G1714" s="9" t="str">
        <f t="shared" si="52"/>
        <v/>
      </c>
      <c r="H1714" s="52" t="str">
        <f t="shared" si="53"/>
        <v/>
      </c>
    </row>
    <row r="1715" spans="1:8">
      <c r="A1715" s="48" t="str">
        <f>('ANNEXURE B &amp; C'!V$3)</f>
        <v>410306</v>
      </c>
      <c r="B1715" s="2">
        <v>1061799</v>
      </c>
      <c r="C1715" s="2" t="s">
        <v>72</v>
      </c>
      <c r="D1715" s="20">
        <v>5000</v>
      </c>
      <c r="E1715" s="20">
        <v>0</v>
      </c>
      <c r="F1715" s="38">
        <f>('ANNEXURE B &amp; C'!V$84)</f>
        <v>5000</v>
      </c>
      <c r="G1715" s="9" t="str">
        <f t="shared" si="52"/>
        <v/>
      </c>
      <c r="H1715" s="52">
        <f t="shared" si="53"/>
        <v>0</v>
      </c>
    </row>
    <row r="1716" spans="1:8">
      <c r="A1716" s="48" t="str">
        <f>('ANNEXURE B &amp; C'!V$3)</f>
        <v>410306</v>
      </c>
      <c r="B1716" s="2">
        <v>1061800</v>
      </c>
      <c r="C1716" s="2" t="s">
        <v>73</v>
      </c>
      <c r="D1716" s="20">
        <v>2000</v>
      </c>
      <c r="E1716" s="20">
        <v>0</v>
      </c>
      <c r="F1716" s="38">
        <f>('ANNEXURE B &amp; C'!V$85)</f>
        <v>2000</v>
      </c>
      <c r="G1716" s="9" t="str">
        <f t="shared" si="52"/>
        <v/>
      </c>
      <c r="H1716" s="52">
        <f t="shared" si="53"/>
        <v>0</v>
      </c>
    </row>
    <row r="1717" spans="1:8">
      <c r="A1717" s="48" t="str">
        <f>('ANNEXURE B &amp; C'!V$3)</f>
        <v>410306</v>
      </c>
      <c r="B1717" s="2">
        <v>1061801</v>
      </c>
      <c r="C1717" s="2" t="s">
        <v>74</v>
      </c>
      <c r="D1717" s="20">
        <v>0</v>
      </c>
      <c r="E1717" s="20">
        <v>0</v>
      </c>
      <c r="F1717" s="38">
        <f>('ANNEXURE B &amp; C'!V$86)</f>
        <v>0</v>
      </c>
      <c r="G1717" s="9" t="str">
        <f t="shared" si="52"/>
        <v/>
      </c>
      <c r="H1717" s="52" t="str">
        <f t="shared" si="53"/>
        <v/>
      </c>
    </row>
    <row r="1718" spans="1:8">
      <c r="A1718" s="48" t="str">
        <f>('ANNEXURE B &amp; C'!V$3)</f>
        <v>410306</v>
      </c>
      <c r="B1718" s="2">
        <v>1061802</v>
      </c>
      <c r="C1718" s="2" t="s">
        <v>75</v>
      </c>
      <c r="D1718" s="20">
        <v>0</v>
      </c>
      <c r="E1718" s="20">
        <v>0</v>
      </c>
      <c r="F1718" s="38">
        <f>('ANNEXURE B &amp; C'!V$87)</f>
        <v>0</v>
      </c>
      <c r="G1718" s="9" t="str">
        <f t="shared" si="52"/>
        <v/>
      </c>
      <c r="H1718" s="52" t="str">
        <f t="shared" si="53"/>
        <v/>
      </c>
    </row>
    <row r="1719" spans="1:8">
      <c r="A1719" s="48" t="str">
        <f>('ANNEXURE B &amp; C'!V$3)</f>
        <v>410306</v>
      </c>
      <c r="B1719" s="2">
        <v>1061805</v>
      </c>
      <c r="C1719" s="2" t="s">
        <v>76</v>
      </c>
      <c r="D1719" s="20">
        <v>0</v>
      </c>
      <c r="E1719" s="20">
        <v>0</v>
      </c>
      <c r="F1719" s="38">
        <f>('ANNEXURE B &amp; C'!V$88)</f>
        <v>0</v>
      </c>
      <c r="G1719" s="9" t="str">
        <f t="shared" si="52"/>
        <v/>
      </c>
      <c r="H1719" s="52" t="str">
        <f t="shared" si="53"/>
        <v/>
      </c>
    </row>
    <row r="1720" spans="1:8">
      <c r="A1720" s="48" t="str">
        <f>('ANNEXURE B &amp; C'!V$3)</f>
        <v>410306</v>
      </c>
      <c r="B1720" s="2">
        <v>1061806</v>
      </c>
      <c r="C1720" s="2" t="s">
        <v>77</v>
      </c>
      <c r="D1720" s="20">
        <v>40000</v>
      </c>
      <c r="E1720" s="20">
        <v>4232.62</v>
      </c>
      <c r="F1720" s="38">
        <f>('ANNEXURE B &amp; C'!V$89)</f>
        <v>40000</v>
      </c>
      <c r="G1720" s="9" t="str">
        <f t="shared" si="52"/>
        <v/>
      </c>
      <c r="H1720" s="52">
        <f t="shared" si="53"/>
        <v>0</v>
      </c>
    </row>
    <row r="1721" spans="1:8">
      <c r="A1721" s="48" t="str">
        <f>('ANNEXURE B &amp; C'!V$3)</f>
        <v>410306</v>
      </c>
      <c r="B1721" s="2">
        <v>1061899</v>
      </c>
      <c r="C1721" s="2" t="s">
        <v>78</v>
      </c>
      <c r="D1721" s="20">
        <v>0</v>
      </c>
      <c r="E1721" s="20">
        <v>0</v>
      </c>
      <c r="F1721" s="38">
        <f>('ANNEXURE B &amp; C'!V$90)</f>
        <v>0</v>
      </c>
      <c r="G1721" s="9" t="str">
        <f t="shared" si="52"/>
        <v/>
      </c>
      <c r="H1721" s="52" t="str">
        <f t="shared" si="53"/>
        <v/>
      </c>
    </row>
    <row r="1722" spans="1:8">
      <c r="A1722" s="48" t="str">
        <f>('ANNEXURE B &amp; C'!V$3)</f>
        <v>410306</v>
      </c>
      <c r="B1722" s="2">
        <v>1061900</v>
      </c>
      <c r="C1722" s="2" t="s">
        <v>79</v>
      </c>
      <c r="D1722" s="20">
        <v>4200</v>
      </c>
      <c r="E1722" s="20">
        <v>1221.9000000000001</v>
      </c>
      <c r="F1722" s="38">
        <f>('ANNEXURE B &amp; C'!V$91)</f>
        <v>4200</v>
      </c>
      <c r="G1722" s="9" t="str">
        <f t="shared" si="52"/>
        <v/>
      </c>
      <c r="H1722" s="52">
        <f t="shared" si="53"/>
        <v>0</v>
      </c>
    </row>
    <row r="1723" spans="1:8">
      <c r="A1723" s="48" t="str">
        <f>('ANNEXURE B &amp; C'!V$3)</f>
        <v>410306</v>
      </c>
      <c r="B1723" s="2">
        <v>1061902</v>
      </c>
      <c r="C1723" s="2" t="s">
        <v>80</v>
      </c>
      <c r="D1723" s="20">
        <v>0</v>
      </c>
      <c r="E1723" s="20">
        <v>0</v>
      </c>
      <c r="F1723" s="38">
        <f>('ANNEXURE B &amp; C'!V$92)</f>
        <v>0</v>
      </c>
      <c r="G1723" s="9" t="str">
        <f t="shared" si="52"/>
        <v/>
      </c>
      <c r="H1723" s="52" t="str">
        <f t="shared" si="53"/>
        <v/>
      </c>
    </row>
    <row r="1724" spans="1:8">
      <c r="A1724" s="48" t="str">
        <f>('ANNEXURE B &amp; C'!V$3)</f>
        <v>410306</v>
      </c>
      <c r="B1724" s="2">
        <v>1061903</v>
      </c>
      <c r="C1724" s="2" t="s">
        <v>81</v>
      </c>
      <c r="D1724" s="20">
        <v>0</v>
      </c>
      <c r="E1724" s="20">
        <v>0</v>
      </c>
      <c r="F1724" s="38">
        <f>('ANNEXURE B &amp; C'!V$93)</f>
        <v>0</v>
      </c>
      <c r="G1724" s="9" t="str">
        <f t="shared" si="52"/>
        <v/>
      </c>
      <c r="H1724" s="52" t="str">
        <f t="shared" si="53"/>
        <v/>
      </c>
    </row>
    <row r="1725" spans="1:8">
      <c r="A1725" s="48" t="str">
        <f>('ANNEXURE B &amp; C'!V$3)</f>
        <v>410306</v>
      </c>
      <c r="B1725" s="2">
        <v>1061904</v>
      </c>
      <c r="C1725" s="2" t="s">
        <v>82</v>
      </c>
      <c r="D1725" s="20">
        <v>0</v>
      </c>
      <c r="E1725" s="20">
        <v>0</v>
      </c>
      <c r="F1725" s="38">
        <f>('ANNEXURE B &amp; C'!V$94)</f>
        <v>0</v>
      </c>
      <c r="G1725" s="9" t="str">
        <f t="shared" si="52"/>
        <v/>
      </c>
      <c r="H1725" s="52" t="str">
        <f t="shared" si="53"/>
        <v/>
      </c>
    </row>
    <row r="1726" spans="1:8">
      <c r="A1726" s="48" t="str">
        <f>('ANNEXURE B &amp; C'!V$3)</f>
        <v>410306</v>
      </c>
      <c r="B1726" s="2">
        <v>1062001</v>
      </c>
      <c r="C1726" s="2" t="s">
        <v>83</v>
      </c>
      <c r="D1726" s="20">
        <v>0</v>
      </c>
      <c r="E1726" s="20">
        <v>0</v>
      </c>
      <c r="F1726" s="38">
        <f>('ANNEXURE B &amp; C'!V$95)</f>
        <v>0</v>
      </c>
      <c r="G1726" s="9" t="str">
        <f t="shared" si="52"/>
        <v/>
      </c>
      <c r="H1726" s="52" t="str">
        <f t="shared" si="53"/>
        <v/>
      </c>
    </row>
    <row r="1727" spans="1:8">
      <c r="A1727" s="48" t="str">
        <f>('ANNEXURE B &amp; C'!V$3)</f>
        <v>410306</v>
      </c>
      <c r="B1727" s="2">
        <v>1062003</v>
      </c>
      <c r="C1727" s="2" t="s">
        <v>84</v>
      </c>
      <c r="D1727" s="20">
        <v>0</v>
      </c>
      <c r="E1727" s="20">
        <v>0</v>
      </c>
      <c r="F1727" s="38">
        <f>('ANNEXURE B &amp; C'!V$96)</f>
        <v>0</v>
      </c>
      <c r="G1727" s="9" t="str">
        <f t="shared" si="52"/>
        <v/>
      </c>
      <c r="H1727" s="52" t="str">
        <f t="shared" si="53"/>
        <v/>
      </c>
    </row>
    <row r="1728" spans="1:8">
      <c r="A1728" s="48" t="str">
        <f>('ANNEXURE B &amp; C'!V$3)</f>
        <v>410306</v>
      </c>
      <c r="B1728" s="2">
        <v>1062009</v>
      </c>
      <c r="C1728" s="2" t="s">
        <v>85</v>
      </c>
      <c r="D1728" s="20">
        <v>0</v>
      </c>
      <c r="E1728" s="20">
        <v>0</v>
      </c>
      <c r="F1728" s="38">
        <f>('ANNEXURE B &amp; C'!V$97)</f>
        <v>0</v>
      </c>
      <c r="G1728" s="9" t="str">
        <f t="shared" si="52"/>
        <v/>
      </c>
      <c r="H1728" s="52" t="str">
        <f t="shared" si="53"/>
        <v/>
      </c>
    </row>
    <row r="1729" spans="1:8">
      <c r="A1729" s="48" t="str">
        <f>('ANNEXURE B &amp; C'!V$3)</f>
        <v>410306</v>
      </c>
      <c r="B1729" s="2">
        <v>1062010</v>
      </c>
      <c r="C1729" s="2" t="s">
        <v>86</v>
      </c>
      <c r="D1729" s="20">
        <v>0</v>
      </c>
      <c r="E1729" s="20">
        <v>0</v>
      </c>
      <c r="F1729" s="38">
        <f>('ANNEXURE B &amp; C'!V$98)</f>
        <v>0</v>
      </c>
      <c r="G1729" s="9" t="str">
        <f t="shared" si="52"/>
        <v/>
      </c>
      <c r="H1729" s="52" t="str">
        <f t="shared" si="53"/>
        <v/>
      </c>
    </row>
    <row r="1730" spans="1:8">
      <c r="A1730" s="48" t="str">
        <f>('ANNEXURE B &amp; C'!V$3)</f>
        <v>410306</v>
      </c>
      <c r="B1730" s="2">
        <v>1062201</v>
      </c>
      <c r="C1730" s="2" t="s">
        <v>87</v>
      </c>
      <c r="D1730" s="20">
        <v>0</v>
      </c>
      <c r="E1730" s="20">
        <v>0</v>
      </c>
      <c r="F1730" s="38">
        <f>('ANNEXURE B &amp; C'!V$99)</f>
        <v>0</v>
      </c>
      <c r="G1730" s="9" t="str">
        <f t="shared" si="52"/>
        <v/>
      </c>
      <c r="H1730" s="52" t="str">
        <f t="shared" si="53"/>
        <v/>
      </c>
    </row>
    <row r="1731" spans="1:8">
      <c r="A1731" s="48" t="str">
        <f>('ANNEXURE B &amp; C'!V$3)</f>
        <v>410306</v>
      </c>
      <c r="B1731" s="3">
        <v>1066990</v>
      </c>
      <c r="C1731" s="3" t="s">
        <v>88</v>
      </c>
      <c r="D1731" s="39">
        <v>76200</v>
      </c>
      <c r="E1731" s="39">
        <v>9131.6</v>
      </c>
      <c r="F1731" s="39">
        <f>SUM(F1678:F1730)</f>
        <v>76200</v>
      </c>
      <c r="G1731" s="9" t="str">
        <f t="shared" si="52"/>
        <v/>
      </c>
      <c r="H1731" s="52">
        <f t="shared" si="53"/>
        <v>0</v>
      </c>
    </row>
    <row r="1732" spans="1:8">
      <c r="B1732" s="1"/>
      <c r="C1732" s="1"/>
      <c r="D1732" s="31"/>
      <c r="E1732" s="31"/>
      <c r="F1732" s="31"/>
      <c r="G1732" s="9" t="str">
        <f t="shared" si="52"/>
        <v/>
      </c>
      <c r="H1732" s="52" t="str">
        <f t="shared" si="53"/>
        <v/>
      </c>
    </row>
    <row r="1733" spans="1:8">
      <c r="A1733" s="48" t="str">
        <f>('ANNEXURE B &amp; C'!V$3)</f>
        <v>410306</v>
      </c>
      <c r="B1733" s="1">
        <v>1080000</v>
      </c>
      <c r="C1733" s="1" t="s">
        <v>89</v>
      </c>
      <c r="D1733" s="31"/>
      <c r="E1733" s="31"/>
      <c r="F1733" s="31"/>
      <c r="G1733" s="9" t="str">
        <f t="shared" si="52"/>
        <v/>
      </c>
      <c r="H1733" s="52" t="str">
        <f t="shared" si="53"/>
        <v/>
      </c>
    </row>
    <row r="1734" spans="1:8">
      <c r="A1734" s="48" t="str">
        <f>('ANNEXURE B &amp; C'!V$3)</f>
        <v>410306</v>
      </c>
      <c r="B1734" s="2">
        <v>1088020</v>
      </c>
      <c r="C1734" s="2" t="s">
        <v>90</v>
      </c>
      <c r="D1734" s="20">
        <v>0</v>
      </c>
      <c r="E1734" s="20">
        <v>0</v>
      </c>
      <c r="F1734" s="38">
        <f>('ANNEXURE B &amp; C'!V$103)</f>
        <v>0</v>
      </c>
      <c r="G1734" s="9" t="str">
        <f t="shared" si="52"/>
        <v/>
      </c>
      <c r="H1734" s="52" t="str">
        <f t="shared" si="53"/>
        <v/>
      </c>
    </row>
    <row r="1735" spans="1:8">
      <c r="A1735" s="48" t="str">
        <f>('ANNEXURE B &amp; C'!V$3)</f>
        <v>410306</v>
      </c>
      <c r="B1735" s="2">
        <v>1088080</v>
      </c>
      <c r="C1735" s="2" t="s">
        <v>91</v>
      </c>
      <c r="D1735" s="20">
        <v>0</v>
      </c>
      <c r="E1735" s="20">
        <v>0</v>
      </c>
      <c r="F1735" s="38">
        <f>('ANNEXURE B &amp; C'!V$104)</f>
        <v>0</v>
      </c>
      <c r="G1735" s="9" t="str">
        <f t="shared" si="52"/>
        <v/>
      </c>
      <c r="H1735" s="52" t="str">
        <f t="shared" si="53"/>
        <v/>
      </c>
    </row>
    <row r="1736" spans="1:8">
      <c r="A1736" s="48" t="str">
        <f>('ANNEXURE B &amp; C'!V$3)</f>
        <v>410306</v>
      </c>
      <c r="B1736" s="2">
        <v>1088081</v>
      </c>
      <c r="C1736" s="2" t="s">
        <v>92</v>
      </c>
      <c r="D1736" s="20">
        <v>0</v>
      </c>
      <c r="E1736" s="20">
        <v>0</v>
      </c>
      <c r="F1736" s="38">
        <f>('ANNEXURE B &amp; C'!V$105)</f>
        <v>0</v>
      </c>
      <c r="G1736" s="9" t="str">
        <f t="shared" si="52"/>
        <v/>
      </c>
      <c r="H1736" s="52" t="str">
        <f t="shared" si="53"/>
        <v/>
      </c>
    </row>
    <row r="1737" spans="1:8">
      <c r="A1737" s="48" t="str">
        <f>('ANNEXURE B &amp; C'!V$3)</f>
        <v>410306</v>
      </c>
      <c r="B1737" s="2">
        <v>1088082</v>
      </c>
      <c r="C1737" s="2" t="s">
        <v>93</v>
      </c>
      <c r="D1737" s="20">
        <v>0</v>
      </c>
      <c r="E1737" s="20">
        <v>0</v>
      </c>
      <c r="F1737" s="38">
        <f>('ANNEXURE B &amp; C'!V$106)</f>
        <v>0</v>
      </c>
      <c r="G1737" s="9" t="str">
        <f t="shared" si="52"/>
        <v/>
      </c>
      <c r="H1737" s="52" t="str">
        <f t="shared" si="53"/>
        <v/>
      </c>
    </row>
    <row r="1738" spans="1:8">
      <c r="A1738" s="48" t="str">
        <f>('ANNEXURE B &amp; C'!V$3)</f>
        <v>410306</v>
      </c>
      <c r="B1738" s="2">
        <v>1088083</v>
      </c>
      <c r="C1738" s="2" t="s">
        <v>94</v>
      </c>
      <c r="D1738" s="20">
        <v>0</v>
      </c>
      <c r="E1738" s="20">
        <v>0</v>
      </c>
      <c r="F1738" s="38">
        <f>('ANNEXURE B &amp; C'!V$107)</f>
        <v>0</v>
      </c>
      <c r="G1738" s="9" t="str">
        <f t="shared" ref="G1738:G1801" si="54">IF(E1738&lt;0.01,"",IF(E1738&gt;F1738,"BUDGET ERROR - INSUFICIENT",""))</f>
        <v/>
      </c>
      <c r="H1738" s="52" t="str">
        <f t="shared" ref="H1738:H1801" si="55">IF(F1738&lt;0.1,"",IF(D1738=0,"NO ORIGINAL BUDGET",(F1738-D1738)/D1738))</f>
        <v/>
      </c>
    </row>
    <row r="1739" spans="1:8">
      <c r="A1739" s="48" t="str">
        <f>('ANNEXURE B &amp; C'!V$3)</f>
        <v>410306</v>
      </c>
      <c r="B1739" s="2">
        <v>1088084</v>
      </c>
      <c r="C1739" s="2" t="s">
        <v>95</v>
      </c>
      <c r="D1739" s="20">
        <v>0</v>
      </c>
      <c r="E1739" s="20">
        <v>0</v>
      </c>
      <c r="F1739" s="38">
        <f>('ANNEXURE B &amp; C'!V$108)</f>
        <v>0</v>
      </c>
      <c r="G1739" s="9" t="str">
        <f t="shared" si="54"/>
        <v/>
      </c>
      <c r="H1739" s="52" t="str">
        <f t="shared" si="55"/>
        <v/>
      </c>
    </row>
    <row r="1740" spans="1:8">
      <c r="A1740" s="48" t="str">
        <f>('ANNEXURE B &amp; C'!V$3)</f>
        <v>410306</v>
      </c>
      <c r="B1740" s="2">
        <v>1088085</v>
      </c>
      <c r="C1740" s="2" t="s">
        <v>96</v>
      </c>
      <c r="D1740" s="20">
        <v>0</v>
      </c>
      <c r="E1740" s="20">
        <v>0</v>
      </c>
      <c r="F1740" s="38">
        <f>('ANNEXURE B &amp; C'!V$109)</f>
        <v>0</v>
      </c>
      <c r="G1740" s="9" t="str">
        <f t="shared" si="54"/>
        <v/>
      </c>
      <c r="H1740" s="52" t="str">
        <f t="shared" si="55"/>
        <v/>
      </c>
    </row>
    <row r="1741" spans="1:8">
      <c r="A1741" s="48" t="str">
        <f>('ANNEXURE B &amp; C'!V$3)</f>
        <v>410306</v>
      </c>
      <c r="B1741" s="2">
        <v>1088110</v>
      </c>
      <c r="C1741" s="2" t="s">
        <v>61</v>
      </c>
      <c r="D1741" s="20">
        <v>0</v>
      </c>
      <c r="E1741" s="20">
        <v>0</v>
      </c>
      <c r="F1741" s="38">
        <f>('ANNEXURE B &amp; C'!V$110)</f>
        <v>0</v>
      </c>
      <c r="G1741" s="9" t="str">
        <f t="shared" si="54"/>
        <v/>
      </c>
      <c r="H1741" s="52" t="str">
        <f t="shared" si="55"/>
        <v/>
      </c>
    </row>
    <row r="1742" spans="1:8">
      <c r="A1742" s="48" t="str">
        <f>('ANNEXURE B &amp; C'!V$3)</f>
        <v>410306</v>
      </c>
      <c r="B1742" s="2">
        <v>1088180</v>
      </c>
      <c r="C1742" s="2" t="s">
        <v>97</v>
      </c>
      <c r="D1742" s="20">
        <v>0</v>
      </c>
      <c r="E1742" s="20">
        <v>0</v>
      </c>
      <c r="F1742" s="38">
        <f>('ANNEXURE B &amp; C'!V$111)</f>
        <v>0</v>
      </c>
      <c r="G1742" s="9" t="str">
        <f t="shared" si="54"/>
        <v/>
      </c>
      <c r="H1742" s="52" t="str">
        <f t="shared" si="55"/>
        <v/>
      </c>
    </row>
    <row r="1743" spans="1:8">
      <c r="A1743" s="48" t="str">
        <f>('ANNEXURE B &amp; C'!V$3)</f>
        <v>410306</v>
      </c>
      <c r="B1743" s="3">
        <v>1088990</v>
      </c>
      <c r="C1743" s="3" t="s">
        <v>98</v>
      </c>
      <c r="D1743" s="39">
        <v>0</v>
      </c>
      <c r="E1743" s="39">
        <v>0</v>
      </c>
      <c r="F1743" s="39">
        <f>SUM(F1733:F1742)</f>
        <v>0</v>
      </c>
      <c r="G1743" s="9" t="str">
        <f t="shared" si="54"/>
        <v/>
      </c>
      <c r="H1743" s="52" t="str">
        <f t="shared" si="55"/>
        <v/>
      </c>
    </row>
    <row r="1744" spans="1:8">
      <c r="B1744" s="1"/>
      <c r="C1744" s="1"/>
      <c r="D1744" s="31"/>
      <c r="E1744" s="31"/>
      <c r="F1744" s="31"/>
      <c r="G1744" s="9" t="str">
        <f t="shared" si="54"/>
        <v/>
      </c>
      <c r="H1744" s="52" t="str">
        <f t="shared" si="55"/>
        <v/>
      </c>
    </row>
    <row r="1745" spans="1:8" ht="15.75" thickBot="1">
      <c r="A1745" s="48" t="str">
        <f>('ANNEXURE B &amp; C'!V$3)</f>
        <v>410306</v>
      </c>
      <c r="B1745" s="4">
        <v>1089995</v>
      </c>
      <c r="C1745" s="4" t="s">
        <v>99</v>
      </c>
      <c r="D1745" s="40">
        <v>76200</v>
      </c>
      <c r="E1745" s="40">
        <v>9131.6</v>
      </c>
      <c r="F1745" s="40">
        <f>SUM(F1743+F1731)</f>
        <v>76200</v>
      </c>
      <c r="G1745" s="9" t="str">
        <f t="shared" si="54"/>
        <v/>
      </c>
      <c r="H1745" s="52">
        <f t="shared" si="55"/>
        <v>0</v>
      </c>
    </row>
    <row r="1746" spans="1:8" ht="15.75" thickTop="1">
      <c r="B1746" s="1"/>
      <c r="C1746" s="1"/>
      <c r="D1746" s="31"/>
      <c r="E1746" s="31"/>
      <c r="F1746" s="31"/>
      <c r="G1746" s="9" t="str">
        <f t="shared" si="54"/>
        <v/>
      </c>
      <c r="H1746" s="52" t="str">
        <f t="shared" si="55"/>
        <v/>
      </c>
    </row>
    <row r="1747" spans="1:8">
      <c r="A1747" s="48" t="str">
        <f>('ANNEXURE B &amp; C'!V$3)</f>
        <v>410306</v>
      </c>
      <c r="B1747" s="1">
        <v>1100000</v>
      </c>
      <c r="C1747" s="1" t="s">
        <v>100</v>
      </c>
      <c r="D1747" s="31"/>
      <c r="E1747" s="31"/>
      <c r="F1747" s="31"/>
      <c r="G1747" s="9" t="str">
        <f t="shared" si="54"/>
        <v/>
      </c>
      <c r="H1747" s="52" t="str">
        <f t="shared" si="55"/>
        <v/>
      </c>
    </row>
    <row r="1748" spans="1:8">
      <c r="A1748" s="48" t="str">
        <f>('ANNEXURE B &amp; C'!V$3)</f>
        <v>410306</v>
      </c>
      <c r="B1748" s="2">
        <v>1101200</v>
      </c>
      <c r="C1748" s="2" t="s">
        <v>101</v>
      </c>
      <c r="D1748" s="20">
        <v>0</v>
      </c>
      <c r="E1748" s="20">
        <v>0</v>
      </c>
      <c r="F1748" s="38">
        <f>('ANNEXURE B &amp; C'!V$117)</f>
        <v>0</v>
      </c>
      <c r="G1748" s="9" t="str">
        <f t="shared" si="54"/>
        <v/>
      </c>
      <c r="H1748" s="52" t="str">
        <f t="shared" si="55"/>
        <v/>
      </c>
    </row>
    <row r="1749" spans="1:8">
      <c r="A1749" s="48" t="str">
        <f>('ANNEXURE B &amp; C'!V$3)</f>
        <v>410306</v>
      </c>
      <c r="B1749" s="2">
        <v>1101201</v>
      </c>
      <c r="C1749" s="2" t="s">
        <v>102</v>
      </c>
      <c r="D1749" s="20">
        <v>0</v>
      </c>
      <c r="E1749" s="20">
        <v>0</v>
      </c>
      <c r="F1749" s="38">
        <f>('ANNEXURE B &amp; C'!V$118)</f>
        <v>0</v>
      </c>
      <c r="G1749" s="9" t="str">
        <f t="shared" si="54"/>
        <v/>
      </c>
      <c r="H1749" s="52" t="str">
        <f t="shared" si="55"/>
        <v/>
      </c>
    </row>
    <row r="1750" spans="1:8">
      <c r="A1750" s="48" t="str">
        <f>('ANNEXURE B &amp; C'!V$3)</f>
        <v>410306</v>
      </c>
      <c r="B1750" s="2">
        <v>1101203</v>
      </c>
      <c r="C1750" s="2" t="s">
        <v>103</v>
      </c>
      <c r="D1750" s="20">
        <v>0</v>
      </c>
      <c r="E1750" s="20">
        <v>0</v>
      </c>
      <c r="F1750" s="38">
        <f>('ANNEXURE B &amp; C'!V$119)</f>
        <v>0</v>
      </c>
      <c r="G1750" s="9" t="str">
        <f t="shared" si="54"/>
        <v/>
      </c>
      <c r="H1750" s="52" t="str">
        <f t="shared" si="55"/>
        <v/>
      </c>
    </row>
    <row r="1751" spans="1:8">
      <c r="A1751" s="48" t="str">
        <f>('ANNEXURE B &amp; C'!V$3)</f>
        <v>410306</v>
      </c>
      <c r="B1751" s="2">
        <v>1101204</v>
      </c>
      <c r="C1751" s="2" t="s">
        <v>104</v>
      </c>
      <c r="D1751" s="20">
        <v>0</v>
      </c>
      <c r="E1751" s="20">
        <v>0</v>
      </c>
      <c r="F1751" s="38">
        <f>('ANNEXURE B &amp; C'!V$120)</f>
        <v>0</v>
      </c>
      <c r="G1751" s="9" t="str">
        <f t="shared" si="54"/>
        <v/>
      </c>
      <c r="H1751" s="52" t="str">
        <f t="shared" si="55"/>
        <v/>
      </c>
    </row>
    <row r="1752" spans="1:8" ht="15.75" thickBot="1">
      <c r="A1752" s="48" t="str">
        <f>('ANNEXURE B &amp; C'!V$3)</f>
        <v>410306</v>
      </c>
      <c r="B1752" s="4">
        <v>1109995</v>
      </c>
      <c r="C1752" s="4" t="s">
        <v>105</v>
      </c>
      <c r="D1752" s="40">
        <v>0</v>
      </c>
      <c r="E1752" s="40">
        <v>0</v>
      </c>
      <c r="F1752" s="40">
        <f>SUM(F1748:F1751)</f>
        <v>0</v>
      </c>
      <c r="G1752" s="9" t="str">
        <f t="shared" si="54"/>
        <v/>
      </c>
      <c r="H1752" s="52" t="str">
        <f t="shared" si="55"/>
        <v/>
      </c>
    </row>
    <row r="1753" spans="1:8" ht="15.75" thickTop="1">
      <c r="B1753" s="1"/>
      <c r="C1753" s="1"/>
      <c r="D1753" s="31"/>
      <c r="E1753" s="31"/>
      <c r="F1753" s="31"/>
      <c r="G1753" s="9" t="str">
        <f t="shared" si="54"/>
        <v/>
      </c>
      <c r="H1753" s="52" t="str">
        <f t="shared" si="55"/>
        <v/>
      </c>
    </row>
    <row r="1754" spans="1:8">
      <c r="A1754" s="48" t="str">
        <f>('ANNEXURE B &amp; C'!V$3)</f>
        <v>410306</v>
      </c>
      <c r="B1754" s="1">
        <v>1120000</v>
      </c>
      <c r="C1754" s="1" t="s">
        <v>106</v>
      </c>
      <c r="D1754" s="31"/>
      <c r="E1754" s="31"/>
      <c r="F1754" s="31"/>
      <c r="G1754" s="9" t="str">
        <f t="shared" si="54"/>
        <v/>
      </c>
      <c r="H1754" s="52" t="str">
        <f t="shared" si="55"/>
        <v/>
      </c>
    </row>
    <row r="1755" spans="1:8">
      <c r="A1755" s="48" t="str">
        <f>('ANNEXURE B &amp; C'!V$3)</f>
        <v>410306</v>
      </c>
      <c r="B1755" s="2">
        <v>1120300</v>
      </c>
      <c r="C1755" s="2" t="s">
        <v>106</v>
      </c>
      <c r="D1755" s="20">
        <v>0</v>
      </c>
      <c r="E1755" s="20">
        <v>0</v>
      </c>
      <c r="F1755" s="38">
        <f>('ANNEXURE B &amp; C'!V$124)</f>
        <v>0</v>
      </c>
      <c r="G1755" s="9" t="str">
        <f t="shared" si="54"/>
        <v/>
      </c>
      <c r="H1755" s="52" t="str">
        <f t="shared" si="55"/>
        <v/>
      </c>
    </row>
    <row r="1756" spans="1:8" ht="15.75" thickBot="1">
      <c r="A1756" s="48" t="str">
        <f>('ANNEXURE B &amp; C'!V$3)</f>
        <v>410306</v>
      </c>
      <c r="B1756" s="4">
        <v>1129990</v>
      </c>
      <c r="C1756" s="4" t="s">
        <v>107</v>
      </c>
      <c r="D1756" s="40">
        <v>0</v>
      </c>
      <c r="E1756" s="40">
        <v>0</v>
      </c>
      <c r="F1756" s="40">
        <f>SUM(F1754:F1755)</f>
        <v>0</v>
      </c>
      <c r="G1756" s="9" t="str">
        <f t="shared" si="54"/>
        <v/>
      </c>
      <c r="H1756" s="52" t="str">
        <f t="shared" si="55"/>
        <v/>
      </c>
    </row>
    <row r="1757" spans="1:8" ht="15.75" thickTop="1">
      <c r="B1757" s="1"/>
      <c r="C1757" s="1"/>
      <c r="D1757" s="31"/>
      <c r="E1757" s="31"/>
      <c r="F1757" s="31"/>
      <c r="G1757" s="9" t="str">
        <f t="shared" si="54"/>
        <v/>
      </c>
      <c r="H1757" s="52" t="str">
        <f t="shared" si="55"/>
        <v/>
      </c>
    </row>
    <row r="1758" spans="1:8">
      <c r="A1758" s="48" t="str">
        <f>('ANNEXURE B &amp; C'!V$3)</f>
        <v>410306</v>
      </c>
      <c r="B1758" s="1">
        <v>1130000</v>
      </c>
      <c r="C1758" s="1" t="s">
        <v>108</v>
      </c>
      <c r="D1758" s="31"/>
      <c r="E1758" s="31"/>
      <c r="F1758" s="31"/>
      <c r="G1758" s="9" t="str">
        <f t="shared" si="54"/>
        <v/>
      </c>
      <c r="H1758" s="52" t="str">
        <f t="shared" si="55"/>
        <v/>
      </c>
    </row>
    <row r="1759" spans="1:8">
      <c r="A1759" s="48" t="str">
        <f>('ANNEXURE B &amp; C'!V$3)</f>
        <v>410306</v>
      </c>
      <c r="B1759" s="2">
        <v>1130200</v>
      </c>
      <c r="C1759" s="2" t="s">
        <v>109</v>
      </c>
      <c r="D1759" s="20">
        <v>0</v>
      </c>
      <c r="E1759" s="20">
        <v>0</v>
      </c>
      <c r="F1759" s="38">
        <f>('ANNEXURE B &amp; C'!V$128)</f>
        <v>0</v>
      </c>
      <c r="G1759" s="9" t="str">
        <f t="shared" si="54"/>
        <v/>
      </c>
      <c r="H1759" s="52" t="str">
        <f t="shared" si="55"/>
        <v/>
      </c>
    </row>
    <row r="1760" spans="1:8">
      <c r="A1760" s="48" t="str">
        <f>('ANNEXURE B &amp; C'!V$3)</f>
        <v>410306</v>
      </c>
      <c r="B1760" s="2">
        <v>1130201</v>
      </c>
      <c r="C1760" s="2" t="s">
        <v>110</v>
      </c>
      <c r="D1760" s="20">
        <v>0</v>
      </c>
      <c r="E1760" s="20">
        <v>0</v>
      </c>
      <c r="F1760" s="38">
        <f>('ANNEXURE B &amp; C'!V$129)</f>
        <v>0</v>
      </c>
      <c r="G1760" s="9" t="str">
        <f t="shared" si="54"/>
        <v/>
      </c>
      <c r="H1760" s="52" t="str">
        <f t="shared" si="55"/>
        <v/>
      </c>
    </row>
    <row r="1761" spans="1:8" ht="15.75" thickBot="1">
      <c r="A1761" s="48" t="str">
        <f>('ANNEXURE B &amp; C'!V$3)</f>
        <v>410306</v>
      </c>
      <c r="B1761" s="4">
        <v>1139995</v>
      </c>
      <c r="C1761" s="4" t="s">
        <v>111</v>
      </c>
      <c r="D1761" s="40">
        <v>0</v>
      </c>
      <c r="E1761" s="40">
        <v>0</v>
      </c>
      <c r="F1761" s="40">
        <f>SUM(F1758:F1760)</f>
        <v>0</v>
      </c>
      <c r="G1761" s="9" t="str">
        <f t="shared" si="54"/>
        <v/>
      </c>
      <c r="H1761" s="52" t="str">
        <f t="shared" si="55"/>
        <v/>
      </c>
    </row>
    <row r="1762" spans="1:8" ht="15.75" thickTop="1">
      <c r="B1762" s="1"/>
      <c r="C1762" s="1"/>
      <c r="D1762" s="31"/>
      <c r="E1762" s="31"/>
      <c r="F1762" s="31"/>
      <c r="G1762" s="9" t="str">
        <f t="shared" si="54"/>
        <v/>
      </c>
      <c r="H1762" s="52" t="str">
        <f t="shared" si="55"/>
        <v/>
      </c>
    </row>
    <row r="1763" spans="1:8" ht="15.75" thickBot="1">
      <c r="A1763" s="48" t="str">
        <f>('ANNEXURE B &amp; C'!V$3)</f>
        <v>410306</v>
      </c>
      <c r="B1763" s="5">
        <v>1199998</v>
      </c>
      <c r="C1763" s="5" t="s">
        <v>112</v>
      </c>
      <c r="D1763" s="41">
        <v>631431</v>
      </c>
      <c r="E1763" s="41">
        <v>284638.75</v>
      </c>
      <c r="F1763" s="41">
        <f>SUM(F1761+F1756+F1752+F1745+F1673)</f>
        <v>627223</v>
      </c>
      <c r="G1763" s="9" t="str">
        <f t="shared" si="54"/>
        <v/>
      </c>
      <c r="H1763" s="52">
        <f t="shared" si="55"/>
        <v>-6.6642277620199203E-3</v>
      </c>
    </row>
    <row r="1764" spans="1:8">
      <c r="B1764" s="1"/>
      <c r="C1764" s="1"/>
      <c r="D1764" s="31"/>
      <c r="E1764" s="31"/>
      <c r="F1764" s="31"/>
      <c r="G1764" s="9" t="str">
        <f t="shared" si="54"/>
        <v/>
      </c>
      <c r="H1764" s="52" t="str">
        <f t="shared" si="55"/>
        <v/>
      </c>
    </row>
    <row r="1765" spans="1:8">
      <c r="A1765" s="48" t="str">
        <f>('ANNEXURE B &amp; C'!V$3)</f>
        <v>410306</v>
      </c>
      <c r="B1765" s="1">
        <v>2200000</v>
      </c>
      <c r="C1765" s="1" t="s">
        <v>113</v>
      </c>
      <c r="D1765" s="31"/>
      <c r="E1765" s="31"/>
      <c r="F1765" s="31"/>
      <c r="G1765" s="9" t="str">
        <f t="shared" si="54"/>
        <v/>
      </c>
      <c r="H1765" s="52" t="str">
        <f t="shared" si="55"/>
        <v/>
      </c>
    </row>
    <row r="1766" spans="1:8">
      <c r="B1766" s="1"/>
      <c r="C1766" s="1"/>
      <c r="D1766" s="31"/>
      <c r="E1766" s="31"/>
      <c r="F1766" s="31"/>
      <c r="G1766" s="9" t="str">
        <f t="shared" si="54"/>
        <v/>
      </c>
      <c r="H1766" s="52" t="str">
        <f t="shared" si="55"/>
        <v/>
      </c>
    </row>
    <row r="1767" spans="1:8">
      <c r="A1767" s="48" t="str">
        <f>('ANNEXURE B &amp; C'!V$3)</f>
        <v>410306</v>
      </c>
      <c r="B1767" s="1">
        <v>2230000</v>
      </c>
      <c r="C1767" s="1" t="s">
        <v>114</v>
      </c>
      <c r="D1767" s="31"/>
      <c r="E1767" s="31"/>
      <c r="F1767" s="31"/>
      <c r="G1767" s="9" t="str">
        <f t="shared" si="54"/>
        <v/>
      </c>
      <c r="H1767" s="52" t="str">
        <f t="shared" si="55"/>
        <v/>
      </c>
    </row>
    <row r="1768" spans="1:8">
      <c r="A1768" s="48" t="str">
        <f>('ANNEXURE B &amp; C'!V$3)</f>
        <v>410306</v>
      </c>
      <c r="B1768" s="2">
        <v>2231202</v>
      </c>
      <c r="C1768" s="2" t="s">
        <v>115</v>
      </c>
      <c r="D1768" s="20">
        <v>0</v>
      </c>
      <c r="E1768" s="20">
        <v>0</v>
      </c>
      <c r="F1768" s="38">
        <f>('ANNEXURE B &amp; C'!V$137)</f>
        <v>0</v>
      </c>
      <c r="G1768" s="9" t="str">
        <f t="shared" si="54"/>
        <v/>
      </c>
      <c r="H1768" s="52" t="str">
        <f t="shared" si="55"/>
        <v/>
      </c>
    </row>
    <row r="1769" spans="1:8">
      <c r="A1769" s="48" t="str">
        <f>('ANNEXURE B &amp; C'!V$3)</f>
        <v>410306</v>
      </c>
      <c r="B1769" s="2">
        <v>2231900</v>
      </c>
      <c r="C1769" s="2" t="s">
        <v>116</v>
      </c>
      <c r="D1769" s="20">
        <v>0</v>
      </c>
      <c r="E1769" s="20">
        <v>0</v>
      </c>
      <c r="F1769" s="38">
        <f>('ANNEXURE B &amp; C'!V$138)</f>
        <v>0</v>
      </c>
      <c r="G1769" s="9" t="str">
        <f t="shared" si="54"/>
        <v/>
      </c>
      <c r="H1769" s="52" t="str">
        <f t="shared" si="55"/>
        <v/>
      </c>
    </row>
    <row r="1770" spans="1:8">
      <c r="A1770" s="48" t="str">
        <f>('ANNEXURE B &amp; C'!V$3)</f>
        <v>410306</v>
      </c>
      <c r="B1770" s="3">
        <v>2239995</v>
      </c>
      <c r="C1770" s="3" t="s">
        <v>117</v>
      </c>
      <c r="D1770" s="39">
        <v>0</v>
      </c>
      <c r="E1770" s="39">
        <v>0</v>
      </c>
      <c r="F1770" s="39">
        <f>SUM(F1768:F1769)</f>
        <v>0</v>
      </c>
      <c r="G1770" s="9" t="str">
        <f t="shared" si="54"/>
        <v/>
      </c>
      <c r="H1770" s="52" t="str">
        <f t="shared" si="55"/>
        <v/>
      </c>
    </row>
    <row r="1771" spans="1:8">
      <c r="B1771" s="1"/>
      <c r="C1771" s="1"/>
      <c r="D1771" s="31"/>
      <c r="E1771" s="31"/>
      <c r="F1771" s="31"/>
      <c r="G1771" s="9" t="str">
        <f t="shared" si="54"/>
        <v/>
      </c>
      <c r="H1771" s="52" t="str">
        <f t="shared" si="55"/>
        <v/>
      </c>
    </row>
    <row r="1772" spans="1:8">
      <c r="A1772" s="48" t="str">
        <f>('ANNEXURE B &amp; C'!V$3)</f>
        <v>410306</v>
      </c>
      <c r="B1772" s="1">
        <v>2240000</v>
      </c>
      <c r="C1772" s="1" t="s">
        <v>118</v>
      </c>
      <c r="D1772" s="31"/>
      <c r="E1772" s="31"/>
      <c r="F1772" s="31"/>
      <c r="G1772" s="9" t="str">
        <f t="shared" si="54"/>
        <v/>
      </c>
      <c r="H1772" s="52" t="str">
        <f t="shared" si="55"/>
        <v/>
      </c>
    </row>
    <row r="1773" spans="1:8">
      <c r="A1773" s="48" t="str">
        <f>('ANNEXURE B &amp; C'!V$3)</f>
        <v>410306</v>
      </c>
      <c r="B1773" s="2">
        <v>2240001</v>
      </c>
      <c r="C1773" s="2" t="s">
        <v>119</v>
      </c>
      <c r="D1773" s="20">
        <v>0</v>
      </c>
      <c r="E1773" s="20">
        <v>0</v>
      </c>
      <c r="F1773" s="38">
        <f>('ANNEXURE B &amp; C'!V$142)</f>
        <v>0</v>
      </c>
      <c r="G1773" s="9" t="str">
        <f t="shared" si="54"/>
        <v/>
      </c>
      <c r="H1773" s="52" t="str">
        <f t="shared" si="55"/>
        <v/>
      </c>
    </row>
    <row r="1774" spans="1:8">
      <c r="A1774" s="48" t="str">
        <f>('ANNEXURE B &amp; C'!V$3)</f>
        <v>410306</v>
      </c>
      <c r="B1774" s="2">
        <v>2240002</v>
      </c>
      <c r="C1774" s="2" t="s">
        <v>120</v>
      </c>
      <c r="D1774" s="20">
        <v>0</v>
      </c>
      <c r="E1774" s="20">
        <v>0</v>
      </c>
      <c r="F1774" s="38">
        <f>('ANNEXURE B &amp; C'!V$143)</f>
        <v>0</v>
      </c>
      <c r="G1774" s="9" t="str">
        <f t="shared" si="54"/>
        <v/>
      </c>
      <c r="H1774" s="52" t="str">
        <f t="shared" si="55"/>
        <v/>
      </c>
    </row>
    <row r="1775" spans="1:8">
      <c r="A1775" s="48" t="str">
        <f>('ANNEXURE B &amp; C'!V$3)</f>
        <v>410306</v>
      </c>
      <c r="B1775" s="2">
        <v>2240400</v>
      </c>
      <c r="C1775" s="2" t="s">
        <v>121</v>
      </c>
      <c r="D1775" s="20">
        <v>0</v>
      </c>
      <c r="E1775" s="20">
        <v>0</v>
      </c>
      <c r="F1775" s="38">
        <f>('ANNEXURE B &amp; C'!V$144)</f>
        <v>0</v>
      </c>
      <c r="G1775" s="9" t="str">
        <f t="shared" si="54"/>
        <v/>
      </c>
      <c r="H1775" s="52" t="str">
        <f t="shared" si="55"/>
        <v/>
      </c>
    </row>
    <row r="1776" spans="1:8">
      <c r="A1776" s="48" t="str">
        <f>('ANNEXURE B &amp; C'!V$3)</f>
        <v>410306</v>
      </c>
      <c r="B1776" s="2">
        <v>2240500</v>
      </c>
      <c r="C1776" s="2" t="s">
        <v>122</v>
      </c>
      <c r="D1776" s="20">
        <v>0</v>
      </c>
      <c r="E1776" s="20">
        <v>0</v>
      </c>
      <c r="F1776" s="38">
        <f>('ANNEXURE B &amp; C'!V$145)</f>
        <v>0</v>
      </c>
      <c r="G1776" s="9" t="str">
        <f t="shared" si="54"/>
        <v/>
      </c>
      <c r="H1776" s="52" t="str">
        <f t="shared" si="55"/>
        <v/>
      </c>
    </row>
    <row r="1777" spans="1:8">
      <c r="A1777" s="48" t="str">
        <f>('ANNEXURE B &amp; C'!V$3)</f>
        <v>410306</v>
      </c>
      <c r="B1777" s="3">
        <v>2249995</v>
      </c>
      <c r="C1777" s="3" t="s">
        <v>123</v>
      </c>
      <c r="D1777" s="39">
        <v>0</v>
      </c>
      <c r="E1777" s="39">
        <v>0</v>
      </c>
      <c r="F1777" s="39">
        <f>SUM(F1773:F1776)</f>
        <v>0</v>
      </c>
      <c r="G1777" s="9" t="str">
        <f t="shared" si="54"/>
        <v/>
      </c>
      <c r="H1777" s="52" t="str">
        <f t="shared" si="55"/>
        <v/>
      </c>
    </row>
    <row r="1778" spans="1:8">
      <c r="B1778" s="1"/>
      <c r="C1778" s="1"/>
      <c r="D1778" s="31"/>
      <c r="E1778" s="31"/>
      <c r="F1778" s="31"/>
      <c r="G1778" s="9" t="str">
        <f t="shared" si="54"/>
        <v/>
      </c>
      <c r="H1778" s="52" t="str">
        <f t="shared" si="55"/>
        <v/>
      </c>
    </row>
    <row r="1779" spans="1:8">
      <c r="A1779" s="48" t="str">
        <f>('ANNEXURE B &amp; C'!V$3)</f>
        <v>410306</v>
      </c>
      <c r="B1779" s="1">
        <v>2260000</v>
      </c>
      <c r="C1779" s="1" t="s">
        <v>124</v>
      </c>
      <c r="D1779" s="31"/>
      <c r="E1779" s="31"/>
      <c r="F1779" s="31"/>
      <c r="G1779" s="9" t="str">
        <f t="shared" si="54"/>
        <v/>
      </c>
      <c r="H1779" s="52" t="str">
        <f t="shared" si="55"/>
        <v/>
      </c>
    </row>
    <row r="1780" spans="1:8">
      <c r="A1780" s="48" t="str">
        <f>('ANNEXURE B &amp; C'!V$3)</f>
        <v>410306</v>
      </c>
      <c r="B1780" s="2">
        <v>2260806</v>
      </c>
      <c r="C1780" s="2" t="s">
        <v>125</v>
      </c>
      <c r="D1780" s="20">
        <v>0</v>
      </c>
      <c r="E1780" s="20">
        <v>0</v>
      </c>
      <c r="F1780" s="38">
        <f>('ANNEXURE B &amp; C'!V$149)</f>
        <v>0</v>
      </c>
      <c r="G1780" s="9" t="str">
        <f t="shared" si="54"/>
        <v/>
      </c>
      <c r="H1780" s="52" t="str">
        <f t="shared" si="55"/>
        <v/>
      </c>
    </row>
    <row r="1781" spans="1:8">
      <c r="A1781" s="48" t="str">
        <f>('ANNEXURE B &amp; C'!V$3)</f>
        <v>410306</v>
      </c>
      <c r="B1781" s="2">
        <v>2260808</v>
      </c>
      <c r="C1781" s="2" t="s">
        <v>126</v>
      </c>
      <c r="D1781" s="20">
        <v>0</v>
      </c>
      <c r="E1781" s="20">
        <v>0</v>
      </c>
      <c r="F1781" s="38">
        <f>('ANNEXURE B &amp; C'!V$150)</f>
        <v>0</v>
      </c>
      <c r="G1781" s="9" t="str">
        <f t="shared" si="54"/>
        <v/>
      </c>
      <c r="H1781" s="52" t="str">
        <f t="shared" si="55"/>
        <v/>
      </c>
    </row>
    <row r="1782" spans="1:8">
      <c r="A1782" s="48" t="str">
        <f>('ANNEXURE B &amp; C'!V$3)</f>
        <v>410306</v>
      </c>
      <c r="B1782" s="2">
        <v>2260810</v>
      </c>
      <c r="C1782" s="2" t="s">
        <v>127</v>
      </c>
      <c r="D1782" s="20">
        <v>0</v>
      </c>
      <c r="E1782" s="20">
        <v>0</v>
      </c>
      <c r="F1782" s="38">
        <f>('ANNEXURE B &amp; C'!V$151)</f>
        <v>0</v>
      </c>
      <c r="G1782" s="9" t="str">
        <f t="shared" si="54"/>
        <v/>
      </c>
      <c r="H1782" s="52" t="str">
        <f t="shared" si="55"/>
        <v/>
      </c>
    </row>
    <row r="1783" spans="1:8">
      <c r="A1783" s="48" t="str">
        <f>('ANNEXURE B &amp; C'!V$3)</f>
        <v>410306</v>
      </c>
      <c r="B1783" s="3">
        <v>2269995</v>
      </c>
      <c r="C1783" s="3" t="s">
        <v>128</v>
      </c>
      <c r="D1783" s="39">
        <v>0</v>
      </c>
      <c r="E1783" s="39">
        <v>0</v>
      </c>
      <c r="F1783" s="39">
        <f>SUM(F1780:F1782)</f>
        <v>0</v>
      </c>
      <c r="G1783" s="9" t="str">
        <f t="shared" si="54"/>
        <v/>
      </c>
      <c r="H1783" s="52" t="str">
        <f t="shared" si="55"/>
        <v/>
      </c>
    </row>
    <row r="1784" spans="1:8">
      <c r="B1784" s="1"/>
      <c r="C1784" s="1"/>
      <c r="D1784" s="31"/>
      <c r="E1784" s="31"/>
      <c r="F1784" s="31"/>
      <c r="G1784" s="9" t="str">
        <f t="shared" si="54"/>
        <v/>
      </c>
      <c r="H1784" s="52" t="str">
        <f t="shared" si="55"/>
        <v/>
      </c>
    </row>
    <row r="1785" spans="1:8">
      <c r="A1785" s="48" t="str">
        <f>('ANNEXURE B &amp; C'!V$3)</f>
        <v>410306</v>
      </c>
      <c r="B1785" s="1">
        <v>2270000</v>
      </c>
      <c r="C1785" s="1" t="s">
        <v>129</v>
      </c>
      <c r="D1785" s="31"/>
      <c r="E1785" s="31"/>
      <c r="F1785" s="31"/>
      <c r="G1785" s="9" t="str">
        <f t="shared" si="54"/>
        <v/>
      </c>
      <c r="H1785" s="52" t="str">
        <f t="shared" si="55"/>
        <v/>
      </c>
    </row>
    <row r="1786" spans="1:8">
      <c r="A1786" s="48" t="str">
        <f>('ANNEXURE B &amp; C'!V$3)</f>
        <v>410306</v>
      </c>
      <c r="B1786" s="2">
        <v>2271701</v>
      </c>
      <c r="C1786" s="2" t="s">
        <v>130</v>
      </c>
      <c r="D1786" s="20">
        <v>0</v>
      </c>
      <c r="E1786" s="20">
        <v>0</v>
      </c>
      <c r="F1786" s="38">
        <f>('ANNEXURE B &amp; C'!V$155)</f>
        <v>0</v>
      </c>
      <c r="G1786" s="9" t="str">
        <f t="shared" si="54"/>
        <v/>
      </c>
      <c r="H1786" s="52" t="str">
        <f t="shared" si="55"/>
        <v/>
      </c>
    </row>
    <row r="1787" spans="1:8">
      <c r="A1787" s="48" t="str">
        <f>('ANNEXURE B &amp; C'!V$3)</f>
        <v>410306</v>
      </c>
      <c r="B1787" s="2">
        <v>2271702</v>
      </c>
      <c r="C1787" s="2" t="s">
        <v>131</v>
      </c>
      <c r="D1787" s="20">
        <v>0</v>
      </c>
      <c r="E1787" s="20">
        <v>0</v>
      </c>
      <c r="F1787" s="38">
        <f>('ANNEXURE B &amp; C'!V$156)</f>
        <v>0</v>
      </c>
      <c r="G1787" s="9" t="str">
        <f t="shared" si="54"/>
        <v/>
      </c>
      <c r="H1787" s="52" t="str">
        <f t="shared" si="55"/>
        <v/>
      </c>
    </row>
    <row r="1788" spans="1:8">
      <c r="A1788" s="48" t="str">
        <f>('ANNEXURE B &amp; C'!V$3)</f>
        <v>410306</v>
      </c>
      <c r="B1788" s="2">
        <v>2271703</v>
      </c>
      <c r="C1788" s="2" t="s">
        <v>132</v>
      </c>
      <c r="D1788" s="20">
        <v>0</v>
      </c>
      <c r="E1788" s="20">
        <v>0</v>
      </c>
      <c r="F1788" s="38">
        <f>('ANNEXURE B &amp; C'!V$157)</f>
        <v>0</v>
      </c>
      <c r="G1788" s="9" t="str">
        <f t="shared" si="54"/>
        <v/>
      </c>
      <c r="H1788" s="52" t="str">
        <f t="shared" si="55"/>
        <v/>
      </c>
    </row>
    <row r="1789" spans="1:8">
      <c r="A1789" s="48" t="str">
        <f>('ANNEXURE B &amp; C'!V$3)</f>
        <v>410306</v>
      </c>
      <c r="B1789" s="2">
        <v>2271704</v>
      </c>
      <c r="C1789" s="2" t="s">
        <v>133</v>
      </c>
      <c r="D1789" s="20">
        <v>0</v>
      </c>
      <c r="E1789" s="20">
        <v>0</v>
      </c>
      <c r="F1789" s="38">
        <f>('ANNEXURE B &amp; C'!V$158)</f>
        <v>0</v>
      </c>
      <c r="G1789" s="9" t="str">
        <f t="shared" si="54"/>
        <v/>
      </c>
      <c r="H1789" s="52" t="str">
        <f t="shared" si="55"/>
        <v/>
      </c>
    </row>
    <row r="1790" spans="1:8">
      <c r="A1790" s="48" t="str">
        <f>('ANNEXURE B &amp; C'!V$3)</f>
        <v>410306</v>
      </c>
      <c r="B1790" s="3">
        <v>2279995</v>
      </c>
      <c r="C1790" s="3" t="s">
        <v>134</v>
      </c>
      <c r="D1790" s="35">
        <v>0</v>
      </c>
      <c r="E1790" s="35">
        <v>0</v>
      </c>
      <c r="F1790" s="35">
        <f>SUM(F1786:F1789)</f>
        <v>0</v>
      </c>
      <c r="G1790" s="9" t="str">
        <f t="shared" si="54"/>
        <v/>
      </c>
      <c r="H1790" s="52" t="str">
        <f t="shared" si="55"/>
        <v/>
      </c>
    </row>
    <row r="1791" spans="1:8">
      <c r="B1791" s="1"/>
      <c r="C1791" s="1"/>
      <c r="D1791" s="31"/>
      <c r="E1791" s="31"/>
      <c r="F1791" s="31"/>
      <c r="G1791" s="9" t="str">
        <f t="shared" si="54"/>
        <v/>
      </c>
      <c r="H1791" s="52" t="str">
        <f t="shared" si="55"/>
        <v/>
      </c>
    </row>
    <row r="1792" spans="1:8">
      <c r="A1792" s="48" t="str">
        <f>('ANNEXURE B &amp; C'!V$3)</f>
        <v>410306</v>
      </c>
      <c r="B1792" s="1">
        <v>2280000</v>
      </c>
      <c r="C1792" s="1" t="s">
        <v>135</v>
      </c>
      <c r="D1792" s="31"/>
      <c r="E1792" s="31"/>
      <c r="F1792" s="31"/>
      <c r="G1792" s="9" t="str">
        <f t="shared" si="54"/>
        <v/>
      </c>
      <c r="H1792" s="52" t="str">
        <f t="shared" si="55"/>
        <v/>
      </c>
    </row>
    <row r="1793" spans="1:8">
      <c r="A1793" s="48" t="str">
        <f>('ANNEXURE B &amp; C'!V$3)</f>
        <v>410306</v>
      </c>
      <c r="B1793" s="2">
        <v>2280001</v>
      </c>
      <c r="C1793" s="2" t="s">
        <v>136</v>
      </c>
      <c r="D1793" s="20">
        <v>0</v>
      </c>
      <c r="E1793" s="20">
        <v>0</v>
      </c>
      <c r="F1793" s="38">
        <f>('ANNEXURE B &amp; C'!V$162)</f>
        <v>0</v>
      </c>
      <c r="G1793" s="9" t="str">
        <f t="shared" si="54"/>
        <v/>
      </c>
      <c r="H1793" s="52" t="str">
        <f t="shared" si="55"/>
        <v/>
      </c>
    </row>
    <row r="1794" spans="1:8">
      <c r="A1794" s="48" t="str">
        <f>('ANNEXURE B &amp; C'!V$3)</f>
        <v>410306</v>
      </c>
      <c r="B1794" s="2">
        <v>2280002</v>
      </c>
      <c r="C1794" s="2" t="s">
        <v>137</v>
      </c>
      <c r="D1794" s="20">
        <v>0</v>
      </c>
      <c r="E1794" s="20">
        <v>0</v>
      </c>
      <c r="F1794" s="38">
        <f>('ANNEXURE B &amp; C'!V$163)</f>
        <v>0</v>
      </c>
      <c r="G1794" s="9" t="str">
        <f t="shared" si="54"/>
        <v/>
      </c>
      <c r="H1794" s="52" t="str">
        <f t="shared" si="55"/>
        <v/>
      </c>
    </row>
    <row r="1795" spans="1:8">
      <c r="A1795" s="48" t="str">
        <f>('ANNEXURE B &amp; C'!V$3)</f>
        <v>410306</v>
      </c>
      <c r="B1795" s="3">
        <v>2289995</v>
      </c>
      <c r="C1795" s="3" t="s">
        <v>138</v>
      </c>
      <c r="D1795" s="39">
        <v>0</v>
      </c>
      <c r="E1795" s="39">
        <v>0</v>
      </c>
      <c r="F1795" s="39">
        <f>SUM(F1793:F1794)</f>
        <v>0</v>
      </c>
      <c r="G1795" s="9" t="str">
        <f t="shared" si="54"/>
        <v/>
      </c>
      <c r="H1795" s="52" t="str">
        <f t="shared" si="55"/>
        <v/>
      </c>
    </row>
    <row r="1796" spans="1:8">
      <c r="B1796" s="1"/>
      <c r="C1796" s="1"/>
      <c r="D1796" s="31"/>
      <c r="E1796" s="31"/>
      <c r="F1796" s="31"/>
      <c r="G1796" s="9" t="str">
        <f t="shared" si="54"/>
        <v/>
      </c>
      <c r="H1796" s="52" t="str">
        <f t="shared" si="55"/>
        <v/>
      </c>
    </row>
    <row r="1797" spans="1:8">
      <c r="A1797" s="48" t="str">
        <f>('ANNEXURE B &amp; C'!V$3)</f>
        <v>410306</v>
      </c>
      <c r="B1797" s="1">
        <v>2300000</v>
      </c>
      <c r="C1797" s="1" t="s">
        <v>139</v>
      </c>
      <c r="D1797" s="31"/>
      <c r="E1797" s="31"/>
      <c r="F1797" s="31"/>
      <c r="G1797" s="9" t="str">
        <f t="shared" si="54"/>
        <v/>
      </c>
      <c r="H1797" s="52" t="str">
        <f t="shared" si="55"/>
        <v/>
      </c>
    </row>
    <row r="1798" spans="1:8">
      <c r="A1798" s="48" t="str">
        <f>('ANNEXURE B &amp; C'!V$3)</f>
        <v>410306</v>
      </c>
      <c r="B1798" s="2">
        <v>2300001</v>
      </c>
      <c r="C1798" s="2" t="s">
        <v>140</v>
      </c>
      <c r="D1798" s="20">
        <v>0</v>
      </c>
      <c r="E1798" s="20">
        <v>0</v>
      </c>
      <c r="F1798" s="38">
        <f>('ANNEXURE B &amp; C'!V$167)</f>
        <v>0</v>
      </c>
      <c r="G1798" s="9" t="str">
        <f t="shared" si="54"/>
        <v/>
      </c>
      <c r="H1798" s="52" t="str">
        <f t="shared" si="55"/>
        <v/>
      </c>
    </row>
    <row r="1799" spans="1:8">
      <c r="A1799" s="48" t="str">
        <f>('ANNEXURE B &amp; C'!V$3)</f>
        <v>410306</v>
      </c>
      <c r="B1799" s="2">
        <v>2300002</v>
      </c>
      <c r="C1799" s="2" t="s">
        <v>141</v>
      </c>
      <c r="D1799" s="20">
        <v>0</v>
      </c>
      <c r="E1799" s="20">
        <v>0</v>
      </c>
      <c r="F1799" s="38">
        <f>('ANNEXURE B &amp; C'!V$168)</f>
        <v>0</v>
      </c>
      <c r="G1799" s="9" t="str">
        <f t="shared" si="54"/>
        <v/>
      </c>
      <c r="H1799" s="52" t="str">
        <f t="shared" si="55"/>
        <v/>
      </c>
    </row>
    <row r="1800" spans="1:8">
      <c r="A1800" s="48" t="str">
        <f>('ANNEXURE B &amp; C'!V$3)</f>
        <v>410306</v>
      </c>
      <c r="B1800" s="2">
        <v>2300003</v>
      </c>
      <c r="C1800" s="2" t="s">
        <v>142</v>
      </c>
      <c r="D1800" s="20">
        <v>0</v>
      </c>
      <c r="E1800" s="20">
        <v>0</v>
      </c>
      <c r="F1800" s="38">
        <f>('ANNEXURE B &amp; C'!V$169)</f>
        <v>0</v>
      </c>
      <c r="G1800" s="9" t="str">
        <f t="shared" si="54"/>
        <v/>
      </c>
      <c r="H1800" s="52" t="str">
        <f t="shared" si="55"/>
        <v/>
      </c>
    </row>
    <row r="1801" spans="1:8">
      <c r="A1801" s="48" t="str">
        <f>('ANNEXURE B &amp; C'!V$3)</f>
        <v>410306</v>
      </c>
      <c r="B1801" s="2">
        <v>2300204</v>
      </c>
      <c r="C1801" s="2" t="s">
        <v>143</v>
      </c>
      <c r="D1801" s="20">
        <v>0</v>
      </c>
      <c r="E1801" s="20">
        <v>0</v>
      </c>
      <c r="F1801" s="38">
        <f>('ANNEXURE B &amp; C'!V$170)</f>
        <v>0</v>
      </c>
      <c r="G1801" s="9" t="str">
        <f t="shared" si="54"/>
        <v/>
      </c>
      <c r="H1801" s="52" t="str">
        <f t="shared" si="55"/>
        <v/>
      </c>
    </row>
    <row r="1802" spans="1:8">
      <c r="A1802" s="48" t="str">
        <f>('ANNEXURE B &amp; C'!V$3)</f>
        <v>410306</v>
      </c>
      <c r="B1802" s="2">
        <v>2300800</v>
      </c>
      <c r="C1802" s="2" t="s">
        <v>144</v>
      </c>
      <c r="D1802" s="20">
        <v>0</v>
      </c>
      <c r="E1802" s="20">
        <v>0</v>
      </c>
      <c r="F1802" s="38">
        <f>('ANNEXURE B &amp; C'!V$171)</f>
        <v>0</v>
      </c>
      <c r="G1802" s="9" t="str">
        <f t="shared" ref="G1802:G1865" si="56">IF(E1802&lt;0.01,"",IF(E1802&gt;F1802,"BUDGET ERROR - INSUFICIENT",""))</f>
        <v/>
      </c>
      <c r="H1802" s="52" t="str">
        <f t="shared" ref="H1802:H1865" si="57">IF(F1802&lt;0.1,"",IF(D1802=0,"NO ORIGINAL BUDGET",(F1802-D1802)/D1802))</f>
        <v/>
      </c>
    </row>
    <row r="1803" spans="1:8">
      <c r="A1803" s="48" t="str">
        <f>('ANNEXURE B &amp; C'!V$3)</f>
        <v>410306</v>
      </c>
      <c r="B1803" s="2">
        <v>2300801</v>
      </c>
      <c r="C1803" s="2" t="s">
        <v>145</v>
      </c>
      <c r="D1803" s="20">
        <v>0</v>
      </c>
      <c r="E1803" s="20">
        <v>0</v>
      </c>
      <c r="F1803" s="38">
        <f>('ANNEXURE B &amp; C'!V$172)</f>
        <v>0</v>
      </c>
      <c r="G1803" s="9" t="str">
        <f t="shared" si="56"/>
        <v/>
      </c>
      <c r="H1803" s="52" t="str">
        <f t="shared" si="57"/>
        <v/>
      </c>
    </row>
    <row r="1804" spans="1:8">
      <c r="A1804" s="48" t="str">
        <f>('ANNEXURE B &amp; C'!V$3)</f>
        <v>410306</v>
      </c>
      <c r="B1804" s="2">
        <v>2300803</v>
      </c>
      <c r="C1804" s="2" t="s">
        <v>146</v>
      </c>
      <c r="D1804" s="20">
        <v>0</v>
      </c>
      <c r="E1804" s="20">
        <v>0</v>
      </c>
      <c r="F1804" s="38">
        <f>('ANNEXURE B &amp; C'!V$173)</f>
        <v>0</v>
      </c>
      <c r="G1804" s="9" t="str">
        <f t="shared" si="56"/>
        <v/>
      </c>
      <c r="H1804" s="52" t="str">
        <f t="shared" si="57"/>
        <v/>
      </c>
    </row>
    <row r="1805" spans="1:8">
      <c r="A1805" s="48" t="str">
        <f>('ANNEXURE B &amp; C'!V$3)</f>
        <v>410306</v>
      </c>
      <c r="B1805" s="2">
        <v>2301503</v>
      </c>
      <c r="C1805" s="2" t="s">
        <v>147</v>
      </c>
      <c r="D1805" s="20">
        <v>0</v>
      </c>
      <c r="E1805" s="20">
        <v>0</v>
      </c>
      <c r="F1805" s="38">
        <f>('ANNEXURE B &amp; C'!V$174)</f>
        <v>0</v>
      </c>
      <c r="G1805" s="9" t="str">
        <f t="shared" si="56"/>
        <v/>
      </c>
      <c r="H1805" s="52" t="str">
        <f t="shared" si="57"/>
        <v/>
      </c>
    </row>
    <row r="1806" spans="1:8">
      <c r="A1806" s="48" t="str">
        <f>('ANNEXURE B &amp; C'!V$3)</f>
        <v>410306</v>
      </c>
      <c r="B1806" s="2">
        <v>2301802</v>
      </c>
      <c r="C1806" s="2" t="s">
        <v>148</v>
      </c>
      <c r="D1806" s="20">
        <v>0</v>
      </c>
      <c r="E1806" s="20">
        <v>0</v>
      </c>
      <c r="F1806" s="38">
        <f>('ANNEXURE B &amp; C'!V$175)</f>
        <v>0</v>
      </c>
      <c r="G1806" s="9" t="str">
        <f t="shared" si="56"/>
        <v/>
      </c>
      <c r="H1806" s="52" t="str">
        <f t="shared" si="57"/>
        <v/>
      </c>
    </row>
    <row r="1807" spans="1:8">
      <c r="A1807" s="48" t="str">
        <f>('ANNEXURE B &amp; C'!V$3)</f>
        <v>410306</v>
      </c>
      <c r="B1807" s="2">
        <v>2301803</v>
      </c>
      <c r="C1807" s="2" t="s">
        <v>149</v>
      </c>
      <c r="D1807" s="20">
        <v>0</v>
      </c>
      <c r="E1807" s="20">
        <v>0</v>
      </c>
      <c r="F1807" s="38">
        <f>('ANNEXURE B &amp; C'!V$176)</f>
        <v>0</v>
      </c>
      <c r="G1807" s="9" t="str">
        <f t="shared" si="56"/>
        <v/>
      </c>
      <c r="H1807" s="52" t="str">
        <f t="shared" si="57"/>
        <v/>
      </c>
    </row>
    <row r="1808" spans="1:8">
      <c r="A1808" s="48" t="str">
        <f>('ANNEXURE B &amp; C'!V$3)</f>
        <v>410306</v>
      </c>
      <c r="B1808" s="2">
        <v>2301900</v>
      </c>
      <c r="C1808" s="2" t="s">
        <v>150</v>
      </c>
      <c r="D1808" s="20">
        <v>0</v>
      </c>
      <c r="E1808" s="20">
        <v>-142.74</v>
      </c>
      <c r="F1808" s="38">
        <f>('ANNEXURE B &amp; C'!V$177)</f>
        <v>-143</v>
      </c>
      <c r="G1808" s="9" t="str">
        <f t="shared" si="56"/>
        <v/>
      </c>
      <c r="H1808" s="52" t="str">
        <f t="shared" si="57"/>
        <v/>
      </c>
    </row>
    <row r="1809" spans="1:8">
      <c r="A1809" s="48" t="str">
        <f>('ANNEXURE B &amp; C'!V$3)</f>
        <v>410306</v>
      </c>
      <c r="B1809" s="2">
        <v>2301901</v>
      </c>
      <c r="C1809" s="2" t="s">
        <v>151</v>
      </c>
      <c r="D1809" s="20">
        <v>0</v>
      </c>
      <c r="E1809" s="20">
        <v>0</v>
      </c>
      <c r="F1809" s="38">
        <f>('ANNEXURE B &amp; C'!V$178)</f>
        <v>0</v>
      </c>
      <c r="G1809" s="9" t="str">
        <f t="shared" si="56"/>
        <v/>
      </c>
      <c r="H1809" s="52" t="str">
        <f t="shared" si="57"/>
        <v/>
      </c>
    </row>
    <row r="1810" spans="1:8">
      <c r="A1810" s="48" t="str">
        <f>('ANNEXURE B &amp; C'!V$3)</f>
        <v>410306</v>
      </c>
      <c r="B1810" s="3">
        <v>2309995</v>
      </c>
      <c r="C1810" s="3" t="s">
        <v>152</v>
      </c>
      <c r="D1810" s="39">
        <v>0</v>
      </c>
      <c r="E1810" s="39">
        <v>-142.74</v>
      </c>
      <c r="F1810" s="39">
        <f>SUM(F1798:F1809)</f>
        <v>-143</v>
      </c>
      <c r="G1810" s="9" t="str">
        <f t="shared" si="56"/>
        <v/>
      </c>
      <c r="H1810" s="52" t="str">
        <f t="shared" si="57"/>
        <v/>
      </c>
    </row>
    <row r="1811" spans="1:8">
      <c r="B1811" s="1"/>
      <c r="C1811" s="1"/>
      <c r="D1811" s="31"/>
      <c r="E1811" s="31"/>
      <c r="F1811" s="31"/>
      <c r="G1811" s="9" t="str">
        <f t="shared" si="56"/>
        <v/>
      </c>
      <c r="H1811" s="52" t="str">
        <f t="shared" si="57"/>
        <v/>
      </c>
    </row>
    <row r="1812" spans="1:8" ht="15.75" thickBot="1">
      <c r="A1812" s="48" t="str">
        <f>('ANNEXURE B &amp; C'!V$3)</f>
        <v>410306</v>
      </c>
      <c r="B1812" s="4">
        <v>2359997</v>
      </c>
      <c r="C1812" s="4" t="s">
        <v>153</v>
      </c>
      <c r="D1812" s="40">
        <v>0</v>
      </c>
      <c r="E1812" s="40">
        <v>-142.74</v>
      </c>
      <c r="F1812" s="40">
        <f>SUM(F1810+F1795+F1790+F1783+F1777+F1770)</f>
        <v>-143</v>
      </c>
      <c r="G1812" s="9" t="str">
        <f t="shared" si="56"/>
        <v/>
      </c>
      <c r="H1812" s="52" t="str">
        <f t="shared" si="57"/>
        <v/>
      </c>
    </row>
    <row r="1813" spans="1:8" ht="15.75" thickTop="1">
      <c r="B1813" s="1"/>
      <c r="C1813" s="1"/>
      <c r="D1813" s="31"/>
      <c r="E1813" s="31"/>
      <c r="F1813" s="31"/>
      <c r="G1813" s="9" t="str">
        <f t="shared" si="56"/>
        <v/>
      </c>
      <c r="H1813" s="52" t="str">
        <f t="shared" si="57"/>
        <v/>
      </c>
    </row>
    <row r="1814" spans="1:8" ht="15.75" thickBot="1">
      <c r="A1814" s="48" t="str">
        <f>('ANNEXURE B &amp; C'!V$3)</f>
        <v>410306</v>
      </c>
      <c r="B1814" s="5">
        <v>2379995</v>
      </c>
      <c r="C1814" s="5" t="s">
        <v>154</v>
      </c>
      <c r="D1814" s="41">
        <v>0</v>
      </c>
      <c r="E1814" s="41">
        <v>-142.74</v>
      </c>
      <c r="F1814" s="41">
        <f>SUM(F1812)</f>
        <v>-143</v>
      </c>
      <c r="G1814" s="9" t="str">
        <f t="shared" si="56"/>
        <v/>
      </c>
      <c r="H1814" s="52" t="str">
        <f t="shared" si="57"/>
        <v/>
      </c>
    </row>
    <row r="1815" spans="1:8">
      <c r="B1815" s="1"/>
      <c r="C1815" s="1"/>
      <c r="D1815" s="31"/>
      <c r="E1815" s="31"/>
      <c r="F1815" s="31"/>
      <c r="G1815" s="9" t="str">
        <f t="shared" si="56"/>
        <v/>
      </c>
      <c r="H1815" s="52" t="str">
        <f t="shared" si="57"/>
        <v/>
      </c>
    </row>
    <row r="1816" spans="1:8" ht="15.75" thickBot="1">
      <c r="A1816" s="48" t="str">
        <f>('ANNEXURE B &amp; C'!V$3)</f>
        <v>410306</v>
      </c>
      <c r="B1816" s="5">
        <v>2459998</v>
      </c>
      <c r="C1816" s="5" t="s">
        <v>155</v>
      </c>
      <c r="D1816" s="41">
        <v>0</v>
      </c>
      <c r="E1816" s="41">
        <v>-142.74</v>
      </c>
      <c r="F1816" s="41">
        <f>SUM(F1814)</f>
        <v>-143</v>
      </c>
      <c r="G1816" s="9" t="str">
        <f t="shared" si="56"/>
        <v/>
      </c>
      <c r="H1816" s="52" t="str">
        <f t="shared" si="57"/>
        <v/>
      </c>
    </row>
    <row r="1817" spans="1:8">
      <c r="B1817" s="1"/>
      <c r="C1817" s="1"/>
      <c r="D1817" s="31"/>
      <c r="E1817" s="31"/>
      <c r="F1817" s="31"/>
      <c r="G1817" s="9" t="str">
        <f t="shared" si="56"/>
        <v/>
      </c>
      <c r="H1817" s="52" t="str">
        <f t="shared" si="57"/>
        <v/>
      </c>
    </row>
    <row r="1818" spans="1:8">
      <c r="A1818" s="48" t="str">
        <f>('ANNEXURE B &amp; C'!V$3)</f>
        <v>410306</v>
      </c>
      <c r="B1818" s="1">
        <v>3010000</v>
      </c>
      <c r="C1818" s="1" t="s">
        <v>156</v>
      </c>
      <c r="D1818" s="31"/>
      <c r="E1818" s="31"/>
      <c r="F1818" s="31"/>
      <c r="G1818" s="9" t="str">
        <f t="shared" si="56"/>
        <v/>
      </c>
      <c r="H1818" s="52" t="str">
        <f t="shared" si="57"/>
        <v/>
      </c>
    </row>
    <row r="1819" spans="1:8">
      <c r="A1819" s="48" t="str">
        <f>('ANNEXURE B &amp; C'!V$3)</f>
        <v>410306</v>
      </c>
      <c r="B1819" s="2">
        <v>3010001</v>
      </c>
      <c r="C1819" s="2" t="s">
        <v>112</v>
      </c>
      <c r="D1819" s="38">
        <v>631431</v>
      </c>
      <c r="E1819" s="38">
        <v>284638.75</v>
      </c>
      <c r="F1819" s="38">
        <f>('ANNEXURE B &amp; C'!V$188)</f>
        <v>627223</v>
      </c>
      <c r="G1819" s="9" t="str">
        <f t="shared" si="56"/>
        <v/>
      </c>
      <c r="H1819" s="52">
        <f t="shared" si="57"/>
        <v>-6.6642277620199203E-3</v>
      </c>
    </row>
    <row r="1820" spans="1:8">
      <c r="A1820" s="48" t="str">
        <f>('ANNEXURE B &amp; C'!V$3)</f>
        <v>410306</v>
      </c>
      <c r="B1820" s="2">
        <v>3010002</v>
      </c>
      <c r="C1820" s="2" t="s">
        <v>155</v>
      </c>
      <c r="D1820" s="38">
        <v>0</v>
      </c>
      <c r="E1820" s="38">
        <v>-142.74</v>
      </c>
      <c r="F1820" s="38">
        <f>('ANNEXURE B &amp; C'!V$189)</f>
        <v>-143</v>
      </c>
      <c r="G1820" s="9" t="str">
        <f t="shared" si="56"/>
        <v/>
      </c>
      <c r="H1820" s="52" t="str">
        <f t="shared" si="57"/>
        <v/>
      </c>
    </row>
    <row r="1821" spans="1:8">
      <c r="A1821" s="48" t="str">
        <f>('ANNEXURE B &amp; C'!V$3)</f>
        <v>410306</v>
      </c>
      <c r="B1821" s="2"/>
      <c r="C1821" s="1" t="s">
        <v>338</v>
      </c>
      <c r="D1821" s="39"/>
      <c r="E1821" s="39"/>
      <c r="F1821" s="39">
        <f>('ANNEXURE B &amp; C'!V$190)</f>
        <v>0</v>
      </c>
      <c r="G1821" s="9" t="str">
        <f t="shared" si="56"/>
        <v/>
      </c>
      <c r="H1821" s="52" t="str">
        <f t="shared" si="57"/>
        <v/>
      </c>
    </row>
    <row r="1822" spans="1:8" ht="15.75" thickBot="1">
      <c r="A1822" s="48" t="str">
        <f>('ANNEXURE B &amp; C'!V$3)</f>
        <v>410306</v>
      </c>
      <c r="B1822" s="5">
        <v>3019995</v>
      </c>
      <c r="C1822" s="5" t="s">
        <v>339</v>
      </c>
      <c r="D1822" s="37">
        <v>631431</v>
      </c>
      <c r="E1822" s="37">
        <v>284496.01</v>
      </c>
      <c r="F1822" s="37">
        <f>('ANNEXURE B &amp; C'!V$191)</f>
        <v>627080</v>
      </c>
      <c r="G1822" s="9" t="str">
        <f t="shared" si="56"/>
        <v/>
      </c>
      <c r="H1822" s="52">
        <f t="shared" si="57"/>
        <v>-6.8906974792178402E-3</v>
      </c>
    </row>
    <row r="1823" spans="1:8">
      <c r="B1823" s="1"/>
      <c r="C1823" s="1"/>
      <c r="D1823" s="31"/>
      <c r="E1823" s="31"/>
      <c r="F1823" s="31"/>
      <c r="G1823" s="9" t="str">
        <f t="shared" si="56"/>
        <v/>
      </c>
      <c r="H1823" s="52" t="str">
        <f t="shared" si="57"/>
        <v/>
      </c>
    </row>
    <row r="1824" spans="1:8">
      <c r="A1824" s="48" t="str">
        <f>('ANNEXURE B &amp; C'!V$3)</f>
        <v>410306</v>
      </c>
      <c r="B1824" s="1">
        <v>4030000</v>
      </c>
      <c r="C1824" s="1" t="s">
        <v>157</v>
      </c>
      <c r="D1824" s="31"/>
      <c r="E1824" s="31"/>
      <c r="F1824" s="31"/>
      <c r="G1824" s="9" t="str">
        <f t="shared" si="56"/>
        <v/>
      </c>
      <c r="H1824" s="52" t="str">
        <f t="shared" si="57"/>
        <v/>
      </c>
    </row>
    <row r="1825" spans="1:8">
      <c r="A1825" s="48" t="str">
        <f>('ANNEXURE B &amp; C'!V$3)</f>
        <v>410306</v>
      </c>
      <c r="B1825" s="2">
        <v>4030001</v>
      </c>
      <c r="C1825" s="2" t="s">
        <v>158</v>
      </c>
      <c r="D1825" s="20">
        <v>0</v>
      </c>
      <c r="E1825" s="20">
        <v>0</v>
      </c>
      <c r="F1825" s="38">
        <f>('ANNEXURE B &amp; C'!V$194)</f>
        <v>0</v>
      </c>
      <c r="G1825" s="9" t="str">
        <f t="shared" si="56"/>
        <v/>
      </c>
      <c r="H1825" s="52" t="str">
        <f t="shared" si="57"/>
        <v/>
      </c>
    </row>
    <row r="1826" spans="1:8">
      <c r="A1826" s="48" t="str">
        <f>('ANNEXURE B &amp; C'!V$3)</f>
        <v>410306</v>
      </c>
      <c r="B1826" s="2">
        <v>4030002</v>
      </c>
      <c r="C1826" s="2" t="s">
        <v>159</v>
      </c>
      <c r="D1826" s="20">
        <v>0</v>
      </c>
      <c r="E1826" s="20">
        <v>0</v>
      </c>
      <c r="F1826" s="38">
        <f>('ANNEXURE B &amp; C'!V$195)</f>
        <v>0</v>
      </c>
      <c r="G1826" s="9" t="str">
        <f t="shared" si="56"/>
        <v/>
      </c>
      <c r="H1826" s="52" t="str">
        <f t="shared" si="57"/>
        <v/>
      </c>
    </row>
    <row r="1827" spans="1:8">
      <c r="A1827" s="48" t="str">
        <f>('ANNEXURE B &amp; C'!V$3)</f>
        <v>410306</v>
      </c>
      <c r="B1827" s="2">
        <v>4030003</v>
      </c>
      <c r="C1827" s="2" t="s">
        <v>160</v>
      </c>
      <c r="D1827" s="20">
        <v>0</v>
      </c>
      <c r="E1827" s="20">
        <v>0</v>
      </c>
      <c r="F1827" s="38">
        <f>('ANNEXURE B &amp; C'!V$196)</f>
        <v>0</v>
      </c>
      <c r="G1827" s="9" t="str">
        <f t="shared" si="56"/>
        <v/>
      </c>
      <c r="H1827" s="52" t="str">
        <f t="shared" si="57"/>
        <v/>
      </c>
    </row>
    <row r="1828" spans="1:8">
      <c r="A1828" s="48" t="str">
        <f>('ANNEXURE B &amp; C'!V$3)</f>
        <v>410306</v>
      </c>
      <c r="B1828" s="2">
        <v>4030004</v>
      </c>
      <c r="C1828" s="2" t="s">
        <v>161</v>
      </c>
      <c r="D1828" s="20">
        <v>0</v>
      </c>
      <c r="E1828" s="20">
        <v>0</v>
      </c>
      <c r="F1828" s="38">
        <f>('ANNEXURE B &amp; C'!V$197)</f>
        <v>0</v>
      </c>
      <c r="G1828" s="9" t="str">
        <f t="shared" si="56"/>
        <v/>
      </c>
      <c r="H1828" s="52" t="str">
        <f t="shared" si="57"/>
        <v/>
      </c>
    </row>
    <row r="1829" spans="1:8">
      <c r="A1829" s="48" t="str">
        <f>('ANNEXURE B &amp; C'!V$3)</f>
        <v>410306</v>
      </c>
      <c r="B1829" s="2">
        <v>4030005</v>
      </c>
      <c r="C1829" s="2" t="s">
        <v>162</v>
      </c>
      <c r="D1829" s="20">
        <v>0</v>
      </c>
      <c r="E1829" s="20">
        <v>0</v>
      </c>
      <c r="F1829" s="38">
        <f>('ANNEXURE B &amp; C'!V$198)</f>
        <v>0</v>
      </c>
      <c r="G1829" s="9" t="str">
        <f t="shared" si="56"/>
        <v/>
      </c>
      <c r="H1829" s="52" t="str">
        <f t="shared" si="57"/>
        <v/>
      </c>
    </row>
    <row r="1830" spans="1:8" ht="15.75" thickBot="1">
      <c r="A1830" s="48" t="str">
        <f>('ANNEXURE B &amp; C'!V$3)</f>
        <v>410306</v>
      </c>
      <c r="B1830" s="3">
        <v>4039995</v>
      </c>
      <c r="C1830" s="3" t="s">
        <v>163</v>
      </c>
      <c r="D1830" s="42">
        <v>0</v>
      </c>
      <c r="E1830" s="36">
        <v>0</v>
      </c>
      <c r="F1830" s="43">
        <f>SUM(F1825:F1829)</f>
        <v>0</v>
      </c>
      <c r="G1830" s="9" t="str">
        <f t="shared" si="56"/>
        <v/>
      </c>
      <c r="H1830" s="52" t="str">
        <f t="shared" si="57"/>
        <v/>
      </c>
    </row>
    <row r="1831" spans="1:8" ht="15.75" thickTop="1">
      <c r="B1831" s="2"/>
      <c r="C1831" s="2"/>
      <c r="D1831" s="32"/>
      <c r="E1831" s="32"/>
      <c r="G1831" s="9" t="str">
        <f t="shared" si="56"/>
        <v/>
      </c>
      <c r="H1831" s="52" t="str">
        <f t="shared" si="57"/>
        <v/>
      </c>
    </row>
    <row r="1832" spans="1:8">
      <c r="A1832" s="48" t="str">
        <f>('ANNEXURE B &amp; C'!V$3)</f>
        <v>410306</v>
      </c>
      <c r="B1832" s="1">
        <v>4030000</v>
      </c>
      <c r="C1832" s="1" t="s">
        <v>164</v>
      </c>
      <c r="D1832" s="31"/>
      <c r="E1832" s="31"/>
      <c r="F1832" s="31"/>
      <c r="G1832" s="9" t="str">
        <f t="shared" si="56"/>
        <v/>
      </c>
      <c r="H1832" s="52" t="str">
        <f t="shared" si="57"/>
        <v/>
      </c>
    </row>
    <row r="1833" spans="1:8">
      <c r="A1833" s="48" t="str">
        <f>('ANNEXURE B &amp; C'!V$3)</f>
        <v>410306</v>
      </c>
      <c r="B1833" s="2">
        <v>4031001</v>
      </c>
      <c r="C1833" s="2" t="s">
        <v>158</v>
      </c>
      <c r="D1833" s="20">
        <v>0</v>
      </c>
      <c r="E1833" s="20">
        <v>0</v>
      </c>
      <c r="F1833" s="38">
        <f>('ANNEXURE B &amp; C'!V$202)</f>
        <v>0</v>
      </c>
      <c r="G1833" s="9" t="str">
        <f t="shared" si="56"/>
        <v/>
      </c>
      <c r="H1833" s="52" t="str">
        <f t="shared" si="57"/>
        <v/>
      </c>
    </row>
    <row r="1834" spans="1:8">
      <c r="A1834" s="48" t="str">
        <f>('ANNEXURE B &amp; C'!V$3)</f>
        <v>410306</v>
      </c>
      <c r="B1834" s="2">
        <v>4031002</v>
      </c>
      <c r="C1834" s="2" t="s">
        <v>159</v>
      </c>
      <c r="D1834" s="20">
        <v>0</v>
      </c>
      <c r="E1834" s="20">
        <v>0</v>
      </c>
      <c r="F1834" s="38">
        <f>('ANNEXURE B &amp; C'!V$203)</f>
        <v>0</v>
      </c>
      <c r="G1834" s="9" t="str">
        <f t="shared" si="56"/>
        <v/>
      </c>
      <c r="H1834" s="52" t="str">
        <f t="shared" si="57"/>
        <v/>
      </c>
    </row>
    <row r="1835" spans="1:8">
      <c r="A1835" s="48" t="str">
        <f>('ANNEXURE B &amp; C'!V$3)</f>
        <v>410306</v>
      </c>
      <c r="B1835" s="2">
        <v>4031003</v>
      </c>
      <c r="C1835" s="2" t="s">
        <v>160</v>
      </c>
      <c r="D1835" s="20">
        <v>0</v>
      </c>
      <c r="E1835" s="20">
        <v>0</v>
      </c>
      <c r="F1835" s="38">
        <f>('ANNEXURE B &amp; C'!V$204)</f>
        <v>0</v>
      </c>
      <c r="G1835" s="9" t="str">
        <f t="shared" si="56"/>
        <v/>
      </c>
      <c r="H1835" s="52" t="str">
        <f t="shared" si="57"/>
        <v/>
      </c>
    </row>
    <row r="1836" spans="1:8">
      <c r="A1836" s="48" t="str">
        <f>('ANNEXURE B &amp; C'!V$3)</f>
        <v>410306</v>
      </c>
      <c r="B1836" s="2">
        <v>4031004</v>
      </c>
      <c r="C1836" s="2" t="s">
        <v>161</v>
      </c>
      <c r="D1836" s="20">
        <v>0</v>
      </c>
      <c r="E1836" s="20">
        <v>0</v>
      </c>
      <c r="F1836" s="38">
        <f>('ANNEXURE B &amp; C'!V$205)</f>
        <v>0</v>
      </c>
      <c r="G1836" s="9" t="str">
        <f t="shared" si="56"/>
        <v/>
      </c>
      <c r="H1836" s="52" t="str">
        <f t="shared" si="57"/>
        <v/>
      </c>
    </row>
    <row r="1837" spans="1:8">
      <c r="A1837" s="48" t="str">
        <f>('ANNEXURE B &amp; C'!V$3)</f>
        <v>410306</v>
      </c>
      <c r="B1837" s="2">
        <v>4031005</v>
      </c>
      <c r="C1837" s="2" t="s">
        <v>162</v>
      </c>
      <c r="D1837" s="20">
        <v>0</v>
      </c>
      <c r="E1837" s="20">
        <v>0</v>
      </c>
      <c r="F1837" s="38">
        <f>('ANNEXURE B &amp; C'!V$206)</f>
        <v>0</v>
      </c>
      <c r="G1837" s="9" t="str">
        <f t="shared" si="56"/>
        <v/>
      </c>
      <c r="H1837" s="52" t="str">
        <f t="shared" si="57"/>
        <v/>
      </c>
    </row>
    <row r="1838" spans="1:8">
      <c r="A1838" s="48" t="str">
        <f>('ANNEXURE B &amp; C'!V$3)</f>
        <v>410306</v>
      </c>
      <c r="B1838" s="3">
        <v>4039995</v>
      </c>
      <c r="C1838" s="3" t="s">
        <v>165</v>
      </c>
      <c r="D1838" s="39">
        <v>0</v>
      </c>
      <c r="E1838" s="39">
        <v>0</v>
      </c>
      <c r="F1838" s="39">
        <f>SUM(F1833:F1837)</f>
        <v>0</v>
      </c>
      <c r="G1838" s="9" t="str">
        <f t="shared" si="56"/>
        <v/>
      </c>
      <c r="H1838" s="52" t="str">
        <f t="shared" si="57"/>
        <v/>
      </c>
    </row>
    <row r="1839" spans="1:8">
      <c r="B1839" s="2"/>
      <c r="C1839" s="2"/>
      <c r="D1839" s="32"/>
      <c r="E1839" s="32"/>
      <c r="G1839" s="9" t="str">
        <f t="shared" si="56"/>
        <v/>
      </c>
      <c r="H1839" s="52" t="str">
        <f t="shared" si="57"/>
        <v/>
      </c>
    </row>
    <row r="1840" spans="1:8" ht="15.75" thickBot="1">
      <c r="A1840" s="48" t="str">
        <f>('ANNEXURE B &amp; C'!V$3)</f>
        <v>410306</v>
      </c>
      <c r="B1840" s="5">
        <v>4039995</v>
      </c>
      <c r="C1840" s="5" t="s">
        <v>166</v>
      </c>
      <c r="D1840" s="41">
        <v>0</v>
      </c>
      <c r="E1840" s="41">
        <v>0</v>
      </c>
      <c r="F1840" s="41">
        <f>SUM(F1838+F1830)</f>
        <v>0</v>
      </c>
      <c r="G1840" s="9" t="str">
        <f t="shared" si="56"/>
        <v/>
      </c>
      <c r="H1840" s="52" t="str">
        <f t="shared" si="57"/>
        <v/>
      </c>
    </row>
    <row r="1841" spans="1:8">
      <c r="G1841" s="9" t="str">
        <f t="shared" si="56"/>
        <v/>
      </c>
      <c r="H1841" s="52" t="str">
        <f t="shared" si="57"/>
        <v/>
      </c>
    </row>
    <row r="1842" spans="1:8">
      <c r="A1842" s="48" t="str">
        <f>('ANNEXURE B &amp; C'!W$3)</f>
        <v>410307</v>
      </c>
      <c r="B1842" s="1">
        <v>1000000</v>
      </c>
      <c r="C1842" s="1" t="s">
        <v>0</v>
      </c>
      <c r="D1842" s="31"/>
      <c r="E1842" s="31"/>
      <c r="G1842" s="9" t="str">
        <f t="shared" si="56"/>
        <v/>
      </c>
      <c r="H1842" s="52" t="str">
        <f t="shared" si="57"/>
        <v/>
      </c>
    </row>
    <row r="1843" spans="1:8">
      <c r="B1843" s="1"/>
      <c r="C1843" s="1"/>
      <c r="D1843" s="31"/>
      <c r="E1843" s="31"/>
      <c r="G1843" s="9" t="str">
        <f t="shared" si="56"/>
        <v/>
      </c>
      <c r="H1843" s="52" t="str">
        <f t="shared" si="57"/>
        <v/>
      </c>
    </row>
    <row r="1844" spans="1:8">
      <c r="A1844" s="48" t="str">
        <f>('ANNEXURE B &amp; C'!W$3)</f>
        <v>410307</v>
      </c>
      <c r="B1844" s="1">
        <v>1020000</v>
      </c>
      <c r="C1844" s="1" t="s">
        <v>2</v>
      </c>
      <c r="D1844" s="31"/>
      <c r="E1844" s="31"/>
      <c r="F1844" s="31"/>
      <c r="G1844" s="9" t="str">
        <f t="shared" si="56"/>
        <v/>
      </c>
      <c r="H1844" s="52" t="str">
        <f t="shared" si="57"/>
        <v/>
      </c>
    </row>
    <row r="1845" spans="1:8">
      <c r="A1845" s="48" t="str">
        <f>('ANNEXURE B &amp; C'!W$3)</f>
        <v>410307</v>
      </c>
      <c r="B1845" s="2">
        <v>1020001</v>
      </c>
      <c r="C1845" s="2" t="s">
        <v>3</v>
      </c>
      <c r="D1845" s="20">
        <v>0</v>
      </c>
      <c r="E1845" s="20">
        <v>0</v>
      </c>
      <c r="F1845" s="38">
        <f>('ANNEXURE B &amp; C'!W$10)</f>
        <v>0</v>
      </c>
      <c r="G1845" s="9" t="str">
        <f t="shared" si="56"/>
        <v/>
      </c>
      <c r="H1845" s="52" t="str">
        <f t="shared" si="57"/>
        <v/>
      </c>
    </row>
    <row r="1846" spans="1:8">
      <c r="A1846" s="48" t="str">
        <f>('ANNEXURE B &amp; C'!W$3)</f>
        <v>410307</v>
      </c>
      <c r="B1846" s="2">
        <v>1020002</v>
      </c>
      <c r="C1846" s="2" t="s">
        <v>4</v>
      </c>
      <c r="D1846" s="20">
        <v>0</v>
      </c>
      <c r="E1846" s="20">
        <v>0</v>
      </c>
      <c r="F1846" s="38">
        <f>('ANNEXURE B &amp; C'!W$11)</f>
        <v>0</v>
      </c>
      <c r="G1846" s="9" t="str">
        <f t="shared" si="56"/>
        <v/>
      </c>
      <c r="H1846" s="52" t="str">
        <f t="shared" si="57"/>
        <v/>
      </c>
    </row>
    <row r="1847" spans="1:8">
      <c r="A1847" s="48" t="str">
        <f>('ANNEXURE B &amp; C'!W$3)</f>
        <v>410307</v>
      </c>
      <c r="B1847" s="2">
        <v>1020004</v>
      </c>
      <c r="C1847" s="2" t="s">
        <v>5</v>
      </c>
      <c r="D1847" s="20">
        <v>0</v>
      </c>
      <c r="E1847" s="20">
        <v>0</v>
      </c>
      <c r="F1847" s="38">
        <f>('ANNEXURE B &amp; C'!W$12)</f>
        <v>0</v>
      </c>
      <c r="G1847" s="9" t="str">
        <f t="shared" si="56"/>
        <v/>
      </c>
      <c r="H1847" s="52" t="str">
        <f t="shared" si="57"/>
        <v/>
      </c>
    </row>
    <row r="1848" spans="1:8">
      <c r="A1848" s="48" t="str">
        <f>('ANNEXURE B &amp; C'!W$3)</f>
        <v>410307</v>
      </c>
      <c r="B1848" s="2">
        <v>1020005</v>
      </c>
      <c r="C1848" s="2" t="s">
        <v>6</v>
      </c>
      <c r="D1848" s="20">
        <v>0</v>
      </c>
      <c r="E1848" s="20">
        <v>0</v>
      </c>
      <c r="F1848" s="38">
        <f>('ANNEXURE B &amp; C'!W$13)</f>
        <v>0</v>
      </c>
      <c r="G1848" s="9" t="str">
        <f t="shared" si="56"/>
        <v/>
      </c>
      <c r="H1848" s="52" t="str">
        <f t="shared" si="57"/>
        <v/>
      </c>
    </row>
    <row r="1849" spans="1:8">
      <c r="A1849" s="48" t="str">
        <f>('ANNEXURE B &amp; C'!W$3)</f>
        <v>410307</v>
      </c>
      <c r="B1849" s="2">
        <v>1020006</v>
      </c>
      <c r="C1849" s="2" t="s">
        <v>7</v>
      </c>
      <c r="D1849" s="20">
        <v>0</v>
      </c>
      <c r="E1849" s="20">
        <v>0</v>
      </c>
      <c r="F1849" s="38">
        <f>('ANNEXURE B &amp; C'!W$14)</f>
        <v>0</v>
      </c>
      <c r="G1849" s="9" t="str">
        <f t="shared" si="56"/>
        <v/>
      </c>
      <c r="H1849" s="52" t="str">
        <f t="shared" si="57"/>
        <v/>
      </c>
    </row>
    <row r="1850" spans="1:8">
      <c r="A1850" s="48" t="str">
        <f>('ANNEXURE B &amp; C'!W$3)</f>
        <v>410307</v>
      </c>
      <c r="B1850" s="2">
        <v>1020007</v>
      </c>
      <c r="C1850" s="2" t="s">
        <v>8</v>
      </c>
      <c r="D1850" s="20">
        <v>0</v>
      </c>
      <c r="E1850" s="20">
        <v>0</v>
      </c>
      <c r="F1850" s="38">
        <f>('ANNEXURE B &amp; C'!W$15)</f>
        <v>0</v>
      </c>
      <c r="G1850" s="9" t="str">
        <f t="shared" si="56"/>
        <v/>
      </c>
      <c r="H1850" s="52" t="str">
        <f t="shared" si="57"/>
        <v/>
      </c>
    </row>
    <row r="1851" spans="1:8">
      <c r="A1851" s="48" t="str">
        <f>('ANNEXURE B &amp; C'!W$3)</f>
        <v>410307</v>
      </c>
      <c r="B1851" s="2">
        <v>1020009</v>
      </c>
      <c r="C1851" s="2" t="s">
        <v>9</v>
      </c>
      <c r="D1851" s="20">
        <v>0</v>
      </c>
      <c r="E1851" s="20">
        <v>0</v>
      </c>
      <c r="F1851" s="38">
        <f>('ANNEXURE B &amp; C'!W$16)</f>
        <v>0</v>
      </c>
      <c r="G1851" s="9" t="str">
        <f t="shared" si="56"/>
        <v/>
      </c>
      <c r="H1851" s="52" t="str">
        <f t="shared" si="57"/>
        <v/>
      </c>
    </row>
    <row r="1852" spans="1:8">
      <c r="A1852" s="48" t="str">
        <f>('ANNEXURE B &amp; C'!W$3)</f>
        <v>410307</v>
      </c>
      <c r="B1852" s="2">
        <v>1020010</v>
      </c>
      <c r="C1852" s="2" t="s">
        <v>10</v>
      </c>
      <c r="D1852" s="20">
        <v>0</v>
      </c>
      <c r="E1852" s="20">
        <v>0</v>
      </c>
      <c r="F1852" s="38">
        <f>('ANNEXURE B &amp; C'!W$17)</f>
        <v>0</v>
      </c>
      <c r="G1852" s="9" t="str">
        <f t="shared" si="56"/>
        <v/>
      </c>
      <c r="H1852" s="52" t="str">
        <f t="shared" si="57"/>
        <v/>
      </c>
    </row>
    <row r="1853" spans="1:8">
      <c r="A1853" s="48" t="str">
        <f>('ANNEXURE B &amp; C'!W$3)</f>
        <v>410307</v>
      </c>
      <c r="B1853" s="2">
        <v>1020011</v>
      </c>
      <c r="C1853" s="2" t="s">
        <v>11</v>
      </c>
      <c r="D1853" s="20">
        <v>0</v>
      </c>
      <c r="E1853" s="20">
        <v>8976</v>
      </c>
      <c r="F1853" s="38">
        <f>('ANNEXURE B &amp; C'!W$18)</f>
        <v>0</v>
      </c>
      <c r="G1853" s="9" t="str">
        <f t="shared" si="56"/>
        <v>BUDGET ERROR - INSUFICIENT</v>
      </c>
      <c r="H1853" s="52" t="str">
        <f t="shared" si="57"/>
        <v/>
      </c>
    </row>
    <row r="1854" spans="1:8">
      <c r="A1854" s="48" t="str">
        <f>('ANNEXURE B &amp; C'!W$3)</f>
        <v>410307</v>
      </c>
      <c r="B1854" s="2">
        <v>1020012</v>
      </c>
      <c r="C1854" s="2" t="s">
        <v>12</v>
      </c>
      <c r="D1854" s="20">
        <v>0</v>
      </c>
      <c r="E1854" s="20">
        <v>0</v>
      </c>
      <c r="F1854" s="38">
        <f>('ANNEXURE B &amp; C'!W$19)</f>
        <v>0</v>
      </c>
      <c r="G1854" s="9" t="str">
        <f t="shared" si="56"/>
        <v/>
      </c>
      <c r="H1854" s="52" t="str">
        <f t="shared" si="57"/>
        <v/>
      </c>
    </row>
    <row r="1855" spans="1:8">
      <c r="A1855" s="48" t="str">
        <f>('ANNEXURE B &amp; C'!W$3)</f>
        <v>410307</v>
      </c>
      <c r="B1855" s="2">
        <v>1020013</v>
      </c>
      <c r="C1855" s="2" t="s">
        <v>13</v>
      </c>
      <c r="D1855" s="20">
        <v>1497</v>
      </c>
      <c r="E1855" s="20">
        <v>748.68</v>
      </c>
      <c r="F1855" s="38">
        <f>('ANNEXURE B &amp; C'!W$20)</f>
        <v>1498</v>
      </c>
      <c r="G1855" s="9" t="str">
        <f t="shared" si="56"/>
        <v/>
      </c>
      <c r="H1855" s="52">
        <f t="shared" si="57"/>
        <v>6.680026720106881E-4</v>
      </c>
    </row>
    <row r="1856" spans="1:8">
      <c r="A1856" s="48" t="str">
        <f>('ANNEXURE B &amp; C'!W$3)</f>
        <v>410307</v>
      </c>
      <c r="B1856" s="2">
        <v>1020014</v>
      </c>
      <c r="C1856" s="2" t="s">
        <v>14</v>
      </c>
      <c r="D1856" s="20">
        <v>0</v>
      </c>
      <c r="E1856" s="20">
        <v>0</v>
      </c>
      <c r="F1856" s="38">
        <f>('ANNEXURE B &amp; C'!W$21)</f>
        <v>0</v>
      </c>
      <c r="G1856" s="9" t="str">
        <f t="shared" si="56"/>
        <v/>
      </c>
      <c r="H1856" s="52" t="str">
        <f t="shared" si="57"/>
        <v/>
      </c>
    </row>
    <row r="1857" spans="1:8" ht="15.75" thickBot="1">
      <c r="A1857" s="48" t="str">
        <f>('ANNEXURE B &amp; C'!W$3)</f>
        <v>410307</v>
      </c>
      <c r="B1857" s="3">
        <v>1029990</v>
      </c>
      <c r="C1857" s="3" t="s">
        <v>15</v>
      </c>
      <c r="D1857" s="41">
        <v>1497</v>
      </c>
      <c r="E1857" s="41">
        <v>9724.68</v>
      </c>
      <c r="F1857" s="41">
        <f>SUM(F1845:F1856)</f>
        <v>1498</v>
      </c>
      <c r="G1857" s="9" t="str">
        <f t="shared" si="56"/>
        <v>BUDGET ERROR - INSUFICIENT</v>
      </c>
      <c r="H1857" s="52">
        <f t="shared" si="57"/>
        <v>6.680026720106881E-4</v>
      </c>
    </row>
    <row r="1858" spans="1:8">
      <c r="B1858" s="1"/>
      <c r="C1858" s="1"/>
      <c r="D1858" s="31"/>
      <c r="E1858" s="31"/>
      <c r="F1858" s="31"/>
      <c r="G1858" s="9" t="str">
        <f t="shared" si="56"/>
        <v/>
      </c>
      <c r="H1858" s="52" t="str">
        <f t="shared" si="57"/>
        <v/>
      </c>
    </row>
    <row r="1859" spans="1:8">
      <c r="A1859" s="48" t="str">
        <f>('ANNEXURE B &amp; C'!W$3)</f>
        <v>410307</v>
      </c>
      <c r="B1859" s="1">
        <v>1030000</v>
      </c>
      <c r="C1859" s="1" t="s">
        <v>16</v>
      </c>
      <c r="D1859" s="31"/>
      <c r="E1859" s="31"/>
      <c r="F1859" s="31"/>
      <c r="G1859" s="9" t="str">
        <f t="shared" si="56"/>
        <v/>
      </c>
      <c r="H1859" s="52" t="str">
        <f t="shared" si="57"/>
        <v/>
      </c>
    </row>
    <row r="1860" spans="1:8">
      <c r="A1860" s="48" t="str">
        <f>('ANNEXURE B &amp; C'!W$3)</f>
        <v>410307</v>
      </c>
      <c r="B1860" s="2">
        <v>1030001</v>
      </c>
      <c r="C1860" s="2" t="s">
        <v>17</v>
      </c>
      <c r="D1860" s="20">
        <v>0</v>
      </c>
      <c r="E1860" s="20">
        <v>0</v>
      </c>
      <c r="F1860" s="38">
        <f>('ANNEXURE B &amp; C'!W$25)</f>
        <v>0</v>
      </c>
      <c r="G1860" s="9" t="str">
        <f t="shared" si="56"/>
        <v/>
      </c>
      <c r="H1860" s="52" t="str">
        <f t="shared" si="57"/>
        <v/>
      </c>
    </row>
    <row r="1861" spans="1:8">
      <c r="A1861" s="48" t="str">
        <f>('ANNEXURE B &amp; C'!W$3)</f>
        <v>410307</v>
      </c>
      <c r="B1861" s="2">
        <v>1030002</v>
      </c>
      <c r="C1861" s="2" t="s">
        <v>18</v>
      </c>
      <c r="D1861" s="20">
        <v>0</v>
      </c>
      <c r="E1861" s="20">
        <v>0</v>
      </c>
      <c r="F1861" s="38">
        <f>('ANNEXURE B &amp; C'!W$26)</f>
        <v>0</v>
      </c>
      <c r="G1861" s="9" t="str">
        <f t="shared" si="56"/>
        <v/>
      </c>
      <c r="H1861" s="52" t="str">
        <f t="shared" si="57"/>
        <v/>
      </c>
    </row>
    <row r="1862" spans="1:8">
      <c r="A1862" s="48" t="str">
        <f>('ANNEXURE B &amp; C'!W$3)</f>
        <v>410307</v>
      </c>
      <c r="B1862" s="2">
        <v>1030003</v>
      </c>
      <c r="C1862" s="2" t="s">
        <v>19</v>
      </c>
      <c r="D1862" s="20">
        <v>0</v>
      </c>
      <c r="E1862" s="20">
        <v>0</v>
      </c>
      <c r="F1862" s="38">
        <f>('ANNEXURE B &amp; C'!W$27)</f>
        <v>0</v>
      </c>
      <c r="G1862" s="9" t="str">
        <f t="shared" si="56"/>
        <v/>
      </c>
      <c r="H1862" s="52" t="str">
        <f t="shared" si="57"/>
        <v/>
      </c>
    </row>
    <row r="1863" spans="1:8">
      <c r="A1863" s="48" t="str">
        <f>('ANNEXURE B &amp; C'!W$3)</f>
        <v>410307</v>
      </c>
      <c r="B1863" s="2">
        <v>1030004</v>
      </c>
      <c r="C1863" s="2" t="s">
        <v>20</v>
      </c>
      <c r="D1863" s="20">
        <v>0</v>
      </c>
      <c r="E1863" s="20">
        <v>0</v>
      </c>
      <c r="F1863" s="38">
        <f>('ANNEXURE B &amp; C'!W$28)</f>
        <v>0</v>
      </c>
      <c r="G1863" s="9" t="str">
        <f t="shared" si="56"/>
        <v/>
      </c>
      <c r="H1863" s="52" t="str">
        <f t="shared" si="57"/>
        <v/>
      </c>
    </row>
    <row r="1864" spans="1:8">
      <c r="A1864" s="48" t="str">
        <f>('ANNEXURE B &amp; C'!W$3)</f>
        <v>410307</v>
      </c>
      <c r="B1864" s="3">
        <v>1039990</v>
      </c>
      <c r="C1864" s="3" t="s">
        <v>21</v>
      </c>
      <c r="D1864" s="39">
        <v>0</v>
      </c>
      <c r="E1864" s="39">
        <v>0</v>
      </c>
      <c r="F1864" s="39">
        <f>SUM(F1860:F1863)</f>
        <v>0</v>
      </c>
      <c r="G1864" s="9" t="str">
        <f t="shared" si="56"/>
        <v/>
      </c>
      <c r="H1864" s="52" t="str">
        <f t="shared" si="57"/>
        <v/>
      </c>
    </row>
    <row r="1865" spans="1:8">
      <c r="B1865" s="1"/>
      <c r="C1865" s="1"/>
      <c r="D1865" s="31"/>
      <c r="E1865" s="31"/>
      <c r="F1865" s="31"/>
      <c r="G1865" s="9" t="str">
        <f t="shared" si="56"/>
        <v/>
      </c>
      <c r="H1865" s="52" t="str">
        <f t="shared" si="57"/>
        <v/>
      </c>
    </row>
    <row r="1866" spans="1:8">
      <c r="A1866" s="48" t="str">
        <f>('ANNEXURE B &amp; C'!W$3)</f>
        <v>410307</v>
      </c>
      <c r="B1866" s="1">
        <v>1040000</v>
      </c>
      <c r="C1866" s="1" t="s">
        <v>22</v>
      </c>
      <c r="D1866" s="31"/>
      <c r="E1866" s="31"/>
      <c r="F1866" s="31"/>
      <c r="G1866" s="9" t="str">
        <f t="shared" ref="G1866:G1929" si="58">IF(E1866&lt;0.01,"",IF(E1866&gt;F1866,"BUDGET ERROR - INSUFICIENT",""))</f>
        <v/>
      </c>
      <c r="H1866" s="52" t="str">
        <f t="shared" ref="H1866:H1929" si="59">IF(F1866&lt;0.1,"",IF(D1866=0,"NO ORIGINAL BUDGET",(F1866-D1866)/D1866))</f>
        <v/>
      </c>
    </row>
    <row r="1867" spans="1:8">
      <c r="A1867" s="48" t="str">
        <f>('ANNEXURE B &amp; C'!W$3)</f>
        <v>410307</v>
      </c>
      <c r="B1867" s="2">
        <v>1040001</v>
      </c>
      <c r="C1867" s="2" t="s">
        <v>23</v>
      </c>
      <c r="D1867" s="20">
        <v>356583</v>
      </c>
      <c r="E1867" s="20">
        <v>173338.26</v>
      </c>
      <c r="F1867" s="38">
        <f>('ANNEXURE B &amp; C'!W$32)</f>
        <v>346678</v>
      </c>
      <c r="G1867" s="9" t="str">
        <f t="shared" si="58"/>
        <v/>
      </c>
      <c r="H1867" s="52">
        <f t="shared" si="59"/>
        <v>-2.7777544078096825E-2</v>
      </c>
    </row>
    <row r="1868" spans="1:8">
      <c r="A1868" s="48" t="str">
        <f>('ANNEXURE B &amp; C'!W$3)</f>
        <v>410307</v>
      </c>
      <c r="B1868" s="2">
        <v>1040002</v>
      </c>
      <c r="C1868" s="2" t="s">
        <v>24</v>
      </c>
      <c r="D1868" s="20">
        <v>0</v>
      </c>
      <c r="E1868" s="20">
        <v>0</v>
      </c>
      <c r="F1868" s="38">
        <f>('ANNEXURE B &amp; C'!W$33)</f>
        <v>0</v>
      </c>
      <c r="G1868" s="9" t="str">
        <f t="shared" si="58"/>
        <v/>
      </c>
      <c r="H1868" s="52" t="str">
        <f t="shared" si="59"/>
        <v/>
      </c>
    </row>
    <row r="1869" spans="1:8">
      <c r="A1869" s="48" t="str">
        <f>('ANNEXURE B &amp; C'!W$3)</f>
        <v>410307</v>
      </c>
      <c r="B1869" s="2">
        <v>1040003</v>
      </c>
      <c r="C1869" s="2" t="s">
        <v>25</v>
      </c>
      <c r="D1869" s="20">
        <v>0</v>
      </c>
      <c r="E1869" s="20">
        <v>0</v>
      </c>
      <c r="F1869" s="38">
        <f>('ANNEXURE B &amp; C'!W$34)</f>
        <v>0</v>
      </c>
      <c r="G1869" s="9" t="str">
        <f t="shared" si="58"/>
        <v/>
      </c>
      <c r="H1869" s="52" t="str">
        <f t="shared" si="59"/>
        <v/>
      </c>
    </row>
    <row r="1870" spans="1:8">
      <c r="A1870" s="48" t="str">
        <f>('ANNEXURE B &amp; C'!W$3)</f>
        <v>410307</v>
      </c>
      <c r="B1870" s="2">
        <v>1040004</v>
      </c>
      <c r="C1870" s="2" t="s">
        <v>26</v>
      </c>
      <c r="D1870" s="20">
        <v>53487</v>
      </c>
      <c r="E1870" s="20">
        <v>26000.74</v>
      </c>
      <c r="F1870" s="38">
        <f>('ANNEXURE B &amp; C'!W$35)</f>
        <v>52002</v>
      </c>
      <c r="G1870" s="9" t="str">
        <f t="shared" si="58"/>
        <v/>
      </c>
      <c r="H1870" s="52">
        <f t="shared" si="59"/>
        <v>-2.7763755678950026E-2</v>
      </c>
    </row>
    <row r="1871" spans="1:8">
      <c r="A1871" s="48" t="str">
        <f>('ANNEXURE B &amp; C'!W$3)</f>
        <v>410307</v>
      </c>
      <c r="B1871" s="2">
        <v>1040005</v>
      </c>
      <c r="C1871" s="2" t="s">
        <v>27</v>
      </c>
      <c r="D1871" s="20">
        <v>17100</v>
      </c>
      <c r="E1871" s="20">
        <v>0</v>
      </c>
      <c r="F1871" s="38">
        <f>('ANNEXURE B &amp; C'!W$36)</f>
        <v>17952</v>
      </c>
      <c r="G1871" s="9" t="str">
        <f t="shared" si="58"/>
        <v/>
      </c>
      <c r="H1871" s="52">
        <f t="shared" si="59"/>
        <v>4.9824561403508771E-2</v>
      </c>
    </row>
    <row r="1872" spans="1:8">
      <c r="A1872" s="48" t="str">
        <f>('ANNEXURE B &amp; C'!W$3)</f>
        <v>410307</v>
      </c>
      <c r="B1872" s="2">
        <v>1040006</v>
      </c>
      <c r="C1872" s="2" t="s">
        <v>28</v>
      </c>
      <c r="D1872" s="20">
        <v>126564</v>
      </c>
      <c r="E1872" s="20">
        <v>66446.5</v>
      </c>
      <c r="F1872" s="38">
        <f>('ANNEXURE B &amp; C'!W$37)</f>
        <v>132894</v>
      </c>
      <c r="G1872" s="9" t="str">
        <f t="shared" si="58"/>
        <v/>
      </c>
      <c r="H1872" s="52">
        <f t="shared" si="59"/>
        <v>5.0014222053664549E-2</v>
      </c>
    </row>
    <row r="1873" spans="1:8">
      <c r="A1873" s="48" t="str">
        <f>('ANNEXURE B &amp; C'!W$3)</f>
        <v>410307</v>
      </c>
      <c r="B1873" s="2">
        <v>1040007</v>
      </c>
      <c r="C1873" s="2" t="s">
        <v>29</v>
      </c>
      <c r="D1873" s="20">
        <v>0</v>
      </c>
      <c r="E1873" s="20">
        <v>0</v>
      </c>
      <c r="F1873" s="38">
        <f>('ANNEXURE B &amp; C'!W$38)</f>
        <v>0</v>
      </c>
      <c r="G1873" s="9" t="str">
        <f t="shared" si="58"/>
        <v/>
      </c>
      <c r="H1873" s="52" t="str">
        <f t="shared" si="59"/>
        <v/>
      </c>
    </row>
    <row r="1874" spans="1:8">
      <c r="A1874" s="48" t="str">
        <f>('ANNEXURE B &amp; C'!W$3)</f>
        <v>410307</v>
      </c>
      <c r="B1874" s="2">
        <v>1040008</v>
      </c>
      <c r="C1874" s="2" t="s">
        <v>30</v>
      </c>
      <c r="D1874" s="20">
        <v>0</v>
      </c>
      <c r="E1874" s="20">
        <v>0</v>
      </c>
      <c r="F1874" s="38">
        <f>('ANNEXURE B &amp; C'!W$39)</f>
        <v>0</v>
      </c>
      <c r="G1874" s="9" t="str">
        <f t="shared" si="58"/>
        <v/>
      </c>
      <c r="H1874" s="52" t="str">
        <f t="shared" si="59"/>
        <v/>
      </c>
    </row>
    <row r="1875" spans="1:8">
      <c r="A1875" s="48" t="str">
        <f>('ANNEXURE B &amp; C'!W$3)</f>
        <v>410307</v>
      </c>
      <c r="B1875" s="3">
        <v>1049990</v>
      </c>
      <c r="C1875" s="3" t="s">
        <v>31</v>
      </c>
      <c r="D1875" s="39">
        <v>553734</v>
      </c>
      <c r="E1875" s="39">
        <v>265785.5</v>
      </c>
      <c r="F1875" s="39">
        <f>SUM(F1867:F1874)</f>
        <v>549526</v>
      </c>
      <c r="G1875" s="9" t="str">
        <f t="shared" si="58"/>
        <v/>
      </c>
      <c r="H1875" s="52">
        <f t="shared" si="59"/>
        <v>-7.5993166393972557E-3</v>
      </c>
    </row>
    <row r="1876" spans="1:8">
      <c r="B1876" s="1"/>
      <c r="C1876" s="1"/>
      <c r="D1876" s="31"/>
      <c r="E1876" s="31"/>
      <c r="F1876" s="31"/>
      <c r="G1876" s="9" t="str">
        <f t="shared" si="58"/>
        <v/>
      </c>
      <c r="H1876" s="52" t="str">
        <f t="shared" si="59"/>
        <v/>
      </c>
    </row>
    <row r="1877" spans="1:8" ht="15.75" thickBot="1">
      <c r="A1877" s="48" t="str">
        <f>('ANNEXURE B &amp; C'!W$3)</f>
        <v>410307</v>
      </c>
      <c r="B1877" s="4">
        <v>1049995</v>
      </c>
      <c r="C1877" s="4" t="s">
        <v>32</v>
      </c>
      <c r="D1877" s="40">
        <v>555231</v>
      </c>
      <c r="E1877" s="40">
        <v>275510.18</v>
      </c>
      <c r="F1877" s="40">
        <f>SUM(F1875+F1864+F1857)</f>
        <v>551024</v>
      </c>
      <c r="G1877" s="9" t="str">
        <f t="shared" si="58"/>
        <v/>
      </c>
      <c r="H1877" s="52">
        <f t="shared" si="59"/>
        <v>-7.5770264988806457E-3</v>
      </c>
    </row>
    <row r="1878" spans="1:8" ht="15.75" thickTop="1">
      <c r="B1878" s="1"/>
      <c r="C1878" s="1"/>
      <c r="D1878" s="31"/>
      <c r="E1878" s="31"/>
      <c r="F1878" s="31"/>
      <c r="G1878" s="9" t="str">
        <f t="shared" si="58"/>
        <v/>
      </c>
      <c r="H1878" s="52" t="str">
        <f t="shared" si="59"/>
        <v/>
      </c>
    </row>
    <row r="1879" spans="1:8">
      <c r="A1879" s="48" t="str">
        <f>('ANNEXURE B &amp; C'!W$3)</f>
        <v>410307</v>
      </c>
      <c r="B1879" s="1">
        <v>1050000</v>
      </c>
      <c r="C1879" s="1" t="s">
        <v>33</v>
      </c>
      <c r="D1879" s="31"/>
      <c r="E1879" s="31"/>
      <c r="F1879" s="31"/>
      <c r="G1879" s="9" t="str">
        <f t="shared" si="58"/>
        <v/>
      </c>
      <c r="H1879" s="52" t="str">
        <f t="shared" si="59"/>
        <v/>
      </c>
    </row>
    <row r="1880" spans="1:8">
      <c r="B1880" s="1"/>
      <c r="C1880" s="1"/>
      <c r="D1880" s="31"/>
      <c r="E1880" s="31"/>
      <c r="F1880" s="31"/>
      <c r="G1880" s="9" t="str">
        <f t="shared" si="58"/>
        <v/>
      </c>
      <c r="H1880" s="52" t="str">
        <f t="shared" si="59"/>
        <v/>
      </c>
    </row>
    <row r="1881" spans="1:8">
      <c r="A1881" s="48" t="str">
        <f>('ANNEXURE B &amp; C'!W$3)</f>
        <v>410307</v>
      </c>
      <c r="B1881" s="1">
        <v>1060000</v>
      </c>
      <c r="C1881" s="1" t="s">
        <v>34</v>
      </c>
      <c r="D1881" s="31"/>
      <c r="E1881" s="31"/>
      <c r="F1881" s="31"/>
      <c r="G1881" s="9" t="str">
        <f t="shared" si="58"/>
        <v/>
      </c>
      <c r="H1881" s="52" t="str">
        <f t="shared" si="59"/>
        <v/>
      </c>
    </row>
    <row r="1882" spans="1:8">
      <c r="A1882" s="48" t="str">
        <f>('ANNEXURE B &amp; C'!W$3)</f>
        <v>410307</v>
      </c>
      <c r="B1882" s="2">
        <v>1060001</v>
      </c>
      <c r="C1882" s="2" t="s">
        <v>35</v>
      </c>
      <c r="D1882" s="20">
        <v>0</v>
      </c>
      <c r="E1882" s="20">
        <v>0</v>
      </c>
      <c r="F1882" s="38">
        <f>('ANNEXURE B &amp; C'!W$47)</f>
        <v>0</v>
      </c>
      <c r="G1882" s="9" t="str">
        <f t="shared" si="58"/>
        <v/>
      </c>
      <c r="H1882" s="52" t="str">
        <f t="shared" si="59"/>
        <v/>
      </c>
    </row>
    <row r="1883" spans="1:8">
      <c r="A1883" s="48" t="str">
        <f>('ANNEXURE B &amp; C'!W$3)</f>
        <v>410307</v>
      </c>
      <c r="B1883" s="2">
        <v>1060003</v>
      </c>
      <c r="C1883" s="2" t="s">
        <v>36</v>
      </c>
      <c r="D1883" s="20">
        <v>0</v>
      </c>
      <c r="E1883" s="20">
        <v>0</v>
      </c>
      <c r="F1883" s="38">
        <f>('ANNEXURE B &amp; C'!W$48)</f>
        <v>0</v>
      </c>
      <c r="G1883" s="9" t="str">
        <f t="shared" si="58"/>
        <v/>
      </c>
      <c r="H1883" s="52" t="str">
        <f t="shared" si="59"/>
        <v/>
      </c>
    </row>
    <row r="1884" spans="1:8">
      <c r="A1884" s="48" t="str">
        <f>('ANNEXURE B &amp; C'!W$3)</f>
        <v>410307</v>
      </c>
      <c r="B1884" s="2">
        <v>1060090</v>
      </c>
      <c r="C1884" s="2" t="s">
        <v>37</v>
      </c>
      <c r="D1884" s="20">
        <v>0</v>
      </c>
      <c r="E1884" s="20">
        <v>0</v>
      </c>
      <c r="F1884" s="38">
        <f>('ANNEXURE B &amp; C'!W$49)</f>
        <v>0</v>
      </c>
      <c r="G1884" s="9" t="str">
        <f t="shared" si="58"/>
        <v/>
      </c>
      <c r="H1884" s="52" t="str">
        <f t="shared" si="59"/>
        <v/>
      </c>
    </row>
    <row r="1885" spans="1:8">
      <c r="A1885" s="48" t="str">
        <f>('ANNEXURE B &amp; C'!W$3)</f>
        <v>410307</v>
      </c>
      <c r="B1885" s="2">
        <v>1060100</v>
      </c>
      <c r="C1885" s="2" t="s">
        <v>38</v>
      </c>
      <c r="D1885" s="20">
        <v>0</v>
      </c>
      <c r="E1885" s="20">
        <v>0</v>
      </c>
      <c r="F1885" s="38">
        <f>('ANNEXURE B &amp; C'!W$50)</f>
        <v>0</v>
      </c>
      <c r="G1885" s="9" t="str">
        <f t="shared" si="58"/>
        <v/>
      </c>
      <c r="H1885" s="52" t="str">
        <f t="shared" si="59"/>
        <v/>
      </c>
    </row>
    <row r="1886" spans="1:8">
      <c r="A1886" s="48" t="str">
        <f>('ANNEXURE B &amp; C'!W$3)</f>
        <v>410307</v>
      </c>
      <c r="B1886" s="2">
        <v>1060200</v>
      </c>
      <c r="C1886" s="2" t="s">
        <v>39</v>
      </c>
      <c r="D1886" s="20">
        <v>0</v>
      </c>
      <c r="E1886" s="20">
        <v>0</v>
      </c>
      <c r="F1886" s="38">
        <f>('ANNEXURE B &amp; C'!W$51)</f>
        <v>0</v>
      </c>
      <c r="G1886" s="9" t="str">
        <f t="shared" si="58"/>
        <v/>
      </c>
      <c r="H1886" s="52" t="str">
        <f t="shared" si="59"/>
        <v/>
      </c>
    </row>
    <row r="1887" spans="1:8">
      <c r="A1887" s="48" t="str">
        <f>('ANNEXURE B &amp; C'!W$3)</f>
        <v>410307</v>
      </c>
      <c r="B1887" s="2">
        <v>1060201</v>
      </c>
      <c r="C1887" s="2" t="s">
        <v>40</v>
      </c>
      <c r="D1887" s="20">
        <v>0</v>
      </c>
      <c r="E1887" s="20">
        <v>0</v>
      </c>
      <c r="F1887" s="38">
        <f>('ANNEXURE B &amp; C'!W$52)</f>
        <v>0</v>
      </c>
      <c r="G1887" s="9" t="str">
        <f t="shared" si="58"/>
        <v/>
      </c>
      <c r="H1887" s="52" t="str">
        <f t="shared" si="59"/>
        <v/>
      </c>
    </row>
    <row r="1888" spans="1:8">
      <c r="A1888" s="48" t="str">
        <f>('ANNEXURE B &amp; C'!W$3)</f>
        <v>410307</v>
      </c>
      <c r="B1888" s="2">
        <v>1060204</v>
      </c>
      <c r="C1888" s="2" t="s">
        <v>41</v>
      </c>
      <c r="D1888" s="20">
        <v>0</v>
      </c>
      <c r="E1888" s="20">
        <v>0</v>
      </c>
      <c r="F1888" s="38">
        <f>('ANNEXURE B &amp; C'!W$53)</f>
        <v>0</v>
      </c>
      <c r="G1888" s="9" t="str">
        <f t="shared" si="58"/>
        <v/>
      </c>
      <c r="H1888" s="52" t="str">
        <f t="shared" si="59"/>
        <v/>
      </c>
    </row>
    <row r="1889" spans="1:8">
      <c r="A1889" s="48" t="str">
        <f>('ANNEXURE B &amp; C'!W$3)</f>
        <v>410307</v>
      </c>
      <c r="B1889" s="2">
        <v>1060205</v>
      </c>
      <c r="C1889" s="2" t="s">
        <v>42</v>
      </c>
      <c r="D1889" s="20">
        <v>0</v>
      </c>
      <c r="E1889" s="20">
        <v>0</v>
      </c>
      <c r="F1889" s="38">
        <f>('ANNEXURE B &amp; C'!W$54)</f>
        <v>0</v>
      </c>
      <c r="G1889" s="9" t="str">
        <f t="shared" si="58"/>
        <v/>
      </c>
      <c r="H1889" s="52" t="str">
        <f t="shared" si="59"/>
        <v/>
      </c>
    </row>
    <row r="1890" spans="1:8">
      <c r="A1890" s="48" t="str">
        <f>('ANNEXURE B &amp; C'!W$3)</f>
        <v>410307</v>
      </c>
      <c r="B1890" s="2">
        <v>1060207</v>
      </c>
      <c r="C1890" s="2" t="s">
        <v>43</v>
      </c>
      <c r="D1890" s="20">
        <v>0</v>
      </c>
      <c r="E1890" s="20">
        <v>0</v>
      </c>
      <c r="F1890" s="38">
        <f>('ANNEXURE B &amp; C'!W$55)</f>
        <v>0</v>
      </c>
      <c r="G1890" s="9" t="str">
        <f t="shared" si="58"/>
        <v/>
      </c>
      <c r="H1890" s="52" t="str">
        <f t="shared" si="59"/>
        <v/>
      </c>
    </row>
    <row r="1891" spans="1:8">
      <c r="A1891" s="48" t="str">
        <f>('ANNEXURE B &amp; C'!W$3)</f>
        <v>410307</v>
      </c>
      <c r="B1891" s="2">
        <v>1060208</v>
      </c>
      <c r="C1891" s="2" t="s">
        <v>44</v>
      </c>
      <c r="D1891" s="20">
        <v>10000</v>
      </c>
      <c r="E1891" s="20">
        <v>2524.9499999999998</v>
      </c>
      <c r="F1891" s="38">
        <f>('ANNEXURE B &amp; C'!W$56)</f>
        <v>10000</v>
      </c>
      <c r="G1891" s="9" t="str">
        <f t="shared" si="58"/>
        <v/>
      </c>
      <c r="H1891" s="52">
        <f t="shared" si="59"/>
        <v>0</v>
      </c>
    </row>
    <row r="1892" spans="1:8">
      <c r="A1892" s="48" t="str">
        <f>('ANNEXURE B &amp; C'!W$3)</f>
        <v>410307</v>
      </c>
      <c r="B1892" s="2">
        <v>1060209</v>
      </c>
      <c r="C1892" s="2" t="s">
        <v>45</v>
      </c>
      <c r="D1892" s="20">
        <v>0</v>
      </c>
      <c r="E1892" s="20">
        <v>0</v>
      </c>
      <c r="F1892" s="38">
        <f>('ANNEXURE B &amp; C'!W$57)</f>
        <v>0</v>
      </c>
      <c r="G1892" s="9" t="str">
        <f t="shared" si="58"/>
        <v/>
      </c>
      <c r="H1892" s="52" t="str">
        <f t="shared" si="59"/>
        <v/>
      </c>
    </row>
    <row r="1893" spans="1:8">
      <c r="A1893" s="48" t="str">
        <f>('ANNEXURE B &amp; C'!W$3)</f>
        <v>410307</v>
      </c>
      <c r="B1893" s="2">
        <v>1060210</v>
      </c>
      <c r="C1893" s="2" t="s">
        <v>46</v>
      </c>
      <c r="D1893" s="20">
        <v>0</v>
      </c>
      <c r="E1893" s="20">
        <v>0</v>
      </c>
      <c r="F1893" s="38">
        <f>('ANNEXURE B &amp; C'!W$58)</f>
        <v>0</v>
      </c>
      <c r="G1893" s="9" t="str">
        <f t="shared" si="58"/>
        <v/>
      </c>
      <c r="H1893" s="52" t="str">
        <f t="shared" si="59"/>
        <v/>
      </c>
    </row>
    <row r="1894" spans="1:8">
      <c r="A1894" s="48" t="str">
        <f>('ANNEXURE B &amp; C'!W$3)</f>
        <v>410307</v>
      </c>
      <c r="B1894" s="2">
        <v>1060303</v>
      </c>
      <c r="C1894" s="2" t="s">
        <v>47</v>
      </c>
      <c r="D1894" s="20">
        <v>0</v>
      </c>
      <c r="E1894" s="20">
        <v>0</v>
      </c>
      <c r="F1894" s="38">
        <f>('ANNEXURE B &amp; C'!W$59)</f>
        <v>0</v>
      </c>
      <c r="G1894" s="9" t="str">
        <f t="shared" si="58"/>
        <v/>
      </c>
      <c r="H1894" s="52" t="str">
        <f t="shared" si="59"/>
        <v/>
      </c>
    </row>
    <row r="1895" spans="1:8">
      <c r="A1895" s="48" t="str">
        <f>('ANNEXURE B &amp; C'!W$3)</f>
        <v>410307</v>
      </c>
      <c r="B1895" s="2">
        <v>1060304</v>
      </c>
      <c r="C1895" s="2" t="s">
        <v>48</v>
      </c>
      <c r="D1895" s="20">
        <v>0</v>
      </c>
      <c r="E1895" s="20">
        <v>0</v>
      </c>
      <c r="F1895" s="38">
        <f>('ANNEXURE B &amp; C'!W$60)</f>
        <v>0</v>
      </c>
      <c r="G1895" s="9" t="str">
        <f t="shared" si="58"/>
        <v/>
      </c>
      <c r="H1895" s="52" t="str">
        <f t="shared" si="59"/>
        <v/>
      </c>
    </row>
    <row r="1896" spans="1:8">
      <c r="A1896" s="48" t="str">
        <f>('ANNEXURE B &amp; C'!W$3)</f>
        <v>410307</v>
      </c>
      <c r="B1896" s="2">
        <v>1060305</v>
      </c>
      <c r="C1896" s="2" t="s">
        <v>49</v>
      </c>
      <c r="D1896" s="20">
        <v>0</v>
      </c>
      <c r="E1896" s="20">
        <v>0</v>
      </c>
      <c r="F1896" s="38">
        <f>('ANNEXURE B &amp; C'!W$61)</f>
        <v>0</v>
      </c>
      <c r="G1896" s="9" t="str">
        <f t="shared" si="58"/>
        <v/>
      </c>
      <c r="H1896" s="52" t="str">
        <f t="shared" si="59"/>
        <v/>
      </c>
    </row>
    <row r="1897" spans="1:8">
      <c r="A1897" s="48" t="str">
        <f>('ANNEXURE B &amp; C'!W$3)</f>
        <v>410307</v>
      </c>
      <c r="B1897" s="2">
        <v>1060400</v>
      </c>
      <c r="C1897" s="2" t="s">
        <v>50</v>
      </c>
      <c r="D1897" s="20">
        <v>0</v>
      </c>
      <c r="E1897" s="20">
        <v>0</v>
      </c>
      <c r="F1897" s="38">
        <f>('ANNEXURE B &amp; C'!W$62)</f>
        <v>0</v>
      </c>
      <c r="G1897" s="9" t="str">
        <f t="shared" si="58"/>
        <v/>
      </c>
      <c r="H1897" s="52" t="str">
        <f t="shared" si="59"/>
        <v/>
      </c>
    </row>
    <row r="1898" spans="1:8">
      <c r="A1898" s="48" t="str">
        <f>('ANNEXURE B &amp; C'!W$3)</f>
        <v>410307</v>
      </c>
      <c r="B1898" s="2">
        <v>1060401</v>
      </c>
      <c r="C1898" s="2" t="s">
        <v>51</v>
      </c>
      <c r="D1898" s="20">
        <v>4000</v>
      </c>
      <c r="E1898" s="20">
        <v>0</v>
      </c>
      <c r="F1898" s="38">
        <f>('ANNEXURE B &amp; C'!W$63)</f>
        <v>4000</v>
      </c>
      <c r="G1898" s="9" t="str">
        <f t="shared" si="58"/>
        <v/>
      </c>
      <c r="H1898" s="52">
        <f t="shared" si="59"/>
        <v>0</v>
      </c>
    </row>
    <row r="1899" spans="1:8">
      <c r="A1899" s="48" t="str">
        <f>('ANNEXURE B &amp; C'!W$3)</f>
        <v>410307</v>
      </c>
      <c r="B1899" s="2">
        <v>1060402</v>
      </c>
      <c r="C1899" s="2" t="s">
        <v>52</v>
      </c>
      <c r="D1899" s="20">
        <v>10000</v>
      </c>
      <c r="E1899" s="20">
        <v>0</v>
      </c>
      <c r="F1899" s="38">
        <f>('ANNEXURE B &amp; C'!W$64)</f>
        <v>10000</v>
      </c>
      <c r="G1899" s="9" t="str">
        <f t="shared" si="58"/>
        <v/>
      </c>
      <c r="H1899" s="52">
        <f t="shared" si="59"/>
        <v>0</v>
      </c>
    </row>
    <row r="1900" spans="1:8">
      <c r="A1900" s="48" t="str">
        <f>('ANNEXURE B &amp; C'!W$3)</f>
        <v>410307</v>
      </c>
      <c r="B1900" s="2">
        <v>1060403</v>
      </c>
      <c r="C1900" s="2" t="s">
        <v>53</v>
      </c>
      <c r="D1900" s="20">
        <v>0</v>
      </c>
      <c r="E1900" s="20">
        <v>0</v>
      </c>
      <c r="F1900" s="38">
        <f>('ANNEXURE B &amp; C'!W$65)</f>
        <v>0</v>
      </c>
      <c r="G1900" s="9" t="str">
        <f t="shared" si="58"/>
        <v/>
      </c>
      <c r="H1900" s="52" t="str">
        <f t="shared" si="59"/>
        <v/>
      </c>
    </row>
    <row r="1901" spans="1:8">
      <c r="A1901" s="48" t="str">
        <f>('ANNEXURE B &amp; C'!W$3)</f>
        <v>410307</v>
      </c>
      <c r="B1901" s="2">
        <v>1060404</v>
      </c>
      <c r="C1901" s="2" t="s">
        <v>54</v>
      </c>
      <c r="D1901" s="20">
        <v>0</v>
      </c>
      <c r="E1901" s="20">
        <v>0</v>
      </c>
      <c r="F1901" s="38">
        <f>('ANNEXURE B &amp; C'!W$66)</f>
        <v>0</v>
      </c>
      <c r="G1901" s="9" t="str">
        <f t="shared" si="58"/>
        <v/>
      </c>
      <c r="H1901" s="52" t="str">
        <f t="shared" si="59"/>
        <v/>
      </c>
    </row>
    <row r="1902" spans="1:8">
      <c r="A1902" s="48" t="str">
        <f>('ANNEXURE B &amp; C'!W$3)</f>
        <v>410307</v>
      </c>
      <c r="B1902" s="2">
        <v>1060405</v>
      </c>
      <c r="C1902" s="2" t="s">
        <v>55</v>
      </c>
      <c r="D1902" s="20">
        <v>0</v>
      </c>
      <c r="E1902" s="20">
        <v>0</v>
      </c>
      <c r="F1902" s="38">
        <f>('ANNEXURE B &amp; C'!W$67)</f>
        <v>0</v>
      </c>
      <c r="G1902" s="9" t="str">
        <f t="shared" si="58"/>
        <v/>
      </c>
      <c r="H1902" s="52" t="str">
        <f t="shared" si="59"/>
        <v/>
      </c>
    </row>
    <row r="1903" spans="1:8">
      <c r="A1903" s="48" t="str">
        <f>('ANNEXURE B &amp; C'!W$3)</f>
        <v>410307</v>
      </c>
      <c r="B1903" s="2">
        <v>1060601</v>
      </c>
      <c r="C1903" s="2" t="s">
        <v>56</v>
      </c>
      <c r="D1903" s="20">
        <v>0</v>
      </c>
      <c r="E1903" s="20">
        <v>0</v>
      </c>
      <c r="F1903" s="38">
        <f>('ANNEXURE B &amp; C'!W$68)</f>
        <v>0</v>
      </c>
      <c r="G1903" s="9" t="str">
        <f t="shared" si="58"/>
        <v/>
      </c>
      <c r="H1903" s="52" t="str">
        <f t="shared" si="59"/>
        <v/>
      </c>
    </row>
    <row r="1904" spans="1:8">
      <c r="A1904" s="48" t="str">
        <f>('ANNEXURE B &amp; C'!W$3)</f>
        <v>410307</v>
      </c>
      <c r="B1904" s="2">
        <v>1060701</v>
      </c>
      <c r="C1904" s="2" t="s">
        <v>57</v>
      </c>
      <c r="D1904" s="20">
        <v>0</v>
      </c>
      <c r="E1904" s="20">
        <v>0</v>
      </c>
      <c r="F1904" s="38">
        <f>('ANNEXURE B &amp; C'!W$69)</f>
        <v>0</v>
      </c>
      <c r="G1904" s="9" t="str">
        <f t="shared" si="58"/>
        <v/>
      </c>
      <c r="H1904" s="52" t="str">
        <f t="shared" si="59"/>
        <v/>
      </c>
    </row>
    <row r="1905" spans="1:8">
      <c r="A1905" s="48" t="str">
        <f>('ANNEXURE B &amp; C'!W$3)</f>
        <v>410307</v>
      </c>
      <c r="B1905" s="2">
        <v>1060702</v>
      </c>
      <c r="C1905" s="2" t="s">
        <v>58</v>
      </c>
      <c r="D1905" s="20">
        <v>0</v>
      </c>
      <c r="E1905" s="20">
        <v>0</v>
      </c>
      <c r="F1905" s="38">
        <f>('ANNEXURE B &amp; C'!W$70)</f>
        <v>0</v>
      </c>
      <c r="G1905" s="9" t="str">
        <f t="shared" si="58"/>
        <v/>
      </c>
      <c r="H1905" s="52" t="str">
        <f t="shared" si="59"/>
        <v/>
      </c>
    </row>
    <row r="1906" spans="1:8">
      <c r="A1906" s="48" t="str">
        <f>('ANNEXURE B &amp; C'!W$3)</f>
        <v>410307</v>
      </c>
      <c r="B1906" s="2">
        <v>1061101</v>
      </c>
      <c r="C1906" s="2" t="s">
        <v>59</v>
      </c>
      <c r="D1906" s="20">
        <v>0</v>
      </c>
      <c r="E1906" s="20">
        <v>0</v>
      </c>
      <c r="F1906" s="38">
        <f>('ANNEXURE B &amp; C'!W$71)</f>
        <v>0</v>
      </c>
      <c r="G1906" s="9" t="str">
        <f t="shared" si="58"/>
        <v/>
      </c>
      <c r="H1906" s="52" t="str">
        <f t="shared" si="59"/>
        <v/>
      </c>
    </row>
    <row r="1907" spans="1:8">
      <c r="A1907" s="48" t="str">
        <f>('ANNEXURE B &amp; C'!W$3)</f>
        <v>410307</v>
      </c>
      <c r="B1907" s="2">
        <v>1061102</v>
      </c>
      <c r="C1907" s="2" t="s">
        <v>60</v>
      </c>
      <c r="D1907" s="20">
        <v>0</v>
      </c>
      <c r="E1907" s="20">
        <v>0</v>
      </c>
      <c r="F1907" s="38">
        <f>('ANNEXURE B &amp; C'!W$72)</f>
        <v>0</v>
      </c>
      <c r="G1907" s="9" t="str">
        <f t="shared" si="58"/>
        <v/>
      </c>
      <c r="H1907" s="52" t="str">
        <f t="shared" si="59"/>
        <v/>
      </c>
    </row>
    <row r="1908" spans="1:8">
      <c r="A1908" s="48" t="str">
        <f>('ANNEXURE B &amp; C'!W$3)</f>
        <v>410307</v>
      </c>
      <c r="B1908" s="2">
        <v>1061104</v>
      </c>
      <c r="C1908" s="2" t="s">
        <v>61</v>
      </c>
      <c r="D1908" s="20">
        <v>0</v>
      </c>
      <c r="E1908" s="20">
        <v>0</v>
      </c>
      <c r="F1908" s="38">
        <f>('ANNEXURE B &amp; C'!W$73)</f>
        <v>0</v>
      </c>
      <c r="G1908" s="9" t="str">
        <f t="shared" si="58"/>
        <v/>
      </c>
      <c r="H1908" s="52" t="str">
        <f t="shared" si="59"/>
        <v/>
      </c>
    </row>
    <row r="1909" spans="1:8">
      <c r="A1909" s="48" t="str">
        <f>('ANNEXURE B &amp; C'!W$3)</f>
        <v>410307</v>
      </c>
      <c r="B1909" s="2">
        <v>1061106</v>
      </c>
      <c r="C1909" s="2" t="s">
        <v>62</v>
      </c>
      <c r="D1909" s="20">
        <v>0</v>
      </c>
      <c r="E1909" s="20">
        <v>0</v>
      </c>
      <c r="F1909" s="38">
        <f>('ANNEXURE B &amp; C'!W$74)</f>
        <v>0</v>
      </c>
      <c r="G1909" s="9" t="str">
        <f t="shared" si="58"/>
        <v/>
      </c>
      <c r="H1909" s="52" t="str">
        <f t="shared" si="59"/>
        <v/>
      </c>
    </row>
    <row r="1910" spans="1:8">
      <c r="A1910" s="48" t="str">
        <f>('ANNEXURE B &amp; C'!W$3)</f>
        <v>410307</v>
      </c>
      <c r="B1910" s="2">
        <v>1061201</v>
      </c>
      <c r="C1910" s="2" t="s">
        <v>63</v>
      </c>
      <c r="D1910" s="20">
        <v>0</v>
      </c>
      <c r="E1910" s="20">
        <v>0</v>
      </c>
      <c r="F1910" s="38">
        <f>('ANNEXURE B &amp; C'!W$75)</f>
        <v>0</v>
      </c>
      <c r="G1910" s="9" t="str">
        <f t="shared" si="58"/>
        <v/>
      </c>
      <c r="H1910" s="52" t="str">
        <f t="shared" si="59"/>
        <v/>
      </c>
    </row>
    <row r="1911" spans="1:8">
      <c r="A1911" s="48" t="str">
        <f>('ANNEXURE B &amp; C'!W$3)</f>
        <v>410307</v>
      </c>
      <c r="B1911" s="2">
        <v>1061203</v>
      </c>
      <c r="C1911" s="2" t="s">
        <v>64</v>
      </c>
      <c r="D1911" s="20">
        <v>0</v>
      </c>
      <c r="E1911" s="20">
        <v>0</v>
      </c>
      <c r="F1911" s="38">
        <f>('ANNEXURE B &amp; C'!W$76)</f>
        <v>0</v>
      </c>
      <c r="G1911" s="9" t="str">
        <f t="shared" si="58"/>
        <v/>
      </c>
      <c r="H1911" s="52" t="str">
        <f t="shared" si="59"/>
        <v/>
      </c>
    </row>
    <row r="1912" spans="1:8">
      <c r="A1912" s="48" t="str">
        <f>('ANNEXURE B &amp; C'!W$3)</f>
        <v>410307</v>
      </c>
      <c r="B1912" s="2">
        <v>1061204</v>
      </c>
      <c r="C1912" s="2" t="s">
        <v>65</v>
      </c>
      <c r="D1912" s="20">
        <v>0</v>
      </c>
      <c r="E1912" s="20">
        <v>0</v>
      </c>
      <c r="F1912" s="38">
        <f>('ANNEXURE B &amp; C'!W$77)</f>
        <v>0</v>
      </c>
      <c r="G1912" s="9" t="str">
        <f t="shared" si="58"/>
        <v/>
      </c>
      <c r="H1912" s="52" t="str">
        <f t="shared" si="59"/>
        <v/>
      </c>
    </row>
    <row r="1913" spans="1:8">
      <c r="A1913" s="48" t="str">
        <f>('ANNEXURE B &amp; C'!W$3)</f>
        <v>410307</v>
      </c>
      <c r="B1913" s="2">
        <v>1061501</v>
      </c>
      <c r="C1913" s="2" t="s">
        <v>66</v>
      </c>
      <c r="D1913" s="20">
        <v>1000</v>
      </c>
      <c r="E1913" s="20">
        <v>618.41999999999996</v>
      </c>
      <c r="F1913" s="38">
        <f>('ANNEXURE B &amp; C'!W$78)</f>
        <v>1000</v>
      </c>
      <c r="G1913" s="9" t="str">
        <f t="shared" si="58"/>
        <v/>
      </c>
      <c r="H1913" s="52">
        <f t="shared" si="59"/>
        <v>0</v>
      </c>
    </row>
    <row r="1914" spans="1:8">
      <c r="A1914" s="48" t="str">
        <f>('ANNEXURE B &amp; C'!W$3)</f>
        <v>410307</v>
      </c>
      <c r="B1914" s="2">
        <v>1061502</v>
      </c>
      <c r="C1914" s="2" t="s">
        <v>67</v>
      </c>
      <c r="D1914" s="20">
        <v>0</v>
      </c>
      <c r="E1914" s="20">
        <v>0</v>
      </c>
      <c r="F1914" s="38">
        <f>('ANNEXURE B &amp; C'!W$79)</f>
        <v>0</v>
      </c>
      <c r="G1914" s="9" t="str">
        <f t="shared" si="58"/>
        <v/>
      </c>
      <c r="H1914" s="52" t="str">
        <f t="shared" si="59"/>
        <v/>
      </c>
    </row>
    <row r="1915" spans="1:8">
      <c r="A1915" s="48" t="str">
        <f>('ANNEXURE B &amp; C'!W$3)</f>
        <v>410307</v>
      </c>
      <c r="B1915" s="2">
        <v>1061507</v>
      </c>
      <c r="C1915" s="2" t="s">
        <v>68</v>
      </c>
      <c r="D1915" s="20">
        <v>0</v>
      </c>
      <c r="E1915" s="20">
        <v>0</v>
      </c>
      <c r="F1915" s="38">
        <f>('ANNEXURE B &amp; C'!W$80)</f>
        <v>0</v>
      </c>
      <c r="G1915" s="9" t="str">
        <f t="shared" si="58"/>
        <v/>
      </c>
      <c r="H1915" s="52" t="str">
        <f t="shared" si="59"/>
        <v/>
      </c>
    </row>
    <row r="1916" spans="1:8">
      <c r="A1916" s="48" t="str">
        <f>('ANNEXURE B &amp; C'!W$3)</f>
        <v>410307</v>
      </c>
      <c r="B1916" s="2">
        <v>1061508</v>
      </c>
      <c r="C1916" s="2" t="s">
        <v>69</v>
      </c>
      <c r="D1916" s="20">
        <v>0</v>
      </c>
      <c r="E1916" s="20">
        <v>0</v>
      </c>
      <c r="F1916" s="38">
        <f>('ANNEXURE B &amp; C'!W$81)</f>
        <v>0</v>
      </c>
      <c r="G1916" s="9" t="str">
        <f t="shared" si="58"/>
        <v/>
      </c>
      <c r="H1916" s="52" t="str">
        <f t="shared" si="59"/>
        <v/>
      </c>
    </row>
    <row r="1917" spans="1:8">
      <c r="A1917" s="48" t="str">
        <f>('ANNEXURE B &amp; C'!W$3)</f>
        <v>410307</v>
      </c>
      <c r="B1917" s="2">
        <v>1061701</v>
      </c>
      <c r="C1917" s="2" t="s">
        <v>70</v>
      </c>
      <c r="D1917" s="20">
        <v>0</v>
      </c>
      <c r="E1917" s="20">
        <v>0</v>
      </c>
      <c r="F1917" s="38">
        <f>('ANNEXURE B &amp; C'!W$82)</f>
        <v>0</v>
      </c>
      <c r="G1917" s="9" t="str">
        <f t="shared" si="58"/>
        <v/>
      </c>
      <c r="H1917" s="52" t="str">
        <f t="shared" si="59"/>
        <v/>
      </c>
    </row>
    <row r="1918" spans="1:8">
      <c r="A1918" s="48" t="str">
        <f>('ANNEXURE B &amp; C'!W$3)</f>
        <v>410307</v>
      </c>
      <c r="B1918" s="2">
        <v>1061705</v>
      </c>
      <c r="C1918" s="2" t="s">
        <v>71</v>
      </c>
      <c r="D1918" s="20">
        <v>0</v>
      </c>
      <c r="E1918" s="20">
        <v>0</v>
      </c>
      <c r="F1918" s="38">
        <f>('ANNEXURE B &amp; C'!W$83)</f>
        <v>0</v>
      </c>
      <c r="G1918" s="9" t="str">
        <f t="shared" si="58"/>
        <v/>
      </c>
      <c r="H1918" s="52" t="str">
        <f t="shared" si="59"/>
        <v/>
      </c>
    </row>
    <row r="1919" spans="1:8">
      <c r="A1919" s="48" t="str">
        <f>('ANNEXURE B &amp; C'!W$3)</f>
        <v>410307</v>
      </c>
      <c r="B1919" s="2">
        <v>1061799</v>
      </c>
      <c r="C1919" s="2" t="s">
        <v>72</v>
      </c>
      <c r="D1919" s="20">
        <v>5000</v>
      </c>
      <c r="E1919" s="20">
        <v>0</v>
      </c>
      <c r="F1919" s="38">
        <f>('ANNEXURE B &amp; C'!W$84)</f>
        <v>5000</v>
      </c>
      <c r="G1919" s="9" t="str">
        <f t="shared" si="58"/>
        <v/>
      </c>
      <c r="H1919" s="52">
        <f t="shared" si="59"/>
        <v>0</v>
      </c>
    </row>
    <row r="1920" spans="1:8">
      <c r="A1920" s="48" t="str">
        <f>('ANNEXURE B &amp; C'!W$3)</f>
        <v>410307</v>
      </c>
      <c r="B1920" s="2">
        <v>1061800</v>
      </c>
      <c r="C1920" s="2" t="s">
        <v>73</v>
      </c>
      <c r="D1920" s="20">
        <v>2000</v>
      </c>
      <c r="E1920" s="20">
        <v>0</v>
      </c>
      <c r="F1920" s="38">
        <f>('ANNEXURE B &amp; C'!W$85)</f>
        <v>2000</v>
      </c>
      <c r="G1920" s="9" t="str">
        <f t="shared" si="58"/>
        <v/>
      </c>
      <c r="H1920" s="52">
        <f t="shared" si="59"/>
        <v>0</v>
      </c>
    </row>
    <row r="1921" spans="1:8">
      <c r="A1921" s="48" t="str">
        <f>('ANNEXURE B &amp; C'!W$3)</f>
        <v>410307</v>
      </c>
      <c r="B1921" s="2">
        <v>1061801</v>
      </c>
      <c r="C1921" s="2" t="s">
        <v>74</v>
      </c>
      <c r="D1921" s="20">
        <v>0</v>
      </c>
      <c r="E1921" s="20">
        <v>0</v>
      </c>
      <c r="F1921" s="38">
        <f>('ANNEXURE B &amp; C'!W$86)</f>
        <v>0</v>
      </c>
      <c r="G1921" s="9" t="str">
        <f t="shared" si="58"/>
        <v/>
      </c>
      <c r="H1921" s="52" t="str">
        <f t="shared" si="59"/>
        <v/>
      </c>
    </row>
    <row r="1922" spans="1:8">
      <c r="A1922" s="48" t="str">
        <f>('ANNEXURE B &amp; C'!W$3)</f>
        <v>410307</v>
      </c>
      <c r="B1922" s="2">
        <v>1061802</v>
      </c>
      <c r="C1922" s="2" t="s">
        <v>75</v>
      </c>
      <c r="D1922" s="20">
        <v>0</v>
      </c>
      <c r="E1922" s="20">
        <v>0</v>
      </c>
      <c r="F1922" s="38">
        <f>('ANNEXURE B &amp; C'!W$87)</f>
        <v>0</v>
      </c>
      <c r="G1922" s="9" t="str">
        <f t="shared" si="58"/>
        <v/>
      </c>
      <c r="H1922" s="52" t="str">
        <f t="shared" si="59"/>
        <v/>
      </c>
    </row>
    <row r="1923" spans="1:8">
      <c r="A1923" s="48" t="str">
        <f>('ANNEXURE B &amp; C'!W$3)</f>
        <v>410307</v>
      </c>
      <c r="B1923" s="2">
        <v>1061805</v>
      </c>
      <c r="C1923" s="2" t="s">
        <v>76</v>
      </c>
      <c r="D1923" s="20">
        <v>0</v>
      </c>
      <c r="E1923" s="20">
        <v>0</v>
      </c>
      <c r="F1923" s="38">
        <f>('ANNEXURE B &amp; C'!W$88)</f>
        <v>0</v>
      </c>
      <c r="G1923" s="9" t="str">
        <f t="shared" si="58"/>
        <v/>
      </c>
      <c r="H1923" s="52" t="str">
        <f t="shared" si="59"/>
        <v/>
      </c>
    </row>
    <row r="1924" spans="1:8">
      <c r="A1924" s="48" t="str">
        <f>('ANNEXURE B &amp; C'!W$3)</f>
        <v>410307</v>
      </c>
      <c r="B1924" s="2">
        <v>1061806</v>
      </c>
      <c r="C1924" s="2" t="s">
        <v>77</v>
      </c>
      <c r="D1924" s="20">
        <v>40000</v>
      </c>
      <c r="E1924" s="20">
        <v>11770.35</v>
      </c>
      <c r="F1924" s="38">
        <f>('ANNEXURE B &amp; C'!W$89)</f>
        <v>40000</v>
      </c>
      <c r="G1924" s="9" t="str">
        <f t="shared" si="58"/>
        <v/>
      </c>
      <c r="H1924" s="52">
        <f t="shared" si="59"/>
        <v>0</v>
      </c>
    </row>
    <row r="1925" spans="1:8">
      <c r="A1925" s="48" t="str">
        <f>('ANNEXURE B &amp; C'!W$3)</f>
        <v>410307</v>
      </c>
      <c r="B1925" s="2">
        <v>1061899</v>
      </c>
      <c r="C1925" s="2" t="s">
        <v>78</v>
      </c>
      <c r="D1925" s="20">
        <v>0</v>
      </c>
      <c r="E1925" s="20">
        <v>0</v>
      </c>
      <c r="F1925" s="38">
        <f>('ANNEXURE B &amp; C'!W$90)</f>
        <v>0</v>
      </c>
      <c r="G1925" s="9" t="str">
        <f t="shared" si="58"/>
        <v/>
      </c>
      <c r="H1925" s="52" t="str">
        <f t="shared" si="59"/>
        <v/>
      </c>
    </row>
    <row r="1926" spans="1:8">
      <c r="A1926" s="48" t="str">
        <f>('ANNEXURE B &amp; C'!W$3)</f>
        <v>410307</v>
      </c>
      <c r="B1926" s="2">
        <v>1061900</v>
      </c>
      <c r="C1926" s="2" t="s">
        <v>79</v>
      </c>
      <c r="D1926" s="20">
        <v>4200</v>
      </c>
      <c r="E1926" s="20">
        <v>1605.05</v>
      </c>
      <c r="F1926" s="38">
        <f>('ANNEXURE B &amp; C'!W$91)</f>
        <v>4200</v>
      </c>
      <c r="G1926" s="9" t="str">
        <f t="shared" si="58"/>
        <v/>
      </c>
      <c r="H1926" s="52">
        <f t="shared" si="59"/>
        <v>0</v>
      </c>
    </row>
    <row r="1927" spans="1:8">
      <c r="A1927" s="48" t="str">
        <f>('ANNEXURE B &amp; C'!W$3)</f>
        <v>410307</v>
      </c>
      <c r="B1927" s="2">
        <v>1061902</v>
      </c>
      <c r="C1927" s="2" t="s">
        <v>80</v>
      </c>
      <c r="D1927" s="20">
        <v>0</v>
      </c>
      <c r="E1927" s="20">
        <v>0</v>
      </c>
      <c r="F1927" s="38">
        <f>('ANNEXURE B &amp; C'!W$92)</f>
        <v>0</v>
      </c>
      <c r="G1927" s="9" t="str">
        <f t="shared" si="58"/>
        <v/>
      </c>
      <c r="H1927" s="52" t="str">
        <f t="shared" si="59"/>
        <v/>
      </c>
    </row>
    <row r="1928" spans="1:8">
      <c r="A1928" s="48" t="str">
        <f>('ANNEXURE B &amp; C'!W$3)</f>
        <v>410307</v>
      </c>
      <c r="B1928" s="2">
        <v>1061903</v>
      </c>
      <c r="C1928" s="2" t="s">
        <v>81</v>
      </c>
      <c r="D1928" s="20">
        <v>0</v>
      </c>
      <c r="E1928" s="20">
        <v>0</v>
      </c>
      <c r="F1928" s="38">
        <f>('ANNEXURE B &amp; C'!W$93)</f>
        <v>0</v>
      </c>
      <c r="G1928" s="9" t="str">
        <f t="shared" si="58"/>
        <v/>
      </c>
      <c r="H1928" s="52" t="str">
        <f t="shared" si="59"/>
        <v/>
      </c>
    </row>
    <row r="1929" spans="1:8">
      <c r="A1929" s="48" t="str">
        <f>('ANNEXURE B &amp; C'!W$3)</f>
        <v>410307</v>
      </c>
      <c r="B1929" s="2">
        <v>1061904</v>
      </c>
      <c r="C1929" s="2" t="s">
        <v>82</v>
      </c>
      <c r="D1929" s="20">
        <v>0</v>
      </c>
      <c r="E1929" s="20">
        <v>0</v>
      </c>
      <c r="F1929" s="38">
        <f>('ANNEXURE B &amp; C'!W$94)</f>
        <v>0</v>
      </c>
      <c r="G1929" s="9" t="str">
        <f t="shared" si="58"/>
        <v/>
      </c>
      <c r="H1929" s="52" t="str">
        <f t="shared" si="59"/>
        <v/>
      </c>
    </row>
    <row r="1930" spans="1:8">
      <c r="A1930" s="48" t="str">
        <f>('ANNEXURE B &amp; C'!W$3)</f>
        <v>410307</v>
      </c>
      <c r="B1930" s="2">
        <v>1062001</v>
      </c>
      <c r="C1930" s="2" t="s">
        <v>83</v>
      </c>
      <c r="D1930" s="20">
        <v>0</v>
      </c>
      <c r="E1930" s="20">
        <v>0</v>
      </c>
      <c r="F1930" s="38">
        <f>('ANNEXURE B &amp; C'!W$95)</f>
        <v>0</v>
      </c>
      <c r="G1930" s="9" t="str">
        <f t="shared" ref="G1930:G1993" si="60">IF(E1930&lt;0.01,"",IF(E1930&gt;F1930,"BUDGET ERROR - INSUFICIENT",""))</f>
        <v/>
      </c>
      <c r="H1930" s="52" t="str">
        <f t="shared" ref="H1930:H1993" si="61">IF(F1930&lt;0.1,"",IF(D1930=0,"NO ORIGINAL BUDGET",(F1930-D1930)/D1930))</f>
        <v/>
      </c>
    </row>
    <row r="1931" spans="1:8">
      <c r="A1931" s="48" t="str">
        <f>('ANNEXURE B &amp; C'!W$3)</f>
        <v>410307</v>
      </c>
      <c r="B1931" s="2">
        <v>1062003</v>
      </c>
      <c r="C1931" s="2" t="s">
        <v>84</v>
      </c>
      <c r="D1931" s="20">
        <v>0</v>
      </c>
      <c r="E1931" s="20">
        <v>0</v>
      </c>
      <c r="F1931" s="38">
        <f>('ANNEXURE B &amp; C'!W$96)</f>
        <v>0</v>
      </c>
      <c r="G1931" s="9" t="str">
        <f t="shared" si="60"/>
        <v/>
      </c>
      <c r="H1931" s="52" t="str">
        <f t="shared" si="61"/>
        <v/>
      </c>
    </row>
    <row r="1932" spans="1:8">
      <c r="A1932" s="48" t="str">
        <f>('ANNEXURE B &amp; C'!W$3)</f>
        <v>410307</v>
      </c>
      <c r="B1932" s="2">
        <v>1062009</v>
      </c>
      <c r="C1932" s="2" t="s">
        <v>85</v>
      </c>
      <c r="D1932" s="20">
        <v>0</v>
      </c>
      <c r="E1932" s="20">
        <v>0</v>
      </c>
      <c r="F1932" s="38">
        <f>('ANNEXURE B &amp; C'!W$97)</f>
        <v>0</v>
      </c>
      <c r="G1932" s="9" t="str">
        <f t="shared" si="60"/>
        <v/>
      </c>
      <c r="H1932" s="52" t="str">
        <f t="shared" si="61"/>
        <v/>
      </c>
    </row>
    <row r="1933" spans="1:8">
      <c r="A1933" s="48" t="str">
        <f>('ANNEXURE B &amp; C'!W$3)</f>
        <v>410307</v>
      </c>
      <c r="B1933" s="2">
        <v>1062010</v>
      </c>
      <c r="C1933" s="2" t="s">
        <v>86</v>
      </c>
      <c r="D1933" s="20">
        <v>0</v>
      </c>
      <c r="E1933" s="20">
        <v>0</v>
      </c>
      <c r="F1933" s="38">
        <f>('ANNEXURE B &amp; C'!W$98)</f>
        <v>0</v>
      </c>
      <c r="G1933" s="9" t="str">
        <f t="shared" si="60"/>
        <v/>
      </c>
      <c r="H1933" s="52" t="str">
        <f t="shared" si="61"/>
        <v/>
      </c>
    </row>
    <row r="1934" spans="1:8">
      <c r="A1934" s="48" t="str">
        <f>('ANNEXURE B &amp; C'!W$3)</f>
        <v>410307</v>
      </c>
      <c r="B1934" s="2">
        <v>1062201</v>
      </c>
      <c r="C1934" s="2" t="s">
        <v>87</v>
      </c>
      <c r="D1934" s="20">
        <v>0</v>
      </c>
      <c r="E1934" s="20">
        <v>0</v>
      </c>
      <c r="F1934" s="38">
        <f>('ANNEXURE B &amp; C'!W$99)</f>
        <v>0</v>
      </c>
      <c r="G1934" s="9" t="str">
        <f t="shared" si="60"/>
        <v/>
      </c>
      <c r="H1934" s="52" t="str">
        <f t="shared" si="61"/>
        <v/>
      </c>
    </row>
    <row r="1935" spans="1:8">
      <c r="A1935" s="48" t="str">
        <f>('ANNEXURE B &amp; C'!W$3)</f>
        <v>410307</v>
      </c>
      <c r="B1935" s="3">
        <v>1066990</v>
      </c>
      <c r="C1935" s="3" t="s">
        <v>88</v>
      </c>
      <c r="D1935" s="39">
        <v>76200</v>
      </c>
      <c r="E1935" s="39">
        <v>16518.77</v>
      </c>
      <c r="F1935" s="39">
        <f>SUM(F1882:F1934)</f>
        <v>76200</v>
      </c>
      <c r="G1935" s="9" t="str">
        <f t="shared" si="60"/>
        <v/>
      </c>
      <c r="H1935" s="52">
        <f t="shared" si="61"/>
        <v>0</v>
      </c>
    </row>
    <row r="1936" spans="1:8">
      <c r="B1936" s="1"/>
      <c r="C1936" s="1"/>
      <c r="D1936" s="31"/>
      <c r="E1936" s="31"/>
      <c r="F1936" s="31"/>
      <c r="G1936" s="9" t="str">
        <f t="shared" si="60"/>
        <v/>
      </c>
      <c r="H1936" s="52" t="str">
        <f t="shared" si="61"/>
        <v/>
      </c>
    </row>
    <row r="1937" spans="1:8">
      <c r="A1937" s="48" t="str">
        <f>('ANNEXURE B &amp; C'!W$3)</f>
        <v>410307</v>
      </c>
      <c r="B1937" s="1">
        <v>1080000</v>
      </c>
      <c r="C1937" s="1" t="s">
        <v>89</v>
      </c>
      <c r="D1937" s="31"/>
      <c r="E1937" s="31"/>
      <c r="F1937" s="31"/>
      <c r="G1937" s="9" t="str">
        <f t="shared" si="60"/>
        <v/>
      </c>
      <c r="H1937" s="52" t="str">
        <f t="shared" si="61"/>
        <v/>
      </c>
    </row>
    <row r="1938" spans="1:8">
      <c r="A1938" s="48" t="str">
        <f>('ANNEXURE B &amp; C'!W$3)</f>
        <v>410307</v>
      </c>
      <c r="B1938" s="2">
        <v>1088020</v>
      </c>
      <c r="C1938" s="2" t="s">
        <v>90</v>
      </c>
      <c r="D1938" s="20">
        <v>0</v>
      </c>
      <c r="E1938" s="20">
        <v>0</v>
      </c>
      <c r="F1938" s="38">
        <f>('ANNEXURE B &amp; C'!W$103)</f>
        <v>0</v>
      </c>
      <c r="G1938" s="9" t="str">
        <f t="shared" si="60"/>
        <v/>
      </c>
      <c r="H1938" s="52" t="str">
        <f t="shared" si="61"/>
        <v/>
      </c>
    </row>
    <row r="1939" spans="1:8">
      <c r="A1939" s="48" t="str">
        <f>('ANNEXURE B &amp; C'!W$3)</f>
        <v>410307</v>
      </c>
      <c r="B1939" s="2">
        <v>1088080</v>
      </c>
      <c r="C1939" s="2" t="s">
        <v>91</v>
      </c>
      <c r="D1939" s="20">
        <v>0</v>
      </c>
      <c r="E1939" s="20">
        <v>0</v>
      </c>
      <c r="F1939" s="38">
        <f>('ANNEXURE B &amp; C'!W$104)</f>
        <v>0</v>
      </c>
      <c r="G1939" s="9" t="str">
        <f t="shared" si="60"/>
        <v/>
      </c>
      <c r="H1939" s="52" t="str">
        <f t="shared" si="61"/>
        <v/>
      </c>
    </row>
    <row r="1940" spans="1:8">
      <c r="A1940" s="48" t="str">
        <f>('ANNEXURE B &amp; C'!W$3)</f>
        <v>410307</v>
      </c>
      <c r="B1940" s="2">
        <v>1088081</v>
      </c>
      <c r="C1940" s="2" t="s">
        <v>92</v>
      </c>
      <c r="D1940" s="20">
        <v>0</v>
      </c>
      <c r="E1940" s="20">
        <v>0</v>
      </c>
      <c r="F1940" s="38">
        <f>('ANNEXURE B &amp; C'!W$105)</f>
        <v>0</v>
      </c>
      <c r="G1940" s="9" t="str">
        <f t="shared" si="60"/>
        <v/>
      </c>
      <c r="H1940" s="52" t="str">
        <f t="shared" si="61"/>
        <v/>
      </c>
    </row>
    <row r="1941" spans="1:8">
      <c r="A1941" s="48" t="str">
        <f>('ANNEXURE B &amp; C'!W$3)</f>
        <v>410307</v>
      </c>
      <c r="B1941" s="2">
        <v>1088082</v>
      </c>
      <c r="C1941" s="2" t="s">
        <v>93</v>
      </c>
      <c r="D1941" s="20">
        <v>0</v>
      </c>
      <c r="E1941" s="20">
        <v>0</v>
      </c>
      <c r="F1941" s="38">
        <f>('ANNEXURE B &amp; C'!W$106)</f>
        <v>0</v>
      </c>
      <c r="G1941" s="9" t="str">
        <f t="shared" si="60"/>
        <v/>
      </c>
      <c r="H1941" s="52" t="str">
        <f t="shared" si="61"/>
        <v/>
      </c>
    </row>
    <row r="1942" spans="1:8">
      <c r="A1942" s="48" t="str">
        <f>('ANNEXURE B &amp; C'!W$3)</f>
        <v>410307</v>
      </c>
      <c r="B1942" s="2">
        <v>1088083</v>
      </c>
      <c r="C1942" s="2" t="s">
        <v>94</v>
      </c>
      <c r="D1942" s="20">
        <v>0</v>
      </c>
      <c r="E1942" s="20">
        <v>0</v>
      </c>
      <c r="F1942" s="38">
        <f>('ANNEXURE B &amp; C'!W$107)</f>
        <v>0</v>
      </c>
      <c r="G1942" s="9" t="str">
        <f t="shared" si="60"/>
        <v/>
      </c>
      <c r="H1942" s="52" t="str">
        <f t="shared" si="61"/>
        <v/>
      </c>
    </row>
    <row r="1943" spans="1:8">
      <c r="A1943" s="48" t="str">
        <f>('ANNEXURE B &amp; C'!W$3)</f>
        <v>410307</v>
      </c>
      <c r="B1943" s="2">
        <v>1088084</v>
      </c>
      <c r="C1943" s="2" t="s">
        <v>95</v>
      </c>
      <c r="D1943" s="20">
        <v>0</v>
      </c>
      <c r="E1943" s="20">
        <v>0</v>
      </c>
      <c r="F1943" s="38">
        <f>('ANNEXURE B &amp; C'!W$108)</f>
        <v>0</v>
      </c>
      <c r="G1943" s="9" t="str">
        <f t="shared" si="60"/>
        <v/>
      </c>
      <c r="H1943" s="52" t="str">
        <f t="shared" si="61"/>
        <v/>
      </c>
    </row>
    <row r="1944" spans="1:8">
      <c r="A1944" s="48" t="str">
        <f>('ANNEXURE B &amp; C'!W$3)</f>
        <v>410307</v>
      </c>
      <c r="B1944" s="2">
        <v>1088085</v>
      </c>
      <c r="C1944" s="2" t="s">
        <v>96</v>
      </c>
      <c r="D1944" s="20">
        <v>0</v>
      </c>
      <c r="E1944" s="20">
        <v>0</v>
      </c>
      <c r="F1944" s="38">
        <f>('ANNEXURE B &amp; C'!W$109)</f>
        <v>0</v>
      </c>
      <c r="G1944" s="9" t="str">
        <f t="shared" si="60"/>
        <v/>
      </c>
      <c r="H1944" s="52" t="str">
        <f t="shared" si="61"/>
        <v/>
      </c>
    </row>
    <row r="1945" spans="1:8">
      <c r="A1945" s="48" t="str">
        <f>('ANNEXURE B &amp; C'!W$3)</f>
        <v>410307</v>
      </c>
      <c r="B1945" s="2">
        <v>1088110</v>
      </c>
      <c r="C1945" s="2" t="s">
        <v>61</v>
      </c>
      <c r="D1945" s="20">
        <v>0</v>
      </c>
      <c r="E1945" s="20">
        <v>0</v>
      </c>
      <c r="F1945" s="38">
        <f>('ANNEXURE B &amp; C'!W$110)</f>
        <v>0</v>
      </c>
      <c r="G1945" s="9" t="str">
        <f t="shared" si="60"/>
        <v/>
      </c>
      <c r="H1945" s="52" t="str">
        <f t="shared" si="61"/>
        <v/>
      </c>
    </row>
    <row r="1946" spans="1:8">
      <c r="A1946" s="48" t="str">
        <f>('ANNEXURE B &amp; C'!W$3)</f>
        <v>410307</v>
      </c>
      <c r="B1946" s="2">
        <v>1088180</v>
      </c>
      <c r="C1946" s="2" t="s">
        <v>97</v>
      </c>
      <c r="D1946" s="20">
        <v>0</v>
      </c>
      <c r="E1946" s="20">
        <v>0</v>
      </c>
      <c r="F1946" s="38">
        <f>('ANNEXURE B &amp; C'!W$111)</f>
        <v>0</v>
      </c>
      <c r="G1946" s="9" t="str">
        <f t="shared" si="60"/>
        <v/>
      </c>
      <c r="H1946" s="52" t="str">
        <f t="shared" si="61"/>
        <v/>
      </c>
    </row>
    <row r="1947" spans="1:8">
      <c r="A1947" s="48" t="str">
        <f>('ANNEXURE B &amp; C'!W$3)</f>
        <v>410307</v>
      </c>
      <c r="B1947" s="3">
        <v>1088990</v>
      </c>
      <c r="C1947" s="3" t="s">
        <v>98</v>
      </c>
      <c r="D1947" s="39">
        <v>0</v>
      </c>
      <c r="E1947" s="39">
        <v>0</v>
      </c>
      <c r="F1947" s="39">
        <f>SUM(F1937:F1946)</f>
        <v>0</v>
      </c>
      <c r="G1947" s="9" t="str">
        <f t="shared" si="60"/>
        <v/>
      </c>
      <c r="H1947" s="52" t="str">
        <f t="shared" si="61"/>
        <v/>
      </c>
    </row>
    <row r="1948" spans="1:8">
      <c r="B1948" s="1"/>
      <c r="C1948" s="1"/>
      <c r="D1948" s="31"/>
      <c r="E1948" s="31"/>
      <c r="F1948" s="31"/>
      <c r="G1948" s="9" t="str">
        <f t="shared" si="60"/>
        <v/>
      </c>
      <c r="H1948" s="52" t="str">
        <f t="shared" si="61"/>
        <v/>
      </c>
    </row>
    <row r="1949" spans="1:8" ht="15.75" thickBot="1">
      <c r="A1949" s="48" t="str">
        <f>('ANNEXURE B &amp; C'!W$3)</f>
        <v>410307</v>
      </c>
      <c r="B1949" s="4">
        <v>1089995</v>
      </c>
      <c r="C1949" s="4" t="s">
        <v>99</v>
      </c>
      <c r="D1949" s="40">
        <v>76200</v>
      </c>
      <c r="E1949" s="40">
        <v>16518.77</v>
      </c>
      <c r="F1949" s="40">
        <f>SUM(F1947+F1935)</f>
        <v>76200</v>
      </c>
      <c r="G1949" s="9" t="str">
        <f t="shared" si="60"/>
        <v/>
      </c>
      <c r="H1949" s="52">
        <f t="shared" si="61"/>
        <v>0</v>
      </c>
    </row>
    <row r="1950" spans="1:8" ht="15.75" thickTop="1">
      <c r="B1950" s="1"/>
      <c r="C1950" s="1"/>
      <c r="D1950" s="31"/>
      <c r="E1950" s="31"/>
      <c r="F1950" s="31"/>
      <c r="G1950" s="9" t="str">
        <f t="shared" si="60"/>
        <v/>
      </c>
      <c r="H1950" s="52" t="str">
        <f t="shared" si="61"/>
        <v/>
      </c>
    </row>
    <row r="1951" spans="1:8">
      <c r="A1951" s="48" t="str">
        <f>('ANNEXURE B &amp; C'!W$3)</f>
        <v>410307</v>
      </c>
      <c r="B1951" s="1">
        <v>1100000</v>
      </c>
      <c r="C1951" s="1" t="s">
        <v>100</v>
      </c>
      <c r="D1951" s="31"/>
      <c r="E1951" s="31"/>
      <c r="F1951" s="31"/>
      <c r="G1951" s="9" t="str">
        <f t="shared" si="60"/>
        <v/>
      </c>
      <c r="H1951" s="52" t="str">
        <f t="shared" si="61"/>
        <v/>
      </c>
    </row>
    <row r="1952" spans="1:8">
      <c r="A1952" s="48" t="str">
        <f>('ANNEXURE B &amp; C'!W$3)</f>
        <v>410307</v>
      </c>
      <c r="B1952" s="2">
        <v>1101200</v>
      </c>
      <c r="C1952" s="2" t="s">
        <v>101</v>
      </c>
      <c r="D1952" s="20">
        <v>0</v>
      </c>
      <c r="E1952" s="20">
        <v>0</v>
      </c>
      <c r="F1952" s="38">
        <f>('ANNEXURE B &amp; C'!W$117)</f>
        <v>0</v>
      </c>
      <c r="G1952" s="9" t="str">
        <f t="shared" si="60"/>
        <v/>
      </c>
      <c r="H1952" s="52" t="str">
        <f t="shared" si="61"/>
        <v/>
      </c>
    </row>
    <row r="1953" spans="1:8">
      <c r="A1953" s="48" t="str">
        <f>('ANNEXURE B &amp; C'!W$3)</f>
        <v>410307</v>
      </c>
      <c r="B1953" s="2">
        <v>1101201</v>
      </c>
      <c r="C1953" s="2" t="s">
        <v>102</v>
      </c>
      <c r="D1953" s="20">
        <v>0</v>
      </c>
      <c r="E1953" s="20">
        <v>0</v>
      </c>
      <c r="F1953" s="38">
        <f>('ANNEXURE B &amp; C'!W$118)</f>
        <v>0</v>
      </c>
      <c r="G1953" s="9" t="str">
        <f t="shared" si="60"/>
        <v/>
      </c>
      <c r="H1953" s="52" t="str">
        <f t="shared" si="61"/>
        <v/>
      </c>
    </row>
    <row r="1954" spans="1:8">
      <c r="A1954" s="48" t="str">
        <f>('ANNEXURE B &amp; C'!W$3)</f>
        <v>410307</v>
      </c>
      <c r="B1954" s="2">
        <v>1101203</v>
      </c>
      <c r="C1954" s="2" t="s">
        <v>103</v>
      </c>
      <c r="D1954" s="20">
        <v>0</v>
      </c>
      <c r="E1954" s="20">
        <v>0</v>
      </c>
      <c r="F1954" s="38">
        <f>('ANNEXURE B &amp; C'!W$119)</f>
        <v>0</v>
      </c>
      <c r="G1954" s="9" t="str">
        <f t="shared" si="60"/>
        <v/>
      </c>
      <c r="H1954" s="52" t="str">
        <f t="shared" si="61"/>
        <v/>
      </c>
    </row>
    <row r="1955" spans="1:8">
      <c r="A1955" s="48" t="str">
        <f>('ANNEXURE B &amp; C'!W$3)</f>
        <v>410307</v>
      </c>
      <c r="B1955" s="2">
        <v>1101204</v>
      </c>
      <c r="C1955" s="2" t="s">
        <v>104</v>
      </c>
      <c r="D1955" s="20">
        <v>0</v>
      </c>
      <c r="E1955" s="20">
        <v>0</v>
      </c>
      <c r="F1955" s="38">
        <f>('ANNEXURE B &amp; C'!W$120)</f>
        <v>0</v>
      </c>
      <c r="G1955" s="9" t="str">
        <f t="shared" si="60"/>
        <v/>
      </c>
      <c r="H1955" s="52" t="str">
        <f t="shared" si="61"/>
        <v/>
      </c>
    </row>
    <row r="1956" spans="1:8" ht="15.75" thickBot="1">
      <c r="A1956" s="48" t="str">
        <f>('ANNEXURE B &amp; C'!W$3)</f>
        <v>410307</v>
      </c>
      <c r="B1956" s="4">
        <v>1109995</v>
      </c>
      <c r="C1956" s="4" t="s">
        <v>105</v>
      </c>
      <c r="D1956" s="40">
        <v>0</v>
      </c>
      <c r="E1956" s="40">
        <v>0</v>
      </c>
      <c r="F1956" s="40">
        <f>SUM(F1952:F1955)</f>
        <v>0</v>
      </c>
      <c r="G1956" s="9" t="str">
        <f t="shared" si="60"/>
        <v/>
      </c>
      <c r="H1956" s="52" t="str">
        <f t="shared" si="61"/>
        <v/>
      </c>
    </row>
    <row r="1957" spans="1:8" ht="15.75" thickTop="1">
      <c r="B1957" s="1"/>
      <c r="C1957" s="1"/>
      <c r="D1957" s="31"/>
      <c r="E1957" s="31"/>
      <c r="F1957" s="31"/>
      <c r="G1957" s="9" t="str">
        <f t="shared" si="60"/>
        <v/>
      </c>
      <c r="H1957" s="52" t="str">
        <f t="shared" si="61"/>
        <v/>
      </c>
    </row>
    <row r="1958" spans="1:8">
      <c r="A1958" s="48" t="str">
        <f>('ANNEXURE B &amp; C'!W$3)</f>
        <v>410307</v>
      </c>
      <c r="B1958" s="1">
        <v>1120000</v>
      </c>
      <c r="C1958" s="1" t="s">
        <v>106</v>
      </c>
      <c r="D1958" s="31"/>
      <c r="E1958" s="31"/>
      <c r="F1958" s="31"/>
      <c r="G1958" s="9" t="str">
        <f t="shared" si="60"/>
        <v/>
      </c>
      <c r="H1958" s="52" t="str">
        <f t="shared" si="61"/>
        <v/>
      </c>
    </row>
    <row r="1959" spans="1:8">
      <c r="A1959" s="48" t="str">
        <f>('ANNEXURE B &amp; C'!W$3)</f>
        <v>410307</v>
      </c>
      <c r="B1959" s="2">
        <v>1120300</v>
      </c>
      <c r="C1959" s="2" t="s">
        <v>106</v>
      </c>
      <c r="D1959" s="20">
        <v>0</v>
      </c>
      <c r="E1959" s="20">
        <v>0</v>
      </c>
      <c r="F1959" s="38">
        <f>('ANNEXURE B &amp; C'!W$124)</f>
        <v>0</v>
      </c>
      <c r="G1959" s="9" t="str">
        <f t="shared" si="60"/>
        <v/>
      </c>
      <c r="H1959" s="52" t="str">
        <f t="shared" si="61"/>
        <v/>
      </c>
    </row>
    <row r="1960" spans="1:8" ht="15.75" thickBot="1">
      <c r="A1960" s="48" t="str">
        <f>('ANNEXURE B &amp; C'!W$3)</f>
        <v>410307</v>
      </c>
      <c r="B1960" s="4">
        <v>1129990</v>
      </c>
      <c r="C1960" s="4" t="s">
        <v>107</v>
      </c>
      <c r="D1960" s="40">
        <v>0</v>
      </c>
      <c r="E1960" s="40">
        <v>0</v>
      </c>
      <c r="F1960" s="40">
        <f>SUM(F1958:F1959)</f>
        <v>0</v>
      </c>
      <c r="G1960" s="9" t="str">
        <f t="shared" si="60"/>
        <v/>
      </c>
      <c r="H1960" s="52" t="str">
        <f t="shared" si="61"/>
        <v/>
      </c>
    </row>
    <row r="1961" spans="1:8" ht="15.75" thickTop="1">
      <c r="B1961" s="1"/>
      <c r="C1961" s="1"/>
      <c r="D1961" s="31"/>
      <c r="E1961" s="31"/>
      <c r="F1961" s="31"/>
      <c r="G1961" s="9" t="str">
        <f t="shared" si="60"/>
        <v/>
      </c>
      <c r="H1961" s="52" t="str">
        <f t="shared" si="61"/>
        <v/>
      </c>
    </row>
    <row r="1962" spans="1:8">
      <c r="A1962" s="48" t="str">
        <f>('ANNEXURE B &amp; C'!W$3)</f>
        <v>410307</v>
      </c>
      <c r="B1962" s="1">
        <v>1130000</v>
      </c>
      <c r="C1962" s="1" t="s">
        <v>108</v>
      </c>
      <c r="D1962" s="31"/>
      <c r="E1962" s="31"/>
      <c r="F1962" s="31"/>
      <c r="G1962" s="9" t="str">
        <f t="shared" si="60"/>
        <v/>
      </c>
      <c r="H1962" s="52" t="str">
        <f t="shared" si="61"/>
        <v/>
      </c>
    </row>
    <row r="1963" spans="1:8">
      <c r="A1963" s="48" t="str">
        <f>('ANNEXURE B &amp; C'!W$3)</f>
        <v>410307</v>
      </c>
      <c r="B1963" s="2">
        <v>1130200</v>
      </c>
      <c r="C1963" s="2" t="s">
        <v>109</v>
      </c>
      <c r="D1963" s="20">
        <v>0</v>
      </c>
      <c r="E1963" s="20">
        <v>0</v>
      </c>
      <c r="F1963" s="38">
        <f>('ANNEXURE B &amp; C'!W$128)</f>
        <v>0</v>
      </c>
      <c r="G1963" s="9" t="str">
        <f t="shared" si="60"/>
        <v/>
      </c>
      <c r="H1963" s="52" t="str">
        <f t="shared" si="61"/>
        <v/>
      </c>
    </row>
    <row r="1964" spans="1:8">
      <c r="A1964" s="48" t="str">
        <f>('ANNEXURE B &amp; C'!W$3)</f>
        <v>410307</v>
      </c>
      <c r="B1964" s="2">
        <v>1130201</v>
      </c>
      <c r="C1964" s="2" t="s">
        <v>110</v>
      </c>
      <c r="D1964" s="20">
        <v>0</v>
      </c>
      <c r="E1964" s="20">
        <v>0</v>
      </c>
      <c r="F1964" s="38">
        <f>('ANNEXURE B &amp; C'!W$129)</f>
        <v>0</v>
      </c>
      <c r="G1964" s="9" t="str">
        <f t="shared" si="60"/>
        <v/>
      </c>
      <c r="H1964" s="52" t="str">
        <f t="shared" si="61"/>
        <v/>
      </c>
    </row>
    <row r="1965" spans="1:8" ht="15.75" thickBot="1">
      <c r="A1965" s="48" t="str">
        <f>('ANNEXURE B &amp; C'!W$3)</f>
        <v>410307</v>
      </c>
      <c r="B1965" s="4">
        <v>1139995</v>
      </c>
      <c r="C1965" s="4" t="s">
        <v>111</v>
      </c>
      <c r="D1965" s="40">
        <v>0</v>
      </c>
      <c r="E1965" s="40">
        <v>0</v>
      </c>
      <c r="F1965" s="40">
        <f>SUM(F1962:F1964)</f>
        <v>0</v>
      </c>
      <c r="G1965" s="9" t="str">
        <f t="shared" si="60"/>
        <v/>
      </c>
      <c r="H1965" s="52" t="str">
        <f t="shared" si="61"/>
        <v/>
      </c>
    </row>
    <row r="1966" spans="1:8" ht="15.75" thickTop="1">
      <c r="B1966" s="1"/>
      <c r="C1966" s="1"/>
      <c r="D1966" s="31"/>
      <c r="E1966" s="31"/>
      <c r="F1966" s="31"/>
      <c r="G1966" s="9" t="str">
        <f t="shared" si="60"/>
        <v/>
      </c>
      <c r="H1966" s="52" t="str">
        <f t="shared" si="61"/>
        <v/>
      </c>
    </row>
    <row r="1967" spans="1:8" ht="15.75" thickBot="1">
      <c r="A1967" s="48" t="str">
        <f>('ANNEXURE B &amp; C'!W$3)</f>
        <v>410307</v>
      </c>
      <c r="B1967" s="5">
        <v>1199998</v>
      </c>
      <c r="C1967" s="5" t="s">
        <v>112</v>
      </c>
      <c r="D1967" s="41">
        <v>631431</v>
      </c>
      <c r="E1967" s="41">
        <v>292028.95</v>
      </c>
      <c r="F1967" s="41">
        <f>SUM(F1965+F1960+F1956+F1949+F1877)</f>
        <v>627224</v>
      </c>
      <c r="G1967" s="9" t="str">
        <f t="shared" si="60"/>
        <v/>
      </c>
      <c r="H1967" s="52">
        <f t="shared" si="61"/>
        <v>-6.6626440577038501E-3</v>
      </c>
    </row>
    <row r="1968" spans="1:8">
      <c r="B1968" s="1"/>
      <c r="C1968" s="1"/>
      <c r="D1968" s="31"/>
      <c r="E1968" s="31"/>
      <c r="F1968" s="31"/>
      <c r="G1968" s="9" t="str">
        <f t="shared" si="60"/>
        <v/>
      </c>
      <c r="H1968" s="52" t="str">
        <f t="shared" si="61"/>
        <v/>
      </c>
    </row>
    <row r="1969" spans="1:8">
      <c r="A1969" s="48" t="str">
        <f>('ANNEXURE B &amp; C'!W$3)</f>
        <v>410307</v>
      </c>
      <c r="B1969" s="1">
        <v>2200000</v>
      </c>
      <c r="C1969" s="1" t="s">
        <v>113</v>
      </c>
      <c r="D1969" s="31"/>
      <c r="E1969" s="31"/>
      <c r="F1969" s="31"/>
      <c r="G1969" s="9" t="str">
        <f t="shared" si="60"/>
        <v/>
      </c>
      <c r="H1969" s="52" t="str">
        <f t="shared" si="61"/>
        <v/>
      </c>
    </row>
    <row r="1970" spans="1:8">
      <c r="B1970" s="1"/>
      <c r="C1970" s="1"/>
      <c r="D1970" s="31"/>
      <c r="E1970" s="31"/>
      <c r="F1970" s="31"/>
      <c r="G1970" s="9" t="str">
        <f t="shared" si="60"/>
        <v/>
      </c>
      <c r="H1970" s="52" t="str">
        <f t="shared" si="61"/>
        <v/>
      </c>
    </row>
    <row r="1971" spans="1:8">
      <c r="A1971" s="48" t="str">
        <f>('ANNEXURE B &amp; C'!W$3)</f>
        <v>410307</v>
      </c>
      <c r="B1971" s="1">
        <v>2230000</v>
      </c>
      <c r="C1971" s="1" t="s">
        <v>114</v>
      </c>
      <c r="D1971" s="31"/>
      <c r="E1971" s="31"/>
      <c r="F1971" s="31"/>
      <c r="G1971" s="9" t="str">
        <f t="shared" si="60"/>
        <v/>
      </c>
      <c r="H1971" s="52" t="str">
        <f t="shared" si="61"/>
        <v/>
      </c>
    </row>
    <row r="1972" spans="1:8">
      <c r="A1972" s="48" t="str">
        <f>('ANNEXURE B &amp; C'!W$3)</f>
        <v>410307</v>
      </c>
      <c r="B1972" s="2">
        <v>2231202</v>
      </c>
      <c r="C1972" s="2" t="s">
        <v>115</v>
      </c>
      <c r="D1972" s="20">
        <v>0</v>
      </c>
      <c r="E1972" s="20">
        <v>0</v>
      </c>
      <c r="F1972" s="38">
        <f>('ANNEXURE B &amp; C'!W$137)</f>
        <v>0</v>
      </c>
      <c r="G1972" s="9" t="str">
        <f t="shared" si="60"/>
        <v/>
      </c>
      <c r="H1972" s="52" t="str">
        <f t="shared" si="61"/>
        <v/>
      </c>
    </row>
    <row r="1973" spans="1:8">
      <c r="A1973" s="48" t="str">
        <f>('ANNEXURE B &amp; C'!W$3)</f>
        <v>410307</v>
      </c>
      <c r="B1973" s="2">
        <v>2231900</v>
      </c>
      <c r="C1973" s="2" t="s">
        <v>116</v>
      </c>
      <c r="D1973" s="20">
        <v>0</v>
      </c>
      <c r="E1973" s="20">
        <v>0</v>
      </c>
      <c r="F1973" s="38">
        <f>('ANNEXURE B &amp; C'!W$138)</f>
        <v>0</v>
      </c>
      <c r="G1973" s="9" t="str">
        <f t="shared" si="60"/>
        <v/>
      </c>
      <c r="H1973" s="52" t="str">
        <f t="shared" si="61"/>
        <v/>
      </c>
    </row>
    <row r="1974" spans="1:8">
      <c r="A1974" s="48" t="str">
        <f>('ANNEXURE B &amp; C'!W$3)</f>
        <v>410307</v>
      </c>
      <c r="B1974" s="3">
        <v>2239995</v>
      </c>
      <c r="C1974" s="3" t="s">
        <v>117</v>
      </c>
      <c r="D1974" s="39">
        <v>0</v>
      </c>
      <c r="E1974" s="39">
        <v>0</v>
      </c>
      <c r="F1974" s="39">
        <f>SUM(F1972:F1973)</f>
        <v>0</v>
      </c>
      <c r="G1974" s="9" t="str">
        <f t="shared" si="60"/>
        <v/>
      </c>
      <c r="H1974" s="52" t="str">
        <f t="shared" si="61"/>
        <v/>
      </c>
    </row>
    <row r="1975" spans="1:8">
      <c r="B1975" s="1"/>
      <c r="C1975" s="1"/>
      <c r="D1975" s="31"/>
      <c r="E1975" s="31"/>
      <c r="F1975" s="31"/>
      <c r="G1975" s="9" t="str">
        <f t="shared" si="60"/>
        <v/>
      </c>
      <c r="H1975" s="52" t="str">
        <f t="shared" si="61"/>
        <v/>
      </c>
    </row>
    <row r="1976" spans="1:8">
      <c r="A1976" s="48" t="str">
        <f>('ANNEXURE B &amp; C'!W$3)</f>
        <v>410307</v>
      </c>
      <c r="B1976" s="1">
        <v>2240000</v>
      </c>
      <c r="C1976" s="1" t="s">
        <v>118</v>
      </c>
      <c r="D1976" s="31"/>
      <c r="E1976" s="31"/>
      <c r="F1976" s="31"/>
      <c r="G1976" s="9" t="str">
        <f t="shared" si="60"/>
        <v/>
      </c>
      <c r="H1976" s="52" t="str">
        <f t="shared" si="61"/>
        <v/>
      </c>
    </row>
    <row r="1977" spans="1:8">
      <c r="A1977" s="48" t="str">
        <f>('ANNEXURE B &amp; C'!W$3)</f>
        <v>410307</v>
      </c>
      <c r="B1977" s="2">
        <v>2240001</v>
      </c>
      <c r="C1977" s="2" t="s">
        <v>119</v>
      </c>
      <c r="D1977" s="20">
        <v>0</v>
      </c>
      <c r="E1977" s="20">
        <v>0</v>
      </c>
      <c r="F1977" s="38">
        <f>('ANNEXURE B &amp; C'!W$142)</f>
        <v>0</v>
      </c>
      <c r="G1977" s="9" t="str">
        <f t="shared" si="60"/>
        <v/>
      </c>
      <c r="H1977" s="52" t="str">
        <f t="shared" si="61"/>
        <v/>
      </c>
    </row>
    <row r="1978" spans="1:8">
      <c r="A1978" s="48" t="str">
        <f>('ANNEXURE B &amp; C'!W$3)</f>
        <v>410307</v>
      </c>
      <c r="B1978" s="2">
        <v>2240002</v>
      </c>
      <c r="C1978" s="2" t="s">
        <v>120</v>
      </c>
      <c r="D1978" s="20">
        <v>0</v>
      </c>
      <c r="E1978" s="20">
        <v>0</v>
      </c>
      <c r="F1978" s="38">
        <f>('ANNEXURE B &amp; C'!W$143)</f>
        <v>0</v>
      </c>
      <c r="G1978" s="9" t="str">
        <f t="shared" si="60"/>
        <v/>
      </c>
      <c r="H1978" s="52" t="str">
        <f t="shared" si="61"/>
        <v/>
      </c>
    </row>
    <row r="1979" spans="1:8">
      <c r="A1979" s="48" t="str">
        <f>('ANNEXURE B &amp; C'!W$3)</f>
        <v>410307</v>
      </c>
      <c r="B1979" s="2">
        <v>2240400</v>
      </c>
      <c r="C1979" s="2" t="s">
        <v>121</v>
      </c>
      <c r="D1979" s="20">
        <v>0</v>
      </c>
      <c r="E1979" s="20">
        <v>0</v>
      </c>
      <c r="F1979" s="38">
        <f>('ANNEXURE B &amp; C'!W$144)</f>
        <v>0</v>
      </c>
      <c r="G1979" s="9" t="str">
        <f t="shared" si="60"/>
        <v/>
      </c>
      <c r="H1979" s="52" t="str">
        <f t="shared" si="61"/>
        <v/>
      </c>
    </row>
    <row r="1980" spans="1:8">
      <c r="A1980" s="48" t="str">
        <f>('ANNEXURE B &amp; C'!W$3)</f>
        <v>410307</v>
      </c>
      <c r="B1980" s="2">
        <v>2240500</v>
      </c>
      <c r="C1980" s="2" t="s">
        <v>122</v>
      </c>
      <c r="D1980" s="20">
        <v>0</v>
      </c>
      <c r="E1980" s="20">
        <v>0</v>
      </c>
      <c r="F1980" s="38">
        <f>('ANNEXURE B &amp; C'!W$145)</f>
        <v>0</v>
      </c>
      <c r="G1980" s="9" t="str">
        <f t="shared" si="60"/>
        <v/>
      </c>
      <c r="H1980" s="52" t="str">
        <f t="shared" si="61"/>
        <v/>
      </c>
    </row>
    <row r="1981" spans="1:8">
      <c r="A1981" s="48" t="str">
        <f>('ANNEXURE B &amp; C'!W$3)</f>
        <v>410307</v>
      </c>
      <c r="B1981" s="3">
        <v>2249995</v>
      </c>
      <c r="C1981" s="3" t="s">
        <v>123</v>
      </c>
      <c r="D1981" s="39">
        <v>0</v>
      </c>
      <c r="E1981" s="39">
        <v>0</v>
      </c>
      <c r="F1981" s="39">
        <f>SUM(F1977:F1980)</f>
        <v>0</v>
      </c>
      <c r="G1981" s="9" t="str">
        <f t="shared" si="60"/>
        <v/>
      </c>
      <c r="H1981" s="52" t="str">
        <f t="shared" si="61"/>
        <v/>
      </c>
    </row>
    <row r="1982" spans="1:8">
      <c r="B1982" s="1"/>
      <c r="C1982" s="1"/>
      <c r="D1982" s="31"/>
      <c r="E1982" s="31"/>
      <c r="F1982" s="31"/>
      <c r="G1982" s="9" t="str">
        <f t="shared" si="60"/>
        <v/>
      </c>
      <c r="H1982" s="52" t="str">
        <f t="shared" si="61"/>
        <v/>
      </c>
    </row>
    <row r="1983" spans="1:8">
      <c r="A1983" s="48" t="str">
        <f>('ANNEXURE B &amp; C'!W$3)</f>
        <v>410307</v>
      </c>
      <c r="B1983" s="1">
        <v>2260000</v>
      </c>
      <c r="C1983" s="1" t="s">
        <v>124</v>
      </c>
      <c r="D1983" s="31"/>
      <c r="E1983" s="31"/>
      <c r="F1983" s="31"/>
      <c r="G1983" s="9" t="str">
        <f t="shared" si="60"/>
        <v/>
      </c>
      <c r="H1983" s="52" t="str">
        <f t="shared" si="61"/>
        <v/>
      </c>
    </row>
    <row r="1984" spans="1:8">
      <c r="A1984" s="48" t="str">
        <f>('ANNEXURE B &amp; C'!W$3)</f>
        <v>410307</v>
      </c>
      <c r="B1984" s="2">
        <v>2260806</v>
      </c>
      <c r="C1984" s="2" t="s">
        <v>125</v>
      </c>
      <c r="D1984" s="20">
        <v>0</v>
      </c>
      <c r="E1984" s="20">
        <v>0</v>
      </c>
      <c r="F1984" s="38">
        <f>('ANNEXURE B &amp; C'!W$149)</f>
        <v>0</v>
      </c>
      <c r="G1984" s="9" t="str">
        <f t="shared" si="60"/>
        <v/>
      </c>
      <c r="H1984" s="52" t="str">
        <f t="shared" si="61"/>
        <v/>
      </c>
    </row>
    <row r="1985" spans="1:8">
      <c r="A1985" s="48" t="str">
        <f>('ANNEXURE B &amp; C'!W$3)</f>
        <v>410307</v>
      </c>
      <c r="B1985" s="2">
        <v>2260808</v>
      </c>
      <c r="C1985" s="2" t="s">
        <v>126</v>
      </c>
      <c r="D1985" s="20">
        <v>0</v>
      </c>
      <c r="E1985" s="20">
        <v>0</v>
      </c>
      <c r="F1985" s="38">
        <f>('ANNEXURE B &amp; C'!W$150)</f>
        <v>0</v>
      </c>
      <c r="G1985" s="9" t="str">
        <f t="shared" si="60"/>
        <v/>
      </c>
      <c r="H1985" s="52" t="str">
        <f t="shared" si="61"/>
        <v/>
      </c>
    </row>
    <row r="1986" spans="1:8">
      <c r="A1986" s="48" t="str">
        <f>('ANNEXURE B &amp; C'!W$3)</f>
        <v>410307</v>
      </c>
      <c r="B1986" s="2">
        <v>2260810</v>
      </c>
      <c r="C1986" s="2" t="s">
        <v>127</v>
      </c>
      <c r="D1986" s="20">
        <v>0</v>
      </c>
      <c r="E1986" s="20">
        <v>0</v>
      </c>
      <c r="F1986" s="38">
        <f>('ANNEXURE B &amp; C'!W$151)</f>
        <v>0</v>
      </c>
      <c r="G1986" s="9" t="str">
        <f t="shared" si="60"/>
        <v/>
      </c>
      <c r="H1986" s="52" t="str">
        <f t="shared" si="61"/>
        <v/>
      </c>
    </row>
    <row r="1987" spans="1:8">
      <c r="A1987" s="48" t="str">
        <f>('ANNEXURE B &amp; C'!W$3)</f>
        <v>410307</v>
      </c>
      <c r="B1987" s="3">
        <v>2269995</v>
      </c>
      <c r="C1987" s="3" t="s">
        <v>128</v>
      </c>
      <c r="D1987" s="39">
        <v>0</v>
      </c>
      <c r="E1987" s="39">
        <v>0</v>
      </c>
      <c r="F1987" s="39">
        <f>SUM(F1984:F1986)</f>
        <v>0</v>
      </c>
      <c r="G1987" s="9" t="str">
        <f t="shared" si="60"/>
        <v/>
      </c>
      <c r="H1987" s="52" t="str">
        <f t="shared" si="61"/>
        <v/>
      </c>
    </row>
    <row r="1988" spans="1:8">
      <c r="B1988" s="1"/>
      <c r="C1988" s="1"/>
      <c r="D1988" s="31"/>
      <c r="E1988" s="31"/>
      <c r="F1988" s="31"/>
      <c r="G1988" s="9" t="str">
        <f t="shared" si="60"/>
        <v/>
      </c>
      <c r="H1988" s="52" t="str">
        <f t="shared" si="61"/>
        <v/>
      </c>
    </row>
    <row r="1989" spans="1:8">
      <c r="A1989" s="48" t="str">
        <f>('ANNEXURE B &amp; C'!W$3)</f>
        <v>410307</v>
      </c>
      <c r="B1989" s="1">
        <v>2270000</v>
      </c>
      <c r="C1989" s="1" t="s">
        <v>129</v>
      </c>
      <c r="D1989" s="31"/>
      <c r="E1989" s="31"/>
      <c r="F1989" s="31"/>
      <c r="G1989" s="9" t="str">
        <f t="shared" si="60"/>
        <v/>
      </c>
      <c r="H1989" s="52" t="str">
        <f t="shared" si="61"/>
        <v/>
      </c>
    </row>
    <row r="1990" spans="1:8">
      <c r="A1990" s="48" t="str">
        <f>('ANNEXURE B &amp; C'!W$3)</f>
        <v>410307</v>
      </c>
      <c r="B1990" s="2">
        <v>2271701</v>
      </c>
      <c r="C1990" s="2" t="s">
        <v>130</v>
      </c>
      <c r="D1990" s="20">
        <v>0</v>
      </c>
      <c r="E1990" s="20">
        <v>0</v>
      </c>
      <c r="F1990" s="38">
        <f>('ANNEXURE B &amp; C'!W$155)</f>
        <v>0</v>
      </c>
      <c r="G1990" s="9" t="str">
        <f t="shared" si="60"/>
        <v/>
      </c>
      <c r="H1990" s="52" t="str">
        <f t="shared" si="61"/>
        <v/>
      </c>
    </row>
    <row r="1991" spans="1:8">
      <c r="A1991" s="48" t="str">
        <f>('ANNEXURE B &amp; C'!W$3)</f>
        <v>410307</v>
      </c>
      <c r="B1991" s="2">
        <v>2271702</v>
      </c>
      <c r="C1991" s="2" t="s">
        <v>131</v>
      </c>
      <c r="D1991" s="20">
        <v>0</v>
      </c>
      <c r="E1991" s="20">
        <v>0</v>
      </c>
      <c r="F1991" s="38">
        <f>('ANNEXURE B &amp; C'!W$156)</f>
        <v>0</v>
      </c>
      <c r="G1991" s="9" t="str">
        <f t="shared" si="60"/>
        <v/>
      </c>
      <c r="H1991" s="52" t="str">
        <f t="shared" si="61"/>
        <v/>
      </c>
    </row>
    <row r="1992" spans="1:8">
      <c r="A1992" s="48" t="str">
        <f>('ANNEXURE B &amp; C'!W$3)</f>
        <v>410307</v>
      </c>
      <c r="B1992" s="2">
        <v>2271703</v>
      </c>
      <c r="C1992" s="2" t="s">
        <v>132</v>
      </c>
      <c r="D1992" s="20">
        <v>0</v>
      </c>
      <c r="E1992" s="20">
        <v>0</v>
      </c>
      <c r="F1992" s="38">
        <f>('ANNEXURE B &amp; C'!W$157)</f>
        <v>0</v>
      </c>
      <c r="G1992" s="9" t="str">
        <f t="shared" si="60"/>
        <v/>
      </c>
      <c r="H1992" s="52" t="str">
        <f t="shared" si="61"/>
        <v/>
      </c>
    </row>
    <row r="1993" spans="1:8">
      <c r="A1993" s="48" t="str">
        <f>('ANNEXURE B &amp; C'!W$3)</f>
        <v>410307</v>
      </c>
      <c r="B1993" s="2">
        <v>2271704</v>
      </c>
      <c r="C1993" s="2" t="s">
        <v>133</v>
      </c>
      <c r="D1993" s="20">
        <v>0</v>
      </c>
      <c r="E1993" s="20">
        <v>0</v>
      </c>
      <c r="F1993" s="38">
        <f>('ANNEXURE B &amp; C'!W$158)</f>
        <v>0</v>
      </c>
      <c r="G1993" s="9" t="str">
        <f t="shared" si="60"/>
        <v/>
      </c>
      <c r="H1993" s="52" t="str">
        <f t="shared" si="61"/>
        <v/>
      </c>
    </row>
    <row r="1994" spans="1:8">
      <c r="A1994" s="48" t="str">
        <f>('ANNEXURE B &amp; C'!W$3)</f>
        <v>410307</v>
      </c>
      <c r="B1994" s="3">
        <v>2279995</v>
      </c>
      <c r="C1994" s="3" t="s">
        <v>134</v>
      </c>
      <c r="D1994" s="35">
        <v>0</v>
      </c>
      <c r="E1994" s="35">
        <v>0</v>
      </c>
      <c r="F1994" s="35">
        <f>SUM(F1990:F1993)</f>
        <v>0</v>
      </c>
      <c r="G1994" s="9" t="str">
        <f t="shared" ref="G1994:G2057" si="62">IF(E1994&lt;0.01,"",IF(E1994&gt;F1994,"BUDGET ERROR - INSUFICIENT",""))</f>
        <v/>
      </c>
      <c r="H1994" s="52" t="str">
        <f t="shared" ref="H1994:H2057" si="63">IF(F1994&lt;0.1,"",IF(D1994=0,"NO ORIGINAL BUDGET",(F1994-D1994)/D1994))</f>
        <v/>
      </c>
    </row>
    <row r="1995" spans="1:8">
      <c r="B1995" s="1"/>
      <c r="C1995" s="1"/>
      <c r="D1995" s="31"/>
      <c r="E1995" s="31"/>
      <c r="F1995" s="31"/>
      <c r="G1995" s="9" t="str">
        <f t="shared" si="62"/>
        <v/>
      </c>
      <c r="H1995" s="52" t="str">
        <f t="shared" si="63"/>
        <v/>
      </c>
    </row>
    <row r="1996" spans="1:8">
      <c r="A1996" s="48" t="str">
        <f>('ANNEXURE B &amp; C'!W$3)</f>
        <v>410307</v>
      </c>
      <c r="B1996" s="1">
        <v>2280000</v>
      </c>
      <c r="C1996" s="1" t="s">
        <v>135</v>
      </c>
      <c r="D1996" s="31"/>
      <c r="E1996" s="31"/>
      <c r="F1996" s="31"/>
      <c r="G1996" s="9" t="str">
        <f t="shared" si="62"/>
        <v/>
      </c>
      <c r="H1996" s="52" t="str">
        <f t="shared" si="63"/>
        <v/>
      </c>
    </row>
    <row r="1997" spans="1:8">
      <c r="A1997" s="48" t="str">
        <f>('ANNEXURE B &amp; C'!W$3)</f>
        <v>410307</v>
      </c>
      <c r="B1997" s="2">
        <v>2280001</v>
      </c>
      <c r="C1997" s="2" t="s">
        <v>136</v>
      </c>
      <c r="D1997" s="20">
        <v>0</v>
      </c>
      <c r="E1997" s="20">
        <v>0</v>
      </c>
      <c r="F1997" s="38">
        <f>('ANNEXURE B &amp; C'!W$162)</f>
        <v>0</v>
      </c>
      <c r="G1997" s="9" t="str">
        <f t="shared" si="62"/>
        <v/>
      </c>
      <c r="H1997" s="52" t="str">
        <f t="shared" si="63"/>
        <v/>
      </c>
    </row>
    <row r="1998" spans="1:8">
      <c r="A1998" s="48" t="str">
        <f>('ANNEXURE B &amp; C'!W$3)</f>
        <v>410307</v>
      </c>
      <c r="B1998" s="2">
        <v>2280002</v>
      </c>
      <c r="C1998" s="2" t="s">
        <v>137</v>
      </c>
      <c r="D1998" s="20">
        <v>0</v>
      </c>
      <c r="E1998" s="20">
        <v>0</v>
      </c>
      <c r="F1998" s="38">
        <f>('ANNEXURE B &amp; C'!W$163)</f>
        <v>0</v>
      </c>
      <c r="G1998" s="9" t="str">
        <f t="shared" si="62"/>
        <v/>
      </c>
      <c r="H1998" s="52" t="str">
        <f t="shared" si="63"/>
        <v/>
      </c>
    </row>
    <row r="1999" spans="1:8">
      <c r="A1999" s="48" t="str">
        <f>('ANNEXURE B &amp; C'!W$3)</f>
        <v>410307</v>
      </c>
      <c r="B1999" s="3">
        <v>2289995</v>
      </c>
      <c r="C1999" s="3" t="s">
        <v>138</v>
      </c>
      <c r="D1999" s="39">
        <v>0</v>
      </c>
      <c r="E1999" s="39">
        <v>0</v>
      </c>
      <c r="F1999" s="39">
        <f>SUM(F1997:F1998)</f>
        <v>0</v>
      </c>
      <c r="G1999" s="9" t="str">
        <f t="shared" si="62"/>
        <v/>
      </c>
      <c r="H1999" s="52" t="str">
        <f t="shared" si="63"/>
        <v/>
      </c>
    </row>
    <row r="2000" spans="1:8">
      <c r="B2000" s="1"/>
      <c r="C2000" s="1"/>
      <c r="D2000" s="31"/>
      <c r="E2000" s="31"/>
      <c r="F2000" s="31"/>
      <c r="G2000" s="9" t="str">
        <f t="shared" si="62"/>
        <v/>
      </c>
      <c r="H2000" s="52" t="str">
        <f t="shared" si="63"/>
        <v/>
      </c>
    </row>
    <row r="2001" spans="1:8">
      <c r="A2001" s="48" t="str">
        <f>('ANNEXURE B &amp; C'!W$3)</f>
        <v>410307</v>
      </c>
      <c r="B2001" s="1">
        <v>2300000</v>
      </c>
      <c r="C2001" s="1" t="s">
        <v>139</v>
      </c>
      <c r="D2001" s="31"/>
      <c r="E2001" s="31"/>
      <c r="F2001" s="31"/>
      <c r="G2001" s="9" t="str">
        <f t="shared" si="62"/>
        <v/>
      </c>
      <c r="H2001" s="52" t="str">
        <f t="shared" si="63"/>
        <v/>
      </c>
    </row>
    <row r="2002" spans="1:8">
      <c r="A2002" s="48" t="str">
        <f>('ANNEXURE B &amp; C'!W$3)</f>
        <v>410307</v>
      </c>
      <c r="B2002" s="2">
        <v>2300001</v>
      </c>
      <c r="C2002" s="2" t="s">
        <v>140</v>
      </c>
      <c r="D2002" s="20">
        <v>0</v>
      </c>
      <c r="E2002" s="20">
        <v>0</v>
      </c>
      <c r="F2002" s="38">
        <f>('ANNEXURE B &amp; C'!W$167)</f>
        <v>0</v>
      </c>
      <c r="G2002" s="9" t="str">
        <f t="shared" si="62"/>
        <v/>
      </c>
      <c r="H2002" s="52" t="str">
        <f t="shared" si="63"/>
        <v/>
      </c>
    </row>
    <row r="2003" spans="1:8">
      <c r="A2003" s="48" t="str">
        <f>('ANNEXURE B &amp; C'!W$3)</f>
        <v>410307</v>
      </c>
      <c r="B2003" s="2">
        <v>2300002</v>
      </c>
      <c r="C2003" s="2" t="s">
        <v>141</v>
      </c>
      <c r="D2003" s="20">
        <v>0</v>
      </c>
      <c r="E2003" s="20">
        <v>0</v>
      </c>
      <c r="F2003" s="38">
        <f>('ANNEXURE B &amp; C'!W$168)</f>
        <v>0</v>
      </c>
      <c r="G2003" s="9" t="str">
        <f t="shared" si="62"/>
        <v/>
      </c>
      <c r="H2003" s="52" t="str">
        <f t="shared" si="63"/>
        <v/>
      </c>
    </row>
    <row r="2004" spans="1:8">
      <c r="A2004" s="48" t="str">
        <f>('ANNEXURE B &amp; C'!W$3)</f>
        <v>410307</v>
      </c>
      <c r="B2004" s="2">
        <v>2300003</v>
      </c>
      <c r="C2004" s="2" t="s">
        <v>142</v>
      </c>
      <c r="D2004" s="20">
        <v>0</v>
      </c>
      <c r="E2004" s="20">
        <v>0</v>
      </c>
      <c r="F2004" s="38">
        <f>('ANNEXURE B &amp; C'!W$169)</f>
        <v>0</v>
      </c>
      <c r="G2004" s="9" t="str">
        <f t="shared" si="62"/>
        <v/>
      </c>
      <c r="H2004" s="52" t="str">
        <f t="shared" si="63"/>
        <v/>
      </c>
    </row>
    <row r="2005" spans="1:8">
      <c r="A2005" s="48" t="str">
        <f>('ANNEXURE B &amp; C'!W$3)</f>
        <v>410307</v>
      </c>
      <c r="B2005" s="2">
        <v>2300204</v>
      </c>
      <c r="C2005" s="2" t="s">
        <v>143</v>
      </c>
      <c r="D2005" s="20">
        <v>0</v>
      </c>
      <c r="E2005" s="20">
        <v>0</v>
      </c>
      <c r="F2005" s="38">
        <f>('ANNEXURE B &amp; C'!W$170)</f>
        <v>0</v>
      </c>
      <c r="G2005" s="9" t="str">
        <f t="shared" si="62"/>
        <v/>
      </c>
      <c r="H2005" s="52" t="str">
        <f t="shared" si="63"/>
        <v/>
      </c>
    </row>
    <row r="2006" spans="1:8">
      <c r="A2006" s="48" t="str">
        <f>('ANNEXURE B &amp; C'!W$3)</f>
        <v>410307</v>
      </c>
      <c r="B2006" s="2">
        <v>2300800</v>
      </c>
      <c r="C2006" s="2" t="s">
        <v>144</v>
      </c>
      <c r="D2006" s="20">
        <v>0</v>
      </c>
      <c r="E2006" s="20">
        <v>0</v>
      </c>
      <c r="F2006" s="38">
        <f>('ANNEXURE B &amp; C'!W$171)</f>
        <v>0</v>
      </c>
      <c r="G2006" s="9" t="str">
        <f t="shared" si="62"/>
        <v/>
      </c>
      <c r="H2006" s="52" t="str">
        <f t="shared" si="63"/>
        <v/>
      </c>
    </row>
    <row r="2007" spans="1:8">
      <c r="A2007" s="48" t="str">
        <f>('ANNEXURE B &amp; C'!W$3)</f>
        <v>410307</v>
      </c>
      <c r="B2007" s="2">
        <v>2300801</v>
      </c>
      <c r="C2007" s="2" t="s">
        <v>145</v>
      </c>
      <c r="D2007" s="20">
        <v>0</v>
      </c>
      <c r="E2007" s="20">
        <v>0</v>
      </c>
      <c r="F2007" s="38">
        <f>('ANNEXURE B &amp; C'!W$172)</f>
        <v>0</v>
      </c>
      <c r="G2007" s="9" t="str">
        <f t="shared" si="62"/>
        <v/>
      </c>
      <c r="H2007" s="52" t="str">
        <f t="shared" si="63"/>
        <v/>
      </c>
    </row>
    <row r="2008" spans="1:8">
      <c r="A2008" s="48" t="str">
        <f>('ANNEXURE B &amp; C'!W$3)</f>
        <v>410307</v>
      </c>
      <c r="B2008" s="2">
        <v>2300803</v>
      </c>
      <c r="C2008" s="2" t="s">
        <v>146</v>
      </c>
      <c r="D2008" s="20">
        <v>0</v>
      </c>
      <c r="E2008" s="20">
        <v>0</v>
      </c>
      <c r="F2008" s="38">
        <f>('ANNEXURE B &amp; C'!W$173)</f>
        <v>0</v>
      </c>
      <c r="G2008" s="9" t="str">
        <f t="shared" si="62"/>
        <v/>
      </c>
      <c r="H2008" s="52" t="str">
        <f t="shared" si="63"/>
        <v/>
      </c>
    </row>
    <row r="2009" spans="1:8">
      <c r="A2009" s="48" t="str">
        <f>('ANNEXURE B &amp; C'!W$3)</f>
        <v>410307</v>
      </c>
      <c r="B2009" s="2">
        <v>2301503</v>
      </c>
      <c r="C2009" s="2" t="s">
        <v>147</v>
      </c>
      <c r="D2009" s="20">
        <v>0</v>
      </c>
      <c r="E2009" s="20">
        <v>0</v>
      </c>
      <c r="F2009" s="38">
        <f>('ANNEXURE B &amp; C'!W$174)</f>
        <v>0</v>
      </c>
      <c r="G2009" s="9" t="str">
        <f t="shared" si="62"/>
        <v/>
      </c>
      <c r="H2009" s="52" t="str">
        <f t="shared" si="63"/>
        <v/>
      </c>
    </row>
    <row r="2010" spans="1:8">
      <c r="A2010" s="48" t="str">
        <f>('ANNEXURE B &amp; C'!W$3)</f>
        <v>410307</v>
      </c>
      <c r="B2010" s="2">
        <v>2301802</v>
      </c>
      <c r="C2010" s="2" t="s">
        <v>148</v>
      </c>
      <c r="D2010" s="20">
        <v>0</v>
      </c>
      <c r="E2010" s="20">
        <v>0</v>
      </c>
      <c r="F2010" s="38">
        <f>('ANNEXURE B &amp; C'!W$175)</f>
        <v>0</v>
      </c>
      <c r="G2010" s="9" t="str">
        <f t="shared" si="62"/>
        <v/>
      </c>
      <c r="H2010" s="52" t="str">
        <f t="shared" si="63"/>
        <v/>
      </c>
    </row>
    <row r="2011" spans="1:8">
      <c r="A2011" s="48" t="str">
        <f>('ANNEXURE B &amp; C'!W$3)</f>
        <v>410307</v>
      </c>
      <c r="B2011" s="2">
        <v>2301803</v>
      </c>
      <c r="C2011" s="2" t="s">
        <v>149</v>
      </c>
      <c r="D2011" s="20">
        <v>0</v>
      </c>
      <c r="E2011" s="20">
        <v>0</v>
      </c>
      <c r="F2011" s="38">
        <f>('ANNEXURE B &amp; C'!W$176)</f>
        <v>0</v>
      </c>
      <c r="G2011" s="9" t="str">
        <f t="shared" si="62"/>
        <v/>
      </c>
      <c r="H2011" s="52" t="str">
        <f t="shared" si="63"/>
        <v/>
      </c>
    </row>
    <row r="2012" spans="1:8">
      <c r="A2012" s="48" t="str">
        <f>('ANNEXURE B &amp; C'!W$3)</f>
        <v>410307</v>
      </c>
      <c r="B2012" s="2">
        <v>2301900</v>
      </c>
      <c r="C2012" s="2" t="s">
        <v>150</v>
      </c>
      <c r="D2012" s="20">
        <v>0</v>
      </c>
      <c r="E2012" s="20">
        <v>0</v>
      </c>
      <c r="F2012" s="38">
        <f>('ANNEXURE B &amp; C'!W$177)</f>
        <v>0</v>
      </c>
      <c r="G2012" s="9" t="str">
        <f t="shared" si="62"/>
        <v/>
      </c>
      <c r="H2012" s="52" t="str">
        <f t="shared" si="63"/>
        <v/>
      </c>
    </row>
    <row r="2013" spans="1:8">
      <c r="A2013" s="48" t="str">
        <f>('ANNEXURE B &amp; C'!W$3)</f>
        <v>410307</v>
      </c>
      <c r="B2013" s="2">
        <v>2301901</v>
      </c>
      <c r="C2013" s="2" t="s">
        <v>151</v>
      </c>
      <c r="D2013" s="20">
        <v>0</v>
      </c>
      <c r="E2013" s="20">
        <v>0</v>
      </c>
      <c r="F2013" s="38">
        <f>('ANNEXURE B &amp; C'!W$178)</f>
        <v>0</v>
      </c>
      <c r="G2013" s="9" t="str">
        <f t="shared" si="62"/>
        <v/>
      </c>
      <c r="H2013" s="52" t="str">
        <f t="shared" si="63"/>
        <v/>
      </c>
    </row>
    <row r="2014" spans="1:8">
      <c r="A2014" s="48" t="str">
        <f>('ANNEXURE B &amp; C'!W$3)</f>
        <v>410307</v>
      </c>
      <c r="B2014" s="3">
        <v>2309995</v>
      </c>
      <c r="C2014" s="3" t="s">
        <v>152</v>
      </c>
      <c r="D2014" s="39">
        <v>0</v>
      </c>
      <c r="E2014" s="39">
        <v>0</v>
      </c>
      <c r="F2014" s="39">
        <f>SUM(F2002:F2013)</f>
        <v>0</v>
      </c>
      <c r="G2014" s="9" t="str">
        <f t="shared" si="62"/>
        <v/>
      </c>
      <c r="H2014" s="52" t="str">
        <f t="shared" si="63"/>
        <v/>
      </c>
    </row>
    <row r="2015" spans="1:8">
      <c r="B2015" s="1"/>
      <c r="C2015" s="1"/>
      <c r="D2015" s="31"/>
      <c r="E2015" s="31"/>
      <c r="F2015" s="31"/>
      <c r="G2015" s="9" t="str">
        <f t="shared" si="62"/>
        <v/>
      </c>
      <c r="H2015" s="52" t="str">
        <f t="shared" si="63"/>
        <v/>
      </c>
    </row>
    <row r="2016" spans="1:8" ht="15.75" thickBot="1">
      <c r="A2016" s="48" t="str">
        <f>('ANNEXURE B &amp; C'!W$3)</f>
        <v>410307</v>
      </c>
      <c r="B2016" s="4">
        <v>2359997</v>
      </c>
      <c r="C2016" s="4" t="s">
        <v>153</v>
      </c>
      <c r="D2016" s="40">
        <v>0</v>
      </c>
      <c r="E2016" s="40">
        <v>0</v>
      </c>
      <c r="F2016" s="40">
        <f>SUM(F2014+F1999+F1994+F1987+F1981+F1974)</f>
        <v>0</v>
      </c>
      <c r="G2016" s="9" t="str">
        <f t="shared" si="62"/>
        <v/>
      </c>
      <c r="H2016" s="52" t="str">
        <f t="shared" si="63"/>
        <v/>
      </c>
    </row>
    <row r="2017" spans="1:8" ht="15.75" thickTop="1">
      <c r="B2017" s="1"/>
      <c r="C2017" s="1"/>
      <c r="D2017" s="31"/>
      <c r="E2017" s="31"/>
      <c r="F2017" s="31"/>
      <c r="G2017" s="9" t="str">
        <f t="shared" si="62"/>
        <v/>
      </c>
      <c r="H2017" s="52" t="str">
        <f t="shared" si="63"/>
        <v/>
      </c>
    </row>
    <row r="2018" spans="1:8" ht="15.75" thickBot="1">
      <c r="A2018" s="48" t="str">
        <f>('ANNEXURE B &amp; C'!W$3)</f>
        <v>410307</v>
      </c>
      <c r="B2018" s="5">
        <v>2379995</v>
      </c>
      <c r="C2018" s="5" t="s">
        <v>154</v>
      </c>
      <c r="D2018" s="41">
        <v>0</v>
      </c>
      <c r="E2018" s="41">
        <v>0</v>
      </c>
      <c r="F2018" s="41">
        <f>SUM(F2016)</f>
        <v>0</v>
      </c>
      <c r="G2018" s="9" t="str">
        <f t="shared" si="62"/>
        <v/>
      </c>
      <c r="H2018" s="52" t="str">
        <f t="shared" si="63"/>
        <v/>
      </c>
    </row>
    <row r="2019" spans="1:8">
      <c r="B2019" s="1"/>
      <c r="C2019" s="1"/>
      <c r="D2019" s="31"/>
      <c r="E2019" s="31"/>
      <c r="F2019" s="31"/>
      <c r="G2019" s="9" t="str">
        <f t="shared" si="62"/>
        <v/>
      </c>
      <c r="H2019" s="52" t="str">
        <f t="shared" si="63"/>
        <v/>
      </c>
    </row>
    <row r="2020" spans="1:8" ht="15.75" thickBot="1">
      <c r="A2020" s="48" t="str">
        <f>('ANNEXURE B &amp; C'!W$3)</f>
        <v>410307</v>
      </c>
      <c r="B2020" s="5">
        <v>2459998</v>
      </c>
      <c r="C2020" s="5" t="s">
        <v>155</v>
      </c>
      <c r="D2020" s="41">
        <v>0</v>
      </c>
      <c r="E2020" s="41">
        <v>0</v>
      </c>
      <c r="F2020" s="41">
        <f>SUM(F2018)</f>
        <v>0</v>
      </c>
      <c r="G2020" s="9" t="str">
        <f t="shared" si="62"/>
        <v/>
      </c>
      <c r="H2020" s="52" t="str">
        <f t="shared" si="63"/>
        <v/>
      </c>
    </row>
    <row r="2021" spans="1:8">
      <c r="B2021" s="1"/>
      <c r="C2021" s="1"/>
      <c r="D2021" s="31"/>
      <c r="E2021" s="31"/>
      <c r="F2021" s="31"/>
      <c r="G2021" s="9" t="str">
        <f t="shared" si="62"/>
        <v/>
      </c>
      <c r="H2021" s="52" t="str">
        <f t="shared" si="63"/>
        <v/>
      </c>
    </row>
    <row r="2022" spans="1:8">
      <c r="A2022" s="48" t="str">
        <f>('ANNEXURE B &amp; C'!W$3)</f>
        <v>410307</v>
      </c>
      <c r="B2022" s="1">
        <v>3010000</v>
      </c>
      <c r="C2022" s="1" t="s">
        <v>156</v>
      </c>
      <c r="D2022" s="31"/>
      <c r="E2022" s="31"/>
      <c r="F2022" s="31"/>
      <c r="G2022" s="9" t="str">
        <f t="shared" si="62"/>
        <v/>
      </c>
      <c r="H2022" s="52" t="str">
        <f t="shared" si="63"/>
        <v/>
      </c>
    </row>
    <row r="2023" spans="1:8">
      <c r="A2023" s="48" t="str">
        <f>('ANNEXURE B &amp; C'!W$3)</f>
        <v>410307</v>
      </c>
      <c r="B2023" s="2">
        <v>3010001</v>
      </c>
      <c r="C2023" s="2" t="s">
        <v>112</v>
      </c>
      <c r="D2023" s="38">
        <v>631431</v>
      </c>
      <c r="E2023" s="38">
        <v>292028.95</v>
      </c>
      <c r="F2023" s="38">
        <f>('ANNEXURE B &amp; C'!W$188)</f>
        <v>627224</v>
      </c>
      <c r="G2023" s="9" t="str">
        <f t="shared" si="62"/>
        <v/>
      </c>
      <c r="H2023" s="52">
        <f t="shared" si="63"/>
        <v>-6.6626440577038501E-3</v>
      </c>
    </row>
    <row r="2024" spans="1:8">
      <c r="A2024" s="48" t="str">
        <f>('ANNEXURE B &amp; C'!W$3)</f>
        <v>410307</v>
      </c>
      <c r="B2024" s="2">
        <v>3010002</v>
      </c>
      <c r="C2024" s="2" t="s">
        <v>155</v>
      </c>
      <c r="D2024" s="38">
        <v>0</v>
      </c>
      <c r="E2024" s="38">
        <v>0</v>
      </c>
      <c r="F2024" s="38">
        <f>('ANNEXURE B &amp; C'!W$189)</f>
        <v>0</v>
      </c>
      <c r="G2024" s="9" t="str">
        <f t="shared" si="62"/>
        <v/>
      </c>
      <c r="H2024" s="52" t="str">
        <f t="shared" si="63"/>
        <v/>
      </c>
    </row>
    <row r="2025" spans="1:8">
      <c r="A2025" s="48" t="str">
        <f>('ANNEXURE B &amp; C'!W$3)</f>
        <v>410307</v>
      </c>
      <c r="B2025" s="2"/>
      <c r="C2025" s="1" t="s">
        <v>338</v>
      </c>
      <c r="D2025" s="39"/>
      <c r="E2025" s="39"/>
      <c r="F2025" s="39">
        <f>('ANNEXURE B &amp; C'!W$190)</f>
        <v>0</v>
      </c>
      <c r="G2025" s="9" t="str">
        <f t="shared" si="62"/>
        <v/>
      </c>
      <c r="H2025" s="52" t="str">
        <f t="shared" si="63"/>
        <v/>
      </c>
    </row>
    <row r="2026" spans="1:8" ht="15.75" thickBot="1">
      <c r="A2026" s="48" t="str">
        <f>('ANNEXURE B &amp; C'!W$3)</f>
        <v>410307</v>
      </c>
      <c r="B2026" s="5">
        <v>3019995</v>
      </c>
      <c r="C2026" s="5" t="s">
        <v>339</v>
      </c>
      <c r="D2026" s="37">
        <v>631431</v>
      </c>
      <c r="E2026" s="37">
        <v>292028.95</v>
      </c>
      <c r="F2026" s="37">
        <f>('ANNEXURE B &amp; C'!W$191)</f>
        <v>627224</v>
      </c>
      <c r="G2026" s="9" t="str">
        <f t="shared" si="62"/>
        <v/>
      </c>
      <c r="H2026" s="52">
        <f t="shared" si="63"/>
        <v>-6.6626440577038501E-3</v>
      </c>
    </row>
    <row r="2027" spans="1:8">
      <c r="B2027" s="1"/>
      <c r="C2027" s="1"/>
      <c r="D2027" s="31"/>
      <c r="E2027" s="31"/>
      <c r="F2027" s="31"/>
      <c r="G2027" s="9" t="str">
        <f t="shared" si="62"/>
        <v/>
      </c>
      <c r="H2027" s="52" t="str">
        <f t="shared" si="63"/>
        <v/>
      </c>
    </row>
    <row r="2028" spans="1:8">
      <c r="A2028" s="48" t="str">
        <f>('ANNEXURE B &amp; C'!W$3)</f>
        <v>410307</v>
      </c>
      <c r="B2028" s="1">
        <v>4030000</v>
      </c>
      <c r="C2028" s="1" t="s">
        <v>157</v>
      </c>
      <c r="D2028" s="31"/>
      <c r="E2028" s="31"/>
      <c r="F2028" s="31"/>
      <c r="G2028" s="9" t="str">
        <f t="shared" si="62"/>
        <v/>
      </c>
      <c r="H2028" s="52" t="str">
        <f t="shared" si="63"/>
        <v/>
      </c>
    </row>
    <row r="2029" spans="1:8">
      <c r="A2029" s="48" t="str">
        <f>('ANNEXURE B &amp; C'!W$3)</f>
        <v>410307</v>
      </c>
      <c r="B2029" s="2">
        <v>4030001</v>
      </c>
      <c r="C2029" s="2" t="s">
        <v>158</v>
      </c>
      <c r="D2029" s="20">
        <v>0</v>
      </c>
      <c r="E2029" s="20">
        <v>0</v>
      </c>
      <c r="F2029" s="38">
        <f>('ANNEXURE B &amp; C'!W$194)</f>
        <v>0</v>
      </c>
      <c r="G2029" s="9" t="str">
        <f t="shared" si="62"/>
        <v/>
      </c>
      <c r="H2029" s="52" t="str">
        <f t="shared" si="63"/>
        <v/>
      </c>
    </row>
    <row r="2030" spans="1:8">
      <c r="A2030" s="48" t="str">
        <f>('ANNEXURE B &amp; C'!W$3)</f>
        <v>410307</v>
      </c>
      <c r="B2030" s="2">
        <v>4030002</v>
      </c>
      <c r="C2030" s="2" t="s">
        <v>159</v>
      </c>
      <c r="D2030" s="20">
        <v>0</v>
      </c>
      <c r="E2030" s="20">
        <v>0</v>
      </c>
      <c r="F2030" s="38">
        <f>('ANNEXURE B &amp; C'!W$195)</f>
        <v>0</v>
      </c>
      <c r="G2030" s="9" t="str">
        <f t="shared" si="62"/>
        <v/>
      </c>
      <c r="H2030" s="52" t="str">
        <f t="shared" si="63"/>
        <v/>
      </c>
    </row>
    <row r="2031" spans="1:8">
      <c r="A2031" s="48" t="str">
        <f>('ANNEXURE B &amp; C'!W$3)</f>
        <v>410307</v>
      </c>
      <c r="B2031" s="2">
        <v>4030003</v>
      </c>
      <c r="C2031" s="2" t="s">
        <v>160</v>
      </c>
      <c r="D2031" s="20">
        <v>0</v>
      </c>
      <c r="E2031" s="20">
        <v>0</v>
      </c>
      <c r="F2031" s="38">
        <f>('ANNEXURE B &amp; C'!W$196)</f>
        <v>0</v>
      </c>
      <c r="G2031" s="9" t="str">
        <f t="shared" si="62"/>
        <v/>
      </c>
      <c r="H2031" s="52" t="str">
        <f t="shared" si="63"/>
        <v/>
      </c>
    </row>
    <row r="2032" spans="1:8">
      <c r="A2032" s="48" t="str">
        <f>('ANNEXURE B &amp; C'!W$3)</f>
        <v>410307</v>
      </c>
      <c r="B2032" s="2">
        <v>4030004</v>
      </c>
      <c r="C2032" s="2" t="s">
        <v>161</v>
      </c>
      <c r="D2032" s="20">
        <v>0</v>
      </c>
      <c r="E2032" s="20">
        <v>0</v>
      </c>
      <c r="F2032" s="38">
        <f>('ANNEXURE B &amp; C'!W$197)</f>
        <v>0</v>
      </c>
      <c r="G2032" s="9" t="str">
        <f t="shared" si="62"/>
        <v/>
      </c>
      <c r="H2032" s="52" t="str">
        <f t="shared" si="63"/>
        <v/>
      </c>
    </row>
    <row r="2033" spans="1:8">
      <c r="A2033" s="48" t="str">
        <f>('ANNEXURE B &amp; C'!W$3)</f>
        <v>410307</v>
      </c>
      <c r="B2033" s="2">
        <v>4030005</v>
      </c>
      <c r="C2033" s="2" t="s">
        <v>162</v>
      </c>
      <c r="D2033" s="20">
        <v>0</v>
      </c>
      <c r="E2033" s="20">
        <v>0</v>
      </c>
      <c r="F2033" s="38">
        <f>('ANNEXURE B &amp; C'!W$198)</f>
        <v>0</v>
      </c>
      <c r="G2033" s="9" t="str">
        <f t="shared" si="62"/>
        <v/>
      </c>
      <c r="H2033" s="52" t="str">
        <f t="shared" si="63"/>
        <v/>
      </c>
    </row>
    <row r="2034" spans="1:8" ht="15.75" thickBot="1">
      <c r="A2034" s="48" t="str">
        <f>('ANNEXURE B &amp; C'!W$3)</f>
        <v>410307</v>
      </c>
      <c r="B2034" s="3">
        <v>4039995</v>
      </c>
      <c r="C2034" s="3" t="s">
        <v>163</v>
      </c>
      <c r="D2034" s="42">
        <v>0</v>
      </c>
      <c r="E2034" s="36">
        <v>0</v>
      </c>
      <c r="F2034" s="43">
        <f>SUM(F2029:F2033)</f>
        <v>0</v>
      </c>
      <c r="G2034" s="9" t="str">
        <f t="shared" si="62"/>
        <v/>
      </c>
      <c r="H2034" s="52" t="str">
        <f t="shared" si="63"/>
        <v/>
      </c>
    </row>
    <row r="2035" spans="1:8" ht="15.75" thickTop="1">
      <c r="B2035" s="2"/>
      <c r="C2035" s="2"/>
      <c r="D2035" s="32"/>
      <c r="E2035" s="32"/>
      <c r="G2035" s="9" t="str">
        <f t="shared" si="62"/>
        <v/>
      </c>
      <c r="H2035" s="52" t="str">
        <f t="shared" si="63"/>
        <v/>
      </c>
    </row>
    <row r="2036" spans="1:8">
      <c r="A2036" s="48" t="str">
        <f>('ANNEXURE B &amp; C'!W$3)</f>
        <v>410307</v>
      </c>
      <c r="B2036" s="1">
        <v>4030000</v>
      </c>
      <c r="C2036" s="1" t="s">
        <v>164</v>
      </c>
      <c r="D2036" s="31"/>
      <c r="E2036" s="31"/>
      <c r="F2036" s="31"/>
      <c r="G2036" s="9" t="str">
        <f t="shared" si="62"/>
        <v/>
      </c>
      <c r="H2036" s="52" t="str">
        <f t="shared" si="63"/>
        <v/>
      </c>
    </row>
    <row r="2037" spans="1:8">
      <c r="A2037" s="48" t="str">
        <f>('ANNEXURE B &amp; C'!W$3)</f>
        <v>410307</v>
      </c>
      <c r="B2037" s="2">
        <v>4031001</v>
      </c>
      <c r="C2037" s="2" t="s">
        <v>158</v>
      </c>
      <c r="D2037" s="20">
        <v>0</v>
      </c>
      <c r="E2037" s="20">
        <v>0</v>
      </c>
      <c r="F2037" s="38">
        <f>('ANNEXURE B &amp; C'!W$202)</f>
        <v>0</v>
      </c>
      <c r="G2037" s="9" t="str">
        <f t="shared" si="62"/>
        <v/>
      </c>
      <c r="H2037" s="52" t="str">
        <f t="shared" si="63"/>
        <v/>
      </c>
    </row>
    <row r="2038" spans="1:8">
      <c r="A2038" s="48" t="str">
        <f>('ANNEXURE B &amp; C'!W$3)</f>
        <v>410307</v>
      </c>
      <c r="B2038" s="2">
        <v>4031002</v>
      </c>
      <c r="C2038" s="2" t="s">
        <v>159</v>
      </c>
      <c r="D2038" s="20">
        <v>0</v>
      </c>
      <c r="E2038" s="20">
        <v>0</v>
      </c>
      <c r="F2038" s="38">
        <f>('ANNEXURE B &amp; C'!W$203)</f>
        <v>0</v>
      </c>
      <c r="G2038" s="9" t="str">
        <f t="shared" si="62"/>
        <v/>
      </c>
      <c r="H2038" s="52" t="str">
        <f t="shared" si="63"/>
        <v/>
      </c>
    </row>
    <row r="2039" spans="1:8">
      <c r="A2039" s="48" t="str">
        <f>('ANNEXURE B &amp; C'!W$3)</f>
        <v>410307</v>
      </c>
      <c r="B2039" s="2">
        <v>4031003</v>
      </c>
      <c r="C2039" s="2" t="s">
        <v>160</v>
      </c>
      <c r="D2039" s="20">
        <v>0</v>
      </c>
      <c r="E2039" s="20">
        <v>0</v>
      </c>
      <c r="F2039" s="38">
        <f>('ANNEXURE B &amp; C'!W$204)</f>
        <v>0</v>
      </c>
      <c r="G2039" s="9" t="str">
        <f t="shared" si="62"/>
        <v/>
      </c>
      <c r="H2039" s="52" t="str">
        <f t="shared" si="63"/>
        <v/>
      </c>
    </row>
    <row r="2040" spans="1:8">
      <c r="A2040" s="48" t="str">
        <f>('ANNEXURE B &amp; C'!W$3)</f>
        <v>410307</v>
      </c>
      <c r="B2040" s="2">
        <v>4031004</v>
      </c>
      <c r="C2040" s="2" t="s">
        <v>161</v>
      </c>
      <c r="D2040" s="20">
        <v>0</v>
      </c>
      <c r="E2040" s="20">
        <v>0</v>
      </c>
      <c r="F2040" s="38">
        <f>('ANNEXURE B &amp; C'!W$205)</f>
        <v>0</v>
      </c>
      <c r="G2040" s="9" t="str">
        <f t="shared" si="62"/>
        <v/>
      </c>
      <c r="H2040" s="52" t="str">
        <f t="shared" si="63"/>
        <v/>
      </c>
    </row>
    <row r="2041" spans="1:8">
      <c r="A2041" s="48" t="str">
        <f>('ANNEXURE B &amp; C'!W$3)</f>
        <v>410307</v>
      </c>
      <c r="B2041" s="2">
        <v>4031005</v>
      </c>
      <c r="C2041" s="2" t="s">
        <v>162</v>
      </c>
      <c r="D2041" s="20">
        <v>0</v>
      </c>
      <c r="E2041" s="20">
        <v>0</v>
      </c>
      <c r="F2041" s="38">
        <f>('ANNEXURE B &amp; C'!W$206)</f>
        <v>0</v>
      </c>
      <c r="G2041" s="9" t="str">
        <f t="shared" si="62"/>
        <v/>
      </c>
      <c r="H2041" s="52" t="str">
        <f t="shared" si="63"/>
        <v/>
      </c>
    </row>
    <row r="2042" spans="1:8">
      <c r="A2042" s="48" t="str">
        <f>('ANNEXURE B &amp; C'!W$3)</f>
        <v>410307</v>
      </c>
      <c r="B2042" s="3">
        <v>4039995</v>
      </c>
      <c r="C2042" s="3" t="s">
        <v>165</v>
      </c>
      <c r="D2042" s="39">
        <v>0</v>
      </c>
      <c r="E2042" s="39">
        <v>0</v>
      </c>
      <c r="F2042" s="39">
        <f>SUM(F2037:F2041)</f>
        <v>0</v>
      </c>
      <c r="G2042" s="9" t="str">
        <f t="shared" si="62"/>
        <v/>
      </c>
      <c r="H2042" s="52" t="str">
        <f t="shared" si="63"/>
        <v/>
      </c>
    </row>
    <row r="2043" spans="1:8">
      <c r="B2043" s="2"/>
      <c r="C2043" s="2"/>
      <c r="D2043" s="32"/>
      <c r="E2043" s="32"/>
      <c r="G2043" s="9" t="str">
        <f t="shared" si="62"/>
        <v/>
      </c>
      <c r="H2043" s="52" t="str">
        <f t="shared" si="63"/>
        <v/>
      </c>
    </row>
    <row r="2044" spans="1:8" ht="15.75" thickBot="1">
      <c r="A2044" s="48" t="str">
        <f>('ANNEXURE B &amp; C'!W$3)</f>
        <v>410307</v>
      </c>
      <c r="B2044" s="5">
        <v>4039995</v>
      </c>
      <c r="C2044" s="5" t="s">
        <v>166</v>
      </c>
      <c r="D2044" s="41">
        <v>0</v>
      </c>
      <c r="E2044" s="41">
        <v>0</v>
      </c>
      <c r="F2044" s="41">
        <f>SUM(F2042+F2034)</f>
        <v>0</v>
      </c>
      <c r="G2044" s="9" t="str">
        <f t="shared" si="62"/>
        <v/>
      </c>
      <c r="H2044" s="52" t="str">
        <f t="shared" si="63"/>
        <v/>
      </c>
    </row>
    <row r="2045" spans="1:8">
      <c r="G2045" s="9" t="str">
        <f t="shared" si="62"/>
        <v/>
      </c>
      <c r="H2045" s="52" t="str">
        <f t="shared" si="63"/>
        <v/>
      </c>
    </row>
    <row r="2046" spans="1:8">
      <c r="A2046" s="48" t="str">
        <f>('ANNEXURE B &amp; C'!X$3)</f>
        <v>410308</v>
      </c>
      <c r="B2046" s="1">
        <v>1000000</v>
      </c>
      <c r="C2046" s="1" t="s">
        <v>0</v>
      </c>
      <c r="D2046" s="31"/>
      <c r="E2046" s="31"/>
      <c r="G2046" s="9" t="str">
        <f t="shared" si="62"/>
        <v/>
      </c>
      <c r="H2046" s="52" t="str">
        <f t="shared" si="63"/>
        <v/>
      </c>
    </row>
    <row r="2047" spans="1:8">
      <c r="B2047" s="1"/>
      <c r="C2047" s="1"/>
      <c r="D2047" s="31"/>
      <c r="E2047" s="31"/>
      <c r="G2047" s="9" t="str">
        <f t="shared" si="62"/>
        <v/>
      </c>
      <c r="H2047" s="52" t="str">
        <f t="shared" si="63"/>
        <v/>
      </c>
    </row>
    <row r="2048" spans="1:8">
      <c r="A2048" s="48" t="str">
        <f>('ANNEXURE B &amp; C'!X$3)</f>
        <v>410308</v>
      </c>
      <c r="B2048" s="1">
        <v>1020000</v>
      </c>
      <c r="C2048" s="1" t="s">
        <v>2</v>
      </c>
      <c r="D2048" s="31"/>
      <c r="E2048" s="31"/>
      <c r="F2048" s="31"/>
      <c r="G2048" s="9" t="str">
        <f t="shared" si="62"/>
        <v/>
      </c>
      <c r="H2048" s="52" t="str">
        <f t="shared" si="63"/>
        <v/>
      </c>
    </row>
    <row r="2049" spans="1:8">
      <c r="A2049" s="48" t="str">
        <f>('ANNEXURE B &amp; C'!X$3)</f>
        <v>410308</v>
      </c>
      <c r="B2049" s="2">
        <v>1020001</v>
      </c>
      <c r="C2049" s="2" t="s">
        <v>3</v>
      </c>
      <c r="D2049" s="20">
        <v>0</v>
      </c>
      <c r="E2049" s="20">
        <v>0</v>
      </c>
      <c r="F2049" s="38">
        <f>('ANNEXURE B &amp; C'!X$10)</f>
        <v>0</v>
      </c>
      <c r="G2049" s="9" t="str">
        <f t="shared" si="62"/>
        <v/>
      </c>
      <c r="H2049" s="52" t="str">
        <f t="shared" si="63"/>
        <v/>
      </c>
    </row>
    <row r="2050" spans="1:8">
      <c r="A2050" s="48" t="str">
        <f>('ANNEXURE B &amp; C'!X$3)</f>
        <v>410308</v>
      </c>
      <c r="B2050" s="2">
        <v>1020002</v>
      </c>
      <c r="C2050" s="2" t="s">
        <v>4</v>
      </c>
      <c r="D2050" s="20">
        <v>0</v>
      </c>
      <c r="E2050" s="20">
        <v>0</v>
      </c>
      <c r="F2050" s="38">
        <f>('ANNEXURE B &amp; C'!X$11)</f>
        <v>0</v>
      </c>
      <c r="G2050" s="9" t="str">
        <f t="shared" si="62"/>
        <v/>
      </c>
      <c r="H2050" s="52" t="str">
        <f t="shared" si="63"/>
        <v/>
      </c>
    </row>
    <row r="2051" spans="1:8">
      <c r="A2051" s="48" t="str">
        <f>('ANNEXURE B &amp; C'!X$3)</f>
        <v>410308</v>
      </c>
      <c r="B2051" s="2">
        <v>1020004</v>
      </c>
      <c r="C2051" s="2" t="s">
        <v>5</v>
      </c>
      <c r="D2051" s="20">
        <v>0</v>
      </c>
      <c r="E2051" s="20">
        <v>0</v>
      </c>
      <c r="F2051" s="38">
        <f>('ANNEXURE B &amp; C'!X$12)</f>
        <v>0</v>
      </c>
      <c r="G2051" s="9" t="str">
        <f t="shared" si="62"/>
        <v/>
      </c>
      <c r="H2051" s="52" t="str">
        <f t="shared" si="63"/>
        <v/>
      </c>
    </row>
    <row r="2052" spans="1:8">
      <c r="A2052" s="48" t="str">
        <f>('ANNEXURE B &amp; C'!X$3)</f>
        <v>410308</v>
      </c>
      <c r="B2052" s="2">
        <v>1020005</v>
      </c>
      <c r="C2052" s="2" t="s">
        <v>6</v>
      </c>
      <c r="D2052" s="20">
        <v>0</v>
      </c>
      <c r="E2052" s="20">
        <v>0</v>
      </c>
      <c r="F2052" s="38">
        <f>('ANNEXURE B &amp; C'!X$13)</f>
        <v>0</v>
      </c>
      <c r="G2052" s="9" t="str">
        <f t="shared" si="62"/>
        <v/>
      </c>
      <c r="H2052" s="52" t="str">
        <f t="shared" si="63"/>
        <v/>
      </c>
    </row>
    <row r="2053" spans="1:8">
      <c r="A2053" s="48" t="str">
        <f>('ANNEXURE B &amp; C'!X$3)</f>
        <v>410308</v>
      </c>
      <c r="B2053" s="2">
        <v>1020006</v>
      </c>
      <c r="C2053" s="2" t="s">
        <v>7</v>
      </c>
      <c r="D2053" s="20">
        <v>0</v>
      </c>
      <c r="E2053" s="20">
        <v>0</v>
      </c>
      <c r="F2053" s="38">
        <f>('ANNEXURE B &amp; C'!X$14)</f>
        <v>0</v>
      </c>
      <c r="G2053" s="9" t="str">
        <f t="shared" si="62"/>
        <v/>
      </c>
      <c r="H2053" s="52" t="str">
        <f t="shared" si="63"/>
        <v/>
      </c>
    </row>
    <row r="2054" spans="1:8">
      <c r="A2054" s="48" t="str">
        <f>('ANNEXURE B &amp; C'!X$3)</f>
        <v>410308</v>
      </c>
      <c r="B2054" s="2">
        <v>1020007</v>
      </c>
      <c r="C2054" s="2" t="s">
        <v>8</v>
      </c>
      <c r="D2054" s="20">
        <v>0</v>
      </c>
      <c r="E2054" s="20">
        <v>0</v>
      </c>
      <c r="F2054" s="38">
        <f>('ANNEXURE B &amp; C'!X$15)</f>
        <v>0</v>
      </c>
      <c r="G2054" s="9" t="str">
        <f t="shared" si="62"/>
        <v/>
      </c>
      <c r="H2054" s="52" t="str">
        <f t="shared" si="63"/>
        <v/>
      </c>
    </row>
    <row r="2055" spans="1:8">
      <c r="A2055" s="48" t="str">
        <f>('ANNEXURE B &amp; C'!X$3)</f>
        <v>410308</v>
      </c>
      <c r="B2055" s="2">
        <v>1020009</v>
      </c>
      <c r="C2055" s="2" t="s">
        <v>9</v>
      </c>
      <c r="D2055" s="20">
        <v>0</v>
      </c>
      <c r="E2055" s="20">
        <v>0</v>
      </c>
      <c r="F2055" s="38">
        <f>('ANNEXURE B &amp; C'!X$16)</f>
        <v>0</v>
      </c>
      <c r="G2055" s="9" t="str">
        <f t="shared" si="62"/>
        <v/>
      </c>
      <c r="H2055" s="52" t="str">
        <f t="shared" si="63"/>
        <v/>
      </c>
    </row>
    <row r="2056" spans="1:8">
      <c r="A2056" s="48" t="str">
        <f>('ANNEXURE B &amp; C'!X$3)</f>
        <v>410308</v>
      </c>
      <c r="B2056" s="2">
        <v>1020010</v>
      </c>
      <c r="C2056" s="2" t="s">
        <v>10</v>
      </c>
      <c r="D2056" s="20">
        <v>0</v>
      </c>
      <c r="E2056" s="20">
        <v>0</v>
      </c>
      <c r="F2056" s="38">
        <f>('ANNEXURE B &amp; C'!X$17)</f>
        <v>0</v>
      </c>
      <c r="G2056" s="9" t="str">
        <f t="shared" si="62"/>
        <v/>
      </c>
      <c r="H2056" s="52" t="str">
        <f t="shared" si="63"/>
        <v/>
      </c>
    </row>
    <row r="2057" spans="1:8">
      <c r="A2057" s="48" t="str">
        <f>('ANNEXURE B &amp; C'!X$3)</f>
        <v>410308</v>
      </c>
      <c r="B2057" s="2">
        <v>1020011</v>
      </c>
      <c r="C2057" s="2" t="s">
        <v>11</v>
      </c>
      <c r="D2057" s="20">
        <v>0</v>
      </c>
      <c r="E2057" s="20">
        <v>8976</v>
      </c>
      <c r="F2057" s="38">
        <f>('ANNEXURE B &amp; C'!X$18)</f>
        <v>0</v>
      </c>
      <c r="G2057" s="9" t="str">
        <f t="shared" si="62"/>
        <v>BUDGET ERROR - INSUFICIENT</v>
      </c>
      <c r="H2057" s="52" t="str">
        <f t="shared" si="63"/>
        <v/>
      </c>
    </row>
    <row r="2058" spans="1:8">
      <c r="A2058" s="48" t="str">
        <f>('ANNEXURE B &amp; C'!X$3)</f>
        <v>410308</v>
      </c>
      <c r="B2058" s="2">
        <v>1020012</v>
      </c>
      <c r="C2058" s="2" t="s">
        <v>12</v>
      </c>
      <c r="D2058" s="20">
        <v>0</v>
      </c>
      <c r="E2058" s="20">
        <v>0</v>
      </c>
      <c r="F2058" s="38">
        <f>('ANNEXURE B &amp; C'!X$19)</f>
        <v>0</v>
      </c>
      <c r="G2058" s="9" t="str">
        <f t="shared" ref="G2058:G2121" si="64">IF(E2058&lt;0.01,"",IF(E2058&gt;F2058,"BUDGET ERROR - INSUFICIENT",""))</f>
        <v/>
      </c>
      <c r="H2058" s="52" t="str">
        <f t="shared" ref="H2058:H2121" si="65">IF(F2058&lt;0.1,"",IF(D2058=0,"NO ORIGINAL BUDGET",(F2058-D2058)/D2058))</f>
        <v/>
      </c>
    </row>
    <row r="2059" spans="1:8">
      <c r="A2059" s="48" t="str">
        <f>('ANNEXURE B &amp; C'!X$3)</f>
        <v>410308</v>
      </c>
      <c r="B2059" s="2">
        <v>1020013</v>
      </c>
      <c r="C2059" s="2" t="s">
        <v>13</v>
      </c>
      <c r="D2059" s="20">
        <v>1497</v>
      </c>
      <c r="E2059" s="20">
        <v>748.68</v>
      </c>
      <c r="F2059" s="38">
        <f>('ANNEXURE B &amp; C'!X$20)</f>
        <v>1498</v>
      </c>
      <c r="G2059" s="9" t="str">
        <f t="shared" si="64"/>
        <v/>
      </c>
      <c r="H2059" s="52">
        <f t="shared" si="65"/>
        <v>6.680026720106881E-4</v>
      </c>
    </row>
    <row r="2060" spans="1:8">
      <c r="A2060" s="48" t="str">
        <f>('ANNEXURE B &amp; C'!X$3)</f>
        <v>410308</v>
      </c>
      <c r="B2060" s="2">
        <v>1020014</v>
      </c>
      <c r="C2060" s="2" t="s">
        <v>14</v>
      </c>
      <c r="D2060" s="20">
        <v>0</v>
      </c>
      <c r="E2060" s="20">
        <v>0</v>
      </c>
      <c r="F2060" s="38">
        <f>('ANNEXURE B &amp; C'!X$21)</f>
        <v>0</v>
      </c>
      <c r="G2060" s="9" t="str">
        <f t="shared" si="64"/>
        <v/>
      </c>
      <c r="H2060" s="52" t="str">
        <f t="shared" si="65"/>
        <v/>
      </c>
    </row>
    <row r="2061" spans="1:8" ht="15.75" thickBot="1">
      <c r="A2061" s="48" t="str">
        <f>('ANNEXURE B &amp; C'!X$3)</f>
        <v>410308</v>
      </c>
      <c r="B2061" s="3">
        <v>1029990</v>
      </c>
      <c r="C2061" s="3" t="s">
        <v>15</v>
      </c>
      <c r="D2061" s="41">
        <v>1497</v>
      </c>
      <c r="E2061" s="41">
        <v>9724.68</v>
      </c>
      <c r="F2061" s="41">
        <f>SUM(F2049:F2060)</f>
        <v>1498</v>
      </c>
      <c r="G2061" s="9" t="str">
        <f t="shared" si="64"/>
        <v>BUDGET ERROR - INSUFICIENT</v>
      </c>
      <c r="H2061" s="52">
        <f t="shared" si="65"/>
        <v>6.680026720106881E-4</v>
      </c>
    </row>
    <row r="2062" spans="1:8">
      <c r="B2062" s="1"/>
      <c r="C2062" s="1"/>
      <c r="D2062" s="31"/>
      <c r="E2062" s="31"/>
      <c r="F2062" s="31"/>
      <c r="G2062" s="9" t="str">
        <f t="shared" si="64"/>
        <v/>
      </c>
      <c r="H2062" s="52" t="str">
        <f t="shared" si="65"/>
        <v/>
      </c>
    </row>
    <row r="2063" spans="1:8">
      <c r="A2063" s="48" t="str">
        <f>('ANNEXURE B &amp; C'!X$3)</f>
        <v>410308</v>
      </c>
      <c r="B2063" s="1">
        <v>1030000</v>
      </c>
      <c r="C2063" s="1" t="s">
        <v>16</v>
      </c>
      <c r="D2063" s="31"/>
      <c r="E2063" s="31"/>
      <c r="F2063" s="31"/>
      <c r="G2063" s="9" t="str">
        <f t="shared" si="64"/>
        <v/>
      </c>
      <c r="H2063" s="52" t="str">
        <f t="shared" si="65"/>
        <v/>
      </c>
    </row>
    <row r="2064" spans="1:8">
      <c r="A2064" s="48" t="str">
        <f>('ANNEXURE B &amp; C'!X$3)</f>
        <v>410308</v>
      </c>
      <c r="B2064" s="2">
        <v>1030001</v>
      </c>
      <c r="C2064" s="2" t="s">
        <v>17</v>
      </c>
      <c r="D2064" s="20">
        <v>0</v>
      </c>
      <c r="E2064" s="20">
        <v>0</v>
      </c>
      <c r="F2064" s="38">
        <f>('ANNEXURE B &amp; C'!X$25)</f>
        <v>0</v>
      </c>
      <c r="G2064" s="9" t="str">
        <f t="shared" si="64"/>
        <v/>
      </c>
      <c r="H2064" s="52" t="str">
        <f t="shared" si="65"/>
        <v/>
      </c>
    </row>
    <row r="2065" spans="1:8">
      <c r="A2065" s="48" t="str">
        <f>('ANNEXURE B &amp; C'!X$3)</f>
        <v>410308</v>
      </c>
      <c r="B2065" s="2">
        <v>1030002</v>
      </c>
      <c r="C2065" s="2" t="s">
        <v>18</v>
      </c>
      <c r="D2065" s="20">
        <v>0</v>
      </c>
      <c r="E2065" s="20">
        <v>0</v>
      </c>
      <c r="F2065" s="38">
        <f>('ANNEXURE B &amp; C'!X$26)</f>
        <v>0</v>
      </c>
      <c r="G2065" s="9" t="str">
        <f t="shared" si="64"/>
        <v/>
      </c>
      <c r="H2065" s="52" t="str">
        <f t="shared" si="65"/>
        <v/>
      </c>
    </row>
    <row r="2066" spans="1:8">
      <c r="A2066" s="48" t="str">
        <f>('ANNEXURE B &amp; C'!X$3)</f>
        <v>410308</v>
      </c>
      <c r="B2066" s="2">
        <v>1030003</v>
      </c>
      <c r="C2066" s="2" t="s">
        <v>19</v>
      </c>
      <c r="D2066" s="20">
        <v>0</v>
      </c>
      <c r="E2066" s="20">
        <v>0</v>
      </c>
      <c r="F2066" s="38">
        <f>('ANNEXURE B &amp; C'!X$27)</f>
        <v>0</v>
      </c>
      <c r="G2066" s="9" t="str">
        <f t="shared" si="64"/>
        <v/>
      </c>
      <c r="H2066" s="52" t="str">
        <f t="shared" si="65"/>
        <v/>
      </c>
    </row>
    <row r="2067" spans="1:8">
      <c r="A2067" s="48" t="str">
        <f>('ANNEXURE B &amp; C'!X$3)</f>
        <v>410308</v>
      </c>
      <c r="B2067" s="2">
        <v>1030004</v>
      </c>
      <c r="C2067" s="2" t="s">
        <v>20</v>
      </c>
      <c r="D2067" s="20">
        <v>0</v>
      </c>
      <c r="E2067" s="20">
        <v>0</v>
      </c>
      <c r="F2067" s="38">
        <f>('ANNEXURE B &amp; C'!X$28)</f>
        <v>0</v>
      </c>
      <c r="G2067" s="9" t="str">
        <f t="shared" si="64"/>
        <v/>
      </c>
      <c r="H2067" s="52" t="str">
        <f t="shared" si="65"/>
        <v/>
      </c>
    </row>
    <row r="2068" spans="1:8">
      <c r="A2068" s="48" t="str">
        <f>('ANNEXURE B &amp; C'!X$3)</f>
        <v>410308</v>
      </c>
      <c r="B2068" s="3">
        <v>1039990</v>
      </c>
      <c r="C2068" s="3" t="s">
        <v>21</v>
      </c>
      <c r="D2068" s="39">
        <v>0</v>
      </c>
      <c r="E2068" s="39">
        <v>0</v>
      </c>
      <c r="F2068" s="39">
        <f>SUM(F2064:F2067)</f>
        <v>0</v>
      </c>
      <c r="G2068" s="9" t="str">
        <f t="shared" si="64"/>
        <v/>
      </c>
      <c r="H2068" s="52" t="str">
        <f t="shared" si="65"/>
        <v/>
      </c>
    </row>
    <row r="2069" spans="1:8">
      <c r="B2069" s="1"/>
      <c r="C2069" s="1"/>
      <c r="D2069" s="31"/>
      <c r="E2069" s="31"/>
      <c r="F2069" s="31"/>
      <c r="G2069" s="9" t="str">
        <f t="shared" si="64"/>
        <v/>
      </c>
      <c r="H2069" s="52" t="str">
        <f t="shared" si="65"/>
        <v/>
      </c>
    </row>
    <row r="2070" spans="1:8">
      <c r="A2070" s="48" t="str">
        <f>('ANNEXURE B &amp; C'!X$3)</f>
        <v>410308</v>
      </c>
      <c r="B2070" s="1">
        <v>1040000</v>
      </c>
      <c r="C2070" s="1" t="s">
        <v>22</v>
      </c>
      <c r="D2070" s="31"/>
      <c r="E2070" s="31"/>
      <c r="F2070" s="31"/>
      <c r="G2070" s="9" t="str">
        <f t="shared" si="64"/>
        <v/>
      </c>
      <c r="H2070" s="52" t="str">
        <f t="shared" si="65"/>
        <v/>
      </c>
    </row>
    <row r="2071" spans="1:8">
      <c r="A2071" s="48" t="str">
        <f>('ANNEXURE B &amp; C'!X$3)</f>
        <v>410308</v>
      </c>
      <c r="B2071" s="2">
        <v>1040001</v>
      </c>
      <c r="C2071" s="2" t="s">
        <v>23</v>
      </c>
      <c r="D2071" s="20">
        <v>231707</v>
      </c>
      <c r="E2071" s="20">
        <v>107778.24000000001</v>
      </c>
      <c r="F2071" s="38">
        <f>('ANNEXURE B &amp; C'!X$32)</f>
        <v>241217</v>
      </c>
      <c r="G2071" s="9" t="str">
        <f t="shared" si="64"/>
        <v/>
      </c>
      <c r="H2071" s="52">
        <f t="shared" si="65"/>
        <v>4.1043214059135032E-2</v>
      </c>
    </row>
    <row r="2072" spans="1:8">
      <c r="A2072" s="48" t="str">
        <f>('ANNEXURE B &amp; C'!X$3)</f>
        <v>410308</v>
      </c>
      <c r="B2072" s="2">
        <v>1040002</v>
      </c>
      <c r="C2072" s="2" t="s">
        <v>24</v>
      </c>
      <c r="D2072" s="20">
        <v>0</v>
      </c>
      <c r="E2072" s="20">
        <v>0</v>
      </c>
      <c r="F2072" s="38">
        <f>('ANNEXURE B &amp; C'!X$33)</f>
        <v>0</v>
      </c>
      <c r="G2072" s="9" t="str">
        <f t="shared" si="64"/>
        <v/>
      </c>
      <c r="H2072" s="52" t="str">
        <f t="shared" si="65"/>
        <v/>
      </c>
    </row>
    <row r="2073" spans="1:8">
      <c r="A2073" s="48" t="str">
        <f>('ANNEXURE B &amp; C'!X$3)</f>
        <v>410308</v>
      </c>
      <c r="B2073" s="2">
        <v>1040003</v>
      </c>
      <c r="C2073" s="2" t="s">
        <v>25</v>
      </c>
      <c r="D2073" s="20">
        <v>0</v>
      </c>
      <c r="E2073" s="20">
        <v>0</v>
      </c>
      <c r="F2073" s="38">
        <f>('ANNEXURE B &amp; C'!X$34)</f>
        <v>0</v>
      </c>
      <c r="G2073" s="9" t="str">
        <f t="shared" si="64"/>
        <v/>
      </c>
      <c r="H2073" s="52" t="str">
        <f t="shared" si="65"/>
        <v/>
      </c>
    </row>
    <row r="2074" spans="1:8">
      <c r="A2074" s="48" t="str">
        <f>('ANNEXURE B &amp; C'!X$3)</f>
        <v>410308</v>
      </c>
      <c r="B2074" s="2">
        <v>1040004</v>
      </c>
      <c r="C2074" s="2" t="s">
        <v>26</v>
      </c>
      <c r="D2074" s="20">
        <v>53487</v>
      </c>
      <c r="E2074" s="20">
        <v>26000.76</v>
      </c>
      <c r="F2074" s="38">
        <f>('ANNEXURE B &amp; C'!X$35)</f>
        <v>52002</v>
      </c>
      <c r="G2074" s="9" t="str">
        <f t="shared" si="64"/>
        <v/>
      </c>
      <c r="H2074" s="52">
        <f t="shared" si="65"/>
        <v>-2.7763755678950026E-2</v>
      </c>
    </row>
    <row r="2075" spans="1:8">
      <c r="A2075" s="48" t="str">
        <f>('ANNEXURE B &amp; C'!X$3)</f>
        <v>410308</v>
      </c>
      <c r="B2075" s="2">
        <v>1040005</v>
      </c>
      <c r="C2075" s="2" t="s">
        <v>27</v>
      </c>
      <c r="D2075" s="20">
        <v>17100</v>
      </c>
      <c r="E2075" s="20">
        <v>0</v>
      </c>
      <c r="F2075" s="38">
        <f>('ANNEXURE B &amp; C'!X$36)</f>
        <v>17952</v>
      </c>
      <c r="G2075" s="9" t="str">
        <f t="shared" si="64"/>
        <v/>
      </c>
      <c r="H2075" s="52">
        <f t="shared" si="65"/>
        <v>4.9824561403508771E-2</v>
      </c>
    </row>
    <row r="2076" spans="1:8">
      <c r="A2076" s="48" t="str">
        <f>('ANNEXURE B &amp; C'!X$3)</f>
        <v>410308</v>
      </c>
      <c r="B2076" s="2">
        <v>1040006</v>
      </c>
      <c r="C2076" s="2" t="s">
        <v>28</v>
      </c>
      <c r="D2076" s="20">
        <v>84939</v>
      </c>
      <c r="E2076" s="20">
        <v>44593.02</v>
      </c>
      <c r="F2076" s="38">
        <f>('ANNEXURE B &amp; C'!X$37)</f>
        <v>89188</v>
      </c>
      <c r="G2076" s="9" t="str">
        <f t="shared" si="64"/>
        <v/>
      </c>
      <c r="H2076" s="52">
        <f t="shared" si="65"/>
        <v>5.0024134967447224E-2</v>
      </c>
    </row>
    <row r="2077" spans="1:8">
      <c r="A2077" s="48" t="str">
        <f>('ANNEXURE B &amp; C'!X$3)</f>
        <v>410308</v>
      </c>
      <c r="B2077" s="2">
        <v>1040007</v>
      </c>
      <c r="C2077" s="2" t="s">
        <v>29</v>
      </c>
      <c r="D2077" s="20">
        <v>0</v>
      </c>
      <c r="E2077" s="20">
        <v>0</v>
      </c>
      <c r="F2077" s="38">
        <f>('ANNEXURE B &amp; C'!X$38)</f>
        <v>0</v>
      </c>
      <c r="G2077" s="9" t="str">
        <f t="shared" si="64"/>
        <v/>
      </c>
      <c r="H2077" s="52" t="str">
        <f t="shared" si="65"/>
        <v/>
      </c>
    </row>
    <row r="2078" spans="1:8">
      <c r="A2078" s="48" t="str">
        <f>('ANNEXURE B &amp; C'!X$3)</f>
        <v>410308</v>
      </c>
      <c r="B2078" s="2">
        <v>1040008</v>
      </c>
      <c r="C2078" s="2" t="s">
        <v>30</v>
      </c>
      <c r="D2078" s="20">
        <v>0</v>
      </c>
      <c r="E2078" s="20">
        <v>0</v>
      </c>
      <c r="F2078" s="38">
        <f>('ANNEXURE B &amp; C'!X$39)</f>
        <v>0</v>
      </c>
      <c r="G2078" s="9" t="str">
        <f t="shared" si="64"/>
        <v/>
      </c>
      <c r="H2078" s="52" t="str">
        <f t="shared" si="65"/>
        <v/>
      </c>
    </row>
    <row r="2079" spans="1:8">
      <c r="A2079" s="48" t="str">
        <f>('ANNEXURE B &amp; C'!X$3)</f>
        <v>410308</v>
      </c>
      <c r="B2079" s="3">
        <v>1049990</v>
      </c>
      <c r="C2079" s="3" t="s">
        <v>31</v>
      </c>
      <c r="D2079" s="39">
        <v>387233</v>
      </c>
      <c r="E2079" s="39">
        <v>178372.02</v>
      </c>
      <c r="F2079" s="39">
        <f>SUM(F2071:F2078)</f>
        <v>400359</v>
      </c>
      <c r="G2079" s="9" t="str">
        <f t="shared" si="64"/>
        <v/>
      </c>
      <c r="H2079" s="52">
        <f t="shared" si="65"/>
        <v>3.3896904447709778E-2</v>
      </c>
    </row>
    <row r="2080" spans="1:8">
      <c r="B2080" s="1"/>
      <c r="C2080" s="1"/>
      <c r="D2080" s="31"/>
      <c r="E2080" s="31"/>
      <c r="F2080" s="31"/>
      <c r="G2080" s="9" t="str">
        <f t="shared" si="64"/>
        <v/>
      </c>
      <c r="H2080" s="52" t="str">
        <f t="shared" si="65"/>
        <v/>
      </c>
    </row>
    <row r="2081" spans="1:8" ht="15.75" thickBot="1">
      <c r="A2081" s="48" t="str">
        <f>('ANNEXURE B &amp; C'!X$3)</f>
        <v>410308</v>
      </c>
      <c r="B2081" s="4">
        <v>1049995</v>
      </c>
      <c r="C2081" s="4" t="s">
        <v>32</v>
      </c>
      <c r="D2081" s="40">
        <v>388730</v>
      </c>
      <c r="E2081" s="40">
        <v>188096.69999999998</v>
      </c>
      <c r="F2081" s="40">
        <f>SUM(F2079+F2068+F2061)</f>
        <v>401857</v>
      </c>
      <c r="G2081" s="9" t="str">
        <f t="shared" si="64"/>
        <v/>
      </c>
      <c r="H2081" s="52">
        <f t="shared" si="65"/>
        <v>3.3768939881151441E-2</v>
      </c>
    </row>
    <row r="2082" spans="1:8" ht="15.75" thickTop="1">
      <c r="B2082" s="1"/>
      <c r="C2082" s="1"/>
      <c r="D2082" s="31"/>
      <c r="E2082" s="31"/>
      <c r="F2082" s="31"/>
      <c r="G2082" s="9" t="str">
        <f t="shared" si="64"/>
        <v/>
      </c>
      <c r="H2082" s="52" t="str">
        <f t="shared" si="65"/>
        <v/>
      </c>
    </row>
    <row r="2083" spans="1:8">
      <c r="A2083" s="48" t="str">
        <f>('ANNEXURE B &amp; C'!X$3)</f>
        <v>410308</v>
      </c>
      <c r="B2083" s="1">
        <v>1050000</v>
      </c>
      <c r="C2083" s="1" t="s">
        <v>33</v>
      </c>
      <c r="D2083" s="31"/>
      <c r="E2083" s="31"/>
      <c r="F2083" s="31"/>
      <c r="G2083" s="9" t="str">
        <f t="shared" si="64"/>
        <v/>
      </c>
      <c r="H2083" s="52" t="str">
        <f t="shared" si="65"/>
        <v/>
      </c>
    </row>
    <row r="2084" spans="1:8">
      <c r="B2084" s="1"/>
      <c r="C2084" s="1"/>
      <c r="D2084" s="31"/>
      <c r="E2084" s="31"/>
      <c r="F2084" s="31"/>
      <c r="G2084" s="9" t="str">
        <f t="shared" si="64"/>
        <v/>
      </c>
      <c r="H2084" s="52" t="str">
        <f t="shared" si="65"/>
        <v/>
      </c>
    </row>
    <row r="2085" spans="1:8">
      <c r="A2085" s="48" t="str">
        <f>('ANNEXURE B &amp; C'!X$3)</f>
        <v>410308</v>
      </c>
      <c r="B2085" s="1">
        <v>1060000</v>
      </c>
      <c r="C2085" s="1" t="s">
        <v>34</v>
      </c>
      <c r="D2085" s="31"/>
      <c r="E2085" s="31"/>
      <c r="F2085" s="31"/>
      <c r="G2085" s="9" t="str">
        <f t="shared" si="64"/>
        <v/>
      </c>
      <c r="H2085" s="52" t="str">
        <f t="shared" si="65"/>
        <v/>
      </c>
    </row>
    <row r="2086" spans="1:8">
      <c r="A2086" s="48" t="str">
        <f>('ANNEXURE B &amp; C'!X$3)</f>
        <v>410308</v>
      </c>
      <c r="B2086" s="2">
        <v>1060001</v>
      </c>
      <c r="C2086" s="2" t="s">
        <v>35</v>
      </c>
      <c r="D2086" s="20">
        <v>0</v>
      </c>
      <c r="E2086" s="20">
        <v>0</v>
      </c>
      <c r="F2086" s="38">
        <f>('ANNEXURE B &amp; C'!X$47)</f>
        <v>0</v>
      </c>
      <c r="G2086" s="9" t="str">
        <f t="shared" si="64"/>
        <v/>
      </c>
      <c r="H2086" s="52" t="str">
        <f t="shared" si="65"/>
        <v/>
      </c>
    </row>
    <row r="2087" spans="1:8">
      <c r="A2087" s="48" t="str">
        <f>('ANNEXURE B &amp; C'!X$3)</f>
        <v>410308</v>
      </c>
      <c r="B2087" s="2">
        <v>1060003</v>
      </c>
      <c r="C2087" s="2" t="s">
        <v>36</v>
      </c>
      <c r="D2087" s="20">
        <v>0</v>
      </c>
      <c r="E2087" s="20">
        <v>0</v>
      </c>
      <c r="F2087" s="38">
        <f>('ANNEXURE B &amp; C'!X$48)</f>
        <v>0</v>
      </c>
      <c r="G2087" s="9" t="str">
        <f t="shared" si="64"/>
        <v/>
      </c>
      <c r="H2087" s="52" t="str">
        <f t="shared" si="65"/>
        <v/>
      </c>
    </row>
    <row r="2088" spans="1:8">
      <c r="A2088" s="48" t="str">
        <f>('ANNEXURE B &amp; C'!X$3)</f>
        <v>410308</v>
      </c>
      <c r="B2088" s="2">
        <v>1060090</v>
      </c>
      <c r="C2088" s="2" t="s">
        <v>37</v>
      </c>
      <c r="D2088" s="20">
        <v>0</v>
      </c>
      <c r="E2088" s="20">
        <v>0</v>
      </c>
      <c r="F2088" s="38">
        <f>('ANNEXURE B &amp; C'!X$49)</f>
        <v>0</v>
      </c>
      <c r="G2088" s="9" t="str">
        <f t="shared" si="64"/>
        <v/>
      </c>
      <c r="H2088" s="52" t="str">
        <f t="shared" si="65"/>
        <v/>
      </c>
    </row>
    <row r="2089" spans="1:8">
      <c r="A2089" s="48" t="str">
        <f>('ANNEXURE B &amp; C'!X$3)</f>
        <v>410308</v>
      </c>
      <c r="B2089" s="2">
        <v>1060100</v>
      </c>
      <c r="C2089" s="2" t="s">
        <v>38</v>
      </c>
      <c r="D2089" s="20">
        <v>0</v>
      </c>
      <c r="E2089" s="20">
        <v>0</v>
      </c>
      <c r="F2089" s="38">
        <f>('ANNEXURE B &amp; C'!X$50)</f>
        <v>0</v>
      </c>
      <c r="G2089" s="9" t="str">
        <f t="shared" si="64"/>
        <v/>
      </c>
      <c r="H2089" s="52" t="str">
        <f t="shared" si="65"/>
        <v/>
      </c>
    </row>
    <row r="2090" spans="1:8">
      <c r="A2090" s="48" t="str">
        <f>('ANNEXURE B &amp; C'!X$3)</f>
        <v>410308</v>
      </c>
      <c r="B2090" s="2">
        <v>1060200</v>
      </c>
      <c r="C2090" s="2" t="s">
        <v>39</v>
      </c>
      <c r="D2090" s="20">
        <v>0</v>
      </c>
      <c r="E2090" s="20">
        <v>0</v>
      </c>
      <c r="F2090" s="38">
        <f>('ANNEXURE B &amp; C'!X$51)</f>
        <v>0</v>
      </c>
      <c r="G2090" s="9" t="str">
        <f t="shared" si="64"/>
        <v/>
      </c>
      <c r="H2090" s="52" t="str">
        <f t="shared" si="65"/>
        <v/>
      </c>
    </row>
    <row r="2091" spans="1:8">
      <c r="A2091" s="48" t="str">
        <f>('ANNEXURE B &amp; C'!X$3)</f>
        <v>410308</v>
      </c>
      <c r="B2091" s="2">
        <v>1060201</v>
      </c>
      <c r="C2091" s="2" t="s">
        <v>40</v>
      </c>
      <c r="D2091" s="20">
        <v>0</v>
      </c>
      <c r="E2091" s="20">
        <v>0</v>
      </c>
      <c r="F2091" s="38">
        <f>('ANNEXURE B &amp; C'!X$52)</f>
        <v>0</v>
      </c>
      <c r="G2091" s="9" t="str">
        <f t="shared" si="64"/>
        <v/>
      </c>
      <c r="H2091" s="52" t="str">
        <f t="shared" si="65"/>
        <v/>
      </c>
    </row>
    <row r="2092" spans="1:8">
      <c r="A2092" s="48" t="str">
        <f>('ANNEXURE B &amp; C'!X$3)</f>
        <v>410308</v>
      </c>
      <c r="B2092" s="2">
        <v>1060204</v>
      </c>
      <c r="C2092" s="2" t="s">
        <v>41</v>
      </c>
      <c r="D2092" s="20">
        <v>0</v>
      </c>
      <c r="E2092" s="20">
        <v>0</v>
      </c>
      <c r="F2092" s="38">
        <f>('ANNEXURE B &amp; C'!X$53)</f>
        <v>0</v>
      </c>
      <c r="G2092" s="9" t="str">
        <f t="shared" si="64"/>
        <v/>
      </c>
      <c r="H2092" s="52" t="str">
        <f t="shared" si="65"/>
        <v/>
      </c>
    </row>
    <row r="2093" spans="1:8">
      <c r="A2093" s="48" t="str">
        <f>('ANNEXURE B &amp; C'!X$3)</f>
        <v>410308</v>
      </c>
      <c r="B2093" s="2">
        <v>1060205</v>
      </c>
      <c r="C2093" s="2" t="s">
        <v>42</v>
      </c>
      <c r="D2093" s="20">
        <v>0</v>
      </c>
      <c r="E2093" s="20">
        <v>0</v>
      </c>
      <c r="F2093" s="38">
        <f>('ANNEXURE B &amp; C'!X$54)</f>
        <v>0</v>
      </c>
      <c r="G2093" s="9" t="str">
        <f t="shared" si="64"/>
        <v/>
      </c>
      <c r="H2093" s="52" t="str">
        <f t="shared" si="65"/>
        <v/>
      </c>
    </row>
    <row r="2094" spans="1:8">
      <c r="A2094" s="48" t="str">
        <f>('ANNEXURE B &amp; C'!X$3)</f>
        <v>410308</v>
      </c>
      <c r="B2094" s="2">
        <v>1060207</v>
      </c>
      <c r="C2094" s="2" t="s">
        <v>43</v>
      </c>
      <c r="D2094" s="20">
        <v>0</v>
      </c>
      <c r="E2094" s="20">
        <v>0</v>
      </c>
      <c r="F2094" s="38">
        <f>('ANNEXURE B &amp; C'!X$55)</f>
        <v>0</v>
      </c>
      <c r="G2094" s="9" t="str">
        <f t="shared" si="64"/>
        <v/>
      </c>
      <c r="H2094" s="52" t="str">
        <f t="shared" si="65"/>
        <v/>
      </c>
    </row>
    <row r="2095" spans="1:8">
      <c r="A2095" s="48" t="str">
        <f>('ANNEXURE B &amp; C'!X$3)</f>
        <v>410308</v>
      </c>
      <c r="B2095" s="2">
        <v>1060208</v>
      </c>
      <c r="C2095" s="2" t="s">
        <v>44</v>
      </c>
      <c r="D2095" s="20">
        <v>10000</v>
      </c>
      <c r="E2095" s="20">
        <v>10000</v>
      </c>
      <c r="F2095" s="38">
        <f>('ANNEXURE B &amp; C'!X$56)</f>
        <v>20000</v>
      </c>
      <c r="G2095" s="9" t="str">
        <f t="shared" si="64"/>
        <v/>
      </c>
      <c r="H2095" s="52">
        <f t="shared" si="65"/>
        <v>1</v>
      </c>
    </row>
    <row r="2096" spans="1:8">
      <c r="A2096" s="48" t="str">
        <f>('ANNEXURE B &amp; C'!X$3)</f>
        <v>410308</v>
      </c>
      <c r="B2096" s="2">
        <v>1060209</v>
      </c>
      <c r="C2096" s="2" t="s">
        <v>45</v>
      </c>
      <c r="D2096" s="20">
        <v>0</v>
      </c>
      <c r="E2096" s="20">
        <v>0</v>
      </c>
      <c r="F2096" s="38">
        <f>('ANNEXURE B &amp; C'!X$57)</f>
        <v>0</v>
      </c>
      <c r="G2096" s="9" t="str">
        <f t="shared" si="64"/>
        <v/>
      </c>
      <c r="H2096" s="52" t="str">
        <f t="shared" si="65"/>
        <v/>
      </c>
    </row>
    <row r="2097" spans="1:8">
      <c r="A2097" s="48" t="str">
        <f>('ANNEXURE B &amp; C'!X$3)</f>
        <v>410308</v>
      </c>
      <c r="B2097" s="2">
        <v>1060210</v>
      </c>
      <c r="C2097" s="2" t="s">
        <v>46</v>
      </c>
      <c r="D2097" s="20">
        <v>0</v>
      </c>
      <c r="E2097" s="20">
        <v>0</v>
      </c>
      <c r="F2097" s="38">
        <f>('ANNEXURE B &amp; C'!X$58)</f>
        <v>0</v>
      </c>
      <c r="G2097" s="9" t="str">
        <f t="shared" si="64"/>
        <v/>
      </c>
      <c r="H2097" s="52" t="str">
        <f t="shared" si="65"/>
        <v/>
      </c>
    </row>
    <row r="2098" spans="1:8">
      <c r="A2098" s="48" t="str">
        <f>('ANNEXURE B &amp; C'!X$3)</f>
        <v>410308</v>
      </c>
      <c r="B2098" s="2">
        <v>1060303</v>
      </c>
      <c r="C2098" s="2" t="s">
        <v>47</v>
      </c>
      <c r="D2098" s="20">
        <v>0</v>
      </c>
      <c r="E2098" s="20">
        <v>0</v>
      </c>
      <c r="F2098" s="38">
        <f>('ANNEXURE B &amp; C'!X$59)</f>
        <v>0</v>
      </c>
      <c r="G2098" s="9" t="str">
        <f t="shared" si="64"/>
        <v/>
      </c>
      <c r="H2098" s="52" t="str">
        <f t="shared" si="65"/>
        <v/>
      </c>
    </row>
    <row r="2099" spans="1:8">
      <c r="A2099" s="48" t="str">
        <f>('ANNEXURE B &amp; C'!X$3)</f>
        <v>410308</v>
      </c>
      <c r="B2099" s="2">
        <v>1060304</v>
      </c>
      <c r="C2099" s="2" t="s">
        <v>48</v>
      </c>
      <c r="D2099" s="20">
        <v>0</v>
      </c>
      <c r="E2099" s="20">
        <v>0</v>
      </c>
      <c r="F2099" s="38">
        <f>('ANNEXURE B &amp; C'!X$60)</f>
        <v>0</v>
      </c>
      <c r="G2099" s="9" t="str">
        <f t="shared" si="64"/>
        <v/>
      </c>
      <c r="H2099" s="52" t="str">
        <f t="shared" si="65"/>
        <v/>
      </c>
    </row>
    <row r="2100" spans="1:8">
      <c r="A2100" s="48" t="str">
        <f>('ANNEXURE B &amp; C'!X$3)</f>
        <v>410308</v>
      </c>
      <c r="B2100" s="2">
        <v>1060305</v>
      </c>
      <c r="C2100" s="2" t="s">
        <v>49</v>
      </c>
      <c r="D2100" s="20">
        <v>0</v>
      </c>
      <c r="E2100" s="20">
        <v>0</v>
      </c>
      <c r="F2100" s="38">
        <f>('ANNEXURE B &amp; C'!X$61)</f>
        <v>0</v>
      </c>
      <c r="G2100" s="9" t="str">
        <f t="shared" si="64"/>
        <v/>
      </c>
      <c r="H2100" s="52" t="str">
        <f t="shared" si="65"/>
        <v/>
      </c>
    </row>
    <row r="2101" spans="1:8">
      <c r="A2101" s="48" t="str">
        <f>('ANNEXURE B &amp; C'!X$3)</f>
        <v>410308</v>
      </c>
      <c r="B2101" s="2">
        <v>1060400</v>
      </c>
      <c r="C2101" s="2" t="s">
        <v>50</v>
      </c>
      <c r="D2101" s="20">
        <v>0</v>
      </c>
      <c r="E2101" s="20">
        <v>0</v>
      </c>
      <c r="F2101" s="38">
        <f>('ANNEXURE B &amp; C'!X$62)</f>
        <v>0</v>
      </c>
      <c r="G2101" s="9" t="str">
        <f t="shared" si="64"/>
        <v/>
      </c>
      <c r="H2101" s="52" t="str">
        <f t="shared" si="65"/>
        <v/>
      </c>
    </row>
    <row r="2102" spans="1:8">
      <c r="A2102" s="48" t="str">
        <f>('ANNEXURE B &amp; C'!X$3)</f>
        <v>410308</v>
      </c>
      <c r="B2102" s="2">
        <v>1060401</v>
      </c>
      <c r="C2102" s="2" t="s">
        <v>51</v>
      </c>
      <c r="D2102" s="20">
        <v>4000</v>
      </c>
      <c r="E2102" s="20">
        <v>0</v>
      </c>
      <c r="F2102" s="38">
        <f>('ANNEXURE B &amp; C'!X$63)</f>
        <v>4000</v>
      </c>
      <c r="G2102" s="9" t="str">
        <f t="shared" si="64"/>
        <v/>
      </c>
      <c r="H2102" s="52">
        <f t="shared" si="65"/>
        <v>0</v>
      </c>
    </row>
    <row r="2103" spans="1:8">
      <c r="A2103" s="48" t="str">
        <f>('ANNEXURE B &amp; C'!X$3)</f>
        <v>410308</v>
      </c>
      <c r="B2103" s="2">
        <v>1060402</v>
      </c>
      <c r="C2103" s="2" t="s">
        <v>52</v>
      </c>
      <c r="D2103" s="20">
        <v>10000</v>
      </c>
      <c r="E2103" s="20">
        <v>0</v>
      </c>
      <c r="F2103" s="38">
        <f>('ANNEXURE B &amp; C'!X$64)</f>
        <v>10000</v>
      </c>
      <c r="G2103" s="9" t="str">
        <f t="shared" si="64"/>
        <v/>
      </c>
      <c r="H2103" s="52">
        <f t="shared" si="65"/>
        <v>0</v>
      </c>
    </row>
    <row r="2104" spans="1:8">
      <c r="A2104" s="48" t="str">
        <f>('ANNEXURE B &amp; C'!X$3)</f>
        <v>410308</v>
      </c>
      <c r="B2104" s="2">
        <v>1060403</v>
      </c>
      <c r="C2104" s="2" t="s">
        <v>53</v>
      </c>
      <c r="D2104" s="20">
        <v>0</v>
      </c>
      <c r="E2104" s="20">
        <v>0</v>
      </c>
      <c r="F2104" s="38">
        <f>('ANNEXURE B &amp; C'!X$65)</f>
        <v>0</v>
      </c>
      <c r="G2104" s="9" t="str">
        <f t="shared" si="64"/>
        <v/>
      </c>
      <c r="H2104" s="52" t="str">
        <f t="shared" si="65"/>
        <v/>
      </c>
    </row>
    <row r="2105" spans="1:8">
      <c r="A2105" s="48" t="str">
        <f>('ANNEXURE B &amp; C'!X$3)</f>
        <v>410308</v>
      </c>
      <c r="B2105" s="2">
        <v>1060404</v>
      </c>
      <c r="C2105" s="2" t="s">
        <v>54</v>
      </c>
      <c r="D2105" s="20">
        <v>0</v>
      </c>
      <c r="E2105" s="20">
        <v>0</v>
      </c>
      <c r="F2105" s="38">
        <f>('ANNEXURE B &amp; C'!X$66)</f>
        <v>0</v>
      </c>
      <c r="G2105" s="9" t="str">
        <f t="shared" si="64"/>
        <v/>
      </c>
      <c r="H2105" s="52" t="str">
        <f t="shared" si="65"/>
        <v/>
      </c>
    </row>
    <row r="2106" spans="1:8">
      <c r="A2106" s="48" t="str">
        <f>('ANNEXURE B &amp; C'!X$3)</f>
        <v>410308</v>
      </c>
      <c r="B2106" s="2">
        <v>1060405</v>
      </c>
      <c r="C2106" s="2" t="s">
        <v>55</v>
      </c>
      <c r="D2106" s="20">
        <v>0</v>
      </c>
      <c r="E2106" s="20">
        <v>0</v>
      </c>
      <c r="F2106" s="38">
        <f>('ANNEXURE B &amp; C'!X$67)</f>
        <v>0</v>
      </c>
      <c r="G2106" s="9" t="str">
        <f t="shared" si="64"/>
        <v/>
      </c>
      <c r="H2106" s="52" t="str">
        <f t="shared" si="65"/>
        <v/>
      </c>
    </row>
    <row r="2107" spans="1:8">
      <c r="A2107" s="48" t="str">
        <f>('ANNEXURE B &amp; C'!X$3)</f>
        <v>410308</v>
      </c>
      <c r="B2107" s="2">
        <v>1060601</v>
      </c>
      <c r="C2107" s="2" t="s">
        <v>56</v>
      </c>
      <c r="D2107" s="20">
        <v>0</v>
      </c>
      <c r="E2107" s="20">
        <v>0</v>
      </c>
      <c r="F2107" s="38">
        <f>('ANNEXURE B &amp; C'!X$68)</f>
        <v>0</v>
      </c>
      <c r="G2107" s="9" t="str">
        <f t="shared" si="64"/>
        <v/>
      </c>
      <c r="H2107" s="52" t="str">
        <f t="shared" si="65"/>
        <v/>
      </c>
    </row>
    <row r="2108" spans="1:8">
      <c r="A2108" s="48" t="str">
        <f>('ANNEXURE B &amp; C'!X$3)</f>
        <v>410308</v>
      </c>
      <c r="B2108" s="2">
        <v>1060701</v>
      </c>
      <c r="C2108" s="2" t="s">
        <v>57</v>
      </c>
      <c r="D2108" s="20">
        <v>0</v>
      </c>
      <c r="E2108" s="20">
        <v>0</v>
      </c>
      <c r="F2108" s="38">
        <f>('ANNEXURE B &amp; C'!X$69)</f>
        <v>0</v>
      </c>
      <c r="G2108" s="9" t="str">
        <f t="shared" si="64"/>
        <v/>
      </c>
      <c r="H2108" s="52" t="str">
        <f t="shared" si="65"/>
        <v/>
      </c>
    </row>
    <row r="2109" spans="1:8">
      <c r="A2109" s="48" t="str">
        <f>('ANNEXURE B &amp; C'!X$3)</f>
        <v>410308</v>
      </c>
      <c r="B2109" s="2">
        <v>1060702</v>
      </c>
      <c r="C2109" s="2" t="s">
        <v>58</v>
      </c>
      <c r="D2109" s="20">
        <v>0</v>
      </c>
      <c r="E2109" s="20">
        <v>0</v>
      </c>
      <c r="F2109" s="38">
        <f>('ANNEXURE B &amp; C'!X$70)</f>
        <v>0</v>
      </c>
      <c r="G2109" s="9" t="str">
        <f t="shared" si="64"/>
        <v/>
      </c>
      <c r="H2109" s="52" t="str">
        <f t="shared" si="65"/>
        <v/>
      </c>
    </row>
    <row r="2110" spans="1:8">
      <c r="A2110" s="48" t="str">
        <f>('ANNEXURE B &amp; C'!X$3)</f>
        <v>410308</v>
      </c>
      <c r="B2110" s="2">
        <v>1061101</v>
      </c>
      <c r="C2110" s="2" t="s">
        <v>59</v>
      </c>
      <c r="D2110" s="20">
        <v>0</v>
      </c>
      <c r="E2110" s="20">
        <v>0</v>
      </c>
      <c r="F2110" s="38">
        <f>('ANNEXURE B &amp; C'!X$71)</f>
        <v>0</v>
      </c>
      <c r="G2110" s="9" t="str">
        <f t="shared" si="64"/>
        <v/>
      </c>
      <c r="H2110" s="52" t="str">
        <f t="shared" si="65"/>
        <v/>
      </c>
    </row>
    <row r="2111" spans="1:8">
      <c r="A2111" s="48" t="str">
        <f>('ANNEXURE B &amp; C'!X$3)</f>
        <v>410308</v>
      </c>
      <c r="B2111" s="2">
        <v>1061102</v>
      </c>
      <c r="C2111" s="2" t="s">
        <v>60</v>
      </c>
      <c r="D2111" s="20">
        <v>0</v>
      </c>
      <c r="E2111" s="20">
        <v>0</v>
      </c>
      <c r="F2111" s="38">
        <f>('ANNEXURE B &amp; C'!X$72)</f>
        <v>0</v>
      </c>
      <c r="G2111" s="9" t="str">
        <f t="shared" si="64"/>
        <v/>
      </c>
      <c r="H2111" s="52" t="str">
        <f t="shared" si="65"/>
        <v/>
      </c>
    </row>
    <row r="2112" spans="1:8">
      <c r="A2112" s="48" t="str">
        <f>('ANNEXURE B &amp; C'!X$3)</f>
        <v>410308</v>
      </c>
      <c r="B2112" s="2">
        <v>1061104</v>
      </c>
      <c r="C2112" s="2" t="s">
        <v>61</v>
      </c>
      <c r="D2112" s="20">
        <v>0</v>
      </c>
      <c r="E2112" s="20">
        <v>0</v>
      </c>
      <c r="F2112" s="38">
        <f>('ANNEXURE B &amp; C'!X$73)</f>
        <v>0</v>
      </c>
      <c r="G2112" s="9" t="str">
        <f t="shared" si="64"/>
        <v/>
      </c>
      <c r="H2112" s="52" t="str">
        <f t="shared" si="65"/>
        <v/>
      </c>
    </row>
    <row r="2113" spans="1:8">
      <c r="A2113" s="48" t="str">
        <f>('ANNEXURE B &amp; C'!X$3)</f>
        <v>410308</v>
      </c>
      <c r="B2113" s="2">
        <v>1061106</v>
      </c>
      <c r="C2113" s="2" t="s">
        <v>62</v>
      </c>
      <c r="D2113" s="20">
        <v>0</v>
      </c>
      <c r="E2113" s="20">
        <v>0</v>
      </c>
      <c r="F2113" s="38">
        <f>('ANNEXURE B &amp; C'!X$74)</f>
        <v>0</v>
      </c>
      <c r="G2113" s="9" t="str">
        <f t="shared" si="64"/>
        <v/>
      </c>
      <c r="H2113" s="52" t="str">
        <f t="shared" si="65"/>
        <v/>
      </c>
    </row>
    <row r="2114" spans="1:8">
      <c r="A2114" s="48" t="str">
        <f>('ANNEXURE B &amp; C'!X$3)</f>
        <v>410308</v>
      </c>
      <c r="B2114" s="2">
        <v>1061201</v>
      </c>
      <c r="C2114" s="2" t="s">
        <v>63</v>
      </c>
      <c r="D2114" s="20">
        <v>0</v>
      </c>
      <c r="E2114" s="20">
        <v>0</v>
      </c>
      <c r="F2114" s="38">
        <f>('ANNEXURE B &amp; C'!X$75)</f>
        <v>0</v>
      </c>
      <c r="G2114" s="9" t="str">
        <f t="shared" si="64"/>
        <v/>
      </c>
      <c r="H2114" s="52" t="str">
        <f t="shared" si="65"/>
        <v/>
      </c>
    </row>
    <row r="2115" spans="1:8">
      <c r="A2115" s="48" t="str">
        <f>('ANNEXURE B &amp; C'!X$3)</f>
        <v>410308</v>
      </c>
      <c r="B2115" s="2">
        <v>1061203</v>
      </c>
      <c r="C2115" s="2" t="s">
        <v>64</v>
      </c>
      <c r="D2115" s="20">
        <v>0</v>
      </c>
      <c r="E2115" s="20">
        <v>0</v>
      </c>
      <c r="F2115" s="38">
        <f>('ANNEXURE B &amp; C'!X$76)</f>
        <v>0</v>
      </c>
      <c r="G2115" s="9" t="str">
        <f t="shared" si="64"/>
        <v/>
      </c>
      <c r="H2115" s="52" t="str">
        <f t="shared" si="65"/>
        <v/>
      </c>
    </row>
    <row r="2116" spans="1:8">
      <c r="A2116" s="48" t="str">
        <f>('ANNEXURE B &amp; C'!X$3)</f>
        <v>410308</v>
      </c>
      <c r="B2116" s="2">
        <v>1061204</v>
      </c>
      <c r="C2116" s="2" t="s">
        <v>65</v>
      </c>
      <c r="D2116" s="20">
        <v>0</v>
      </c>
      <c r="E2116" s="20">
        <v>0</v>
      </c>
      <c r="F2116" s="38">
        <f>('ANNEXURE B &amp; C'!X$77)</f>
        <v>0</v>
      </c>
      <c r="G2116" s="9" t="str">
        <f t="shared" si="64"/>
        <v/>
      </c>
      <c r="H2116" s="52" t="str">
        <f t="shared" si="65"/>
        <v/>
      </c>
    </row>
    <row r="2117" spans="1:8">
      <c r="A2117" s="48" t="str">
        <f>('ANNEXURE B &amp; C'!X$3)</f>
        <v>410308</v>
      </c>
      <c r="B2117" s="2">
        <v>1061501</v>
      </c>
      <c r="C2117" s="2" t="s">
        <v>66</v>
      </c>
      <c r="D2117" s="20">
        <v>1000</v>
      </c>
      <c r="E2117" s="20">
        <v>0</v>
      </c>
      <c r="F2117" s="38">
        <f>('ANNEXURE B &amp; C'!X$78)</f>
        <v>1000</v>
      </c>
      <c r="G2117" s="9" t="str">
        <f t="shared" si="64"/>
        <v/>
      </c>
      <c r="H2117" s="52">
        <f t="shared" si="65"/>
        <v>0</v>
      </c>
    </row>
    <row r="2118" spans="1:8">
      <c r="A2118" s="48" t="str">
        <f>('ANNEXURE B &amp; C'!X$3)</f>
        <v>410308</v>
      </c>
      <c r="B2118" s="2">
        <v>1061502</v>
      </c>
      <c r="C2118" s="2" t="s">
        <v>67</v>
      </c>
      <c r="D2118" s="20">
        <v>0</v>
      </c>
      <c r="E2118" s="20">
        <v>0</v>
      </c>
      <c r="F2118" s="38">
        <f>('ANNEXURE B &amp; C'!X$79)</f>
        <v>0</v>
      </c>
      <c r="G2118" s="9" t="str">
        <f t="shared" si="64"/>
        <v/>
      </c>
      <c r="H2118" s="52" t="str">
        <f t="shared" si="65"/>
        <v/>
      </c>
    </row>
    <row r="2119" spans="1:8">
      <c r="A2119" s="48" t="str">
        <f>('ANNEXURE B &amp; C'!X$3)</f>
        <v>410308</v>
      </c>
      <c r="B2119" s="2">
        <v>1061507</v>
      </c>
      <c r="C2119" s="2" t="s">
        <v>68</v>
      </c>
      <c r="D2119" s="20">
        <v>0</v>
      </c>
      <c r="E2119" s="20">
        <v>0</v>
      </c>
      <c r="F2119" s="38">
        <f>('ANNEXURE B &amp; C'!X$80)</f>
        <v>0</v>
      </c>
      <c r="G2119" s="9" t="str">
        <f t="shared" si="64"/>
        <v/>
      </c>
      <c r="H2119" s="52" t="str">
        <f t="shared" si="65"/>
        <v/>
      </c>
    </row>
    <row r="2120" spans="1:8">
      <c r="A2120" s="48" t="str">
        <f>('ANNEXURE B &amp; C'!X$3)</f>
        <v>410308</v>
      </c>
      <c r="B2120" s="2">
        <v>1061508</v>
      </c>
      <c r="C2120" s="2" t="s">
        <v>69</v>
      </c>
      <c r="D2120" s="20">
        <v>0</v>
      </c>
      <c r="E2120" s="20">
        <v>0</v>
      </c>
      <c r="F2120" s="38">
        <f>('ANNEXURE B &amp; C'!X$81)</f>
        <v>0</v>
      </c>
      <c r="G2120" s="9" t="str">
        <f t="shared" si="64"/>
        <v/>
      </c>
      <c r="H2120" s="52" t="str">
        <f t="shared" si="65"/>
        <v/>
      </c>
    </row>
    <row r="2121" spans="1:8">
      <c r="A2121" s="48" t="str">
        <f>('ANNEXURE B &amp; C'!X$3)</f>
        <v>410308</v>
      </c>
      <c r="B2121" s="2">
        <v>1061701</v>
      </c>
      <c r="C2121" s="2" t="s">
        <v>70</v>
      </c>
      <c r="D2121" s="20">
        <v>0</v>
      </c>
      <c r="E2121" s="20">
        <v>0</v>
      </c>
      <c r="F2121" s="38">
        <f>('ANNEXURE B &amp; C'!X$82)</f>
        <v>0</v>
      </c>
      <c r="G2121" s="9" t="str">
        <f t="shared" si="64"/>
        <v/>
      </c>
      <c r="H2121" s="52" t="str">
        <f t="shared" si="65"/>
        <v/>
      </c>
    </row>
    <row r="2122" spans="1:8">
      <c r="A2122" s="48" t="str">
        <f>('ANNEXURE B &amp; C'!X$3)</f>
        <v>410308</v>
      </c>
      <c r="B2122" s="2">
        <v>1061705</v>
      </c>
      <c r="C2122" s="2" t="s">
        <v>71</v>
      </c>
      <c r="D2122" s="20">
        <v>0</v>
      </c>
      <c r="E2122" s="20">
        <v>0</v>
      </c>
      <c r="F2122" s="38">
        <f>('ANNEXURE B &amp; C'!X$83)</f>
        <v>0</v>
      </c>
      <c r="G2122" s="9" t="str">
        <f t="shared" ref="G2122:G2185" si="66">IF(E2122&lt;0.01,"",IF(E2122&gt;F2122,"BUDGET ERROR - INSUFICIENT",""))</f>
        <v/>
      </c>
      <c r="H2122" s="52" t="str">
        <f t="shared" ref="H2122:H2185" si="67">IF(F2122&lt;0.1,"",IF(D2122=0,"NO ORIGINAL BUDGET",(F2122-D2122)/D2122))</f>
        <v/>
      </c>
    </row>
    <row r="2123" spans="1:8">
      <c r="A2123" s="48" t="str">
        <f>('ANNEXURE B &amp; C'!X$3)</f>
        <v>410308</v>
      </c>
      <c r="B2123" s="2">
        <v>1061799</v>
      </c>
      <c r="C2123" s="2" t="s">
        <v>72</v>
      </c>
      <c r="D2123" s="20">
        <v>5000</v>
      </c>
      <c r="E2123" s="20">
        <v>166.75</v>
      </c>
      <c r="F2123" s="38">
        <f>('ANNEXURE B &amp; C'!X$84)</f>
        <v>5000</v>
      </c>
      <c r="G2123" s="9" t="str">
        <f t="shared" si="66"/>
        <v/>
      </c>
      <c r="H2123" s="52">
        <f t="shared" si="67"/>
        <v>0</v>
      </c>
    </row>
    <row r="2124" spans="1:8">
      <c r="A2124" s="48" t="str">
        <f>('ANNEXURE B &amp; C'!X$3)</f>
        <v>410308</v>
      </c>
      <c r="B2124" s="2">
        <v>1061800</v>
      </c>
      <c r="C2124" s="2" t="s">
        <v>73</v>
      </c>
      <c r="D2124" s="20">
        <v>2000</v>
      </c>
      <c r="E2124" s="20">
        <v>0</v>
      </c>
      <c r="F2124" s="38">
        <f>('ANNEXURE B &amp; C'!X$85)</f>
        <v>2000</v>
      </c>
      <c r="G2124" s="9" t="str">
        <f t="shared" si="66"/>
        <v/>
      </c>
      <c r="H2124" s="52">
        <f t="shared" si="67"/>
        <v>0</v>
      </c>
    </row>
    <row r="2125" spans="1:8">
      <c r="A2125" s="48" t="str">
        <f>('ANNEXURE B &amp; C'!X$3)</f>
        <v>410308</v>
      </c>
      <c r="B2125" s="2">
        <v>1061801</v>
      </c>
      <c r="C2125" s="2" t="s">
        <v>74</v>
      </c>
      <c r="D2125" s="20">
        <v>0</v>
      </c>
      <c r="E2125" s="20">
        <v>0</v>
      </c>
      <c r="F2125" s="38">
        <f>('ANNEXURE B &amp; C'!X$86)</f>
        <v>0</v>
      </c>
      <c r="G2125" s="9" t="str">
        <f t="shared" si="66"/>
        <v/>
      </c>
      <c r="H2125" s="52" t="str">
        <f t="shared" si="67"/>
        <v/>
      </c>
    </row>
    <row r="2126" spans="1:8">
      <c r="A2126" s="48" t="str">
        <f>('ANNEXURE B &amp; C'!X$3)</f>
        <v>410308</v>
      </c>
      <c r="B2126" s="2">
        <v>1061802</v>
      </c>
      <c r="C2126" s="2" t="s">
        <v>75</v>
      </c>
      <c r="D2126" s="20">
        <v>0</v>
      </c>
      <c r="E2126" s="20">
        <v>0</v>
      </c>
      <c r="F2126" s="38">
        <f>('ANNEXURE B &amp; C'!X$87)</f>
        <v>0</v>
      </c>
      <c r="G2126" s="9" t="str">
        <f t="shared" si="66"/>
        <v/>
      </c>
      <c r="H2126" s="52" t="str">
        <f t="shared" si="67"/>
        <v/>
      </c>
    </row>
    <row r="2127" spans="1:8">
      <c r="A2127" s="48" t="str">
        <f>('ANNEXURE B &amp; C'!X$3)</f>
        <v>410308</v>
      </c>
      <c r="B2127" s="2">
        <v>1061805</v>
      </c>
      <c r="C2127" s="2" t="s">
        <v>76</v>
      </c>
      <c r="D2127" s="20">
        <v>0</v>
      </c>
      <c r="E2127" s="20">
        <v>0</v>
      </c>
      <c r="F2127" s="38">
        <f>('ANNEXURE B &amp; C'!X$88)</f>
        <v>0</v>
      </c>
      <c r="G2127" s="9" t="str">
        <f t="shared" si="66"/>
        <v/>
      </c>
      <c r="H2127" s="52" t="str">
        <f t="shared" si="67"/>
        <v/>
      </c>
    </row>
    <row r="2128" spans="1:8">
      <c r="A2128" s="48" t="str">
        <f>('ANNEXURE B &amp; C'!X$3)</f>
        <v>410308</v>
      </c>
      <c r="B2128" s="2">
        <v>1061806</v>
      </c>
      <c r="C2128" s="2" t="s">
        <v>77</v>
      </c>
      <c r="D2128" s="20">
        <v>40000</v>
      </c>
      <c r="E2128" s="20">
        <v>9766.76</v>
      </c>
      <c r="F2128" s="38">
        <f>('ANNEXURE B &amp; C'!X$89)</f>
        <v>40500</v>
      </c>
      <c r="G2128" s="9" t="str">
        <f t="shared" si="66"/>
        <v/>
      </c>
      <c r="H2128" s="52">
        <f t="shared" si="67"/>
        <v>1.2500000000000001E-2</v>
      </c>
    </row>
    <row r="2129" spans="1:8">
      <c r="A2129" s="48" t="str">
        <f>('ANNEXURE B &amp; C'!X$3)</f>
        <v>410308</v>
      </c>
      <c r="B2129" s="2">
        <v>1061899</v>
      </c>
      <c r="C2129" s="2" t="s">
        <v>78</v>
      </c>
      <c r="D2129" s="20">
        <v>0</v>
      </c>
      <c r="E2129" s="20">
        <v>0</v>
      </c>
      <c r="F2129" s="38">
        <f>('ANNEXURE B &amp; C'!X$90)</f>
        <v>0</v>
      </c>
      <c r="G2129" s="9" t="str">
        <f t="shared" si="66"/>
        <v/>
      </c>
      <c r="H2129" s="52" t="str">
        <f t="shared" si="67"/>
        <v/>
      </c>
    </row>
    <row r="2130" spans="1:8">
      <c r="A2130" s="48" t="str">
        <f>('ANNEXURE B &amp; C'!X$3)</f>
        <v>410308</v>
      </c>
      <c r="B2130" s="2">
        <v>1061900</v>
      </c>
      <c r="C2130" s="2" t="s">
        <v>79</v>
      </c>
      <c r="D2130" s="20">
        <v>4200</v>
      </c>
      <c r="E2130" s="20">
        <v>1594.75</v>
      </c>
      <c r="F2130" s="38">
        <f>('ANNEXURE B &amp; C'!X$91)</f>
        <v>4200</v>
      </c>
      <c r="G2130" s="9" t="str">
        <f t="shared" si="66"/>
        <v/>
      </c>
      <c r="H2130" s="52">
        <f t="shared" si="67"/>
        <v>0</v>
      </c>
    </row>
    <row r="2131" spans="1:8">
      <c r="A2131" s="48" t="str">
        <f>('ANNEXURE B &amp; C'!X$3)</f>
        <v>410308</v>
      </c>
      <c r="B2131" s="2">
        <v>1061902</v>
      </c>
      <c r="C2131" s="2" t="s">
        <v>80</v>
      </c>
      <c r="D2131" s="20">
        <v>0</v>
      </c>
      <c r="E2131" s="20">
        <v>0</v>
      </c>
      <c r="F2131" s="38">
        <f>('ANNEXURE B &amp; C'!X$92)</f>
        <v>0</v>
      </c>
      <c r="G2131" s="9" t="str">
        <f t="shared" si="66"/>
        <v/>
      </c>
      <c r="H2131" s="52" t="str">
        <f t="shared" si="67"/>
        <v/>
      </c>
    </row>
    <row r="2132" spans="1:8">
      <c r="A2132" s="48" t="str">
        <f>('ANNEXURE B &amp; C'!X$3)</f>
        <v>410308</v>
      </c>
      <c r="B2132" s="2">
        <v>1061903</v>
      </c>
      <c r="C2132" s="2" t="s">
        <v>81</v>
      </c>
      <c r="D2132" s="20">
        <v>0</v>
      </c>
      <c r="E2132" s="20">
        <v>0</v>
      </c>
      <c r="F2132" s="38">
        <f>('ANNEXURE B &amp; C'!X$93)</f>
        <v>0</v>
      </c>
      <c r="G2132" s="9" t="str">
        <f t="shared" si="66"/>
        <v/>
      </c>
      <c r="H2132" s="52" t="str">
        <f t="shared" si="67"/>
        <v/>
      </c>
    </row>
    <row r="2133" spans="1:8">
      <c r="A2133" s="48" t="str">
        <f>('ANNEXURE B &amp; C'!X$3)</f>
        <v>410308</v>
      </c>
      <c r="B2133" s="2">
        <v>1061904</v>
      </c>
      <c r="C2133" s="2" t="s">
        <v>82</v>
      </c>
      <c r="D2133" s="20">
        <v>0</v>
      </c>
      <c r="E2133" s="20">
        <v>0</v>
      </c>
      <c r="F2133" s="38">
        <f>('ANNEXURE B &amp; C'!X$94)</f>
        <v>0</v>
      </c>
      <c r="G2133" s="9" t="str">
        <f t="shared" si="66"/>
        <v/>
      </c>
      <c r="H2133" s="52" t="str">
        <f t="shared" si="67"/>
        <v/>
      </c>
    </row>
    <row r="2134" spans="1:8">
      <c r="A2134" s="48" t="str">
        <f>('ANNEXURE B &amp; C'!X$3)</f>
        <v>410308</v>
      </c>
      <c r="B2134" s="2">
        <v>1062001</v>
      </c>
      <c r="C2134" s="2" t="s">
        <v>83</v>
      </c>
      <c r="D2134" s="20">
        <v>0</v>
      </c>
      <c r="E2134" s="20">
        <v>0</v>
      </c>
      <c r="F2134" s="38">
        <f>('ANNEXURE B &amp; C'!X$95)</f>
        <v>0</v>
      </c>
      <c r="G2134" s="9" t="str">
        <f t="shared" si="66"/>
        <v/>
      </c>
      <c r="H2134" s="52" t="str">
        <f t="shared" si="67"/>
        <v/>
      </c>
    </row>
    <row r="2135" spans="1:8">
      <c r="A2135" s="48" t="str">
        <f>('ANNEXURE B &amp; C'!X$3)</f>
        <v>410308</v>
      </c>
      <c r="B2135" s="2">
        <v>1062003</v>
      </c>
      <c r="C2135" s="2" t="s">
        <v>84</v>
      </c>
      <c r="D2135" s="20">
        <v>0</v>
      </c>
      <c r="E2135" s="20">
        <v>0</v>
      </c>
      <c r="F2135" s="38">
        <f>('ANNEXURE B &amp; C'!X$96)</f>
        <v>0</v>
      </c>
      <c r="G2135" s="9" t="str">
        <f t="shared" si="66"/>
        <v/>
      </c>
      <c r="H2135" s="52" t="str">
        <f t="shared" si="67"/>
        <v/>
      </c>
    </row>
    <row r="2136" spans="1:8">
      <c r="A2136" s="48" t="str">
        <f>('ANNEXURE B &amp; C'!X$3)</f>
        <v>410308</v>
      </c>
      <c r="B2136" s="2">
        <v>1062009</v>
      </c>
      <c r="C2136" s="2" t="s">
        <v>85</v>
      </c>
      <c r="D2136" s="20">
        <v>0</v>
      </c>
      <c r="E2136" s="20">
        <v>0</v>
      </c>
      <c r="F2136" s="38">
        <f>('ANNEXURE B &amp; C'!X$97)</f>
        <v>0</v>
      </c>
      <c r="G2136" s="9" t="str">
        <f t="shared" si="66"/>
        <v/>
      </c>
      <c r="H2136" s="52" t="str">
        <f t="shared" si="67"/>
        <v/>
      </c>
    </row>
    <row r="2137" spans="1:8">
      <c r="A2137" s="48" t="str">
        <f>('ANNEXURE B &amp; C'!X$3)</f>
        <v>410308</v>
      </c>
      <c r="B2137" s="2">
        <v>1062010</v>
      </c>
      <c r="C2137" s="2" t="s">
        <v>86</v>
      </c>
      <c r="D2137" s="20">
        <v>0</v>
      </c>
      <c r="E2137" s="20">
        <v>0</v>
      </c>
      <c r="F2137" s="38">
        <f>('ANNEXURE B &amp; C'!X$98)</f>
        <v>0</v>
      </c>
      <c r="G2137" s="9" t="str">
        <f t="shared" si="66"/>
        <v/>
      </c>
      <c r="H2137" s="52" t="str">
        <f t="shared" si="67"/>
        <v/>
      </c>
    </row>
    <row r="2138" spans="1:8">
      <c r="A2138" s="48" t="str">
        <f>('ANNEXURE B &amp; C'!X$3)</f>
        <v>410308</v>
      </c>
      <c r="B2138" s="2">
        <v>1062201</v>
      </c>
      <c r="C2138" s="2" t="s">
        <v>87</v>
      </c>
      <c r="D2138" s="20">
        <v>0</v>
      </c>
      <c r="E2138" s="20">
        <v>0</v>
      </c>
      <c r="F2138" s="38">
        <f>('ANNEXURE B &amp; C'!X$99)</f>
        <v>0</v>
      </c>
      <c r="G2138" s="9" t="str">
        <f t="shared" si="66"/>
        <v/>
      </c>
      <c r="H2138" s="52" t="str">
        <f t="shared" si="67"/>
        <v/>
      </c>
    </row>
    <row r="2139" spans="1:8">
      <c r="A2139" s="48" t="str">
        <f>('ANNEXURE B &amp; C'!X$3)</f>
        <v>410308</v>
      </c>
      <c r="B2139" s="3">
        <v>1066990</v>
      </c>
      <c r="C2139" s="3" t="s">
        <v>88</v>
      </c>
      <c r="D2139" s="39">
        <v>76200</v>
      </c>
      <c r="E2139" s="39">
        <v>21528.260000000002</v>
      </c>
      <c r="F2139" s="39">
        <f>SUM(F2086:F2138)</f>
        <v>86700</v>
      </c>
      <c r="G2139" s="9" t="str">
        <f t="shared" si="66"/>
        <v/>
      </c>
      <c r="H2139" s="52">
        <f t="shared" si="67"/>
        <v>0.13779527559055119</v>
      </c>
    </row>
    <row r="2140" spans="1:8">
      <c r="B2140" s="1"/>
      <c r="C2140" s="1"/>
      <c r="D2140" s="31"/>
      <c r="E2140" s="31"/>
      <c r="F2140" s="31"/>
      <c r="G2140" s="9" t="str">
        <f t="shared" si="66"/>
        <v/>
      </c>
      <c r="H2140" s="52" t="str">
        <f t="shared" si="67"/>
        <v/>
      </c>
    </row>
    <row r="2141" spans="1:8">
      <c r="A2141" s="48" t="str">
        <f>('ANNEXURE B &amp; C'!X$3)</f>
        <v>410308</v>
      </c>
      <c r="B2141" s="1">
        <v>1080000</v>
      </c>
      <c r="C2141" s="1" t="s">
        <v>89</v>
      </c>
      <c r="D2141" s="31"/>
      <c r="E2141" s="31"/>
      <c r="F2141" s="31"/>
      <c r="G2141" s="9" t="str">
        <f t="shared" si="66"/>
        <v/>
      </c>
      <c r="H2141" s="52" t="str">
        <f t="shared" si="67"/>
        <v/>
      </c>
    </row>
    <row r="2142" spans="1:8">
      <c r="A2142" s="48" t="str">
        <f>('ANNEXURE B &amp; C'!X$3)</f>
        <v>410308</v>
      </c>
      <c r="B2142" s="2">
        <v>1088020</v>
      </c>
      <c r="C2142" s="2" t="s">
        <v>90</v>
      </c>
      <c r="D2142" s="20">
        <v>0</v>
      </c>
      <c r="E2142" s="20">
        <v>0</v>
      </c>
      <c r="F2142" s="38">
        <f>('ANNEXURE B &amp; C'!X$103)</f>
        <v>0</v>
      </c>
      <c r="G2142" s="9" t="str">
        <f t="shared" si="66"/>
        <v/>
      </c>
      <c r="H2142" s="52" t="str">
        <f t="shared" si="67"/>
        <v/>
      </c>
    </row>
    <row r="2143" spans="1:8">
      <c r="A2143" s="48" t="str">
        <f>('ANNEXURE B &amp; C'!X$3)</f>
        <v>410308</v>
      </c>
      <c r="B2143" s="2">
        <v>1088080</v>
      </c>
      <c r="C2143" s="2" t="s">
        <v>91</v>
      </c>
      <c r="D2143" s="20">
        <v>0</v>
      </c>
      <c r="E2143" s="20">
        <v>0</v>
      </c>
      <c r="F2143" s="38">
        <f>('ANNEXURE B &amp; C'!X$104)</f>
        <v>0</v>
      </c>
      <c r="G2143" s="9" t="str">
        <f t="shared" si="66"/>
        <v/>
      </c>
      <c r="H2143" s="52" t="str">
        <f t="shared" si="67"/>
        <v/>
      </c>
    </row>
    <row r="2144" spans="1:8">
      <c r="A2144" s="48" t="str">
        <f>('ANNEXURE B &amp; C'!X$3)</f>
        <v>410308</v>
      </c>
      <c r="B2144" s="2">
        <v>1088081</v>
      </c>
      <c r="C2144" s="2" t="s">
        <v>92</v>
      </c>
      <c r="D2144" s="20">
        <v>0</v>
      </c>
      <c r="E2144" s="20">
        <v>0</v>
      </c>
      <c r="F2144" s="38">
        <f>('ANNEXURE B &amp; C'!X$105)</f>
        <v>0</v>
      </c>
      <c r="G2144" s="9" t="str">
        <f t="shared" si="66"/>
        <v/>
      </c>
      <c r="H2144" s="52" t="str">
        <f t="shared" si="67"/>
        <v/>
      </c>
    </row>
    <row r="2145" spans="1:8">
      <c r="A2145" s="48" t="str">
        <f>('ANNEXURE B &amp; C'!X$3)</f>
        <v>410308</v>
      </c>
      <c r="B2145" s="2">
        <v>1088082</v>
      </c>
      <c r="C2145" s="2" t="s">
        <v>93</v>
      </c>
      <c r="D2145" s="20">
        <v>0</v>
      </c>
      <c r="E2145" s="20">
        <v>0</v>
      </c>
      <c r="F2145" s="38">
        <f>('ANNEXURE B &amp; C'!X$106)</f>
        <v>0</v>
      </c>
      <c r="G2145" s="9" t="str">
        <f t="shared" si="66"/>
        <v/>
      </c>
      <c r="H2145" s="52" t="str">
        <f t="shared" si="67"/>
        <v/>
      </c>
    </row>
    <row r="2146" spans="1:8">
      <c r="A2146" s="48" t="str">
        <f>('ANNEXURE B &amp; C'!X$3)</f>
        <v>410308</v>
      </c>
      <c r="B2146" s="2">
        <v>1088083</v>
      </c>
      <c r="C2146" s="2" t="s">
        <v>94</v>
      </c>
      <c r="D2146" s="20">
        <v>0</v>
      </c>
      <c r="E2146" s="20">
        <v>0</v>
      </c>
      <c r="F2146" s="38">
        <f>('ANNEXURE B &amp; C'!X$107)</f>
        <v>0</v>
      </c>
      <c r="G2146" s="9" t="str">
        <f t="shared" si="66"/>
        <v/>
      </c>
      <c r="H2146" s="52" t="str">
        <f t="shared" si="67"/>
        <v/>
      </c>
    </row>
    <row r="2147" spans="1:8">
      <c r="A2147" s="48" t="str">
        <f>('ANNEXURE B &amp; C'!X$3)</f>
        <v>410308</v>
      </c>
      <c r="B2147" s="2">
        <v>1088084</v>
      </c>
      <c r="C2147" s="2" t="s">
        <v>95</v>
      </c>
      <c r="D2147" s="20">
        <v>0</v>
      </c>
      <c r="E2147" s="20">
        <v>0</v>
      </c>
      <c r="F2147" s="38">
        <f>('ANNEXURE B &amp; C'!X$108)</f>
        <v>0</v>
      </c>
      <c r="G2147" s="9" t="str">
        <f t="shared" si="66"/>
        <v/>
      </c>
      <c r="H2147" s="52" t="str">
        <f t="shared" si="67"/>
        <v/>
      </c>
    </row>
    <row r="2148" spans="1:8">
      <c r="A2148" s="48" t="str">
        <f>('ANNEXURE B &amp; C'!X$3)</f>
        <v>410308</v>
      </c>
      <c r="B2148" s="2">
        <v>1088085</v>
      </c>
      <c r="C2148" s="2" t="s">
        <v>96</v>
      </c>
      <c r="D2148" s="20">
        <v>0</v>
      </c>
      <c r="E2148" s="20">
        <v>0</v>
      </c>
      <c r="F2148" s="38">
        <f>('ANNEXURE B &amp; C'!X$109)</f>
        <v>0</v>
      </c>
      <c r="G2148" s="9" t="str">
        <f t="shared" si="66"/>
        <v/>
      </c>
      <c r="H2148" s="52" t="str">
        <f t="shared" si="67"/>
        <v/>
      </c>
    </row>
    <row r="2149" spans="1:8">
      <c r="A2149" s="48" t="str">
        <f>('ANNEXURE B &amp; C'!X$3)</f>
        <v>410308</v>
      </c>
      <c r="B2149" s="2">
        <v>1088110</v>
      </c>
      <c r="C2149" s="2" t="s">
        <v>61</v>
      </c>
      <c r="D2149" s="20">
        <v>0</v>
      </c>
      <c r="E2149" s="20">
        <v>0</v>
      </c>
      <c r="F2149" s="38">
        <f>('ANNEXURE B &amp; C'!X$110)</f>
        <v>0</v>
      </c>
      <c r="G2149" s="9" t="str">
        <f t="shared" si="66"/>
        <v/>
      </c>
      <c r="H2149" s="52" t="str">
        <f t="shared" si="67"/>
        <v/>
      </c>
    </row>
    <row r="2150" spans="1:8">
      <c r="A2150" s="48" t="str">
        <f>('ANNEXURE B &amp; C'!X$3)</f>
        <v>410308</v>
      </c>
      <c r="B2150" s="2">
        <v>1088180</v>
      </c>
      <c r="C2150" s="2" t="s">
        <v>97</v>
      </c>
      <c r="D2150" s="20">
        <v>0</v>
      </c>
      <c r="E2150" s="20">
        <v>0</v>
      </c>
      <c r="F2150" s="38">
        <f>('ANNEXURE B &amp; C'!X$111)</f>
        <v>0</v>
      </c>
      <c r="G2150" s="9" t="str">
        <f t="shared" si="66"/>
        <v/>
      </c>
      <c r="H2150" s="52" t="str">
        <f t="shared" si="67"/>
        <v/>
      </c>
    </row>
    <row r="2151" spans="1:8">
      <c r="A2151" s="48" t="str">
        <f>('ANNEXURE B &amp; C'!X$3)</f>
        <v>410308</v>
      </c>
      <c r="B2151" s="3">
        <v>1088990</v>
      </c>
      <c r="C2151" s="3" t="s">
        <v>98</v>
      </c>
      <c r="D2151" s="39">
        <v>0</v>
      </c>
      <c r="E2151" s="39">
        <v>0</v>
      </c>
      <c r="F2151" s="39">
        <f>SUM(F2141:F2150)</f>
        <v>0</v>
      </c>
      <c r="G2151" s="9" t="str">
        <f t="shared" si="66"/>
        <v/>
      </c>
      <c r="H2151" s="52" t="str">
        <f t="shared" si="67"/>
        <v/>
      </c>
    </row>
    <row r="2152" spans="1:8">
      <c r="B2152" s="1"/>
      <c r="C2152" s="1"/>
      <c r="D2152" s="31"/>
      <c r="E2152" s="31"/>
      <c r="F2152" s="31"/>
      <c r="G2152" s="9" t="str">
        <f t="shared" si="66"/>
        <v/>
      </c>
      <c r="H2152" s="52" t="str">
        <f t="shared" si="67"/>
        <v/>
      </c>
    </row>
    <row r="2153" spans="1:8" ht="15.75" thickBot="1">
      <c r="A2153" s="48" t="str">
        <f>('ANNEXURE B &amp; C'!X$3)</f>
        <v>410308</v>
      </c>
      <c r="B2153" s="4">
        <v>1089995</v>
      </c>
      <c r="C2153" s="4" t="s">
        <v>99</v>
      </c>
      <c r="D2153" s="40">
        <v>76200</v>
      </c>
      <c r="E2153" s="40">
        <v>21528.260000000002</v>
      </c>
      <c r="F2153" s="40">
        <f>SUM(F2151+F2139)</f>
        <v>86700</v>
      </c>
      <c r="G2153" s="9" t="str">
        <f t="shared" si="66"/>
        <v/>
      </c>
      <c r="H2153" s="52">
        <f t="shared" si="67"/>
        <v>0.13779527559055119</v>
      </c>
    </row>
    <row r="2154" spans="1:8" ht="15.75" thickTop="1">
      <c r="B2154" s="1"/>
      <c r="C2154" s="1"/>
      <c r="D2154" s="31"/>
      <c r="E2154" s="31"/>
      <c r="F2154" s="31"/>
      <c r="G2154" s="9" t="str">
        <f t="shared" si="66"/>
        <v/>
      </c>
      <c r="H2154" s="52" t="str">
        <f t="shared" si="67"/>
        <v/>
      </c>
    </row>
    <row r="2155" spans="1:8">
      <c r="A2155" s="48" t="str">
        <f>('ANNEXURE B &amp; C'!X$3)</f>
        <v>410308</v>
      </c>
      <c r="B2155" s="1">
        <v>1100000</v>
      </c>
      <c r="C2155" s="1" t="s">
        <v>100</v>
      </c>
      <c r="D2155" s="31"/>
      <c r="E2155" s="31"/>
      <c r="F2155" s="31"/>
      <c r="G2155" s="9" t="str">
        <f t="shared" si="66"/>
        <v/>
      </c>
      <c r="H2155" s="52" t="str">
        <f t="shared" si="67"/>
        <v/>
      </c>
    </row>
    <row r="2156" spans="1:8">
      <c r="A2156" s="48" t="str">
        <f>('ANNEXURE B &amp; C'!X$3)</f>
        <v>410308</v>
      </c>
      <c r="B2156" s="2">
        <v>1101200</v>
      </c>
      <c r="C2156" s="2" t="s">
        <v>101</v>
      </c>
      <c r="D2156" s="20">
        <v>0</v>
      </c>
      <c r="E2156" s="20">
        <v>0</v>
      </c>
      <c r="F2156" s="38">
        <f>('ANNEXURE B &amp; C'!X$117)</f>
        <v>0</v>
      </c>
      <c r="G2156" s="9" t="str">
        <f t="shared" si="66"/>
        <v/>
      </c>
      <c r="H2156" s="52" t="str">
        <f t="shared" si="67"/>
        <v/>
      </c>
    </row>
    <row r="2157" spans="1:8">
      <c r="A2157" s="48" t="str">
        <f>('ANNEXURE B &amp; C'!X$3)</f>
        <v>410308</v>
      </c>
      <c r="B2157" s="2">
        <v>1101201</v>
      </c>
      <c r="C2157" s="2" t="s">
        <v>102</v>
      </c>
      <c r="D2157" s="20">
        <v>0</v>
      </c>
      <c r="E2157" s="20">
        <v>0</v>
      </c>
      <c r="F2157" s="38">
        <f>('ANNEXURE B &amp; C'!X$118)</f>
        <v>0</v>
      </c>
      <c r="G2157" s="9" t="str">
        <f t="shared" si="66"/>
        <v/>
      </c>
      <c r="H2157" s="52" t="str">
        <f t="shared" si="67"/>
        <v/>
      </c>
    </row>
    <row r="2158" spans="1:8">
      <c r="A2158" s="48" t="str">
        <f>('ANNEXURE B &amp; C'!X$3)</f>
        <v>410308</v>
      </c>
      <c r="B2158" s="2">
        <v>1101203</v>
      </c>
      <c r="C2158" s="2" t="s">
        <v>103</v>
      </c>
      <c r="D2158" s="20">
        <v>0</v>
      </c>
      <c r="E2158" s="20">
        <v>0</v>
      </c>
      <c r="F2158" s="38">
        <f>('ANNEXURE B &amp; C'!X$119)</f>
        <v>0</v>
      </c>
      <c r="G2158" s="9" t="str">
        <f t="shared" si="66"/>
        <v/>
      </c>
      <c r="H2158" s="52" t="str">
        <f t="shared" si="67"/>
        <v/>
      </c>
    </row>
    <row r="2159" spans="1:8">
      <c r="A2159" s="48" t="str">
        <f>('ANNEXURE B &amp; C'!X$3)</f>
        <v>410308</v>
      </c>
      <c r="B2159" s="2">
        <v>1101204</v>
      </c>
      <c r="C2159" s="2" t="s">
        <v>104</v>
      </c>
      <c r="D2159" s="20">
        <v>0</v>
      </c>
      <c r="E2159" s="20">
        <v>0</v>
      </c>
      <c r="F2159" s="38">
        <f>('ANNEXURE B &amp; C'!X$120)</f>
        <v>0</v>
      </c>
      <c r="G2159" s="9" t="str">
        <f t="shared" si="66"/>
        <v/>
      </c>
      <c r="H2159" s="52" t="str">
        <f t="shared" si="67"/>
        <v/>
      </c>
    </row>
    <row r="2160" spans="1:8" ht="15.75" thickBot="1">
      <c r="A2160" s="48" t="str">
        <f>('ANNEXURE B &amp; C'!X$3)</f>
        <v>410308</v>
      </c>
      <c r="B2160" s="4">
        <v>1109995</v>
      </c>
      <c r="C2160" s="4" t="s">
        <v>105</v>
      </c>
      <c r="D2160" s="40">
        <v>0</v>
      </c>
      <c r="E2160" s="40">
        <v>0</v>
      </c>
      <c r="F2160" s="40">
        <f>SUM(F2156:F2159)</f>
        <v>0</v>
      </c>
      <c r="G2160" s="9" t="str">
        <f t="shared" si="66"/>
        <v/>
      </c>
      <c r="H2160" s="52" t="str">
        <f t="shared" si="67"/>
        <v/>
      </c>
    </row>
    <row r="2161" spans="1:8" ht="15.75" thickTop="1">
      <c r="B2161" s="1"/>
      <c r="C2161" s="1"/>
      <c r="D2161" s="31"/>
      <c r="E2161" s="31"/>
      <c r="F2161" s="31"/>
      <c r="G2161" s="9" t="str">
        <f t="shared" si="66"/>
        <v/>
      </c>
      <c r="H2161" s="52" t="str">
        <f t="shared" si="67"/>
        <v/>
      </c>
    </row>
    <row r="2162" spans="1:8">
      <c r="A2162" s="48" t="str">
        <f>('ANNEXURE B &amp; C'!X$3)</f>
        <v>410308</v>
      </c>
      <c r="B2162" s="1">
        <v>1120000</v>
      </c>
      <c r="C2162" s="1" t="s">
        <v>106</v>
      </c>
      <c r="D2162" s="31"/>
      <c r="E2162" s="31"/>
      <c r="F2162" s="31"/>
      <c r="G2162" s="9" t="str">
        <f t="shared" si="66"/>
        <v/>
      </c>
      <c r="H2162" s="52" t="str">
        <f t="shared" si="67"/>
        <v/>
      </c>
    </row>
    <row r="2163" spans="1:8">
      <c r="A2163" s="48" t="str">
        <f>('ANNEXURE B &amp; C'!X$3)</f>
        <v>410308</v>
      </c>
      <c r="B2163" s="2">
        <v>1120300</v>
      </c>
      <c r="C2163" s="2" t="s">
        <v>106</v>
      </c>
      <c r="D2163" s="20">
        <v>0</v>
      </c>
      <c r="E2163" s="20">
        <v>0</v>
      </c>
      <c r="F2163" s="38">
        <f>('ANNEXURE B &amp; C'!X$124)</f>
        <v>0</v>
      </c>
      <c r="G2163" s="9" t="str">
        <f t="shared" si="66"/>
        <v/>
      </c>
      <c r="H2163" s="52" t="str">
        <f t="shared" si="67"/>
        <v/>
      </c>
    </row>
    <row r="2164" spans="1:8" ht="15.75" thickBot="1">
      <c r="A2164" s="48" t="str">
        <f>('ANNEXURE B &amp; C'!X$3)</f>
        <v>410308</v>
      </c>
      <c r="B2164" s="4">
        <v>1129990</v>
      </c>
      <c r="C2164" s="4" t="s">
        <v>107</v>
      </c>
      <c r="D2164" s="40">
        <v>0</v>
      </c>
      <c r="E2164" s="40">
        <v>0</v>
      </c>
      <c r="F2164" s="40">
        <f>SUM(F2162:F2163)</f>
        <v>0</v>
      </c>
      <c r="G2164" s="9" t="str">
        <f t="shared" si="66"/>
        <v/>
      </c>
      <c r="H2164" s="52" t="str">
        <f t="shared" si="67"/>
        <v/>
      </c>
    </row>
    <row r="2165" spans="1:8" ht="15.75" thickTop="1">
      <c r="B2165" s="1"/>
      <c r="C2165" s="1"/>
      <c r="D2165" s="31"/>
      <c r="E2165" s="31"/>
      <c r="F2165" s="31"/>
      <c r="G2165" s="9" t="str">
        <f t="shared" si="66"/>
        <v/>
      </c>
      <c r="H2165" s="52" t="str">
        <f t="shared" si="67"/>
        <v/>
      </c>
    </row>
    <row r="2166" spans="1:8">
      <c r="A2166" s="48" t="str">
        <f>('ANNEXURE B &amp; C'!X$3)</f>
        <v>410308</v>
      </c>
      <c r="B2166" s="1">
        <v>1130000</v>
      </c>
      <c r="C2166" s="1" t="s">
        <v>108</v>
      </c>
      <c r="D2166" s="31"/>
      <c r="E2166" s="31"/>
      <c r="F2166" s="31"/>
      <c r="G2166" s="9" t="str">
        <f t="shared" si="66"/>
        <v/>
      </c>
      <c r="H2166" s="52" t="str">
        <f t="shared" si="67"/>
        <v/>
      </c>
    </row>
    <row r="2167" spans="1:8">
      <c r="A2167" s="48" t="str">
        <f>('ANNEXURE B &amp; C'!X$3)</f>
        <v>410308</v>
      </c>
      <c r="B2167" s="2">
        <v>1130200</v>
      </c>
      <c r="C2167" s="2" t="s">
        <v>109</v>
      </c>
      <c r="D2167" s="20">
        <v>0</v>
      </c>
      <c r="E2167" s="20">
        <v>0</v>
      </c>
      <c r="F2167" s="38">
        <f>('ANNEXURE B &amp; C'!X$128)</f>
        <v>0</v>
      </c>
      <c r="G2167" s="9" t="str">
        <f t="shared" si="66"/>
        <v/>
      </c>
      <c r="H2167" s="52" t="str">
        <f t="shared" si="67"/>
        <v/>
      </c>
    </row>
    <row r="2168" spans="1:8">
      <c r="A2168" s="48" t="str">
        <f>('ANNEXURE B &amp; C'!X$3)</f>
        <v>410308</v>
      </c>
      <c r="B2168" s="2">
        <v>1130201</v>
      </c>
      <c r="C2168" s="2" t="s">
        <v>110</v>
      </c>
      <c r="D2168" s="20">
        <v>0</v>
      </c>
      <c r="E2168" s="20">
        <v>0</v>
      </c>
      <c r="F2168" s="38">
        <f>('ANNEXURE B &amp; C'!X$129)</f>
        <v>0</v>
      </c>
      <c r="G2168" s="9" t="str">
        <f t="shared" si="66"/>
        <v/>
      </c>
      <c r="H2168" s="52" t="str">
        <f t="shared" si="67"/>
        <v/>
      </c>
    </row>
    <row r="2169" spans="1:8" ht="15.75" thickBot="1">
      <c r="A2169" s="48" t="str">
        <f>('ANNEXURE B &amp; C'!X$3)</f>
        <v>410308</v>
      </c>
      <c r="B2169" s="4">
        <v>1139995</v>
      </c>
      <c r="C2169" s="4" t="s">
        <v>111</v>
      </c>
      <c r="D2169" s="40">
        <v>0</v>
      </c>
      <c r="E2169" s="40">
        <v>0</v>
      </c>
      <c r="F2169" s="40">
        <f>SUM(F2166:F2168)</f>
        <v>0</v>
      </c>
      <c r="G2169" s="9" t="str">
        <f t="shared" si="66"/>
        <v/>
      </c>
      <c r="H2169" s="52" t="str">
        <f t="shared" si="67"/>
        <v/>
      </c>
    </row>
    <row r="2170" spans="1:8" ht="15.75" thickTop="1">
      <c r="B2170" s="1"/>
      <c r="C2170" s="1"/>
      <c r="D2170" s="31"/>
      <c r="E2170" s="31"/>
      <c r="F2170" s="31"/>
      <c r="G2170" s="9" t="str">
        <f t="shared" si="66"/>
        <v/>
      </c>
      <c r="H2170" s="52" t="str">
        <f t="shared" si="67"/>
        <v/>
      </c>
    </row>
    <row r="2171" spans="1:8" ht="15.75" thickBot="1">
      <c r="A2171" s="48" t="str">
        <f>('ANNEXURE B &amp; C'!X$3)</f>
        <v>410308</v>
      </c>
      <c r="B2171" s="5">
        <v>1199998</v>
      </c>
      <c r="C2171" s="5" t="s">
        <v>112</v>
      </c>
      <c r="D2171" s="41">
        <v>464930</v>
      </c>
      <c r="E2171" s="41">
        <v>209624.95999999999</v>
      </c>
      <c r="F2171" s="41">
        <f>SUM(F2169+F2164+F2160+F2153+F2081)</f>
        <v>488557</v>
      </c>
      <c r="G2171" s="9" t="str">
        <f t="shared" si="66"/>
        <v/>
      </c>
      <c r="H2171" s="52">
        <f t="shared" si="67"/>
        <v>5.0818402770309509E-2</v>
      </c>
    </row>
    <row r="2172" spans="1:8">
      <c r="B2172" s="1"/>
      <c r="C2172" s="1"/>
      <c r="D2172" s="31"/>
      <c r="E2172" s="31"/>
      <c r="F2172" s="31"/>
      <c r="G2172" s="9" t="str">
        <f t="shared" si="66"/>
        <v/>
      </c>
      <c r="H2172" s="52" t="str">
        <f t="shared" si="67"/>
        <v/>
      </c>
    </row>
    <row r="2173" spans="1:8">
      <c r="A2173" s="48" t="str">
        <f>('ANNEXURE B &amp; C'!X$3)</f>
        <v>410308</v>
      </c>
      <c r="B2173" s="1">
        <v>2200000</v>
      </c>
      <c r="C2173" s="1" t="s">
        <v>113</v>
      </c>
      <c r="D2173" s="31"/>
      <c r="E2173" s="31"/>
      <c r="F2173" s="31"/>
      <c r="G2173" s="9" t="str">
        <f t="shared" si="66"/>
        <v/>
      </c>
      <c r="H2173" s="52" t="str">
        <f t="shared" si="67"/>
        <v/>
      </c>
    </row>
    <row r="2174" spans="1:8">
      <c r="B2174" s="1"/>
      <c r="C2174" s="1"/>
      <c r="D2174" s="31"/>
      <c r="E2174" s="31"/>
      <c r="F2174" s="31"/>
      <c r="G2174" s="9" t="str">
        <f t="shared" si="66"/>
        <v/>
      </c>
      <c r="H2174" s="52" t="str">
        <f t="shared" si="67"/>
        <v/>
      </c>
    </row>
    <row r="2175" spans="1:8">
      <c r="A2175" s="48" t="str">
        <f>('ANNEXURE B &amp; C'!X$3)</f>
        <v>410308</v>
      </c>
      <c r="B2175" s="1">
        <v>2230000</v>
      </c>
      <c r="C2175" s="1" t="s">
        <v>114</v>
      </c>
      <c r="D2175" s="31"/>
      <c r="E2175" s="31"/>
      <c r="F2175" s="31"/>
      <c r="G2175" s="9" t="str">
        <f t="shared" si="66"/>
        <v/>
      </c>
      <c r="H2175" s="52" t="str">
        <f t="shared" si="67"/>
        <v/>
      </c>
    </row>
    <row r="2176" spans="1:8">
      <c r="A2176" s="48" t="str">
        <f>('ANNEXURE B &amp; C'!X$3)</f>
        <v>410308</v>
      </c>
      <c r="B2176" s="2">
        <v>2231202</v>
      </c>
      <c r="C2176" s="2" t="s">
        <v>115</v>
      </c>
      <c r="D2176" s="20">
        <v>0</v>
      </c>
      <c r="E2176" s="20">
        <v>0</v>
      </c>
      <c r="F2176" s="38">
        <f>('ANNEXURE B &amp; C'!X$137)</f>
        <v>0</v>
      </c>
      <c r="G2176" s="9" t="str">
        <f t="shared" si="66"/>
        <v/>
      </c>
      <c r="H2176" s="52" t="str">
        <f t="shared" si="67"/>
        <v/>
      </c>
    </row>
    <row r="2177" spans="1:8">
      <c r="A2177" s="48" t="str">
        <f>('ANNEXURE B &amp; C'!X$3)</f>
        <v>410308</v>
      </c>
      <c r="B2177" s="2">
        <v>2231900</v>
      </c>
      <c r="C2177" s="2" t="s">
        <v>116</v>
      </c>
      <c r="D2177" s="20">
        <v>0</v>
      </c>
      <c r="E2177" s="20">
        <v>0</v>
      </c>
      <c r="F2177" s="38">
        <f>('ANNEXURE B &amp; C'!X$138)</f>
        <v>0</v>
      </c>
      <c r="G2177" s="9" t="str">
        <f t="shared" si="66"/>
        <v/>
      </c>
      <c r="H2177" s="52" t="str">
        <f t="shared" si="67"/>
        <v/>
      </c>
    </row>
    <row r="2178" spans="1:8">
      <c r="A2178" s="48" t="str">
        <f>('ANNEXURE B &amp; C'!X$3)</f>
        <v>410308</v>
      </c>
      <c r="B2178" s="3">
        <v>2239995</v>
      </c>
      <c r="C2178" s="3" t="s">
        <v>117</v>
      </c>
      <c r="D2178" s="39">
        <v>0</v>
      </c>
      <c r="E2178" s="39">
        <v>0</v>
      </c>
      <c r="F2178" s="39">
        <f>SUM(F2176:F2177)</f>
        <v>0</v>
      </c>
      <c r="G2178" s="9" t="str">
        <f t="shared" si="66"/>
        <v/>
      </c>
      <c r="H2178" s="52" t="str">
        <f t="shared" si="67"/>
        <v/>
      </c>
    </row>
    <row r="2179" spans="1:8">
      <c r="B2179" s="1"/>
      <c r="C2179" s="1"/>
      <c r="D2179" s="31"/>
      <c r="E2179" s="31"/>
      <c r="F2179" s="31"/>
      <c r="G2179" s="9" t="str">
        <f t="shared" si="66"/>
        <v/>
      </c>
      <c r="H2179" s="52" t="str">
        <f t="shared" si="67"/>
        <v/>
      </c>
    </row>
    <row r="2180" spans="1:8">
      <c r="A2180" s="48" t="str">
        <f>('ANNEXURE B &amp; C'!X$3)</f>
        <v>410308</v>
      </c>
      <c r="B2180" s="1">
        <v>2240000</v>
      </c>
      <c r="C2180" s="1" t="s">
        <v>118</v>
      </c>
      <c r="D2180" s="31"/>
      <c r="E2180" s="31"/>
      <c r="F2180" s="31"/>
      <c r="G2180" s="9" t="str">
        <f t="shared" si="66"/>
        <v/>
      </c>
      <c r="H2180" s="52" t="str">
        <f t="shared" si="67"/>
        <v/>
      </c>
    </row>
    <row r="2181" spans="1:8">
      <c r="A2181" s="48" t="str">
        <f>('ANNEXURE B &amp; C'!X$3)</f>
        <v>410308</v>
      </c>
      <c r="B2181" s="2">
        <v>2240001</v>
      </c>
      <c r="C2181" s="2" t="s">
        <v>119</v>
      </c>
      <c r="D2181" s="20">
        <v>0</v>
      </c>
      <c r="E2181" s="20">
        <v>0</v>
      </c>
      <c r="F2181" s="38">
        <f>('ANNEXURE B &amp; C'!X$142)</f>
        <v>0</v>
      </c>
      <c r="G2181" s="9" t="str">
        <f t="shared" si="66"/>
        <v/>
      </c>
      <c r="H2181" s="52" t="str">
        <f t="shared" si="67"/>
        <v/>
      </c>
    </row>
    <row r="2182" spans="1:8">
      <c r="A2182" s="48" t="str">
        <f>('ANNEXURE B &amp; C'!X$3)</f>
        <v>410308</v>
      </c>
      <c r="B2182" s="2">
        <v>2240002</v>
      </c>
      <c r="C2182" s="2" t="s">
        <v>120</v>
      </c>
      <c r="D2182" s="20">
        <v>0</v>
      </c>
      <c r="E2182" s="20">
        <v>0</v>
      </c>
      <c r="F2182" s="38">
        <f>('ANNEXURE B &amp; C'!X$143)</f>
        <v>0</v>
      </c>
      <c r="G2182" s="9" t="str">
        <f t="shared" si="66"/>
        <v/>
      </c>
      <c r="H2182" s="52" t="str">
        <f t="shared" si="67"/>
        <v/>
      </c>
    </row>
    <row r="2183" spans="1:8">
      <c r="A2183" s="48" t="str">
        <f>('ANNEXURE B &amp; C'!X$3)</f>
        <v>410308</v>
      </c>
      <c r="B2183" s="2">
        <v>2240400</v>
      </c>
      <c r="C2183" s="2" t="s">
        <v>121</v>
      </c>
      <c r="D2183" s="20">
        <v>0</v>
      </c>
      <c r="E2183" s="20">
        <v>0</v>
      </c>
      <c r="F2183" s="38">
        <f>('ANNEXURE B &amp; C'!X$144)</f>
        <v>0</v>
      </c>
      <c r="G2183" s="9" t="str">
        <f t="shared" si="66"/>
        <v/>
      </c>
      <c r="H2183" s="52" t="str">
        <f t="shared" si="67"/>
        <v/>
      </c>
    </row>
    <row r="2184" spans="1:8">
      <c r="A2184" s="48" t="str">
        <f>('ANNEXURE B &amp; C'!X$3)</f>
        <v>410308</v>
      </c>
      <c r="B2184" s="2">
        <v>2240500</v>
      </c>
      <c r="C2184" s="2" t="s">
        <v>122</v>
      </c>
      <c r="D2184" s="20">
        <v>0</v>
      </c>
      <c r="E2184" s="20">
        <v>0</v>
      </c>
      <c r="F2184" s="38">
        <f>('ANNEXURE B &amp; C'!X$145)</f>
        <v>0</v>
      </c>
      <c r="G2184" s="9" t="str">
        <f t="shared" si="66"/>
        <v/>
      </c>
      <c r="H2184" s="52" t="str">
        <f t="shared" si="67"/>
        <v/>
      </c>
    </row>
    <row r="2185" spans="1:8">
      <c r="A2185" s="48" t="str">
        <f>('ANNEXURE B &amp; C'!X$3)</f>
        <v>410308</v>
      </c>
      <c r="B2185" s="3">
        <v>2249995</v>
      </c>
      <c r="C2185" s="3" t="s">
        <v>123</v>
      </c>
      <c r="D2185" s="39">
        <v>0</v>
      </c>
      <c r="E2185" s="39">
        <v>0</v>
      </c>
      <c r="F2185" s="39">
        <f>SUM(F2181:F2184)</f>
        <v>0</v>
      </c>
      <c r="G2185" s="9" t="str">
        <f t="shared" si="66"/>
        <v/>
      </c>
      <c r="H2185" s="52" t="str">
        <f t="shared" si="67"/>
        <v/>
      </c>
    </row>
    <row r="2186" spans="1:8">
      <c r="B2186" s="1"/>
      <c r="C2186" s="1"/>
      <c r="D2186" s="31"/>
      <c r="E2186" s="31"/>
      <c r="F2186" s="31"/>
      <c r="G2186" s="9" t="str">
        <f t="shared" ref="G2186:G2249" si="68">IF(E2186&lt;0.01,"",IF(E2186&gt;F2186,"BUDGET ERROR - INSUFICIENT",""))</f>
        <v/>
      </c>
      <c r="H2186" s="52" t="str">
        <f t="shared" ref="H2186:H2249" si="69">IF(F2186&lt;0.1,"",IF(D2186=0,"NO ORIGINAL BUDGET",(F2186-D2186)/D2186))</f>
        <v/>
      </c>
    </row>
    <row r="2187" spans="1:8">
      <c r="A2187" s="48" t="str">
        <f>('ANNEXURE B &amp; C'!X$3)</f>
        <v>410308</v>
      </c>
      <c r="B2187" s="1">
        <v>2260000</v>
      </c>
      <c r="C2187" s="1" t="s">
        <v>124</v>
      </c>
      <c r="D2187" s="31"/>
      <c r="E2187" s="31"/>
      <c r="F2187" s="31"/>
      <c r="G2187" s="9" t="str">
        <f t="shared" si="68"/>
        <v/>
      </c>
      <c r="H2187" s="52" t="str">
        <f t="shared" si="69"/>
        <v/>
      </c>
    </row>
    <row r="2188" spans="1:8">
      <c r="A2188" s="48" t="str">
        <f>('ANNEXURE B &amp; C'!X$3)</f>
        <v>410308</v>
      </c>
      <c r="B2188" s="2">
        <v>2260806</v>
      </c>
      <c r="C2188" s="2" t="s">
        <v>125</v>
      </c>
      <c r="D2188" s="20">
        <v>0</v>
      </c>
      <c r="E2188" s="20">
        <v>0</v>
      </c>
      <c r="F2188" s="38">
        <f>('ANNEXURE B &amp; C'!X$149)</f>
        <v>0</v>
      </c>
      <c r="G2188" s="9" t="str">
        <f t="shared" si="68"/>
        <v/>
      </c>
      <c r="H2188" s="52" t="str">
        <f t="shared" si="69"/>
        <v/>
      </c>
    </row>
    <row r="2189" spans="1:8">
      <c r="A2189" s="48" t="str">
        <f>('ANNEXURE B &amp; C'!X$3)</f>
        <v>410308</v>
      </c>
      <c r="B2189" s="2">
        <v>2260808</v>
      </c>
      <c r="C2189" s="2" t="s">
        <v>126</v>
      </c>
      <c r="D2189" s="20">
        <v>0</v>
      </c>
      <c r="E2189" s="20">
        <v>0</v>
      </c>
      <c r="F2189" s="38">
        <f>('ANNEXURE B &amp; C'!X$150)</f>
        <v>0</v>
      </c>
      <c r="G2189" s="9" t="str">
        <f t="shared" si="68"/>
        <v/>
      </c>
      <c r="H2189" s="52" t="str">
        <f t="shared" si="69"/>
        <v/>
      </c>
    </row>
    <row r="2190" spans="1:8">
      <c r="A2190" s="48" t="str">
        <f>('ANNEXURE B &amp; C'!X$3)</f>
        <v>410308</v>
      </c>
      <c r="B2190" s="2">
        <v>2260810</v>
      </c>
      <c r="C2190" s="2" t="s">
        <v>127</v>
      </c>
      <c r="D2190" s="20">
        <v>0</v>
      </c>
      <c r="E2190" s="20">
        <v>0</v>
      </c>
      <c r="F2190" s="38">
        <f>('ANNEXURE B &amp; C'!X$151)</f>
        <v>0</v>
      </c>
      <c r="G2190" s="9" t="str">
        <f t="shared" si="68"/>
        <v/>
      </c>
      <c r="H2190" s="52" t="str">
        <f t="shared" si="69"/>
        <v/>
      </c>
    </row>
    <row r="2191" spans="1:8">
      <c r="A2191" s="48" t="str">
        <f>('ANNEXURE B &amp; C'!X$3)</f>
        <v>410308</v>
      </c>
      <c r="B2191" s="3">
        <v>2269995</v>
      </c>
      <c r="C2191" s="3" t="s">
        <v>128</v>
      </c>
      <c r="D2191" s="39">
        <v>0</v>
      </c>
      <c r="E2191" s="39">
        <v>0</v>
      </c>
      <c r="F2191" s="39">
        <f>SUM(F2188:F2190)</f>
        <v>0</v>
      </c>
      <c r="G2191" s="9" t="str">
        <f t="shared" si="68"/>
        <v/>
      </c>
      <c r="H2191" s="52" t="str">
        <f t="shared" si="69"/>
        <v/>
      </c>
    </row>
    <row r="2192" spans="1:8">
      <c r="B2192" s="1"/>
      <c r="C2192" s="1"/>
      <c r="D2192" s="31"/>
      <c r="E2192" s="31"/>
      <c r="F2192" s="31"/>
      <c r="G2192" s="9" t="str">
        <f t="shared" si="68"/>
        <v/>
      </c>
      <c r="H2192" s="52" t="str">
        <f t="shared" si="69"/>
        <v/>
      </c>
    </row>
    <row r="2193" spans="1:8">
      <c r="A2193" s="48" t="str">
        <f>('ANNEXURE B &amp; C'!X$3)</f>
        <v>410308</v>
      </c>
      <c r="B2193" s="1">
        <v>2270000</v>
      </c>
      <c r="C2193" s="1" t="s">
        <v>129</v>
      </c>
      <c r="D2193" s="31"/>
      <c r="E2193" s="31"/>
      <c r="F2193" s="31"/>
      <c r="G2193" s="9" t="str">
        <f t="shared" si="68"/>
        <v/>
      </c>
      <c r="H2193" s="52" t="str">
        <f t="shared" si="69"/>
        <v/>
      </c>
    </row>
    <row r="2194" spans="1:8">
      <c r="A2194" s="48" t="str">
        <f>('ANNEXURE B &amp; C'!X$3)</f>
        <v>410308</v>
      </c>
      <c r="B2194" s="2">
        <v>2271701</v>
      </c>
      <c r="C2194" s="2" t="s">
        <v>130</v>
      </c>
      <c r="D2194" s="20">
        <v>0</v>
      </c>
      <c r="E2194" s="20">
        <v>0</v>
      </c>
      <c r="F2194" s="38">
        <f>('ANNEXURE B &amp; C'!X$155)</f>
        <v>0</v>
      </c>
      <c r="G2194" s="9" t="str">
        <f t="shared" si="68"/>
        <v/>
      </c>
      <c r="H2194" s="52" t="str">
        <f t="shared" si="69"/>
        <v/>
      </c>
    </row>
    <row r="2195" spans="1:8">
      <c r="A2195" s="48" t="str">
        <f>('ANNEXURE B &amp; C'!X$3)</f>
        <v>410308</v>
      </c>
      <c r="B2195" s="2">
        <v>2271702</v>
      </c>
      <c r="C2195" s="2" t="s">
        <v>131</v>
      </c>
      <c r="D2195" s="20">
        <v>0</v>
      </c>
      <c r="E2195" s="20">
        <v>0</v>
      </c>
      <c r="F2195" s="38">
        <f>('ANNEXURE B &amp; C'!X$156)</f>
        <v>0</v>
      </c>
      <c r="G2195" s="9" t="str">
        <f t="shared" si="68"/>
        <v/>
      </c>
      <c r="H2195" s="52" t="str">
        <f t="shared" si="69"/>
        <v/>
      </c>
    </row>
    <row r="2196" spans="1:8">
      <c r="A2196" s="48" t="str">
        <f>('ANNEXURE B &amp; C'!X$3)</f>
        <v>410308</v>
      </c>
      <c r="B2196" s="2">
        <v>2271703</v>
      </c>
      <c r="C2196" s="2" t="s">
        <v>132</v>
      </c>
      <c r="D2196" s="20">
        <v>0</v>
      </c>
      <c r="E2196" s="20">
        <v>0</v>
      </c>
      <c r="F2196" s="38">
        <f>('ANNEXURE B &amp; C'!X$157)</f>
        <v>0</v>
      </c>
      <c r="G2196" s="9" t="str">
        <f t="shared" si="68"/>
        <v/>
      </c>
      <c r="H2196" s="52" t="str">
        <f t="shared" si="69"/>
        <v/>
      </c>
    </row>
    <row r="2197" spans="1:8">
      <c r="A2197" s="48" t="str">
        <f>('ANNEXURE B &amp; C'!X$3)</f>
        <v>410308</v>
      </c>
      <c r="B2197" s="2">
        <v>2271704</v>
      </c>
      <c r="C2197" s="2" t="s">
        <v>133</v>
      </c>
      <c r="D2197" s="20">
        <v>0</v>
      </c>
      <c r="E2197" s="20">
        <v>0</v>
      </c>
      <c r="F2197" s="38">
        <f>('ANNEXURE B &amp; C'!X$158)</f>
        <v>0</v>
      </c>
      <c r="G2197" s="9" t="str">
        <f t="shared" si="68"/>
        <v/>
      </c>
      <c r="H2197" s="52" t="str">
        <f t="shared" si="69"/>
        <v/>
      </c>
    </row>
    <row r="2198" spans="1:8">
      <c r="A2198" s="48" t="str">
        <f>('ANNEXURE B &amp; C'!X$3)</f>
        <v>410308</v>
      </c>
      <c r="B2198" s="3">
        <v>2279995</v>
      </c>
      <c r="C2198" s="3" t="s">
        <v>134</v>
      </c>
      <c r="D2198" s="35">
        <v>0</v>
      </c>
      <c r="E2198" s="35">
        <v>0</v>
      </c>
      <c r="F2198" s="35">
        <f>SUM(F2194:F2197)</f>
        <v>0</v>
      </c>
      <c r="G2198" s="9" t="str">
        <f t="shared" si="68"/>
        <v/>
      </c>
      <c r="H2198" s="52" t="str">
        <f t="shared" si="69"/>
        <v/>
      </c>
    </row>
    <row r="2199" spans="1:8">
      <c r="B2199" s="1"/>
      <c r="C2199" s="1"/>
      <c r="D2199" s="31"/>
      <c r="E2199" s="31"/>
      <c r="F2199" s="31"/>
      <c r="G2199" s="9" t="str">
        <f t="shared" si="68"/>
        <v/>
      </c>
      <c r="H2199" s="52" t="str">
        <f t="shared" si="69"/>
        <v/>
      </c>
    </row>
    <row r="2200" spans="1:8">
      <c r="A2200" s="48" t="str">
        <f>('ANNEXURE B &amp; C'!X$3)</f>
        <v>410308</v>
      </c>
      <c r="B2200" s="1">
        <v>2280000</v>
      </c>
      <c r="C2200" s="1" t="s">
        <v>135</v>
      </c>
      <c r="D2200" s="31"/>
      <c r="E2200" s="31"/>
      <c r="F2200" s="31"/>
      <c r="G2200" s="9" t="str">
        <f t="shared" si="68"/>
        <v/>
      </c>
      <c r="H2200" s="52" t="str">
        <f t="shared" si="69"/>
        <v/>
      </c>
    </row>
    <row r="2201" spans="1:8">
      <c r="A2201" s="48" t="str">
        <f>('ANNEXURE B &amp; C'!X$3)</f>
        <v>410308</v>
      </c>
      <c r="B2201" s="2">
        <v>2280001</v>
      </c>
      <c r="C2201" s="2" t="s">
        <v>136</v>
      </c>
      <c r="D2201" s="20">
        <v>0</v>
      </c>
      <c r="E2201" s="20">
        <v>0</v>
      </c>
      <c r="F2201" s="38">
        <f>('ANNEXURE B &amp; C'!X$162)</f>
        <v>0</v>
      </c>
      <c r="G2201" s="9" t="str">
        <f t="shared" si="68"/>
        <v/>
      </c>
      <c r="H2201" s="52" t="str">
        <f t="shared" si="69"/>
        <v/>
      </c>
    </row>
    <row r="2202" spans="1:8">
      <c r="A2202" s="48" t="str">
        <f>('ANNEXURE B &amp; C'!X$3)</f>
        <v>410308</v>
      </c>
      <c r="B2202" s="2">
        <v>2280002</v>
      </c>
      <c r="C2202" s="2" t="s">
        <v>137</v>
      </c>
      <c r="D2202" s="20">
        <v>0</v>
      </c>
      <c r="E2202" s="20">
        <v>0</v>
      </c>
      <c r="F2202" s="38">
        <f>('ANNEXURE B &amp; C'!X$163)</f>
        <v>0</v>
      </c>
      <c r="G2202" s="9" t="str">
        <f t="shared" si="68"/>
        <v/>
      </c>
      <c r="H2202" s="52" t="str">
        <f t="shared" si="69"/>
        <v/>
      </c>
    </row>
    <row r="2203" spans="1:8">
      <c r="A2203" s="48" t="str">
        <f>('ANNEXURE B &amp; C'!X$3)</f>
        <v>410308</v>
      </c>
      <c r="B2203" s="3">
        <v>2289995</v>
      </c>
      <c r="C2203" s="3" t="s">
        <v>138</v>
      </c>
      <c r="D2203" s="39">
        <v>0</v>
      </c>
      <c r="E2203" s="39">
        <v>0</v>
      </c>
      <c r="F2203" s="39">
        <f>SUM(F2201:F2202)</f>
        <v>0</v>
      </c>
      <c r="G2203" s="9" t="str">
        <f t="shared" si="68"/>
        <v/>
      </c>
      <c r="H2203" s="52" t="str">
        <f t="shared" si="69"/>
        <v/>
      </c>
    </row>
    <row r="2204" spans="1:8">
      <c r="B2204" s="1"/>
      <c r="C2204" s="1"/>
      <c r="D2204" s="31"/>
      <c r="E2204" s="31"/>
      <c r="F2204" s="31"/>
      <c r="G2204" s="9" t="str">
        <f t="shared" si="68"/>
        <v/>
      </c>
      <c r="H2204" s="52" t="str">
        <f t="shared" si="69"/>
        <v/>
      </c>
    </row>
    <row r="2205" spans="1:8">
      <c r="A2205" s="48" t="str">
        <f>('ANNEXURE B &amp; C'!X$3)</f>
        <v>410308</v>
      </c>
      <c r="B2205" s="1">
        <v>2300000</v>
      </c>
      <c r="C2205" s="1" t="s">
        <v>139</v>
      </c>
      <c r="D2205" s="31"/>
      <c r="E2205" s="31"/>
      <c r="F2205" s="31"/>
      <c r="G2205" s="9" t="str">
        <f t="shared" si="68"/>
        <v/>
      </c>
      <c r="H2205" s="52" t="str">
        <f t="shared" si="69"/>
        <v/>
      </c>
    </row>
    <row r="2206" spans="1:8">
      <c r="A2206" s="48" t="str">
        <f>('ANNEXURE B &amp; C'!X$3)</f>
        <v>410308</v>
      </c>
      <c r="B2206" s="2">
        <v>2300001</v>
      </c>
      <c r="C2206" s="2" t="s">
        <v>140</v>
      </c>
      <c r="D2206" s="20">
        <v>0</v>
      </c>
      <c r="E2206" s="20">
        <v>0</v>
      </c>
      <c r="F2206" s="38">
        <f>('ANNEXURE B &amp; C'!X$167)</f>
        <v>0</v>
      </c>
      <c r="G2206" s="9" t="str">
        <f t="shared" si="68"/>
        <v/>
      </c>
      <c r="H2206" s="52" t="str">
        <f t="shared" si="69"/>
        <v/>
      </c>
    </row>
    <row r="2207" spans="1:8">
      <c r="A2207" s="48" t="str">
        <f>('ANNEXURE B &amp; C'!X$3)</f>
        <v>410308</v>
      </c>
      <c r="B2207" s="2">
        <v>2300002</v>
      </c>
      <c r="C2207" s="2" t="s">
        <v>141</v>
      </c>
      <c r="D2207" s="20">
        <v>0</v>
      </c>
      <c r="E2207" s="20">
        <v>0</v>
      </c>
      <c r="F2207" s="38">
        <f>('ANNEXURE B &amp; C'!X$168)</f>
        <v>0</v>
      </c>
      <c r="G2207" s="9" t="str">
        <f t="shared" si="68"/>
        <v/>
      </c>
      <c r="H2207" s="52" t="str">
        <f t="shared" si="69"/>
        <v/>
      </c>
    </row>
    <row r="2208" spans="1:8">
      <c r="A2208" s="48" t="str">
        <f>('ANNEXURE B &amp; C'!X$3)</f>
        <v>410308</v>
      </c>
      <c r="B2208" s="2">
        <v>2300003</v>
      </c>
      <c r="C2208" s="2" t="s">
        <v>142</v>
      </c>
      <c r="D2208" s="20">
        <v>0</v>
      </c>
      <c r="E2208" s="20">
        <v>0</v>
      </c>
      <c r="F2208" s="38">
        <f>('ANNEXURE B &amp; C'!X$169)</f>
        <v>0</v>
      </c>
      <c r="G2208" s="9" t="str">
        <f t="shared" si="68"/>
        <v/>
      </c>
      <c r="H2208" s="52" t="str">
        <f t="shared" si="69"/>
        <v/>
      </c>
    </row>
    <row r="2209" spans="1:8">
      <c r="A2209" s="48" t="str">
        <f>('ANNEXURE B &amp; C'!X$3)</f>
        <v>410308</v>
      </c>
      <c r="B2209" s="2">
        <v>2300204</v>
      </c>
      <c r="C2209" s="2" t="s">
        <v>143</v>
      </c>
      <c r="D2209" s="20">
        <v>0</v>
      </c>
      <c r="E2209" s="20">
        <v>0</v>
      </c>
      <c r="F2209" s="38">
        <f>('ANNEXURE B &amp; C'!X$170)</f>
        <v>0</v>
      </c>
      <c r="G2209" s="9" t="str">
        <f t="shared" si="68"/>
        <v/>
      </c>
      <c r="H2209" s="52" t="str">
        <f t="shared" si="69"/>
        <v/>
      </c>
    </row>
    <row r="2210" spans="1:8">
      <c r="A2210" s="48" t="str">
        <f>('ANNEXURE B &amp; C'!X$3)</f>
        <v>410308</v>
      </c>
      <c r="B2210" s="2">
        <v>2300800</v>
      </c>
      <c r="C2210" s="2" t="s">
        <v>144</v>
      </c>
      <c r="D2210" s="20">
        <v>0</v>
      </c>
      <c r="E2210" s="20">
        <v>0</v>
      </c>
      <c r="F2210" s="38">
        <f>('ANNEXURE B &amp; C'!X$171)</f>
        <v>0</v>
      </c>
      <c r="G2210" s="9" t="str">
        <f t="shared" si="68"/>
        <v/>
      </c>
      <c r="H2210" s="52" t="str">
        <f t="shared" si="69"/>
        <v/>
      </c>
    </row>
    <row r="2211" spans="1:8">
      <c r="A2211" s="48" t="str">
        <f>('ANNEXURE B &amp; C'!X$3)</f>
        <v>410308</v>
      </c>
      <c r="B2211" s="2">
        <v>2300801</v>
      </c>
      <c r="C2211" s="2" t="s">
        <v>145</v>
      </c>
      <c r="D2211" s="20">
        <v>0</v>
      </c>
      <c r="E2211" s="20">
        <v>0</v>
      </c>
      <c r="F2211" s="38">
        <f>('ANNEXURE B &amp; C'!X$172)</f>
        <v>0</v>
      </c>
      <c r="G2211" s="9" t="str">
        <f t="shared" si="68"/>
        <v/>
      </c>
      <c r="H2211" s="52" t="str">
        <f t="shared" si="69"/>
        <v/>
      </c>
    </row>
    <row r="2212" spans="1:8">
      <c r="A2212" s="48" t="str">
        <f>('ANNEXURE B &amp; C'!X$3)</f>
        <v>410308</v>
      </c>
      <c r="B2212" s="2">
        <v>2300803</v>
      </c>
      <c r="C2212" s="2" t="s">
        <v>146</v>
      </c>
      <c r="D2212" s="20">
        <v>0</v>
      </c>
      <c r="E2212" s="20">
        <v>0</v>
      </c>
      <c r="F2212" s="38">
        <f>('ANNEXURE B &amp; C'!X$173)</f>
        <v>0</v>
      </c>
      <c r="G2212" s="9" t="str">
        <f t="shared" si="68"/>
        <v/>
      </c>
      <c r="H2212" s="52" t="str">
        <f t="shared" si="69"/>
        <v/>
      </c>
    </row>
    <row r="2213" spans="1:8">
      <c r="A2213" s="48" t="str">
        <f>('ANNEXURE B &amp; C'!X$3)</f>
        <v>410308</v>
      </c>
      <c r="B2213" s="2">
        <v>2301503</v>
      </c>
      <c r="C2213" s="2" t="s">
        <v>147</v>
      </c>
      <c r="D2213" s="20">
        <v>0</v>
      </c>
      <c r="E2213" s="20">
        <v>0</v>
      </c>
      <c r="F2213" s="38">
        <f>('ANNEXURE B &amp; C'!X$174)</f>
        <v>0</v>
      </c>
      <c r="G2213" s="9" t="str">
        <f t="shared" si="68"/>
        <v/>
      </c>
      <c r="H2213" s="52" t="str">
        <f t="shared" si="69"/>
        <v/>
      </c>
    </row>
    <row r="2214" spans="1:8">
      <c r="A2214" s="48" t="str">
        <f>('ANNEXURE B &amp; C'!X$3)</f>
        <v>410308</v>
      </c>
      <c r="B2214" s="2">
        <v>2301802</v>
      </c>
      <c r="C2214" s="2" t="s">
        <v>148</v>
      </c>
      <c r="D2214" s="20">
        <v>0</v>
      </c>
      <c r="E2214" s="20">
        <v>0</v>
      </c>
      <c r="F2214" s="38">
        <f>('ANNEXURE B &amp; C'!X$175)</f>
        <v>0</v>
      </c>
      <c r="G2214" s="9" t="str">
        <f t="shared" si="68"/>
        <v/>
      </c>
      <c r="H2214" s="52" t="str">
        <f t="shared" si="69"/>
        <v/>
      </c>
    </row>
    <row r="2215" spans="1:8">
      <c r="A2215" s="48" t="str">
        <f>('ANNEXURE B &amp; C'!X$3)</f>
        <v>410308</v>
      </c>
      <c r="B2215" s="2">
        <v>2301803</v>
      </c>
      <c r="C2215" s="2" t="s">
        <v>149</v>
      </c>
      <c r="D2215" s="20">
        <v>0</v>
      </c>
      <c r="E2215" s="20">
        <v>0</v>
      </c>
      <c r="F2215" s="38">
        <f>('ANNEXURE B &amp; C'!X$176)</f>
        <v>0</v>
      </c>
      <c r="G2215" s="9" t="str">
        <f t="shared" si="68"/>
        <v/>
      </c>
      <c r="H2215" s="52" t="str">
        <f t="shared" si="69"/>
        <v/>
      </c>
    </row>
    <row r="2216" spans="1:8">
      <c r="A2216" s="48" t="str">
        <f>('ANNEXURE B &amp; C'!X$3)</f>
        <v>410308</v>
      </c>
      <c r="B2216" s="2">
        <v>2301900</v>
      </c>
      <c r="C2216" s="2" t="s">
        <v>150</v>
      </c>
      <c r="D2216" s="20">
        <v>0</v>
      </c>
      <c r="E2216" s="20">
        <v>0</v>
      </c>
      <c r="F2216" s="38">
        <f>('ANNEXURE B &amp; C'!X$177)</f>
        <v>0</v>
      </c>
      <c r="G2216" s="9" t="str">
        <f t="shared" si="68"/>
        <v/>
      </c>
      <c r="H2216" s="52" t="str">
        <f t="shared" si="69"/>
        <v/>
      </c>
    </row>
    <row r="2217" spans="1:8">
      <c r="A2217" s="48" t="str">
        <f>('ANNEXURE B &amp; C'!X$3)</f>
        <v>410308</v>
      </c>
      <c r="B2217" s="2">
        <v>2301901</v>
      </c>
      <c r="C2217" s="2" t="s">
        <v>151</v>
      </c>
      <c r="D2217" s="20">
        <v>0</v>
      </c>
      <c r="E2217" s="20">
        <v>0</v>
      </c>
      <c r="F2217" s="38">
        <f>('ANNEXURE B &amp; C'!X$178)</f>
        <v>0</v>
      </c>
      <c r="G2217" s="9" t="str">
        <f t="shared" si="68"/>
        <v/>
      </c>
      <c r="H2217" s="52" t="str">
        <f t="shared" si="69"/>
        <v/>
      </c>
    </row>
    <row r="2218" spans="1:8">
      <c r="A2218" s="48" t="str">
        <f>('ANNEXURE B &amp; C'!X$3)</f>
        <v>410308</v>
      </c>
      <c r="B2218" s="3">
        <v>2309995</v>
      </c>
      <c r="C2218" s="3" t="s">
        <v>152</v>
      </c>
      <c r="D2218" s="39">
        <v>0</v>
      </c>
      <c r="E2218" s="39">
        <v>0</v>
      </c>
      <c r="F2218" s="39">
        <f>SUM(F2206:F2217)</f>
        <v>0</v>
      </c>
      <c r="G2218" s="9" t="str">
        <f t="shared" si="68"/>
        <v/>
      </c>
      <c r="H2218" s="52" t="str">
        <f t="shared" si="69"/>
        <v/>
      </c>
    </row>
    <row r="2219" spans="1:8">
      <c r="B2219" s="1"/>
      <c r="C2219" s="1"/>
      <c r="D2219" s="31"/>
      <c r="E2219" s="31"/>
      <c r="F2219" s="31"/>
      <c r="G2219" s="9" t="str">
        <f t="shared" si="68"/>
        <v/>
      </c>
      <c r="H2219" s="52" t="str">
        <f t="shared" si="69"/>
        <v/>
      </c>
    </row>
    <row r="2220" spans="1:8" ht="15.75" thickBot="1">
      <c r="A2220" s="48" t="str">
        <f>('ANNEXURE B &amp; C'!X$3)</f>
        <v>410308</v>
      </c>
      <c r="B2220" s="4">
        <v>2359997</v>
      </c>
      <c r="C2220" s="4" t="s">
        <v>153</v>
      </c>
      <c r="D2220" s="40">
        <v>0</v>
      </c>
      <c r="E2220" s="40">
        <v>0</v>
      </c>
      <c r="F2220" s="40">
        <f>SUM(F2218+F2203+F2198+F2191+F2185+F2178)</f>
        <v>0</v>
      </c>
      <c r="G2220" s="9" t="str">
        <f t="shared" si="68"/>
        <v/>
      </c>
      <c r="H2220" s="52" t="str">
        <f t="shared" si="69"/>
        <v/>
      </c>
    </row>
    <row r="2221" spans="1:8" ht="15.75" thickTop="1">
      <c r="B2221" s="1"/>
      <c r="C2221" s="1"/>
      <c r="D2221" s="31"/>
      <c r="E2221" s="31"/>
      <c r="F2221" s="31"/>
      <c r="G2221" s="9" t="str">
        <f t="shared" si="68"/>
        <v/>
      </c>
      <c r="H2221" s="52" t="str">
        <f t="shared" si="69"/>
        <v/>
      </c>
    </row>
    <row r="2222" spans="1:8" ht="15.75" thickBot="1">
      <c r="A2222" s="48" t="str">
        <f>('ANNEXURE B &amp; C'!X$3)</f>
        <v>410308</v>
      </c>
      <c r="B2222" s="5">
        <v>2379995</v>
      </c>
      <c r="C2222" s="5" t="s">
        <v>154</v>
      </c>
      <c r="D2222" s="41">
        <v>0</v>
      </c>
      <c r="E2222" s="41">
        <v>0</v>
      </c>
      <c r="F2222" s="41">
        <f>SUM(F2220)</f>
        <v>0</v>
      </c>
      <c r="G2222" s="9" t="str">
        <f t="shared" si="68"/>
        <v/>
      </c>
      <c r="H2222" s="52" t="str">
        <f t="shared" si="69"/>
        <v/>
      </c>
    </row>
    <row r="2223" spans="1:8">
      <c r="B2223" s="1"/>
      <c r="C2223" s="1"/>
      <c r="D2223" s="31"/>
      <c r="E2223" s="31"/>
      <c r="F2223" s="31"/>
      <c r="G2223" s="9" t="str">
        <f t="shared" si="68"/>
        <v/>
      </c>
      <c r="H2223" s="52" t="str">
        <f t="shared" si="69"/>
        <v/>
      </c>
    </row>
    <row r="2224" spans="1:8" ht="15.75" thickBot="1">
      <c r="A2224" s="48" t="str">
        <f>('ANNEXURE B &amp; C'!X$3)</f>
        <v>410308</v>
      </c>
      <c r="B2224" s="5">
        <v>2459998</v>
      </c>
      <c r="C2224" s="5" t="s">
        <v>155</v>
      </c>
      <c r="D2224" s="41">
        <v>0</v>
      </c>
      <c r="E2224" s="41">
        <v>0</v>
      </c>
      <c r="F2224" s="41">
        <f>SUM(F2222)</f>
        <v>0</v>
      </c>
      <c r="G2224" s="9" t="str">
        <f t="shared" si="68"/>
        <v/>
      </c>
      <c r="H2224" s="52" t="str">
        <f t="shared" si="69"/>
        <v/>
      </c>
    </row>
    <row r="2225" spans="1:8">
      <c r="B2225" s="1"/>
      <c r="C2225" s="1"/>
      <c r="D2225" s="31"/>
      <c r="E2225" s="31"/>
      <c r="F2225" s="31"/>
      <c r="G2225" s="9" t="str">
        <f t="shared" si="68"/>
        <v/>
      </c>
      <c r="H2225" s="52" t="str">
        <f t="shared" si="69"/>
        <v/>
      </c>
    </row>
    <row r="2226" spans="1:8">
      <c r="A2226" s="48" t="str">
        <f>('ANNEXURE B &amp; C'!X$3)</f>
        <v>410308</v>
      </c>
      <c r="B2226" s="1">
        <v>3010000</v>
      </c>
      <c r="C2226" s="1" t="s">
        <v>156</v>
      </c>
      <c r="D2226" s="31"/>
      <c r="E2226" s="31"/>
      <c r="F2226" s="31"/>
      <c r="G2226" s="9" t="str">
        <f t="shared" si="68"/>
        <v/>
      </c>
      <c r="H2226" s="52" t="str">
        <f t="shared" si="69"/>
        <v/>
      </c>
    </row>
    <row r="2227" spans="1:8">
      <c r="A2227" s="48" t="str">
        <f>('ANNEXURE B &amp; C'!X$3)</f>
        <v>410308</v>
      </c>
      <c r="B2227" s="2">
        <v>3010001</v>
      </c>
      <c r="C2227" s="2" t="s">
        <v>112</v>
      </c>
      <c r="D2227" s="38">
        <v>464930</v>
      </c>
      <c r="E2227" s="38">
        <v>209624.95999999999</v>
      </c>
      <c r="F2227" s="38">
        <f>('ANNEXURE B &amp; C'!X$188)</f>
        <v>488557</v>
      </c>
      <c r="G2227" s="9" t="str">
        <f t="shared" si="68"/>
        <v/>
      </c>
      <c r="H2227" s="52">
        <f t="shared" si="69"/>
        <v>5.0818402770309509E-2</v>
      </c>
    </row>
    <row r="2228" spans="1:8">
      <c r="A2228" s="48" t="str">
        <f>('ANNEXURE B &amp; C'!X$3)</f>
        <v>410308</v>
      </c>
      <c r="B2228" s="2">
        <v>3010002</v>
      </c>
      <c r="C2228" s="2" t="s">
        <v>155</v>
      </c>
      <c r="D2228" s="38">
        <v>0</v>
      </c>
      <c r="E2228" s="38">
        <v>0</v>
      </c>
      <c r="F2228" s="38">
        <f>('ANNEXURE B &amp; C'!X$189)</f>
        <v>0</v>
      </c>
      <c r="G2228" s="9" t="str">
        <f t="shared" si="68"/>
        <v/>
      </c>
      <c r="H2228" s="52" t="str">
        <f t="shared" si="69"/>
        <v/>
      </c>
    </row>
    <row r="2229" spans="1:8">
      <c r="A2229" s="48" t="str">
        <f>('ANNEXURE B &amp; C'!X$3)</f>
        <v>410308</v>
      </c>
      <c r="B2229" s="2"/>
      <c r="C2229" s="1" t="s">
        <v>338</v>
      </c>
      <c r="D2229" s="39"/>
      <c r="E2229" s="39"/>
      <c r="F2229" s="39">
        <f>('ANNEXURE B &amp; C'!X$190)</f>
        <v>0</v>
      </c>
      <c r="G2229" s="9" t="str">
        <f t="shared" si="68"/>
        <v/>
      </c>
      <c r="H2229" s="52" t="str">
        <f t="shared" si="69"/>
        <v/>
      </c>
    </row>
    <row r="2230" spans="1:8" ht="15.75" thickBot="1">
      <c r="A2230" s="48" t="str">
        <f>('ANNEXURE B &amp; C'!X$3)</f>
        <v>410308</v>
      </c>
      <c r="B2230" s="5">
        <v>3019995</v>
      </c>
      <c r="C2230" s="5" t="s">
        <v>339</v>
      </c>
      <c r="D2230" s="37">
        <v>464930</v>
      </c>
      <c r="E2230" s="37">
        <v>209624.95999999999</v>
      </c>
      <c r="F2230" s="37">
        <f>('ANNEXURE B &amp; C'!X$191)</f>
        <v>488557</v>
      </c>
      <c r="G2230" s="9" t="str">
        <f t="shared" si="68"/>
        <v/>
      </c>
      <c r="H2230" s="52">
        <f t="shared" si="69"/>
        <v>5.0818402770309509E-2</v>
      </c>
    </row>
    <row r="2231" spans="1:8">
      <c r="B2231" s="1"/>
      <c r="C2231" s="1"/>
      <c r="D2231" s="31"/>
      <c r="E2231" s="31"/>
      <c r="F2231" s="31"/>
      <c r="G2231" s="9" t="str">
        <f t="shared" si="68"/>
        <v/>
      </c>
      <c r="H2231" s="52" t="str">
        <f t="shared" si="69"/>
        <v/>
      </c>
    </row>
    <row r="2232" spans="1:8">
      <c r="A2232" s="48" t="str">
        <f>('ANNEXURE B &amp; C'!X$3)</f>
        <v>410308</v>
      </c>
      <c r="B2232" s="1">
        <v>4030000</v>
      </c>
      <c r="C2232" s="1" t="s">
        <v>157</v>
      </c>
      <c r="D2232" s="31"/>
      <c r="E2232" s="31"/>
      <c r="F2232" s="31"/>
      <c r="G2232" s="9" t="str">
        <f t="shared" si="68"/>
        <v/>
      </c>
      <c r="H2232" s="52" t="str">
        <f t="shared" si="69"/>
        <v/>
      </c>
    </row>
    <row r="2233" spans="1:8">
      <c r="A2233" s="48" t="str">
        <f>('ANNEXURE B &amp; C'!X$3)</f>
        <v>410308</v>
      </c>
      <c r="B2233" s="2">
        <v>4030001</v>
      </c>
      <c r="C2233" s="2" t="s">
        <v>158</v>
      </c>
      <c r="D2233" s="20">
        <v>0</v>
      </c>
      <c r="E2233" s="20">
        <v>0</v>
      </c>
      <c r="F2233" s="38">
        <f>('ANNEXURE B &amp; C'!X$194)</f>
        <v>0</v>
      </c>
      <c r="G2233" s="9" t="str">
        <f t="shared" si="68"/>
        <v/>
      </c>
      <c r="H2233" s="52" t="str">
        <f t="shared" si="69"/>
        <v/>
      </c>
    </row>
    <row r="2234" spans="1:8">
      <c r="A2234" s="48" t="str">
        <f>('ANNEXURE B &amp; C'!X$3)</f>
        <v>410308</v>
      </c>
      <c r="B2234" s="2">
        <v>4030002</v>
      </c>
      <c r="C2234" s="2" t="s">
        <v>159</v>
      </c>
      <c r="D2234" s="20">
        <v>0</v>
      </c>
      <c r="E2234" s="20">
        <v>0</v>
      </c>
      <c r="F2234" s="38">
        <f>('ANNEXURE B &amp; C'!X$195)</f>
        <v>0</v>
      </c>
      <c r="G2234" s="9" t="str">
        <f t="shared" si="68"/>
        <v/>
      </c>
      <c r="H2234" s="52" t="str">
        <f t="shared" si="69"/>
        <v/>
      </c>
    </row>
    <row r="2235" spans="1:8">
      <c r="A2235" s="48" t="str">
        <f>('ANNEXURE B &amp; C'!X$3)</f>
        <v>410308</v>
      </c>
      <c r="B2235" s="2">
        <v>4030003</v>
      </c>
      <c r="C2235" s="2" t="s">
        <v>160</v>
      </c>
      <c r="D2235" s="20">
        <v>0</v>
      </c>
      <c r="E2235" s="20">
        <v>0</v>
      </c>
      <c r="F2235" s="38">
        <f>('ANNEXURE B &amp; C'!X$196)</f>
        <v>0</v>
      </c>
      <c r="G2235" s="9" t="str">
        <f t="shared" si="68"/>
        <v/>
      </c>
      <c r="H2235" s="52" t="str">
        <f t="shared" si="69"/>
        <v/>
      </c>
    </row>
    <row r="2236" spans="1:8">
      <c r="A2236" s="48" t="str">
        <f>('ANNEXURE B &amp; C'!X$3)</f>
        <v>410308</v>
      </c>
      <c r="B2236" s="2">
        <v>4030004</v>
      </c>
      <c r="C2236" s="2" t="s">
        <v>161</v>
      </c>
      <c r="D2236" s="20">
        <v>0</v>
      </c>
      <c r="E2236" s="20">
        <v>0</v>
      </c>
      <c r="F2236" s="38">
        <f>('ANNEXURE B &amp; C'!X$197)</f>
        <v>0</v>
      </c>
      <c r="G2236" s="9" t="str">
        <f t="shared" si="68"/>
        <v/>
      </c>
      <c r="H2236" s="52" t="str">
        <f t="shared" si="69"/>
        <v/>
      </c>
    </row>
    <row r="2237" spans="1:8">
      <c r="A2237" s="48" t="str">
        <f>('ANNEXURE B &amp; C'!X$3)</f>
        <v>410308</v>
      </c>
      <c r="B2237" s="2">
        <v>4030005</v>
      </c>
      <c r="C2237" s="2" t="s">
        <v>162</v>
      </c>
      <c r="D2237" s="20">
        <v>0</v>
      </c>
      <c r="E2237" s="20">
        <v>0</v>
      </c>
      <c r="F2237" s="38">
        <f>('ANNEXURE B &amp; C'!X$198)</f>
        <v>0</v>
      </c>
      <c r="G2237" s="9" t="str">
        <f t="shared" si="68"/>
        <v/>
      </c>
      <c r="H2237" s="52" t="str">
        <f t="shared" si="69"/>
        <v/>
      </c>
    </row>
    <row r="2238" spans="1:8" ht="15.75" thickBot="1">
      <c r="A2238" s="48" t="str">
        <f>('ANNEXURE B &amp; C'!X$3)</f>
        <v>410308</v>
      </c>
      <c r="B2238" s="3">
        <v>4039995</v>
      </c>
      <c r="C2238" s="3" t="s">
        <v>163</v>
      </c>
      <c r="D2238" s="42">
        <v>0</v>
      </c>
      <c r="E2238" s="36">
        <v>0</v>
      </c>
      <c r="F2238" s="43">
        <f>SUM(F2233:F2237)</f>
        <v>0</v>
      </c>
      <c r="G2238" s="9" t="str">
        <f t="shared" si="68"/>
        <v/>
      </c>
      <c r="H2238" s="52" t="str">
        <f t="shared" si="69"/>
        <v/>
      </c>
    </row>
    <row r="2239" spans="1:8" ht="15.75" thickTop="1">
      <c r="B2239" s="2"/>
      <c r="C2239" s="2"/>
      <c r="D2239" s="32"/>
      <c r="E2239" s="32"/>
      <c r="G2239" s="9" t="str">
        <f t="shared" si="68"/>
        <v/>
      </c>
      <c r="H2239" s="52" t="str">
        <f t="shared" si="69"/>
        <v/>
      </c>
    </row>
    <row r="2240" spans="1:8">
      <c r="A2240" s="48" t="str">
        <f>('ANNEXURE B &amp; C'!X$3)</f>
        <v>410308</v>
      </c>
      <c r="B2240" s="1">
        <v>4030000</v>
      </c>
      <c r="C2240" s="1" t="s">
        <v>164</v>
      </c>
      <c r="D2240" s="31"/>
      <c r="E2240" s="31"/>
      <c r="F2240" s="31"/>
      <c r="G2240" s="9" t="str">
        <f t="shared" si="68"/>
        <v/>
      </c>
      <c r="H2240" s="52" t="str">
        <f t="shared" si="69"/>
        <v/>
      </c>
    </row>
    <row r="2241" spans="1:8">
      <c r="A2241" s="48" t="str">
        <f>('ANNEXURE B &amp; C'!X$3)</f>
        <v>410308</v>
      </c>
      <c r="B2241" s="2">
        <v>4031001</v>
      </c>
      <c r="C2241" s="2" t="s">
        <v>158</v>
      </c>
      <c r="D2241" s="20">
        <v>0</v>
      </c>
      <c r="E2241" s="20">
        <v>0</v>
      </c>
      <c r="F2241" s="38">
        <f>('ANNEXURE B &amp; C'!X$202)</f>
        <v>0</v>
      </c>
      <c r="G2241" s="9" t="str">
        <f t="shared" si="68"/>
        <v/>
      </c>
      <c r="H2241" s="52" t="str">
        <f t="shared" si="69"/>
        <v/>
      </c>
    </row>
    <row r="2242" spans="1:8">
      <c r="A2242" s="48" t="str">
        <f>('ANNEXURE B &amp; C'!X$3)</f>
        <v>410308</v>
      </c>
      <c r="B2242" s="2">
        <v>4031002</v>
      </c>
      <c r="C2242" s="2" t="s">
        <v>159</v>
      </c>
      <c r="D2242" s="20">
        <v>0</v>
      </c>
      <c r="E2242" s="20">
        <v>0</v>
      </c>
      <c r="F2242" s="38">
        <f>('ANNEXURE B &amp; C'!X$203)</f>
        <v>0</v>
      </c>
      <c r="G2242" s="9" t="str">
        <f t="shared" si="68"/>
        <v/>
      </c>
      <c r="H2242" s="52" t="str">
        <f t="shared" si="69"/>
        <v/>
      </c>
    </row>
    <row r="2243" spans="1:8">
      <c r="A2243" s="48" t="str">
        <f>('ANNEXURE B &amp; C'!X$3)</f>
        <v>410308</v>
      </c>
      <c r="B2243" s="2">
        <v>4031003</v>
      </c>
      <c r="C2243" s="2" t="s">
        <v>160</v>
      </c>
      <c r="D2243" s="20">
        <v>0</v>
      </c>
      <c r="E2243" s="20">
        <v>0</v>
      </c>
      <c r="F2243" s="38">
        <f>('ANNEXURE B &amp; C'!X$204)</f>
        <v>0</v>
      </c>
      <c r="G2243" s="9" t="str">
        <f t="shared" si="68"/>
        <v/>
      </c>
      <c r="H2243" s="52" t="str">
        <f t="shared" si="69"/>
        <v/>
      </c>
    </row>
    <row r="2244" spans="1:8">
      <c r="A2244" s="48" t="str">
        <f>('ANNEXURE B &amp; C'!X$3)</f>
        <v>410308</v>
      </c>
      <c r="B2244" s="2">
        <v>4031004</v>
      </c>
      <c r="C2244" s="2" t="s">
        <v>161</v>
      </c>
      <c r="D2244" s="20">
        <v>0</v>
      </c>
      <c r="E2244" s="20">
        <v>0</v>
      </c>
      <c r="F2244" s="38">
        <f>('ANNEXURE B &amp; C'!X$205)</f>
        <v>0</v>
      </c>
      <c r="G2244" s="9" t="str">
        <f t="shared" si="68"/>
        <v/>
      </c>
      <c r="H2244" s="52" t="str">
        <f t="shared" si="69"/>
        <v/>
      </c>
    </row>
    <row r="2245" spans="1:8">
      <c r="A2245" s="48" t="str">
        <f>('ANNEXURE B &amp; C'!X$3)</f>
        <v>410308</v>
      </c>
      <c r="B2245" s="2">
        <v>4031005</v>
      </c>
      <c r="C2245" s="2" t="s">
        <v>162</v>
      </c>
      <c r="D2245" s="20">
        <v>0</v>
      </c>
      <c r="E2245" s="20">
        <v>0</v>
      </c>
      <c r="F2245" s="38">
        <f>('ANNEXURE B &amp; C'!X$206)</f>
        <v>0</v>
      </c>
      <c r="G2245" s="9" t="str">
        <f t="shared" si="68"/>
        <v/>
      </c>
      <c r="H2245" s="52" t="str">
        <f t="shared" si="69"/>
        <v/>
      </c>
    </row>
    <row r="2246" spans="1:8">
      <c r="A2246" s="48" t="str">
        <f>('ANNEXURE B &amp; C'!X$3)</f>
        <v>410308</v>
      </c>
      <c r="B2246" s="3">
        <v>4039995</v>
      </c>
      <c r="C2246" s="3" t="s">
        <v>165</v>
      </c>
      <c r="D2246" s="39">
        <v>0</v>
      </c>
      <c r="E2246" s="39">
        <v>0</v>
      </c>
      <c r="F2246" s="39">
        <f>SUM(F2241:F2245)</f>
        <v>0</v>
      </c>
      <c r="G2246" s="9" t="str">
        <f t="shared" si="68"/>
        <v/>
      </c>
      <c r="H2246" s="52" t="str">
        <f t="shared" si="69"/>
        <v/>
      </c>
    </row>
    <row r="2247" spans="1:8">
      <c r="B2247" s="2"/>
      <c r="C2247" s="2"/>
      <c r="D2247" s="32"/>
      <c r="E2247" s="32"/>
      <c r="G2247" s="9" t="str">
        <f t="shared" si="68"/>
        <v/>
      </c>
      <c r="H2247" s="52" t="str">
        <f t="shared" si="69"/>
        <v/>
      </c>
    </row>
    <row r="2248" spans="1:8" ht="15.75" thickBot="1">
      <c r="A2248" s="48" t="str">
        <f>('ANNEXURE B &amp; C'!X$3)</f>
        <v>410308</v>
      </c>
      <c r="B2248" s="5">
        <v>4039995</v>
      </c>
      <c r="C2248" s="5" t="s">
        <v>166</v>
      </c>
      <c r="D2248" s="41">
        <v>0</v>
      </c>
      <c r="E2248" s="41">
        <v>0</v>
      </c>
      <c r="F2248" s="41">
        <f>SUM(F2246+F2238)</f>
        <v>0</v>
      </c>
      <c r="G2248" s="9" t="str">
        <f t="shared" si="68"/>
        <v/>
      </c>
      <c r="H2248" s="52" t="str">
        <f t="shared" si="69"/>
        <v/>
      </c>
    </row>
    <row r="2249" spans="1:8">
      <c r="G2249" s="9" t="str">
        <f t="shared" si="68"/>
        <v/>
      </c>
      <c r="H2249" s="52" t="str">
        <f t="shared" si="69"/>
        <v/>
      </c>
    </row>
    <row r="2250" spans="1:8">
      <c r="A2250" s="48" t="str">
        <f>('ANNEXURE B &amp; C'!Y$3)</f>
        <v>410402</v>
      </c>
      <c r="B2250" s="1">
        <v>1000000</v>
      </c>
      <c r="C2250" s="1" t="s">
        <v>0</v>
      </c>
      <c r="D2250" s="31"/>
      <c r="E2250" s="31"/>
      <c r="G2250" s="9" t="str">
        <f t="shared" ref="G2250:G2313" si="70">IF(E2250&lt;0.01,"",IF(E2250&gt;F2250,"BUDGET ERROR - INSUFICIENT",""))</f>
        <v/>
      </c>
      <c r="H2250" s="52" t="str">
        <f t="shared" ref="H2250:H2313" si="71">IF(F2250&lt;0.1,"",IF(D2250=0,"NO ORIGINAL BUDGET",(F2250-D2250)/D2250))</f>
        <v/>
      </c>
    </row>
    <row r="2251" spans="1:8">
      <c r="B2251" s="1"/>
      <c r="C2251" s="1"/>
      <c r="D2251" s="31"/>
      <c r="E2251" s="31"/>
      <c r="G2251" s="9" t="str">
        <f t="shared" si="70"/>
        <v/>
      </c>
      <c r="H2251" s="52" t="str">
        <f t="shared" si="71"/>
        <v/>
      </c>
    </row>
    <row r="2252" spans="1:8">
      <c r="A2252" s="48" t="str">
        <f>('ANNEXURE B &amp; C'!Y$3)</f>
        <v>410402</v>
      </c>
      <c r="B2252" s="1">
        <v>1020000</v>
      </c>
      <c r="C2252" s="1" t="s">
        <v>2</v>
      </c>
      <c r="D2252" s="31"/>
      <c r="E2252" s="31"/>
      <c r="F2252" s="31"/>
      <c r="G2252" s="9" t="str">
        <f t="shared" si="70"/>
        <v/>
      </c>
      <c r="H2252" s="52" t="str">
        <f t="shared" si="71"/>
        <v/>
      </c>
    </row>
    <row r="2253" spans="1:8">
      <c r="A2253" s="48" t="str">
        <f>('ANNEXURE B &amp; C'!Y$3)</f>
        <v>410402</v>
      </c>
      <c r="B2253" s="2">
        <v>1020001</v>
      </c>
      <c r="C2253" s="2" t="s">
        <v>3</v>
      </c>
      <c r="D2253" s="20">
        <v>0</v>
      </c>
      <c r="E2253" s="20">
        <v>0</v>
      </c>
      <c r="F2253" s="38">
        <f>('ANNEXURE B &amp; C'!Y$10)</f>
        <v>0</v>
      </c>
      <c r="G2253" s="9" t="str">
        <f t="shared" si="70"/>
        <v/>
      </c>
      <c r="H2253" s="52" t="str">
        <f t="shared" si="71"/>
        <v/>
      </c>
    </row>
    <row r="2254" spans="1:8">
      <c r="A2254" s="48" t="str">
        <f>('ANNEXURE B &amp; C'!Y$3)</f>
        <v>410402</v>
      </c>
      <c r="B2254" s="2">
        <v>1020002</v>
      </c>
      <c r="C2254" s="2" t="s">
        <v>4</v>
      </c>
      <c r="D2254" s="20">
        <v>0</v>
      </c>
      <c r="E2254" s="20">
        <v>0</v>
      </c>
      <c r="F2254" s="38">
        <f>('ANNEXURE B &amp; C'!Y$11)</f>
        <v>0</v>
      </c>
      <c r="G2254" s="9" t="str">
        <f t="shared" si="70"/>
        <v/>
      </c>
      <c r="H2254" s="52" t="str">
        <f t="shared" si="71"/>
        <v/>
      </c>
    </row>
    <row r="2255" spans="1:8">
      <c r="A2255" s="48" t="str">
        <f>('ANNEXURE B &amp; C'!Y$3)</f>
        <v>410402</v>
      </c>
      <c r="B2255" s="2">
        <v>1020004</v>
      </c>
      <c r="C2255" s="2" t="s">
        <v>5</v>
      </c>
      <c r="D2255" s="20">
        <v>0</v>
      </c>
      <c r="E2255" s="20">
        <v>0</v>
      </c>
      <c r="F2255" s="38">
        <f>('ANNEXURE B &amp; C'!Y$12)</f>
        <v>0</v>
      </c>
      <c r="G2255" s="9" t="str">
        <f t="shared" si="70"/>
        <v/>
      </c>
      <c r="H2255" s="52" t="str">
        <f t="shared" si="71"/>
        <v/>
      </c>
    </row>
    <row r="2256" spans="1:8">
      <c r="A2256" s="48" t="str">
        <f>('ANNEXURE B &amp; C'!Y$3)</f>
        <v>410402</v>
      </c>
      <c r="B2256" s="2">
        <v>1020005</v>
      </c>
      <c r="C2256" s="2" t="s">
        <v>6</v>
      </c>
      <c r="D2256" s="20">
        <v>0</v>
      </c>
      <c r="E2256" s="20">
        <v>0</v>
      </c>
      <c r="F2256" s="38">
        <f>('ANNEXURE B &amp; C'!Y$13)</f>
        <v>0</v>
      </c>
      <c r="G2256" s="9" t="str">
        <f t="shared" si="70"/>
        <v/>
      </c>
      <c r="H2256" s="52" t="str">
        <f t="shared" si="71"/>
        <v/>
      </c>
    </row>
    <row r="2257" spans="1:8">
      <c r="A2257" s="48" t="str">
        <f>('ANNEXURE B &amp; C'!Y$3)</f>
        <v>410402</v>
      </c>
      <c r="B2257" s="2">
        <v>1020006</v>
      </c>
      <c r="C2257" s="2" t="s">
        <v>7</v>
      </c>
      <c r="D2257" s="20">
        <v>0</v>
      </c>
      <c r="E2257" s="20">
        <v>0</v>
      </c>
      <c r="F2257" s="38">
        <f>('ANNEXURE B &amp; C'!Y$14)</f>
        <v>0</v>
      </c>
      <c r="G2257" s="9" t="str">
        <f t="shared" si="70"/>
        <v/>
      </c>
      <c r="H2257" s="52" t="str">
        <f t="shared" si="71"/>
        <v/>
      </c>
    </row>
    <row r="2258" spans="1:8">
      <c r="A2258" s="48" t="str">
        <f>('ANNEXURE B &amp; C'!Y$3)</f>
        <v>410402</v>
      </c>
      <c r="B2258" s="2">
        <v>1020007</v>
      </c>
      <c r="C2258" s="2" t="s">
        <v>8</v>
      </c>
      <c r="D2258" s="20">
        <v>0</v>
      </c>
      <c r="E2258" s="20">
        <v>0</v>
      </c>
      <c r="F2258" s="38">
        <f>('ANNEXURE B &amp; C'!Y$15)</f>
        <v>0</v>
      </c>
      <c r="G2258" s="9" t="str">
        <f t="shared" si="70"/>
        <v/>
      </c>
      <c r="H2258" s="52" t="str">
        <f t="shared" si="71"/>
        <v/>
      </c>
    </row>
    <row r="2259" spans="1:8">
      <c r="A2259" s="48" t="str">
        <f>('ANNEXURE B &amp; C'!Y$3)</f>
        <v>410402</v>
      </c>
      <c r="B2259" s="2">
        <v>1020009</v>
      </c>
      <c r="C2259" s="2" t="s">
        <v>9</v>
      </c>
      <c r="D2259" s="20">
        <v>0</v>
      </c>
      <c r="E2259" s="20">
        <v>0</v>
      </c>
      <c r="F2259" s="38">
        <f>('ANNEXURE B &amp; C'!Y$16)</f>
        <v>0</v>
      </c>
      <c r="G2259" s="9" t="str">
        <f t="shared" si="70"/>
        <v/>
      </c>
      <c r="H2259" s="52" t="str">
        <f t="shared" si="71"/>
        <v/>
      </c>
    </row>
    <row r="2260" spans="1:8">
      <c r="A2260" s="48" t="str">
        <f>('ANNEXURE B &amp; C'!Y$3)</f>
        <v>410402</v>
      </c>
      <c r="B2260" s="2">
        <v>1020010</v>
      </c>
      <c r="C2260" s="2" t="s">
        <v>10</v>
      </c>
      <c r="D2260" s="20">
        <v>0</v>
      </c>
      <c r="E2260" s="20">
        <v>0</v>
      </c>
      <c r="F2260" s="38">
        <f>('ANNEXURE B &amp; C'!Y$17)</f>
        <v>0</v>
      </c>
      <c r="G2260" s="9" t="str">
        <f t="shared" si="70"/>
        <v/>
      </c>
      <c r="H2260" s="52" t="str">
        <f t="shared" si="71"/>
        <v/>
      </c>
    </row>
    <row r="2261" spans="1:8">
      <c r="A2261" s="48" t="str">
        <f>('ANNEXURE B &amp; C'!Y$3)</f>
        <v>410402</v>
      </c>
      <c r="B2261" s="2">
        <v>1020011</v>
      </c>
      <c r="C2261" s="2" t="s">
        <v>11</v>
      </c>
      <c r="D2261" s="20">
        <v>0</v>
      </c>
      <c r="E2261" s="20">
        <v>54036.6</v>
      </c>
      <c r="F2261" s="38">
        <f>('ANNEXURE B &amp; C'!Y$18)</f>
        <v>0</v>
      </c>
      <c r="G2261" s="9" t="str">
        <f t="shared" si="70"/>
        <v>BUDGET ERROR - INSUFICIENT</v>
      </c>
      <c r="H2261" s="52" t="str">
        <f t="shared" si="71"/>
        <v/>
      </c>
    </row>
    <row r="2262" spans="1:8">
      <c r="A2262" s="48" t="str">
        <f>('ANNEXURE B &amp; C'!Y$3)</f>
        <v>410402</v>
      </c>
      <c r="B2262" s="2">
        <v>1020012</v>
      </c>
      <c r="C2262" s="2" t="s">
        <v>12</v>
      </c>
      <c r="D2262" s="20">
        <v>0</v>
      </c>
      <c r="E2262" s="20">
        <v>0</v>
      </c>
      <c r="F2262" s="38">
        <f>('ANNEXURE B &amp; C'!Y$19)</f>
        <v>0</v>
      </c>
      <c r="G2262" s="9" t="str">
        <f t="shared" si="70"/>
        <v/>
      </c>
      <c r="H2262" s="52" t="str">
        <f t="shared" si="71"/>
        <v/>
      </c>
    </row>
    <row r="2263" spans="1:8">
      <c r="A2263" s="48" t="str">
        <f>('ANNEXURE B &amp; C'!Y$3)</f>
        <v>410402</v>
      </c>
      <c r="B2263" s="2">
        <v>1020013</v>
      </c>
      <c r="C2263" s="2" t="s">
        <v>13</v>
      </c>
      <c r="D2263" s="20">
        <v>0</v>
      </c>
      <c r="E2263" s="20">
        <v>3726.17</v>
      </c>
      <c r="F2263" s="38">
        <f>('ANNEXURE B &amp; C'!Y$20)</f>
        <v>10796</v>
      </c>
      <c r="G2263" s="9" t="str">
        <f t="shared" si="70"/>
        <v/>
      </c>
      <c r="H2263" s="52" t="str">
        <f t="shared" si="71"/>
        <v>NO ORIGINAL BUDGET</v>
      </c>
    </row>
    <row r="2264" spans="1:8">
      <c r="A2264" s="48" t="str">
        <f>('ANNEXURE B &amp; C'!Y$3)</f>
        <v>410402</v>
      </c>
      <c r="B2264" s="2">
        <v>1020014</v>
      </c>
      <c r="C2264" s="2" t="s">
        <v>14</v>
      </c>
      <c r="D2264" s="20">
        <v>0</v>
      </c>
      <c r="E2264" s="20">
        <v>0</v>
      </c>
      <c r="F2264" s="38">
        <f>('ANNEXURE B &amp; C'!Y$21)</f>
        <v>0</v>
      </c>
      <c r="G2264" s="9" t="str">
        <f t="shared" si="70"/>
        <v/>
      </c>
      <c r="H2264" s="52" t="str">
        <f t="shared" si="71"/>
        <v/>
      </c>
    </row>
    <row r="2265" spans="1:8" ht="15.75" thickBot="1">
      <c r="A2265" s="48" t="str">
        <f>('ANNEXURE B &amp; C'!Y$3)</f>
        <v>410402</v>
      </c>
      <c r="B2265" s="3">
        <v>1029990</v>
      </c>
      <c r="C2265" s="3" t="s">
        <v>15</v>
      </c>
      <c r="D2265" s="41">
        <v>0</v>
      </c>
      <c r="E2265" s="41">
        <v>57762.77</v>
      </c>
      <c r="F2265" s="41">
        <f>SUM(F2253:F2264)</f>
        <v>10796</v>
      </c>
      <c r="G2265" s="9" t="str">
        <f t="shared" si="70"/>
        <v>BUDGET ERROR - INSUFICIENT</v>
      </c>
      <c r="H2265" s="52" t="str">
        <f t="shared" si="71"/>
        <v>NO ORIGINAL BUDGET</v>
      </c>
    </row>
    <row r="2266" spans="1:8">
      <c r="B2266" s="1"/>
      <c r="C2266" s="1"/>
      <c r="D2266" s="31"/>
      <c r="E2266" s="31"/>
      <c r="F2266" s="31"/>
      <c r="G2266" s="9" t="str">
        <f t="shared" si="70"/>
        <v/>
      </c>
      <c r="H2266" s="52" t="str">
        <f t="shared" si="71"/>
        <v/>
      </c>
    </row>
    <row r="2267" spans="1:8">
      <c r="A2267" s="48" t="str">
        <f>('ANNEXURE B &amp; C'!Y$3)</f>
        <v>410402</v>
      </c>
      <c r="B2267" s="1">
        <v>1030000</v>
      </c>
      <c r="C2267" s="1" t="s">
        <v>16</v>
      </c>
      <c r="D2267" s="31"/>
      <c r="E2267" s="31"/>
      <c r="F2267" s="31"/>
      <c r="G2267" s="9" t="str">
        <f t="shared" si="70"/>
        <v/>
      </c>
      <c r="H2267" s="52" t="str">
        <f t="shared" si="71"/>
        <v/>
      </c>
    </row>
    <row r="2268" spans="1:8">
      <c r="A2268" s="48" t="str">
        <f>('ANNEXURE B &amp; C'!Y$3)</f>
        <v>410402</v>
      </c>
      <c r="B2268" s="2">
        <v>1030001</v>
      </c>
      <c r="C2268" s="2" t="s">
        <v>17</v>
      </c>
      <c r="D2268" s="20">
        <v>0</v>
      </c>
      <c r="E2268" s="20">
        <v>0</v>
      </c>
      <c r="F2268" s="38">
        <f>('ANNEXURE B &amp; C'!Y$25)</f>
        <v>0</v>
      </c>
      <c r="G2268" s="9" t="str">
        <f t="shared" si="70"/>
        <v/>
      </c>
      <c r="H2268" s="52" t="str">
        <f t="shared" si="71"/>
        <v/>
      </c>
    </row>
    <row r="2269" spans="1:8">
      <c r="A2269" s="48" t="str">
        <f>('ANNEXURE B &amp; C'!Y$3)</f>
        <v>410402</v>
      </c>
      <c r="B2269" s="2">
        <v>1030002</v>
      </c>
      <c r="C2269" s="2" t="s">
        <v>18</v>
      </c>
      <c r="D2269" s="20">
        <v>0</v>
      </c>
      <c r="E2269" s="20">
        <v>8640</v>
      </c>
      <c r="F2269" s="38">
        <f>('ANNEXURE B &amp; C'!Y$26)</f>
        <v>17280</v>
      </c>
      <c r="G2269" s="9" t="str">
        <f t="shared" si="70"/>
        <v/>
      </c>
      <c r="H2269" s="52" t="str">
        <f t="shared" si="71"/>
        <v>NO ORIGINAL BUDGET</v>
      </c>
    </row>
    <row r="2270" spans="1:8">
      <c r="A2270" s="48" t="str">
        <f>('ANNEXURE B &amp; C'!Y$3)</f>
        <v>410402</v>
      </c>
      <c r="B2270" s="2">
        <v>1030003</v>
      </c>
      <c r="C2270" s="2" t="s">
        <v>19</v>
      </c>
      <c r="D2270" s="20">
        <v>0</v>
      </c>
      <c r="E2270" s="20">
        <v>0</v>
      </c>
      <c r="F2270" s="38">
        <f>('ANNEXURE B &amp; C'!Y$27)</f>
        <v>0</v>
      </c>
      <c r="G2270" s="9" t="str">
        <f t="shared" si="70"/>
        <v/>
      </c>
      <c r="H2270" s="52" t="str">
        <f t="shared" si="71"/>
        <v/>
      </c>
    </row>
    <row r="2271" spans="1:8">
      <c r="A2271" s="48" t="str">
        <f>('ANNEXURE B &amp; C'!Y$3)</f>
        <v>410402</v>
      </c>
      <c r="B2271" s="2">
        <v>1030004</v>
      </c>
      <c r="C2271" s="2" t="s">
        <v>20</v>
      </c>
      <c r="D2271" s="20">
        <v>0</v>
      </c>
      <c r="E2271" s="20">
        <v>0</v>
      </c>
      <c r="F2271" s="38">
        <f>('ANNEXURE B &amp; C'!Y$28)</f>
        <v>0</v>
      </c>
      <c r="G2271" s="9" t="str">
        <f t="shared" si="70"/>
        <v/>
      </c>
      <c r="H2271" s="52" t="str">
        <f t="shared" si="71"/>
        <v/>
      </c>
    </row>
    <row r="2272" spans="1:8">
      <c r="A2272" s="48" t="str">
        <f>('ANNEXURE B &amp; C'!Y$3)</f>
        <v>410402</v>
      </c>
      <c r="B2272" s="3">
        <v>1039990</v>
      </c>
      <c r="C2272" s="3" t="s">
        <v>21</v>
      </c>
      <c r="D2272" s="39">
        <v>0</v>
      </c>
      <c r="E2272" s="39">
        <v>8640</v>
      </c>
      <c r="F2272" s="39">
        <f>SUM(F2268:F2271)</f>
        <v>17280</v>
      </c>
      <c r="G2272" s="9" t="str">
        <f t="shared" si="70"/>
        <v/>
      </c>
      <c r="H2272" s="52" t="str">
        <f t="shared" si="71"/>
        <v>NO ORIGINAL BUDGET</v>
      </c>
    </row>
    <row r="2273" spans="1:8">
      <c r="B2273" s="1"/>
      <c r="C2273" s="1"/>
      <c r="D2273" s="31"/>
      <c r="E2273" s="31"/>
      <c r="F2273" s="31"/>
      <c r="G2273" s="9" t="str">
        <f t="shared" si="70"/>
        <v/>
      </c>
      <c r="H2273" s="52" t="str">
        <f t="shared" si="71"/>
        <v/>
      </c>
    </row>
    <row r="2274" spans="1:8">
      <c r="A2274" s="48" t="str">
        <f>('ANNEXURE B &amp; C'!Y$3)</f>
        <v>410402</v>
      </c>
      <c r="B2274" s="1">
        <v>1040000</v>
      </c>
      <c r="C2274" s="1" t="s">
        <v>22</v>
      </c>
      <c r="D2274" s="31"/>
      <c r="E2274" s="31"/>
      <c r="F2274" s="31"/>
      <c r="G2274" s="9" t="str">
        <f t="shared" si="70"/>
        <v/>
      </c>
      <c r="H2274" s="52" t="str">
        <f t="shared" si="71"/>
        <v/>
      </c>
    </row>
    <row r="2275" spans="1:8">
      <c r="A2275" s="48" t="str">
        <f>('ANNEXURE B &amp; C'!Y$3)</f>
        <v>410402</v>
      </c>
      <c r="B2275" s="2">
        <v>1040001</v>
      </c>
      <c r="C2275" s="2" t="s">
        <v>23</v>
      </c>
      <c r="D2275" s="20">
        <v>1438306</v>
      </c>
      <c r="E2275" s="20">
        <v>851838.41</v>
      </c>
      <c r="F2275" s="38">
        <f>('ANNEXURE B &amp; C'!Y$32)</f>
        <v>1496694</v>
      </c>
      <c r="G2275" s="9" t="str">
        <f t="shared" si="70"/>
        <v/>
      </c>
      <c r="H2275" s="52">
        <f t="shared" si="71"/>
        <v>4.0594977702936651E-2</v>
      </c>
    </row>
    <row r="2276" spans="1:8">
      <c r="A2276" s="48" t="str">
        <f>('ANNEXURE B &amp; C'!Y$3)</f>
        <v>410402</v>
      </c>
      <c r="B2276" s="2">
        <v>1040002</v>
      </c>
      <c r="C2276" s="2" t="s">
        <v>24</v>
      </c>
      <c r="D2276" s="20">
        <v>17280</v>
      </c>
      <c r="E2276" s="20">
        <v>0</v>
      </c>
      <c r="F2276" s="38">
        <f>('ANNEXURE B &amp; C'!Y$33)</f>
        <v>0</v>
      </c>
      <c r="G2276" s="9" t="str">
        <f t="shared" si="70"/>
        <v/>
      </c>
      <c r="H2276" s="52" t="str">
        <f t="shared" si="71"/>
        <v/>
      </c>
    </row>
    <row r="2277" spans="1:8">
      <c r="A2277" s="48" t="str">
        <f>('ANNEXURE B &amp; C'!Y$3)</f>
        <v>410402</v>
      </c>
      <c r="B2277" s="2">
        <v>1040003</v>
      </c>
      <c r="C2277" s="2" t="s">
        <v>25</v>
      </c>
      <c r="D2277" s="20">
        <v>0</v>
      </c>
      <c r="E2277" s="20">
        <v>0</v>
      </c>
      <c r="F2277" s="38">
        <f>('ANNEXURE B &amp; C'!Y$34)</f>
        <v>0</v>
      </c>
      <c r="G2277" s="9" t="str">
        <f t="shared" si="70"/>
        <v/>
      </c>
      <c r="H2277" s="52" t="str">
        <f t="shared" si="71"/>
        <v/>
      </c>
    </row>
    <row r="2278" spans="1:8">
      <c r="A2278" s="48" t="str">
        <f>('ANNEXURE B &amp; C'!Y$3)</f>
        <v>410402</v>
      </c>
      <c r="B2278" s="2">
        <v>1040004</v>
      </c>
      <c r="C2278" s="2" t="s">
        <v>26</v>
      </c>
      <c r="D2278" s="20">
        <v>211695</v>
      </c>
      <c r="E2278" s="20">
        <v>98666.26</v>
      </c>
      <c r="F2278" s="38">
        <f>('ANNEXURE B &amp; C'!Y$35)</f>
        <v>191143</v>
      </c>
      <c r="G2278" s="9" t="str">
        <f t="shared" si="70"/>
        <v/>
      </c>
      <c r="H2278" s="52">
        <f t="shared" si="71"/>
        <v>-9.7083067620869642E-2</v>
      </c>
    </row>
    <row r="2279" spans="1:8">
      <c r="A2279" s="48" t="str">
        <f>('ANNEXURE B &amp; C'!Y$3)</f>
        <v>410402</v>
      </c>
      <c r="B2279" s="2">
        <v>1040005</v>
      </c>
      <c r="C2279" s="2" t="s">
        <v>27</v>
      </c>
      <c r="D2279" s="20">
        <v>106680</v>
      </c>
      <c r="E2279" s="20">
        <v>0</v>
      </c>
      <c r="F2279" s="38">
        <f>('ANNEXURE B &amp; C'!Y$36)</f>
        <v>104155</v>
      </c>
      <c r="G2279" s="9" t="str">
        <f t="shared" si="70"/>
        <v/>
      </c>
      <c r="H2279" s="52">
        <f t="shared" si="71"/>
        <v>-2.3668916385451818E-2</v>
      </c>
    </row>
    <row r="2280" spans="1:8">
      <c r="A2280" s="48" t="str">
        <f>('ANNEXURE B &amp; C'!Y$3)</f>
        <v>410402</v>
      </c>
      <c r="B2280" s="2">
        <v>1040006</v>
      </c>
      <c r="C2280" s="2" t="s">
        <v>28</v>
      </c>
      <c r="D2280" s="20">
        <v>515261</v>
      </c>
      <c r="E2280" s="20">
        <v>288849.75</v>
      </c>
      <c r="F2280" s="38">
        <f>('ANNEXURE B &amp; C'!Y$37)</f>
        <v>536241</v>
      </c>
      <c r="G2280" s="9" t="str">
        <f t="shared" si="70"/>
        <v/>
      </c>
      <c r="H2280" s="52">
        <f t="shared" si="71"/>
        <v>4.0717228744267468E-2</v>
      </c>
    </row>
    <row r="2281" spans="1:8">
      <c r="A2281" s="48" t="str">
        <f>('ANNEXURE B &amp; C'!Y$3)</f>
        <v>410402</v>
      </c>
      <c r="B2281" s="2">
        <v>1040007</v>
      </c>
      <c r="C2281" s="2" t="s">
        <v>29</v>
      </c>
      <c r="D2281" s="20">
        <v>0</v>
      </c>
      <c r="E2281" s="20">
        <v>0</v>
      </c>
      <c r="F2281" s="38">
        <f>('ANNEXURE B &amp; C'!Y$38)</f>
        <v>0</v>
      </c>
      <c r="G2281" s="9" t="str">
        <f t="shared" si="70"/>
        <v/>
      </c>
      <c r="H2281" s="52" t="str">
        <f t="shared" si="71"/>
        <v/>
      </c>
    </row>
    <row r="2282" spans="1:8">
      <c r="A2282" s="48" t="str">
        <f>('ANNEXURE B &amp; C'!Y$3)</f>
        <v>410402</v>
      </c>
      <c r="B2282" s="2">
        <v>1040008</v>
      </c>
      <c r="C2282" s="2" t="s">
        <v>30</v>
      </c>
      <c r="D2282" s="20">
        <v>479800</v>
      </c>
      <c r="E2282" s="20">
        <v>10126</v>
      </c>
      <c r="F2282" s="38">
        <f>('ANNEXURE B &amp; C'!Y$39)</f>
        <v>250026</v>
      </c>
      <c r="G2282" s="9" t="str">
        <f t="shared" si="70"/>
        <v/>
      </c>
      <c r="H2282" s="52">
        <f t="shared" si="71"/>
        <v>-0.47889537307211338</v>
      </c>
    </row>
    <row r="2283" spans="1:8">
      <c r="A2283" s="48" t="str">
        <f>('ANNEXURE B &amp; C'!Y$3)</f>
        <v>410402</v>
      </c>
      <c r="B2283" s="3">
        <v>1049990</v>
      </c>
      <c r="C2283" s="3" t="s">
        <v>31</v>
      </c>
      <c r="D2283" s="39">
        <v>2769022</v>
      </c>
      <c r="E2283" s="39">
        <v>1249480.42</v>
      </c>
      <c r="F2283" s="39">
        <f>SUM(F2275:F2282)</f>
        <v>2578259</v>
      </c>
      <c r="G2283" s="9" t="str">
        <f t="shared" si="70"/>
        <v/>
      </c>
      <c r="H2283" s="52">
        <f t="shared" si="71"/>
        <v>-6.8891832567599676E-2</v>
      </c>
    </row>
    <row r="2284" spans="1:8">
      <c r="B2284" s="1"/>
      <c r="C2284" s="1"/>
      <c r="D2284" s="31"/>
      <c r="E2284" s="31"/>
      <c r="F2284" s="31"/>
      <c r="G2284" s="9" t="str">
        <f t="shared" si="70"/>
        <v/>
      </c>
      <c r="H2284" s="52" t="str">
        <f t="shared" si="71"/>
        <v/>
      </c>
    </row>
    <row r="2285" spans="1:8" ht="15.75" thickBot="1">
      <c r="A2285" s="48" t="str">
        <f>('ANNEXURE B &amp; C'!Y$3)</f>
        <v>410402</v>
      </c>
      <c r="B2285" s="4">
        <v>1049995</v>
      </c>
      <c r="C2285" s="4" t="s">
        <v>32</v>
      </c>
      <c r="D2285" s="40">
        <v>2769022</v>
      </c>
      <c r="E2285" s="40">
        <v>1315883.19</v>
      </c>
      <c r="F2285" s="40">
        <f>SUM(F2283+F2272+F2265)</f>
        <v>2606335</v>
      </c>
      <c r="G2285" s="9" t="str">
        <f t="shared" si="70"/>
        <v/>
      </c>
      <c r="H2285" s="52">
        <f t="shared" si="71"/>
        <v>-5.8752512619979186E-2</v>
      </c>
    </row>
    <row r="2286" spans="1:8" ht="15.75" thickTop="1">
      <c r="B2286" s="1"/>
      <c r="C2286" s="1"/>
      <c r="D2286" s="31"/>
      <c r="E2286" s="31"/>
      <c r="F2286" s="31"/>
      <c r="G2286" s="9" t="str">
        <f t="shared" si="70"/>
        <v/>
      </c>
      <c r="H2286" s="52" t="str">
        <f t="shared" si="71"/>
        <v/>
      </c>
    </row>
    <row r="2287" spans="1:8">
      <c r="A2287" s="48" t="str">
        <f>('ANNEXURE B &amp; C'!Y$3)</f>
        <v>410402</v>
      </c>
      <c r="B2287" s="1">
        <v>1050000</v>
      </c>
      <c r="C2287" s="1" t="s">
        <v>33</v>
      </c>
      <c r="D2287" s="31"/>
      <c r="E2287" s="31"/>
      <c r="F2287" s="31"/>
      <c r="G2287" s="9" t="str">
        <f t="shared" si="70"/>
        <v/>
      </c>
      <c r="H2287" s="52" t="str">
        <f t="shared" si="71"/>
        <v/>
      </c>
    </row>
    <row r="2288" spans="1:8">
      <c r="B2288" s="1"/>
      <c r="C2288" s="1"/>
      <c r="D2288" s="31"/>
      <c r="E2288" s="31"/>
      <c r="F2288" s="31"/>
      <c r="G2288" s="9" t="str">
        <f t="shared" si="70"/>
        <v/>
      </c>
      <c r="H2288" s="52" t="str">
        <f t="shared" si="71"/>
        <v/>
      </c>
    </row>
    <row r="2289" spans="1:8">
      <c r="A2289" s="48" t="str">
        <f>('ANNEXURE B &amp; C'!Y$3)</f>
        <v>410402</v>
      </c>
      <c r="B2289" s="1">
        <v>1060000</v>
      </c>
      <c r="C2289" s="1" t="s">
        <v>34</v>
      </c>
      <c r="D2289" s="31"/>
      <c r="E2289" s="31"/>
      <c r="F2289" s="31"/>
      <c r="G2289" s="9" t="str">
        <f t="shared" si="70"/>
        <v/>
      </c>
      <c r="H2289" s="52" t="str">
        <f t="shared" si="71"/>
        <v/>
      </c>
    </row>
    <row r="2290" spans="1:8">
      <c r="A2290" s="48" t="str">
        <f>('ANNEXURE B &amp; C'!Y$3)</f>
        <v>410402</v>
      </c>
      <c r="B2290" s="2">
        <v>1060001</v>
      </c>
      <c r="C2290" s="2" t="s">
        <v>35</v>
      </c>
      <c r="D2290" s="20">
        <v>0</v>
      </c>
      <c r="E2290" s="20">
        <v>0</v>
      </c>
      <c r="F2290" s="38">
        <f>('ANNEXURE B &amp; C'!Y$47)</f>
        <v>0</v>
      </c>
      <c r="G2290" s="9" t="str">
        <f t="shared" si="70"/>
        <v/>
      </c>
      <c r="H2290" s="52" t="str">
        <f t="shared" si="71"/>
        <v/>
      </c>
    </row>
    <row r="2291" spans="1:8">
      <c r="A2291" s="48" t="str">
        <f>('ANNEXURE B &amp; C'!Y$3)</f>
        <v>410402</v>
      </c>
      <c r="B2291" s="2">
        <v>1060003</v>
      </c>
      <c r="C2291" s="2" t="s">
        <v>36</v>
      </c>
      <c r="D2291" s="20">
        <v>0</v>
      </c>
      <c r="E2291" s="20">
        <v>0</v>
      </c>
      <c r="F2291" s="38">
        <f>('ANNEXURE B &amp; C'!Y$48)</f>
        <v>0</v>
      </c>
      <c r="G2291" s="9" t="str">
        <f t="shared" si="70"/>
        <v/>
      </c>
      <c r="H2291" s="52" t="str">
        <f t="shared" si="71"/>
        <v/>
      </c>
    </row>
    <row r="2292" spans="1:8">
      <c r="A2292" s="48" t="str">
        <f>('ANNEXURE B &amp; C'!Y$3)</f>
        <v>410402</v>
      </c>
      <c r="B2292" s="2">
        <v>1060090</v>
      </c>
      <c r="C2292" s="2" t="s">
        <v>37</v>
      </c>
      <c r="D2292" s="20">
        <v>0</v>
      </c>
      <c r="E2292" s="20">
        <v>0</v>
      </c>
      <c r="F2292" s="38">
        <f>('ANNEXURE B &amp; C'!Y$49)</f>
        <v>0</v>
      </c>
      <c r="G2292" s="9" t="str">
        <f t="shared" si="70"/>
        <v/>
      </c>
      <c r="H2292" s="52" t="str">
        <f t="shared" si="71"/>
        <v/>
      </c>
    </row>
    <row r="2293" spans="1:8">
      <c r="A2293" s="48" t="str">
        <f>('ANNEXURE B &amp; C'!Y$3)</f>
        <v>410402</v>
      </c>
      <c r="B2293" s="2">
        <v>1060100</v>
      </c>
      <c r="C2293" s="2" t="s">
        <v>38</v>
      </c>
      <c r="D2293" s="20">
        <v>0</v>
      </c>
      <c r="E2293" s="20">
        <v>0</v>
      </c>
      <c r="F2293" s="38">
        <f>('ANNEXURE B &amp; C'!Y$50)</f>
        <v>0</v>
      </c>
      <c r="G2293" s="9" t="str">
        <f t="shared" si="70"/>
        <v/>
      </c>
      <c r="H2293" s="52" t="str">
        <f t="shared" si="71"/>
        <v/>
      </c>
    </row>
    <row r="2294" spans="1:8">
      <c r="A2294" s="48" t="str">
        <f>('ANNEXURE B &amp; C'!Y$3)</f>
        <v>410402</v>
      </c>
      <c r="B2294" s="2">
        <v>1060200</v>
      </c>
      <c r="C2294" s="2" t="s">
        <v>39</v>
      </c>
      <c r="D2294" s="20">
        <v>0</v>
      </c>
      <c r="E2294" s="20">
        <v>0</v>
      </c>
      <c r="F2294" s="38">
        <f>('ANNEXURE B &amp; C'!Y$51)</f>
        <v>0</v>
      </c>
      <c r="G2294" s="9" t="str">
        <f t="shared" si="70"/>
        <v/>
      </c>
      <c r="H2294" s="52" t="str">
        <f t="shared" si="71"/>
        <v/>
      </c>
    </row>
    <row r="2295" spans="1:8">
      <c r="A2295" s="48" t="str">
        <f>('ANNEXURE B &amp; C'!Y$3)</f>
        <v>410402</v>
      </c>
      <c r="B2295" s="2">
        <v>1060201</v>
      </c>
      <c r="C2295" s="2" t="s">
        <v>40</v>
      </c>
      <c r="D2295" s="20">
        <v>0</v>
      </c>
      <c r="E2295" s="20">
        <v>0</v>
      </c>
      <c r="F2295" s="38">
        <f>('ANNEXURE B &amp; C'!Y$52)</f>
        <v>0</v>
      </c>
      <c r="G2295" s="9" t="str">
        <f t="shared" si="70"/>
        <v/>
      </c>
      <c r="H2295" s="52" t="str">
        <f t="shared" si="71"/>
        <v/>
      </c>
    </row>
    <row r="2296" spans="1:8">
      <c r="A2296" s="48" t="str">
        <f>('ANNEXURE B &amp; C'!Y$3)</f>
        <v>410402</v>
      </c>
      <c r="B2296" s="2">
        <v>1060204</v>
      </c>
      <c r="C2296" s="2" t="s">
        <v>41</v>
      </c>
      <c r="D2296" s="20">
        <v>0</v>
      </c>
      <c r="E2296" s="20">
        <v>0</v>
      </c>
      <c r="F2296" s="38">
        <f>('ANNEXURE B &amp; C'!Y$53)</f>
        <v>0</v>
      </c>
      <c r="G2296" s="9" t="str">
        <f t="shared" si="70"/>
        <v/>
      </c>
      <c r="H2296" s="52" t="str">
        <f t="shared" si="71"/>
        <v/>
      </c>
    </row>
    <row r="2297" spans="1:8">
      <c r="A2297" s="48" t="str">
        <f>('ANNEXURE B &amp; C'!Y$3)</f>
        <v>410402</v>
      </c>
      <c r="B2297" s="2">
        <v>1060205</v>
      </c>
      <c r="C2297" s="2" t="s">
        <v>42</v>
      </c>
      <c r="D2297" s="20">
        <v>0</v>
      </c>
      <c r="E2297" s="20">
        <v>0</v>
      </c>
      <c r="F2297" s="38">
        <f>('ANNEXURE B &amp; C'!Y$54)</f>
        <v>0</v>
      </c>
      <c r="G2297" s="9" t="str">
        <f t="shared" si="70"/>
        <v/>
      </c>
      <c r="H2297" s="52" t="str">
        <f t="shared" si="71"/>
        <v/>
      </c>
    </row>
    <row r="2298" spans="1:8">
      <c r="A2298" s="48" t="str">
        <f>('ANNEXURE B &amp; C'!Y$3)</f>
        <v>410402</v>
      </c>
      <c r="B2298" s="2">
        <v>1060207</v>
      </c>
      <c r="C2298" s="2" t="s">
        <v>43</v>
      </c>
      <c r="D2298" s="20">
        <v>0</v>
      </c>
      <c r="E2298" s="20">
        <v>0</v>
      </c>
      <c r="F2298" s="38">
        <f>('ANNEXURE B &amp; C'!Y$55)</f>
        <v>0</v>
      </c>
      <c r="G2298" s="9" t="str">
        <f t="shared" si="70"/>
        <v/>
      </c>
      <c r="H2298" s="52" t="str">
        <f t="shared" si="71"/>
        <v/>
      </c>
    </row>
    <row r="2299" spans="1:8">
      <c r="A2299" s="48" t="str">
        <f>('ANNEXURE B &amp; C'!Y$3)</f>
        <v>410402</v>
      </c>
      <c r="B2299" s="2">
        <v>1060208</v>
      </c>
      <c r="C2299" s="2" t="s">
        <v>44</v>
      </c>
      <c r="D2299" s="20">
        <v>0</v>
      </c>
      <c r="E2299" s="20">
        <v>0</v>
      </c>
      <c r="F2299" s="38">
        <f>('ANNEXURE B &amp; C'!Y$56)</f>
        <v>0</v>
      </c>
      <c r="G2299" s="9" t="str">
        <f t="shared" si="70"/>
        <v/>
      </c>
      <c r="H2299" s="52" t="str">
        <f t="shared" si="71"/>
        <v/>
      </c>
    </row>
    <row r="2300" spans="1:8">
      <c r="A2300" s="48" t="str">
        <f>('ANNEXURE B &amp; C'!Y$3)</f>
        <v>410402</v>
      </c>
      <c r="B2300" s="2">
        <v>1060209</v>
      </c>
      <c r="C2300" s="2" t="s">
        <v>45</v>
      </c>
      <c r="D2300" s="20">
        <v>0</v>
      </c>
      <c r="E2300" s="20">
        <v>0</v>
      </c>
      <c r="F2300" s="38">
        <f>('ANNEXURE B &amp; C'!Y$57)</f>
        <v>0</v>
      </c>
      <c r="G2300" s="9" t="str">
        <f t="shared" si="70"/>
        <v/>
      </c>
      <c r="H2300" s="52" t="str">
        <f t="shared" si="71"/>
        <v/>
      </c>
    </row>
    <row r="2301" spans="1:8">
      <c r="A2301" s="48" t="str">
        <f>('ANNEXURE B &amp; C'!Y$3)</f>
        <v>410402</v>
      </c>
      <c r="B2301" s="2">
        <v>1060210</v>
      </c>
      <c r="C2301" s="2" t="s">
        <v>46</v>
      </c>
      <c r="D2301" s="20">
        <v>0</v>
      </c>
      <c r="E2301" s="20">
        <v>0</v>
      </c>
      <c r="F2301" s="38">
        <f>('ANNEXURE B &amp; C'!Y$58)</f>
        <v>0</v>
      </c>
      <c r="G2301" s="9" t="str">
        <f t="shared" si="70"/>
        <v/>
      </c>
      <c r="H2301" s="52" t="str">
        <f t="shared" si="71"/>
        <v/>
      </c>
    </row>
    <row r="2302" spans="1:8">
      <c r="A2302" s="48" t="str">
        <f>('ANNEXURE B &amp; C'!Y$3)</f>
        <v>410402</v>
      </c>
      <c r="B2302" s="2">
        <v>1060303</v>
      </c>
      <c r="C2302" s="2" t="s">
        <v>47</v>
      </c>
      <c r="D2302" s="20">
        <v>0</v>
      </c>
      <c r="E2302" s="20">
        <v>0</v>
      </c>
      <c r="F2302" s="38">
        <f>('ANNEXURE B &amp; C'!Y$59)</f>
        <v>0</v>
      </c>
      <c r="G2302" s="9" t="str">
        <f t="shared" si="70"/>
        <v/>
      </c>
      <c r="H2302" s="52" t="str">
        <f t="shared" si="71"/>
        <v/>
      </c>
    </row>
    <row r="2303" spans="1:8">
      <c r="A2303" s="48" t="str">
        <f>('ANNEXURE B &amp; C'!Y$3)</f>
        <v>410402</v>
      </c>
      <c r="B2303" s="2">
        <v>1060304</v>
      </c>
      <c r="C2303" s="2" t="s">
        <v>48</v>
      </c>
      <c r="D2303" s="20">
        <v>0</v>
      </c>
      <c r="E2303" s="20">
        <v>0</v>
      </c>
      <c r="F2303" s="38">
        <f>('ANNEXURE B &amp; C'!Y$60)</f>
        <v>0</v>
      </c>
      <c r="G2303" s="9" t="str">
        <f t="shared" si="70"/>
        <v/>
      </c>
      <c r="H2303" s="52" t="str">
        <f t="shared" si="71"/>
        <v/>
      </c>
    </row>
    <row r="2304" spans="1:8">
      <c r="A2304" s="48" t="str">
        <f>('ANNEXURE B &amp; C'!Y$3)</f>
        <v>410402</v>
      </c>
      <c r="B2304" s="2">
        <v>1060305</v>
      </c>
      <c r="C2304" s="2" t="s">
        <v>49</v>
      </c>
      <c r="D2304" s="20">
        <v>0</v>
      </c>
      <c r="E2304" s="20">
        <v>0</v>
      </c>
      <c r="F2304" s="38">
        <f>('ANNEXURE B &amp; C'!Y$61)</f>
        <v>0</v>
      </c>
      <c r="G2304" s="9" t="str">
        <f t="shared" si="70"/>
        <v/>
      </c>
      <c r="H2304" s="52" t="str">
        <f t="shared" si="71"/>
        <v/>
      </c>
    </row>
    <row r="2305" spans="1:8">
      <c r="A2305" s="48" t="str">
        <f>('ANNEXURE B &amp; C'!Y$3)</f>
        <v>410402</v>
      </c>
      <c r="B2305" s="2">
        <v>1060400</v>
      </c>
      <c r="C2305" s="2" t="s">
        <v>50</v>
      </c>
      <c r="D2305" s="20">
        <v>0</v>
      </c>
      <c r="E2305" s="20">
        <v>0</v>
      </c>
      <c r="F2305" s="38">
        <f>('ANNEXURE B &amp; C'!Y$62)</f>
        <v>0</v>
      </c>
      <c r="G2305" s="9" t="str">
        <f t="shared" si="70"/>
        <v/>
      </c>
      <c r="H2305" s="52" t="str">
        <f t="shared" si="71"/>
        <v/>
      </c>
    </row>
    <row r="2306" spans="1:8">
      <c r="A2306" s="48" t="str">
        <f>('ANNEXURE B &amp; C'!Y$3)</f>
        <v>410402</v>
      </c>
      <c r="B2306" s="2">
        <v>1060401</v>
      </c>
      <c r="C2306" s="2" t="s">
        <v>51</v>
      </c>
      <c r="D2306" s="20">
        <v>0</v>
      </c>
      <c r="E2306" s="20">
        <v>0</v>
      </c>
      <c r="F2306" s="38">
        <f>('ANNEXURE B &amp; C'!Y$63)</f>
        <v>0</v>
      </c>
      <c r="G2306" s="9" t="str">
        <f t="shared" si="70"/>
        <v/>
      </c>
      <c r="H2306" s="52" t="str">
        <f t="shared" si="71"/>
        <v/>
      </c>
    </row>
    <row r="2307" spans="1:8">
      <c r="A2307" s="48" t="str">
        <f>('ANNEXURE B &amp; C'!Y$3)</f>
        <v>410402</v>
      </c>
      <c r="B2307" s="2">
        <v>1060402</v>
      </c>
      <c r="C2307" s="2" t="s">
        <v>52</v>
      </c>
      <c r="D2307" s="20">
        <v>0</v>
      </c>
      <c r="E2307" s="20">
        <v>0</v>
      </c>
      <c r="F2307" s="38">
        <f>('ANNEXURE B &amp; C'!Y$64)</f>
        <v>0</v>
      </c>
      <c r="G2307" s="9" t="str">
        <f t="shared" si="70"/>
        <v/>
      </c>
      <c r="H2307" s="52" t="str">
        <f t="shared" si="71"/>
        <v/>
      </c>
    </row>
    <row r="2308" spans="1:8">
      <c r="A2308" s="48" t="str">
        <f>('ANNEXURE B &amp; C'!Y$3)</f>
        <v>410402</v>
      </c>
      <c r="B2308" s="2">
        <v>1060403</v>
      </c>
      <c r="C2308" s="2" t="s">
        <v>53</v>
      </c>
      <c r="D2308" s="20">
        <v>0</v>
      </c>
      <c r="E2308" s="20">
        <v>0</v>
      </c>
      <c r="F2308" s="38">
        <f>('ANNEXURE B &amp; C'!Y$65)</f>
        <v>0</v>
      </c>
      <c r="G2308" s="9" t="str">
        <f t="shared" si="70"/>
        <v/>
      </c>
      <c r="H2308" s="52" t="str">
        <f t="shared" si="71"/>
        <v/>
      </c>
    </row>
    <row r="2309" spans="1:8">
      <c r="A2309" s="48" t="str">
        <f>('ANNEXURE B &amp; C'!Y$3)</f>
        <v>410402</v>
      </c>
      <c r="B2309" s="2">
        <v>1060404</v>
      </c>
      <c r="C2309" s="2" t="s">
        <v>54</v>
      </c>
      <c r="D2309" s="20">
        <v>0</v>
      </c>
      <c r="E2309" s="20">
        <v>0</v>
      </c>
      <c r="F2309" s="38">
        <f>('ANNEXURE B &amp; C'!Y$66)</f>
        <v>0</v>
      </c>
      <c r="G2309" s="9" t="str">
        <f t="shared" si="70"/>
        <v/>
      </c>
      <c r="H2309" s="52" t="str">
        <f t="shared" si="71"/>
        <v/>
      </c>
    </row>
    <row r="2310" spans="1:8">
      <c r="A2310" s="48" t="str">
        <f>('ANNEXURE B &amp; C'!Y$3)</f>
        <v>410402</v>
      </c>
      <c r="B2310" s="2">
        <v>1060405</v>
      </c>
      <c r="C2310" s="2" t="s">
        <v>55</v>
      </c>
      <c r="D2310" s="20">
        <v>0</v>
      </c>
      <c r="E2310" s="20">
        <v>0</v>
      </c>
      <c r="F2310" s="38">
        <f>('ANNEXURE B &amp; C'!Y$67)</f>
        <v>0</v>
      </c>
      <c r="G2310" s="9" t="str">
        <f t="shared" si="70"/>
        <v/>
      </c>
      <c r="H2310" s="52" t="str">
        <f t="shared" si="71"/>
        <v/>
      </c>
    </row>
    <row r="2311" spans="1:8">
      <c r="A2311" s="48" t="str">
        <f>('ANNEXURE B &amp; C'!Y$3)</f>
        <v>410402</v>
      </c>
      <c r="B2311" s="2">
        <v>1060601</v>
      </c>
      <c r="C2311" s="2" t="s">
        <v>56</v>
      </c>
      <c r="D2311" s="20">
        <v>0</v>
      </c>
      <c r="E2311" s="20">
        <v>0</v>
      </c>
      <c r="F2311" s="38">
        <f>('ANNEXURE B &amp; C'!Y$68)</f>
        <v>0</v>
      </c>
      <c r="G2311" s="9" t="str">
        <f t="shared" si="70"/>
        <v/>
      </c>
      <c r="H2311" s="52" t="str">
        <f t="shared" si="71"/>
        <v/>
      </c>
    </row>
    <row r="2312" spans="1:8">
      <c r="A2312" s="48" t="str">
        <f>('ANNEXURE B &amp; C'!Y$3)</f>
        <v>410402</v>
      </c>
      <c r="B2312" s="2">
        <v>1060701</v>
      </c>
      <c r="C2312" s="2" t="s">
        <v>57</v>
      </c>
      <c r="D2312" s="20">
        <v>0</v>
      </c>
      <c r="E2312" s="20">
        <v>0</v>
      </c>
      <c r="F2312" s="38">
        <f>('ANNEXURE B &amp; C'!Y$69)</f>
        <v>0</v>
      </c>
      <c r="G2312" s="9" t="str">
        <f t="shared" si="70"/>
        <v/>
      </c>
      <c r="H2312" s="52" t="str">
        <f t="shared" si="71"/>
        <v/>
      </c>
    </row>
    <row r="2313" spans="1:8">
      <c r="A2313" s="48" t="str">
        <f>('ANNEXURE B &amp; C'!Y$3)</f>
        <v>410402</v>
      </c>
      <c r="B2313" s="2">
        <v>1060702</v>
      </c>
      <c r="C2313" s="2" t="s">
        <v>58</v>
      </c>
      <c r="D2313" s="20">
        <v>0</v>
      </c>
      <c r="E2313" s="20">
        <v>0</v>
      </c>
      <c r="F2313" s="38">
        <f>('ANNEXURE B &amp; C'!Y$70)</f>
        <v>0</v>
      </c>
      <c r="G2313" s="9" t="str">
        <f t="shared" si="70"/>
        <v/>
      </c>
      <c r="H2313" s="52" t="str">
        <f t="shared" si="71"/>
        <v/>
      </c>
    </row>
    <row r="2314" spans="1:8">
      <c r="A2314" s="48" t="str">
        <f>('ANNEXURE B &amp; C'!Y$3)</f>
        <v>410402</v>
      </c>
      <c r="B2314" s="2">
        <v>1061101</v>
      </c>
      <c r="C2314" s="2" t="s">
        <v>59</v>
      </c>
      <c r="D2314" s="20">
        <v>0</v>
      </c>
      <c r="E2314" s="20">
        <v>0</v>
      </c>
      <c r="F2314" s="38">
        <f>('ANNEXURE B &amp; C'!Y$71)</f>
        <v>0</v>
      </c>
      <c r="G2314" s="9" t="str">
        <f t="shared" ref="G2314:G2377" si="72">IF(E2314&lt;0.01,"",IF(E2314&gt;F2314,"BUDGET ERROR - INSUFICIENT",""))</f>
        <v/>
      </c>
      <c r="H2314" s="52" t="str">
        <f t="shared" ref="H2314:H2377" si="73">IF(F2314&lt;0.1,"",IF(D2314=0,"NO ORIGINAL BUDGET",(F2314-D2314)/D2314))</f>
        <v/>
      </c>
    </row>
    <row r="2315" spans="1:8">
      <c r="A2315" s="48" t="str">
        <f>('ANNEXURE B &amp; C'!Y$3)</f>
        <v>410402</v>
      </c>
      <c r="B2315" s="2">
        <v>1061102</v>
      </c>
      <c r="C2315" s="2" t="s">
        <v>60</v>
      </c>
      <c r="D2315" s="20">
        <v>0</v>
      </c>
      <c r="E2315" s="20">
        <v>0</v>
      </c>
      <c r="F2315" s="38">
        <f>('ANNEXURE B &amp; C'!Y$72)</f>
        <v>0</v>
      </c>
      <c r="G2315" s="9" t="str">
        <f t="shared" si="72"/>
        <v/>
      </c>
      <c r="H2315" s="52" t="str">
        <f t="shared" si="73"/>
        <v/>
      </c>
    </row>
    <row r="2316" spans="1:8">
      <c r="A2316" s="48" t="str">
        <f>('ANNEXURE B &amp; C'!Y$3)</f>
        <v>410402</v>
      </c>
      <c r="B2316" s="2">
        <v>1061104</v>
      </c>
      <c r="C2316" s="2" t="s">
        <v>61</v>
      </c>
      <c r="D2316" s="20">
        <v>0</v>
      </c>
      <c r="E2316" s="20">
        <v>0</v>
      </c>
      <c r="F2316" s="38">
        <f>('ANNEXURE B &amp; C'!Y$73)</f>
        <v>0</v>
      </c>
      <c r="G2316" s="9" t="str">
        <f t="shared" si="72"/>
        <v/>
      </c>
      <c r="H2316" s="52" t="str">
        <f t="shared" si="73"/>
        <v/>
      </c>
    </row>
    <row r="2317" spans="1:8">
      <c r="A2317" s="48" t="str">
        <f>('ANNEXURE B &amp; C'!Y$3)</f>
        <v>410402</v>
      </c>
      <c r="B2317" s="2">
        <v>1061106</v>
      </c>
      <c r="C2317" s="2" t="s">
        <v>62</v>
      </c>
      <c r="D2317" s="20">
        <v>0</v>
      </c>
      <c r="E2317" s="20">
        <v>0</v>
      </c>
      <c r="F2317" s="38">
        <f>('ANNEXURE B &amp; C'!Y$74)</f>
        <v>0</v>
      </c>
      <c r="G2317" s="9" t="str">
        <f t="shared" si="72"/>
        <v/>
      </c>
      <c r="H2317" s="52" t="str">
        <f t="shared" si="73"/>
        <v/>
      </c>
    </row>
    <row r="2318" spans="1:8">
      <c r="A2318" s="48" t="str">
        <f>('ANNEXURE B &amp; C'!Y$3)</f>
        <v>410402</v>
      </c>
      <c r="B2318" s="2">
        <v>1061201</v>
      </c>
      <c r="C2318" s="2" t="s">
        <v>63</v>
      </c>
      <c r="D2318" s="20">
        <v>0</v>
      </c>
      <c r="E2318" s="20">
        <v>0</v>
      </c>
      <c r="F2318" s="38">
        <f>('ANNEXURE B &amp; C'!Y$75)</f>
        <v>0</v>
      </c>
      <c r="G2318" s="9" t="str">
        <f t="shared" si="72"/>
        <v/>
      </c>
      <c r="H2318" s="52" t="str">
        <f t="shared" si="73"/>
        <v/>
      </c>
    </row>
    <row r="2319" spans="1:8">
      <c r="A2319" s="48" t="str">
        <f>('ANNEXURE B &amp; C'!Y$3)</f>
        <v>410402</v>
      </c>
      <c r="B2319" s="2">
        <v>1061203</v>
      </c>
      <c r="C2319" s="2" t="s">
        <v>64</v>
      </c>
      <c r="D2319" s="20">
        <v>0</v>
      </c>
      <c r="E2319" s="20">
        <v>0</v>
      </c>
      <c r="F2319" s="38">
        <f>('ANNEXURE B &amp; C'!Y$76)</f>
        <v>0</v>
      </c>
      <c r="G2319" s="9" t="str">
        <f t="shared" si="72"/>
        <v/>
      </c>
      <c r="H2319" s="52" t="str">
        <f t="shared" si="73"/>
        <v/>
      </c>
    </row>
    <row r="2320" spans="1:8">
      <c r="A2320" s="48" t="str">
        <f>('ANNEXURE B &amp; C'!Y$3)</f>
        <v>410402</v>
      </c>
      <c r="B2320" s="2">
        <v>1061204</v>
      </c>
      <c r="C2320" s="2" t="s">
        <v>65</v>
      </c>
      <c r="D2320" s="20">
        <v>0</v>
      </c>
      <c r="E2320" s="20">
        <v>0</v>
      </c>
      <c r="F2320" s="38">
        <f>('ANNEXURE B &amp; C'!Y$77)</f>
        <v>0</v>
      </c>
      <c r="G2320" s="9" t="str">
        <f t="shared" si="72"/>
        <v/>
      </c>
      <c r="H2320" s="52" t="str">
        <f t="shared" si="73"/>
        <v/>
      </c>
    </row>
    <row r="2321" spans="1:8">
      <c r="A2321" s="48" t="str">
        <f>('ANNEXURE B &amp; C'!Y$3)</f>
        <v>410402</v>
      </c>
      <c r="B2321" s="2">
        <v>1061501</v>
      </c>
      <c r="C2321" s="2" t="s">
        <v>66</v>
      </c>
      <c r="D2321" s="20">
        <v>0</v>
      </c>
      <c r="E2321" s="20">
        <v>0</v>
      </c>
      <c r="F2321" s="38">
        <f>('ANNEXURE B &amp; C'!Y$78)</f>
        <v>0</v>
      </c>
      <c r="G2321" s="9" t="str">
        <f t="shared" si="72"/>
        <v/>
      </c>
      <c r="H2321" s="52" t="str">
        <f t="shared" si="73"/>
        <v/>
      </c>
    </row>
    <row r="2322" spans="1:8">
      <c r="A2322" s="48" t="str">
        <f>('ANNEXURE B &amp; C'!Y$3)</f>
        <v>410402</v>
      </c>
      <c r="B2322" s="2">
        <v>1061502</v>
      </c>
      <c r="C2322" s="2" t="s">
        <v>67</v>
      </c>
      <c r="D2322" s="20">
        <v>0</v>
      </c>
      <c r="E2322" s="20">
        <v>0</v>
      </c>
      <c r="F2322" s="38">
        <f>('ANNEXURE B &amp; C'!Y$79)</f>
        <v>0</v>
      </c>
      <c r="G2322" s="9" t="str">
        <f t="shared" si="72"/>
        <v/>
      </c>
      <c r="H2322" s="52" t="str">
        <f t="shared" si="73"/>
        <v/>
      </c>
    </row>
    <row r="2323" spans="1:8">
      <c r="A2323" s="48" t="str">
        <f>('ANNEXURE B &amp; C'!Y$3)</f>
        <v>410402</v>
      </c>
      <c r="B2323" s="2">
        <v>1061507</v>
      </c>
      <c r="C2323" s="2" t="s">
        <v>68</v>
      </c>
      <c r="D2323" s="20">
        <v>0</v>
      </c>
      <c r="E2323" s="20">
        <v>0</v>
      </c>
      <c r="F2323" s="38">
        <f>('ANNEXURE B &amp; C'!Y$80)</f>
        <v>0</v>
      </c>
      <c r="G2323" s="9" t="str">
        <f t="shared" si="72"/>
        <v/>
      </c>
      <c r="H2323" s="52" t="str">
        <f t="shared" si="73"/>
        <v/>
      </c>
    </row>
    <row r="2324" spans="1:8">
      <c r="A2324" s="48" t="str">
        <f>('ANNEXURE B &amp; C'!Y$3)</f>
        <v>410402</v>
      </c>
      <c r="B2324" s="2">
        <v>1061508</v>
      </c>
      <c r="C2324" s="2" t="s">
        <v>69</v>
      </c>
      <c r="D2324" s="20">
        <v>0</v>
      </c>
      <c r="E2324" s="20">
        <v>0</v>
      </c>
      <c r="F2324" s="38">
        <f>('ANNEXURE B &amp; C'!Y$81)</f>
        <v>0</v>
      </c>
      <c r="G2324" s="9" t="str">
        <f t="shared" si="72"/>
        <v/>
      </c>
      <c r="H2324" s="52" t="str">
        <f t="shared" si="73"/>
        <v/>
      </c>
    </row>
    <row r="2325" spans="1:8">
      <c r="A2325" s="48" t="str">
        <f>('ANNEXURE B &amp; C'!Y$3)</f>
        <v>410402</v>
      </c>
      <c r="B2325" s="2">
        <v>1061701</v>
      </c>
      <c r="C2325" s="2" t="s">
        <v>70</v>
      </c>
      <c r="D2325" s="20">
        <v>0</v>
      </c>
      <c r="E2325" s="20">
        <v>0</v>
      </c>
      <c r="F2325" s="38">
        <f>('ANNEXURE B &amp; C'!Y$82)</f>
        <v>0</v>
      </c>
      <c r="G2325" s="9" t="str">
        <f t="shared" si="72"/>
        <v/>
      </c>
      <c r="H2325" s="52" t="str">
        <f t="shared" si="73"/>
        <v/>
      </c>
    </row>
    <row r="2326" spans="1:8">
      <c r="A2326" s="48" t="str">
        <f>('ANNEXURE B &amp; C'!Y$3)</f>
        <v>410402</v>
      </c>
      <c r="B2326" s="2">
        <v>1061705</v>
      </c>
      <c r="C2326" s="2" t="s">
        <v>71</v>
      </c>
      <c r="D2326" s="20">
        <v>0</v>
      </c>
      <c r="E2326" s="20">
        <v>0</v>
      </c>
      <c r="F2326" s="38">
        <f>('ANNEXURE B &amp; C'!Y$83)</f>
        <v>0</v>
      </c>
      <c r="G2326" s="9" t="str">
        <f t="shared" si="72"/>
        <v/>
      </c>
      <c r="H2326" s="52" t="str">
        <f t="shared" si="73"/>
        <v/>
      </c>
    </row>
    <row r="2327" spans="1:8">
      <c r="A2327" s="48" t="str">
        <f>('ANNEXURE B &amp; C'!Y$3)</f>
        <v>410402</v>
      </c>
      <c r="B2327" s="2">
        <v>1061799</v>
      </c>
      <c r="C2327" s="2" t="s">
        <v>72</v>
      </c>
      <c r="D2327" s="20">
        <v>0</v>
      </c>
      <c r="E2327" s="20">
        <v>0</v>
      </c>
      <c r="F2327" s="38">
        <f>('ANNEXURE B &amp; C'!Y$84)</f>
        <v>0</v>
      </c>
      <c r="G2327" s="9" t="str">
        <f t="shared" si="72"/>
        <v/>
      </c>
      <c r="H2327" s="52" t="str">
        <f t="shared" si="73"/>
        <v/>
      </c>
    </row>
    <row r="2328" spans="1:8">
      <c r="A2328" s="48" t="str">
        <f>('ANNEXURE B &amp; C'!Y$3)</f>
        <v>410402</v>
      </c>
      <c r="B2328" s="2">
        <v>1061800</v>
      </c>
      <c r="C2328" s="2" t="s">
        <v>73</v>
      </c>
      <c r="D2328" s="20">
        <v>0</v>
      </c>
      <c r="E2328" s="20">
        <v>0</v>
      </c>
      <c r="F2328" s="38">
        <f>('ANNEXURE B &amp; C'!Y$85)</f>
        <v>0</v>
      </c>
      <c r="G2328" s="9" t="str">
        <f t="shared" si="72"/>
        <v/>
      </c>
      <c r="H2328" s="52" t="str">
        <f t="shared" si="73"/>
        <v/>
      </c>
    </row>
    <row r="2329" spans="1:8">
      <c r="A2329" s="48" t="str">
        <f>('ANNEXURE B &amp; C'!Y$3)</f>
        <v>410402</v>
      </c>
      <c r="B2329" s="2">
        <v>1061801</v>
      </c>
      <c r="C2329" s="2" t="s">
        <v>74</v>
      </c>
      <c r="D2329" s="20">
        <v>0</v>
      </c>
      <c r="E2329" s="20">
        <v>0</v>
      </c>
      <c r="F2329" s="38">
        <f>('ANNEXURE B &amp; C'!Y$86)</f>
        <v>0</v>
      </c>
      <c r="G2329" s="9" t="str">
        <f t="shared" si="72"/>
        <v/>
      </c>
      <c r="H2329" s="52" t="str">
        <f t="shared" si="73"/>
        <v/>
      </c>
    </row>
    <row r="2330" spans="1:8">
      <c r="A2330" s="48" t="str">
        <f>('ANNEXURE B &amp; C'!Y$3)</f>
        <v>410402</v>
      </c>
      <c r="B2330" s="2">
        <v>1061802</v>
      </c>
      <c r="C2330" s="2" t="s">
        <v>75</v>
      </c>
      <c r="D2330" s="20">
        <v>0</v>
      </c>
      <c r="E2330" s="20">
        <v>0</v>
      </c>
      <c r="F2330" s="38">
        <f>('ANNEXURE B &amp; C'!Y$87)</f>
        <v>0</v>
      </c>
      <c r="G2330" s="9" t="str">
        <f t="shared" si="72"/>
        <v/>
      </c>
      <c r="H2330" s="52" t="str">
        <f t="shared" si="73"/>
        <v/>
      </c>
    </row>
    <row r="2331" spans="1:8">
      <c r="A2331" s="48" t="str">
        <f>('ANNEXURE B &amp; C'!Y$3)</f>
        <v>410402</v>
      </c>
      <c r="B2331" s="2">
        <v>1061805</v>
      </c>
      <c r="C2331" s="2" t="s">
        <v>76</v>
      </c>
      <c r="D2331" s="20">
        <v>0</v>
      </c>
      <c r="E2331" s="20">
        <v>0</v>
      </c>
      <c r="F2331" s="38">
        <f>('ANNEXURE B &amp; C'!Y$88)</f>
        <v>0</v>
      </c>
      <c r="G2331" s="9" t="str">
        <f t="shared" si="72"/>
        <v/>
      </c>
      <c r="H2331" s="52" t="str">
        <f t="shared" si="73"/>
        <v/>
      </c>
    </row>
    <row r="2332" spans="1:8">
      <c r="A2332" s="48" t="str">
        <f>('ANNEXURE B &amp; C'!Y$3)</f>
        <v>410402</v>
      </c>
      <c r="B2332" s="2">
        <v>1061806</v>
      </c>
      <c r="C2332" s="2" t="s">
        <v>77</v>
      </c>
      <c r="D2332" s="20">
        <v>0</v>
      </c>
      <c r="E2332" s="20">
        <v>4993</v>
      </c>
      <c r="F2332" s="38">
        <f>('ANNEXURE B &amp; C'!Y$89)</f>
        <v>9966</v>
      </c>
      <c r="G2332" s="9" t="str">
        <f t="shared" si="72"/>
        <v/>
      </c>
      <c r="H2332" s="52" t="str">
        <f t="shared" si="73"/>
        <v>NO ORIGINAL BUDGET</v>
      </c>
    </row>
    <row r="2333" spans="1:8">
      <c r="A2333" s="48" t="str">
        <f>('ANNEXURE B &amp; C'!Y$3)</f>
        <v>410402</v>
      </c>
      <c r="B2333" s="2">
        <v>1061899</v>
      </c>
      <c r="C2333" s="2" t="s">
        <v>78</v>
      </c>
      <c r="D2333" s="20">
        <v>0</v>
      </c>
      <c r="E2333" s="20">
        <v>0</v>
      </c>
      <c r="F2333" s="38">
        <f>('ANNEXURE B &amp; C'!Y$90)</f>
        <v>0</v>
      </c>
      <c r="G2333" s="9" t="str">
        <f t="shared" si="72"/>
        <v/>
      </c>
      <c r="H2333" s="52" t="str">
        <f t="shared" si="73"/>
        <v/>
      </c>
    </row>
    <row r="2334" spans="1:8">
      <c r="A2334" s="48" t="str">
        <f>('ANNEXURE B &amp; C'!Y$3)</f>
        <v>410402</v>
      </c>
      <c r="B2334" s="2">
        <v>1061900</v>
      </c>
      <c r="C2334" s="2" t="s">
        <v>79</v>
      </c>
      <c r="D2334" s="20">
        <v>0</v>
      </c>
      <c r="E2334" s="20">
        <v>0</v>
      </c>
      <c r="F2334" s="38">
        <f>('ANNEXURE B &amp; C'!Y$91)</f>
        <v>0</v>
      </c>
      <c r="G2334" s="9" t="str">
        <f t="shared" si="72"/>
        <v/>
      </c>
      <c r="H2334" s="52" t="str">
        <f t="shared" si="73"/>
        <v/>
      </c>
    </row>
    <row r="2335" spans="1:8">
      <c r="A2335" s="48" t="str">
        <f>('ANNEXURE B &amp; C'!Y$3)</f>
        <v>410402</v>
      </c>
      <c r="B2335" s="2">
        <v>1061902</v>
      </c>
      <c r="C2335" s="2" t="s">
        <v>80</v>
      </c>
      <c r="D2335" s="20">
        <v>0</v>
      </c>
      <c r="E2335" s="20">
        <v>0</v>
      </c>
      <c r="F2335" s="38">
        <f>('ANNEXURE B &amp; C'!Y$92)</f>
        <v>0</v>
      </c>
      <c r="G2335" s="9" t="str">
        <f t="shared" si="72"/>
        <v/>
      </c>
      <c r="H2335" s="52" t="str">
        <f t="shared" si="73"/>
        <v/>
      </c>
    </row>
    <row r="2336" spans="1:8">
      <c r="A2336" s="48" t="str">
        <f>('ANNEXURE B &amp; C'!Y$3)</f>
        <v>410402</v>
      </c>
      <c r="B2336" s="2">
        <v>1061903</v>
      </c>
      <c r="C2336" s="2" t="s">
        <v>81</v>
      </c>
      <c r="D2336" s="20">
        <v>0</v>
      </c>
      <c r="E2336" s="20">
        <v>0</v>
      </c>
      <c r="F2336" s="38">
        <f>('ANNEXURE B &amp; C'!Y$93)</f>
        <v>0</v>
      </c>
      <c r="G2336" s="9" t="str">
        <f t="shared" si="72"/>
        <v/>
      </c>
      <c r="H2336" s="52" t="str">
        <f t="shared" si="73"/>
        <v/>
      </c>
    </row>
    <row r="2337" spans="1:8">
      <c r="A2337" s="48" t="str">
        <f>('ANNEXURE B &amp; C'!Y$3)</f>
        <v>410402</v>
      </c>
      <c r="B2337" s="2">
        <v>1061904</v>
      </c>
      <c r="C2337" s="2" t="s">
        <v>82</v>
      </c>
      <c r="D2337" s="20">
        <v>0</v>
      </c>
      <c r="E2337" s="20">
        <v>0</v>
      </c>
      <c r="F2337" s="38">
        <f>('ANNEXURE B &amp; C'!Y$94)</f>
        <v>0</v>
      </c>
      <c r="G2337" s="9" t="str">
        <f t="shared" si="72"/>
        <v/>
      </c>
      <c r="H2337" s="52" t="str">
        <f t="shared" si="73"/>
        <v/>
      </c>
    </row>
    <row r="2338" spans="1:8">
      <c r="A2338" s="48" t="str">
        <f>('ANNEXURE B &amp; C'!Y$3)</f>
        <v>410402</v>
      </c>
      <c r="B2338" s="2">
        <v>1062001</v>
      </c>
      <c r="C2338" s="2" t="s">
        <v>83</v>
      </c>
      <c r="D2338" s="20">
        <v>0</v>
      </c>
      <c r="E2338" s="20">
        <v>0</v>
      </c>
      <c r="F2338" s="38">
        <f>('ANNEXURE B &amp; C'!Y$95)</f>
        <v>0</v>
      </c>
      <c r="G2338" s="9" t="str">
        <f t="shared" si="72"/>
        <v/>
      </c>
      <c r="H2338" s="52" t="str">
        <f t="shared" si="73"/>
        <v/>
      </c>
    </row>
    <row r="2339" spans="1:8">
      <c r="A2339" s="48" t="str">
        <f>('ANNEXURE B &amp; C'!Y$3)</f>
        <v>410402</v>
      </c>
      <c r="B2339" s="2">
        <v>1062003</v>
      </c>
      <c r="C2339" s="2" t="s">
        <v>84</v>
      </c>
      <c r="D2339" s="20">
        <v>0</v>
      </c>
      <c r="E2339" s="20">
        <v>0</v>
      </c>
      <c r="F2339" s="38">
        <f>('ANNEXURE B &amp; C'!Y$96)</f>
        <v>0</v>
      </c>
      <c r="G2339" s="9" t="str">
        <f t="shared" si="72"/>
        <v/>
      </c>
      <c r="H2339" s="52" t="str">
        <f t="shared" si="73"/>
        <v/>
      </c>
    </row>
    <row r="2340" spans="1:8">
      <c r="A2340" s="48" t="str">
        <f>('ANNEXURE B &amp; C'!Y$3)</f>
        <v>410402</v>
      </c>
      <c r="B2340" s="2">
        <v>1062009</v>
      </c>
      <c r="C2340" s="2" t="s">
        <v>85</v>
      </c>
      <c r="D2340" s="20">
        <v>0</v>
      </c>
      <c r="E2340" s="20">
        <v>0</v>
      </c>
      <c r="F2340" s="38">
        <f>('ANNEXURE B &amp; C'!Y$97)</f>
        <v>0</v>
      </c>
      <c r="G2340" s="9" t="str">
        <f t="shared" si="72"/>
        <v/>
      </c>
      <c r="H2340" s="52" t="str">
        <f t="shared" si="73"/>
        <v/>
      </c>
    </row>
    <row r="2341" spans="1:8">
      <c r="A2341" s="48" t="str">
        <f>('ANNEXURE B &amp; C'!Y$3)</f>
        <v>410402</v>
      </c>
      <c r="B2341" s="2">
        <v>1062010</v>
      </c>
      <c r="C2341" s="2" t="s">
        <v>86</v>
      </c>
      <c r="D2341" s="20">
        <v>0</v>
      </c>
      <c r="E2341" s="20">
        <v>0</v>
      </c>
      <c r="F2341" s="38">
        <f>('ANNEXURE B &amp; C'!Y$98)</f>
        <v>0</v>
      </c>
      <c r="G2341" s="9" t="str">
        <f t="shared" si="72"/>
        <v/>
      </c>
      <c r="H2341" s="52" t="str">
        <f t="shared" si="73"/>
        <v/>
      </c>
    </row>
    <row r="2342" spans="1:8">
      <c r="A2342" s="48" t="str">
        <f>('ANNEXURE B &amp; C'!Y$3)</f>
        <v>410402</v>
      </c>
      <c r="B2342" s="2">
        <v>1062201</v>
      </c>
      <c r="C2342" s="2" t="s">
        <v>87</v>
      </c>
      <c r="D2342" s="20">
        <v>0</v>
      </c>
      <c r="E2342" s="20">
        <v>0</v>
      </c>
      <c r="F2342" s="38">
        <f>('ANNEXURE B &amp; C'!Y$99)</f>
        <v>0</v>
      </c>
      <c r="G2342" s="9" t="str">
        <f t="shared" si="72"/>
        <v/>
      </c>
      <c r="H2342" s="52" t="str">
        <f t="shared" si="73"/>
        <v/>
      </c>
    </row>
    <row r="2343" spans="1:8">
      <c r="A2343" s="48" t="str">
        <f>('ANNEXURE B &amp; C'!Y$3)</f>
        <v>410402</v>
      </c>
      <c r="B2343" s="3">
        <v>1066990</v>
      </c>
      <c r="C2343" s="3" t="s">
        <v>88</v>
      </c>
      <c r="D2343" s="39">
        <v>0</v>
      </c>
      <c r="E2343" s="39">
        <v>4993</v>
      </c>
      <c r="F2343" s="39">
        <f>SUM(F2290:F2342)</f>
        <v>9966</v>
      </c>
      <c r="G2343" s="9" t="str">
        <f t="shared" si="72"/>
        <v/>
      </c>
      <c r="H2343" s="52" t="str">
        <f t="shared" si="73"/>
        <v>NO ORIGINAL BUDGET</v>
      </c>
    </row>
    <row r="2344" spans="1:8">
      <c r="B2344" s="1"/>
      <c r="C2344" s="1"/>
      <c r="D2344" s="31"/>
      <c r="E2344" s="31"/>
      <c r="F2344" s="31"/>
      <c r="G2344" s="9" t="str">
        <f t="shared" si="72"/>
        <v/>
      </c>
      <c r="H2344" s="52" t="str">
        <f t="shared" si="73"/>
        <v/>
      </c>
    </row>
    <row r="2345" spans="1:8">
      <c r="A2345" s="48" t="str">
        <f>('ANNEXURE B &amp; C'!Y$3)</f>
        <v>410402</v>
      </c>
      <c r="B2345" s="1">
        <v>1080000</v>
      </c>
      <c r="C2345" s="1" t="s">
        <v>89</v>
      </c>
      <c r="D2345" s="31"/>
      <c r="E2345" s="31"/>
      <c r="F2345" s="31"/>
      <c r="G2345" s="9" t="str">
        <f t="shared" si="72"/>
        <v/>
      </c>
      <c r="H2345" s="52" t="str">
        <f t="shared" si="73"/>
        <v/>
      </c>
    </row>
    <row r="2346" spans="1:8">
      <c r="A2346" s="48" t="str">
        <f>('ANNEXURE B &amp; C'!Y$3)</f>
        <v>410402</v>
      </c>
      <c r="B2346" s="2">
        <v>1088020</v>
      </c>
      <c r="C2346" s="2" t="s">
        <v>90</v>
      </c>
      <c r="D2346" s="20">
        <v>0</v>
      </c>
      <c r="E2346" s="20">
        <v>0</v>
      </c>
      <c r="F2346" s="38">
        <f>('ANNEXURE B &amp; C'!Y$103)</f>
        <v>0</v>
      </c>
      <c r="G2346" s="9" t="str">
        <f t="shared" si="72"/>
        <v/>
      </c>
      <c r="H2346" s="52" t="str">
        <f t="shared" si="73"/>
        <v/>
      </c>
    </row>
    <row r="2347" spans="1:8">
      <c r="A2347" s="48" t="str">
        <f>('ANNEXURE B &amp; C'!Y$3)</f>
        <v>410402</v>
      </c>
      <c r="B2347" s="2">
        <v>1088080</v>
      </c>
      <c r="C2347" s="2" t="s">
        <v>91</v>
      </c>
      <c r="D2347" s="20">
        <v>0</v>
      </c>
      <c r="E2347" s="20">
        <v>0</v>
      </c>
      <c r="F2347" s="38">
        <f>('ANNEXURE B &amp; C'!Y$104)</f>
        <v>0</v>
      </c>
      <c r="G2347" s="9" t="str">
        <f t="shared" si="72"/>
        <v/>
      </c>
      <c r="H2347" s="52" t="str">
        <f t="shared" si="73"/>
        <v/>
      </c>
    </row>
    <row r="2348" spans="1:8">
      <c r="A2348" s="48" t="str">
        <f>('ANNEXURE B &amp; C'!Y$3)</f>
        <v>410402</v>
      </c>
      <c r="B2348" s="2">
        <v>1088081</v>
      </c>
      <c r="C2348" s="2" t="s">
        <v>92</v>
      </c>
      <c r="D2348" s="20">
        <v>0</v>
      </c>
      <c r="E2348" s="20">
        <v>0</v>
      </c>
      <c r="F2348" s="38">
        <f>('ANNEXURE B &amp; C'!Y$105)</f>
        <v>0</v>
      </c>
      <c r="G2348" s="9" t="str">
        <f t="shared" si="72"/>
        <v/>
      </c>
      <c r="H2348" s="52" t="str">
        <f t="shared" si="73"/>
        <v/>
      </c>
    </row>
    <row r="2349" spans="1:8">
      <c r="A2349" s="48" t="str">
        <f>('ANNEXURE B &amp; C'!Y$3)</f>
        <v>410402</v>
      </c>
      <c r="B2349" s="2">
        <v>1088082</v>
      </c>
      <c r="C2349" s="2" t="s">
        <v>93</v>
      </c>
      <c r="D2349" s="20">
        <v>0</v>
      </c>
      <c r="E2349" s="20">
        <v>0</v>
      </c>
      <c r="F2349" s="38">
        <f>('ANNEXURE B &amp; C'!Y$106)</f>
        <v>0</v>
      </c>
      <c r="G2349" s="9" t="str">
        <f t="shared" si="72"/>
        <v/>
      </c>
      <c r="H2349" s="52" t="str">
        <f t="shared" si="73"/>
        <v/>
      </c>
    </row>
    <row r="2350" spans="1:8">
      <c r="A2350" s="48" t="str">
        <f>('ANNEXURE B &amp; C'!Y$3)</f>
        <v>410402</v>
      </c>
      <c r="B2350" s="2">
        <v>1088083</v>
      </c>
      <c r="C2350" s="2" t="s">
        <v>94</v>
      </c>
      <c r="D2350" s="20">
        <v>0</v>
      </c>
      <c r="E2350" s="20">
        <v>0</v>
      </c>
      <c r="F2350" s="38">
        <f>('ANNEXURE B &amp; C'!Y$107)</f>
        <v>0</v>
      </c>
      <c r="G2350" s="9" t="str">
        <f t="shared" si="72"/>
        <v/>
      </c>
      <c r="H2350" s="52" t="str">
        <f t="shared" si="73"/>
        <v/>
      </c>
    </row>
    <row r="2351" spans="1:8">
      <c r="A2351" s="48" t="str">
        <f>('ANNEXURE B &amp; C'!Y$3)</f>
        <v>410402</v>
      </c>
      <c r="B2351" s="2">
        <v>1088084</v>
      </c>
      <c r="C2351" s="2" t="s">
        <v>95</v>
      </c>
      <c r="D2351" s="20">
        <v>0</v>
      </c>
      <c r="E2351" s="20">
        <v>0</v>
      </c>
      <c r="F2351" s="38">
        <f>('ANNEXURE B &amp; C'!Y$108)</f>
        <v>0</v>
      </c>
      <c r="G2351" s="9" t="str">
        <f t="shared" si="72"/>
        <v/>
      </c>
      <c r="H2351" s="52" t="str">
        <f t="shared" si="73"/>
        <v/>
      </c>
    </row>
    <row r="2352" spans="1:8">
      <c r="A2352" s="48" t="str">
        <f>('ANNEXURE B &amp; C'!Y$3)</f>
        <v>410402</v>
      </c>
      <c r="B2352" s="2">
        <v>1088085</v>
      </c>
      <c r="C2352" s="2" t="s">
        <v>96</v>
      </c>
      <c r="D2352" s="20">
        <v>0</v>
      </c>
      <c r="E2352" s="20">
        <v>0</v>
      </c>
      <c r="F2352" s="38">
        <f>('ANNEXURE B &amp; C'!Y$109)</f>
        <v>0</v>
      </c>
      <c r="G2352" s="9" t="str">
        <f t="shared" si="72"/>
        <v/>
      </c>
      <c r="H2352" s="52" t="str">
        <f t="shared" si="73"/>
        <v/>
      </c>
    </row>
    <row r="2353" spans="1:8">
      <c r="A2353" s="48" t="str">
        <f>('ANNEXURE B &amp; C'!Y$3)</f>
        <v>410402</v>
      </c>
      <c r="B2353" s="2">
        <v>1088110</v>
      </c>
      <c r="C2353" s="2" t="s">
        <v>61</v>
      </c>
      <c r="D2353" s="20">
        <v>0</v>
      </c>
      <c r="E2353" s="20">
        <v>0</v>
      </c>
      <c r="F2353" s="38">
        <f>('ANNEXURE B &amp; C'!Y$110)</f>
        <v>0</v>
      </c>
      <c r="G2353" s="9" t="str">
        <f t="shared" si="72"/>
        <v/>
      </c>
      <c r="H2353" s="52" t="str">
        <f t="shared" si="73"/>
        <v/>
      </c>
    </row>
    <row r="2354" spans="1:8">
      <c r="A2354" s="48" t="str">
        <f>('ANNEXURE B &amp; C'!Y$3)</f>
        <v>410402</v>
      </c>
      <c r="B2354" s="2">
        <v>1088180</v>
      </c>
      <c r="C2354" s="2" t="s">
        <v>97</v>
      </c>
      <c r="D2354" s="20">
        <v>0</v>
      </c>
      <c r="E2354" s="20">
        <v>0</v>
      </c>
      <c r="F2354" s="38">
        <f>('ANNEXURE B &amp; C'!Y$111)</f>
        <v>0</v>
      </c>
      <c r="G2354" s="9" t="str">
        <f t="shared" si="72"/>
        <v/>
      </c>
      <c r="H2354" s="52" t="str">
        <f t="shared" si="73"/>
        <v/>
      </c>
    </row>
    <row r="2355" spans="1:8">
      <c r="A2355" s="48" t="str">
        <f>('ANNEXURE B &amp; C'!Y$3)</f>
        <v>410402</v>
      </c>
      <c r="B2355" s="3">
        <v>1088990</v>
      </c>
      <c r="C2355" s="3" t="s">
        <v>98</v>
      </c>
      <c r="D2355" s="39">
        <v>0</v>
      </c>
      <c r="E2355" s="39">
        <v>0</v>
      </c>
      <c r="F2355" s="39">
        <f>SUM(F2345:F2354)</f>
        <v>0</v>
      </c>
      <c r="G2355" s="9" t="str">
        <f t="shared" si="72"/>
        <v/>
      </c>
      <c r="H2355" s="52" t="str">
        <f t="shared" si="73"/>
        <v/>
      </c>
    </row>
    <row r="2356" spans="1:8">
      <c r="B2356" s="1"/>
      <c r="C2356" s="1"/>
      <c r="D2356" s="31"/>
      <c r="E2356" s="31"/>
      <c r="F2356" s="31"/>
      <c r="G2356" s="9" t="str">
        <f t="shared" si="72"/>
        <v/>
      </c>
      <c r="H2356" s="52" t="str">
        <f t="shared" si="73"/>
        <v/>
      </c>
    </row>
    <row r="2357" spans="1:8" ht="15.75" thickBot="1">
      <c r="A2357" s="48" t="str">
        <f>('ANNEXURE B &amp; C'!Y$3)</f>
        <v>410402</v>
      </c>
      <c r="B2357" s="4">
        <v>1089995</v>
      </c>
      <c r="C2357" s="4" t="s">
        <v>99</v>
      </c>
      <c r="D2357" s="40">
        <v>0</v>
      </c>
      <c r="E2357" s="40">
        <v>4993</v>
      </c>
      <c r="F2357" s="40">
        <f>SUM(F2355+F2343)</f>
        <v>9966</v>
      </c>
      <c r="G2357" s="9" t="str">
        <f t="shared" si="72"/>
        <v/>
      </c>
      <c r="H2357" s="52" t="str">
        <f t="shared" si="73"/>
        <v>NO ORIGINAL BUDGET</v>
      </c>
    </row>
    <row r="2358" spans="1:8" ht="15.75" thickTop="1">
      <c r="B2358" s="1"/>
      <c r="C2358" s="1"/>
      <c r="D2358" s="31"/>
      <c r="E2358" s="31"/>
      <c r="F2358" s="31"/>
      <c r="G2358" s="9" t="str">
        <f t="shared" si="72"/>
        <v/>
      </c>
      <c r="H2358" s="52" t="str">
        <f t="shared" si="73"/>
        <v/>
      </c>
    </row>
    <row r="2359" spans="1:8">
      <c r="A2359" s="48" t="str">
        <f>('ANNEXURE B &amp; C'!Y$3)</f>
        <v>410402</v>
      </c>
      <c r="B2359" s="1">
        <v>1100000</v>
      </c>
      <c r="C2359" s="1" t="s">
        <v>100</v>
      </c>
      <c r="D2359" s="31"/>
      <c r="E2359" s="31"/>
      <c r="F2359" s="31"/>
      <c r="G2359" s="9" t="str">
        <f t="shared" si="72"/>
        <v/>
      </c>
      <c r="H2359" s="52" t="str">
        <f t="shared" si="73"/>
        <v/>
      </c>
    </row>
    <row r="2360" spans="1:8">
      <c r="A2360" s="48" t="str">
        <f>('ANNEXURE B &amp; C'!Y$3)</f>
        <v>410402</v>
      </c>
      <c r="B2360" s="2">
        <v>1101200</v>
      </c>
      <c r="C2360" s="2" t="s">
        <v>101</v>
      </c>
      <c r="D2360" s="20">
        <v>0</v>
      </c>
      <c r="E2360" s="20">
        <v>0</v>
      </c>
      <c r="F2360" s="38">
        <f>('ANNEXURE B &amp; C'!Y$117)</f>
        <v>0</v>
      </c>
      <c r="G2360" s="9" t="str">
        <f t="shared" si="72"/>
        <v/>
      </c>
      <c r="H2360" s="52" t="str">
        <f t="shared" si="73"/>
        <v/>
      </c>
    </row>
    <row r="2361" spans="1:8">
      <c r="A2361" s="48" t="str">
        <f>('ANNEXURE B &amp; C'!Y$3)</f>
        <v>410402</v>
      </c>
      <c r="B2361" s="2">
        <v>1101201</v>
      </c>
      <c r="C2361" s="2" t="s">
        <v>102</v>
      </c>
      <c r="D2361" s="20">
        <v>0</v>
      </c>
      <c r="E2361" s="20">
        <v>0</v>
      </c>
      <c r="F2361" s="38">
        <f>('ANNEXURE B &amp; C'!Y$118)</f>
        <v>0</v>
      </c>
      <c r="G2361" s="9" t="str">
        <f t="shared" si="72"/>
        <v/>
      </c>
      <c r="H2361" s="52" t="str">
        <f t="shared" si="73"/>
        <v/>
      </c>
    </row>
    <row r="2362" spans="1:8">
      <c r="A2362" s="48" t="str">
        <f>('ANNEXURE B &amp; C'!Y$3)</f>
        <v>410402</v>
      </c>
      <c r="B2362" s="2">
        <v>1101203</v>
      </c>
      <c r="C2362" s="2" t="s">
        <v>103</v>
      </c>
      <c r="D2362" s="20">
        <v>0</v>
      </c>
      <c r="E2362" s="20">
        <v>0</v>
      </c>
      <c r="F2362" s="38">
        <f>('ANNEXURE B &amp; C'!Y$119)</f>
        <v>0</v>
      </c>
      <c r="G2362" s="9" t="str">
        <f t="shared" si="72"/>
        <v/>
      </c>
      <c r="H2362" s="52" t="str">
        <f t="shared" si="73"/>
        <v/>
      </c>
    </row>
    <row r="2363" spans="1:8">
      <c r="A2363" s="48" t="str">
        <f>('ANNEXURE B &amp; C'!Y$3)</f>
        <v>410402</v>
      </c>
      <c r="B2363" s="2">
        <v>1101204</v>
      </c>
      <c r="C2363" s="2" t="s">
        <v>104</v>
      </c>
      <c r="D2363" s="20">
        <v>0</v>
      </c>
      <c r="E2363" s="20">
        <v>0</v>
      </c>
      <c r="F2363" s="38">
        <f>('ANNEXURE B &amp; C'!Y$120)</f>
        <v>0</v>
      </c>
      <c r="G2363" s="9" t="str">
        <f t="shared" si="72"/>
        <v/>
      </c>
      <c r="H2363" s="52" t="str">
        <f t="shared" si="73"/>
        <v/>
      </c>
    </row>
    <row r="2364" spans="1:8" ht="15.75" thickBot="1">
      <c r="A2364" s="48" t="str">
        <f>('ANNEXURE B &amp; C'!Y$3)</f>
        <v>410402</v>
      </c>
      <c r="B2364" s="4">
        <v>1109995</v>
      </c>
      <c r="C2364" s="4" t="s">
        <v>105</v>
      </c>
      <c r="D2364" s="40">
        <v>0</v>
      </c>
      <c r="E2364" s="40">
        <v>0</v>
      </c>
      <c r="F2364" s="40">
        <f>SUM(F2360:F2363)</f>
        <v>0</v>
      </c>
      <c r="G2364" s="9" t="str">
        <f t="shared" si="72"/>
        <v/>
      </c>
      <c r="H2364" s="52" t="str">
        <f t="shared" si="73"/>
        <v/>
      </c>
    </row>
    <row r="2365" spans="1:8" ht="15.75" thickTop="1">
      <c r="B2365" s="1"/>
      <c r="C2365" s="1"/>
      <c r="D2365" s="31"/>
      <c r="E2365" s="31"/>
      <c r="F2365" s="31"/>
      <c r="G2365" s="9" t="str">
        <f t="shared" si="72"/>
        <v/>
      </c>
      <c r="H2365" s="52" t="str">
        <f t="shared" si="73"/>
        <v/>
      </c>
    </row>
    <row r="2366" spans="1:8">
      <c r="A2366" s="48" t="str">
        <f>('ANNEXURE B &amp; C'!Y$3)</f>
        <v>410402</v>
      </c>
      <c r="B2366" s="1">
        <v>1120000</v>
      </c>
      <c r="C2366" s="1" t="s">
        <v>106</v>
      </c>
      <c r="D2366" s="31"/>
      <c r="E2366" s="31"/>
      <c r="F2366" s="31"/>
      <c r="G2366" s="9" t="str">
        <f t="shared" si="72"/>
        <v/>
      </c>
      <c r="H2366" s="52" t="str">
        <f t="shared" si="73"/>
        <v/>
      </c>
    </row>
    <row r="2367" spans="1:8">
      <c r="A2367" s="48" t="str">
        <f>('ANNEXURE B &amp; C'!Y$3)</f>
        <v>410402</v>
      </c>
      <c r="B2367" s="2">
        <v>1120300</v>
      </c>
      <c r="C2367" s="2" t="s">
        <v>106</v>
      </c>
      <c r="D2367" s="20">
        <v>0</v>
      </c>
      <c r="E2367" s="20">
        <v>0</v>
      </c>
      <c r="F2367" s="38">
        <f>('ANNEXURE B &amp; C'!Y$124)</f>
        <v>0</v>
      </c>
      <c r="G2367" s="9" t="str">
        <f t="shared" si="72"/>
        <v/>
      </c>
      <c r="H2367" s="52" t="str">
        <f t="shared" si="73"/>
        <v/>
      </c>
    </row>
    <row r="2368" spans="1:8" ht="15.75" thickBot="1">
      <c r="A2368" s="48" t="str">
        <f>('ANNEXURE B &amp; C'!Y$3)</f>
        <v>410402</v>
      </c>
      <c r="B2368" s="4">
        <v>1129990</v>
      </c>
      <c r="C2368" s="4" t="s">
        <v>107</v>
      </c>
      <c r="D2368" s="40">
        <v>0</v>
      </c>
      <c r="E2368" s="40">
        <v>0</v>
      </c>
      <c r="F2368" s="40">
        <f>SUM(F2366:F2367)</f>
        <v>0</v>
      </c>
      <c r="G2368" s="9" t="str">
        <f t="shared" si="72"/>
        <v/>
      </c>
      <c r="H2368" s="52" t="str">
        <f t="shared" si="73"/>
        <v/>
      </c>
    </row>
    <row r="2369" spans="1:8" ht="15.75" thickTop="1">
      <c r="B2369" s="1"/>
      <c r="C2369" s="1"/>
      <c r="D2369" s="31"/>
      <c r="E2369" s="31"/>
      <c r="F2369" s="31"/>
      <c r="G2369" s="9" t="str">
        <f t="shared" si="72"/>
        <v/>
      </c>
      <c r="H2369" s="52" t="str">
        <f t="shared" si="73"/>
        <v/>
      </c>
    </row>
    <row r="2370" spans="1:8">
      <c r="A2370" s="48" t="str">
        <f>('ANNEXURE B &amp; C'!Y$3)</f>
        <v>410402</v>
      </c>
      <c r="B2370" s="1">
        <v>1130000</v>
      </c>
      <c r="C2370" s="1" t="s">
        <v>108</v>
      </c>
      <c r="D2370" s="31"/>
      <c r="E2370" s="31"/>
      <c r="F2370" s="31"/>
      <c r="G2370" s="9" t="str">
        <f t="shared" si="72"/>
        <v/>
      </c>
      <c r="H2370" s="52" t="str">
        <f t="shared" si="73"/>
        <v/>
      </c>
    </row>
    <row r="2371" spans="1:8">
      <c r="A2371" s="48" t="str">
        <f>('ANNEXURE B &amp; C'!Y$3)</f>
        <v>410402</v>
      </c>
      <c r="B2371" s="2">
        <v>1130200</v>
      </c>
      <c r="C2371" s="2" t="s">
        <v>109</v>
      </c>
      <c r="D2371" s="20">
        <v>0</v>
      </c>
      <c r="E2371" s="20">
        <v>0</v>
      </c>
      <c r="F2371" s="38">
        <f>('ANNEXURE B &amp; C'!Y$128)</f>
        <v>0</v>
      </c>
      <c r="G2371" s="9" t="str">
        <f t="shared" si="72"/>
        <v/>
      </c>
      <c r="H2371" s="52" t="str">
        <f t="shared" si="73"/>
        <v/>
      </c>
    </row>
    <row r="2372" spans="1:8">
      <c r="A2372" s="48" t="str">
        <f>('ANNEXURE B &amp; C'!Y$3)</f>
        <v>410402</v>
      </c>
      <c r="B2372" s="2">
        <v>1130201</v>
      </c>
      <c r="C2372" s="2" t="s">
        <v>110</v>
      </c>
      <c r="D2372" s="20">
        <v>0</v>
      </c>
      <c r="E2372" s="20">
        <v>0</v>
      </c>
      <c r="F2372" s="38">
        <f>('ANNEXURE B &amp; C'!Y$129)</f>
        <v>0</v>
      </c>
      <c r="G2372" s="9" t="str">
        <f t="shared" si="72"/>
        <v/>
      </c>
      <c r="H2372" s="52" t="str">
        <f t="shared" si="73"/>
        <v/>
      </c>
    </row>
    <row r="2373" spans="1:8" ht="15.75" thickBot="1">
      <c r="A2373" s="48" t="str">
        <f>('ANNEXURE B &amp; C'!Y$3)</f>
        <v>410402</v>
      </c>
      <c r="B2373" s="4">
        <v>1139995</v>
      </c>
      <c r="C2373" s="4" t="s">
        <v>111</v>
      </c>
      <c r="D2373" s="40">
        <v>0</v>
      </c>
      <c r="E2373" s="40">
        <v>0</v>
      </c>
      <c r="F2373" s="40">
        <f>SUM(F2370:F2372)</f>
        <v>0</v>
      </c>
      <c r="G2373" s="9" t="str">
        <f t="shared" si="72"/>
        <v/>
      </c>
      <c r="H2373" s="52" t="str">
        <f t="shared" si="73"/>
        <v/>
      </c>
    </row>
    <row r="2374" spans="1:8" ht="15.75" thickTop="1">
      <c r="B2374" s="1"/>
      <c r="C2374" s="1"/>
      <c r="D2374" s="31"/>
      <c r="E2374" s="31"/>
      <c r="F2374" s="31"/>
      <c r="G2374" s="9" t="str">
        <f t="shared" si="72"/>
        <v/>
      </c>
      <c r="H2374" s="52" t="str">
        <f t="shared" si="73"/>
        <v/>
      </c>
    </row>
    <row r="2375" spans="1:8" ht="15.75" thickBot="1">
      <c r="A2375" s="48" t="str">
        <f>('ANNEXURE B &amp; C'!Y$3)</f>
        <v>410402</v>
      </c>
      <c r="B2375" s="5">
        <v>1199998</v>
      </c>
      <c r="C2375" s="5" t="s">
        <v>112</v>
      </c>
      <c r="D2375" s="41">
        <v>2769022</v>
      </c>
      <c r="E2375" s="41">
        <v>1320876.19</v>
      </c>
      <c r="F2375" s="41">
        <f>SUM(F2373+F2368+F2364+F2357+F2285)</f>
        <v>2616301</v>
      </c>
      <c r="G2375" s="9" t="str">
        <f t="shared" si="72"/>
        <v/>
      </c>
      <c r="H2375" s="52">
        <f t="shared" si="73"/>
        <v>-5.5153407954144099E-2</v>
      </c>
    </row>
    <row r="2376" spans="1:8">
      <c r="B2376" s="1"/>
      <c r="C2376" s="1"/>
      <c r="D2376" s="31"/>
      <c r="E2376" s="31"/>
      <c r="F2376" s="31"/>
      <c r="G2376" s="9" t="str">
        <f t="shared" si="72"/>
        <v/>
      </c>
      <c r="H2376" s="52" t="str">
        <f t="shared" si="73"/>
        <v/>
      </c>
    </row>
    <row r="2377" spans="1:8">
      <c r="A2377" s="48" t="str">
        <f>('ANNEXURE B &amp; C'!Y$3)</f>
        <v>410402</v>
      </c>
      <c r="B2377" s="1">
        <v>2200000</v>
      </c>
      <c r="C2377" s="1" t="s">
        <v>113</v>
      </c>
      <c r="D2377" s="31"/>
      <c r="E2377" s="31"/>
      <c r="F2377" s="31"/>
      <c r="G2377" s="9" t="str">
        <f t="shared" si="72"/>
        <v/>
      </c>
      <c r="H2377" s="52" t="str">
        <f t="shared" si="73"/>
        <v/>
      </c>
    </row>
    <row r="2378" spans="1:8">
      <c r="B2378" s="1"/>
      <c r="C2378" s="1"/>
      <c r="D2378" s="31"/>
      <c r="E2378" s="31"/>
      <c r="F2378" s="31"/>
      <c r="G2378" s="9" t="str">
        <f t="shared" ref="G2378:G2441" si="74">IF(E2378&lt;0.01,"",IF(E2378&gt;F2378,"BUDGET ERROR - INSUFICIENT",""))</f>
        <v/>
      </c>
      <c r="H2378" s="52" t="str">
        <f t="shared" ref="H2378:H2441" si="75">IF(F2378&lt;0.1,"",IF(D2378=0,"NO ORIGINAL BUDGET",(F2378-D2378)/D2378))</f>
        <v/>
      </c>
    </row>
    <row r="2379" spans="1:8">
      <c r="A2379" s="48" t="str">
        <f>('ANNEXURE B &amp; C'!Y$3)</f>
        <v>410402</v>
      </c>
      <c r="B2379" s="1">
        <v>2230000</v>
      </c>
      <c r="C2379" s="1" t="s">
        <v>114</v>
      </c>
      <c r="D2379" s="31"/>
      <c r="E2379" s="31"/>
      <c r="F2379" s="31"/>
      <c r="G2379" s="9" t="str">
        <f t="shared" si="74"/>
        <v/>
      </c>
      <c r="H2379" s="52" t="str">
        <f t="shared" si="75"/>
        <v/>
      </c>
    </row>
    <row r="2380" spans="1:8">
      <c r="A2380" s="48" t="str">
        <f>('ANNEXURE B &amp; C'!Y$3)</f>
        <v>410402</v>
      </c>
      <c r="B2380" s="2">
        <v>2231202</v>
      </c>
      <c r="C2380" s="2" t="s">
        <v>115</v>
      </c>
      <c r="D2380" s="20">
        <v>0</v>
      </c>
      <c r="E2380" s="20">
        <v>0</v>
      </c>
      <c r="F2380" s="38">
        <f>('ANNEXURE B &amp; C'!Y$137)</f>
        <v>0</v>
      </c>
      <c r="G2380" s="9" t="str">
        <f t="shared" si="74"/>
        <v/>
      </c>
      <c r="H2380" s="52" t="str">
        <f t="shared" si="75"/>
        <v/>
      </c>
    </row>
    <row r="2381" spans="1:8">
      <c r="A2381" s="48" t="str">
        <f>('ANNEXURE B &amp; C'!Y$3)</f>
        <v>410402</v>
      </c>
      <c r="B2381" s="2">
        <v>2231900</v>
      </c>
      <c r="C2381" s="2" t="s">
        <v>116</v>
      </c>
      <c r="D2381" s="20">
        <v>0</v>
      </c>
      <c r="E2381" s="20">
        <v>0</v>
      </c>
      <c r="F2381" s="38">
        <f>('ANNEXURE B &amp; C'!Y$138)</f>
        <v>0</v>
      </c>
      <c r="G2381" s="9" t="str">
        <f t="shared" si="74"/>
        <v/>
      </c>
      <c r="H2381" s="52" t="str">
        <f t="shared" si="75"/>
        <v/>
      </c>
    </row>
    <row r="2382" spans="1:8">
      <c r="A2382" s="48" t="str">
        <f>('ANNEXURE B &amp; C'!Y$3)</f>
        <v>410402</v>
      </c>
      <c r="B2382" s="3">
        <v>2239995</v>
      </c>
      <c r="C2382" s="3" t="s">
        <v>117</v>
      </c>
      <c r="D2382" s="39">
        <v>0</v>
      </c>
      <c r="E2382" s="39">
        <v>0</v>
      </c>
      <c r="F2382" s="39">
        <f>SUM(F2380:F2381)</f>
        <v>0</v>
      </c>
      <c r="G2382" s="9" t="str">
        <f t="shared" si="74"/>
        <v/>
      </c>
      <c r="H2382" s="52" t="str">
        <f t="shared" si="75"/>
        <v/>
      </c>
    </row>
    <row r="2383" spans="1:8">
      <c r="B2383" s="1"/>
      <c r="C2383" s="1"/>
      <c r="D2383" s="31"/>
      <c r="E2383" s="31"/>
      <c r="F2383" s="31"/>
      <c r="G2383" s="9" t="str">
        <f t="shared" si="74"/>
        <v/>
      </c>
      <c r="H2383" s="52" t="str">
        <f t="shared" si="75"/>
        <v/>
      </c>
    </row>
    <row r="2384" spans="1:8">
      <c r="A2384" s="48" t="str">
        <f>('ANNEXURE B &amp; C'!Y$3)</f>
        <v>410402</v>
      </c>
      <c r="B2384" s="1">
        <v>2240000</v>
      </c>
      <c r="C2384" s="1" t="s">
        <v>118</v>
      </c>
      <c r="D2384" s="31"/>
      <c r="E2384" s="31"/>
      <c r="F2384" s="31"/>
      <c r="G2384" s="9" t="str">
        <f t="shared" si="74"/>
        <v/>
      </c>
      <c r="H2384" s="52" t="str">
        <f t="shared" si="75"/>
        <v/>
      </c>
    </row>
    <row r="2385" spans="1:8">
      <c r="A2385" s="48" t="str">
        <f>('ANNEXURE B &amp; C'!Y$3)</f>
        <v>410402</v>
      </c>
      <c r="B2385" s="2">
        <v>2240001</v>
      </c>
      <c r="C2385" s="2" t="s">
        <v>119</v>
      </c>
      <c r="D2385" s="20">
        <v>0</v>
      </c>
      <c r="E2385" s="20">
        <v>0</v>
      </c>
      <c r="F2385" s="38">
        <f>('ANNEXURE B &amp; C'!Y$142)</f>
        <v>0</v>
      </c>
      <c r="G2385" s="9" t="str">
        <f t="shared" si="74"/>
        <v/>
      </c>
      <c r="H2385" s="52" t="str">
        <f t="shared" si="75"/>
        <v/>
      </c>
    </row>
    <row r="2386" spans="1:8">
      <c r="A2386" s="48" t="str">
        <f>('ANNEXURE B &amp; C'!Y$3)</f>
        <v>410402</v>
      </c>
      <c r="B2386" s="2">
        <v>2240002</v>
      </c>
      <c r="C2386" s="2" t="s">
        <v>120</v>
      </c>
      <c r="D2386" s="20">
        <v>0</v>
      </c>
      <c r="E2386" s="20">
        <v>0</v>
      </c>
      <c r="F2386" s="38">
        <f>('ANNEXURE B &amp; C'!Y$143)</f>
        <v>0</v>
      </c>
      <c r="G2386" s="9" t="str">
        <f t="shared" si="74"/>
        <v/>
      </c>
      <c r="H2386" s="52" t="str">
        <f t="shared" si="75"/>
        <v/>
      </c>
    </row>
    <row r="2387" spans="1:8">
      <c r="A2387" s="48" t="str">
        <f>('ANNEXURE B &amp; C'!Y$3)</f>
        <v>410402</v>
      </c>
      <c r="B2387" s="2">
        <v>2240400</v>
      </c>
      <c r="C2387" s="2" t="s">
        <v>121</v>
      </c>
      <c r="D2387" s="20">
        <v>0</v>
      </c>
      <c r="E2387" s="20">
        <v>0</v>
      </c>
      <c r="F2387" s="38">
        <f>('ANNEXURE B &amp; C'!Y$144)</f>
        <v>0</v>
      </c>
      <c r="G2387" s="9" t="str">
        <f t="shared" si="74"/>
        <v/>
      </c>
      <c r="H2387" s="52" t="str">
        <f t="shared" si="75"/>
        <v/>
      </c>
    </row>
    <row r="2388" spans="1:8">
      <c r="A2388" s="48" t="str">
        <f>('ANNEXURE B &amp; C'!Y$3)</f>
        <v>410402</v>
      </c>
      <c r="B2388" s="2">
        <v>2240500</v>
      </c>
      <c r="C2388" s="2" t="s">
        <v>122</v>
      </c>
      <c r="D2388" s="20">
        <v>0</v>
      </c>
      <c r="E2388" s="20">
        <v>0</v>
      </c>
      <c r="F2388" s="38">
        <f>('ANNEXURE B &amp; C'!Y$145)</f>
        <v>0</v>
      </c>
      <c r="G2388" s="9" t="str">
        <f t="shared" si="74"/>
        <v/>
      </c>
      <c r="H2388" s="52" t="str">
        <f t="shared" si="75"/>
        <v/>
      </c>
    </row>
    <row r="2389" spans="1:8">
      <c r="A2389" s="48" t="str">
        <f>('ANNEXURE B &amp; C'!Y$3)</f>
        <v>410402</v>
      </c>
      <c r="B2389" s="3">
        <v>2249995</v>
      </c>
      <c r="C2389" s="3" t="s">
        <v>123</v>
      </c>
      <c r="D2389" s="39">
        <v>0</v>
      </c>
      <c r="E2389" s="39">
        <v>0</v>
      </c>
      <c r="F2389" s="39">
        <f>SUM(F2385:F2388)</f>
        <v>0</v>
      </c>
      <c r="G2389" s="9" t="str">
        <f t="shared" si="74"/>
        <v/>
      </c>
      <c r="H2389" s="52" t="str">
        <f t="shared" si="75"/>
        <v/>
      </c>
    </row>
    <row r="2390" spans="1:8">
      <c r="B2390" s="1"/>
      <c r="C2390" s="1"/>
      <c r="D2390" s="31"/>
      <c r="E2390" s="31"/>
      <c r="F2390" s="31"/>
      <c r="G2390" s="9" t="str">
        <f t="shared" si="74"/>
        <v/>
      </c>
      <c r="H2390" s="52" t="str">
        <f t="shared" si="75"/>
        <v/>
      </c>
    </row>
    <row r="2391" spans="1:8">
      <c r="A2391" s="48" t="str">
        <f>('ANNEXURE B &amp; C'!Y$3)</f>
        <v>410402</v>
      </c>
      <c r="B2391" s="1">
        <v>2260000</v>
      </c>
      <c r="C2391" s="1" t="s">
        <v>124</v>
      </c>
      <c r="D2391" s="31"/>
      <c r="E2391" s="31"/>
      <c r="F2391" s="31"/>
      <c r="G2391" s="9" t="str">
        <f t="shared" si="74"/>
        <v/>
      </c>
      <c r="H2391" s="52" t="str">
        <f t="shared" si="75"/>
        <v/>
      </c>
    </row>
    <row r="2392" spans="1:8">
      <c r="A2392" s="48" t="str">
        <f>('ANNEXURE B &amp; C'!Y$3)</f>
        <v>410402</v>
      </c>
      <c r="B2392" s="2">
        <v>2260806</v>
      </c>
      <c r="C2392" s="2" t="s">
        <v>125</v>
      </c>
      <c r="D2392" s="20">
        <v>0</v>
      </c>
      <c r="E2392" s="20">
        <v>0</v>
      </c>
      <c r="F2392" s="38">
        <f>('ANNEXURE B &amp; C'!Y$149)</f>
        <v>0</v>
      </c>
      <c r="G2392" s="9" t="str">
        <f t="shared" si="74"/>
        <v/>
      </c>
      <c r="H2392" s="52" t="str">
        <f t="shared" si="75"/>
        <v/>
      </c>
    </row>
    <row r="2393" spans="1:8">
      <c r="A2393" s="48" t="str">
        <f>('ANNEXURE B &amp; C'!Y$3)</f>
        <v>410402</v>
      </c>
      <c r="B2393" s="2">
        <v>2260808</v>
      </c>
      <c r="C2393" s="2" t="s">
        <v>126</v>
      </c>
      <c r="D2393" s="20">
        <v>0</v>
      </c>
      <c r="E2393" s="20">
        <v>0</v>
      </c>
      <c r="F2393" s="38">
        <f>('ANNEXURE B &amp; C'!Y$150)</f>
        <v>0</v>
      </c>
      <c r="G2393" s="9" t="str">
        <f t="shared" si="74"/>
        <v/>
      </c>
      <c r="H2393" s="52" t="str">
        <f t="shared" si="75"/>
        <v/>
      </c>
    </row>
    <row r="2394" spans="1:8">
      <c r="A2394" s="48" t="str">
        <f>('ANNEXURE B &amp; C'!Y$3)</f>
        <v>410402</v>
      </c>
      <c r="B2394" s="2">
        <v>2260810</v>
      </c>
      <c r="C2394" s="2" t="s">
        <v>127</v>
      </c>
      <c r="D2394" s="20">
        <v>0</v>
      </c>
      <c r="E2394" s="20">
        <v>0</v>
      </c>
      <c r="F2394" s="38">
        <f>('ANNEXURE B &amp; C'!Y$151)</f>
        <v>0</v>
      </c>
      <c r="G2394" s="9" t="str">
        <f t="shared" si="74"/>
        <v/>
      </c>
      <c r="H2394" s="52" t="str">
        <f t="shared" si="75"/>
        <v/>
      </c>
    </row>
    <row r="2395" spans="1:8">
      <c r="A2395" s="48" t="str">
        <f>('ANNEXURE B &amp; C'!Y$3)</f>
        <v>410402</v>
      </c>
      <c r="B2395" s="3">
        <v>2269995</v>
      </c>
      <c r="C2395" s="3" t="s">
        <v>128</v>
      </c>
      <c r="D2395" s="39">
        <v>0</v>
      </c>
      <c r="E2395" s="39">
        <v>0</v>
      </c>
      <c r="F2395" s="39">
        <f>SUM(F2392:F2394)</f>
        <v>0</v>
      </c>
      <c r="G2395" s="9" t="str">
        <f t="shared" si="74"/>
        <v/>
      </c>
      <c r="H2395" s="52" t="str">
        <f t="shared" si="75"/>
        <v/>
      </c>
    </row>
    <row r="2396" spans="1:8">
      <c r="B2396" s="1"/>
      <c r="C2396" s="1"/>
      <c r="D2396" s="31"/>
      <c r="E2396" s="31"/>
      <c r="F2396" s="31"/>
      <c r="G2396" s="9" t="str">
        <f t="shared" si="74"/>
        <v/>
      </c>
      <c r="H2396" s="52" t="str">
        <f t="shared" si="75"/>
        <v/>
      </c>
    </row>
    <row r="2397" spans="1:8">
      <c r="A2397" s="48" t="str">
        <f>('ANNEXURE B &amp; C'!Y$3)</f>
        <v>410402</v>
      </c>
      <c r="B2397" s="1">
        <v>2270000</v>
      </c>
      <c r="C2397" s="1" t="s">
        <v>129</v>
      </c>
      <c r="D2397" s="31"/>
      <c r="E2397" s="31"/>
      <c r="F2397" s="31"/>
      <c r="G2397" s="9" t="str">
        <f t="shared" si="74"/>
        <v/>
      </c>
      <c r="H2397" s="52" t="str">
        <f t="shared" si="75"/>
        <v/>
      </c>
    </row>
    <row r="2398" spans="1:8">
      <c r="A2398" s="48" t="str">
        <f>('ANNEXURE B &amp; C'!Y$3)</f>
        <v>410402</v>
      </c>
      <c r="B2398" s="2">
        <v>2271701</v>
      </c>
      <c r="C2398" s="2" t="s">
        <v>130</v>
      </c>
      <c r="D2398" s="20">
        <v>0</v>
      </c>
      <c r="E2398" s="20">
        <v>0</v>
      </c>
      <c r="F2398" s="38">
        <f>('ANNEXURE B &amp; C'!Y$155)</f>
        <v>0</v>
      </c>
      <c r="G2398" s="9" t="str">
        <f t="shared" si="74"/>
        <v/>
      </c>
      <c r="H2398" s="52" t="str">
        <f t="shared" si="75"/>
        <v/>
      </c>
    </row>
    <row r="2399" spans="1:8">
      <c r="A2399" s="48" t="str">
        <f>('ANNEXURE B &amp; C'!Y$3)</f>
        <v>410402</v>
      </c>
      <c r="B2399" s="2">
        <v>2271702</v>
      </c>
      <c r="C2399" s="2" t="s">
        <v>131</v>
      </c>
      <c r="D2399" s="20">
        <v>0</v>
      </c>
      <c r="E2399" s="20">
        <v>0</v>
      </c>
      <c r="F2399" s="38">
        <f>('ANNEXURE B &amp; C'!Y$156)</f>
        <v>0</v>
      </c>
      <c r="G2399" s="9" t="str">
        <f t="shared" si="74"/>
        <v/>
      </c>
      <c r="H2399" s="52" t="str">
        <f t="shared" si="75"/>
        <v/>
      </c>
    </row>
    <row r="2400" spans="1:8">
      <c r="A2400" s="48" t="str">
        <f>('ANNEXURE B &amp; C'!Y$3)</f>
        <v>410402</v>
      </c>
      <c r="B2400" s="2">
        <v>2271703</v>
      </c>
      <c r="C2400" s="2" t="s">
        <v>132</v>
      </c>
      <c r="D2400" s="20">
        <v>0</v>
      </c>
      <c r="E2400" s="20">
        <v>0</v>
      </c>
      <c r="F2400" s="38">
        <f>('ANNEXURE B &amp; C'!Y$157)</f>
        <v>0</v>
      </c>
      <c r="G2400" s="9" t="str">
        <f t="shared" si="74"/>
        <v/>
      </c>
      <c r="H2400" s="52" t="str">
        <f t="shared" si="75"/>
        <v/>
      </c>
    </row>
    <row r="2401" spans="1:8">
      <c r="A2401" s="48" t="str">
        <f>('ANNEXURE B &amp; C'!Y$3)</f>
        <v>410402</v>
      </c>
      <c r="B2401" s="2">
        <v>2271704</v>
      </c>
      <c r="C2401" s="2" t="s">
        <v>133</v>
      </c>
      <c r="D2401" s="20">
        <v>0</v>
      </c>
      <c r="E2401" s="20">
        <v>0</v>
      </c>
      <c r="F2401" s="38">
        <f>('ANNEXURE B &amp; C'!Y$158)</f>
        <v>0</v>
      </c>
      <c r="G2401" s="9" t="str">
        <f t="shared" si="74"/>
        <v/>
      </c>
      <c r="H2401" s="52" t="str">
        <f t="shared" si="75"/>
        <v/>
      </c>
    </row>
    <row r="2402" spans="1:8">
      <c r="A2402" s="48" t="str">
        <f>('ANNEXURE B &amp; C'!Y$3)</f>
        <v>410402</v>
      </c>
      <c r="B2402" s="3">
        <v>2279995</v>
      </c>
      <c r="C2402" s="3" t="s">
        <v>134</v>
      </c>
      <c r="D2402" s="35">
        <v>0</v>
      </c>
      <c r="E2402" s="35">
        <v>0</v>
      </c>
      <c r="F2402" s="35">
        <f>SUM(F2398:F2401)</f>
        <v>0</v>
      </c>
      <c r="G2402" s="9" t="str">
        <f t="shared" si="74"/>
        <v/>
      </c>
      <c r="H2402" s="52" t="str">
        <f t="shared" si="75"/>
        <v/>
      </c>
    </row>
    <row r="2403" spans="1:8">
      <c r="B2403" s="1"/>
      <c r="C2403" s="1"/>
      <c r="D2403" s="31"/>
      <c r="E2403" s="31"/>
      <c r="F2403" s="31"/>
      <c r="G2403" s="9" t="str">
        <f t="shared" si="74"/>
        <v/>
      </c>
      <c r="H2403" s="52" t="str">
        <f t="shared" si="75"/>
        <v/>
      </c>
    </row>
    <row r="2404" spans="1:8">
      <c r="A2404" s="48" t="str">
        <f>('ANNEXURE B &amp; C'!Y$3)</f>
        <v>410402</v>
      </c>
      <c r="B2404" s="1">
        <v>2280000</v>
      </c>
      <c r="C2404" s="1" t="s">
        <v>135</v>
      </c>
      <c r="D2404" s="31"/>
      <c r="E2404" s="31"/>
      <c r="F2404" s="31"/>
      <c r="G2404" s="9" t="str">
        <f t="shared" si="74"/>
        <v/>
      </c>
      <c r="H2404" s="52" t="str">
        <f t="shared" si="75"/>
        <v/>
      </c>
    </row>
    <row r="2405" spans="1:8">
      <c r="A2405" s="48" t="str">
        <f>('ANNEXURE B &amp; C'!Y$3)</f>
        <v>410402</v>
      </c>
      <c r="B2405" s="2">
        <v>2280001</v>
      </c>
      <c r="C2405" s="2" t="s">
        <v>136</v>
      </c>
      <c r="D2405" s="20">
        <v>0</v>
      </c>
      <c r="E2405" s="20">
        <v>0</v>
      </c>
      <c r="F2405" s="38">
        <f>('ANNEXURE B &amp; C'!Y$162)</f>
        <v>0</v>
      </c>
      <c r="G2405" s="9" t="str">
        <f t="shared" si="74"/>
        <v/>
      </c>
      <c r="H2405" s="52" t="str">
        <f t="shared" si="75"/>
        <v/>
      </c>
    </row>
    <row r="2406" spans="1:8">
      <c r="A2406" s="48" t="str">
        <f>('ANNEXURE B &amp; C'!Y$3)</f>
        <v>410402</v>
      </c>
      <c r="B2406" s="2">
        <v>2280002</v>
      </c>
      <c r="C2406" s="2" t="s">
        <v>137</v>
      </c>
      <c r="D2406" s="20">
        <v>0</v>
      </c>
      <c r="E2406" s="20">
        <v>0</v>
      </c>
      <c r="F2406" s="38">
        <f>('ANNEXURE B &amp; C'!Y$163)</f>
        <v>0</v>
      </c>
      <c r="G2406" s="9" t="str">
        <f t="shared" si="74"/>
        <v/>
      </c>
      <c r="H2406" s="52" t="str">
        <f t="shared" si="75"/>
        <v/>
      </c>
    </row>
    <row r="2407" spans="1:8">
      <c r="A2407" s="48" t="str">
        <f>('ANNEXURE B &amp; C'!Y$3)</f>
        <v>410402</v>
      </c>
      <c r="B2407" s="3">
        <v>2289995</v>
      </c>
      <c r="C2407" s="3" t="s">
        <v>138</v>
      </c>
      <c r="D2407" s="39">
        <v>0</v>
      </c>
      <c r="E2407" s="39">
        <v>0</v>
      </c>
      <c r="F2407" s="39">
        <f>SUM(F2405:F2406)</f>
        <v>0</v>
      </c>
      <c r="G2407" s="9" t="str">
        <f t="shared" si="74"/>
        <v/>
      </c>
      <c r="H2407" s="52" t="str">
        <f t="shared" si="75"/>
        <v/>
      </c>
    </row>
    <row r="2408" spans="1:8">
      <c r="B2408" s="1"/>
      <c r="C2408" s="1"/>
      <c r="D2408" s="31"/>
      <c r="E2408" s="31"/>
      <c r="F2408" s="31"/>
      <c r="G2408" s="9" t="str">
        <f t="shared" si="74"/>
        <v/>
      </c>
      <c r="H2408" s="52" t="str">
        <f t="shared" si="75"/>
        <v/>
      </c>
    </row>
    <row r="2409" spans="1:8">
      <c r="A2409" s="48" t="str">
        <f>('ANNEXURE B &amp; C'!Y$3)</f>
        <v>410402</v>
      </c>
      <c r="B2409" s="1">
        <v>2300000</v>
      </c>
      <c r="C2409" s="1" t="s">
        <v>139</v>
      </c>
      <c r="D2409" s="31"/>
      <c r="E2409" s="31"/>
      <c r="F2409" s="31"/>
      <c r="G2409" s="9" t="str">
        <f t="shared" si="74"/>
        <v/>
      </c>
      <c r="H2409" s="52" t="str">
        <f t="shared" si="75"/>
        <v/>
      </c>
    </row>
    <row r="2410" spans="1:8">
      <c r="A2410" s="48" t="str">
        <f>('ANNEXURE B &amp; C'!Y$3)</f>
        <v>410402</v>
      </c>
      <c r="B2410" s="2">
        <v>2300001</v>
      </c>
      <c r="C2410" s="2" t="s">
        <v>140</v>
      </c>
      <c r="D2410" s="20">
        <v>0</v>
      </c>
      <c r="E2410" s="20">
        <v>0</v>
      </c>
      <c r="F2410" s="38">
        <f>('ANNEXURE B &amp; C'!Y$167)</f>
        <v>0</v>
      </c>
      <c r="G2410" s="9" t="str">
        <f t="shared" si="74"/>
        <v/>
      </c>
      <c r="H2410" s="52" t="str">
        <f t="shared" si="75"/>
        <v/>
      </c>
    </row>
    <row r="2411" spans="1:8">
      <c r="A2411" s="48" t="str">
        <f>('ANNEXURE B &amp; C'!Y$3)</f>
        <v>410402</v>
      </c>
      <c r="B2411" s="2">
        <v>2300002</v>
      </c>
      <c r="C2411" s="2" t="s">
        <v>141</v>
      </c>
      <c r="D2411" s="20">
        <v>0</v>
      </c>
      <c r="E2411" s="20">
        <v>0</v>
      </c>
      <c r="F2411" s="38">
        <f>('ANNEXURE B &amp; C'!Y$168)</f>
        <v>0</v>
      </c>
      <c r="G2411" s="9" t="str">
        <f t="shared" si="74"/>
        <v/>
      </c>
      <c r="H2411" s="52" t="str">
        <f t="shared" si="75"/>
        <v/>
      </c>
    </row>
    <row r="2412" spans="1:8">
      <c r="A2412" s="48" t="str">
        <f>('ANNEXURE B &amp; C'!Y$3)</f>
        <v>410402</v>
      </c>
      <c r="B2412" s="2">
        <v>2300003</v>
      </c>
      <c r="C2412" s="2" t="s">
        <v>142</v>
      </c>
      <c r="D2412" s="20">
        <v>0</v>
      </c>
      <c r="E2412" s="20">
        <v>0</v>
      </c>
      <c r="F2412" s="38">
        <f>('ANNEXURE B &amp; C'!Y$169)</f>
        <v>0</v>
      </c>
      <c r="G2412" s="9" t="str">
        <f t="shared" si="74"/>
        <v/>
      </c>
      <c r="H2412" s="52" t="str">
        <f t="shared" si="75"/>
        <v/>
      </c>
    </row>
    <row r="2413" spans="1:8">
      <c r="A2413" s="48" t="str">
        <f>('ANNEXURE B &amp; C'!Y$3)</f>
        <v>410402</v>
      </c>
      <c r="B2413" s="2">
        <v>2300204</v>
      </c>
      <c r="C2413" s="2" t="s">
        <v>143</v>
      </c>
      <c r="D2413" s="20">
        <v>0</v>
      </c>
      <c r="E2413" s="20">
        <v>0</v>
      </c>
      <c r="F2413" s="38">
        <f>('ANNEXURE B &amp; C'!Y$170)</f>
        <v>0</v>
      </c>
      <c r="G2413" s="9" t="str">
        <f t="shared" si="74"/>
        <v/>
      </c>
      <c r="H2413" s="52" t="str">
        <f t="shared" si="75"/>
        <v/>
      </c>
    </row>
    <row r="2414" spans="1:8">
      <c r="A2414" s="48" t="str">
        <f>('ANNEXURE B &amp; C'!Y$3)</f>
        <v>410402</v>
      </c>
      <c r="B2414" s="2">
        <v>2300800</v>
      </c>
      <c r="C2414" s="2" t="s">
        <v>144</v>
      </c>
      <c r="D2414" s="20">
        <v>0</v>
      </c>
      <c r="E2414" s="20">
        <v>0</v>
      </c>
      <c r="F2414" s="38">
        <f>('ANNEXURE B &amp; C'!Y$171)</f>
        <v>0</v>
      </c>
      <c r="G2414" s="9" t="str">
        <f t="shared" si="74"/>
        <v/>
      </c>
      <c r="H2414" s="52" t="str">
        <f t="shared" si="75"/>
        <v/>
      </c>
    </row>
    <row r="2415" spans="1:8">
      <c r="A2415" s="48" t="str">
        <f>('ANNEXURE B &amp; C'!Y$3)</f>
        <v>410402</v>
      </c>
      <c r="B2415" s="2">
        <v>2300801</v>
      </c>
      <c r="C2415" s="2" t="s">
        <v>145</v>
      </c>
      <c r="D2415" s="20">
        <v>0</v>
      </c>
      <c r="E2415" s="20">
        <v>0</v>
      </c>
      <c r="F2415" s="38">
        <f>('ANNEXURE B &amp; C'!Y$172)</f>
        <v>0</v>
      </c>
      <c r="G2415" s="9" t="str">
        <f t="shared" si="74"/>
        <v/>
      </c>
      <c r="H2415" s="52" t="str">
        <f t="shared" si="75"/>
        <v/>
      </c>
    </row>
    <row r="2416" spans="1:8">
      <c r="A2416" s="48" t="str">
        <f>('ANNEXURE B &amp; C'!Y$3)</f>
        <v>410402</v>
      </c>
      <c r="B2416" s="2">
        <v>2300803</v>
      </c>
      <c r="C2416" s="2" t="s">
        <v>146</v>
      </c>
      <c r="D2416" s="20">
        <v>0</v>
      </c>
      <c r="E2416" s="20">
        <v>0</v>
      </c>
      <c r="F2416" s="38">
        <f>('ANNEXURE B &amp; C'!Y$173)</f>
        <v>0</v>
      </c>
      <c r="G2416" s="9" t="str">
        <f t="shared" si="74"/>
        <v/>
      </c>
      <c r="H2416" s="52" t="str">
        <f t="shared" si="75"/>
        <v/>
      </c>
    </row>
    <row r="2417" spans="1:8">
      <c r="A2417" s="48" t="str">
        <f>('ANNEXURE B &amp; C'!Y$3)</f>
        <v>410402</v>
      </c>
      <c r="B2417" s="2">
        <v>2301503</v>
      </c>
      <c r="C2417" s="2" t="s">
        <v>147</v>
      </c>
      <c r="D2417" s="20">
        <v>0</v>
      </c>
      <c r="E2417" s="20">
        <v>0</v>
      </c>
      <c r="F2417" s="38">
        <f>('ANNEXURE B &amp; C'!Y$174)</f>
        <v>0</v>
      </c>
      <c r="G2417" s="9" t="str">
        <f t="shared" si="74"/>
        <v/>
      </c>
      <c r="H2417" s="52" t="str">
        <f t="shared" si="75"/>
        <v/>
      </c>
    </row>
    <row r="2418" spans="1:8">
      <c r="A2418" s="48" t="str">
        <f>('ANNEXURE B &amp; C'!Y$3)</f>
        <v>410402</v>
      </c>
      <c r="B2418" s="2">
        <v>2301802</v>
      </c>
      <c r="C2418" s="2" t="s">
        <v>148</v>
      </c>
      <c r="D2418" s="20">
        <v>0</v>
      </c>
      <c r="E2418" s="20">
        <v>0</v>
      </c>
      <c r="F2418" s="38">
        <f>('ANNEXURE B &amp; C'!Y$175)</f>
        <v>0</v>
      </c>
      <c r="G2418" s="9" t="str">
        <f t="shared" si="74"/>
        <v/>
      </c>
      <c r="H2418" s="52" t="str">
        <f t="shared" si="75"/>
        <v/>
      </c>
    </row>
    <row r="2419" spans="1:8">
      <c r="A2419" s="48" t="str">
        <f>('ANNEXURE B &amp; C'!Y$3)</f>
        <v>410402</v>
      </c>
      <c r="B2419" s="2">
        <v>2301803</v>
      </c>
      <c r="C2419" s="2" t="s">
        <v>149</v>
      </c>
      <c r="D2419" s="20">
        <v>0</v>
      </c>
      <c r="E2419" s="20">
        <v>0</v>
      </c>
      <c r="F2419" s="38">
        <f>('ANNEXURE B &amp; C'!Y$176)</f>
        <v>0</v>
      </c>
      <c r="G2419" s="9" t="str">
        <f t="shared" si="74"/>
        <v/>
      </c>
      <c r="H2419" s="52" t="str">
        <f t="shared" si="75"/>
        <v/>
      </c>
    </row>
    <row r="2420" spans="1:8">
      <c r="A2420" s="48" t="str">
        <f>('ANNEXURE B &amp; C'!Y$3)</f>
        <v>410402</v>
      </c>
      <c r="B2420" s="2">
        <v>2301900</v>
      </c>
      <c r="C2420" s="2" t="s">
        <v>150</v>
      </c>
      <c r="D2420" s="20">
        <v>0</v>
      </c>
      <c r="E2420" s="20">
        <v>0</v>
      </c>
      <c r="F2420" s="38">
        <f>('ANNEXURE B &amp; C'!Y$177)</f>
        <v>0</v>
      </c>
      <c r="G2420" s="9" t="str">
        <f t="shared" si="74"/>
        <v/>
      </c>
      <c r="H2420" s="52" t="str">
        <f t="shared" si="75"/>
        <v/>
      </c>
    </row>
    <row r="2421" spans="1:8">
      <c r="A2421" s="48" t="str">
        <f>('ANNEXURE B &amp; C'!Y$3)</f>
        <v>410402</v>
      </c>
      <c r="B2421" s="2">
        <v>2301901</v>
      </c>
      <c r="C2421" s="2" t="s">
        <v>151</v>
      </c>
      <c r="D2421" s="20">
        <v>0</v>
      </c>
      <c r="E2421" s="20">
        <v>0</v>
      </c>
      <c r="F2421" s="38">
        <f>('ANNEXURE B &amp; C'!Y$178)</f>
        <v>0</v>
      </c>
      <c r="G2421" s="9" t="str">
        <f t="shared" si="74"/>
        <v/>
      </c>
      <c r="H2421" s="52" t="str">
        <f t="shared" si="75"/>
        <v/>
      </c>
    </row>
    <row r="2422" spans="1:8">
      <c r="A2422" s="48" t="str">
        <f>('ANNEXURE B &amp; C'!Y$3)</f>
        <v>410402</v>
      </c>
      <c r="B2422" s="3">
        <v>2309995</v>
      </c>
      <c r="C2422" s="3" t="s">
        <v>152</v>
      </c>
      <c r="D2422" s="39">
        <v>0</v>
      </c>
      <c r="E2422" s="39">
        <v>0</v>
      </c>
      <c r="F2422" s="39">
        <f>SUM(F2410:F2421)</f>
        <v>0</v>
      </c>
      <c r="G2422" s="9" t="str">
        <f t="shared" si="74"/>
        <v/>
      </c>
      <c r="H2422" s="52" t="str">
        <f t="shared" si="75"/>
        <v/>
      </c>
    </row>
    <row r="2423" spans="1:8">
      <c r="B2423" s="1"/>
      <c r="C2423" s="1"/>
      <c r="D2423" s="31"/>
      <c r="E2423" s="31"/>
      <c r="F2423" s="31"/>
      <c r="G2423" s="9" t="str">
        <f t="shared" si="74"/>
        <v/>
      </c>
      <c r="H2423" s="52" t="str">
        <f t="shared" si="75"/>
        <v/>
      </c>
    </row>
    <row r="2424" spans="1:8" ht="15.75" thickBot="1">
      <c r="A2424" s="48" t="str">
        <f>('ANNEXURE B &amp; C'!Y$3)</f>
        <v>410402</v>
      </c>
      <c r="B2424" s="4">
        <v>2359997</v>
      </c>
      <c r="C2424" s="4" t="s">
        <v>153</v>
      </c>
      <c r="D2424" s="40">
        <v>0</v>
      </c>
      <c r="E2424" s="40">
        <v>0</v>
      </c>
      <c r="F2424" s="40">
        <f>SUM(F2422+F2407+F2402+F2395+F2389+F2382)</f>
        <v>0</v>
      </c>
      <c r="G2424" s="9" t="str">
        <f t="shared" si="74"/>
        <v/>
      </c>
      <c r="H2424" s="52" t="str">
        <f t="shared" si="75"/>
        <v/>
      </c>
    </row>
    <row r="2425" spans="1:8" ht="15.75" thickTop="1">
      <c r="B2425" s="1"/>
      <c r="C2425" s="1"/>
      <c r="D2425" s="31"/>
      <c r="E2425" s="31"/>
      <c r="F2425" s="31"/>
      <c r="G2425" s="9" t="str">
        <f t="shared" si="74"/>
        <v/>
      </c>
      <c r="H2425" s="52" t="str">
        <f t="shared" si="75"/>
        <v/>
      </c>
    </row>
    <row r="2426" spans="1:8" ht="15.75" thickBot="1">
      <c r="A2426" s="48" t="str">
        <f>('ANNEXURE B &amp; C'!Y$3)</f>
        <v>410402</v>
      </c>
      <c r="B2426" s="5">
        <v>2379995</v>
      </c>
      <c r="C2426" s="5" t="s">
        <v>154</v>
      </c>
      <c r="D2426" s="41">
        <v>0</v>
      </c>
      <c r="E2426" s="41">
        <v>0</v>
      </c>
      <c r="F2426" s="41">
        <f>SUM(F2424)</f>
        <v>0</v>
      </c>
      <c r="G2426" s="9" t="str">
        <f t="shared" si="74"/>
        <v/>
      </c>
      <c r="H2426" s="52" t="str">
        <f t="shared" si="75"/>
        <v/>
      </c>
    </row>
    <row r="2427" spans="1:8">
      <c r="B2427" s="1"/>
      <c r="C2427" s="1"/>
      <c r="D2427" s="31"/>
      <c r="E2427" s="31"/>
      <c r="F2427" s="31"/>
      <c r="G2427" s="9" t="str">
        <f t="shared" si="74"/>
        <v/>
      </c>
      <c r="H2427" s="52" t="str">
        <f t="shared" si="75"/>
        <v/>
      </c>
    </row>
    <row r="2428" spans="1:8" ht="15.75" thickBot="1">
      <c r="A2428" s="48" t="str">
        <f>('ANNEXURE B &amp; C'!Y$3)</f>
        <v>410402</v>
      </c>
      <c r="B2428" s="5">
        <v>2459998</v>
      </c>
      <c r="C2428" s="5" t="s">
        <v>155</v>
      </c>
      <c r="D2428" s="41">
        <v>0</v>
      </c>
      <c r="E2428" s="41">
        <v>0</v>
      </c>
      <c r="F2428" s="41">
        <f>SUM(F2426)</f>
        <v>0</v>
      </c>
      <c r="G2428" s="9" t="str">
        <f t="shared" si="74"/>
        <v/>
      </c>
      <c r="H2428" s="52" t="str">
        <f t="shared" si="75"/>
        <v/>
      </c>
    </row>
    <row r="2429" spans="1:8">
      <c r="B2429" s="1"/>
      <c r="C2429" s="1"/>
      <c r="D2429" s="31"/>
      <c r="E2429" s="31"/>
      <c r="F2429" s="31"/>
      <c r="G2429" s="9" t="str">
        <f t="shared" si="74"/>
        <v/>
      </c>
      <c r="H2429" s="52" t="str">
        <f t="shared" si="75"/>
        <v/>
      </c>
    </row>
    <row r="2430" spans="1:8">
      <c r="A2430" s="48" t="str">
        <f>('ANNEXURE B &amp; C'!Y$3)</f>
        <v>410402</v>
      </c>
      <c r="B2430" s="1">
        <v>3010000</v>
      </c>
      <c r="C2430" s="1" t="s">
        <v>156</v>
      </c>
      <c r="D2430" s="31"/>
      <c r="E2430" s="31"/>
      <c r="F2430" s="31"/>
      <c r="G2430" s="9" t="str">
        <f t="shared" si="74"/>
        <v/>
      </c>
      <c r="H2430" s="52" t="str">
        <f t="shared" si="75"/>
        <v/>
      </c>
    </row>
    <row r="2431" spans="1:8">
      <c r="A2431" s="48" t="str">
        <f>('ANNEXURE B &amp; C'!Y$3)</f>
        <v>410402</v>
      </c>
      <c r="B2431" s="2">
        <v>3010001</v>
      </c>
      <c r="C2431" s="2" t="s">
        <v>112</v>
      </c>
      <c r="D2431" s="38">
        <v>2769022</v>
      </c>
      <c r="E2431" s="38">
        <v>1320876.19</v>
      </c>
      <c r="F2431" s="38">
        <f>('ANNEXURE B &amp; C'!Y$188)</f>
        <v>2616301</v>
      </c>
      <c r="G2431" s="9" t="str">
        <f t="shared" si="74"/>
        <v/>
      </c>
      <c r="H2431" s="52">
        <f t="shared" si="75"/>
        <v>-5.5153407954144099E-2</v>
      </c>
    </row>
    <row r="2432" spans="1:8">
      <c r="A2432" s="48" t="str">
        <f>('ANNEXURE B &amp; C'!Y$3)</f>
        <v>410402</v>
      </c>
      <c r="B2432" s="2">
        <v>3010002</v>
      </c>
      <c r="C2432" s="2" t="s">
        <v>155</v>
      </c>
      <c r="D2432" s="38">
        <v>0</v>
      </c>
      <c r="E2432" s="38">
        <v>0</v>
      </c>
      <c r="F2432" s="38">
        <f>('ANNEXURE B &amp; C'!Y$189)</f>
        <v>0</v>
      </c>
      <c r="G2432" s="9" t="str">
        <f t="shared" si="74"/>
        <v/>
      </c>
      <c r="H2432" s="52" t="str">
        <f t="shared" si="75"/>
        <v/>
      </c>
    </row>
    <row r="2433" spans="1:8">
      <c r="A2433" s="48" t="str">
        <f>('ANNEXURE B &amp; C'!Y$3)</f>
        <v>410402</v>
      </c>
      <c r="B2433" s="2"/>
      <c r="C2433" s="1" t="s">
        <v>338</v>
      </c>
      <c r="D2433" s="39"/>
      <c r="E2433" s="39"/>
      <c r="F2433" s="39">
        <f>('ANNEXURE B &amp; C'!Y$190)</f>
        <v>0</v>
      </c>
      <c r="G2433" s="9" t="str">
        <f t="shared" si="74"/>
        <v/>
      </c>
      <c r="H2433" s="52" t="str">
        <f t="shared" si="75"/>
        <v/>
      </c>
    </row>
    <row r="2434" spans="1:8" ht="15.75" thickBot="1">
      <c r="A2434" s="48" t="str">
        <f>('ANNEXURE B &amp; C'!Y$3)</f>
        <v>410402</v>
      </c>
      <c r="B2434" s="5">
        <v>3019995</v>
      </c>
      <c r="C2434" s="5" t="s">
        <v>339</v>
      </c>
      <c r="D2434" s="37">
        <v>2769022</v>
      </c>
      <c r="E2434" s="37">
        <v>1320876.19</v>
      </c>
      <c r="F2434" s="37">
        <f>('ANNEXURE B &amp; C'!Y$191)</f>
        <v>2616301</v>
      </c>
      <c r="G2434" s="9" t="str">
        <f t="shared" si="74"/>
        <v/>
      </c>
      <c r="H2434" s="52">
        <f t="shared" si="75"/>
        <v>-5.5153407954144099E-2</v>
      </c>
    </row>
    <row r="2435" spans="1:8">
      <c r="B2435" s="1"/>
      <c r="C2435" s="1"/>
      <c r="D2435" s="31"/>
      <c r="E2435" s="31"/>
      <c r="F2435" s="31"/>
      <c r="G2435" s="9" t="str">
        <f t="shared" si="74"/>
        <v/>
      </c>
      <c r="H2435" s="52" t="str">
        <f t="shared" si="75"/>
        <v/>
      </c>
    </row>
    <row r="2436" spans="1:8">
      <c r="A2436" s="48" t="str">
        <f>('ANNEXURE B &amp; C'!Y$3)</f>
        <v>410402</v>
      </c>
      <c r="B2436" s="1">
        <v>4030000</v>
      </c>
      <c r="C2436" s="1" t="s">
        <v>157</v>
      </c>
      <c r="D2436" s="31"/>
      <c r="E2436" s="31"/>
      <c r="F2436" s="31"/>
      <c r="G2436" s="9" t="str">
        <f t="shared" si="74"/>
        <v/>
      </c>
      <c r="H2436" s="52" t="str">
        <f t="shared" si="75"/>
        <v/>
      </c>
    </row>
    <row r="2437" spans="1:8">
      <c r="A2437" s="48" t="str">
        <f>('ANNEXURE B &amp; C'!Y$3)</f>
        <v>410402</v>
      </c>
      <c r="B2437" s="2">
        <v>4030001</v>
      </c>
      <c r="C2437" s="2" t="s">
        <v>158</v>
      </c>
      <c r="D2437" s="20">
        <v>0</v>
      </c>
      <c r="E2437" s="20">
        <v>0</v>
      </c>
      <c r="F2437" s="38">
        <f>('ANNEXURE B &amp; C'!Y$194)</f>
        <v>0</v>
      </c>
      <c r="G2437" s="9" t="str">
        <f t="shared" si="74"/>
        <v/>
      </c>
      <c r="H2437" s="52" t="str">
        <f t="shared" si="75"/>
        <v/>
      </c>
    </row>
    <row r="2438" spans="1:8">
      <c r="A2438" s="48" t="str">
        <f>('ANNEXURE B &amp; C'!Y$3)</f>
        <v>410402</v>
      </c>
      <c r="B2438" s="2">
        <v>4030002</v>
      </c>
      <c r="C2438" s="2" t="s">
        <v>159</v>
      </c>
      <c r="D2438" s="20">
        <v>0</v>
      </c>
      <c r="E2438" s="20">
        <v>0</v>
      </c>
      <c r="F2438" s="38">
        <f>('ANNEXURE B &amp; C'!Y$195)</f>
        <v>0</v>
      </c>
      <c r="G2438" s="9" t="str">
        <f t="shared" si="74"/>
        <v/>
      </c>
      <c r="H2438" s="52" t="str">
        <f t="shared" si="75"/>
        <v/>
      </c>
    </row>
    <row r="2439" spans="1:8">
      <c r="A2439" s="48" t="str">
        <f>('ANNEXURE B &amp; C'!Y$3)</f>
        <v>410402</v>
      </c>
      <c r="B2439" s="2">
        <v>4030003</v>
      </c>
      <c r="C2439" s="2" t="s">
        <v>160</v>
      </c>
      <c r="D2439" s="20">
        <v>0</v>
      </c>
      <c r="E2439" s="20">
        <v>0</v>
      </c>
      <c r="F2439" s="38">
        <f>('ANNEXURE B &amp; C'!Y$196)</f>
        <v>0</v>
      </c>
      <c r="G2439" s="9" t="str">
        <f t="shared" si="74"/>
        <v/>
      </c>
      <c r="H2439" s="52" t="str">
        <f t="shared" si="75"/>
        <v/>
      </c>
    </row>
    <row r="2440" spans="1:8">
      <c r="A2440" s="48" t="str">
        <f>('ANNEXURE B &amp; C'!Y$3)</f>
        <v>410402</v>
      </c>
      <c r="B2440" s="2">
        <v>4030004</v>
      </c>
      <c r="C2440" s="2" t="s">
        <v>161</v>
      </c>
      <c r="D2440" s="20">
        <v>0</v>
      </c>
      <c r="E2440" s="20">
        <v>0</v>
      </c>
      <c r="F2440" s="38">
        <f>('ANNEXURE B &amp; C'!Y$197)</f>
        <v>0</v>
      </c>
      <c r="G2440" s="9" t="str">
        <f t="shared" si="74"/>
        <v/>
      </c>
      <c r="H2440" s="52" t="str">
        <f t="shared" si="75"/>
        <v/>
      </c>
    </row>
    <row r="2441" spans="1:8">
      <c r="A2441" s="48" t="str">
        <f>('ANNEXURE B &amp; C'!Y$3)</f>
        <v>410402</v>
      </c>
      <c r="B2441" s="2">
        <v>4030005</v>
      </c>
      <c r="C2441" s="2" t="s">
        <v>162</v>
      </c>
      <c r="D2441" s="20">
        <v>0</v>
      </c>
      <c r="E2441" s="20">
        <v>0</v>
      </c>
      <c r="F2441" s="38">
        <f>('ANNEXURE B &amp; C'!Y$198)</f>
        <v>0</v>
      </c>
      <c r="G2441" s="9" t="str">
        <f t="shared" si="74"/>
        <v/>
      </c>
      <c r="H2441" s="52" t="str">
        <f t="shared" si="75"/>
        <v/>
      </c>
    </row>
    <row r="2442" spans="1:8" ht="15.75" thickBot="1">
      <c r="A2442" s="48" t="str">
        <f>('ANNEXURE B &amp; C'!Y$3)</f>
        <v>410402</v>
      </c>
      <c r="B2442" s="3">
        <v>4039995</v>
      </c>
      <c r="C2442" s="3" t="s">
        <v>163</v>
      </c>
      <c r="D2442" s="42">
        <v>0</v>
      </c>
      <c r="E2442" s="36">
        <v>0</v>
      </c>
      <c r="F2442" s="43">
        <f>SUM(F2437:F2441)</f>
        <v>0</v>
      </c>
      <c r="G2442" s="9" t="str">
        <f t="shared" ref="G2442:G2505" si="76">IF(E2442&lt;0.01,"",IF(E2442&gt;F2442,"BUDGET ERROR - INSUFICIENT",""))</f>
        <v/>
      </c>
      <c r="H2442" s="52" t="str">
        <f t="shared" ref="H2442:H2505" si="77">IF(F2442&lt;0.1,"",IF(D2442=0,"NO ORIGINAL BUDGET",(F2442-D2442)/D2442))</f>
        <v/>
      </c>
    </row>
    <row r="2443" spans="1:8" ht="15.75" thickTop="1">
      <c r="B2443" s="2"/>
      <c r="C2443" s="2"/>
      <c r="D2443" s="32"/>
      <c r="E2443" s="32"/>
      <c r="G2443" s="9" t="str">
        <f t="shared" si="76"/>
        <v/>
      </c>
      <c r="H2443" s="52" t="str">
        <f t="shared" si="77"/>
        <v/>
      </c>
    </row>
    <row r="2444" spans="1:8">
      <c r="A2444" s="48" t="str">
        <f>('ANNEXURE B &amp; C'!Y$3)</f>
        <v>410402</v>
      </c>
      <c r="B2444" s="1">
        <v>4030000</v>
      </c>
      <c r="C2444" s="1" t="s">
        <v>164</v>
      </c>
      <c r="D2444" s="31"/>
      <c r="E2444" s="31"/>
      <c r="F2444" s="31"/>
      <c r="G2444" s="9" t="str">
        <f t="shared" si="76"/>
        <v/>
      </c>
      <c r="H2444" s="52" t="str">
        <f t="shared" si="77"/>
        <v/>
      </c>
    </row>
    <row r="2445" spans="1:8">
      <c r="A2445" s="48" t="str">
        <f>('ANNEXURE B &amp; C'!Y$3)</f>
        <v>410402</v>
      </c>
      <c r="B2445" s="2">
        <v>4031001</v>
      </c>
      <c r="C2445" s="2" t="s">
        <v>158</v>
      </c>
      <c r="D2445" s="20">
        <v>0</v>
      </c>
      <c r="E2445" s="20">
        <v>0</v>
      </c>
      <c r="F2445" s="38">
        <f>('ANNEXURE B &amp; C'!Y$202)</f>
        <v>0</v>
      </c>
      <c r="G2445" s="9" t="str">
        <f t="shared" si="76"/>
        <v/>
      </c>
      <c r="H2445" s="52" t="str">
        <f t="shared" si="77"/>
        <v/>
      </c>
    </row>
    <row r="2446" spans="1:8">
      <c r="A2446" s="48" t="str">
        <f>('ANNEXURE B &amp; C'!Y$3)</f>
        <v>410402</v>
      </c>
      <c r="B2446" s="2">
        <v>4031002</v>
      </c>
      <c r="C2446" s="2" t="s">
        <v>159</v>
      </c>
      <c r="D2446" s="20">
        <v>0</v>
      </c>
      <c r="E2446" s="20">
        <v>0</v>
      </c>
      <c r="F2446" s="38">
        <f>('ANNEXURE B &amp; C'!Y$203)</f>
        <v>0</v>
      </c>
      <c r="G2446" s="9" t="str">
        <f t="shared" si="76"/>
        <v/>
      </c>
      <c r="H2446" s="52" t="str">
        <f t="shared" si="77"/>
        <v/>
      </c>
    </row>
    <row r="2447" spans="1:8">
      <c r="A2447" s="48" t="str">
        <f>('ANNEXURE B &amp; C'!Y$3)</f>
        <v>410402</v>
      </c>
      <c r="B2447" s="2">
        <v>4031003</v>
      </c>
      <c r="C2447" s="2" t="s">
        <v>160</v>
      </c>
      <c r="D2447" s="20">
        <v>0</v>
      </c>
      <c r="E2447" s="20">
        <v>0</v>
      </c>
      <c r="F2447" s="38">
        <f>('ANNEXURE B &amp; C'!Y$204)</f>
        <v>0</v>
      </c>
      <c r="G2447" s="9" t="str">
        <f t="shared" si="76"/>
        <v/>
      </c>
      <c r="H2447" s="52" t="str">
        <f t="shared" si="77"/>
        <v/>
      </c>
    </row>
    <row r="2448" spans="1:8">
      <c r="A2448" s="48" t="str">
        <f>('ANNEXURE B &amp; C'!Y$3)</f>
        <v>410402</v>
      </c>
      <c r="B2448" s="2">
        <v>4031004</v>
      </c>
      <c r="C2448" s="2" t="s">
        <v>161</v>
      </c>
      <c r="D2448" s="20">
        <v>0</v>
      </c>
      <c r="E2448" s="20">
        <v>0</v>
      </c>
      <c r="F2448" s="38">
        <f>('ANNEXURE B &amp; C'!Y$205)</f>
        <v>0</v>
      </c>
      <c r="G2448" s="9" t="str">
        <f t="shared" si="76"/>
        <v/>
      </c>
      <c r="H2448" s="52" t="str">
        <f t="shared" si="77"/>
        <v/>
      </c>
    </row>
    <row r="2449" spans="1:8">
      <c r="A2449" s="48" t="str">
        <f>('ANNEXURE B &amp; C'!Y$3)</f>
        <v>410402</v>
      </c>
      <c r="B2449" s="2">
        <v>4031005</v>
      </c>
      <c r="C2449" s="2" t="s">
        <v>162</v>
      </c>
      <c r="D2449" s="20">
        <v>0</v>
      </c>
      <c r="E2449" s="20">
        <v>0</v>
      </c>
      <c r="F2449" s="38">
        <f>('ANNEXURE B &amp; C'!Y$206)</f>
        <v>0</v>
      </c>
      <c r="G2449" s="9" t="str">
        <f t="shared" si="76"/>
        <v/>
      </c>
      <c r="H2449" s="52" t="str">
        <f t="shared" si="77"/>
        <v/>
      </c>
    </row>
    <row r="2450" spans="1:8">
      <c r="A2450" s="48" t="str">
        <f>('ANNEXURE B &amp; C'!Y$3)</f>
        <v>410402</v>
      </c>
      <c r="B2450" s="3">
        <v>4039995</v>
      </c>
      <c r="C2450" s="3" t="s">
        <v>165</v>
      </c>
      <c r="D2450" s="39">
        <v>0</v>
      </c>
      <c r="E2450" s="39">
        <v>0</v>
      </c>
      <c r="F2450" s="39">
        <f>SUM(F2445:F2449)</f>
        <v>0</v>
      </c>
      <c r="G2450" s="9" t="str">
        <f t="shared" si="76"/>
        <v/>
      </c>
      <c r="H2450" s="52" t="str">
        <f t="shared" si="77"/>
        <v/>
      </c>
    </row>
    <row r="2451" spans="1:8">
      <c r="B2451" s="2"/>
      <c r="C2451" s="2"/>
      <c r="D2451" s="32"/>
      <c r="E2451" s="32"/>
      <c r="G2451" s="9" t="str">
        <f t="shared" si="76"/>
        <v/>
      </c>
      <c r="H2451" s="52" t="str">
        <f t="shared" si="77"/>
        <v/>
      </c>
    </row>
    <row r="2452" spans="1:8" ht="15.75" thickBot="1">
      <c r="A2452" s="48" t="str">
        <f>('ANNEXURE B &amp; C'!Y$3)</f>
        <v>410402</v>
      </c>
      <c r="B2452" s="5">
        <v>4039995</v>
      </c>
      <c r="C2452" s="5" t="s">
        <v>166</v>
      </c>
      <c r="D2452" s="41">
        <v>0</v>
      </c>
      <c r="E2452" s="41">
        <v>0</v>
      </c>
      <c r="F2452" s="41">
        <f>SUM(F2450+F2442)</f>
        <v>0</v>
      </c>
      <c r="G2452" s="9" t="str">
        <f t="shared" si="76"/>
        <v/>
      </c>
      <c r="H2452" s="52" t="str">
        <f t="shared" si="77"/>
        <v/>
      </c>
    </row>
    <row r="2453" spans="1:8">
      <c r="G2453" s="9" t="str">
        <f t="shared" si="76"/>
        <v/>
      </c>
      <c r="H2453" s="52" t="str">
        <f t="shared" si="77"/>
        <v/>
      </c>
    </row>
    <row r="2454" spans="1:8">
      <c r="A2454" s="48" t="str">
        <f>('ANNEXURE B &amp; C'!Z$3)</f>
        <v>410501</v>
      </c>
      <c r="B2454" s="1">
        <v>1000000</v>
      </c>
      <c r="C2454" s="1" t="s">
        <v>0</v>
      </c>
      <c r="D2454" s="31"/>
      <c r="E2454" s="31"/>
      <c r="G2454" s="9" t="str">
        <f t="shared" si="76"/>
        <v/>
      </c>
      <c r="H2454" s="52" t="str">
        <f t="shared" si="77"/>
        <v/>
      </c>
    </row>
    <row r="2455" spans="1:8">
      <c r="B2455" s="1"/>
      <c r="C2455" s="1"/>
      <c r="D2455" s="31"/>
      <c r="E2455" s="31"/>
      <c r="G2455" s="9" t="str">
        <f t="shared" si="76"/>
        <v/>
      </c>
      <c r="H2455" s="52" t="str">
        <f t="shared" si="77"/>
        <v/>
      </c>
    </row>
    <row r="2456" spans="1:8">
      <c r="A2456" s="48" t="str">
        <f>('ANNEXURE B &amp; C'!Z$3)</f>
        <v>410501</v>
      </c>
      <c r="B2456" s="1">
        <v>1020000</v>
      </c>
      <c r="C2456" s="1" t="s">
        <v>2</v>
      </c>
      <c r="D2456" s="31"/>
      <c r="E2456" s="31"/>
      <c r="F2456" s="31"/>
      <c r="G2456" s="9" t="str">
        <f t="shared" si="76"/>
        <v/>
      </c>
      <c r="H2456" s="52" t="str">
        <f t="shared" si="77"/>
        <v/>
      </c>
    </row>
    <row r="2457" spans="1:8">
      <c r="A2457" s="48" t="str">
        <f>('ANNEXURE B &amp; C'!Z$3)</f>
        <v>410501</v>
      </c>
      <c r="B2457" s="2">
        <v>1020001</v>
      </c>
      <c r="C2457" s="2" t="s">
        <v>3</v>
      </c>
      <c r="D2457" s="20">
        <v>0</v>
      </c>
      <c r="E2457" s="20">
        <v>0</v>
      </c>
      <c r="F2457" s="38">
        <f>('ANNEXURE B &amp; C'!Z$10)</f>
        <v>0</v>
      </c>
      <c r="G2457" s="9" t="str">
        <f t="shared" si="76"/>
        <v/>
      </c>
      <c r="H2457" s="52" t="str">
        <f t="shared" si="77"/>
        <v/>
      </c>
    </row>
    <row r="2458" spans="1:8">
      <c r="A2458" s="48" t="str">
        <f>('ANNEXURE B &amp; C'!Z$3)</f>
        <v>410501</v>
      </c>
      <c r="B2458" s="2">
        <v>1020002</v>
      </c>
      <c r="C2458" s="2" t="s">
        <v>4</v>
      </c>
      <c r="D2458" s="20">
        <v>1019154</v>
      </c>
      <c r="E2458" s="20">
        <v>741820.65</v>
      </c>
      <c r="F2458" s="38">
        <f>('ANNEXURE B &amp; C'!Z$11)</f>
        <v>1473247</v>
      </c>
      <c r="G2458" s="9" t="str">
        <f t="shared" si="76"/>
        <v/>
      </c>
      <c r="H2458" s="52">
        <f t="shared" si="77"/>
        <v>0.44555876736979888</v>
      </c>
    </row>
    <row r="2459" spans="1:8">
      <c r="A2459" s="48" t="str">
        <f>('ANNEXURE B &amp; C'!Z$3)</f>
        <v>410501</v>
      </c>
      <c r="B2459" s="2">
        <v>1020004</v>
      </c>
      <c r="C2459" s="2" t="s">
        <v>5</v>
      </c>
      <c r="D2459" s="20">
        <v>8232</v>
      </c>
      <c r="E2459" s="20">
        <v>2838</v>
      </c>
      <c r="F2459" s="38">
        <f>('ANNEXURE B &amp; C'!Z$12)</f>
        <v>5676</v>
      </c>
      <c r="G2459" s="9" t="str">
        <f t="shared" si="76"/>
        <v/>
      </c>
      <c r="H2459" s="52">
        <f t="shared" si="77"/>
        <v>-0.31049562682215742</v>
      </c>
    </row>
    <row r="2460" spans="1:8">
      <c r="A2460" s="48" t="str">
        <f>('ANNEXURE B &amp; C'!Z$3)</f>
        <v>410501</v>
      </c>
      <c r="B2460" s="2">
        <v>1020005</v>
      </c>
      <c r="C2460" s="2" t="s">
        <v>6</v>
      </c>
      <c r="D2460" s="20">
        <v>180</v>
      </c>
      <c r="E2460" s="20">
        <v>147.6</v>
      </c>
      <c r="F2460" s="38">
        <f>('ANNEXURE B &amp; C'!Z$13)</f>
        <v>296</v>
      </c>
      <c r="G2460" s="9" t="str">
        <f t="shared" si="76"/>
        <v/>
      </c>
      <c r="H2460" s="52">
        <f t="shared" si="77"/>
        <v>0.64444444444444449</v>
      </c>
    </row>
    <row r="2461" spans="1:8">
      <c r="A2461" s="48" t="str">
        <f>('ANNEXURE B &amp; C'!Z$3)</f>
        <v>410501</v>
      </c>
      <c r="B2461" s="2">
        <v>1020006</v>
      </c>
      <c r="C2461" s="2" t="s">
        <v>7</v>
      </c>
      <c r="D2461" s="20">
        <v>45290</v>
      </c>
      <c r="E2461" s="20">
        <v>29641</v>
      </c>
      <c r="F2461" s="38">
        <f>('ANNEXURE B &amp; C'!Z$14)</f>
        <v>45492</v>
      </c>
      <c r="G2461" s="9" t="str">
        <f t="shared" si="76"/>
        <v/>
      </c>
      <c r="H2461" s="52">
        <f t="shared" si="77"/>
        <v>4.4601457275336718E-3</v>
      </c>
    </row>
    <row r="2462" spans="1:8">
      <c r="A2462" s="48" t="str">
        <f>('ANNEXURE B &amp; C'!Z$3)</f>
        <v>410501</v>
      </c>
      <c r="B2462" s="2">
        <v>1020007</v>
      </c>
      <c r="C2462" s="2" t="s">
        <v>8</v>
      </c>
      <c r="D2462" s="20">
        <v>0</v>
      </c>
      <c r="E2462" s="20">
        <v>1386.53</v>
      </c>
      <c r="F2462" s="38">
        <f>('ANNEXURE B &amp; C'!Z$15)</f>
        <v>1387</v>
      </c>
      <c r="G2462" s="9" t="str">
        <f t="shared" si="76"/>
        <v/>
      </c>
      <c r="H2462" s="52" t="str">
        <f t="shared" si="77"/>
        <v>NO ORIGINAL BUDGET</v>
      </c>
    </row>
    <row r="2463" spans="1:8">
      <c r="A2463" s="48" t="str">
        <f>('ANNEXURE B &amp; C'!Z$3)</f>
        <v>410501</v>
      </c>
      <c r="B2463" s="2">
        <v>1020009</v>
      </c>
      <c r="C2463" s="2" t="s">
        <v>9</v>
      </c>
      <c r="D2463" s="20">
        <v>0</v>
      </c>
      <c r="E2463" s="20">
        <v>0</v>
      </c>
      <c r="F2463" s="38">
        <f>('ANNEXURE B &amp; C'!Z$16)</f>
        <v>0</v>
      </c>
      <c r="G2463" s="9" t="str">
        <f t="shared" si="76"/>
        <v/>
      </c>
      <c r="H2463" s="52" t="str">
        <f t="shared" si="77"/>
        <v/>
      </c>
    </row>
    <row r="2464" spans="1:8">
      <c r="A2464" s="48" t="str">
        <f>('ANNEXURE B &amp; C'!Z$3)</f>
        <v>410501</v>
      </c>
      <c r="B2464" s="2">
        <v>1020010</v>
      </c>
      <c r="C2464" s="2" t="s">
        <v>10</v>
      </c>
      <c r="D2464" s="20">
        <v>0</v>
      </c>
      <c r="E2464" s="20">
        <v>0</v>
      </c>
      <c r="F2464" s="38">
        <f>('ANNEXURE B &amp; C'!Z$17)</f>
        <v>0</v>
      </c>
      <c r="G2464" s="9" t="str">
        <f t="shared" si="76"/>
        <v/>
      </c>
      <c r="H2464" s="52" t="str">
        <f t="shared" si="77"/>
        <v/>
      </c>
    </row>
    <row r="2465" spans="1:8">
      <c r="A2465" s="48" t="str">
        <f>('ANNEXURE B &amp; C'!Z$3)</f>
        <v>410501</v>
      </c>
      <c r="B2465" s="2">
        <v>1020011</v>
      </c>
      <c r="C2465" s="2" t="s">
        <v>11</v>
      </c>
      <c r="D2465" s="20">
        <v>0</v>
      </c>
      <c r="E2465" s="20">
        <v>13776</v>
      </c>
      <c r="F2465" s="38">
        <f>('ANNEXURE B &amp; C'!Z$18)</f>
        <v>0</v>
      </c>
      <c r="G2465" s="9" t="str">
        <f t="shared" si="76"/>
        <v>BUDGET ERROR - INSUFICIENT</v>
      </c>
      <c r="H2465" s="52" t="str">
        <f t="shared" si="77"/>
        <v/>
      </c>
    </row>
    <row r="2466" spans="1:8">
      <c r="A2466" s="48" t="str">
        <f>('ANNEXURE B &amp; C'!Z$3)</f>
        <v>410501</v>
      </c>
      <c r="B2466" s="2">
        <v>1020012</v>
      </c>
      <c r="C2466" s="2" t="s">
        <v>12</v>
      </c>
      <c r="D2466" s="20">
        <v>82320</v>
      </c>
      <c r="E2466" s="20">
        <v>41160</v>
      </c>
      <c r="F2466" s="38">
        <f>('ANNEXURE B &amp; C'!Z$19)</f>
        <v>82320</v>
      </c>
      <c r="G2466" s="9" t="str">
        <f t="shared" si="76"/>
        <v/>
      </c>
      <c r="H2466" s="52">
        <f t="shared" si="77"/>
        <v>0</v>
      </c>
    </row>
    <row r="2467" spans="1:8">
      <c r="A2467" s="48" t="str">
        <f>('ANNEXURE B &amp; C'!Z$3)</f>
        <v>410501</v>
      </c>
      <c r="B2467" s="2">
        <v>1020013</v>
      </c>
      <c r="C2467" s="2" t="s">
        <v>13</v>
      </c>
      <c r="D2467" s="20">
        <v>7427</v>
      </c>
      <c r="E2467" s="20">
        <v>5227.46</v>
      </c>
      <c r="F2467" s="38">
        <f>('ANNEXURE B &amp; C'!Z$20)</f>
        <v>10447</v>
      </c>
      <c r="G2467" s="9" t="str">
        <f t="shared" si="76"/>
        <v/>
      </c>
      <c r="H2467" s="52">
        <f t="shared" si="77"/>
        <v>0.40662447825501546</v>
      </c>
    </row>
    <row r="2468" spans="1:8">
      <c r="A2468" s="48" t="str">
        <f>('ANNEXURE B &amp; C'!Z$3)</f>
        <v>410501</v>
      </c>
      <c r="B2468" s="2">
        <v>1020014</v>
      </c>
      <c r="C2468" s="2" t="s">
        <v>14</v>
      </c>
      <c r="D2468" s="20">
        <v>0</v>
      </c>
      <c r="E2468" s="20">
        <v>0</v>
      </c>
      <c r="F2468" s="38">
        <f>('ANNEXURE B &amp; C'!Z$21)</f>
        <v>0</v>
      </c>
      <c r="G2468" s="9" t="str">
        <f t="shared" si="76"/>
        <v/>
      </c>
      <c r="H2468" s="52" t="str">
        <f t="shared" si="77"/>
        <v/>
      </c>
    </row>
    <row r="2469" spans="1:8" ht="15.75" thickBot="1">
      <c r="A2469" s="48" t="str">
        <f>('ANNEXURE B &amp; C'!Z$3)</f>
        <v>410501</v>
      </c>
      <c r="B2469" s="3">
        <v>1029990</v>
      </c>
      <c r="C2469" s="3" t="s">
        <v>15</v>
      </c>
      <c r="D2469" s="41">
        <v>1162603</v>
      </c>
      <c r="E2469" s="41">
        <v>835997.24</v>
      </c>
      <c r="F2469" s="41">
        <f>SUM(F2457:F2468)</f>
        <v>1618865</v>
      </c>
      <c r="G2469" s="9" t="str">
        <f t="shared" si="76"/>
        <v/>
      </c>
      <c r="H2469" s="52">
        <f t="shared" si="77"/>
        <v>0.39244866906416032</v>
      </c>
    </row>
    <row r="2470" spans="1:8">
      <c r="B2470" s="1"/>
      <c r="C2470" s="1"/>
      <c r="D2470" s="31"/>
      <c r="E2470" s="31"/>
      <c r="F2470" s="31"/>
      <c r="G2470" s="9" t="str">
        <f t="shared" si="76"/>
        <v/>
      </c>
      <c r="H2470" s="52" t="str">
        <f t="shared" si="77"/>
        <v/>
      </c>
    </row>
    <row r="2471" spans="1:8">
      <c r="A2471" s="48" t="str">
        <f>('ANNEXURE B &amp; C'!Z$3)</f>
        <v>410501</v>
      </c>
      <c r="B2471" s="1">
        <v>1030000</v>
      </c>
      <c r="C2471" s="1" t="s">
        <v>16</v>
      </c>
      <c r="D2471" s="31"/>
      <c r="E2471" s="31"/>
      <c r="F2471" s="31"/>
      <c r="G2471" s="9" t="str">
        <f t="shared" si="76"/>
        <v/>
      </c>
      <c r="H2471" s="52" t="str">
        <f t="shared" si="77"/>
        <v/>
      </c>
    </row>
    <row r="2472" spans="1:8">
      <c r="A2472" s="48" t="str">
        <f>('ANNEXURE B &amp; C'!Z$3)</f>
        <v>410501</v>
      </c>
      <c r="B2472" s="2">
        <v>1030001</v>
      </c>
      <c r="C2472" s="2" t="s">
        <v>17</v>
      </c>
      <c r="D2472" s="20">
        <v>10953</v>
      </c>
      <c r="E2472" s="20">
        <v>5459.04</v>
      </c>
      <c r="F2472" s="38">
        <f>('ANNEXURE B &amp; C'!Z$25)</f>
        <v>11004</v>
      </c>
      <c r="G2472" s="9" t="str">
        <f t="shared" si="76"/>
        <v/>
      </c>
      <c r="H2472" s="52">
        <f t="shared" si="77"/>
        <v>4.6562585592988225E-3</v>
      </c>
    </row>
    <row r="2473" spans="1:8">
      <c r="A2473" s="48" t="str">
        <f>('ANNEXURE B &amp; C'!Z$3)</f>
        <v>410501</v>
      </c>
      <c r="B2473" s="2">
        <v>1030002</v>
      </c>
      <c r="C2473" s="2" t="s">
        <v>18</v>
      </c>
      <c r="D2473" s="20">
        <v>43034</v>
      </c>
      <c r="E2473" s="20">
        <v>23914.799999999999</v>
      </c>
      <c r="F2473" s="38">
        <f>('ANNEXURE B &amp; C'!Z$26)</f>
        <v>47830</v>
      </c>
      <c r="G2473" s="9" t="str">
        <f t="shared" si="76"/>
        <v/>
      </c>
      <c r="H2473" s="52">
        <f t="shared" si="77"/>
        <v>0.11144676302458521</v>
      </c>
    </row>
    <row r="2474" spans="1:8">
      <c r="A2474" s="48" t="str">
        <f>('ANNEXURE B &amp; C'!Z$3)</f>
        <v>410501</v>
      </c>
      <c r="B2474" s="2">
        <v>1030003</v>
      </c>
      <c r="C2474" s="2" t="s">
        <v>19</v>
      </c>
      <c r="D2474" s="20">
        <v>211838</v>
      </c>
      <c r="E2474" s="20">
        <v>104579.34</v>
      </c>
      <c r="F2474" s="38">
        <f>('ANNEXURE B &amp; C'!Z$27)</f>
        <v>210084</v>
      </c>
      <c r="G2474" s="9" t="str">
        <f t="shared" si="76"/>
        <v/>
      </c>
      <c r="H2474" s="52">
        <f t="shared" si="77"/>
        <v>-8.2799120082327066E-3</v>
      </c>
    </row>
    <row r="2475" spans="1:8">
      <c r="A2475" s="48" t="str">
        <f>('ANNEXURE B &amp; C'!Z$3)</f>
        <v>410501</v>
      </c>
      <c r="B2475" s="2">
        <v>1030004</v>
      </c>
      <c r="C2475" s="2" t="s">
        <v>20</v>
      </c>
      <c r="D2475" s="20">
        <v>0</v>
      </c>
      <c r="E2475" s="20">
        <v>0</v>
      </c>
      <c r="F2475" s="38">
        <f>('ANNEXURE B &amp; C'!Z$28)</f>
        <v>0</v>
      </c>
      <c r="G2475" s="9" t="str">
        <f t="shared" si="76"/>
        <v/>
      </c>
      <c r="H2475" s="52" t="str">
        <f t="shared" si="77"/>
        <v/>
      </c>
    </row>
    <row r="2476" spans="1:8">
      <c r="A2476" s="48" t="str">
        <f>('ANNEXURE B &amp; C'!Z$3)</f>
        <v>410501</v>
      </c>
      <c r="B2476" s="3">
        <v>1039990</v>
      </c>
      <c r="C2476" s="3" t="s">
        <v>21</v>
      </c>
      <c r="D2476" s="39">
        <v>265825</v>
      </c>
      <c r="E2476" s="39">
        <v>133953.18</v>
      </c>
      <c r="F2476" s="39">
        <f>SUM(F2472:F2475)</f>
        <v>268918</v>
      </c>
      <c r="G2476" s="9" t="str">
        <f t="shared" si="76"/>
        <v/>
      </c>
      <c r="H2476" s="52">
        <f t="shared" si="77"/>
        <v>1.1635474466284209E-2</v>
      </c>
    </row>
    <row r="2477" spans="1:8">
      <c r="B2477" s="1"/>
      <c r="C2477" s="1"/>
      <c r="D2477" s="31"/>
      <c r="E2477" s="31"/>
      <c r="F2477" s="31"/>
      <c r="G2477" s="9" t="str">
        <f t="shared" si="76"/>
        <v/>
      </c>
      <c r="H2477" s="52" t="str">
        <f t="shared" si="77"/>
        <v/>
      </c>
    </row>
    <row r="2478" spans="1:8">
      <c r="A2478" s="48" t="str">
        <f>('ANNEXURE B &amp; C'!Z$3)</f>
        <v>410501</v>
      </c>
      <c r="B2478" s="1">
        <v>1040000</v>
      </c>
      <c r="C2478" s="1" t="s">
        <v>22</v>
      </c>
      <c r="D2478" s="31"/>
      <c r="E2478" s="31"/>
      <c r="F2478" s="31"/>
      <c r="G2478" s="9" t="str">
        <f t="shared" si="76"/>
        <v/>
      </c>
      <c r="H2478" s="52" t="str">
        <f t="shared" si="77"/>
        <v/>
      </c>
    </row>
    <row r="2479" spans="1:8">
      <c r="A2479" s="48" t="str">
        <f>('ANNEXURE B &amp; C'!Z$3)</f>
        <v>410501</v>
      </c>
      <c r="B2479" s="2">
        <v>1040001</v>
      </c>
      <c r="C2479" s="2" t="s">
        <v>23</v>
      </c>
      <c r="D2479" s="20">
        <v>341556</v>
      </c>
      <c r="E2479" s="20">
        <v>165825.24</v>
      </c>
      <c r="F2479" s="38">
        <f>('ANNEXURE B &amp; C'!Z$32)</f>
        <v>331652</v>
      </c>
      <c r="G2479" s="9" t="str">
        <f t="shared" si="76"/>
        <v/>
      </c>
      <c r="H2479" s="52">
        <f t="shared" si="77"/>
        <v>-2.8996709177997165E-2</v>
      </c>
    </row>
    <row r="2480" spans="1:8">
      <c r="A2480" s="48" t="str">
        <f>('ANNEXURE B &amp; C'!Z$3)</f>
        <v>410501</v>
      </c>
      <c r="B2480" s="2">
        <v>1040002</v>
      </c>
      <c r="C2480" s="2" t="s">
        <v>24</v>
      </c>
      <c r="D2480" s="20">
        <v>17280</v>
      </c>
      <c r="E2480" s="20">
        <v>0</v>
      </c>
      <c r="F2480" s="38">
        <f>('ANNEXURE B &amp; C'!Z$33)</f>
        <v>0</v>
      </c>
      <c r="G2480" s="9" t="str">
        <f t="shared" si="76"/>
        <v/>
      </c>
      <c r="H2480" s="52" t="str">
        <f t="shared" si="77"/>
        <v/>
      </c>
    </row>
    <row r="2481" spans="1:8">
      <c r="A2481" s="48" t="str">
        <f>('ANNEXURE B &amp; C'!Z$3)</f>
        <v>410501</v>
      </c>
      <c r="B2481" s="2">
        <v>1040003</v>
      </c>
      <c r="C2481" s="2" t="s">
        <v>25</v>
      </c>
      <c r="D2481" s="20">
        <v>0</v>
      </c>
      <c r="E2481" s="20">
        <v>0</v>
      </c>
      <c r="F2481" s="38">
        <f>('ANNEXURE B &amp; C'!Z$34)</f>
        <v>0</v>
      </c>
      <c r="G2481" s="9" t="str">
        <f t="shared" si="76"/>
        <v/>
      </c>
      <c r="H2481" s="52" t="str">
        <f t="shared" si="77"/>
        <v/>
      </c>
    </row>
    <row r="2482" spans="1:8">
      <c r="A2482" s="48" t="str">
        <f>('ANNEXURE B &amp; C'!Z$3)</f>
        <v>410501</v>
      </c>
      <c r="B2482" s="2">
        <v>1040004</v>
      </c>
      <c r="C2482" s="2" t="s">
        <v>26</v>
      </c>
      <c r="D2482" s="20">
        <v>51234</v>
      </c>
      <c r="E2482" s="20">
        <v>24873.79</v>
      </c>
      <c r="F2482" s="38">
        <f>('ANNEXURE B &amp; C'!Z$35)</f>
        <v>49748</v>
      </c>
      <c r="G2482" s="9" t="str">
        <f t="shared" si="76"/>
        <v/>
      </c>
      <c r="H2482" s="52">
        <f t="shared" si="77"/>
        <v>-2.90041769137682E-2</v>
      </c>
    </row>
    <row r="2483" spans="1:8">
      <c r="A2483" s="48" t="str">
        <f>('ANNEXURE B &amp; C'!Z$3)</f>
        <v>410501</v>
      </c>
      <c r="B2483" s="2">
        <v>1040005</v>
      </c>
      <c r="C2483" s="2" t="s">
        <v>27</v>
      </c>
      <c r="D2483" s="20">
        <v>26700</v>
      </c>
      <c r="E2483" s="20">
        <v>0</v>
      </c>
      <c r="F2483" s="38">
        <f>('ANNEXURE B &amp; C'!Z$36)</f>
        <v>27552</v>
      </c>
      <c r="G2483" s="9" t="str">
        <f t="shared" si="76"/>
        <v/>
      </c>
      <c r="H2483" s="52">
        <f t="shared" si="77"/>
        <v>3.191011235955056E-2</v>
      </c>
    </row>
    <row r="2484" spans="1:8">
      <c r="A2484" s="48" t="str">
        <f>('ANNEXURE B &amp; C'!Z$3)</f>
        <v>410501</v>
      </c>
      <c r="B2484" s="2">
        <v>1040006</v>
      </c>
      <c r="C2484" s="2" t="s">
        <v>28</v>
      </c>
      <c r="D2484" s="20">
        <v>118284</v>
      </c>
      <c r="E2484" s="20">
        <v>66446.5</v>
      </c>
      <c r="F2484" s="38">
        <f>('ANNEXURE B &amp; C'!Z$37)</f>
        <v>132894</v>
      </c>
      <c r="G2484" s="9" t="str">
        <f t="shared" si="76"/>
        <v/>
      </c>
      <c r="H2484" s="52">
        <f t="shared" si="77"/>
        <v>0.12351628284467892</v>
      </c>
    </row>
    <row r="2485" spans="1:8">
      <c r="A2485" s="48" t="str">
        <f>('ANNEXURE B &amp; C'!Z$3)</f>
        <v>410501</v>
      </c>
      <c r="B2485" s="2">
        <v>1040007</v>
      </c>
      <c r="C2485" s="2" t="s">
        <v>29</v>
      </c>
      <c r="D2485" s="20">
        <v>0</v>
      </c>
      <c r="E2485" s="20">
        <v>0</v>
      </c>
      <c r="F2485" s="38">
        <f>('ANNEXURE B &amp; C'!Z$38)</f>
        <v>0</v>
      </c>
      <c r="G2485" s="9" t="str">
        <f t="shared" si="76"/>
        <v/>
      </c>
      <c r="H2485" s="52" t="str">
        <f t="shared" si="77"/>
        <v/>
      </c>
    </row>
    <row r="2486" spans="1:8">
      <c r="A2486" s="48" t="str">
        <f>('ANNEXURE B &amp; C'!Z$3)</f>
        <v>410501</v>
      </c>
      <c r="B2486" s="2">
        <v>1040008</v>
      </c>
      <c r="C2486" s="2" t="s">
        <v>30</v>
      </c>
      <c r="D2486" s="20">
        <v>0</v>
      </c>
      <c r="E2486" s="20">
        <v>0</v>
      </c>
      <c r="F2486" s="38">
        <f>('ANNEXURE B &amp; C'!Z$39)</f>
        <v>0</v>
      </c>
      <c r="G2486" s="9" t="str">
        <f t="shared" si="76"/>
        <v/>
      </c>
      <c r="H2486" s="52" t="str">
        <f t="shared" si="77"/>
        <v/>
      </c>
    </row>
    <row r="2487" spans="1:8">
      <c r="A2487" s="48" t="str">
        <f>('ANNEXURE B &amp; C'!Z$3)</f>
        <v>410501</v>
      </c>
      <c r="B2487" s="3">
        <v>1049990</v>
      </c>
      <c r="C2487" s="3" t="s">
        <v>31</v>
      </c>
      <c r="D2487" s="39">
        <v>555054</v>
      </c>
      <c r="E2487" s="39">
        <v>257145.53</v>
      </c>
      <c r="F2487" s="39">
        <f>SUM(F2479:F2486)</f>
        <v>541846</v>
      </c>
      <c r="G2487" s="9" t="str">
        <f t="shared" si="76"/>
        <v/>
      </c>
      <c r="H2487" s="52">
        <f t="shared" si="77"/>
        <v>-2.3795882923102977E-2</v>
      </c>
    </row>
    <row r="2488" spans="1:8">
      <c r="B2488" s="1"/>
      <c r="C2488" s="1"/>
      <c r="D2488" s="31"/>
      <c r="E2488" s="31"/>
      <c r="F2488" s="31"/>
      <c r="G2488" s="9" t="str">
        <f t="shared" si="76"/>
        <v/>
      </c>
      <c r="H2488" s="52" t="str">
        <f t="shared" si="77"/>
        <v/>
      </c>
    </row>
    <row r="2489" spans="1:8" ht="15.75" thickBot="1">
      <c r="A2489" s="48" t="str">
        <f>('ANNEXURE B &amp; C'!Z$3)</f>
        <v>410501</v>
      </c>
      <c r="B2489" s="4">
        <v>1049995</v>
      </c>
      <c r="C2489" s="4" t="s">
        <v>32</v>
      </c>
      <c r="D2489" s="40">
        <v>1983482</v>
      </c>
      <c r="E2489" s="40">
        <v>1227095.95</v>
      </c>
      <c r="F2489" s="40">
        <f>SUM(F2487+F2476+F2469)</f>
        <v>2429629</v>
      </c>
      <c r="G2489" s="9" t="str">
        <f t="shared" si="76"/>
        <v/>
      </c>
      <c r="H2489" s="52">
        <f t="shared" si="77"/>
        <v>0.224931206837269</v>
      </c>
    </row>
    <row r="2490" spans="1:8" ht="15.75" thickTop="1">
      <c r="B2490" s="1"/>
      <c r="C2490" s="1"/>
      <c r="D2490" s="31"/>
      <c r="E2490" s="31"/>
      <c r="F2490" s="31"/>
      <c r="G2490" s="9" t="str">
        <f t="shared" si="76"/>
        <v/>
      </c>
      <c r="H2490" s="52" t="str">
        <f t="shared" si="77"/>
        <v/>
      </c>
    </row>
    <row r="2491" spans="1:8">
      <c r="A2491" s="48" t="str">
        <f>('ANNEXURE B &amp; C'!Z$3)</f>
        <v>410501</v>
      </c>
      <c r="B2491" s="1">
        <v>1050000</v>
      </c>
      <c r="C2491" s="1" t="s">
        <v>33</v>
      </c>
      <c r="D2491" s="31"/>
      <c r="E2491" s="31"/>
      <c r="F2491" s="31"/>
      <c r="G2491" s="9" t="str">
        <f t="shared" si="76"/>
        <v/>
      </c>
      <c r="H2491" s="52" t="str">
        <f t="shared" si="77"/>
        <v/>
      </c>
    </row>
    <row r="2492" spans="1:8">
      <c r="B2492" s="1"/>
      <c r="C2492" s="1"/>
      <c r="D2492" s="31"/>
      <c r="E2492" s="31"/>
      <c r="F2492" s="31"/>
      <c r="G2492" s="9" t="str">
        <f t="shared" si="76"/>
        <v/>
      </c>
      <c r="H2492" s="52" t="str">
        <f t="shared" si="77"/>
        <v/>
      </c>
    </row>
    <row r="2493" spans="1:8">
      <c r="A2493" s="48" t="str">
        <f>('ANNEXURE B &amp; C'!Z$3)</f>
        <v>410501</v>
      </c>
      <c r="B2493" s="1">
        <v>1060000</v>
      </c>
      <c r="C2493" s="1" t="s">
        <v>34</v>
      </c>
      <c r="D2493" s="31"/>
      <c r="E2493" s="31"/>
      <c r="F2493" s="31"/>
      <c r="G2493" s="9" t="str">
        <f t="shared" si="76"/>
        <v/>
      </c>
      <c r="H2493" s="52" t="str">
        <f t="shared" si="77"/>
        <v/>
      </c>
    </row>
    <row r="2494" spans="1:8">
      <c r="A2494" s="48" t="str">
        <f>('ANNEXURE B &amp; C'!Z$3)</f>
        <v>410501</v>
      </c>
      <c r="B2494" s="2">
        <v>1060001</v>
      </c>
      <c r="C2494" s="2" t="s">
        <v>35</v>
      </c>
      <c r="D2494" s="20">
        <v>0</v>
      </c>
      <c r="E2494" s="20">
        <v>0</v>
      </c>
      <c r="F2494" s="38">
        <f>('ANNEXURE B &amp; C'!Z$47)</f>
        <v>0</v>
      </c>
      <c r="G2494" s="9" t="str">
        <f t="shared" si="76"/>
        <v/>
      </c>
      <c r="H2494" s="52" t="str">
        <f t="shared" si="77"/>
        <v/>
      </c>
    </row>
    <row r="2495" spans="1:8">
      <c r="A2495" s="48" t="str">
        <f>('ANNEXURE B &amp; C'!Z$3)</f>
        <v>410501</v>
      </c>
      <c r="B2495" s="2">
        <v>1060003</v>
      </c>
      <c r="C2495" s="2" t="s">
        <v>36</v>
      </c>
      <c r="D2495" s="20">
        <v>0</v>
      </c>
      <c r="E2495" s="20">
        <v>0</v>
      </c>
      <c r="F2495" s="38">
        <f>('ANNEXURE B &amp; C'!Z$48)</f>
        <v>0</v>
      </c>
      <c r="G2495" s="9" t="str">
        <f t="shared" si="76"/>
        <v/>
      </c>
      <c r="H2495" s="52" t="str">
        <f t="shared" si="77"/>
        <v/>
      </c>
    </row>
    <row r="2496" spans="1:8">
      <c r="A2496" s="48" t="str">
        <f>('ANNEXURE B &amp; C'!Z$3)</f>
        <v>410501</v>
      </c>
      <c r="B2496" s="2">
        <v>1060090</v>
      </c>
      <c r="C2496" s="2" t="s">
        <v>37</v>
      </c>
      <c r="D2496" s="20">
        <v>0</v>
      </c>
      <c r="E2496" s="20">
        <v>0</v>
      </c>
      <c r="F2496" s="38">
        <f>('ANNEXURE B &amp; C'!Z$49)</f>
        <v>0</v>
      </c>
      <c r="G2496" s="9" t="str">
        <f t="shared" si="76"/>
        <v/>
      </c>
      <c r="H2496" s="52" t="str">
        <f t="shared" si="77"/>
        <v/>
      </c>
    </row>
    <row r="2497" spans="1:8">
      <c r="A2497" s="48" t="str">
        <f>('ANNEXURE B &amp; C'!Z$3)</f>
        <v>410501</v>
      </c>
      <c r="B2497" s="2">
        <v>1060100</v>
      </c>
      <c r="C2497" s="2" t="s">
        <v>38</v>
      </c>
      <c r="D2497" s="20">
        <v>0</v>
      </c>
      <c r="E2497" s="20">
        <v>0</v>
      </c>
      <c r="F2497" s="38">
        <f>('ANNEXURE B &amp; C'!Z$50)</f>
        <v>0</v>
      </c>
      <c r="G2497" s="9" t="str">
        <f t="shared" si="76"/>
        <v/>
      </c>
      <c r="H2497" s="52" t="str">
        <f t="shared" si="77"/>
        <v/>
      </c>
    </row>
    <row r="2498" spans="1:8">
      <c r="A2498" s="48" t="str">
        <f>('ANNEXURE B &amp; C'!Z$3)</f>
        <v>410501</v>
      </c>
      <c r="B2498" s="2">
        <v>1060200</v>
      </c>
      <c r="C2498" s="2" t="s">
        <v>39</v>
      </c>
      <c r="D2498" s="20">
        <v>0</v>
      </c>
      <c r="E2498" s="20">
        <v>0</v>
      </c>
      <c r="F2498" s="38">
        <f>('ANNEXURE B &amp; C'!Z$51)</f>
        <v>0</v>
      </c>
      <c r="G2498" s="9" t="str">
        <f t="shared" si="76"/>
        <v/>
      </c>
      <c r="H2498" s="52" t="str">
        <f t="shared" si="77"/>
        <v/>
      </c>
    </row>
    <row r="2499" spans="1:8">
      <c r="A2499" s="48" t="str">
        <f>('ANNEXURE B &amp; C'!Z$3)</f>
        <v>410501</v>
      </c>
      <c r="B2499" s="2">
        <v>1060201</v>
      </c>
      <c r="C2499" s="2" t="s">
        <v>40</v>
      </c>
      <c r="D2499" s="20">
        <v>0</v>
      </c>
      <c r="E2499" s="20">
        <v>0</v>
      </c>
      <c r="F2499" s="38">
        <f>('ANNEXURE B &amp; C'!Z$52)</f>
        <v>0</v>
      </c>
      <c r="G2499" s="9" t="str">
        <f t="shared" si="76"/>
        <v/>
      </c>
      <c r="H2499" s="52" t="str">
        <f t="shared" si="77"/>
        <v/>
      </c>
    </row>
    <row r="2500" spans="1:8">
      <c r="A2500" s="48" t="str">
        <f>('ANNEXURE B &amp; C'!Z$3)</f>
        <v>410501</v>
      </c>
      <c r="B2500" s="2">
        <v>1060204</v>
      </c>
      <c r="C2500" s="2" t="s">
        <v>41</v>
      </c>
      <c r="D2500" s="20">
        <v>0</v>
      </c>
      <c r="E2500" s="20">
        <v>0</v>
      </c>
      <c r="F2500" s="38">
        <f>('ANNEXURE B &amp; C'!Z$53)</f>
        <v>0</v>
      </c>
      <c r="G2500" s="9" t="str">
        <f t="shared" si="76"/>
        <v/>
      </c>
      <c r="H2500" s="52" t="str">
        <f t="shared" si="77"/>
        <v/>
      </c>
    </row>
    <row r="2501" spans="1:8">
      <c r="A2501" s="48" t="str">
        <f>('ANNEXURE B &amp; C'!Z$3)</f>
        <v>410501</v>
      </c>
      <c r="B2501" s="2">
        <v>1060205</v>
      </c>
      <c r="C2501" s="2" t="s">
        <v>42</v>
      </c>
      <c r="D2501" s="20">
        <v>0</v>
      </c>
      <c r="E2501" s="20">
        <v>0</v>
      </c>
      <c r="F2501" s="38">
        <f>('ANNEXURE B &amp; C'!Z$54)</f>
        <v>0</v>
      </c>
      <c r="G2501" s="9" t="str">
        <f t="shared" si="76"/>
        <v/>
      </c>
      <c r="H2501" s="52" t="str">
        <f t="shared" si="77"/>
        <v/>
      </c>
    </row>
    <row r="2502" spans="1:8">
      <c r="A2502" s="48" t="str">
        <f>('ANNEXURE B &amp; C'!Z$3)</f>
        <v>410501</v>
      </c>
      <c r="B2502" s="2">
        <v>1060207</v>
      </c>
      <c r="C2502" s="2" t="s">
        <v>43</v>
      </c>
      <c r="D2502" s="20">
        <v>0</v>
      </c>
      <c r="E2502" s="20">
        <v>0</v>
      </c>
      <c r="F2502" s="38">
        <f>('ANNEXURE B &amp; C'!Z$55)</f>
        <v>0</v>
      </c>
      <c r="G2502" s="9" t="str">
        <f t="shared" si="76"/>
        <v/>
      </c>
      <c r="H2502" s="52" t="str">
        <f t="shared" si="77"/>
        <v/>
      </c>
    </row>
    <row r="2503" spans="1:8">
      <c r="A2503" s="48" t="str">
        <f>('ANNEXURE B &amp; C'!Z$3)</f>
        <v>410501</v>
      </c>
      <c r="B2503" s="2">
        <v>1060208</v>
      </c>
      <c r="C2503" s="2" t="s">
        <v>44</v>
      </c>
      <c r="D2503" s="20">
        <v>15000</v>
      </c>
      <c r="E2503" s="20">
        <v>4600</v>
      </c>
      <c r="F2503" s="38">
        <f>('ANNEXURE B &amp; C'!Z$56)</f>
        <v>10600</v>
      </c>
      <c r="G2503" s="9" t="str">
        <f t="shared" si="76"/>
        <v/>
      </c>
      <c r="H2503" s="52">
        <f t="shared" si="77"/>
        <v>-0.29333333333333333</v>
      </c>
    </row>
    <row r="2504" spans="1:8">
      <c r="A2504" s="48" t="str">
        <f>('ANNEXURE B &amp; C'!Z$3)</f>
        <v>410501</v>
      </c>
      <c r="B2504" s="2">
        <v>1060209</v>
      </c>
      <c r="C2504" s="2" t="s">
        <v>45</v>
      </c>
      <c r="D2504" s="20">
        <v>0</v>
      </c>
      <c r="E2504" s="20">
        <v>0</v>
      </c>
      <c r="F2504" s="38">
        <f>('ANNEXURE B &amp; C'!Z$57)</f>
        <v>0</v>
      </c>
      <c r="G2504" s="9" t="str">
        <f t="shared" si="76"/>
        <v/>
      </c>
      <c r="H2504" s="52" t="str">
        <f t="shared" si="77"/>
        <v/>
      </c>
    </row>
    <row r="2505" spans="1:8">
      <c r="A2505" s="48" t="str">
        <f>('ANNEXURE B &amp; C'!Z$3)</f>
        <v>410501</v>
      </c>
      <c r="B2505" s="2">
        <v>1060210</v>
      </c>
      <c r="C2505" s="2" t="s">
        <v>46</v>
      </c>
      <c r="D2505" s="20">
        <v>52000</v>
      </c>
      <c r="E2505" s="20">
        <v>0</v>
      </c>
      <c r="F2505" s="38">
        <f>('ANNEXURE B &amp; C'!Z$58)</f>
        <v>22000</v>
      </c>
      <c r="G2505" s="9" t="str">
        <f t="shared" si="76"/>
        <v/>
      </c>
      <c r="H2505" s="52">
        <f t="shared" si="77"/>
        <v>-0.57692307692307687</v>
      </c>
    </row>
    <row r="2506" spans="1:8">
      <c r="A2506" s="48" t="str">
        <f>('ANNEXURE B &amp; C'!Z$3)</f>
        <v>410501</v>
      </c>
      <c r="B2506" s="2">
        <v>1060303</v>
      </c>
      <c r="C2506" s="2" t="s">
        <v>47</v>
      </c>
      <c r="D2506" s="20">
        <v>0</v>
      </c>
      <c r="E2506" s="20">
        <v>0</v>
      </c>
      <c r="F2506" s="38">
        <f>('ANNEXURE B &amp; C'!Z$59)</f>
        <v>0</v>
      </c>
      <c r="G2506" s="9" t="str">
        <f t="shared" ref="G2506:G2569" si="78">IF(E2506&lt;0.01,"",IF(E2506&gt;F2506,"BUDGET ERROR - INSUFICIENT",""))</f>
        <v/>
      </c>
      <c r="H2506" s="52" t="str">
        <f t="shared" ref="H2506:H2569" si="79">IF(F2506&lt;0.1,"",IF(D2506=0,"NO ORIGINAL BUDGET",(F2506-D2506)/D2506))</f>
        <v/>
      </c>
    </row>
    <row r="2507" spans="1:8">
      <c r="A2507" s="48" t="str">
        <f>('ANNEXURE B &amp; C'!Z$3)</f>
        <v>410501</v>
      </c>
      <c r="B2507" s="2">
        <v>1060304</v>
      </c>
      <c r="C2507" s="2" t="s">
        <v>48</v>
      </c>
      <c r="D2507" s="20">
        <v>0</v>
      </c>
      <c r="E2507" s="20">
        <v>0</v>
      </c>
      <c r="F2507" s="38">
        <f>('ANNEXURE B &amp; C'!Z$60)</f>
        <v>0</v>
      </c>
      <c r="G2507" s="9" t="str">
        <f t="shared" si="78"/>
        <v/>
      </c>
      <c r="H2507" s="52" t="str">
        <f t="shared" si="79"/>
        <v/>
      </c>
    </row>
    <row r="2508" spans="1:8">
      <c r="A2508" s="48" t="str">
        <f>('ANNEXURE B &amp; C'!Z$3)</f>
        <v>410501</v>
      </c>
      <c r="B2508" s="2">
        <v>1060305</v>
      </c>
      <c r="C2508" s="2" t="s">
        <v>49</v>
      </c>
      <c r="D2508" s="20">
        <v>0</v>
      </c>
      <c r="E2508" s="20">
        <v>0</v>
      </c>
      <c r="F2508" s="38">
        <f>('ANNEXURE B &amp; C'!Z$61)</f>
        <v>0</v>
      </c>
      <c r="G2508" s="9" t="str">
        <f t="shared" si="78"/>
        <v/>
      </c>
      <c r="H2508" s="52" t="str">
        <f t="shared" si="79"/>
        <v/>
      </c>
    </row>
    <row r="2509" spans="1:8">
      <c r="A2509" s="48" t="str">
        <f>('ANNEXURE B &amp; C'!Z$3)</f>
        <v>410501</v>
      </c>
      <c r="B2509" s="2">
        <v>1060400</v>
      </c>
      <c r="C2509" s="2" t="s">
        <v>50</v>
      </c>
      <c r="D2509" s="20">
        <v>0</v>
      </c>
      <c r="E2509" s="20">
        <v>0</v>
      </c>
      <c r="F2509" s="38">
        <f>('ANNEXURE B &amp; C'!Z$62)</f>
        <v>0</v>
      </c>
      <c r="G2509" s="9" t="str">
        <f t="shared" si="78"/>
        <v/>
      </c>
      <c r="H2509" s="52" t="str">
        <f t="shared" si="79"/>
        <v/>
      </c>
    </row>
    <row r="2510" spans="1:8">
      <c r="A2510" s="48" t="str">
        <f>('ANNEXURE B &amp; C'!Z$3)</f>
        <v>410501</v>
      </c>
      <c r="B2510" s="2">
        <v>1060401</v>
      </c>
      <c r="C2510" s="2" t="s">
        <v>51</v>
      </c>
      <c r="D2510" s="20">
        <v>10000</v>
      </c>
      <c r="E2510" s="20">
        <v>2834.65</v>
      </c>
      <c r="F2510" s="38">
        <f>('ANNEXURE B &amp; C'!Z$63)</f>
        <v>8706</v>
      </c>
      <c r="G2510" s="9" t="str">
        <f t="shared" si="78"/>
        <v/>
      </c>
      <c r="H2510" s="52">
        <f t="shared" si="79"/>
        <v>-0.12939999999999999</v>
      </c>
    </row>
    <row r="2511" spans="1:8">
      <c r="A2511" s="48" t="str">
        <f>('ANNEXURE B &amp; C'!Z$3)</f>
        <v>410501</v>
      </c>
      <c r="B2511" s="2">
        <v>1060402</v>
      </c>
      <c r="C2511" s="2" t="s">
        <v>52</v>
      </c>
      <c r="D2511" s="20">
        <v>6040</v>
      </c>
      <c r="E2511" s="20">
        <v>5436</v>
      </c>
      <c r="F2511" s="38">
        <f>('ANNEXURE B &amp; C'!Z$64)</f>
        <v>9600</v>
      </c>
      <c r="G2511" s="9" t="str">
        <f t="shared" si="78"/>
        <v/>
      </c>
      <c r="H2511" s="52">
        <f t="shared" si="79"/>
        <v>0.58940397350993379</v>
      </c>
    </row>
    <row r="2512" spans="1:8">
      <c r="A2512" s="48" t="str">
        <f>('ANNEXURE B &amp; C'!Z$3)</f>
        <v>410501</v>
      </c>
      <c r="B2512" s="2">
        <v>1060403</v>
      </c>
      <c r="C2512" s="2" t="s">
        <v>53</v>
      </c>
      <c r="D2512" s="20">
        <v>20000</v>
      </c>
      <c r="E2512" s="20">
        <v>19394.16</v>
      </c>
      <c r="F2512" s="38">
        <f>('ANNEXURE B &amp; C'!Z$65)</f>
        <v>34083</v>
      </c>
      <c r="G2512" s="9" t="str">
        <f t="shared" si="78"/>
        <v/>
      </c>
      <c r="H2512" s="52">
        <f t="shared" si="79"/>
        <v>0.70415000000000005</v>
      </c>
    </row>
    <row r="2513" spans="1:8">
      <c r="A2513" s="48" t="str">
        <f>('ANNEXURE B &amp; C'!Z$3)</f>
        <v>410501</v>
      </c>
      <c r="B2513" s="2">
        <v>1060404</v>
      </c>
      <c r="C2513" s="2" t="s">
        <v>54</v>
      </c>
      <c r="D2513" s="20">
        <v>0</v>
      </c>
      <c r="E2513" s="20">
        <v>0</v>
      </c>
      <c r="F2513" s="38">
        <f>('ANNEXURE B &amp; C'!Z$66)</f>
        <v>0</v>
      </c>
      <c r="G2513" s="9" t="str">
        <f t="shared" si="78"/>
        <v/>
      </c>
      <c r="H2513" s="52" t="str">
        <f t="shared" si="79"/>
        <v/>
      </c>
    </row>
    <row r="2514" spans="1:8">
      <c r="A2514" s="48" t="str">
        <f>('ANNEXURE B &amp; C'!Z$3)</f>
        <v>410501</v>
      </c>
      <c r="B2514" s="2">
        <v>1060405</v>
      </c>
      <c r="C2514" s="2" t="s">
        <v>55</v>
      </c>
      <c r="D2514" s="20">
        <v>0</v>
      </c>
      <c r="E2514" s="20">
        <v>0</v>
      </c>
      <c r="F2514" s="38">
        <f>('ANNEXURE B &amp; C'!Z$67)</f>
        <v>0</v>
      </c>
      <c r="G2514" s="9" t="str">
        <f t="shared" si="78"/>
        <v/>
      </c>
      <c r="H2514" s="52" t="str">
        <f t="shared" si="79"/>
        <v/>
      </c>
    </row>
    <row r="2515" spans="1:8">
      <c r="A2515" s="48" t="str">
        <f>('ANNEXURE B &amp; C'!Z$3)</f>
        <v>410501</v>
      </c>
      <c r="B2515" s="2">
        <v>1060601</v>
      </c>
      <c r="C2515" s="2" t="s">
        <v>56</v>
      </c>
      <c r="D2515" s="20">
        <v>0</v>
      </c>
      <c r="E2515" s="20">
        <v>0</v>
      </c>
      <c r="F2515" s="38">
        <f>('ANNEXURE B &amp; C'!Z$68)</f>
        <v>0</v>
      </c>
      <c r="G2515" s="9" t="str">
        <f t="shared" si="78"/>
        <v/>
      </c>
      <c r="H2515" s="52" t="str">
        <f t="shared" si="79"/>
        <v/>
      </c>
    </row>
    <row r="2516" spans="1:8">
      <c r="A2516" s="48" t="str">
        <f>('ANNEXURE B &amp; C'!Z$3)</f>
        <v>410501</v>
      </c>
      <c r="B2516" s="2">
        <v>1060701</v>
      </c>
      <c r="C2516" s="2" t="s">
        <v>57</v>
      </c>
      <c r="D2516" s="20">
        <v>0</v>
      </c>
      <c r="E2516" s="20">
        <v>0</v>
      </c>
      <c r="F2516" s="38">
        <f>('ANNEXURE B &amp; C'!Z$69)</f>
        <v>0</v>
      </c>
      <c r="G2516" s="9" t="str">
        <f t="shared" si="78"/>
        <v/>
      </c>
      <c r="H2516" s="52" t="str">
        <f t="shared" si="79"/>
        <v/>
      </c>
    </row>
    <row r="2517" spans="1:8">
      <c r="A2517" s="48" t="str">
        <f>('ANNEXURE B &amp; C'!Z$3)</f>
        <v>410501</v>
      </c>
      <c r="B2517" s="2">
        <v>1060702</v>
      </c>
      <c r="C2517" s="2" t="s">
        <v>58</v>
      </c>
      <c r="D2517" s="20">
        <v>0</v>
      </c>
      <c r="E2517" s="20">
        <v>0</v>
      </c>
      <c r="F2517" s="38">
        <f>('ANNEXURE B &amp; C'!Z$70)</f>
        <v>0</v>
      </c>
      <c r="G2517" s="9" t="str">
        <f t="shared" si="78"/>
        <v/>
      </c>
      <c r="H2517" s="52" t="str">
        <f t="shared" si="79"/>
        <v/>
      </c>
    </row>
    <row r="2518" spans="1:8">
      <c r="A2518" s="48" t="str">
        <f>('ANNEXURE B &amp; C'!Z$3)</f>
        <v>410501</v>
      </c>
      <c r="B2518" s="2">
        <v>1061101</v>
      </c>
      <c r="C2518" s="2" t="s">
        <v>59</v>
      </c>
      <c r="D2518" s="20">
        <v>0</v>
      </c>
      <c r="E2518" s="20">
        <v>0</v>
      </c>
      <c r="F2518" s="38">
        <f>('ANNEXURE B &amp; C'!Z$71)</f>
        <v>0</v>
      </c>
      <c r="G2518" s="9" t="str">
        <f t="shared" si="78"/>
        <v/>
      </c>
      <c r="H2518" s="52" t="str">
        <f t="shared" si="79"/>
        <v/>
      </c>
    </row>
    <row r="2519" spans="1:8">
      <c r="A2519" s="48" t="str">
        <f>('ANNEXURE B &amp; C'!Z$3)</f>
        <v>410501</v>
      </c>
      <c r="B2519" s="2">
        <v>1061102</v>
      </c>
      <c r="C2519" s="2" t="s">
        <v>60</v>
      </c>
      <c r="D2519" s="20">
        <v>0</v>
      </c>
      <c r="E2519" s="20">
        <v>0</v>
      </c>
      <c r="F2519" s="38">
        <f>('ANNEXURE B &amp; C'!Z$72)</f>
        <v>0</v>
      </c>
      <c r="G2519" s="9" t="str">
        <f t="shared" si="78"/>
        <v/>
      </c>
      <c r="H2519" s="52" t="str">
        <f t="shared" si="79"/>
        <v/>
      </c>
    </row>
    <row r="2520" spans="1:8">
      <c r="A2520" s="48" t="str">
        <f>('ANNEXURE B &amp; C'!Z$3)</f>
        <v>410501</v>
      </c>
      <c r="B2520" s="2">
        <v>1061104</v>
      </c>
      <c r="C2520" s="2" t="s">
        <v>61</v>
      </c>
      <c r="D2520" s="20">
        <v>0</v>
      </c>
      <c r="E2520" s="20">
        <v>0</v>
      </c>
      <c r="F2520" s="38">
        <f>('ANNEXURE B &amp; C'!Z$73)</f>
        <v>0</v>
      </c>
      <c r="G2520" s="9" t="str">
        <f t="shared" si="78"/>
        <v/>
      </c>
      <c r="H2520" s="52" t="str">
        <f t="shared" si="79"/>
        <v/>
      </c>
    </row>
    <row r="2521" spans="1:8">
      <c r="A2521" s="48" t="str">
        <f>('ANNEXURE B &amp; C'!Z$3)</f>
        <v>410501</v>
      </c>
      <c r="B2521" s="2">
        <v>1061106</v>
      </c>
      <c r="C2521" s="2" t="s">
        <v>62</v>
      </c>
      <c r="D2521" s="20">
        <v>0</v>
      </c>
      <c r="E2521" s="20">
        <v>0</v>
      </c>
      <c r="F2521" s="38">
        <f>('ANNEXURE B &amp; C'!Z$74)</f>
        <v>0</v>
      </c>
      <c r="G2521" s="9" t="str">
        <f t="shared" si="78"/>
        <v/>
      </c>
      <c r="H2521" s="52" t="str">
        <f t="shared" si="79"/>
        <v/>
      </c>
    </row>
    <row r="2522" spans="1:8">
      <c r="A2522" s="48" t="str">
        <f>('ANNEXURE B &amp; C'!Z$3)</f>
        <v>410501</v>
      </c>
      <c r="B2522" s="2">
        <v>1061201</v>
      </c>
      <c r="C2522" s="2" t="s">
        <v>63</v>
      </c>
      <c r="D2522" s="20">
        <v>0</v>
      </c>
      <c r="E2522" s="20">
        <v>0</v>
      </c>
      <c r="F2522" s="38">
        <f>('ANNEXURE B &amp; C'!Z$75)</f>
        <v>0</v>
      </c>
      <c r="G2522" s="9" t="str">
        <f t="shared" si="78"/>
        <v/>
      </c>
      <c r="H2522" s="52" t="str">
        <f t="shared" si="79"/>
        <v/>
      </c>
    </row>
    <row r="2523" spans="1:8">
      <c r="A2523" s="48" t="str">
        <f>('ANNEXURE B &amp; C'!Z$3)</f>
        <v>410501</v>
      </c>
      <c r="B2523" s="2">
        <v>1061203</v>
      </c>
      <c r="C2523" s="2" t="s">
        <v>64</v>
      </c>
      <c r="D2523" s="20">
        <v>0</v>
      </c>
      <c r="E2523" s="20">
        <v>0</v>
      </c>
      <c r="F2523" s="38">
        <f>('ANNEXURE B &amp; C'!Z$76)</f>
        <v>0</v>
      </c>
      <c r="G2523" s="9" t="str">
        <f t="shared" si="78"/>
        <v/>
      </c>
      <c r="H2523" s="52" t="str">
        <f t="shared" si="79"/>
        <v/>
      </c>
    </row>
    <row r="2524" spans="1:8">
      <c r="A2524" s="48" t="str">
        <f>('ANNEXURE B &amp; C'!Z$3)</f>
        <v>410501</v>
      </c>
      <c r="B2524" s="2">
        <v>1061204</v>
      </c>
      <c r="C2524" s="2" t="s">
        <v>65</v>
      </c>
      <c r="D2524" s="20">
        <v>0</v>
      </c>
      <c r="E2524" s="20">
        <v>0</v>
      </c>
      <c r="F2524" s="38">
        <f>('ANNEXURE B &amp; C'!Z$77)</f>
        <v>0</v>
      </c>
      <c r="G2524" s="9" t="str">
        <f t="shared" si="78"/>
        <v/>
      </c>
      <c r="H2524" s="52" t="str">
        <f t="shared" si="79"/>
        <v/>
      </c>
    </row>
    <row r="2525" spans="1:8">
      <c r="A2525" s="48" t="str">
        <f>('ANNEXURE B &amp; C'!Z$3)</f>
        <v>410501</v>
      </c>
      <c r="B2525" s="2">
        <v>1061501</v>
      </c>
      <c r="C2525" s="2" t="s">
        <v>66</v>
      </c>
      <c r="D2525" s="20">
        <v>14400</v>
      </c>
      <c r="E2525" s="20">
        <v>8993.16</v>
      </c>
      <c r="F2525" s="38">
        <f>('ANNEXURE B &amp; C'!Z$78)</f>
        <v>17986</v>
      </c>
      <c r="G2525" s="9" t="str">
        <f t="shared" si="78"/>
        <v/>
      </c>
      <c r="H2525" s="52">
        <f t="shared" si="79"/>
        <v>0.24902777777777776</v>
      </c>
    </row>
    <row r="2526" spans="1:8">
      <c r="A2526" s="48" t="str">
        <f>('ANNEXURE B &amp; C'!Z$3)</f>
        <v>410501</v>
      </c>
      <c r="B2526" s="2">
        <v>1061502</v>
      </c>
      <c r="C2526" s="2" t="s">
        <v>67</v>
      </c>
      <c r="D2526" s="20">
        <v>0</v>
      </c>
      <c r="E2526" s="20">
        <v>0</v>
      </c>
      <c r="F2526" s="38">
        <f>('ANNEXURE B &amp; C'!Z$79)</f>
        <v>0</v>
      </c>
      <c r="G2526" s="9" t="str">
        <f t="shared" si="78"/>
        <v/>
      </c>
      <c r="H2526" s="52" t="str">
        <f t="shared" si="79"/>
        <v/>
      </c>
    </row>
    <row r="2527" spans="1:8">
      <c r="A2527" s="48" t="str">
        <f>('ANNEXURE B &amp; C'!Z$3)</f>
        <v>410501</v>
      </c>
      <c r="B2527" s="2">
        <v>1061507</v>
      </c>
      <c r="C2527" s="2" t="s">
        <v>68</v>
      </c>
      <c r="D2527" s="20">
        <v>0</v>
      </c>
      <c r="E2527" s="20">
        <v>0</v>
      </c>
      <c r="F2527" s="38">
        <f>('ANNEXURE B &amp; C'!Z$80)</f>
        <v>0</v>
      </c>
      <c r="G2527" s="9" t="str">
        <f t="shared" si="78"/>
        <v/>
      </c>
      <c r="H2527" s="52" t="str">
        <f t="shared" si="79"/>
        <v/>
      </c>
    </row>
    <row r="2528" spans="1:8">
      <c r="A2528" s="48" t="str">
        <f>('ANNEXURE B &amp; C'!Z$3)</f>
        <v>410501</v>
      </c>
      <c r="B2528" s="2">
        <v>1061508</v>
      </c>
      <c r="C2528" s="2" t="s">
        <v>69</v>
      </c>
      <c r="D2528" s="20">
        <v>0</v>
      </c>
      <c r="E2528" s="20">
        <v>0</v>
      </c>
      <c r="F2528" s="38">
        <f>('ANNEXURE B &amp; C'!Z$81)</f>
        <v>0</v>
      </c>
      <c r="G2528" s="9" t="str">
        <f t="shared" si="78"/>
        <v/>
      </c>
      <c r="H2528" s="52" t="str">
        <f t="shared" si="79"/>
        <v/>
      </c>
    </row>
    <row r="2529" spans="1:8">
      <c r="A2529" s="48" t="str">
        <f>('ANNEXURE B &amp; C'!Z$3)</f>
        <v>410501</v>
      </c>
      <c r="B2529" s="2">
        <v>1061701</v>
      </c>
      <c r="C2529" s="2" t="s">
        <v>70</v>
      </c>
      <c r="D2529" s="20">
        <v>72000</v>
      </c>
      <c r="E2529" s="20">
        <v>13850.33</v>
      </c>
      <c r="F2529" s="38">
        <f>('ANNEXURE B &amp; C'!Z$82)</f>
        <v>54051</v>
      </c>
      <c r="G2529" s="9" t="str">
        <f t="shared" si="78"/>
        <v/>
      </c>
      <c r="H2529" s="52">
        <f t="shared" si="79"/>
        <v>-0.24929166666666666</v>
      </c>
    </row>
    <row r="2530" spans="1:8">
      <c r="A2530" s="48" t="str">
        <f>('ANNEXURE B &amp; C'!Z$3)</f>
        <v>410501</v>
      </c>
      <c r="B2530" s="2">
        <v>1061705</v>
      </c>
      <c r="C2530" s="2" t="s">
        <v>71</v>
      </c>
      <c r="D2530" s="20">
        <v>0</v>
      </c>
      <c r="E2530" s="20">
        <v>0</v>
      </c>
      <c r="F2530" s="38">
        <f>('ANNEXURE B &amp; C'!Z$83)</f>
        <v>0</v>
      </c>
      <c r="G2530" s="9" t="str">
        <f t="shared" si="78"/>
        <v/>
      </c>
      <c r="H2530" s="52" t="str">
        <f t="shared" si="79"/>
        <v/>
      </c>
    </row>
    <row r="2531" spans="1:8">
      <c r="A2531" s="48" t="str">
        <f>('ANNEXURE B &amp; C'!Z$3)</f>
        <v>410501</v>
      </c>
      <c r="B2531" s="2">
        <v>1061799</v>
      </c>
      <c r="C2531" s="2" t="s">
        <v>72</v>
      </c>
      <c r="D2531" s="20">
        <v>10500</v>
      </c>
      <c r="E2531" s="20">
        <v>0</v>
      </c>
      <c r="F2531" s="38">
        <f>('ANNEXURE B &amp; C'!Z$84)</f>
        <v>5000</v>
      </c>
      <c r="G2531" s="9" t="str">
        <f t="shared" si="78"/>
        <v/>
      </c>
      <c r="H2531" s="52">
        <f t="shared" si="79"/>
        <v>-0.52380952380952384</v>
      </c>
    </row>
    <row r="2532" spans="1:8">
      <c r="A2532" s="48" t="str">
        <f>('ANNEXURE B &amp; C'!Z$3)</f>
        <v>410501</v>
      </c>
      <c r="B2532" s="2">
        <v>1061800</v>
      </c>
      <c r="C2532" s="2" t="s">
        <v>73</v>
      </c>
      <c r="D2532" s="20">
        <v>0</v>
      </c>
      <c r="E2532" s="20">
        <v>0</v>
      </c>
      <c r="F2532" s="38">
        <f>('ANNEXURE B &amp; C'!Z$85)</f>
        <v>0</v>
      </c>
      <c r="G2532" s="9" t="str">
        <f t="shared" si="78"/>
        <v/>
      </c>
      <c r="H2532" s="52" t="str">
        <f t="shared" si="79"/>
        <v/>
      </c>
    </row>
    <row r="2533" spans="1:8">
      <c r="A2533" s="48" t="str">
        <f>('ANNEXURE B &amp; C'!Z$3)</f>
        <v>410501</v>
      </c>
      <c r="B2533" s="2">
        <v>1061801</v>
      </c>
      <c r="C2533" s="2" t="s">
        <v>74</v>
      </c>
      <c r="D2533" s="20">
        <v>6000</v>
      </c>
      <c r="E2533" s="20">
        <v>657.9</v>
      </c>
      <c r="F2533" s="38">
        <f>('ANNEXURE B &amp; C'!Z$86)</f>
        <v>3020</v>
      </c>
      <c r="G2533" s="9" t="str">
        <f t="shared" si="78"/>
        <v/>
      </c>
      <c r="H2533" s="52">
        <f t="shared" si="79"/>
        <v>-0.49666666666666665</v>
      </c>
    </row>
    <row r="2534" spans="1:8">
      <c r="A2534" s="48" t="str">
        <f>('ANNEXURE B &amp; C'!Z$3)</f>
        <v>410501</v>
      </c>
      <c r="B2534" s="2">
        <v>1061802</v>
      </c>
      <c r="C2534" s="2" t="s">
        <v>75</v>
      </c>
      <c r="D2534" s="20">
        <v>0</v>
      </c>
      <c r="E2534" s="20">
        <v>0</v>
      </c>
      <c r="F2534" s="38">
        <f>('ANNEXURE B &amp; C'!Z$87)</f>
        <v>0</v>
      </c>
      <c r="G2534" s="9" t="str">
        <f t="shared" si="78"/>
        <v/>
      </c>
      <c r="H2534" s="52" t="str">
        <f t="shared" si="79"/>
        <v/>
      </c>
    </row>
    <row r="2535" spans="1:8">
      <c r="A2535" s="48" t="str">
        <f>('ANNEXURE B &amp; C'!Z$3)</f>
        <v>410501</v>
      </c>
      <c r="B2535" s="2">
        <v>1061805</v>
      </c>
      <c r="C2535" s="2" t="s">
        <v>76</v>
      </c>
      <c r="D2535" s="20">
        <v>0</v>
      </c>
      <c r="E2535" s="20">
        <v>0</v>
      </c>
      <c r="F2535" s="38">
        <f>('ANNEXURE B &amp; C'!Z$88)</f>
        <v>0</v>
      </c>
      <c r="G2535" s="9" t="str">
        <f t="shared" si="78"/>
        <v/>
      </c>
      <c r="H2535" s="52" t="str">
        <f t="shared" si="79"/>
        <v/>
      </c>
    </row>
    <row r="2536" spans="1:8">
      <c r="A2536" s="48" t="str">
        <f>('ANNEXURE B &amp; C'!Z$3)</f>
        <v>410501</v>
      </c>
      <c r="B2536" s="2">
        <v>1061806</v>
      </c>
      <c r="C2536" s="2" t="s">
        <v>77</v>
      </c>
      <c r="D2536" s="20">
        <v>100000</v>
      </c>
      <c r="E2536" s="20">
        <v>25376.76</v>
      </c>
      <c r="F2536" s="38">
        <f>('ANNEXURE B &amp; C'!Z$89)</f>
        <v>71361</v>
      </c>
      <c r="G2536" s="9" t="str">
        <f t="shared" si="78"/>
        <v/>
      </c>
      <c r="H2536" s="52">
        <f t="shared" si="79"/>
        <v>-0.28638999999999998</v>
      </c>
    </row>
    <row r="2537" spans="1:8">
      <c r="A2537" s="48" t="str">
        <f>('ANNEXURE B &amp; C'!Z$3)</f>
        <v>410501</v>
      </c>
      <c r="B2537" s="2">
        <v>1061899</v>
      </c>
      <c r="C2537" s="2" t="s">
        <v>78</v>
      </c>
      <c r="D2537" s="20">
        <v>0</v>
      </c>
      <c r="E2537" s="20">
        <v>0</v>
      </c>
      <c r="F2537" s="38">
        <f>('ANNEXURE B &amp; C'!Z$90)</f>
        <v>0</v>
      </c>
      <c r="G2537" s="9" t="str">
        <f t="shared" si="78"/>
        <v/>
      </c>
      <c r="H2537" s="52" t="str">
        <f t="shared" si="79"/>
        <v/>
      </c>
    </row>
    <row r="2538" spans="1:8">
      <c r="A2538" s="48" t="str">
        <f>('ANNEXURE B &amp; C'!Z$3)</f>
        <v>410501</v>
      </c>
      <c r="B2538" s="2">
        <v>1061900</v>
      </c>
      <c r="C2538" s="2" t="s">
        <v>79</v>
      </c>
      <c r="D2538" s="20">
        <v>60000</v>
      </c>
      <c r="E2538" s="20">
        <v>12694.69</v>
      </c>
      <c r="F2538" s="38">
        <f>('ANNEXURE B &amp; C'!Z$91)</f>
        <v>34515</v>
      </c>
      <c r="G2538" s="9" t="str">
        <f t="shared" si="78"/>
        <v/>
      </c>
      <c r="H2538" s="52">
        <f t="shared" si="79"/>
        <v>-0.42475000000000002</v>
      </c>
    </row>
    <row r="2539" spans="1:8">
      <c r="A2539" s="48" t="str">
        <f>('ANNEXURE B &amp; C'!Z$3)</f>
        <v>410501</v>
      </c>
      <c r="B2539" s="2">
        <v>1061902</v>
      </c>
      <c r="C2539" s="2" t="s">
        <v>80</v>
      </c>
      <c r="D2539" s="20">
        <v>20000</v>
      </c>
      <c r="E2539" s="20">
        <v>0</v>
      </c>
      <c r="F2539" s="38">
        <f>('ANNEXURE B &amp; C'!Z$92)</f>
        <v>0</v>
      </c>
      <c r="G2539" s="9" t="str">
        <f t="shared" si="78"/>
        <v/>
      </c>
      <c r="H2539" s="52" t="str">
        <f t="shared" si="79"/>
        <v/>
      </c>
    </row>
    <row r="2540" spans="1:8">
      <c r="A2540" s="48" t="str">
        <f>('ANNEXURE B &amp; C'!Z$3)</f>
        <v>410501</v>
      </c>
      <c r="B2540" s="2">
        <v>1061903</v>
      </c>
      <c r="C2540" s="2" t="s">
        <v>81</v>
      </c>
      <c r="D2540" s="20">
        <v>0</v>
      </c>
      <c r="E2540" s="20">
        <v>0</v>
      </c>
      <c r="F2540" s="38">
        <f>('ANNEXURE B &amp; C'!Z$93)</f>
        <v>0</v>
      </c>
      <c r="G2540" s="9" t="str">
        <f t="shared" si="78"/>
        <v/>
      </c>
      <c r="H2540" s="52" t="str">
        <f t="shared" si="79"/>
        <v/>
      </c>
    </row>
    <row r="2541" spans="1:8">
      <c r="A2541" s="48" t="str">
        <f>('ANNEXURE B &amp; C'!Z$3)</f>
        <v>410501</v>
      </c>
      <c r="B2541" s="2">
        <v>1061904</v>
      </c>
      <c r="C2541" s="2" t="s">
        <v>82</v>
      </c>
      <c r="D2541" s="20">
        <v>0</v>
      </c>
      <c r="E2541" s="20">
        <v>0</v>
      </c>
      <c r="F2541" s="38">
        <f>('ANNEXURE B &amp; C'!Z$94)</f>
        <v>0</v>
      </c>
      <c r="G2541" s="9" t="str">
        <f t="shared" si="78"/>
        <v/>
      </c>
      <c r="H2541" s="52" t="str">
        <f t="shared" si="79"/>
        <v/>
      </c>
    </row>
    <row r="2542" spans="1:8">
      <c r="A2542" s="48" t="str">
        <f>('ANNEXURE B &amp; C'!Z$3)</f>
        <v>410501</v>
      </c>
      <c r="B2542" s="2">
        <v>1062001</v>
      </c>
      <c r="C2542" s="2" t="s">
        <v>83</v>
      </c>
      <c r="D2542" s="20">
        <v>0</v>
      </c>
      <c r="E2542" s="20">
        <v>0</v>
      </c>
      <c r="F2542" s="38">
        <f>('ANNEXURE B &amp; C'!Z$95)</f>
        <v>0</v>
      </c>
      <c r="G2542" s="9" t="str">
        <f t="shared" si="78"/>
        <v/>
      </c>
      <c r="H2542" s="52" t="str">
        <f t="shared" si="79"/>
        <v/>
      </c>
    </row>
    <row r="2543" spans="1:8">
      <c r="A2543" s="48" t="str">
        <f>('ANNEXURE B &amp; C'!Z$3)</f>
        <v>410501</v>
      </c>
      <c r="B2543" s="2">
        <v>1062003</v>
      </c>
      <c r="C2543" s="2" t="s">
        <v>84</v>
      </c>
      <c r="D2543" s="20">
        <v>0</v>
      </c>
      <c r="E2543" s="20">
        <v>0</v>
      </c>
      <c r="F2543" s="38">
        <f>('ANNEXURE B &amp; C'!Z$96)</f>
        <v>0</v>
      </c>
      <c r="G2543" s="9" t="str">
        <f t="shared" si="78"/>
        <v/>
      </c>
      <c r="H2543" s="52" t="str">
        <f t="shared" si="79"/>
        <v/>
      </c>
    </row>
    <row r="2544" spans="1:8">
      <c r="A2544" s="48" t="str">
        <f>('ANNEXURE B &amp; C'!Z$3)</f>
        <v>410501</v>
      </c>
      <c r="B2544" s="2">
        <v>1062009</v>
      </c>
      <c r="C2544" s="2" t="s">
        <v>85</v>
      </c>
      <c r="D2544" s="20">
        <v>0</v>
      </c>
      <c r="E2544" s="20">
        <v>0</v>
      </c>
      <c r="F2544" s="38">
        <f>('ANNEXURE B &amp; C'!Z$97)</f>
        <v>0</v>
      </c>
      <c r="G2544" s="9" t="str">
        <f t="shared" si="78"/>
        <v/>
      </c>
      <c r="H2544" s="52" t="str">
        <f t="shared" si="79"/>
        <v/>
      </c>
    </row>
    <row r="2545" spans="1:8">
      <c r="A2545" s="48" t="str">
        <f>('ANNEXURE B &amp; C'!Z$3)</f>
        <v>410501</v>
      </c>
      <c r="B2545" s="2">
        <v>1062010</v>
      </c>
      <c r="C2545" s="2" t="s">
        <v>86</v>
      </c>
      <c r="D2545" s="20">
        <v>0</v>
      </c>
      <c r="E2545" s="20">
        <v>0</v>
      </c>
      <c r="F2545" s="38">
        <f>('ANNEXURE B &amp; C'!Z$98)</f>
        <v>0</v>
      </c>
      <c r="G2545" s="9" t="str">
        <f t="shared" si="78"/>
        <v/>
      </c>
      <c r="H2545" s="52" t="str">
        <f t="shared" si="79"/>
        <v/>
      </c>
    </row>
    <row r="2546" spans="1:8">
      <c r="A2546" s="48" t="str">
        <f>('ANNEXURE B &amp; C'!Z$3)</f>
        <v>410501</v>
      </c>
      <c r="B2546" s="2">
        <v>1062201</v>
      </c>
      <c r="C2546" s="2" t="s">
        <v>87</v>
      </c>
      <c r="D2546" s="20">
        <v>0</v>
      </c>
      <c r="E2546" s="20">
        <v>0</v>
      </c>
      <c r="F2546" s="38">
        <f>('ANNEXURE B &amp; C'!Z$99)</f>
        <v>0</v>
      </c>
      <c r="G2546" s="9" t="str">
        <f t="shared" si="78"/>
        <v/>
      </c>
      <c r="H2546" s="52" t="str">
        <f t="shared" si="79"/>
        <v/>
      </c>
    </row>
    <row r="2547" spans="1:8">
      <c r="A2547" s="48" t="str">
        <f>('ANNEXURE B &amp; C'!Z$3)</f>
        <v>410501</v>
      </c>
      <c r="B2547" s="3">
        <v>1066990</v>
      </c>
      <c r="C2547" s="3" t="s">
        <v>88</v>
      </c>
      <c r="D2547" s="39">
        <v>385940</v>
      </c>
      <c r="E2547" s="39">
        <v>93837.650000000009</v>
      </c>
      <c r="F2547" s="39">
        <f>SUM(F2494:F2546)</f>
        <v>270922</v>
      </c>
      <c r="G2547" s="9" t="str">
        <f t="shared" si="78"/>
        <v/>
      </c>
      <c r="H2547" s="52">
        <f t="shared" si="79"/>
        <v>-0.29802041768150489</v>
      </c>
    </row>
    <row r="2548" spans="1:8">
      <c r="B2548" s="1"/>
      <c r="C2548" s="1"/>
      <c r="D2548" s="31"/>
      <c r="E2548" s="31"/>
      <c r="F2548" s="31"/>
      <c r="G2548" s="9" t="str">
        <f t="shared" si="78"/>
        <v/>
      </c>
      <c r="H2548" s="52" t="str">
        <f t="shared" si="79"/>
        <v/>
      </c>
    </row>
    <row r="2549" spans="1:8">
      <c r="A2549" s="48" t="str">
        <f>('ANNEXURE B &amp; C'!Z$3)</f>
        <v>410501</v>
      </c>
      <c r="B2549" s="1">
        <v>1080000</v>
      </c>
      <c r="C2549" s="1" t="s">
        <v>89</v>
      </c>
      <c r="D2549" s="31"/>
      <c r="E2549" s="31"/>
      <c r="F2549" s="31"/>
      <c r="G2549" s="9" t="str">
        <f t="shared" si="78"/>
        <v/>
      </c>
      <c r="H2549" s="52" t="str">
        <f t="shared" si="79"/>
        <v/>
      </c>
    </row>
    <row r="2550" spans="1:8">
      <c r="A2550" s="48" t="str">
        <f>('ANNEXURE B &amp; C'!Z$3)</f>
        <v>410501</v>
      </c>
      <c r="B2550" s="2">
        <v>1088020</v>
      </c>
      <c r="C2550" s="2" t="s">
        <v>90</v>
      </c>
      <c r="D2550" s="20">
        <v>0</v>
      </c>
      <c r="E2550" s="20">
        <v>0</v>
      </c>
      <c r="F2550" s="38">
        <f>('ANNEXURE B &amp; C'!Z$103)</f>
        <v>0</v>
      </c>
      <c r="G2550" s="9" t="str">
        <f t="shared" si="78"/>
        <v/>
      </c>
      <c r="H2550" s="52" t="str">
        <f t="shared" si="79"/>
        <v/>
      </c>
    </row>
    <row r="2551" spans="1:8">
      <c r="A2551" s="48" t="str">
        <f>('ANNEXURE B &amp; C'!Z$3)</f>
        <v>410501</v>
      </c>
      <c r="B2551" s="2">
        <v>1088080</v>
      </c>
      <c r="C2551" s="2" t="s">
        <v>91</v>
      </c>
      <c r="D2551" s="20">
        <v>0</v>
      </c>
      <c r="E2551" s="20">
        <v>0</v>
      </c>
      <c r="F2551" s="38">
        <f>('ANNEXURE B &amp; C'!Z$104)</f>
        <v>0</v>
      </c>
      <c r="G2551" s="9" t="str">
        <f t="shared" si="78"/>
        <v/>
      </c>
      <c r="H2551" s="52" t="str">
        <f t="shared" si="79"/>
        <v/>
      </c>
    </row>
    <row r="2552" spans="1:8">
      <c r="A2552" s="48" t="str">
        <f>('ANNEXURE B &amp; C'!Z$3)</f>
        <v>410501</v>
      </c>
      <c r="B2552" s="2">
        <v>1088081</v>
      </c>
      <c r="C2552" s="2" t="s">
        <v>92</v>
      </c>
      <c r="D2552" s="20">
        <v>0</v>
      </c>
      <c r="E2552" s="20">
        <v>0</v>
      </c>
      <c r="F2552" s="38">
        <f>('ANNEXURE B &amp; C'!Z$105)</f>
        <v>0</v>
      </c>
      <c r="G2552" s="9" t="str">
        <f t="shared" si="78"/>
        <v/>
      </c>
      <c r="H2552" s="52" t="str">
        <f t="shared" si="79"/>
        <v/>
      </c>
    </row>
    <row r="2553" spans="1:8">
      <c r="A2553" s="48" t="str">
        <f>('ANNEXURE B &amp; C'!Z$3)</f>
        <v>410501</v>
      </c>
      <c r="B2553" s="2">
        <v>1088082</v>
      </c>
      <c r="C2553" s="2" t="s">
        <v>93</v>
      </c>
      <c r="D2553" s="20">
        <v>0</v>
      </c>
      <c r="E2553" s="20">
        <v>0</v>
      </c>
      <c r="F2553" s="38">
        <f>('ANNEXURE B &amp; C'!Z$106)</f>
        <v>0</v>
      </c>
      <c r="G2553" s="9" t="str">
        <f t="shared" si="78"/>
        <v/>
      </c>
      <c r="H2553" s="52" t="str">
        <f t="shared" si="79"/>
        <v/>
      </c>
    </row>
    <row r="2554" spans="1:8">
      <c r="A2554" s="48" t="str">
        <f>('ANNEXURE B &amp; C'!Z$3)</f>
        <v>410501</v>
      </c>
      <c r="B2554" s="2">
        <v>1088083</v>
      </c>
      <c r="C2554" s="2" t="s">
        <v>94</v>
      </c>
      <c r="D2554" s="20">
        <v>0</v>
      </c>
      <c r="E2554" s="20">
        <v>0</v>
      </c>
      <c r="F2554" s="38">
        <f>('ANNEXURE B &amp; C'!Z$107)</f>
        <v>0</v>
      </c>
      <c r="G2554" s="9" t="str">
        <f t="shared" si="78"/>
        <v/>
      </c>
      <c r="H2554" s="52" t="str">
        <f t="shared" si="79"/>
        <v/>
      </c>
    </row>
    <row r="2555" spans="1:8">
      <c r="A2555" s="48" t="str">
        <f>('ANNEXURE B &amp; C'!Z$3)</f>
        <v>410501</v>
      </c>
      <c r="B2555" s="2">
        <v>1088084</v>
      </c>
      <c r="C2555" s="2" t="s">
        <v>95</v>
      </c>
      <c r="D2555" s="20">
        <v>0</v>
      </c>
      <c r="E2555" s="20">
        <v>0</v>
      </c>
      <c r="F2555" s="38">
        <f>('ANNEXURE B &amp; C'!Z$108)</f>
        <v>0</v>
      </c>
      <c r="G2555" s="9" t="str">
        <f t="shared" si="78"/>
        <v/>
      </c>
      <c r="H2555" s="52" t="str">
        <f t="shared" si="79"/>
        <v/>
      </c>
    </row>
    <row r="2556" spans="1:8">
      <c r="A2556" s="48" t="str">
        <f>('ANNEXURE B &amp; C'!Z$3)</f>
        <v>410501</v>
      </c>
      <c r="B2556" s="2">
        <v>1088085</v>
      </c>
      <c r="C2556" s="2" t="s">
        <v>96</v>
      </c>
      <c r="D2556" s="20">
        <v>0</v>
      </c>
      <c r="E2556" s="20">
        <v>0</v>
      </c>
      <c r="F2556" s="38">
        <f>('ANNEXURE B &amp; C'!Z$109)</f>
        <v>0</v>
      </c>
      <c r="G2556" s="9" t="str">
        <f t="shared" si="78"/>
        <v/>
      </c>
      <c r="H2556" s="52" t="str">
        <f t="shared" si="79"/>
        <v/>
      </c>
    </row>
    <row r="2557" spans="1:8">
      <c r="A2557" s="48" t="str">
        <f>('ANNEXURE B &amp; C'!Z$3)</f>
        <v>410501</v>
      </c>
      <c r="B2557" s="2">
        <v>1088110</v>
      </c>
      <c r="C2557" s="2" t="s">
        <v>61</v>
      </c>
      <c r="D2557" s="20">
        <v>0</v>
      </c>
      <c r="E2557" s="20">
        <v>0</v>
      </c>
      <c r="F2557" s="38">
        <f>('ANNEXURE B &amp; C'!Z$110)</f>
        <v>0</v>
      </c>
      <c r="G2557" s="9" t="str">
        <f t="shared" si="78"/>
        <v/>
      </c>
      <c r="H2557" s="52" t="str">
        <f t="shared" si="79"/>
        <v/>
      </c>
    </row>
    <row r="2558" spans="1:8">
      <c r="A2558" s="48" t="str">
        <f>('ANNEXURE B &amp; C'!Z$3)</f>
        <v>410501</v>
      </c>
      <c r="B2558" s="2">
        <v>1088180</v>
      </c>
      <c r="C2558" s="2" t="s">
        <v>97</v>
      </c>
      <c r="D2558" s="20">
        <v>0</v>
      </c>
      <c r="E2558" s="20">
        <v>0</v>
      </c>
      <c r="F2558" s="38">
        <f>('ANNEXURE B &amp; C'!Z$111)</f>
        <v>0</v>
      </c>
      <c r="G2558" s="9" t="str">
        <f t="shared" si="78"/>
        <v/>
      </c>
      <c r="H2558" s="52" t="str">
        <f t="shared" si="79"/>
        <v/>
      </c>
    </row>
    <row r="2559" spans="1:8">
      <c r="A2559" s="48" t="str">
        <f>('ANNEXURE B &amp; C'!Z$3)</f>
        <v>410501</v>
      </c>
      <c r="B2559" s="3">
        <v>1088990</v>
      </c>
      <c r="C2559" s="3" t="s">
        <v>98</v>
      </c>
      <c r="D2559" s="39">
        <v>0</v>
      </c>
      <c r="E2559" s="39">
        <v>0</v>
      </c>
      <c r="F2559" s="39">
        <f>SUM(F2549:F2558)</f>
        <v>0</v>
      </c>
      <c r="G2559" s="9" t="str">
        <f t="shared" si="78"/>
        <v/>
      </c>
      <c r="H2559" s="52" t="str">
        <f t="shared" si="79"/>
        <v/>
      </c>
    </row>
    <row r="2560" spans="1:8">
      <c r="B2560" s="1"/>
      <c r="C2560" s="1"/>
      <c r="D2560" s="31"/>
      <c r="E2560" s="31"/>
      <c r="F2560" s="31"/>
      <c r="G2560" s="9" t="str">
        <f t="shared" si="78"/>
        <v/>
      </c>
      <c r="H2560" s="52" t="str">
        <f t="shared" si="79"/>
        <v/>
      </c>
    </row>
    <row r="2561" spans="1:8" ht="15.75" thickBot="1">
      <c r="A2561" s="48" t="str">
        <f>('ANNEXURE B &amp; C'!Z$3)</f>
        <v>410501</v>
      </c>
      <c r="B2561" s="4">
        <v>1089995</v>
      </c>
      <c r="C2561" s="4" t="s">
        <v>99</v>
      </c>
      <c r="D2561" s="40">
        <v>385940</v>
      </c>
      <c r="E2561" s="40">
        <v>93837.650000000009</v>
      </c>
      <c r="F2561" s="40">
        <f>SUM(F2559+F2547)</f>
        <v>270922</v>
      </c>
      <c r="G2561" s="9" t="str">
        <f t="shared" si="78"/>
        <v/>
      </c>
      <c r="H2561" s="52">
        <f t="shared" si="79"/>
        <v>-0.29802041768150489</v>
      </c>
    </row>
    <row r="2562" spans="1:8" ht="15.75" thickTop="1">
      <c r="B2562" s="1"/>
      <c r="C2562" s="1"/>
      <c r="D2562" s="31"/>
      <c r="E2562" s="31"/>
      <c r="F2562" s="31"/>
      <c r="G2562" s="9" t="str">
        <f t="shared" si="78"/>
        <v/>
      </c>
      <c r="H2562" s="52" t="str">
        <f t="shared" si="79"/>
        <v/>
      </c>
    </row>
    <row r="2563" spans="1:8">
      <c r="A2563" s="48" t="str">
        <f>('ANNEXURE B &amp; C'!Z$3)</f>
        <v>410501</v>
      </c>
      <c r="B2563" s="1">
        <v>1100000</v>
      </c>
      <c r="C2563" s="1" t="s">
        <v>100</v>
      </c>
      <c r="D2563" s="31"/>
      <c r="E2563" s="31"/>
      <c r="F2563" s="31"/>
      <c r="G2563" s="9" t="str">
        <f t="shared" si="78"/>
        <v/>
      </c>
      <c r="H2563" s="52" t="str">
        <f t="shared" si="79"/>
        <v/>
      </c>
    </row>
    <row r="2564" spans="1:8">
      <c r="A2564" s="48" t="str">
        <f>('ANNEXURE B &amp; C'!Z$3)</f>
        <v>410501</v>
      </c>
      <c r="B2564" s="2">
        <v>1101200</v>
      </c>
      <c r="C2564" s="2" t="s">
        <v>101</v>
      </c>
      <c r="D2564" s="20">
        <v>0</v>
      </c>
      <c r="E2564" s="20">
        <v>0</v>
      </c>
      <c r="F2564" s="38">
        <f>('ANNEXURE B &amp; C'!Z$117)</f>
        <v>0</v>
      </c>
      <c r="G2564" s="9" t="str">
        <f t="shared" si="78"/>
        <v/>
      </c>
      <c r="H2564" s="52" t="str">
        <f t="shared" si="79"/>
        <v/>
      </c>
    </row>
    <row r="2565" spans="1:8">
      <c r="A2565" s="48" t="str">
        <f>('ANNEXURE B &amp; C'!Z$3)</f>
        <v>410501</v>
      </c>
      <c r="B2565" s="2">
        <v>1101201</v>
      </c>
      <c r="C2565" s="2" t="s">
        <v>102</v>
      </c>
      <c r="D2565" s="20">
        <v>0</v>
      </c>
      <c r="E2565" s="20">
        <v>0</v>
      </c>
      <c r="F2565" s="38">
        <f>('ANNEXURE B &amp; C'!Z$118)</f>
        <v>0</v>
      </c>
      <c r="G2565" s="9" t="str">
        <f t="shared" si="78"/>
        <v/>
      </c>
      <c r="H2565" s="52" t="str">
        <f t="shared" si="79"/>
        <v/>
      </c>
    </row>
    <row r="2566" spans="1:8">
      <c r="A2566" s="48" t="str">
        <f>('ANNEXURE B &amp; C'!Z$3)</f>
        <v>410501</v>
      </c>
      <c r="B2566" s="2">
        <v>1101203</v>
      </c>
      <c r="C2566" s="2" t="s">
        <v>103</v>
      </c>
      <c r="D2566" s="20">
        <v>0</v>
      </c>
      <c r="E2566" s="20">
        <v>0</v>
      </c>
      <c r="F2566" s="38">
        <f>('ANNEXURE B &amp; C'!Z$119)</f>
        <v>0</v>
      </c>
      <c r="G2566" s="9" t="str">
        <f t="shared" si="78"/>
        <v/>
      </c>
      <c r="H2566" s="52" t="str">
        <f t="shared" si="79"/>
        <v/>
      </c>
    </row>
    <row r="2567" spans="1:8">
      <c r="A2567" s="48" t="str">
        <f>('ANNEXURE B &amp; C'!Z$3)</f>
        <v>410501</v>
      </c>
      <c r="B2567" s="2">
        <v>1101204</v>
      </c>
      <c r="C2567" s="2" t="s">
        <v>104</v>
      </c>
      <c r="D2567" s="20">
        <v>0</v>
      </c>
      <c r="E2567" s="20">
        <v>0</v>
      </c>
      <c r="F2567" s="38">
        <f>('ANNEXURE B &amp; C'!Z$120)</f>
        <v>0</v>
      </c>
      <c r="G2567" s="9" t="str">
        <f t="shared" si="78"/>
        <v/>
      </c>
      <c r="H2567" s="52" t="str">
        <f t="shared" si="79"/>
        <v/>
      </c>
    </row>
    <row r="2568" spans="1:8" ht="15.75" thickBot="1">
      <c r="A2568" s="48" t="str">
        <f>('ANNEXURE B &amp; C'!Z$3)</f>
        <v>410501</v>
      </c>
      <c r="B2568" s="4">
        <v>1109995</v>
      </c>
      <c r="C2568" s="4" t="s">
        <v>105</v>
      </c>
      <c r="D2568" s="40">
        <v>0</v>
      </c>
      <c r="E2568" s="40">
        <v>0</v>
      </c>
      <c r="F2568" s="40">
        <f>SUM(F2564:F2567)</f>
        <v>0</v>
      </c>
      <c r="G2568" s="9" t="str">
        <f t="shared" si="78"/>
        <v/>
      </c>
      <c r="H2568" s="52" t="str">
        <f t="shared" si="79"/>
        <v/>
      </c>
    </row>
    <row r="2569" spans="1:8" ht="15.75" thickTop="1">
      <c r="B2569" s="1"/>
      <c r="C2569" s="1"/>
      <c r="D2569" s="31"/>
      <c r="E2569" s="31"/>
      <c r="F2569" s="31"/>
      <c r="G2569" s="9" t="str">
        <f t="shared" si="78"/>
        <v/>
      </c>
      <c r="H2569" s="52" t="str">
        <f t="shared" si="79"/>
        <v/>
      </c>
    </row>
    <row r="2570" spans="1:8">
      <c r="A2570" s="48" t="str">
        <f>('ANNEXURE B &amp; C'!Z$3)</f>
        <v>410501</v>
      </c>
      <c r="B2570" s="1">
        <v>1120000</v>
      </c>
      <c r="C2570" s="1" t="s">
        <v>106</v>
      </c>
      <c r="D2570" s="31"/>
      <c r="E2570" s="31"/>
      <c r="F2570" s="31"/>
      <c r="G2570" s="9" t="str">
        <f t="shared" ref="G2570:G2633" si="80">IF(E2570&lt;0.01,"",IF(E2570&gt;F2570,"BUDGET ERROR - INSUFICIENT",""))</f>
        <v/>
      </c>
      <c r="H2570" s="52" t="str">
        <f t="shared" ref="H2570:H2633" si="81">IF(F2570&lt;0.1,"",IF(D2570=0,"NO ORIGINAL BUDGET",(F2570-D2570)/D2570))</f>
        <v/>
      </c>
    </row>
    <row r="2571" spans="1:8">
      <c r="A2571" s="48" t="str">
        <f>('ANNEXURE B &amp; C'!Z$3)</f>
        <v>410501</v>
      </c>
      <c r="B2571" s="2">
        <v>1120300</v>
      </c>
      <c r="C2571" s="2" t="s">
        <v>106</v>
      </c>
      <c r="D2571" s="20">
        <v>0</v>
      </c>
      <c r="E2571" s="20">
        <v>0</v>
      </c>
      <c r="F2571" s="38">
        <f>('ANNEXURE B &amp; C'!Z$124)</f>
        <v>0</v>
      </c>
      <c r="G2571" s="9" t="str">
        <f t="shared" si="80"/>
        <v/>
      </c>
      <c r="H2571" s="52" t="str">
        <f t="shared" si="81"/>
        <v/>
      </c>
    </row>
    <row r="2572" spans="1:8" ht="15.75" thickBot="1">
      <c r="A2572" s="48" t="str">
        <f>('ANNEXURE B &amp; C'!Z$3)</f>
        <v>410501</v>
      </c>
      <c r="B2572" s="4">
        <v>1129990</v>
      </c>
      <c r="C2572" s="4" t="s">
        <v>107</v>
      </c>
      <c r="D2572" s="40">
        <v>0</v>
      </c>
      <c r="E2572" s="40">
        <v>0</v>
      </c>
      <c r="F2572" s="40">
        <f>SUM(F2570:F2571)</f>
        <v>0</v>
      </c>
      <c r="G2572" s="9" t="str">
        <f t="shared" si="80"/>
        <v/>
      </c>
      <c r="H2572" s="52" t="str">
        <f t="shared" si="81"/>
        <v/>
      </c>
    </row>
    <row r="2573" spans="1:8" ht="15.75" thickTop="1">
      <c r="B2573" s="1"/>
      <c r="C2573" s="1"/>
      <c r="D2573" s="31"/>
      <c r="E2573" s="31"/>
      <c r="F2573" s="31"/>
      <c r="G2573" s="9" t="str">
        <f t="shared" si="80"/>
        <v/>
      </c>
      <c r="H2573" s="52" t="str">
        <f t="shared" si="81"/>
        <v/>
      </c>
    </row>
    <row r="2574" spans="1:8">
      <c r="A2574" s="48" t="str">
        <f>('ANNEXURE B &amp; C'!Z$3)</f>
        <v>410501</v>
      </c>
      <c r="B2574" s="1">
        <v>1130000</v>
      </c>
      <c r="C2574" s="1" t="s">
        <v>108</v>
      </c>
      <c r="D2574" s="31"/>
      <c r="E2574" s="31"/>
      <c r="F2574" s="31"/>
      <c r="G2574" s="9" t="str">
        <f t="shared" si="80"/>
        <v/>
      </c>
      <c r="H2574" s="52" t="str">
        <f t="shared" si="81"/>
        <v/>
      </c>
    </row>
    <row r="2575" spans="1:8">
      <c r="A2575" s="48" t="str">
        <f>('ANNEXURE B &amp; C'!Z$3)</f>
        <v>410501</v>
      </c>
      <c r="B2575" s="2">
        <v>1130200</v>
      </c>
      <c r="C2575" s="2" t="s">
        <v>109</v>
      </c>
      <c r="D2575" s="20">
        <v>0</v>
      </c>
      <c r="E2575" s="20">
        <v>0</v>
      </c>
      <c r="F2575" s="38">
        <f>('ANNEXURE B &amp; C'!Z$128)</f>
        <v>0</v>
      </c>
      <c r="G2575" s="9" t="str">
        <f t="shared" si="80"/>
        <v/>
      </c>
      <c r="H2575" s="52" t="str">
        <f t="shared" si="81"/>
        <v/>
      </c>
    </row>
    <row r="2576" spans="1:8">
      <c r="A2576" s="48" t="str">
        <f>('ANNEXURE B &amp; C'!Z$3)</f>
        <v>410501</v>
      </c>
      <c r="B2576" s="2">
        <v>1130201</v>
      </c>
      <c r="C2576" s="2" t="s">
        <v>110</v>
      </c>
      <c r="D2576" s="20">
        <v>0</v>
      </c>
      <c r="E2576" s="20">
        <v>0</v>
      </c>
      <c r="F2576" s="38">
        <f>('ANNEXURE B &amp; C'!Z$129)</f>
        <v>0</v>
      </c>
      <c r="G2576" s="9" t="str">
        <f t="shared" si="80"/>
        <v/>
      </c>
      <c r="H2576" s="52" t="str">
        <f t="shared" si="81"/>
        <v/>
      </c>
    </row>
    <row r="2577" spans="1:8" ht="15.75" thickBot="1">
      <c r="A2577" s="48" t="str">
        <f>('ANNEXURE B &amp; C'!Z$3)</f>
        <v>410501</v>
      </c>
      <c r="B2577" s="4">
        <v>1139995</v>
      </c>
      <c r="C2577" s="4" t="s">
        <v>111</v>
      </c>
      <c r="D2577" s="40">
        <v>0</v>
      </c>
      <c r="E2577" s="40">
        <v>0</v>
      </c>
      <c r="F2577" s="40">
        <f>SUM(F2574:F2576)</f>
        <v>0</v>
      </c>
      <c r="G2577" s="9" t="str">
        <f t="shared" si="80"/>
        <v/>
      </c>
      <c r="H2577" s="52" t="str">
        <f t="shared" si="81"/>
        <v/>
      </c>
    </row>
    <row r="2578" spans="1:8" ht="15.75" thickTop="1">
      <c r="B2578" s="1"/>
      <c r="C2578" s="1"/>
      <c r="D2578" s="31"/>
      <c r="E2578" s="31"/>
      <c r="F2578" s="31"/>
      <c r="G2578" s="9" t="str">
        <f t="shared" si="80"/>
        <v/>
      </c>
      <c r="H2578" s="52" t="str">
        <f t="shared" si="81"/>
        <v/>
      </c>
    </row>
    <row r="2579" spans="1:8" ht="15.75" thickBot="1">
      <c r="A2579" s="48" t="str">
        <f>('ANNEXURE B &amp; C'!Z$3)</f>
        <v>410501</v>
      </c>
      <c r="B2579" s="5">
        <v>1199998</v>
      </c>
      <c r="C2579" s="5" t="s">
        <v>112</v>
      </c>
      <c r="D2579" s="41">
        <v>2369422</v>
      </c>
      <c r="E2579" s="41">
        <v>1320933.5999999999</v>
      </c>
      <c r="F2579" s="41">
        <f>SUM(F2577+F2572+F2568+F2561+F2489)</f>
        <v>2700551</v>
      </c>
      <c r="G2579" s="9" t="str">
        <f t="shared" si="80"/>
        <v/>
      </c>
      <c r="H2579" s="52">
        <f t="shared" si="81"/>
        <v>0.13975096036079684</v>
      </c>
    </row>
    <row r="2580" spans="1:8">
      <c r="B2580" s="1"/>
      <c r="C2580" s="1"/>
      <c r="D2580" s="31"/>
      <c r="E2580" s="31"/>
      <c r="F2580" s="31"/>
      <c r="G2580" s="9" t="str">
        <f t="shared" si="80"/>
        <v/>
      </c>
      <c r="H2580" s="52" t="str">
        <f t="shared" si="81"/>
        <v/>
      </c>
    </row>
    <row r="2581" spans="1:8">
      <c r="A2581" s="48" t="str">
        <f>('ANNEXURE B &amp; C'!Z$3)</f>
        <v>410501</v>
      </c>
      <c r="B2581" s="1">
        <v>2200000</v>
      </c>
      <c r="C2581" s="1" t="s">
        <v>113</v>
      </c>
      <c r="D2581" s="31"/>
      <c r="E2581" s="31"/>
      <c r="F2581" s="31"/>
      <c r="G2581" s="9" t="str">
        <f t="shared" si="80"/>
        <v/>
      </c>
      <c r="H2581" s="52" t="str">
        <f t="shared" si="81"/>
        <v/>
      </c>
    </row>
    <row r="2582" spans="1:8">
      <c r="B2582" s="1"/>
      <c r="C2582" s="1"/>
      <c r="D2582" s="31"/>
      <c r="E2582" s="31"/>
      <c r="F2582" s="31"/>
      <c r="G2582" s="9" t="str">
        <f t="shared" si="80"/>
        <v/>
      </c>
      <c r="H2582" s="52" t="str">
        <f t="shared" si="81"/>
        <v/>
      </c>
    </row>
    <row r="2583" spans="1:8">
      <c r="A2583" s="48" t="str">
        <f>('ANNEXURE B &amp; C'!Z$3)</f>
        <v>410501</v>
      </c>
      <c r="B2583" s="1">
        <v>2230000</v>
      </c>
      <c r="C2583" s="1" t="s">
        <v>114</v>
      </c>
      <c r="D2583" s="31"/>
      <c r="E2583" s="31"/>
      <c r="F2583" s="31"/>
      <c r="G2583" s="9" t="str">
        <f t="shared" si="80"/>
        <v/>
      </c>
      <c r="H2583" s="52" t="str">
        <f t="shared" si="81"/>
        <v/>
      </c>
    </row>
    <row r="2584" spans="1:8">
      <c r="A2584" s="48" t="str">
        <f>('ANNEXURE B &amp; C'!Z$3)</f>
        <v>410501</v>
      </c>
      <c r="B2584" s="2">
        <v>2231202</v>
      </c>
      <c r="C2584" s="2" t="s">
        <v>115</v>
      </c>
      <c r="D2584" s="20">
        <v>0</v>
      </c>
      <c r="E2584" s="20">
        <v>0</v>
      </c>
      <c r="F2584" s="38">
        <f>('ANNEXURE B &amp; C'!Z$137)</f>
        <v>0</v>
      </c>
      <c r="G2584" s="9" t="str">
        <f t="shared" si="80"/>
        <v/>
      </c>
      <c r="H2584" s="52" t="str">
        <f t="shared" si="81"/>
        <v/>
      </c>
    </row>
    <row r="2585" spans="1:8">
      <c r="A2585" s="48" t="str">
        <f>('ANNEXURE B &amp; C'!Z$3)</f>
        <v>410501</v>
      </c>
      <c r="B2585" s="2">
        <v>2231900</v>
      </c>
      <c r="C2585" s="2" t="s">
        <v>116</v>
      </c>
      <c r="D2585" s="20">
        <v>0</v>
      </c>
      <c r="E2585" s="20">
        <v>0</v>
      </c>
      <c r="F2585" s="38">
        <f>('ANNEXURE B &amp; C'!Z$138)</f>
        <v>0</v>
      </c>
      <c r="G2585" s="9" t="str">
        <f t="shared" si="80"/>
        <v/>
      </c>
      <c r="H2585" s="52" t="str">
        <f t="shared" si="81"/>
        <v/>
      </c>
    </row>
    <row r="2586" spans="1:8">
      <c r="A2586" s="48" t="str">
        <f>('ANNEXURE B &amp; C'!Z$3)</f>
        <v>410501</v>
      </c>
      <c r="B2586" s="3">
        <v>2239995</v>
      </c>
      <c r="C2586" s="3" t="s">
        <v>117</v>
      </c>
      <c r="D2586" s="39">
        <v>0</v>
      </c>
      <c r="E2586" s="39">
        <v>0</v>
      </c>
      <c r="F2586" s="39">
        <f>SUM(F2584:F2585)</f>
        <v>0</v>
      </c>
      <c r="G2586" s="9" t="str">
        <f t="shared" si="80"/>
        <v/>
      </c>
      <c r="H2586" s="52" t="str">
        <f t="shared" si="81"/>
        <v/>
      </c>
    </row>
    <row r="2587" spans="1:8">
      <c r="B2587" s="1"/>
      <c r="C2587" s="1"/>
      <c r="D2587" s="31"/>
      <c r="E2587" s="31"/>
      <c r="F2587" s="31"/>
      <c r="G2587" s="9" t="str">
        <f t="shared" si="80"/>
        <v/>
      </c>
      <c r="H2587" s="52" t="str">
        <f t="shared" si="81"/>
        <v/>
      </c>
    </row>
    <row r="2588" spans="1:8">
      <c r="A2588" s="48" t="str">
        <f>('ANNEXURE B &amp; C'!Z$3)</f>
        <v>410501</v>
      </c>
      <c r="B2588" s="1">
        <v>2240000</v>
      </c>
      <c r="C2588" s="1" t="s">
        <v>118</v>
      </c>
      <c r="D2588" s="31"/>
      <c r="E2588" s="31"/>
      <c r="F2588" s="31"/>
      <c r="G2588" s="9" t="str">
        <f t="shared" si="80"/>
        <v/>
      </c>
      <c r="H2588" s="52" t="str">
        <f t="shared" si="81"/>
        <v/>
      </c>
    </row>
    <row r="2589" spans="1:8">
      <c r="A2589" s="48" t="str">
        <f>('ANNEXURE B &amp; C'!Z$3)</f>
        <v>410501</v>
      </c>
      <c r="B2589" s="2">
        <v>2240001</v>
      </c>
      <c r="C2589" s="2" t="s">
        <v>119</v>
      </c>
      <c r="D2589" s="20">
        <v>0</v>
      </c>
      <c r="E2589" s="20">
        <v>0</v>
      </c>
      <c r="F2589" s="38">
        <f>('ANNEXURE B &amp; C'!Z$142)</f>
        <v>0</v>
      </c>
      <c r="G2589" s="9" t="str">
        <f t="shared" si="80"/>
        <v/>
      </c>
      <c r="H2589" s="52" t="str">
        <f t="shared" si="81"/>
        <v/>
      </c>
    </row>
    <row r="2590" spans="1:8">
      <c r="A2590" s="48" t="str">
        <f>('ANNEXURE B &amp; C'!Z$3)</f>
        <v>410501</v>
      </c>
      <c r="B2590" s="2">
        <v>2240002</v>
      </c>
      <c r="C2590" s="2" t="s">
        <v>120</v>
      </c>
      <c r="D2590" s="20">
        <v>0</v>
      </c>
      <c r="E2590" s="20">
        <v>0</v>
      </c>
      <c r="F2590" s="38">
        <f>('ANNEXURE B &amp; C'!Z$143)</f>
        <v>0</v>
      </c>
      <c r="G2590" s="9" t="str">
        <f t="shared" si="80"/>
        <v/>
      </c>
      <c r="H2590" s="52" t="str">
        <f t="shared" si="81"/>
        <v/>
      </c>
    </row>
    <row r="2591" spans="1:8">
      <c r="A2591" s="48" t="str">
        <f>('ANNEXURE B &amp; C'!Z$3)</f>
        <v>410501</v>
      </c>
      <c r="B2591" s="2">
        <v>2240400</v>
      </c>
      <c r="C2591" s="2" t="s">
        <v>121</v>
      </c>
      <c r="D2591" s="20">
        <v>0</v>
      </c>
      <c r="E2591" s="20">
        <v>0</v>
      </c>
      <c r="F2591" s="38">
        <f>('ANNEXURE B &amp; C'!Z$144)</f>
        <v>0</v>
      </c>
      <c r="G2591" s="9" t="str">
        <f t="shared" si="80"/>
        <v/>
      </c>
      <c r="H2591" s="52" t="str">
        <f t="shared" si="81"/>
        <v/>
      </c>
    </row>
    <row r="2592" spans="1:8">
      <c r="A2592" s="48" t="str">
        <f>('ANNEXURE B &amp; C'!Z$3)</f>
        <v>410501</v>
      </c>
      <c r="B2592" s="2">
        <v>2240500</v>
      </c>
      <c r="C2592" s="2" t="s">
        <v>122</v>
      </c>
      <c r="D2592" s="20">
        <v>0</v>
      </c>
      <c r="E2592" s="20">
        <v>0</v>
      </c>
      <c r="F2592" s="38">
        <f>('ANNEXURE B &amp; C'!Z$145)</f>
        <v>0</v>
      </c>
      <c r="G2592" s="9" t="str">
        <f t="shared" si="80"/>
        <v/>
      </c>
      <c r="H2592" s="52" t="str">
        <f t="shared" si="81"/>
        <v/>
      </c>
    </row>
    <row r="2593" spans="1:8">
      <c r="A2593" s="48" t="str">
        <f>('ANNEXURE B &amp; C'!Z$3)</f>
        <v>410501</v>
      </c>
      <c r="B2593" s="3">
        <v>2249995</v>
      </c>
      <c r="C2593" s="3" t="s">
        <v>123</v>
      </c>
      <c r="D2593" s="39">
        <v>0</v>
      </c>
      <c r="E2593" s="39">
        <v>0</v>
      </c>
      <c r="F2593" s="39">
        <f>SUM(F2589:F2592)</f>
        <v>0</v>
      </c>
      <c r="G2593" s="9" t="str">
        <f t="shared" si="80"/>
        <v/>
      </c>
      <c r="H2593" s="52" t="str">
        <f t="shared" si="81"/>
        <v/>
      </c>
    </row>
    <row r="2594" spans="1:8">
      <c r="B2594" s="1"/>
      <c r="C2594" s="1"/>
      <c r="D2594" s="31"/>
      <c r="E2594" s="31"/>
      <c r="F2594" s="31"/>
      <c r="G2594" s="9" t="str">
        <f t="shared" si="80"/>
        <v/>
      </c>
      <c r="H2594" s="52" t="str">
        <f t="shared" si="81"/>
        <v/>
      </c>
    </row>
    <row r="2595" spans="1:8">
      <c r="A2595" s="48" t="str">
        <f>('ANNEXURE B &amp; C'!Z$3)</f>
        <v>410501</v>
      </c>
      <c r="B2595" s="1">
        <v>2260000</v>
      </c>
      <c r="C2595" s="1" t="s">
        <v>124</v>
      </c>
      <c r="D2595" s="31"/>
      <c r="E2595" s="31"/>
      <c r="F2595" s="31"/>
      <c r="G2595" s="9" t="str">
        <f t="shared" si="80"/>
        <v/>
      </c>
      <c r="H2595" s="52" t="str">
        <f t="shared" si="81"/>
        <v/>
      </c>
    </row>
    <row r="2596" spans="1:8">
      <c r="A2596" s="48" t="str">
        <f>('ANNEXURE B &amp; C'!Z$3)</f>
        <v>410501</v>
      </c>
      <c r="B2596" s="2">
        <v>2260806</v>
      </c>
      <c r="C2596" s="2" t="s">
        <v>125</v>
      </c>
      <c r="D2596" s="20">
        <v>0</v>
      </c>
      <c r="E2596" s="20">
        <v>0</v>
      </c>
      <c r="F2596" s="38">
        <f>('ANNEXURE B &amp; C'!Z$149)</f>
        <v>0</v>
      </c>
      <c r="G2596" s="9" t="str">
        <f t="shared" si="80"/>
        <v/>
      </c>
      <c r="H2596" s="52" t="str">
        <f t="shared" si="81"/>
        <v/>
      </c>
    </row>
    <row r="2597" spans="1:8">
      <c r="A2597" s="48" t="str">
        <f>('ANNEXURE B &amp; C'!Z$3)</f>
        <v>410501</v>
      </c>
      <c r="B2597" s="2">
        <v>2260808</v>
      </c>
      <c r="C2597" s="2" t="s">
        <v>126</v>
      </c>
      <c r="D2597" s="20">
        <v>0</v>
      </c>
      <c r="E2597" s="20">
        <v>0</v>
      </c>
      <c r="F2597" s="38">
        <f>('ANNEXURE B &amp; C'!Z$150)</f>
        <v>0</v>
      </c>
      <c r="G2597" s="9" t="str">
        <f t="shared" si="80"/>
        <v/>
      </c>
      <c r="H2597" s="52" t="str">
        <f t="shared" si="81"/>
        <v/>
      </c>
    </row>
    <row r="2598" spans="1:8">
      <c r="A2598" s="48" t="str">
        <f>('ANNEXURE B &amp; C'!Z$3)</f>
        <v>410501</v>
      </c>
      <c r="B2598" s="2">
        <v>2260810</v>
      </c>
      <c r="C2598" s="2" t="s">
        <v>127</v>
      </c>
      <c r="D2598" s="20">
        <v>0</v>
      </c>
      <c r="E2598" s="20">
        <v>0</v>
      </c>
      <c r="F2598" s="38">
        <f>('ANNEXURE B &amp; C'!Z$151)</f>
        <v>0</v>
      </c>
      <c r="G2598" s="9" t="str">
        <f t="shared" si="80"/>
        <v/>
      </c>
      <c r="H2598" s="52" t="str">
        <f t="shared" si="81"/>
        <v/>
      </c>
    </row>
    <row r="2599" spans="1:8">
      <c r="A2599" s="48" t="str">
        <f>('ANNEXURE B &amp; C'!Z$3)</f>
        <v>410501</v>
      </c>
      <c r="B2599" s="3">
        <v>2269995</v>
      </c>
      <c r="C2599" s="3" t="s">
        <v>128</v>
      </c>
      <c r="D2599" s="39">
        <v>0</v>
      </c>
      <c r="E2599" s="39">
        <v>0</v>
      </c>
      <c r="F2599" s="39">
        <f>SUM(F2596:F2598)</f>
        <v>0</v>
      </c>
      <c r="G2599" s="9" t="str">
        <f t="shared" si="80"/>
        <v/>
      </c>
      <c r="H2599" s="52" t="str">
        <f t="shared" si="81"/>
        <v/>
      </c>
    </row>
    <row r="2600" spans="1:8">
      <c r="B2600" s="1"/>
      <c r="C2600" s="1"/>
      <c r="D2600" s="31"/>
      <c r="E2600" s="31"/>
      <c r="F2600" s="31"/>
      <c r="G2600" s="9" t="str">
        <f t="shared" si="80"/>
        <v/>
      </c>
      <c r="H2600" s="52" t="str">
        <f t="shared" si="81"/>
        <v/>
      </c>
    </row>
    <row r="2601" spans="1:8">
      <c r="A2601" s="48" t="str">
        <f>('ANNEXURE B &amp; C'!Z$3)</f>
        <v>410501</v>
      </c>
      <c r="B2601" s="1">
        <v>2270000</v>
      </c>
      <c r="C2601" s="1" t="s">
        <v>129</v>
      </c>
      <c r="D2601" s="31"/>
      <c r="E2601" s="31"/>
      <c r="F2601" s="31"/>
      <c r="G2601" s="9" t="str">
        <f t="shared" si="80"/>
        <v/>
      </c>
      <c r="H2601" s="52" t="str">
        <f t="shared" si="81"/>
        <v/>
      </c>
    </row>
    <row r="2602" spans="1:8">
      <c r="A2602" s="48" t="str">
        <f>('ANNEXURE B &amp; C'!Z$3)</f>
        <v>410501</v>
      </c>
      <c r="B2602" s="2">
        <v>2271701</v>
      </c>
      <c r="C2602" s="2" t="s">
        <v>130</v>
      </c>
      <c r="D2602" s="20">
        <v>0</v>
      </c>
      <c r="E2602" s="20">
        <v>0</v>
      </c>
      <c r="F2602" s="38">
        <f>('ANNEXURE B &amp; C'!Z$155)</f>
        <v>0</v>
      </c>
      <c r="G2602" s="9" t="str">
        <f t="shared" si="80"/>
        <v/>
      </c>
      <c r="H2602" s="52" t="str">
        <f t="shared" si="81"/>
        <v/>
      </c>
    </row>
    <row r="2603" spans="1:8">
      <c r="A2603" s="48" t="str">
        <f>('ANNEXURE B &amp; C'!Z$3)</f>
        <v>410501</v>
      </c>
      <c r="B2603" s="2">
        <v>2271702</v>
      </c>
      <c r="C2603" s="2" t="s">
        <v>131</v>
      </c>
      <c r="D2603" s="20">
        <v>0</v>
      </c>
      <c r="E2603" s="20">
        <v>0</v>
      </c>
      <c r="F2603" s="38">
        <f>('ANNEXURE B &amp; C'!Z$156)</f>
        <v>0</v>
      </c>
      <c r="G2603" s="9" t="str">
        <f t="shared" si="80"/>
        <v/>
      </c>
      <c r="H2603" s="52" t="str">
        <f t="shared" si="81"/>
        <v/>
      </c>
    </row>
    <row r="2604" spans="1:8">
      <c r="A2604" s="48" t="str">
        <f>('ANNEXURE B &amp; C'!Z$3)</f>
        <v>410501</v>
      </c>
      <c r="B2604" s="2">
        <v>2271703</v>
      </c>
      <c r="C2604" s="2" t="s">
        <v>132</v>
      </c>
      <c r="D2604" s="20">
        <v>0</v>
      </c>
      <c r="E2604" s="20">
        <v>0</v>
      </c>
      <c r="F2604" s="38">
        <f>('ANNEXURE B &amp; C'!Z$157)</f>
        <v>0</v>
      </c>
      <c r="G2604" s="9" t="str">
        <f t="shared" si="80"/>
        <v/>
      </c>
      <c r="H2604" s="52" t="str">
        <f t="shared" si="81"/>
        <v/>
      </c>
    </row>
    <row r="2605" spans="1:8">
      <c r="A2605" s="48" t="str">
        <f>('ANNEXURE B &amp; C'!Z$3)</f>
        <v>410501</v>
      </c>
      <c r="B2605" s="2">
        <v>2271704</v>
      </c>
      <c r="C2605" s="2" t="s">
        <v>133</v>
      </c>
      <c r="D2605" s="20">
        <v>0</v>
      </c>
      <c r="E2605" s="20">
        <v>0</v>
      </c>
      <c r="F2605" s="38">
        <f>('ANNEXURE B &amp; C'!Z$158)</f>
        <v>0</v>
      </c>
      <c r="G2605" s="9" t="str">
        <f t="shared" si="80"/>
        <v/>
      </c>
      <c r="H2605" s="52" t="str">
        <f t="shared" si="81"/>
        <v/>
      </c>
    </row>
    <row r="2606" spans="1:8">
      <c r="A2606" s="48" t="str">
        <f>('ANNEXURE B &amp; C'!Z$3)</f>
        <v>410501</v>
      </c>
      <c r="B2606" s="3">
        <v>2279995</v>
      </c>
      <c r="C2606" s="3" t="s">
        <v>134</v>
      </c>
      <c r="D2606" s="35">
        <v>0</v>
      </c>
      <c r="E2606" s="35">
        <v>0</v>
      </c>
      <c r="F2606" s="35">
        <f>SUM(F2602:F2605)</f>
        <v>0</v>
      </c>
      <c r="G2606" s="9" t="str">
        <f t="shared" si="80"/>
        <v/>
      </c>
      <c r="H2606" s="52" t="str">
        <f t="shared" si="81"/>
        <v/>
      </c>
    </row>
    <row r="2607" spans="1:8">
      <c r="B2607" s="1"/>
      <c r="C2607" s="1"/>
      <c r="D2607" s="31"/>
      <c r="E2607" s="31"/>
      <c r="F2607" s="31"/>
      <c r="G2607" s="9" t="str">
        <f t="shared" si="80"/>
        <v/>
      </c>
      <c r="H2607" s="52" t="str">
        <f t="shared" si="81"/>
        <v/>
      </c>
    </row>
    <row r="2608" spans="1:8">
      <c r="A2608" s="48" t="str">
        <f>('ANNEXURE B &amp; C'!Z$3)</f>
        <v>410501</v>
      </c>
      <c r="B2608" s="1">
        <v>2280000</v>
      </c>
      <c r="C2608" s="1" t="s">
        <v>135</v>
      </c>
      <c r="D2608" s="31"/>
      <c r="E2608" s="31"/>
      <c r="F2608" s="31"/>
      <c r="G2608" s="9" t="str">
        <f t="shared" si="80"/>
        <v/>
      </c>
      <c r="H2608" s="52" t="str">
        <f t="shared" si="81"/>
        <v/>
      </c>
    </row>
    <row r="2609" spans="1:8">
      <c r="A2609" s="48" t="str">
        <f>('ANNEXURE B &amp; C'!Z$3)</f>
        <v>410501</v>
      </c>
      <c r="B2609" s="2">
        <v>2280001</v>
      </c>
      <c r="C2609" s="2" t="s">
        <v>136</v>
      </c>
      <c r="D2609" s="20">
        <v>0</v>
      </c>
      <c r="E2609" s="20">
        <v>0</v>
      </c>
      <c r="F2609" s="38">
        <f>('ANNEXURE B &amp; C'!Z$162)</f>
        <v>0</v>
      </c>
      <c r="G2609" s="9" t="str">
        <f t="shared" si="80"/>
        <v/>
      </c>
      <c r="H2609" s="52" t="str">
        <f t="shared" si="81"/>
        <v/>
      </c>
    </row>
    <row r="2610" spans="1:8">
      <c r="A2610" s="48" t="str">
        <f>('ANNEXURE B &amp; C'!Z$3)</f>
        <v>410501</v>
      </c>
      <c r="B2610" s="2">
        <v>2280002</v>
      </c>
      <c r="C2610" s="2" t="s">
        <v>137</v>
      </c>
      <c r="D2610" s="20">
        <v>0</v>
      </c>
      <c r="E2610" s="20">
        <v>0</v>
      </c>
      <c r="F2610" s="38">
        <f>('ANNEXURE B &amp; C'!Z$163)</f>
        <v>0</v>
      </c>
      <c r="G2610" s="9" t="str">
        <f t="shared" si="80"/>
        <v/>
      </c>
      <c r="H2610" s="52" t="str">
        <f t="shared" si="81"/>
        <v/>
      </c>
    </row>
    <row r="2611" spans="1:8">
      <c r="A2611" s="48" t="str">
        <f>('ANNEXURE B &amp; C'!Z$3)</f>
        <v>410501</v>
      </c>
      <c r="B2611" s="3">
        <v>2289995</v>
      </c>
      <c r="C2611" s="3" t="s">
        <v>138</v>
      </c>
      <c r="D2611" s="39">
        <v>0</v>
      </c>
      <c r="E2611" s="39">
        <v>0</v>
      </c>
      <c r="F2611" s="39">
        <f>SUM(F2609:F2610)</f>
        <v>0</v>
      </c>
      <c r="G2611" s="9" t="str">
        <f t="shared" si="80"/>
        <v/>
      </c>
      <c r="H2611" s="52" t="str">
        <f t="shared" si="81"/>
        <v/>
      </c>
    </row>
    <row r="2612" spans="1:8">
      <c r="B2612" s="1"/>
      <c r="C2612" s="1"/>
      <c r="D2612" s="31"/>
      <c r="E2612" s="31"/>
      <c r="F2612" s="31"/>
      <c r="G2612" s="9" t="str">
        <f t="shared" si="80"/>
        <v/>
      </c>
      <c r="H2612" s="52" t="str">
        <f t="shared" si="81"/>
        <v/>
      </c>
    </row>
    <row r="2613" spans="1:8">
      <c r="A2613" s="48" t="str">
        <f>('ANNEXURE B &amp; C'!Z$3)</f>
        <v>410501</v>
      </c>
      <c r="B2613" s="1">
        <v>2300000</v>
      </c>
      <c r="C2613" s="1" t="s">
        <v>139</v>
      </c>
      <c r="D2613" s="31"/>
      <c r="E2613" s="31"/>
      <c r="F2613" s="31"/>
      <c r="G2613" s="9" t="str">
        <f t="shared" si="80"/>
        <v/>
      </c>
      <c r="H2613" s="52" t="str">
        <f t="shared" si="81"/>
        <v/>
      </c>
    </row>
    <row r="2614" spans="1:8">
      <c r="A2614" s="48" t="str">
        <f>('ANNEXURE B &amp; C'!Z$3)</f>
        <v>410501</v>
      </c>
      <c r="B2614" s="2">
        <v>2300001</v>
      </c>
      <c r="C2614" s="2" t="s">
        <v>140</v>
      </c>
      <c r="D2614" s="20">
        <v>0</v>
      </c>
      <c r="E2614" s="20">
        <v>0</v>
      </c>
      <c r="F2614" s="38">
        <f>('ANNEXURE B &amp; C'!Z$167)</f>
        <v>0</v>
      </c>
      <c r="G2614" s="9" t="str">
        <f t="shared" si="80"/>
        <v/>
      </c>
      <c r="H2614" s="52" t="str">
        <f t="shared" si="81"/>
        <v/>
      </c>
    </row>
    <row r="2615" spans="1:8">
      <c r="A2615" s="48" t="str">
        <f>('ANNEXURE B &amp; C'!Z$3)</f>
        <v>410501</v>
      </c>
      <c r="B2615" s="2">
        <v>2300002</v>
      </c>
      <c r="C2615" s="2" t="s">
        <v>141</v>
      </c>
      <c r="D2615" s="20">
        <v>0</v>
      </c>
      <c r="E2615" s="20">
        <v>0</v>
      </c>
      <c r="F2615" s="38">
        <f>('ANNEXURE B &amp; C'!Z$168)</f>
        <v>0</v>
      </c>
      <c r="G2615" s="9" t="str">
        <f t="shared" si="80"/>
        <v/>
      </c>
      <c r="H2615" s="52" t="str">
        <f t="shared" si="81"/>
        <v/>
      </c>
    </row>
    <row r="2616" spans="1:8">
      <c r="A2616" s="48" t="str">
        <f>('ANNEXURE B &amp; C'!Z$3)</f>
        <v>410501</v>
      </c>
      <c r="B2616" s="2">
        <v>2300003</v>
      </c>
      <c r="C2616" s="2" t="s">
        <v>142</v>
      </c>
      <c r="D2616" s="20">
        <v>0</v>
      </c>
      <c r="E2616" s="20">
        <v>0</v>
      </c>
      <c r="F2616" s="38">
        <f>('ANNEXURE B &amp; C'!Z$169)</f>
        <v>0</v>
      </c>
      <c r="G2616" s="9" t="str">
        <f t="shared" si="80"/>
        <v/>
      </c>
      <c r="H2616" s="52" t="str">
        <f t="shared" si="81"/>
        <v/>
      </c>
    </row>
    <row r="2617" spans="1:8">
      <c r="A2617" s="48" t="str">
        <f>('ANNEXURE B &amp; C'!Z$3)</f>
        <v>410501</v>
      </c>
      <c r="B2617" s="2">
        <v>2300204</v>
      </c>
      <c r="C2617" s="2" t="s">
        <v>143</v>
      </c>
      <c r="D2617" s="20">
        <v>0</v>
      </c>
      <c r="E2617" s="20">
        <v>0</v>
      </c>
      <c r="F2617" s="38">
        <f>('ANNEXURE B &amp; C'!Z$170)</f>
        <v>0</v>
      </c>
      <c r="G2617" s="9" t="str">
        <f t="shared" si="80"/>
        <v/>
      </c>
      <c r="H2617" s="52" t="str">
        <f t="shared" si="81"/>
        <v/>
      </c>
    </row>
    <row r="2618" spans="1:8">
      <c r="A2618" s="48" t="str">
        <f>('ANNEXURE B &amp; C'!Z$3)</f>
        <v>410501</v>
      </c>
      <c r="B2618" s="2">
        <v>2300800</v>
      </c>
      <c r="C2618" s="2" t="s">
        <v>144</v>
      </c>
      <c r="D2618" s="20">
        <v>0</v>
      </c>
      <c r="E2618" s="20">
        <v>0</v>
      </c>
      <c r="F2618" s="38">
        <f>('ANNEXURE B &amp; C'!Z$171)</f>
        <v>0</v>
      </c>
      <c r="G2618" s="9" t="str">
        <f t="shared" si="80"/>
        <v/>
      </c>
      <c r="H2618" s="52" t="str">
        <f t="shared" si="81"/>
        <v/>
      </c>
    </row>
    <row r="2619" spans="1:8">
      <c r="A2619" s="48" t="str">
        <f>('ANNEXURE B &amp; C'!Z$3)</f>
        <v>410501</v>
      </c>
      <c r="B2619" s="2">
        <v>2300801</v>
      </c>
      <c r="C2619" s="2" t="s">
        <v>145</v>
      </c>
      <c r="D2619" s="20">
        <v>0</v>
      </c>
      <c r="E2619" s="20">
        <v>0</v>
      </c>
      <c r="F2619" s="38">
        <f>('ANNEXURE B &amp; C'!Z$172)</f>
        <v>0</v>
      </c>
      <c r="G2619" s="9" t="str">
        <f t="shared" si="80"/>
        <v/>
      </c>
      <c r="H2619" s="52" t="str">
        <f t="shared" si="81"/>
        <v/>
      </c>
    </row>
    <row r="2620" spans="1:8">
      <c r="A2620" s="48" t="str">
        <f>('ANNEXURE B &amp; C'!Z$3)</f>
        <v>410501</v>
      </c>
      <c r="B2620" s="2">
        <v>2300803</v>
      </c>
      <c r="C2620" s="2" t="s">
        <v>146</v>
      </c>
      <c r="D2620" s="20">
        <v>0</v>
      </c>
      <c r="E2620" s="20">
        <v>0</v>
      </c>
      <c r="F2620" s="38">
        <f>('ANNEXURE B &amp; C'!Z$173)</f>
        <v>0</v>
      </c>
      <c r="G2620" s="9" t="str">
        <f t="shared" si="80"/>
        <v/>
      </c>
      <c r="H2620" s="52" t="str">
        <f t="shared" si="81"/>
        <v/>
      </c>
    </row>
    <row r="2621" spans="1:8">
      <c r="A2621" s="48" t="str">
        <f>('ANNEXURE B &amp; C'!Z$3)</f>
        <v>410501</v>
      </c>
      <c r="B2621" s="2">
        <v>2301503</v>
      </c>
      <c r="C2621" s="2" t="s">
        <v>147</v>
      </c>
      <c r="D2621" s="20">
        <v>0</v>
      </c>
      <c r="E2621" s="20">
        <v>0</v>
      </c>
      <c r="F2621" s="38">
        <f>('ANNEXURE B &amp; C'!Z$174)</f>
        <v>0</v>
      </c>
      <c r="G2621" s="9" t="str">
        <f t="shared" si="80"/>
        <v/>
      </c>
      <c r="H2621" s="52" t="str">
        <f t="shared" si="81"/>
        <v/>
      </c>
    </row>
    <row r="2622" spans="1:8">
      <c r="A2622" s="48" t="str">
        <f>('ANNEXURE B &amp; C'!Z$3)</f>
        <v>410501</v>
      </c>
      <c r="B2622" s="2">
        <v>2301802</v>
      </c>
      <c r="C2622" s="2" t="s">
        <v>148</v>
      </c>
      <c r="D2622" s="20">
        <v>0</v>
      </c>
      <c r="E2622" s="20">
        <v>0</v>
      </c>
      <c r="F2622" s="38">
        <f>('ANNEXURE B &amp; C'!Z$175)</f>
        <v>0</v>
      </c>
      <c r="G2622" s="9" t="str">
        <f t="shared" si="80"/>
        <v/>
      </c>
      <c r="H2622" s="52" t="str">
        <f t="shared" si="81"/>
        <v/>
      </c>
    </row>
    <row r="2623" spans="1:8">
      <c r="A2623" s="48" t="str">
        <f>('ANNEXURE B &amp; C'!Z$3)</f>
        <v>410501</v>
      </c>
      <c r="B2623" s="2">
        <v>2301803</v>
      </c>
      <c r="C2623" s="2" t="s">
        <v>149</v>
      </c>
      <c r="D2623" s="20">
        <v>0</v>
      </c>
      <c r="E2623" s="20">
        <v>0</v>
      </c>
      <c r="F2623" s="38">
        <f>('ANNEXURE B &amp; C'!Z$176)</f>
        <v>0</v>
      </c>
      <c r="G2623" s="9" t="str">
        <f t="shared" si="80"/>
        <v/>
      </c>
      <c r="H2623" s="52" t="str">
        <f t="shared" si="81"/>
        <v/>
      </c>
    </row>
    <row r="2624" spans="1:8">
      <c r="A2624" s="48" t="str">
        <f>('ANNEXURE B &amp; C'!Z$3)</f>
        <v>410501</v>
      </c>
      <c r="B2624" s="2">
        <v>2301900</v>
      </c>
      <c r="C2624" s="2" t="s">
        <v>150</v>
      </c>
      <c r="D2624" s="20">
        <v>0</v>
      </c>
      <c r="E2624" s="20">
        <v>-360.63</v>
      </c>
      <c r="F2624" s="38">
        <f>('ANNEXURE B &amp; C'!Z$177)</f>
        <v>-361</v>
      </c>
      <c r="G2624" s="9" t="str">
        <f t="shared" si="80"/>
        <v/>
      </c>
      <c r="H2624" s="52" t="str">
        <f t="shared" si="81"/>
        <v/>
      </c>
    </row>
    <row r="2625" spans="1:8">
      <c r="A2625" s="48" t="str">
        <f>('ANNEXURE B &amp; C'!Z$3)</f>
        <v>410501</v>
      </c>
      <c r="B2625" s="2">
        <v>2301901</v>
      </c>
      <c r="C2625" s="2" t="s">
        <v>151</v>
      </c>
      <c r="D2625" s="20">
        <v>0</v>
      </c>
      <c r="E2625" s="20">
        <v>0</v>
      </c>
      <c r="F2625" s="38">
        <f>('ANNEXURE B &amp; C'!Z$178)</f>
        <v>0</v>
      </c>
      <c r="G2625" s="9" t="str">
        <f t="shared" si="80"/>
        <v/>
      </c>
      <c r="H2625" s="52" t="str">
        <f t="shared" si="81"/>
        <v/>
      </c>
    </row>
    <row r="2626" spans="1:8">
      <c r="A2626" s="48" t="str">
        <f>('ANNEXURE B &amp; C'!Z$3)</f>
        <v>410501</v>
      </c>
      <c r="B2626" s="3">
        <v>2309995</v>
      </c>
      <c r="C2626" s="3" t="s">
        <v>152</v>
      </c>
      <c r="D2626" s="39">
        <v>0</v>
      </c>
      <c r="E2626" s="39">
        <v>-360.63</v>
      </c>
      <c r="F2626" s="39">
        <f>SUM(F2614:F2625)</f>
        <v>-361</v>
      </c>
      <c r="G2626" s="9" t="str">
        <f t="shared" si="80"/>
        <v/>
      </c>
      <c r="H2626" s="52" t="str">
        <f t="shared" si="81"/>
        <v/>
      </c>
    </row>
    <row r="2627" spans="1:8">
      <c r="B2627" s="1"/>
      <c r="C2627" s="1"/>
      <c r="D2627" s="31"/>
      <c r="E2627" s="31"/>
      <c r="F2627" s="31"/>
      <c r="G2627" s="9" t="str">
        <f t="shared" si="80"/>
        <v/>
      </c>
      <c r="H2627" s="52" t="str">
        <f t="shared" si="81"/>
        <v/>
      </c>
    </row>
    <row r="2628" spans="1:8" ht="15.75" thickBot="1">
      <c r="A2628" s="48" t="str">
        <f>('ANNEXURE B &amp; C'!Z$3)</f>
        <v>410501</v>
      </c>
      <c r="B2628" s="4">
        <v>2359997</v>
      </c>
      <c r="C2628" s="4" t="s">
        <v>153</v>
      </c>
      <c r="D2628" s="40">
        <v>0</v>
      </c>
      <c r="E2628" s="40">
        <v>-360.63</v>
      </c>
      <c r="F2628" s="40">
        <f>SUM(F2626+F2611+F2606+F2599+F2593+F2586)</f>
        <v>-361</v>
      </c>
      <c r="G2628" s="9" t="str">
        <f t="shared" si="80"/>
        <v/>
      </c>
      <c r="H2628" s="52" t="str">
        <f t="shared" si="81"/>
        <v/>
      </c>
    </row>
    <row r="2629" spans="1:8" ht="15.75" thickTop="1">
      <c r="B2629" s="1"/>
      <c r="C2629" s="1"/>
      <c r="D2629" s="31"/>
      <c r="E2629" s="31"/>
      <c r="F2629" s="31"/>
      <c r="G2629" s="9" t="str">
        <f t="shared" si="80"/>
        <v/>
      </c>
      <c r="H2629" s="52" t="str">
        <f t="shared" si="81"/>
        <v/>
      </c>
    </row>
    <row r="2630" spans="1:8" ht="15.75" thickBot="1">
      <c r="A2630" s="48" t="str">
        <f>('ANNEXURE B &amp; C'!Z$3)</f>
        <v>410501</v>
      </c>
      <c r="B2630" s="5">
        <v>2379995</v>
      </c>
      <c r="C2630" s="5" t="s">
        <v>154</v>
      </c>
      <c r="D2630" s="41">
        <v>0</v>
      </c>
      <c r="E2630" s="41">
        <v>-360.63</v>
      </c>
      <c r="F2630" s="41">
        <f>SUM(F2628)</f>
        <v>-361</v>
      </c>
      <c r="G2630" s="9" t="str">
        <f t="shared" si="80"/>
        <v/>
      </c>
      <c r="H2630" s="52" t="str">
        <f t="shared" si="81"/>
        <v/>
      </c>
    </row>
    <row r="2631" spans="1:8">
      <c r="B2631" s="1"/>
      <c r="C2631" s="1"/>
      <c r="D2631" s="31"/>
      <c r="E2631" s="31"/>
      <c r="F2631" s="31"/>
      <c r="G2631" s="9" t="str">
        <f t="shared" si="80"/>
        <v/>
      </c>
      <c r="H2631" s="52" t="str">
        <f t="shared" si="81"/>
        <v/>
      </c>
    </row>
    <row r="2632" spans="1:8" ht="15.75" thickBot="1">
      <c r="A2632" s="48" t="str">
        <f>('ANNEXURE B &amp; C'!Z$3)</f>
        <v>410501</v>
      </c>
      <c r="B2632" s="5">
        <v>2459998</v>
      </c>
      <c r="C2632" s="5" t="s">
        <v>155</v>
      </c>
      <c r="D2632" s="41">
        <v>0</v>
      </c>
      <c r="E2632" s="41">
        <v>-360.63</v>
      </c>
      <c r="F2632" s="41">
        <f>SUM(F2630)</f>
        <v>-361</v>
      </c>
      <c r="G2632" s="9" t="str">
        <f t="shared" si="80"/>
        <v/>
      </c>
      <c r="H2632" s="52" t="str">
        <f t="shared" si="81"/>
        <v/>
      </c>
    </row>
    <row r="2633" spans="1:8">
      <c r="B2633" s="1"/>
      <c r="C2633" s="1"/>
      <c r="D2633" s="31"/>
      <c r="E2633" s="31"/>
      <c r="F2633" s="31"/>
      <c r="G2633" s="9" t="str">
        <f t="shared" si="80"/>
        <v/>
      </c>
      <c r="H2633" s="52" t="str">
        <f t="shared" si="81"/>
        <v/>
      </c>
    </row>
    <row r="2634" spans="1:8">
      <c r="A2634" s="48" t="str">
        <f>('ANNEXURE B &amp; C'!Z$3)</f>
        <v>410501</v>
      </c>
      <c r="B2634" s="1">
        <v>3010000</v>
      </c>
      <c r="C2634" s="1" t="s">
        <v>156</v>
      </c>
      <c r="D2634" s="31"/>
      <c r="E2634" s="31"/>
      <c r="F2634" s="31"/>
      <c r="G2634" s="9" t="str">
        <f t="shared" ref="G2634:G2697" si="82">IF(E2634&lt;0.01,"",IF(E2634&gt;F2634,"BUDGET ERROR - INSUFICIENT",""))</f>
        <v/>
      </c>
      <c r="H2634" s="52" t="str">
        <f t="shared" ref="H2634:H2697" si="83">IF(F2634&lt;0.1,"",IF(D2634=0,"NO ORIGINAL BUDGET",(F2634-D2634)/D2634))</f>
        <v/>
      </c>
    </row>
    <row r="2635" spans="1:8">
      <c r="A2635" s="48" t="str">
        <f>('ANNEXURE B &amp; C'!Z$3)</f>
        <v>410501</v>
      </c>
      <c r="B2635" s="2">
        <v>3010001</v>
      </c>
      <c r="C2635" s="2" t="s">
        <v>112</v>
      </c>
      <c r="D2635" s="38">
        <v>2369422</v>
      </c>
      <c r="E2635" s="38">
        <v>1320933.5999999999</v>
      </c>
      <c r="F2635" s="38">
        <f>('ANNEXURE B &amp; C'!Z$188)</f>
        <v>2700551</v>
      </c>
      <c r="G2635" s="9" t="str">
        <f t="shared" si="82"/>
        <v/>
      </c>
      <c r="H2635" s="52">
        <f t="shared" si="83"/>
        <v>0.13975096036079684</v>
      </c>
    </row>
    <row r="2636" spans="1:8">
      <c r="A2636" s="48" t="str">
        <f>('ANNEXURE B &amp; C'!Z$3)</f>
        <v>410501</v>
      </c>
      <c r="B2636" s="2">
        <v>3010002</v>
      </c>
      <c r="C2636" s="2" t="s">
        <v>155</v>
      </c>
      <c r="D2636" s="38">
        <v>0</v>
      </c>
      <c r="E2636" s="38">
        <v>-360.63</v>
      </c>
      <c r="F2636" s="38">
        <f>('ANNEXURE B &amp; C'!Z$189)</f>
        <v>-361</v>
      </c>
      <c r="G2636" s="9" t="str">
        <f t="shared" si="82"/>
        <v/>
      </c>
      <c r="H2636" s="52" t="str">
        <f t="shared" si="83"/>
        <v/>
      </c>
    </row>
    <row r="2637" spans="1:8">
      <c r="A2637" s="48" t="str">
        <f>('ANNEXURE B &amp; C'!Z$3)</f>
        <v>410501</v>
      </c>
      <c r="B2637" s="2"/>
      <c r="C2637" s="1" t="s">
        <v>338</v>
      </c>
      <c r="D2637" s="39"/>
      <c r="E2637" s="39"/>
      <c r="F2637" s="39">
        <f>('ANNEXURE B &amp; C'!Z$190)</f>
        <v>0</v>
      </c>
      <c r="G2637" s="9" t="str">
        <f t="shared" si="82"/>
        <v/>
      </c>
      <c r="H2637" s="52" t="str">
        <f t="shared" si="83"/>
        <v/>
      </c>
    </row>
    <row r="2638" spans="1:8" ht="15.75" thickBot="1">
      <c r="A2638" s="48" t="str">
        <f>('ANNEXURE B &amp; C'!Z$3)</f>
        <v>410501</v>
      </c>
      <c r="B2638" s="5">
        <v>3019995</v>
      </c>
      <c r="C2638" s="5" t="s">
        <v>339</v>
      </c>
      <c r="D2638" s="37">
        <v>2369422</v>
      </c>
      <c r="E2638" s="37">
        <v>1320572.97</v>
      </c>
      <c r="F2638" s="37">
        <f>('ANNEXURE B &amp; C'!Z$191)</f>
        <v>2700190</v>
      </c>
      <c r="G2638" s="9" t="str">
        <f t="shared" si="82"/>
        <v/>
      </c>
      <c r="H2638" s="52">
        <f t="shared" si="83"/>
        <v>0.13959860252838033</v>
      </c>
    </row>
    <row r="2639" spans="1:8">
      <c r="B2639" s="1"/>
      <c r="C2639" s="1"/>
      <c r="D2639" s="31"/>
      <c r="E2639" s="31"/>
      <c r="F2639" s="31"/>
      <c r="G2639" s="9" t="str">
        <f t="shared" si="82"/>
        <v/>
      </c>
      <c r="H2639" s="52" t="str">
        <f t="shared" si="83"/>
        <v/>
      </c>
    </row>
    <row r="2640" spans="1:8">
      <c r="A2640" s="48" t="str">
        <f>('ANNEXURE B &amp; C'!Z$3)</f>
        <v>410501</v>
      </c>
      <c r="B2640" s="1">
        <v>4030000</v>
      </c>
      <c r="C2640" s="1" t="s">
        <v>157</v>
      </c>
      <c r="D2640" s="31"/>
      <c r="E2640" s="31"/>
      <c r="F2640" s="31"/>
      <c r="G2640" s="9" t="str">
        <f t="shared" si="82"/>
        <v/>
      </c>
      <c r="H2640" s="52" t="str">
        <f t="shared" si="83"/>
        <v/>
      </c>
    </row>
    <row r="2641" spans="1:8">
      <c r="A2641" s="48" t="str">
        <f>('ANNEXURE B &amp; C'!Z$3)</f>
        <v>410501</v>
      </c>
      <c r="B2641" s="2">
        <v>4030001</v>
      </c>
      <c r="C2641" s="2" t="s">
        <v>158</v>
      </c>
      <c r="D2641" s="20">
        <v>0</v>
      </c>
      <c r="E2641" s="20">
        <v>0</v>
      </c>
      <c r="F2641" s="38">
        <f>('ANNEXURE B &amp; C'!Z$194)</f>
        <v>0</v>
      </c>
      <c r="G2641" s="9" t="str">
        <f t="shared" si="82"/>
        <v/>
      </c>
      <c r="H2641" s="52" t="str">
        <f t="shared" si="83"/>
        <v/>
      </c>
    </row>
    <row r="2642" spans="1:8">
      <c r="A2642" s="48" t="str">
        <f>('ANNEXURE B &amp; C'!Z$3)</f>
        <v>410501</v>
      </c>
      <c r="B2642" s="2">
        <v>4030002</v>
      </c>
      <c r="C2642" s="2" t="s">
        <v>159</v>
      </c>
      <c r="D2642" s="20">
        <v>0</v>
      </c>
      <c r="E2642" s="20">
        <v>0</v>
      </c>
      <c r="F2642" s="38">
        <f>('ANNEXURE B &amp; C'!Z$195)</f>
        <v>0</v>
      </c>
      <c r="G2642" s="9" t="str">
        <f t="shared" si="82"/>
        <v/>
      </c>
      <c r="H2642" s="52" t="str">
        <f t="shared" si="83"/>
        <v/>
      </c>
    </row>
    <row r="2643" spans="1:8">
      <c r="A2643" s="48" t="str">
        <f>('ANNEXURE B &amp; C'!Z$3)</f>
        <v>410501</v>
      </c>
      <c r="B2643" s="2">
        <v>4030003</v>
      </c>
      <c r="C2643" s="2" t="s">
        <v>160</v>
      </c>
      <c r="D2643" s="20">
        <v>0</v>
      </c>
      <c r="E2643" s="20">
        <v>0</v>
      </c>
      <c r="F2643" s="38">
        <f>('ANNEXURE B &amp; C'!Z$196)</f>
        <v>0</v>
      </c>
      <c r="G2643" s="9" t="str">
        <f t="shared" si="82"/>
        <v/>
      </c>
      <c r="H2643" s="52" t="str">
        <f t="shared" si="83"/>
        <v/>
      </c>
    </row>
    <row r="2644" spans="1:8">
      <c r="A2644" s="48" t="str">
        <f>('ANNEXURE B &amp; C'!Z$3)</f>
        <v>410501</v>
      </c>
      <c r="B2644" s="2">
        <v>4030004</v>
      </c>
      <c r="C2644" s="2" t="s">
        <v>161</v>
      </c>
      <c r="D2644" s="20">
        <v>0</v>
      </c>
      <c r="E2644" s="20">
        <v>0</v>
      </c>
      <c r="F2644" s="38">
        <f>('ANNEXURE B &amp; C'!Z$197)</f>
        <v>0</v>
      </c>
      <c r="G2644" s="9" t="str">
        <f t="shared" si="82"/>
        <v/>
      </c>
      <c r="H2644" s="52" t="str">
        <f t="shared" si="83"/>
        <v/>
      </c>
    </row>
    <row r="2645" spans="1:8">
      <c r="A2645" s="48" t="str">
        <f>('ANNEXURE B &amp; C'!Z$3)</f>
        <v>410501</v>
      </c>
      <c r="B2645" s="2">
        <v>4030005</v>
      </c>
      <c r="C2645" s="2" t="s">
        <v>162</v>
      </c>
      <c r="D2645" s="20">
        <v>0</v>
      </c>
      <c r="E2645" s="20">
        <v>0</v>
      </c>
      <c r="F2645" s="38">
        <f>('ANNEXURE B &amp; C'!Z$198)</f>
        <v>0</v>
      </c>
      <c r="G2645" s="9" t="str">
        <f t="shared" si="82"/>
        <v/>
      </c>
      <c r="H2645" s="52" t="str">
        <f t="shared" si="83"/>
        <v/>
      </c>
    </row>
    <row r="2646" spans="1:8" ht="15.75" thickBot="1">
      <c r="A2646" s="48" t="str">
        <f>('ANNEXURE B &amp; C'!Z$3)</f>
        <v>410501</v>
      </c>
      <c r="B2646" s="3">
        <v>4039995</v>
      </c>
      <c r="C2646" s="3" t="s">
        <v>163</v>
      </c>
      <c r="D2646" s="42">
        <v>0</v>
      </c>
      <c r="E2646" s="36">
        <v>0</v>
      </c>
      <c r="F2646" s="43">
        <f>SUM(F2641:F2645)</f>
        <v>0</v>
      </c>
      <c r="G2646" s="9" t="str">
        <f t="shared" si="82"/>
        <v/>
      </c>
      <c r="H2646" s="52" t="str">
        <f t="shared" si="83"/>
        <v/>
      </c>
    </row>
    <row r="2647" spans="1:8" ht="15.75" thickTop="1">
      <c r="B2647" s="2"/>
      <c r="C2647" s="2"/>
      <c r="D2647" s="32"/>
      <c r="E2647" s="32"/>
      <c r="G2647" s="9" t="str">
        <f t="shared" si="82"/>
        <v/>
      </c>
      <c r="H2647" s="52" t="str">
        <f t="shared" si="83"/>
        <v/>
      </c>
    </row>
    <row r="2648" spans="1:8">
      <c r="A2648" s="48" t="str">
        <f>('ANNEXURE B &amp; C'!Z$3)</f>
        <v>410501</v>
      </c>
      <c r="B2648" s="1">
        <v>4030000</v>
      </c>
      <c r="C2648" s="1" t="s">
        <v>164</v>
      </c>
      <c r="D2648" s="31"/>
      <c r="E2648" s="31"/>
      <c r="F2648" s="31"/>
      <c r="G2648" s="9" t="str">
        <f t="shared" si="82"/>
        <v/>
      </c>
      <c r="H2648" s="52" t="str">
        <f t="shared" si="83"/>
        <v/>
      </c>
    </row>
    <row r="2649" spans="1:8">
      <c r="A2649" s="48" t="str">
        <f>('ANNEXURE B &amp; C'!Z$3)</f>
        <v>410501</v>
      </c>
      <c r="B2649" s="2">
        <v>4031001</v>
      </c>
      <c r="C2649" s="2" t="s">
        <v>158</v>
      </c>
      <c r="D2649" s="20">
        <v>0</v>
      </c>
      <c r="E2649" s="20">
        <v>0</v>
      </c>
      <c r="F2649" s="38">
        <f>('ANNEXURE B &amp; C'!Z$202)</f>
        <v>0</v>
      </c>
      <c r="G2649" s="9" t="str">
        <f t="shared" si="82"/>
        <v/>
      </c>
      <c r="H2649" s="52" t="str">
        <f t="shared" si="83"/>
        <v/>
      </c>
    </row>
    <row r="2650" spans="1:8">
      <c r="A2650" s="48" t="str">
        <f>('ANNEXURE B &amp; C'!Z$3)</f>
        <v>410501</v>
      </c>
      <c r="B2650" s="2">
        <v>4031002</v>
      </c>
      <c r="C2650" s="2" t="s">
        <v>159</v>
      </c>
      <c r="D2650" s="20">
        <v>0</v>
      </c>
      <c r="E2650" s="20">
        <v>0</v>
      </c>
      <c r="F2650" s="38">
        <f>('ANNEXURE B &amp; C'!Z$203)</f>
        <v>0</v>
      </c>
      <c r="G2650" s="9" t="str">
        <f t="shared" si="82"/>
        <v/>
      </c>
      <c r="H2650" s="52" t="str">
        <f t="shared" si="83"/>
        <v/>
      </c>
    </row>
    <row r="2651" spans="1:8">
      <c r="A2651" s="48" t="str">
        <f>('ANNEXURE B &amp; C'!Z$3)</f>
        <v>410501</v>
      </c>
      <c r="B2651" s="2">
        <v>4031003</v>
      </c>
      <c r="C2651" s="2" t="s">
        <v>160</v>
      </c>
      <c r="D2651" s="20">
        <v>0</v>
      </c>
      <c r="E2651" s="20">
        <v>0</v>
      </c>
      <c r="F2651" s="38">
        <f>('ANNEXURE B &amp; C'!Z$204)</f>
        <v>0</v>
      </c>
      <c r="G2651" s="9" t="str">
        <f t="shared" si="82"/>
        <v/>
      </c>
      <c r="H2651" s="52" t="str">
        <f t="shared" si="83"/>
        <v/>
      </c>
    </row>
    <row r="2652" spans="1:8">
      <c r="A2652" s="48" t="str">
        <f>('ANNEXURE B &amp; C'!Z$3)</f>
        <v>410501</v>
      </c>
      <c r="B2652" s="2">
        <v>4031004</v>
      </c>
      <c r="C2652" s="2" t="s">
        <v>161</v>
      </c>
      <c r="D2652" s="20">
        <v>0</v>
      </c>
      <c r="E2652" s="20">
        <v>0</v>
      </c>
      <c r="F2652" s="38">
        <f>('ANNEXURE B &amp; C'!Z$205)</f>
        <v>0</v>
      </c>
      <c r="G2652" s="9" t="str">
        <f t="shared" si="82"/>
        <v/>
      </c>
      <c r="H2652" s="52" t="str">
        <f t="shared" si="83"/>
        <v/>
      </c>
    </row>
    <row r="2653" spans="1:8">
      <c r="A2653" s="48" t="str">
        <f>('ANNEXURE B &amp; C'!Z$3)</f>
        <v>410501</v>
      </c>
      <c r="B2653" s="2">
        <v>4031005</v>
      </c>
      <c r="C2653" s="2" t="s">
        <v>162</v>
      </c>
      <c r="D2653" s="20">
        <v>0</v>
      </c>
      <c r="E2653" s="20">
        <v>0</v>
      </c>
      <c r="F2653" s="38">
        <f>('ANNEXURE B &amp; C'!Z$206)</f>
        <v>0</v>
      </c>
      <c r="G2653" s="9" t="str">
        <f t="shared" si="82"/>
        <v/>
      </c>
      <c r="H2653" s="52" t="str">
        <f t="shared" si="83"/>
        <v/>
      </c>
    </row>
    <row r="2654" spans="1:8">
      <c r="A2654" s="48" t="str">
        <f>('ANNEXURE B &amp; C'!Z$3)</f>
        <v>410501</v>
      </c>
      <c r="B2654" s="3">
        <v>4039995</v>
      </c>
      <c r="C2654" s="3" t="s">
        <v>165</v>
      </c>
      <c r="D2654" s="39">
        <v>0</v>
      </c>
      <c r="E2654" s="39">
        <v>0</v>
      </c>
      <c r="F2654" s="39">
        <f>SUM(F2649:F2653)</f>
        <v>0</v>
      </c>
      <c r="G2654" s="9" t="str">
        <f t="shared" si="82"/>
        <v/>
      </c>
      <c r="H2654" s="52" t="str">
        <f t="shared" si="83"/>
        <v/>
      </c>
    </row>
    <row r="2655" spans="1:8">
      <c r="B2655" s="2"/>
      <c r="C2655" s="2"/>
      <c r="D2655" s="32"/>
      <c r="E2655" s="32"/>
      <c r="G2655" s="9" t="str">
        <f t="shared" si="82"/>
        <v/>
      </c>
      <c r="H2655" s="52" t="str">
        <f t="shared" si="83"/>
        <v/>
      </c>
    </row>
    <row r="2656" spans="1:8" ht="15.75" thickBot="1">
      <c r="A2656" s="48" t="str">
        <f>('ANNEXURE B &amp; C'!Z$3)</f>
        <v>410501</v>
      </c>
      <c r="B2656" s="5">
        <v>4039995</v>
      </c>
      <c r="C2656" s="5" t="s">
        <v>166</v>
      </c>
      <c r="D2656" s="41">
        <v>0</v>
      </c>
      <c r="E2656" s="41">
        <v>0</v>
      </c>
      <c r="F2656" s="41">
        <f>SUM(F2654+F2646)</f>
        <v>0</v>
      </c>
      <c r="G2656" s="9" t="str">
        <f t="shared" si="82"/>
        <v/>
      </c>
      <c r="H2656" s="52" t="str">
        <f t="shared" si="83"/>
        <v/>
      </c>
    </row>
    <row r="2657" spans="1:8">
      <c r="G2657" s="9" t="str">
        <f t="shared" si="82"/>
        <v/>
      </c>
      <c r="H2657" s="52" t="str">
        <f t="shared" si="83"/>
        <v/>
      </c>
    </row>
    <row r="2658" spans="1:8">
      <c r="A2658" s="48" t="str">
        <f>('ANNEXURE B &amp; C'!AA$3)</f>
        <v>410502</v>
      </c>
      <c r="B2658" s="1">
        <v>1000000</v>
      </c>
      <c r="C2658" s="1" t="s">
        <v>0</v>
      </c>
      <c r="D2658" s="31"/>
      <c r="E2658" s="31"/>
      <c r="G2658" s="9" t="str">
        <f t="shared" si="82"/>
        <v/>
      </c>
      <c r="H2658" s="52" t="str">
        <f t="shared" si="83"/>
        <v/>
      </c>
    </row>
    <row r="2659" spans="1:8">
      <c r="B2659" s="1"/>
      <c r="C2659" s="1"/>
      <c r="D2659" s="31"/>
      <c r="E2659" s="31"/>
      <c r="G2659" s="9" t="str">
        <f t="shared" si="82"/>
        <v/>
      </c>
      <c r="H2659" s="52" t="str">
        <f t="shared" si="83"/>
        <v/>
      </c>
    </row>
    <row r="2660" spans="1:8">
      <c r="A2660" s="48" t="str">
        <f>('ANNEXURE B &amp; C'!AA$3)</f>
        <v>410502</v>
      </c>
      <c r="B2660" s="1">
        <v>1020000</v>
      </c>
      <c r="C2660" s="1" t="s">
        <v>2</v>
      </c>
      <c r="D2660" s="31"/>
      <c r="E2660" s="31"/>
      <c r="F2660" s="31"/>
      <c r="G2660" s="9" t="str">
        <f t="shared" si="82"/>
        <v/>
      </c>
      <c r="H2660" s="52" t="str">
        <f t="shared" si="83"/>
        <v/>
      </c>
    </row>
    <row r="2661" spans="1:8">
      <c r="A2661" s="48" t="str">
        <f>('ANNEXURE B &amp; C'!AA$3)</f>
        <v>410502</v>
      </c>
      <c r="B2661" s="2">
        <v>1020001</v>
      </c>
      <c r="C2661" s="2" t="s">
        <v>3</v>
      </c>
      <c r="D2661" s="20">
        <v>0</v>
      </c>
      <c r="E2661" s="20">
        <v>0</v>
      </c>
      <c r="F2661" s="38">
        <f>('ANNEXURE B &amp; C'!AA$10)</f>
        <v>0</v>
      </c>
      <c r="G2661" s="9" t="str">
        <f t="shared" si="82"/>
        <v/>
      </c>
      <c r="H2661" s="52" t="str">
        <f t="shared" si="83"/>
        <v/>
      </c>
    </row>
    <row r="2662" spans="1:8">
      <c r="A2662" s="48" t="str">
        <f>('ANNEXURE B &amp; C'!AA$3)</f>
        <v>410502</v>
      </c>
      <c r="B2662" s="2">
        <v>1020002</v>
      </c>
      <c r="C2662" s="2" t="s">
        <v>4</v>
      </c>
      <c r="D2662" s="20">
        <v>0</v>
      </c>
      <c r="E2662" s="20">
        <v>0</v>
      </c>
      <c r="F2662" s="38">
        <f>('ANNEXURE B &amp; C'!AA$11)</f>
        <v>0</v>
      </c>
      <c r="G2662" s="9" t="str">
        <f t="shared" si="82"/>
        <v/>
      </c>
      <c r="H2662" s="52" t="str">
        <f t="shared" si="83"/>
        <v/>
      </c>
    </row>
    <row r="2663" spans="1:8">
      <c r="A2663" s="48" t="str">
        <f>('ANNEXURE B &amp; C'!AA$3)</f>
        <v>410502</v>
      </c>
      <c r="B2663" s="2">
        <v>1020004</v>
      </c>
      <c r="C2663" s="2" t="s">
        <v>5</v>
      </c>
      <c r="D2663" s="20">
        <v>0</v>
      </c>
      <c r="E2663" s="20">
        <v>0</v>
      </c>
      <c r="F2663" s="38">
        <f>('ANNEXURE B &amp; C'!AA$12)</f>
        <v>0</v>
      </c>
      <c r="G2663" s="9" t="str">
        <f t="shared" si="82"/>
        <v/>
      </c>
      <c r="H2663" s="52" t="str">
        <f t="shared" si="83"/>
        <v/>
      </c>
    </row>
    <row r="2664" spans="1:8">
      <c r="A2664" s="48" t="str">
        <f>('ANNEXURE B &amp; C'!AA$3)</f>
        <v>410502</v>
      </c>
      <c r="B2664" s="2">
        <v>1020005</v>
      </c>
      <c r="C2664" s="2" t="s">
        <v>6</v>
      </c>
      <c r="D2664" s="20">
        <v>0</v>
      </c>
      <c r="E2664" s="20">
        <v>0</v>
      </c>
      <c r="F2664" s="38">
        <f>('ANNEXURE B &amp; C'!AA$13)</f>
        <v>0</v>
      </c>
      <c r="G2664" s="9" t="str">
        <f t="shared" si="82"/>
        <v/>
      </c>
      <c r="H2664" s="52" t="str">
        <f t="shared" si="83"/>
        <v/>
      </c>
    </row>
    <row r="2665" spans="1:8">
      <c r="A2665" s="48" t="str">
        <f>('ANNEXURE B &amp; C'!AA$3)</f>
        <v>410502</v>
      </c>
      <c r="B2665" s="2">
        <v>1020006</v>
      </c>
      <c r="C2665" s="2" t="s">
        <v>7</v>
      </c>
      <c r="D2665" s="20">
        <v>0</v>
      </c>
      <c r="E2665" s="20">
        <v>0</v>
      </c>
      <c r="F2665" s="38">
        <f>('ANNEXURE B &amp; C'!AA$14)</f>
        <v>0</v>
      </c>
      <c r="G2665" s="9" t="str">
        <f t="shared" si="82"/>
        <v/>
      </c>
      <c r="H2665" s="52" t="str">
        <f t="shared" si="83"/>
        <v/>
      </c>
    </row>
    <row r="2666" spans="1:8">
      <c r="A2666" s="48" t="str">
        <f>('ANNEXURE B &amp; C'!AA$3)</f>
        <v>410502</v>
      </c>
      <c r="B2666" s="2">
        <v>1020007</v>
      </c>
      <c r="C2666" s="2" t="s">
        <v>8</v>
      </c>
      <c r="D2666" s="20">
        <v>0</v>
      </c>
      <c r="E2666" s="20">
        <v>0</v>
      </c>
      <c r="F2666" s="38">
        <f>('ANNEXURE B &amp; C'!AA$15)</f>
        <v>0</v>
      </c>
      <c r="G2666" s="9" t="str">
        <f t="shared" si="82"/>
        <v/>
      </c>
      <c r="H2666" s="52" t="str">
        <f t="shared" si="83"/>
        <v/>
      </c>
    </row>
    <row r="2667" spans="1:8">
      <c r="A2667" s="48" t="str">
        <f>('ANNEXURE B &amp; C'!AA$3)</f>
        <v>410502</v>
      </c>
      <c r="B2667" s="2">
        <v>1020009</v>
      </c>
      <c r="C2667" s="2" t="s">
        <v>9</v>
      </c>
      <c r="D2667" s="20">
        <v>0</v>
      </c>
      <c r="E2667" s="20">
        <v>0</v>
      </c>
      <c r="F2667" s="38">
        <f>('ANNEXURE B &amp; C'!AA$16)</f>
        <v>0</v>
      </c>
      <c r="G2667" s="9" t="str">
        <f t="shared" si="82"/>
        <v/>
      </c>
      <c r="H2667" s="52" t="str">
        <f t="shared" si="83"/>
        <v/>
      </c>
    </row>
    <row r="2668" spans="1:8">
      <c r="A2668" s="48" t="str">
        <f>('ANNEXURE B &amp; C'!AA$3)</f>
        <v>410502</v>
      </c>
      <c r="B2668" s="2">
        <v>1020010</v>
      </c>
      <c r="C2668" s="2" t="s">
        <v>10</v>
      </c>
      <c r="D2668" s="20">
        <v>0</v>
      </c>
      <c r="E2668" s="20">
        <v>0</v>
      </c>
      <c r="F2668" s="38">
        <f>('ANNEXURE B &amp; C'!AA$17)</f>
        <v>0</v>
      </c>
      <c r="G2668" s="9" t="str">
        <f t="shared" si="82"/>
        <v/>
      </c>
      <c r="H2668" s="52" t="str">
        <f t="shared" si="83"/>
        <v/>
      </c>
    </row>
    <row r="2669" spans="1:8">
      <c r="A2669" s="48" t="str">
        <f>('ANNEXURE B &amp; C'!AA$3)</f>
        <v>410502</v>
      </c>
      <c r="B2669" s="2">
        <v>1020011</v>
      </c>
      <c r="C2669" s="2" t="s">
        <v>11</v>
      </c>
      <c r="D2669" s="20">
        <v>0</v>
      </c>
      <c r="E2669" s="20">
        <v>0</v>
      </c>
      <c r="F2669" s="38">
        <f>('ANNEXURE B &amp; C'!AA$18)</f>
        <v>0</v>
      </c>
      <c r="G2669" s="9" t="str">
        <f t="shared" si="82"/>
        <v/>
      </c>
      <c r="H2669" s="52" t="str">
        <f t="shared" si="83"/>
        <v/>
      </c>
    </row>
    <row r="2670" spans="1:8">
      <c r="A2670" s="48" t="str">
        <f>('ANNEXURE B &amp; C'!AA$3)</f>
        <v>410502</v>
      </c>
      <c r="B2670" s="2">
        <v>1020012</v>
      </c>
      <c r="C2670" s="2" t="s">
        <v>12</v>
      </c>
      <c r="D2670" s="20">
        <v>0</v>
      </c>
      <c r="E2670" s="20">
        <v>0</v>
      </c>
      <c r="F2670" s="38">
        <f>('ANNEXURE B &amp; C'!AA$19)</f>
        <v>0</v>
      </c>
      <c r="G2670" s="9" t="str">
        <f t="shared" si="82"/>
        <v/>
      </c>
      <c r="H2670" s="52" t="str">
        <f t="shared" si="83"/>
        <v/>
      </c>
    </row>
    <row r="2671" spans="1:8">
      <c r="A2671" s="48" t="str">
        <f>('ANNEXURE B &amp; C'!AA$3)</f>
        <v>410502</v>
      </c>
      <c r="B2671" s="2">
        <v>1020013</v>
      </c>
      <c r="C2671" s="2" t="s">
        <v>13</v>
      </c>
      <c r="D2671" s="20">
        <v>0</v>
      </c>
      <c r="E2671" s="20">
        <v>0</v>
      </c>
      <c r="F2671" s="38">
        <f>('ANNEXURE B &amp; C'!AA$20)</f>
        <v>0</v>
      </c>
      <c r="G2671" s="9" t="str">
        <f t="shared" si="82"/>
        <v/>
      </c>
      <c r="H2671" s="52" t="str">
        <f t="shared" si="83"/>
        <v/>
      </c>
    </row>
    <row r="2672" spans="1:8">
      <c r="A2672" s="48" t="str">
        <f>('ANNEXURE B &amp; C'!AA$3)</f>
        <v>410502</v>
      </c>
      <c r="B2672" s="2">
        <v>1020014</v>
      </c>
      <c r="C2672" s="2" t="s">
        <v>14</v>
      </c>
      <c r="D2672" s="20">
        <v>0</v>
      </c>
      <c r="E2672" s="20">
        <v>0</v>
      </c>
      <c r="F2672" s="38">
        <f>('ANNEXURE B &amp; C'!AA$21)</f>
        <v>0</v>
      </c>
      <c r="G2672" s="9" t="str">
        <f t="shared" si="82"/>
        <v/>
      </c>
      <c r="H2672" s="52" t="str">
        <f t="shared" si="83"/>
        <v/>
      </c>
    </row>
    <row r="2673" spans="1:8" ht="15.75" thickBot="1">
      <c r="A2673" s="48" t="str">
        <f>('ANNEXURE B &amp; C'!AA$3)</f>
        <v>410502</v>
      </c>
      <c r="B2673" s="3">
        <v>1029990</v>
      </c>
      <c r="C2673" s="3" t="s">
        <v>15</v>
      </c>
      <c r="D2673" s="41">
        <v>0</v>
      </c>
      <c r="E2673" s="41">
        <v>0</v>
      </c>
      <c r="F2673" s="41">
        <f>SUM(F2661:F2672)</f>
        <v>0</v>
      </c>
      <c r="G2673" s="9" t="str">
        <f t="shared" si="82"/>
        <v/>
      </c>
      <c r="H2673" s="52" t="str">
        <f t="shared" si="83"/>
        <v/>
      </c>
    </row>
    <row r="2674" spans="1:8">
      <c r="B2674" s="1"/>
      <c r="C2674" s="1"/>
      <c r="D2674" s="31"/>
      <c r="E2674" s="31"/>
      <c r="F2674" s="31"/>
      <c r="G2674" s="9" t="str">
        <f t="shared" si="82"/>
        <v/>
      </c>
      <c r="H2674" s="52" t="str">
        <f t="shared" si="83"/>
        <v/>
      </c>
    </row>
    <row r="2675" spans="1:8">
      <c r="A2675" s="48" t="str">
        <f>('ANNEXURE B &amp; C'!AA$3)</f>
        <v>410502</v>
      </c>
      <c r="B2675" s="1">
        <v>1030000</v>
      </c>
      <c r="C2675" s="1" t="s">
        <v>16</v>
      </c>
      <c r="D2675" s="31"/>
      <c r="E2675" s="31"/>
      <c r="F2675" s="31"/>
      <c r="G2675" s="9" t="str">
        <f t="shared" si="82"/>
        <v/>
      </c>
      <c r="H2675" s="52" t="str">
        <f t="shared" si="83"/>
        <v/>
      </c>
    </row>
    <row r="2676" spans="1:8">
      <c r="A2676" s="48" t="str">
        <f>('ANNEXURE B &amp; C'!AA$3)</f>
        <v>410502</v>
      </c>
      <c r="B2676" s="2">
        <v>1030001</v>
      </c>
      <c r="C2676" s="2" t="s">
        <v>17</v>
      </c>
      <c r="D2676" s="20">
        <v>0</v>
      </c>
      <c r="E2676" s="20">
        <v>0</v>
      </c>
      <c r="F2676" s="38">
        <f>('ANNEXURE B &amp; C'!AA$25)</f>
        <v>0</v>
      </c>
      <c r="G2676" s="9" t="str">
        <f t="shared" si="82"/>
        <v/>
      </c>
      <c r="H2676" s="52" t="str">
        <f t="shared" si="83"/>
        <v/>
      </c>
    </row>
    <row r="2677" spans="1:8">
      <c r="A2677" s="48" t="str">
        <f>('ANNEXURE B &amp; C'!AA$3)</f>
        <v>410502</v>
      </c>
      <c r="B2677" s="2">
        <v>1030002</v>
      </c>
      <c r="C2677" s="2" t="s">
        <v>18</v>
      </c>
      <c r="D2677" s="20">
        <v>0</v>
      </c>
      <c r="E2677" s="20">
        <v>0</v>
      </c>
      <c r="F2677" s="38">
        <f>('ANNEXURE B &amp; C'!AA$26)</f>
        <v>0</v>
      </c>
      <c r="G2677" s="9" t="str">
        <f t="shared" si="82"/>
        <v/>
      </c>
      <c r="H2677" s="52" t="str">
        <f t="shared" si="83"/>
        <v/>
      </c>
    </row>
    <row r="2678" spans="1:8">
      <c r="A2678" s="48" t="str">
        <f>('ANNEXURE B &amp; C'!AA$3)</f>
        <v>410502</v>
      </c>
      <c r="B2678" s="2">
        <v>1030003</v>
      </c>
      <c r="C2678" s="2" t="s">
        <v>19</v>
      </c>
      <c r="D2678" s="20">
        <v>0</v>
      </c>
      <c r="E2678" s="20">
        <v>0</v>
      </c>
      <c r="F2678" s="38">
        <f>('ANNEXURE B &amp; C'!AA$27)</f>
        <v>0</v>
      </c>
      <c r="G2678" s="9" t="str">
        <f t="shared" si="82"/>
        <v/>
      </c>
      <c r="H2678" s="52" t="str">
        <f t="shared" si="83"/>
        <v/>
      </c>
    </row>
    <row r="2679" spans="1:8">
      <c r="A2679" s="48" t="str">
        <f>('ANNEXURE B &amp; C'!AA$3)</f>
        <v>410502</v>
      </c>
      <c r="B2679" s="2">
        <v>1030004</v>
      </c>
      <c r="C2679" s="2" t="s">
        <v>20</v>
      </c>
      <c r="D2679" s="20">
        <v>0</v>
      </c>
      <c r="E2679" s="20">
        <v>0</v>
      </c>
      <c r="F2679" s="38">
        <f>('ANNEXURE B &amp; C'!AA$28)</f>
        <v>0</v>
      </c>
      <c r="G2679" s="9" t="str">
        <f t="shared" si="82"/>
        <v/>
      </c>
      <c r="H2679" s="52" t="str">
        <f t="shared" si="83"/>
        <v/>
      </c>
    </row>
    <row r="2680" spans="1:8">
      <c r="A2680" s="48" t="str">
        <f>('ANNEXURE B &amp; C'!AA$3)</f>
        <v>410502</v>
      </c>
      <c r="B2680" s="3">
        <v>1039990</v>
      </c>
      <c r="C2680" s="3" t="s">
        <v>21</v>
      </c>
      <c r="D2680" s="39">
        <v>0</v>
      </c>
      <c r="E2680" s="39">
        <v>0</v>
      </c>
      <c r="F2680" s="39">
        <f>SUM(F2676:F2679)</f>
        <v>0</v>
      </c>
      <c r="G2680" s="9" t="str">
        <f t="shared" si="82"/>
        <v/>
      </c>
      <c r="H2680" s="52" t="str">
        <f t="shared" si="83"/>
        <v/>
      </c>
    </row>
    <row r="2681" spans="1:8">
      <c r="B2681" s="1"/>
      <c r="C2681" s="1"/>
      <c r="D2681" s="31"/>
      <c r="E2681" s="31"/>
      <c r="F2681" s="31"/>
      <c r="G2681" s="9" t="str">
        <f t="shared" si="82"/>
        <v/>
      </c>
      <c r="H2681" s="52" t="str">
        <f t="shared" si="83"/>
        <v/>
      </c>
    </row>
    <row r="2682" spans="1:8">
      <c r="A2682" s="48" t="str">
        <f>('ANNEXURE B &amp; C'!AA$3)</f>
        <v>410502</v>
      </c>
      <c r="B2682" s="1">
        <v>1040000</v>
      </c>
      <c r="C2682" s="1" t="s">
        <v>22</v>
      </c>
      <c r="D2682" s="31"/>
      <c r="E2682" s="31"/>
      <c r="F2682" s="31"/>
      <c r="G2682" s="9" t="str">
        <f t="shared" si="82"/>
        <v/>
      </c>
      <c r="H2682" s="52" t="str">
        <f t="shared" si="83"/>
        <v/>
      </c>
    </row>
    <row r="2683" spans="1:8">
      <c r="A2683" s="48" t="str">
        <f>('ANNEXURE B &amp; C'!AA$3)</f>
        <v>410502</v>
      </c>
      <c r="B2683" s="2">
        <v>1040001</v>
      </c>
      <c r="C2683" s="2" t="s">
        <v>23</v>
      </c>
      <c r="D2683" s="20">
        <v>0</v>
      </c>
      <c r="E2683" s="20">
        <v>0</v>
      </c>
      <c r="F2683" s="38">
        <f>('ANNEXURE B &amp; C'!AA$32)</f>
        <v>0</v>
      </c>
      <c r="G2683" s="9" t="str">
        <f t="shared" si="82"/>
        <v/>
      </c>
      <c r="H2683" s="52" t="str">
        <f t="shared" si="83"/>
        <v/>
      </c>
    </row>
    <row r="2684" spans="1:8">
      <c r="A2684" s="48" t="str">
        <f>('ANNEXURE B &amp; C'!AA$3)</f>
        <v>410502</v>
      </c>
      <c r="B2684" s="2">
        <v>1040002</v>
      </c>
      <c r="C2684" s="2" t="s">
        <v>24</v>
      </c>
      <c r="D2684" s="20">
        <v>0</v>
      </c>
      <c r="E2684" s="20">
        <v>0</v>
      </c>
      <c r="F2684" s="38">
        <f>('ANNEXURE B &amp; C'!AA$33)</f>
        <v>0</v>
      </c>
      <c r="G2684" s="9" t="str">
        <f t="shared" si="82"/>
        <v/>
      </c>
      <c r="H2684" s="52" t="str">
        <f t="shared" si="83"/>
        <v/>
      </c>
    </row>
    <row r="2685" spans="1:8">
      <c r="A2685" s="48" t="str">
        <f>('ANNEXURE B &amp; C'!AA$3)</f>
        <v>410502</v>
      </c>
      <c r="B2685" s="2">
        <v>1040003</v>
      </c>
      <c r="C2685" s="2" t="s">
        <v>25</v>
      </c>
      <c r="D2685" s="20">
        <v>0</v>
      </c>
      <c r="E2685" s="20">
        <v>0</v>
      </c>
      <c r="F2685" s="38">
        <f>('ANNEXURE B &amp; C'!AA$34)</f>
        <v>0</v>
      </c>
      <c r="G2685" s="9" t="str">
        <f t="shared" si="82"/>
        <v/>
      </c>
      <c r="H2685" s="52" t="str">
        <f t="shared" si="83"/>
        <v/>
      </c>
    </row>
    <row r="2686" spans="1:8">
      <c r="A2686" s="48" t="str">
        <f>('ANNEXURE B &amp; C'!AA$3)</f>
        <v>410502</v>
      </c>
      <c r="B2686" s="2">
        <v>1040004</v>
      </c>
      <c r="C2686" s="2" t="s">
        <v>26</v>
      </c>
      <c r="D2686" s="20">
        <v>0</v>
      </c>
      <c r="E2686" s="20">
        <v>0</v>
      </c>
      <c r="F2686" s="38">
        <f>('ANNEXURE B &amp; C'!AA$35)</f>
        <v>0</v>
      </c>
      <c r="G2686" s="9" t="str">
        <f t="shared" si="82"/>
        <v/>
      </c>
      <c r="H2686" s="52" t="str">
        <f t="shared" si="83"/>
        <v/>
      </c>
    </row>
    <row r="2687" spans="1:8">
      <c r="A2687" s="48" t="str">
        <f>('ANNEXURE B &amp; C'!AA$3)</f>
        <v>410502</v>
      </c>
      <c r="B2687" s="2">
        <v>1040005</v>
      </c>
      <c r="C2687" s="2" t="s">
        <v>27</v>
      </c>
      <c r="D2687" s="20">
        <v>0</v>
      </c>
      <c r="E2687" s="20">
        <v>0</v>
      </c>
      <c r="F2687" s="38">
        <f>('ANNEXURE B &amp; C'!AA$36)</f>
        <v>0</v>
      </c>
      <c r="G2687" s="9" t="str">
        <f t="shared" si="82"/>
        <v/>
      </c>
      <c r="H2687" s="52" t="str">
        <f t="shared" si="83"/>
        <v/>
      </c>
    </row>
    <row r="2688" spans="1:8">
      <c r="A2688" s="48" t="str">
        <f>('ANNEXURE B &amp; C'!AA$3)</f>
        <v>410502</v>
      </c>
      <c r="B2688" s="2">
        <v>1040006</v>
      </c>
      <c r="C2688" s="2" t="s">
        <v>28</v>
      </c>
      <c r="D2688" s="20">
        <v>0</v>
      </c>
      <c r="E2688" s="20">
        <v>0</v>
      </c>
      <c r="F2688" s="38">
        <f>('ANNEXURE B &amp; C'!AA$37)</f>
        <v>0</v>
      </c>
      <c r="G2688" s="9" t="str">
        <f t="shared" si="82"/>
        <v/>
      </c>
      <c r="H2688" s="52" t="str">
        <f t="shared" si="83"/>
        <v/>
      </c>
    </row>
    <row r="2689" spans="1:8">
      <c r="A2689" s="48" t="str">
        <f>('ANNEXURE B &amp; C'!AA$3)</f>
        <v>410502</v>
      </c>
      <c r="B2689" s="2">
        <v>1040007</v>
      </c>
      <c r="C2689" s="2" t="s">
        <v>29</v>
      </c>
      <c r="D2689" s="20">
        <v>0</v>
      </c>
      <c r="E2689" s="20">
        <v>0</v>
      </c>
      <c r="F2689" s="38">
        <f>('ANNEXURE B &amp; C'!AA$38)</f>
        <v>0</v>
      </c>
      <c r="G2689" s="9" t="str">
        <f t="shared" si="82"/>
        <v/>
      </c>
      <c r="H2689" s="52" t="str">
        <f t="shared" si="83"/>
        <v/>
      </c>
    </row>
    <row r="2690" spans="1:8">
      <c r="A2690" s="48" t="str">
        <f>('ANNEXURE B &amp; C'!AA$3)</f>
        <v>410502</v>
      </c>
      <c r="B2690" s="2">
        <v>1040008</v>
      </c>
      <c r="C2690" s="2" t="s">
        <v>30</v>
      </c>
      <c r="D2690" s="20">
        <v>0</v>
      </c>
      <c r="E2690" s="20">
        <v>0</v>
      </c>
      <c r="F2690" s="38">
        <f>('ANNEXURE B &amp; C'!AA$39)</f>
        <v>0</v>
      </c>
      <c r="G2690" s="9" t="str">
        <f t="shared" si="82"/>
        <v/>
      </c>
      <c r="H2690" s="52" t="str">
        <f t="shared" si="83"/>
        <v/>
      </c>
    </row>
    <row r="2691" spans="1:8">
      <c r="A2691" s="48" t="str">
        <f>('ANNEXURE B &amp; C'!AA$3)</f>
        <v>410502</v>
      </c>
      <c r="B2691" s="3">
        <v>1049990</v>
      </c>
      <c r="C2691" s="3" t="s">
        <v>31</v>
      </c>
      <c r="D2691" s="39">
        <v>0</v>
      </c>
      <c r="E2691" s="39">
        <v>0</v>
      </c>
      <c r="F2691" s="39">
        <f>SUM(F2683:F2690)</f>
        <v>0</v>
      </c>
      <c r="G2691" s="9" t="str">
        <f t="shared" si="82"/>
        <v/>
      </c>
      <c r="H2691" s="52" t="str">
        <f t="shared" si="83"/>
        <v/>
      </c>
    </row>
    <row r="2692" spans="1:8">
      <c r="B2692" s="1"/>
      <c r="C2692" s="1"/>
      <c r="D2692" s="31"/>
      <c r="E2692" s="31"/>
      <c r="F2692" s="31"/>
      <c r="G2692" s="9" t="str">
        <f t="shared" si="82"/>
        <v/>
      </c>
      <c r="H2692" s="52" t="str">
        <f t="shared" si="83"/>
        <v/>
      </c>
    </row>
    <row r="2693" spans="1:8" ht="15.75" thickBot="1">
      <c r="A2693" s="48" t="str">
        <f>('ANNEXURE B &amp; C'!AA$3)</f>
        <v>410502</v>
      </c>
      <c r="B2693" s="4">
        <v>1049995</v>
      </c>
      <c r="C2693" s="4" t="s">
        <v>32</v>
      </c>
      <c r="D2693" s="40">
        <v>0</v>
      </c>
      <c r="E2693" s="40">
        <v>0</v>
      </c>
      <c r="F2693" s="40">
        <f>SUM(F2691+F2680+F2673)</f>
        <v>0</v>
      </c>
      <c r="G2693" s="9" t="str">
        <f t="shared" si="82"/>
        <v/>
      </c>
      <c r="H2693" s="52" t="str">
        <f t="shared" si="83"/>
        <v/>
      </c>
    </row>
    <row r="2694" spans="1:8" ht="15.75" thickTop="1">
      <c r="B2694" s="1"/>
      <c r="C2694" s="1"/>
      <c r="D2694" s="31"/>
      <c r="E2694" s="31"/>
      <c r="F2694" s="31"/>
      <c r="G2694" s="9" t="str">
        <f t="shared" si="82"/>
        <v/>
      </c>
      <c r="H2694" s="52" t="str">
        <f t="shared" si="83"/>
        <v/>
      </c>
    </row>
    <row r="2695" spans="1:8">
      <c r="A2695" s="48" t="str">
        <f>('ANNEXURE B &amp; C'!AA$3)</f>
        <v>410502</v>
      </c>
      <c r="B2695" s="1">
        <v>1050000</v>
      </c>
      <c r="C2695" s="1" t="s">
        <v>33</v>
      </c>
      <c r="D2695" s="31"/>
      <c r="E2695" s="31"/>
      <c r="F2695" s="31"/>
      <c r="G2695" s="9" t="str">
        <f t="shared" si="82"/>
        <v/>
      </c>
      <c r="H2695" s="52" t="str">
        <f t="shared" si="83"/>
        <v/>
      </c>
    </row>
    <row r="2696" spans="1:8">
      <c r="B2696" s="1"/>
      <c r="C2696" s="1"/>
      <c r="D2696" s="31"/>
      <c r="E2696" s="31"/>
      <c r="F2696" s="31"/>
      <c r="G2696" s="9" t="str">
        <f t="shared" si="82"/>
        <v/>
      </c>
      <c r="H2696" s="52" t="str">
        <f t="shared" si="83"/>
        <v/>
      </c>
    </row>
    <row r="2697" spans="1:8">
      <c r="A2697" s="48" t="str">
        <f>('ANNEXURE B &amp; C'!AA$3)</f>
        <v>410502</v>
      </c>
      <c r="B2697" s="1">
        <v>1060000</v>
      </c>
      <c r="C2697" s="1" t="s">
        <v>34</v>
      </c>
      <c r="D2697" s="31"/>
      <c r="E2697" s="31"/>
      <c r="F2697" s="31"/>
      <c r="G2697" s="9" t="str">
        <f t="shared" si="82"/>
        <v/>
      </c>
      <c r="H2697" s="52" t="str">
        <f t="shared" si="83"/>
        <v/>
      </c>
    </row>
    <row r="2698" spans="1:8">
      <c r="A2698" s="48" t="str">
        <f>('ANNEXURE B &amp; C'!AA$3)</f>
        <v>410502</v>
      </c>
      <c r="B2698" s="2">
        <v>1060001</v>
      </c>
      <c r="C2698" s="2" t="s">
        <v>35</v>
      </c>
      <c r="D2698" s="20">
        <v>0</v>
      </c>
      <c r="E2698" s="20">
        <v>0</v>
      </c>
      <c r="F2698" s="38">
        <f>('ANNEXURE B &amp; C'!AA$47)</f>
        <v>0</v>
      </c>
      <c r="G2698" s="9" t="str">
        <f t="shared" ref="G2698:G2761" si="84">IF(E2698&lt;0.01,"",IF(E2698&gt;F2698,"BUDGET ERROR - INSUFICIENT",""))</f>
        <v/>
      </c>
      <c r="H2698" s="52" t="str">
        <f t="shared" ref="H2698:H2761" si="85">IF(F2698&lt;0.1,"",IF(D2698=0,"NO ORIGINAL BUDGET",(F2698-D2698)/D2698))</f>
        <v/>
      </c>
    </row>
    <row r="2699" spans="1:8">
      <c r="A2699" s="48" t="str">
        <f>('ANNEXURE B &amp; C'!AA$3)</f>
        <v>410502</v>
      </c>
      <c r="B2699" s="2">
        <v>1060003</v>
      </c>
      <c r="C2699" s="2" t="s">
        <v>36</v>
      </c>
      <c r="D2699" s="20">
        <v>0</v>
      </c>
      <c r="E2699" s="20">
        <v>0</v>
      </c>
      <c r="F2699" s="38">
        <f>('ANNEXURE B &amp; C'!AA$48)</f>
        <v>0</v>
      </c>
      <c r="G2699" s="9" t="str">
        <f t="shared" si="84"/>
        <v/>
      </c>
      <c r="H2699" s="52" t="str">
        <f t="shared" si="85"/>
        <v/>
      </c>
    </row>
    <row r="2700" spans="1:8">
      <c r="A2700" s="48" t="str">
        <f>('ANNEXURE B &amp; C'!AA$3)</f>
        <v>410502</v>
      </c>
      <c r="B2700" s="2">
        <v>1060090</v>
      </c>
      <c r="C2700" s="2" t="s">
        <v>37</v>
      </c>
      <c r="D2700" s="20">
        <v>0</v>
      </c>
      <c r="E2700" s="20">
        <v>0</v>
      </c>
      <c r="F2700" s="38">
        <f>('ANNEXURE B &amp; C'!AA$49)</f>
        <v>0</v>
      </c>
      <c r="G2700" s="9" t="str">
        <f t="shared" si="84"/>
        <v/>
      </c>
      <c r="H2700" s="52" t="str">
        <f t="shared" si="85"/>
        <v/>
      </c>
    </row>
    <row r="2701" spans="1:8">
      <c r="A2701" s="48" t="str">
        <f>('ANNEXURE B &amp; C'!AA$3)</f>
        <v>410502</v>
      </c>
      <c r="B2701" s="2">
        <v>1060100</v>
      </c>
      <c r="C2701" s="2" t="s">
        <v>38</v>
      </c>
      <c r="D2701" s="20">
        <v>0</v>
      </c>
      <c r="E2701" s="20">
        <v>0</v>
      </c>
      <c r="F2701" s="38">
        <f>('ANNEXURE B &amp; C'!AA$50)</f>
        <v>0</v>
      </c>
      <c r="G2701" s="9" t="str">
        <f t="shared" si="84"/>
        <v/>
      </c>
      <c r="H2701" s="52" t="str">
        <f t="shared" si="85"/>
        <v/>
      </c>
    </row>
    <row r="2702" spans="1:8">
      <c r="A2702" s="48" t="str">
        <f>('ANNEXURE B &amp; C'!AA$3)</f>
        <v>410502</v>
      </c>
      <c r="B2702" s="2">
        <v>1060200</v>
      </c>
      <c r="C2702" s="2" t="s">
        <v>39</v>
      </c>
      <c r="D2702" s="20">
        <v>0</v>
      </c>
      <c r="E2702" s="20">
        <v>0</v>
      </c>
      <c r="F2702" s="38">
        <f>('ANNEXURE B &amp; C'!AA$51)</f>
        <v>0</v>
      </c>
      <c r="G2702" s="9" t="str">
        <f t="shared" si="84"/>
        <v/>
      </c>
      <c r="H2702" s="52" t="str">
        <f t="shared" si="85"/>
        <v/>
      </c>
    </row>
    <row r="2703" spans="1:8">
      <c r="A2703" s="48" t="str">
        <f>('ANNEXURE B &amp; C'!AA$3)</f>
        <v>410502</v>
      </c>
      <c r="B2703" s="2">
        <v>1060201</v>
      </c>
      <c r="C2703" s="2" t="s">
        <v>40</v>
      </c>
      <c r="D2703" s="20">
        <v>0</v>
      </c>
      <c r="E2703" s="20">
        <v>0</v>
      </c>
      <c r="F2703" s="38">
        <f>('ANNEXURE B &amp; C'!AA$52)</f>
        <v>0</v>
      </c>
      <c r="G2703" s="9" t="str">
        <f t="shared" si="84"/>
        <v/>
      </c>
      <c r="H2703" s="52" t="str">
        <f t="shared" si="85"/>
        <v/>
      </c>
    </row>
    <row r="2704" spans="1:8">
      <c r="A2704" s="48" t="str">
        <f>('ANNEXURE B &amp; C'!AA$3)</f>
        <v>410502</v>
      </c>
      <c r="B2704" s="2">
        <v>1060204</v>
      </c>
      <c r="C2704" s="2" t="s">
        <v>41</v>
      </c>
      <c r="D2704" s="20">
        <v>0</v>
      </c>
      <c r="E2704" s="20">
        <v>0</v>
      </c>
      <c r="F2704" s="38">
        <f>('ANNEXURE B &amp; C'!AA$53)</f>
        <v>0</v>
      </c>
      <c r="G2704" s="9" t="str">
        <f t="shared" si="84"/>
        <v/>
      </c>
      <c r="H2704" s="52" t="str">
        <f t="shared" si="85"/>
        <v/>
      </c>
    </row>
    <row r="2705" spans="1:8">
      <c r="A2705" s="48" t="str">
        <f>('ANNEXURE B &amp; C'!AA$3)</f>
        <v>410502</v>
      </c>
      <c r="B2705" s="2">
        <v>1060205</v>
      </c>
      <c r="C2705" s="2" t="s">
        <v>42</v>
      </c>
      <c r="D2705" s="20">
        <v>0</v>
      </c>
      <c r="E2705" s="20">
        <v>0</v>
      </c>
      <c r="F2705" s="38">
        <f>('ANNEXURE B &amp; C'!AA$54)</f>
        <v>0</v>
      </c>
      <c r="G2705" s="9" t="str">
        <f t="shared" si="84"/>
        <v/>
      </c>
      <c r="H2705" s="52" t="str">
        <f t="shared" si="85"/>
        <v/>
      </c>
    </row>
    <row r="2706" spans="1:8">
      <c r="A2706" s="48" t="str">
        <f>('ANNEXURE B &amp; C'!AA$3)</f>
        <v>410502</v>
      </c>
      <c r="B2706" s="2">
        <v>1060207</v>
      </c>
      <c r="C2706" s="2" t="s">
        <v>43</v>
      </c>
      <c r="D2706" s="20">
        <v>0</v>
      </c>
      <c r="E2706" s="20">
        <v>0</v>
      </c>
      <c r="F2706" s="38">
        <f>('ANNEXURE B &amp; C'!AA$55)</f>
        <v>0</v>
      </c>
      <c r="G2706" s="9" t="str">
        <f t="shared" si="84"/>
        <v/>
      </c>
      <c r="H2706" s="52" t="str">
        <f t="shared" si="85"/>
        <v/>
      </c>
    </row>
    <row r="2707" spans="1:8">
      <c r="A2707" s="48" t="str">
        <f>('ANNEXURE B &amp; C'!AA$3)</f>
        <v>410502</v>
      </c>
      <c r="B2707" s="2">
        <v>1060208</v>
      </c>
      <c r="C2707" s="2" t="s">
        <v>44</v>
      </c>
      <c r="D2707" s="20">
        <v>0</v>
      </c>
      <c r="E2707" s="20">
        <v>0</v>
      </c>
      <c r="F2707" s="38">
        <f>('ANNEXURE B &amp; C'!AA$56)</f>
        <v>0</v>
      </c>
      <c r="G2707" s="9" t="str">
        <f t="shared" si="84"/>
        <v/>
      </c>
      <c r="H2707" s="52" t="str">
        <f t="shared" si="85"/>
        <v/>
      </c>
    </row>
    <row r="2708" spans="1:8">
      <c r="A2708" s="48" t="str">
        <f>('ANNEXURE B &amp; C'!AA$3)</f>
        <v>410502</v>
      </c>
      <c r="B2708" s="2">
        <v>1060209</v>
      </c>
      <c r="C2708" s="2" t="s">
        <v>45</v>
      </c>
      <c r="D2708" s="20">
        <v>0</v>
      </c>
      <c r="E2708" s="20">
        <v>0</v>
      </c>
      <c r="F2708" s="38">
        <f>('ANNEXURE B &amp; C'!AA$57)</f>
        <v>0</v>
      </c>
      <c r="G2708" s="9" t="str">
        <f t="shared" si="84"/>
        <v/>
      </c>
      <c r="H2708" s="52" t="str">
        <f t="shared" si="85"/>
        <v/>
      </c>
    </row>
    <row r="2709" spans="1:8">
      <c r="A2709" s="48" t="str">
        <f>('ANNEXURE B &amp; C'!AA$3)</f>
        <v>410502</v>
      </c>
      <c r="B2709" s="2">
        <v>1060210</v>
      </c>
      <c r="C2709" s="2" t="s">
        <v>46</v>
      </c>
      <c r="D2709" s="20">
        <v>696000</v>
      </c>
      <c r="E2709" s="20">
        <v>154037.22</v>
      </c>
      <c r="F2709" s="38">
        <f>('ANNEXURE B &amp; C'!AA$58)</f>
        <v>711978</v>
      </c>
      <c r="G2709" s="9" t="str">
        <f t="shared" si="84"/>
        <v/>
      </c>
      <c r="H2709" s="52">
        <f t="shared" si="85"/>
        <v>2.295689655172414E-2</v>
      </c>
    </row>
    <row r="2710" spans="1:8">
      <c r="A2710" s="48" t="str">
        <f>('ANNEXURE B &amp; C'!AA$3)</f>
        <v>410502</v>
      </c>
      <c r="B2710" s="2">
        <v>1060303</v>
      </c>
      <c r="C2710" s="2" t="s">
        <v>47</v>
      </c>
      <c r="D2710" s="20">
        <v>0</v>
      </c>
      <c r="E2710" s="20">
        <v>0</v>
      </c>
      <c r="F2710" s="38">
        <f>('ANNEXURE B &amp; C'!AA$59)</f>
        <v>0</v>
      </c>
      <c r="G2710" s="9" t="str">
        <f t="shared" si="84"/>
        <v/>
      </c>
      <c r="H2710" s="52" t="str">
        <f t="shared" si="85"/>
        <v/>
      </c>
    </row>
    <row r="2711" spans="1:8">
      <c r="A2711" s="48" t="str">
        <f>('ANNEXURE B &amp; C'!AA$3)</f>
        <v>410502</v>
      </c>
      <c r="B2711" s="2">
        <v>1060304</v>
      </c>
      <c r="C2711" s="2" t="s">
        <v>48</v>
      </c>
      <c r="D2711" s="20">
        <v>0</v>
      </c>
      <c r="E2711" s="20">
        <v>0</v>
      </c>
      <c r="F2711" s="38">
        <f>('ANNEXURE B &amp; C'!AA$60)</f>
        <v>0</v>
      </c>
      <c r="G2711" s="9" t="str">
        <f t="shared" si="84"/>
        <v/>
      </c>
      <c r="H2711" s="52" t="str">
        <f t="shared" si="85"/>
        <v/>
      </c>
    </row>
    <row r="2712" spans="1:8">
      <c r="A2712" s="48" t="str">
        <f>('ANNEXURE B &amp; C'!AA$3)</f>
        <v>410502</v>
      </c>
      <c r="B2712" s="2">
        <v>1060305</v>
      </c>
      <c r="C2712" s="2" t="s">
        <v>49</v>
      </c>
      <c r="D2712" s="20">
        <v>0</v>
      </c>
      <c r="E2712" s="20">
        <v>0</v>
      </c>
      <c r="F2712" s="38">
        <f>('ANNEXURE B &amp; C'!AA$61)</f>
        <v>0</v>
      </c>
      <c r="G2712" s="9" t="str">
        <f t="shared" si="84"/>
        <v/>
      </c>
      <c r="H2712" s="52" t="str">
        <f t="shared" si="85"/>
        <v/>
      </c>
    </row>
    <row r="2713" spans="1:8">
      <c r="A2713" s="48" t="str">
        <f>('ANNEXURE B &amp; C'!AA$3)</f>
        <v>410502</v>
      </c>
      <c r="B2713" s="2">
        <v>1060400</v>
      </c>
      <c r="C2713" s="2" t="s">
        <v>50</v>
      </c>
      <c r="D2713" s="20">
        <v>0</v>
      </c>
      <c r="E2713" s="20">
        <v>0</v>
      </c>
      <c r="F2713" s="38">
        <f>('ANNEXURE B &amp; C'!AA$62)</f>
        <v>0</v>
      </c>
      <c r="G2713" s="9" t="str">
        <f t="shared" si="84"/>
        <v/>
      </c>
      <c r="H2713" s="52" t="str">
        <f t="shared" si="85"/>
        <v/>
      </c>
    </row>
    <row r="2714" spans="1:8">
      <c r="A2714" s="48" t="str">
        <f>('ANNEXURE B &amp; C'!AA$3)</f>
        <v>410502</v>
      </c>
      <c r="B2714" s="2">
        <v>1060401</v>
      </c>
      <c r="C2714" s="2" t="s">
        <v>51</v>
      </c>
      <c r="D2714" s="20">
        <v>0</v>
      </c>
      <c r="E2714" s="20">
        <v>0</v>
      </c>
      <c r="F2714" s="38">
        <f>('ANNEXURE B &amp; C'!AA$63)</f>
        <v>0</v>
      </c>
      <c r="G2714" s="9" t="str">
        <f t="shared" si="84"/>
        <v/>
      </c>
      <c r="H2714" s="52" t="str">
        <f t="shared" si="85"/>
        <v/>
      </c>
    </row>
    <row r="2715" spans="1:8">
      <c r="A2715" s="48" t="str">
        <f>('ANNEXURE B &amp; C'!AA$3)</f>
        <v>410502</v>
      </c>
      <c r="B2715" s="2">
        <v>1060402</v>
      </c>
      <c r="C2715" s="2" t="s">
        <v>52</v>
      </c>
      <c r="D2715" s="20">
        <v>0</v>
      </c>
      <c r="E2715" s="20">
        <v>0</v>
      </c>
      <c r="F2715" s="38">
        <f>('ANNEXURE B &amp; C'!AA$64)</f>
        <v>0</v>
      </c>
      <c r="G2715" s="9" t="str">
        <f t="shared" si="84"/>
        <v/>
      </c>
      <c r="H2715" s="52" t="str">
        <f t="shared" si="85"/>
        <v/>
      </c>
    </row>
    <row r="2716" spans="1:8">
      <c r="A2716" s="48" t="str">
        <f>('ANNEXURE B &amp; C'!AA$3)</f>
        <v>410502</v>
      </c>
      <c r="B2716" s="2">
        <v>1060403</v>
      </c>
      <c r="C2716" s="2" t="s">
        <v>53</v>
      </c>
      <c r="D2716" s="20">
        <v>0</v>
      </c>
      <c r="E2716" s="20">
        <v>0</v>
      </c>
      <c r="F2716" s="38">
        <f>('ANNEXURE B &amp; C'!AA$65)</f>
        <v>0</v>
      </c>
      <c r="G2716" s="9" t="str">
        <f t="shared" si="84"/>
        <v/>
      </c>
      <c r="H2716" s="52" t="str">
        <f t="shared" si="85"/>
        <v/>
      </c>
    </row>
    <row r="2717" spans="1:8">
      <c r="A2717" s="48" t="str">
        <f>('ANNEXURE B &amp; C'!AA$3)</f>
        <v>410502</v>
      </c>
      <c r="B2717" s="2">
        <v>1060404</v>
      </c>
      <c r="C2717" s="2" t="s">
        <v>54</v>
      </c>
      <c r="D2717" s="20">
        <v>0</v>
      </c>
      <c r="E2717" s="20">
        <v>0</v>
      </c>
      <c r="F2717" s="38">
        <f>('ANNEXURE B &amp; C'!AA$66)</f>
        <v>0</v>
      </c>
      <c r="G2717" s="9" t="str">
        <f t="shared" si="84"/>
        <v/>
      </c>
      <c r="H2717" s="52" t="str">
        <f t="shared" si="85"/>
        <v/>
      </c>
    </row>
    <row r="2718" spans="1:8">
      <c r="A2718" s="48" t="str">
        <f>('ANNEXURE B &amp; C'!AA$3)</f>
        <v>410502</v>
      </c>
      <c r="B2718" s="2">
        <v>1060405</v>
      </c>
      <c r="C2718" s="2" t="s">
        <v>55</v>
      </c>
      <c r="D2718" s="20">
        <v>0</v>
      </c>
      <c r="E2718" s="20">
        <v>0</v>
      </c>
      <c r="F2718" s="38">
        <f>('ANNEXURE B &amp; C'!AA$67)</f>
        <v>0</v>
      </c>
      <c r="G2718" s="9" t="str">
        <f t="shared" si="84"/>
        <v/>
      </c>
      <c r="H2718" s="52" t="str">
        <f t="shared" si="85"/>
        <v/>
      </c>
    </row>
    <row r="2719" spans="1:8">
      <c r="A2719" s="48" t="str">
        <f>('ANNEXURE B &amp; C'!AA$3)</f>
        <v>410502</v>
      </c>
      <c r="B2719" s="2">
        <v>1060601</v>
      </c>
      <c r="C2719" s="2" t="s">
        <v>56</v>
      </c>
      <c r="D2719" s="20">
        <v>0</v>
      </c>
      <c r="E2719" s="20">
        <v>0</v>
      </c>
      <c r="F2719" s="38">
        <f>('ANNEXURE B &amp; C'!AA$68)</f>
        <v>0</v>
      </c>
      <c r="G2719" s="9" t="str">
        <f t="shared" si="84"/>
        <v/>
      </c>
      <c r="H2719" s="52" t="str">
        <f t="shared" si="85"/>
        <v/>
      </c>
    </row>
    <row r="2720" spans="1:8">
      <c r="A2720" s="48" t="str">
        <f>('ANNEXURE B &amp; C'!AA$3)</f>
        <v>410502</v>
      </c>
      <c r="B2720" s="2">
        <v>1060701</v>
      </c>
      <c r="C2720" s="2" t="s">
        <v>57</v>
      </c>
      <c r="D2720" s="20">
        <v>0</v>
      </c>
      <c r="E2720" s="20">
        <v>0</v>
      </c>
      <c r="F2720" s="38">
        <f>('ANNEXURE B &amp; C'!AA$69)</f>
        <v>0</v>
      </c>
      <c r="G2720" s="9" t="str">
        <f t="shared" si="84"/>
        <v/>
      </c>
      <c r="H2720" s="52" t="str">
        <f t="shared" si="85"/>
        <v/>
      </c>
    </row>
    <row r="2721" spans="1:8">
      <c r="A2721" s="48" t="str">
        <f>('ANNEXURE B &amp; C'!AA$3)</f>
        <v>410502</v>
      </c>
      <c r="B2721" s="2">
        <v>1060702</v>
      </c>
      <c r="C2721" s="2" t="s">
        <v>58</v>
      </c>
      <c r="D2721" s="20">
        <v>0</v>
      </c>
      <c r="E2721" s="20">
        <v>0</v>
      </c>
      <c r="F2721" s="38">
        <f>('ANNEXURE B &amp; C'!AA$70)</f>
        <v>0</v>
      </c>
      <c r="G2721" s="9" t="str">
        <f t="shared" si="84"/>
        <v/>
      </c>
      <c r="H2721" s="52" t="str">
        <f t="shared" si="85"/>
        <v/>
      </c>
    </row>
    <row r="2722" spans="1:8">
      <c r="A2722" s="48" t="str">
        <f>('ANNEXURE B &amp; C'!AA$3)</f>
        <v>410502</v>
      </c>
      <c r="B2722" s="2">
        <v>1061101</v>
      </c>
      <c r="C2722" s="2" t="s">
        <v>59</v>
      </c>
      <c r="D2722" s="20">
        <v>0</v>
      </c>
      <c r="E2722" s="20">
        <v>0</v>
      </c>
      <c r="F2722" s="38">
        <f>('ANNEXURE B &amp; C'!AA$71)</f>
        <v>0</v>
      </c>
      <c r="G2722" s="9" t="str">
        <f t="shared" si="84"/>
        <v/>
      </c>
      <c r="H2722" s="52" t="str">
        <f t="shared" si="85"/>
        <v/>
      </c>
    </row>
    <row r="2723" spans="1:8">
      <c r="A2723" s="48" t="str">
        <f>('ANNEXURE B &amp; C'!AA$3)</f>
        <v>410502</v>
      </c>
      <c r="B2723" s="2">
        <v>1061102</v>
      </c>
      <c r="C2723" s="2" t="s">
        <v>60</v>
      </c>
      <c r="D2723" s="20">
        <v>0</v>
      </c>
      <c r="E2723" s="20">
        <v>0</v>
      </c>
      <c r="F2723" s="38">
        <f>('ANNEXURE B &amp; C'!AA$72)</f>
        <v>0</v>
      </c>
      <c r="G2723" s="9" t="str">
        <f t="shared" si="84"/>
        <v/>
      </c>
      <c r="H2723" s="52" t="str">
        <f t="shared" si="85"/>
        <v/>
      </c>
    </row>
    <row r="2724" spans="1:8">
      <c r="A2724" s="48" t="str">
        <f>('ANNEXURE B &amp; C'!AA$3)</f>
        <v>410502</v>
      </c>
      <c r="B2724" s="2">
        <v>1061104</v>
      </c>
      <c r="C2724" s="2" t="s">
        <v>61</v>
      </c>
      <c r="D2724" s="20">
        <v>0</v>
      </c>
      <c r="E2724" s="20">
        <v>0</v>
      </c>
      <c r="F2724" s="38">
        <f>('ANNEXURE B &amp; C'!AA$73)</f>
        <v>0</v>
      </c>
      <c r="G2724" s="9" t="str">
        <f t="shared" si="84"/>
        <v/>
      </c>
      <c r="H2724" s="52" t="str">
        <f t="shared" si="85"/>
        <v/>
      </c>
    </row>
    <row r="2725" spans="1:8">
      <c r="A2725" s="48" t="str">
        <f>('ANNEXURE B &amp; C'!AA$3)</f>
        <v>410502</v>
      </c>
      <c r="B2725" s="2">
        <v>1061106</v>
      </c>
      <c r="C2725" s="2" t="s">
        <v>62</v>
      </c>
      <c r="D2725" s="20">
        <v>0</v>
      </c>
      <c r="E2725" s="20">
        <v>0</v>
      </c>
      <c r="F2725" s="38">
        <f>('ANNEXURE B &amp; C'!AA$74)</f>
        <v>0</v>
      </c>
      <c r="G2725" s="9" t="str">
        <f t="shared" si="84"/>
        <v/>
      </c>
      <c r="H2725" s="52" t="str">
        <f t="shared" si="85"/>
        <v/>
      </c>
    </row>
    <row r="2726" spans="1:8">
      <c r="A2726" s="48" t="str">
        <f>('ANNEXURE B &amp; C'!AA$3)</f>
        <v>410502</v>
      </c>
      <c r="B2726" s="2">
        <v>1061201</v>
      </c>
      <c r="C2726" s="2" t="s">
        <v>63</v>
      </c>
      <c r="D2726" s="20">
        <v>0</v>
      </c>
      <c r="E2726" s="20">
        <v>0</v>
      </c>
      <c r="F2726" s="38">
        <f>('ANNEXURE B &amp; C'!AA$75)</f>
        <v>0</v>
      </c>
      <c r="G2726" s="9" t="str">
        <f t="shared" si="84"/>
        <v/>
      </c>
      <c r="H2726" s="52" t="str">
        <f t="shared" si="85"/>
        <v/>
      </c>
    </row>
    <row r="2727" spans="1:8">
      <c r="A2727" s="48" t="str">
        <f>('ANNEXURE B &amp; C'!AA$3)</f>
        <v>410502</v>
      </c>
      <c r="B2727" s="2">
        <v>1061203</v>
      </c>
      <c r="C2727" s="2" t="s">
        <v>64</v>
      </c>
      <c r="D2727" s="20">
        <v>0</v>
      </c>
      <c r="E2727" s="20">
        <v>0</v>
      </c>
      <c r="F2727" s="38">
        <f>('ANNEXURE B &amp; C'!AA$76)</f>
        <v>0</v>
      </c>
      <c r="G2727" s="9" t="str">
        <f t="shared" si="84"/>
        <v/>
      </c>
      <c r="H2727" s="52" t="str">
        <f t="shared" si="85"/>
        <v/>
      </c>
    </row>
    <row r="2728" spans="1:8">
      <c r="A2728" s="48" t="str">
        <f>('ANNEXURE B &amp; C'!AA$3)</f>
        <v>410502</v>
      </c>
      <c r="B2728" s="2">
        <v>1061204</v>
      </c>
      <c r="C2728" s="2" t="s">
        <v>65</v>
      </c>
      <c r="D2728" s="20">
        <v>0</v>
      </c>
      <c r="E2728" s="20">
        <v>0</v>
      </c>
      <c r="F2728" s="38">
        <f>('ANNEXURE B &amp; C'!AA$77)</f>
        <v>0</v>
      </c>
      <c r="G2728" s="9" t="str">
        <f t="shared" si="84"/>
        <v/>
      </c>
      <c r="H2728" s="52" t="str">
        <f t="shared" si="85"/>
        <v/>
      </c>
    </row>
    <row r="2729" spans="1:8">
      <c r="A2729" s="48" t="str">
        <f>('ANNEXURE B &amp; C'!AA$3)</f>
        <v>410502</v>
      </c>
      <c r="B2729" s="2">
        <v>1061501</v>
      </c>
      <c r="C2729" s="2" t="s">
        <v>66</v>
      </c>
      <c r="D2729" s="20">
        <v>0</v>
      </c>
      <c r="E2729" s="20">
        <v>0</v>
      </c>
      <c r="F2729" s="38">
        <f>('ANNEXURE B &amp; C'!AA$78)</f>
        <v>0</v>
      </c>
      <c r="G2729" s="9" t="str">
        <f t="shared" si="84"/>
        <v/>
      </c>
      <c r="H2729" s="52" t="str">
        <f t="shared" si="85"/>
        <v/>
      </c>
    </row>
    <row r="2730" spans="1:8">
      <c r="A2730" s="48" t="str">
        <f>('ANNEXURE B &amp; C'!AA$3)</f>
        <v>410502</v>
      </c>
      <c r="B2730" s="2">
        <v>1061502</v>
      </c>
      <c r="C2730" s="2" t="s">
        <v>67</v>
      </c>
      <c r="D2730" s="20">
        <v>0</v>
      </c>
      <c r="E2730" s="20">
        <v>0</v>
      </c>
      <c r="F2730" s="38">
        <f>('ANNEXURE B &amp; C'!AA$79)</f>
        <v>0</v>
      </c>
      <c r="G2730" s="9" t="str">
        <f t="shared" si="84"/>
        <v/>
      </c>
      <c r="H2730" s="52" t="str">
        <f t="shared" si="85"/>
        <v/>
      </c>
    </row>
    <row r="2731" spans="1:8">
      <c r="A2731" s="48" t="str">
        <f>('ANNEXURE B &amp; C'!AA$3)</f>
        <v>410502</v>
      </c>
      <c r="B2731" s="2">
        <v>1061507</v>
      </c>
      <c r="C2731" s="2" t="s">
        <v>68</v>
      </c>
      <c r="D2731" s="20">
        <v>0</v>
      </c>
      <c r="E2731" s="20">
        <v>0</v>
      </c>
      <c r="F2731" s="38">
        <f>('ANNEXURE B &amp; C'!AA$80)</f>
        <v>0</v>
      </c>
      <c r="G2731" s="9" t="str">
        <f t="shared" si="84"/>
        <v/>
      </c>
      <c r="H2731" s="52" t="str">
        <f t="shared" si="85"/>
        <v/>
      </c>
    </row>
    <row r="2732" spans="1:8">
      <c r="A2732" s="48" t="str">
        <f>('ANNEXURE B &amp; C'!AA$3)</f>
        <v>410502</v>
      </c>
      <c r="B2732" s="2">
        <v>1061508</v>
      </c>
      <c r="C2732" s="2" t="s">
        <v>69</v>
      </c>
      <c r="D2732" s="20">
        <v>0</v>
      </c>
      <c r="E2732" s="20">
        <v>0</v>
      </c>
      <c r="F2732" s="38">
        <f>('ANNEXURE B &amp; C'!AA$81)</f>
        <v>0</v>
      </c>
      <c r="G2732" s="9" t="str">
        <f t="shared" si="84"/>
        <v/>
      </c>
      <c r="H2732" s="52" t="str">
        <f t="shared" si="85"/>
        <v/>
      </c>
    </row>
    <row r="2733" spans="1:8">
      <c r="A2733" s="48" t="str">
        <f>('ANNEXURE B &amp; C'!AA$3)</f>
        <v>410502</v>
      </c>
      <c r="B2733" s="2">
        <v>1061701</v>
      </c>
      <c r="C2733" s="2" t="s">
        <v>70</v>
      </c>
      <c r="D2733" s="20">
        <v>0</v>
      </c>
      <c r="E2733" s="20">
        <v>0</v>
      </c>
      <c r="F2733" s="38">
        <f>('ANNEXURE B &amp; C'!AA$82)</f>
        <v>0</v>
      </c>
      <c r="G2733" s="9" t="str">
        <f t="shared" si="84"/>
        <v/>
      </c>
      <c r="H2733" s="52" t="str">
        <f t="shared" si="85"/>
        <v/>
      </c>
    </row>
    <row r="2734" spans="1:8">
      <c r="A2734" s="48" t="str">
        <f>('ANNEXURE B &amp; C'!AA$3)</f>
        <v>410502</v>
      </c>
      <c r="B2734" s="2">
        <v>1061705</v>
      </c>
      <c r="C2734" s="2" t="s">
        <v>71</v>
      </c>
      <c r="D2734" s="20">
        <v>0</v>
      </c>
      <c r="E2734" s="20">
        <v>0</v>
      </c>
      <c r="F2734" s="38">
        <f>('ANNEXURE B &amp; C'!AA$83)</f>
        <v>0</v>
      </c>
      <c r="G2734" s="9" t="str">
        <f t="shared" si="84"/>
        <v/>
      </c>
      <c r="H2734" s="52" t="str">
        <f t="shared" si="85"/>
        <v/>
      </c>
    </row>
    <row r="2735" spans="1:8">
      <c r="A2735" s="48" t="str">
        <f>('ANNEXURE B &amp; C'!AA$3)</f>
        <v>410502</v>
      </c>
      <c r="B2735" s="2">
        <v>1061799</v>
      </c>
      <c r="C2735" s="2" t="s">
        <v>72</v>
      </c>
      <c r="D2735" s="20">
        <v>0</v>
      </c>
      <c r="E2735" s="20">
        <v>0</v>
      </c>
      <c r="F2735" s="38">
        <f>('ANNEXURE B &amp; C'!AA$84)</f>
        <v>0</v>
      </c>
      <c r="G2735" s="9" t="str">
        <f t="shared" si="84"/>
        <v/>
      </c>
      <c r="H2735" s="52" t="str">
        <f t="shared" si="85"/>
        <v/>
      </c>
    </row>
    <row r="2736" spans="1:8">
      <c r="A2736" s="48" t="str">
        <f>('ANNEXURE B &amp; C'!AA$3)</f>
        <v>410502</v>
      </c>
      <c r="B2736" s="2">
        <v>1061800</v>
      </c>
      <c r="C2736" s="2" t="s">
        <v>73</v>
      </c>
      <c r="D2736" s="20">
        <v>35000</v>
      </c>
      <c r="E2736" s="20">
        <v>26168.28</v>
      </c>
      <c r="F2736" s="38">
        <f>('ANNEXURE B &amp; C'!AA$85)</f>
        <v>55443</v>
      </c>
      <c r="G2736" s="9" t="str">
        <f t="shared" si="84"/>
        <v/>
      </c>
      <c r="H2736" s="52">
        <f t="shared" si="85"/>
        <v>0.58408571428571432</v>
      </c>
    </row>
    <row r="2737" spans="1:8">
      <c r="A2737" s="48" t="str">
        <f>('ANNEXURE B &amp; C'!AA$3)</f>
        <v>410502</v>
      </c>
      <c r="B2737" s="2">
        <v>1061801</v>
      </c>
      <c r="C2737" s="2" t="s">
        <v>74</v>
      </c>
      <c r="D2737" s="20">
        <v>0</v>
      </c>
      <c r="E2737" s="20">
        <v>0</v>
      </c>
      <c r="F2737" s="38">
        <f>('ANNEXURE B &amp; C'!AA$86)</f>
        <v>0</v>
      </c>
      <c r="G2737" s="9" t="str">
        <f t="shared" si="84"/>
        <v/>
      </c>
      <c r="H2737" s="52" t="str">
        <f t="shared" si="85"/>
        <v/>
      </c>
    </row>
    <row r="2738" spans="1:8">
      <c r="A2738" s="48" t="str">
        <f>('ANNEXURE B &amp; C'!AA$3)</f>
        <v>410502</v>
      </c>
      <c r="B2738" s="2">
        <v>1061802</v>
      </c>
      <c r="C2738" s="2" t="s">
        <v>75</v>
      </c>
      <c r="D2738" s="20">
        <v>0</v>
      </c>
      <c r="E2738" s="20">
        <v>0</v>
      </c>
      <c r="F2738" s="38">
        <f>('ANNEXURE B &amp; C'!AA$87)</f>
        <v>0</v>
      </c>
      <c r="G2738" s="9" t="str">
        <f t="shared" si="84"/>
        <v/>
      </c>
      <c r="H2738" s="52" t="str">
        <f t="shared" si="85"/>
        <v/>
      </c>
    </row>
    <row r="2739" spans="1:8">
      <c r="A2739" s="48" t="str">
        <f>('ANNEXURE B &amp; C'!AA$3)</f>
        <v>410502</v>
      </c>
      <c r="B2739" s="2">
        <v>1061805</v>
      </c>
      <c r="C2739" s="2" t="s">
        <v>76</v>
      </c>
      <c r="D2739" s="20">
        <v>0</v>
      </c>
      <c r="E2739" s="20">
        <v>0</v>
      </c>
      <c r="F2739" s="38">
        <f>('ANNEXURE B &amp; C'!AA$88)</f>
        <v>0</v>
      </c>
      <c r="G2739" s="9" t="str">
        <f t="shared" si="84"/>
        <v/>
      </c>
      <c r="H2739" s="52" t="str">
        <f t="shared" si="85"/>
        <v/>
      </c>
    </row>
    <row r="2740" spans="1:8">
      <c r="A2740" s="48" t="str">
        <f>('ANNEXURE B &amp; C'!AA$3)</f>
        <v>410502</v>
      </c>
      <c r="B2740" s="2">
        <v>1061806</v>
      </c>
      <c r="C2740" s="2" t="s">
        <v>77</v>
      </c>
      <c r="D2740" s="20">
        <v>0</v>
      </c>
      <c r="E2740" s="20">
        <v>0</v>
      </c>
      <c r="F2740" s="38">
        <f>('ANNEXURE B &amp; C'!AA$89)</f>
        <v>0</v>
      </c>
      <c r="G2740" s="9" t="str">
        <f t="shared" si="84"/>
        <v/>
      </c>
      <c r="H2740" s="52" t="str">
        <f t="shared" si="85"/>
        <v/>
      </c>
    </row>
    <row r="2741" spans="1:8">
      <c r="A2741" s="48" t="str">
        <f>('ANNEXURE B &amp; C'!AA$3)</f>
        <v>410502</v>
      </c>
      <c r="B2741" s="2">
        <v>1061899</v>
      </c>
      <c r="C2741" s="2" t="s">
        <v>78</v>
      </c>
      <c r="D2741" s="20">
        <v>0</v>
      </c>
      <c r="E2741" s="20">
        <v>0</v>
      </c>
      <c r="F2741" s="38">
        <f>('ANNEXURE B &amp; C'!AA$90)</f>
        <v>0</v>
      </c>
      <c r="G2741" s="9" t="str">
        <f t="shared" si="84"/>
        <v/>
      </c>
      <c r="H2741" s="52" t="str">
        <f t="shared" si="85"/>
        <v/>
      </c>
    </row>
    <row r="2742" spans="1:8">
      <c r="A2742" s="48" t="str">
        <f>('ANNEXURE B &amp; C'!AA$3)</f>
        <v>410502</v>
      </c>
      <c r="B2742" s="2">
        <v>1061900</v>
      </c>
      <c r="C2742" s="2" t="s">
        <v>79</v>
      </c>
      <c r="D2742" s="20">
        <v>0</v>
      </c>
      <c r="E2742" s="20">
        <v>0</v>
      </c>
      <c r="F2742" s="38">
        <f>('ANNEXURE B &amp; C'!AA$91)</f>
        <v>0</v>
      </c>
      <c r="G2742" s="9" t="str">
        <f t="shared" si="84"/>
        <v/>
      </c>
      <c r="H2742" s="52" t="str">
        <f t="shared" si="85"/>
        <v/>
      </c>
    </row>
    <row r="2743" spans="1:8">
      <c r="A2743" s="48" t="str">
        <f>('ANNEXURE B &amp; C'!AA$3)</f>
        <v>410502</v>
      </c>
      <c r="B2743" s="2">
        <v>1061902</v>
      </c>
      <c r="C2743" s="2" t="s">
        <v>80</v>
      </c>
      <c r="D2743" s="20">
        <v>0</v>
      </c>
      <c r="E2743" s="20">
        <v>0</v>
      </c>
      <c r="F2743" s="38">
        <f>('ANNEXURE B &amp; C'!AA$92)</f>
        <v>0</v>
      </c>
      <c r="G2743" s="9" t="str">
        <f t="shared" si="84"/>
        <v/>
      </c>
      <c r="H2743" s="52" t="str">
        <f t="shared" si="85"/>
        <v/>
      </c>
    </row>
    <row r="2744" spans="1:8">
      <c r="A2744" s="48" t="str">
        <f>('ANNEXURE B &amp; C'!AA$3)</f>
        <v>410502</v>
      </c>
      <c r="B2744" s="2">
        <v>1061903</v>
      </c>
      <c r="C2744" s="2" t="s">
        <v>81</v>
      </c>
      <c r="D2744" s="20">
        <v>0</v>
      </c>
      <c r="E2744" s="20">
        <v>0</v>
      </c>
      <c r="F2744" s="38">
        <f>('ANNEXURE B &amp; C'!AA$93)</f>
        <v>0</v>
      </c>
      <c r="G2744" s="9" t="str">
        <f t="shared" si="84"/>
        <v/>
      </c>
      <c r="H2744" s="52" t="str">
        <f t="shared" si="85"/>
        <v/>
      </c>
    </row>
    <row r="2745" spans="1:8">
      <c r="A2745" s="48" t="str">
        <f>('ANNEXURE B &amp; C'!AA$3)</f>
        <v>410502</v>
      </c>
      <c r="B2745" s="2">
        <v>1061904</v>
      </c>
      <c r="C2745" s="2" t="s">
        <v>82</v>
      </c>
      <c r="D2745" s="20">
        <v>0</v>
      </c>
      <c r="E2745" s="20">
        <v>0</v>
      </c>
      <c r="F2745" s="38">
        <f>('ANNEXURE B &amp; C'!AA$94)</f>
        <v>0</v>
      </c>
      <c r="G2745" s="9" t="str">
        <f t="shared" si="84"/>
        <v/>
      </c>
      <c r="H2745" s="52" t="str">
        <f t="shared" si="85"/>
        <v/>
      </c>
    </row>
    <row r="2746" spans="1:8">
      <c r="A2746" s="48" t="str">
        <f>('ANNEXURE B &amp; C'!AA$3)</f>
        <v>410502</v>
      </c>
      <c r="B2746" s="2">
        <v>1062001</v>
      </c>
      <c r="C2746" s="2" t="s">
        <v>83</v>
      </c>
      <c r="D2746" s="20">
        <v>0</v>
      </c>
      <c r="E2746" s="20">
        <v>0</v>
      </c>
      <c r="F2746" s="38">
        <f>('ANNEXURE B &amp; C'!AA$95)</f>
        <v>0</v>
      </c>
      <c r="G2746" s="9" t="str">
        <f t="shared" si="84"/>
        <v/>
      </c>
      <c r="H2746" s="52" t="str">
        <f t="shared" si="85"/>
        <v/>
      </c>
    </row>
    <row r="2747" spans="1:8">
      <c r="A2747" s="48" t="str">
        <f>('ANNEXURE B &amp; C'!AA$3)</f>
        <v>410502</v>
      </c>
      <c r="B2747" s="2">
        <v>1062003</v>
      </c>
      <c r="C2747" s="2" t="s">
        <v>84</v>
      </c>
      <c r="D2747" s="20">
        <v>0</v>
      </c>
      <c r="E2747" s="20">
        <v>0</v>
      </c>
      <c r="F2747" s="38">
        <f>('ANNEXURE B &amp; C'!AA$96)</f>
        <v>0</v>
      </c>
      <c r="G2747" s="9" t="str">
        <f t="shared" si="84"/>
        <v/>
      </c>
      <c r="H2747" s="52" t="str">
        <f t="shared" si="85"/>
        <v/>
      </c>
    </row>
    <row r="2748" spans="1:8">
      <c r="A2748" s="48" t="str">
        <f>('ANNEXURE B &amp; C'!AA$3)</f>
        <v>410502</v>
      </c>
      <c r="B2748" s="2">
        <v>1062009</v>
      </c>
      <c r="C2748" s="2" t="s">
        <v>85</v>
      </c>
      <c r="D2748" s="20">
        <v>0</v>
      </c>
      <c r="E2748" s="20">
        <v>0</v>
      </c>
      <c r="F2748" s="38">
        <f>('ANNEXURE B &amp; C'!AA$97)</f>
        <v>0</v>
      </c>
      <c r="G2748" s="9" t="str">
        <f t="shared" si="84"/>
        <v/>
      </c>
      <c r="H2748" s="52" t="str">
        <f t="shared" si="85"/>
        <v/>
      </c>
    </row>
    <row r="2749" spans="1:8">
      <c r="A2749" s="48" t="str">
        <f>('ANNEXURE B &amp; C'!AA$3)</f>
        <v>410502</v>
      </c>
      <c r="B2749" s="2">
        <v>1062010</v>
      </c>
      <c r="C2749" s="2" t="s">
        <v>86</v>
      </c>
      <c r="D2749" s="20">
        <v>0</v>
      </c>
      <c r="E2749" s="20">
        <v>0</v>
      </c>
      <c r="F2749" s="38">
        <f>('ANNEXURE B &amp; C'!AA$98)</f>
        <v>0</v>
      </c>
      <c r="G2749" s="9" t="str">
        <f t="shared" si="84"/>
        <v/>
      </c>
      <c r="H2749" s="52" t="str">
        <f t="shared" si="85"/>
        <v/>
      </c>
    </row>
    <row r="2750" spans="1:8">
      <c r="A2750" s="48" t="str">
        <f>('ANNEXURE B &amp; C'!AA$3)</f>
        <v>410502</v>
      </c>
      <c r="B2750" s="2">
        <v>1062201</v>
      </c>
      <c r="C2750" s="2" t="s">
        <v>87</v>
      </c>
      <c r="D2750" s="20">
        <v>0</v>
      </c>
      <c r="E2750" s="20">
        <v>0</v>
      </c>
      <c r="F2750" s="38">
        <f>('ANNEXURE B &amp; C'!AA$99)</f>
        <v>0</v>
      </c>
      <c r="G2750" s="9" t="str">
        <f t="shared" si="84"/>
        <v/>
      </c>
      <c r="H2750" s="52" t="str">
        <f t="shared" si="85"/>
        <v/>
      </c>
    </row>
    <row r="2751" spans="1:8">
      <c r="A2751" s="48" t="str">
        <f>('ANNEXURE B &amp; C'!AA$3)</f>
        <v>410502</v>
      </c>
      <c r="B2751" s="3">
        <v>1066990</v>
      </c>
      <c r="C2751" s="3" t="s">
        <v>88</v>
      </c>
      <c r="D2751" s="39">
        <v>731000</v>
      </c>
      <c r="E2751" s="39">
        <v>180205.5</v>
      </c>
      <c r="F2751" s="39">
        <f>SUM(F2698:F2750)</f>
        <v>767421</v>
      </c>
      <c r="G2751" s="9" t="str">
        <f t="shared" si="84"/>
        <v/>
      </c>
      <c r="H2751" s="52">
        <f t="shared" si="85"/>
        <v>4.9823529411764704E-2</v>
      </c>
    </row>
    <row r="2752" spans="1:8">
      <c r="B2752" s="1"/>
      <c r="C2752" s="1"/>
      <c r="D2752" s="31"/>
      <c r="E2752" s="31"/>
      <c r="F2752" s="31"/>
      <c r="G2752" s="9" t="str">
        <f t="shared" si="84"/>
        <v/>
      </c>
      <c r="H2752" s="52" t="str">
        <f t="shared" si="85"/>
        <v/>
      </c>
    </row>
    <row r="2753" spans="1:8">
      <c r="A2753" s="48" t="str">
        <f>('ANNEXURE B &amp; C'!AA$3)</f>
        <v>410502</v>
      </c>
      <c r="B2753" s="1">
        <v>1080000</v>
      </c>
      <c r="C2753" s="1" t="s">
        <v>89</v>
      </c>
      <c r="D2753" s="31"/>
      <c r="E2753" s="31"/>
      <c r="F2753" s="31"/>
      <c r="G2753" s="9" t="str">
        <f t="shared" si="84"/>
        <v/>
      </c>
      <c r="H2753" s="52" t="str">
        <f t="shared" si="85"/>
        <v/>
      </c>
    </row>
    <row r="2754" spans="1:8">
      <c r="A2754" s="48" t="str">
        <f>('ANNEXURE B &amp; C'!AA$3)</f>
        <v>410502</v>
      </c>
      <c r="B2754" s="2">
        <v>1088020</v>
      </c>
      <c r="C2754" s="2" t="s">
        <v>90</v>
      </c>
      <c r="D2754" s="20">
        <v>0</v>
      </c>
      <c r="E2754" s="20">
        <v>0</v>
      </c>
      <c r="F2754" s="38">
        <f>('ANNEXURE B &amp; C'!AA$103)</f>
        <v>0</v>
      </c>
      <c r="G2754" s="9" t="str">
        <f t="shared" si="84"/>
        <v/>
      </c>
      <c r="H2754" s="52" t="str">
        <f t="shared" si="85"/>
        <v/>
      </c>
    </row>
    <row r="2755" spans="1:8">
      <c r="A2755" s="48" t="str">
        <f>('ANNEXURE B &amp; C'!AA$3)</f>
        <v>410502</v>
      </c>
      <c r="B2755" s="2">
        <v>1088080</v>
      </c>
      <c r="C2755" s="2" t="s">
        <v>91</v>
      </c>
      <c r="D2755" s="20">
        <v>0</v>
      </c>
      <c r="E2755" s="20">
        <v>0</v>
      </c>
      <c r="F2755" s="38">
        <f>('ANNEXURE B &amp; C'!AA$104)</f>
        <v>0</v>
      </c>
      <c r="G2755" s="9" t="str">
        <f t="shared" si="84"/>
        <v/>
      </c>
      <c r="H2755" s="52" t="str">
        <f t="shared" si="85"/>
        <v/>
      </c>
    </row>
    <row r="2756" spans="1:8">
      <c r="A2756" s="48" t="str">
        <f>('ANNEXURE B &amp; C'!AA$3)</f>
        <v>410502</v>
      </c>
      <c r="B2756" s="2">
        <v>1088081</v>
      </c>
      <c r="C2756" s="2" t="s">
        <v>92</v>
      </c>
      <c r="D2756" s="20">
        <v>0</v>
      </c>
      <c r="E2756" s="20">
        <v>0</v>
      </c>
      <c r="F2756" s="38">
        <f>('ANNEXURE B &amp; C'!AA$105)</f>
        <v>0</v>
      </c>
      <c r="G2756" s="9" t="str">
        <f t="shared" si="84"/>
        <v/>
      </c>
      <c r="H2756" s="52" t="str">
        <f t="shared" si="85"/>
        <v/>
      </c>
    </row>
    <row r="2757" spans="1:8">
      <c r="A2757" s="48" t="str">
        <f>('ANNEXURE B &amp; C'!AA$3)</f>
        <v>410502</v>
      </c>
      <c r="B2757" s="2">
        <v>1088082</v>
      </c>
      <c r="C2757" s="2" t="s">
        <v>93</v>
      </c>
      <c r="D2757" s="20">
        <v>0</v>
      </c>
      <c r="E2757" s="20">
        <v>0</v>
      </c>
      <c r="F2757" s="38">
        <f>('ANNEXURE B &amp; C'!AA$106)</f>
        <v>0</v>
      </c>
      <c r="G2757" s="9" t="str">
        <f t="shared" si="84"/>
        <v/>
      </c>
      <c r="H2757" s="52" t="str">
        <f t="shared" si="85"/>
        <v/>
      </c>
    </row>
    <row r="2758" spans="1:8">
      <c r="A2758" s="48" t="str">
        <f>('ANNEXURE B &amp; C'!AA$3)</f>
        <v>410502</v>
      </c>
      <c r="B2758" s="2">
        <v>1088083</v>
      </c>
      <c r="C2758" s="2" t="s">
        <v>94</v>
      </c>
      <c r="D2758" s="20">
        <v>0</v>
      </c>
      <c r="E2758" s="20">
        <v>0</v>
      </c>
      <c r="F2758" s="38">
        <f>('ANNEXURE B &amp; C'!AA$107)</f>
        <v>0</v>
      </c>
      <c r="G2758" s="9" t="str">
        <f t="shared" si="84"/>
        <v/>
      </c>
      <c r="H2758" s="52" t="str">
        <f t="shared" si="85"/>
        <v/>
      </c>
    </row>
    <row r="2759" spans="1:8">
      <c r="A2759" s="48" t="str">
        <f>('ANNEXURE B &amp; C'!AA$3)</f>
        <v>410502</v>
      </c>
      <c r="B2759" s="2">
        <v>1088084</v>
      </c>
      <c r="C2759" s="2" t="s">
        <v>95</v>
      </c>
      <c r="D2759" s="20">
        <v>0</v>
      </c>
      <c r="E2759" s="20">
        <v>0</v>
      </c>
      <c r="F2759" s="38">
        <f>('ANNEXURE B &amp; C'!AA$108)</f>
        <v>0</v>
      </c>
      <c r="G2759" s="9" t="str">
        <f t="shared" si="84"/>
        <v/>
      </c>
      <c r="H2759" s="52" t="str">
        <f t="shared" si="85"/>
        <v/>
      </c>
    </row>
    <row r="2760" spans="1:8">
      <c r="A2760" s="48" t="str">
        <f>('ANNEXURE B &amp; C'!AA$3)</f>
        <v>410502</v>
      </c>
      <c r="B2760" s="2">
        <v>1088085</v>
      </c>
      <c r="C2760" s="2" t="s">
        <v>96</v>
      </c>
      <c r="D2760" s="20">
        <v>0</v>
      </c>
      <c r="E2760" s="20">
        <v>0</v>
      </c>
      <c r="F2760" s="38">
        <f>('ANNEXURE B &amp; C'!AA$109)</f>
        <v>0</v>
      </c>
      <c r="G2760" s="9" t="str">
        <f t="shared" si="84"/>
        <v/>
      </c>
      <c r="H2760" s="52" t="str">
        <f t="shared" si="85"/>
        <v/>
      </c>
    </row>
    <row r="2761" spans="1:8">
      <c r="A2761" s="48" t="str">
        <f>('ANNEXURE B &amp; C'!AA$3)</f>
        <v>410502</v>
      </c>
      <c r="B2761" s="2">
        <v>1088110</v>
      </c>
      <c r="C2761" s="2" t="s">
        <v>61</v>
      </c>
      <c r="D2761" s="20">
        <v>0</v>
      </c>
      <c r="E2761" s="20">
        <v>0</v>
      </c>
      <c r="F2761" s="38">
        <f>('ANNEXURE B &amp; C'!AA$110)</f>
        <v>0</v>
      </c>
      <c r="G2761" s="9" t="str">
        <f t="shared" si="84"/>
        <v/>
      </c>
      <c r="H2761" s="52" t="str">
        <f t="shared" si="85"/>
        <v/>
      </c>
    </row>
    <row r="2762" spans="1:8">
      <c r="A2762" s="48" t="str">
        <f>('ANNEXURE B &amp; C'!AA$3)</f>
        <v>410502</v>
      </c>
      <c r="B2762" s="2">
        <v>1088180</v>
      </c>
      <c r="C2762" s="2" t="s">
        <v>97</v>
      </c>
      <c r="D2762" s="20">
        <v>0</v>
      </c>
      <c r="E2762" s="20">
        <v>0</v>
      </c>
      <c r="F2762" s="38">
        <f>('ANNEXURE B &amp; C'!AA$111)</f>
        <v>0</v>
      </c>
      <c r="G2762" s="9" t="str">
        <f t="shared" ref="G2762:G2825" si="86">IF(E2762&lt;0.01,"",IF(E2762&gt;F2762,"BUDGET ERROR - INSUFICIENT",""))</f>
        <v/>
      </c>
      <c r="H2762" s="52" t="str">
        <f t="shared" ref="H2762:H2825" si="87">IF(F2762&lt;0.1,"",IF(D2762=0,"NO ORIGINAL BUDGET",(F2762-D2762)/D2762))</f>
        <v/>
      </c>
    </row>
    <row r="2763" spans="1:8">
      <c r="A2763" s="48" t="str">
        <f>('ANNEXURE B &amp; C'!AA$3)</f>
        <v>410502</v>
      </c>
      <c r="B2763" s="3">
        <v>1088990</v>
      </c>
      <c r="C2763" s="3" t="s">
        <v>98</v>
      </c>
      <c r="D2763" s="39">
        <v>0</v>
      </c>
      <c r="E2763" s="39">
        <v>0</v>
      </c>
      <c r="F2763" s="39">
        <f>SUM(F2753:F2762)</f>
        <v>0</v>
      </c>
      <c r="G2763" s="9" t="str">
        <f t="shared" si="86"/>
        <v/>
      </c>
      <c r="H2763" s="52" t="str">
        <f t="shared" si="87"/>
        <v/>
      </c>
    </row>
    <row r="2764" spans="1:8">
      <c r="B2764" s="1"/>
      <c r="C2764" s="1"/>
      <c r="D2764" s="31"/>
      <c r="E2764" s="31"/>
      <c r="F2764" s="31"/>
      <c r="G2764" s="9" t="str">
        <f t="shared" si="86"/>
        <v/>
      </c>
      <c r="H2764" s="52" t="str">
        <f t="shared" si="87"/>
        <v/>
      </c>
    </row>
    <row r="2765" spans="1:8" ht="15.75" thickBot="1">
      <c r="A2765" s="48" t="str">
        <f>('ANNEXURE B &amp; C'!AA$3)</f>
        <v>410502</v>
      </c>
      <c r="B2765" s="4">
        <v>1089995</v>
      </c>
      <c r="C2765" s="4" t="s">
        <v>99</v>
      </c>
      <c r="D2765" s="40">
        <v>731000</v>
      </c>
      <c r="E2765" s="40">
        <v>180205.5</v>
      </c>
      <c r="F2765" s="40">
        <f>SUM(F2763+F2751)</f>
        <v>767421</v>
      </c>
      <c r="G2765" s="9" t="str">
        <f t="shared" si="86"/>
        <v/>
      </c>
      <c r="H2765" s="52">
        <f t="shared" si="87"/>
        <v>4.9823529411764704E-2</v>
      </c>
    </row>
    <row r="2766" spans="1:8" ht="15.75" thickTop="1">
      <c r="B2766" s="1"/>
      <c r="C2766" s="1"/>
      <c r="D2766" s="31"/>
      <c r="E2766" s="31"/>
      <c r="F2766" s="31"/>
      <c r="G2766" s="9" t="str">
        <f t="shared" si="86"/>
        <v/>
      </c>
      <c r="H2766" s="52" t="str">
        <f t="shared" si="87"/>
        <v/>
      </c>
    </row>
    <row r="2767" spans="1:8">
      <c r="A2767" s="48" t="str">
        <f>('ANNEXURE B &amp; C'!AA$3)</f>
        <v>410502</v>
      </c>
      <c r="B2767" s="1">
        <v>1100000</v>
      </c>
      <c r="C2767" s="1" t="s">
        <v>100</v>
      </c>
      <c r="D2767" s="31"/>
      <c r="E2767" s="31"/>
      <c r="F2767" s="31"/>
      <c r="G2767" s="9" t="str">
        <f t="shared" si="86"/>
        <v/>
      </c>
      <c r="H2767" s="52" t="str">
        <f t="shared" si="87"/>
        <v/>
      </c>
    </row>
    <row r="2768" spans="1:8">
      <c r="A2768" s="48" t="str">
        <f>('ANNEXURE B &amp; C'!AA$3)</f>
        <v>410502</v>
      </c>
      <c r="B2768" s="2">
        <v>1101200</v>
      </c>
      <c r="C2768" s="2" t="s">
        <v>101</v>
      </c>
      <c r="D2768" s="20">
        <v>0</v>
      </c>
      <c r="E2768" s="20">
        <v>0</v>
      </c>
      <c r="F2768" s="38">
        <f>('ANNEXURE B &amp; C'!AA$117)</f>
        <v>0</v>
      </c>
      <c r="G2768" s="9" t="str">
        <f t="shared" si="86"/>
        <v/>
      </c>
      <c r="H2768" s="52" t="str">
        <f t="shared" si="87"/>
        <v/>
      </c>
    </row>
    <row r="2769" spans="1:8">
      <c r="A2769" s="48" t="str">
        <f>('ANNEXURE B &amp; C'!AA$3)</f>
        <v>410502</v>
      </c>
      <c r="B2769" s="2">
        <v>1101201</v>
      </c>
      <c r="C2769" s="2" t="s">
        <v>102</v>
      </c>
      <c r="D2769" s="20">
        <v>0</v>
      </c>
      <c r="E2769" s="20">
        <v>0</v>
      </c>
      <c r="F2769" s="38">
        <f>('ANNEXURE B &amp; C'!AA$118)</f>
        <v>0</v>
      </c>
      <c r="G2769" s="9" t="str">
        <f t="shared" si="86"/>
        <v/>
      </c>
      <c r="H2769" s="52" t="str">
        <f t="shared" si="87"/>
        <v/>
      </c>
    </row>
    <row r="2770" spans="1:8">
      <c r="A2770" s="48" t="str">
        <f>('ANNEXURE B &amp; C'!AA$3)</f>
        <v>410502</v>
      </c>
      <c r="B2770" s="2">
        <v>1101203</v>
      </c>
      <c r="C2770" s="2" t="s">
        <v>103</v>
      </c>
      <c r="D2770" s="20">
        <v>0</v>
      </c>
      <c r="E2770" s="20">
        <v>0</v>
      </c>
      <c r="F2770" s="38">
        <f>('ANNEXURE B &amp; C'!AA$119)</f>
        <v>0</v>
      </c>
      <c r="G2770" s="9" t="str">
        <f t="shared" si="86"/>
        <v/>
      </c>
      <c r="H2770" s="52" t="str">
        <f t="shared" si="87"/>
        <v/>
      </c>
    </row>
    <row r="2771" spans="1:8">
      <c r="A2771" s="48" t="str">
        <f>('ANNEXURE B &amp; C'!AA$3)</f>
        <v>410502</v>
      </c>
      <c r="B2771" s="2">
        <v>1101204</v>
      </c>
      <c r="C2771" s="2" t="s">
        <v>104</v>
      </c>
      <c r="D2771" s="20">
        <v>0</v>
      </c>
      <c r="E2771" s="20">
        <v>0</v>
      </c>
      <c r="F2771" s="38">
        <f>('ANNEXURE B &amp; C'!AA$120)</f>
        <v>0</v>
      </c>
      <c r="G2771" s="9" t="str">
        <f t="shared" si="86"/>
        <v/>
      </c>
      <c r="H2771" s="52" t="str">
        <f t="shared" si="87"/>
        <v/>
      </c>
    </row>
    <row r="2772" spans="1:8" ht="15.75" thickBot="1">
      <c r="A2772" s="48" t="str">
        <f>('ANNEXURE B &amp; C'!AA$3)</f>
        <v>410502</v>
      </c>
      <c r="B2772" s="4">
        <v>1109995</v>
      </c>
      <c r="C2772" s="4" t="s">
        <v>105</v>
      </c>
      <c r="D2772" s="40">
        <v>0</v>
      </c>
      <c r="E2772" s="40">
        <v>0</v>
      </c>
      <c r="F2772" s="40">
        <f>SUM(F2768:F2771)</f>
        <v>0</v>
      </c>
      <c r="G2772" s="9" t="str">
        <f t="shared" si="86"/>
        <v/>
      </c>
      <c r="H2772" s="52" t="str">
        <f t="shared" si="87"/>
        <v/>
      </c>
    </row>
    <row r="2773" spans="1:8" ht="15.75" thickTop="1">
      <c r="B2773" s="1"/>
      <c r="C2773" s="1"/>
      <c r="D2773" s="31"/>
      <c r="E2773" s="31"/>
      <c r="F2773" s="31"/>
      <c r="G2773" s="9" t="str">
        <f t="shared" si="86"/>
        <v/>
      </c>
      <c r="H2773" s="52" t="str">
        <f t="shared" si="87"/>
        <v/>
      </c>
    </row>
    <row r="2774" spans="1:8">
      <c r="A2774" s="48" t="str">
        <f>('ANNEXURE B &amp; C'!AA$3)</f>
        <v>410502</v>
      </c>
      <c r="B2774" s="1">
        <v>1120000</v>
      </c>
      <c r="C2774" s="1" t="s">
        <v>106</v>
      </c>
      <c r="D2774" s="31"/>
      <c r="E2774" s="31"/>
      <c r="F2774" s="31"/>
      <c r="G2774" s="9" t="str">
        <f t="shared" si="86"/>
        <v/>
      </c>
      <c r="H2774" s="52" t="str">
        <f t="shared" si="87"/>
        <v/>
      </c>
    </row>
    <row r="2775" spans="1:8">
      <c r="A2775" s="48" t="str">
        <f>('ANNEXURE B &amp; C'!AA$3)</f>
        <v>410502</v>
      </c>
      <c r="B2775" s="2">
        <v>1120300</v>
      </c>
      <c r="C2775" s="2" t="s">
        <v>106</v>
      </c>
      <c r="D2775" s="20">
        <v>0</v>
      </c>
      <c r="E2775" s="20">
        <v>0</v>
      </c>
      <c r="F2775" s="38">
        <f>('ANNEXURE B &amp; C'!AA$124)</f>
        <v>0</v>
      </c>
      <c r="G2775" s="9" t="str">
        <f t="shared" si="86"/>
        <v/>
      </c>
      <c r="H2775" s="52" t="str">
        <f t="shared" si="87"/>
        <v/>
      </c>
    </row>
    <row r="2776" spans="1:8" ht="15.75" thickBot="1">
      <c r="A2776" s="48" t="str">
        <f>('ANNEXURE B &amp; C'!AA$3)</f>
        <v>410502</v>
      </c>
      <c r="B2776" s="4">
        <v>1129990</v>
      </c>
      <c r="C2776" s="4" t="s">
        <v>107</v>
      </c>
      <c r="D2776" s="40">
        <v>0</v>
      </c>
      <c r="E2776" s="40">
        <v>0</v>
      </c>
      <c r="F2776" s="40">
        <f>SUM(F2774:F2775)</f>
        <v>0</v>
      </c>
      <c r="G2776" s="9" t="str">
        <f t="shared" si="86"/>
        <v/>
      </c>
      <c r="H2776" s="52" t="str">
        <f t="shared" si="87"/>
        <v/>
      </c>
    </row>
    <row r="2777" spans="1:8" ht="15.75" thickTop="1">
      <c r="B2777" s="1"/>
      <c r="C2777" s="1"/>
      <c r="D2777" s="31"/>
      <c r="E2777" s="31"/>
      <c r="F2777" s="31"/>
      <c r="G2777" s="9" t="str">
        <f t="shared" si="86"/>
        <v/>
      </c>
      <c r="H2777" s="52" t="str">
        <f t="shared" si="87"/>
        <v/>
      </c>
    </row>
    <row r="2778" spans="1:8">
      <c r="A2778" s="48" t="str">
        <f>('ANNEXURE B &amp; C'!AA$3)</f>
        <v>410502</v>
      </c>
      <c r="B2778" s="1">
        <v>1130000</v>
      </c>
      <c r="C2778" s="1" t="s">
        <v>108</v>
      </c>
      <c r="D2778" s="31"/>
      <c r="E2778" s="31"/>
      <c r="F2778" s="31"/>
      <c r="G2778" s="9" t="str">
        <f t="shared" si="86"/>
        <v/>
      </c>
      <c r="H2778" s="52" t="str">
        <f t="shared" si="87"/>
        <v/>
      </c>
    </row>
    <row r="2779" spans="1:8">
      <c r="A2779" s="48" t="str">
        <f>('ANNEXURE B &amp; C'!AA$3)</f>
        <v>410502</v>
      </c>
      <c r="B2779" s="2">
        <v>1130200</v>
      </c>
      <c r="C2779" s="2" t="s">
        <v>109</v>
      </c>
      <c r="D2779" s="20">
        <v>0</v>
      </c>
      <c r="E2779" s="20">
        <v>0</v>
      </c>
      <c r="F2779" s="38">
        <f>('ANNEXURE B &amp; C'!AA$128)</f>
        <v>0</v>
      </c>
      <c r="G2779" s="9" t="str">
        <f t="shared" si="86"/>
        <v/>
      </c>
      <c r="H2779" s="52" t="str">
        <f t="shared" si="87"/>
        <v/>
      </c>
    </row>
    <row r="2780" spans="1:8">
      <c r="A2780" s="48" t="str">
        <f>('ANNEXURE B &amp; C'!AA$3)</f>
        <v>410502</v>
      </c>
      <c r="B2780" s="2">
        <v>1130201</v>
      </c>
      <c r="C2780" s="2" t="s">
        <v>110</v>
      </c>
      <c r="D2780" s="20">
        <v>0</v>
      </c>
      <c r="E2780" s="20">
        <v>0</v>
      </c>
      <c r="F2780" s="38">
        <f>('ANNEXURE B &amp; C'!AA$129)</f>
        <v>0</v>
      </c>
      <c r="G2780" s="9" t="str">
        <f t="shared" si="86"/>
        <v/>
      </c>
      <c r="H2780" s="52" t="str">
        <f t="shared" si="87"/>
        <v/>
      </c>
    </row>
    <row r="2781" spans="1:8" ht="15.75" thickBot="1">
      <c r="A2781" s="48" t="str">
        <f>('ANNEXURE B &amp; C'!AA$3)</f>
        <v>410502</v>
      </c>
      <c r="B2781" s="4">
        <v>1139995</v>
      </c>
      <c r="C2781" s="4" t="s">
        <v>111</v>
      </c>
      <c r="D2781" s="40">
        <v>0</v>
      </c>
      <c r="E2781" s="40">
        <v>0</v>
      </c>
      <c r="F2781" s="40">
        <f>SUM(F2778:F2780)</f>
        <v>0</v>
      </c>
      <c r="G2781" s="9" t="str">
        <f t="shared" si="86"/>
        <v/>
      </c>
      <c r="H2781" s="52" t="str">
        <f t="shared" si="87"/>
        <v/>
      </c>
    </row>
    <row r="2782" spans="1:8" ht="15.75" thickTop="1">
      <c r="B2782" s="1"/>
      <c r="C2782" s="1"/>
      <c r="D2782" s="31"/>
      <c r="E2782" s="31"/>
      <c r="F2782" s="31"/>
      <c r="G2782" s="9" t="str">
        <f t="shared" si="86"/>
        <v/>
      </c>
      <c r="H2782" s="52" t="str">
        <f t="shared" si="87"/>
        <v/>
      </c>
    </row>
    <row r="2783" spans="1:8" ht="15.75" thickBot="1">
      <c r="A2783" s="48" t="str">
        <f>('ANNEXURE B &amp; C'!AA$3)</f>
        <v>410502</v>
      </c>
      <c r="B2783" s="5">
        <v>1199998</v>
      </c>
      <c r="C2783" s="5" t="s">
        <v>112</v>
      </c>
      <c r="D2783" s="41">
        <v>731000</v>
      </c>
      <c r="E2783" s="41">
        <v>180205.5</v>
      </c>
      <c r="F2783" s="41">
        <f>SUM(F2781+F2776+F2772+F2765+F2693)</f>
        <v>767421</v>
      </c>
      <c r="G2783" s="9" t="str">
        <f t="shared" si="86"/>
        <v/>
      </c>
      <c r="H2783" s="52">
        <f t="shared" si="87"/>
        <v>4.9823529411764704E-2</v>
      </c>
    </row>
    <row r="2784" spans="1:8">
      <c r="B2784" s="1"/>
      <c r="C2784" s="1"/>
      <c r="D2784" s="31"/>
      <c r="E2784" s="31"/>
      <c r="F2784" s="31"/>
      <c r="G2784" s="9" t="str">
        <f t="shared" si="86"/>
        <v/>
      </c>
      <c r="H2784" s="52" t="str">
        <f t="shared" si="87"/>
        <v/>
      </c>
    </row>
    <row r="2785" spans="1:8">
      <c r="A2785" s="48" t="str">
        <f>('ANNEXURE B &amp; C'!AA$3)</f>
        <v>410502</v>
      </c>
      <c r="B2785" s="1">
        <v>2200000</v>
      </c>
      <c r="C2785" s="1" t="s">
        <v>113</v>
      </c>
      <c r="D2785" s="31"/>
      <c r="E2785" s="31"/>
      <c r="F2785" s="31"/>
      <c r="G2785" s="9" t="str">
        <f t="shared" si="86"/>
        <v/>
      </c>
      <c r="H2785" s="52" t="str">
        <f t="shared" si="87"/>
        <v/>
      </c>
    </row>
    <row r="2786" spans="1:8">
      <c r="B2786" s="1"/>
      <c r="C2786" s="1"/>
      <c r="D2786" s="31"/>
      <c r="E2786" s="31"/>
      <c r="F2786" s="31"/>
      <c r="G2786" s="9" t="str">
        <f t="shared" si="86"/>
        <v/>
      </c>
      <c r="H2786" s="52" t="str">
        <f t="shared" si="87"/>
        <v/>
      </c>
    </row>
    <row r="2787" spans="1:8">
      <c r="A2787" s="48" t="str">
        <f>('ANNEXURE B &amp; C'!AA$3)</f>
        <v>410502</v>
      </c>
      <c r="B2787" s="1">
        <v>2230000</v>
      </c>
      <c r="C2787" s="1" t="s">
        <v>114</v>
      </c>
      <c r="D2787" s="31"/>
      <c r="E2787" s="31"/>
      <c r="F2787" s="31"/>
      <c r="G2787" s="9" t="str">
        <f t="shared" si="86"/>
        <v/>
      </c>
      <c r="H2787" s="52" t="str">
        <f t="shared" si="87"/>
        <v/>
      </c>
    </row>
    <row r="2788" spans="1:8">
      <c r="A2788" s="48" t="str">
        <f>('ANNEXURE B &amp; C'!AA$3)</f>
        <v>410502</v>
      </c>
      <c r="B2788" s="2">
        <v>2231202</v>
      </c>
      <c r="C2788" s="2" t="s">
        <v>115</v>
      </c>
      <c r="D2788" s="20">
        <v>0</v>
      </c>
      <c r="E2788" s="20">
        <v>0</v>
      </c>
      <c r="F2788" s="38">
        <f>('ANNEXURE B &amp; C'!AA$137)</f>
        <v>0</v>
      </c>
      <c r="G2788" s="9" t="str">
        <f t="shared" si="86"/>
        <v/>
      </c>
      <c r="H2788" s="52" t="str">
        <f t="shared" si="87"/>
        <v/>
      </c>
    </row>
    <row r="2789" spans="1:8">
      <c r="A2789" s="48" t="str">
        <f>('ANNEXURE B &amp; C'!AA$3)</f>
        <v>410502</v>
      </c>
      <c r="B2789" s="2">
        <v>2231900</v>
      </c>
      <c r="C2789" s="2" t="s">
        <v>116</v>
      </c>
      <c r="D2789" s="20">
        <v>0</v>
      </c>
      <c r="E2789" s="20">
        <v>0</v>
      </c>
      <c r="F2789" s="38">
        <f>('ANNEXURE B &amp; C'!AA$138)</f>
        <v>0</v>
      </c>
      <c r="G2789" s="9" t="str">
        <f t="shared" si="86"/>
        <v/>
      </c>
      <c r="H2789" s="52" t="str">
        <f t="shared" si="87"/>
        <v/>
      </c>
    </row>
    <row r="2790" spans="1:8">
      <c r="A2790" s="48" t="str">
        <f>('ANNEXURE B &amp; C'!AA$3)</f>
        <v>410502</v>
      </c>
      <c r="B2790" s="3">
        <v>2239995</v>
      </c>
      <c r="C2790" s="3" t="s">
        <v>117</v>
      </c>
      <c r="D2790" s="39">
        <v>0</v>
      </c>
      <c r="E2790" s="39">
        <v>0</v>
      </c>
      <c r="F2790" s="39">
        <f>SUM(F2788:F2789)</f>
        <v>0</v>
      </c>
      <c r="G2790" s="9" t="str">
        <f t="shared" si="86"/>
        <v/>
      </c>
      <c r="H2790" s="52" t="str">
        <f t="shared" si="87"/>
        <v/>
      </c>
    </row>
    <row r="2791" spans="1:8">
      <c r="B2791" s="1"/>
      <c r="C2791" s="1"/>
      <c r="D2791" s="31"/>
      <c r="E2791" s="31"/>
      <c r="F2791" s="31"/>
      <c r="G2791" s="9" t="str">
        <f t="shared" si="86"/>
        <v/>
      </c>
      <c r="H2791" s="52" t="str">
        <f t="shared" si="87"/>
        <v/>
      </c>
    </row>
    <row r="2792" spans="1:8">
      <c r="A2792" s="48" t="str">
        <f>('ANNEXURE B &amp; C'!AA$3)</f>
        <v>410502</v>
      </c>
      <c r="B2792" s="1">
        <v>2240000</v>
      </c>
      <c r="C2792" s="1" t="s">
        <v>118</v>
      </c>
      <c r="D2792" s="31"/>
      <c r="E2792" s="31"/>
      <c r="F2792" s="31"/>
      <c r="G2792" s="9" t="str">
        <f t="shared" si="86"/>
        <v/>
      </c>
      <c r="H2792" s="52" t="str">
        <f t="shared" si="87"/>
        <v/>
      </c>
    </row>
    <row r="2793" spans="1:8">
      <c r="A2793" s="48" t="str">
        <f>('ANNEXURE B &amp; C'!AA$3)</f>
        <v>410502</v>
      </c>
      <c r="B2793" s="2">
        <v>2240001</v>
      </c>
      <c r="C2793" s="2" t="s">
        <v>119</v>
      </c>
      <c r="D2793" s="20">
        <v>0</v>
      </c>
      <c r="E2793" s="20">
        <v>0</v>
      </c>
      <c r="F2793" s="38">
        <f>('ANNEXURE B &amp; C'!AA$142)</f>
        <v>0</v>
      </c>
      <c r="G2793" s="9" t="str">
        <f t="shared" si="86"/>
        <v/>
      </c>
      <c r="H2793" s="52" t="str">
        <f t="shared" si="87"/>
        <v/>
      </c>
    </row>
    <row r="2794" spans="1:8">
      <c r="A2794" s="48" t="str">
        <f>('ANNEXURE B &amp; C'!AA$3)</f>
        <v>410502</v>
      </c>
      <c r="B2794" s="2">
        <v>2240002</v>
      </c>
      <c r="C2794" s="2" t="s">
        <v>120</v>
      </c>
      <c r="D2794" s="20">
        <v>0</v>
      </c>
      <c r="E2794" s="20">
        <v>0</v>
      </c>
      <c r="F2794" s="38">
        <f>('ANNEXURE B &amp; C'!AA$143)</f>
        <v>0</v>
      </c>
      <c r="G2794" s="9" t="str">
        <f t="shared" si="86"/>
        <v/>
      </c>
      <c r="H2794" s="52" t="str">
        <f t="shared" si="87"/>
        <v/>
      </c>
    </row>
    <row r="2795" spans="1:8">
      <c r="A2795" s="48" t="str">
        <f>('ANNEXURE B &amp; C'!AA$3)</f>
        <v>410502</v>
      </c>
      <c r="B2795" s="2">
        <v>2240400</v>
      </c>
      <c r="C2795" s="2" t="s">
        <v>121</v>
      </c>
      <c r="D2795" s="20">
        <v>0</v>
      </c>
      <c r="E2795" s="20">
        <v>0</v>
      </c>
      <c r="F2795" s="38">
        <f>('ANNEXURE B &amp; C'!AA$144)</f>
        <v>0</v>
      </c>
      <c r="G2795" s="9" t="str">
        <f t="shared" si="86"/>
        <v/>
      </c>
      <c r="H2795" s="52" t="str">
        <f t="shared" si="87"/>
        <v/>
      </c>
    </row>
    <row r="2796" spans="1:8">
      <c r="A2796" s="48" t="str">
        <f>('ANNEXURE B &amp; C'!AA$3)</f>
        <v>410502</v>
      </c>
      <c r="B2796" s="2">
        <v>2240500</v>
      </c>
      <c r="C2796" s="2" t="s">
        <v>122</v>
      </c>
      <c r="D2796" s="20">
        <v>0</v>
      </c>
      <c r="E2796" s="20">
        <v>0</v>
      </c>
      <c r="F2796" s="38">
        <f>('ANNEXURE B &amp; C'!AA$145)</f>
        <v>0</v>
      </c>
      <c r="G2796" s="9" t="str">
        <f t="shared" si="86"/>
        <v/>
      </c>
      <c r="H2796" s="52" t="str">
        <f t="shared" si="87"/>
        <v/>
      </c>
    </row>
    <row r="2797" spans="1:8">
      <c r="A2797" s="48" t="str">
        <f>('ANNEXURE B &amp; C'!AA$3)</f>
        <v>410502</v>
      </c>
      <c r="B2797" s="3">
        <v>2249995</v>
      </c>
      <c r="C2797" s="3" t="s">
        <v>123</v>
      </c>
      <c r="D2797" s="39">
        <v>0</v>
      </c>
      <c r="E2797" s="39">
        <v>0</v>
      </c>
      <c r="F2797" s="39">
        <f>SUM(F2793:F2796)</f>
        <v>0</v>
      </c>
      <c r="G2797" s="9" t="str">
        <f t="shared" si="86"/>
        <v/>
      </c>
      <c r="H2797" s="52" t="str">
        <f t="shared" si="87"/>
        <v/>
      </c>
    </row>
    <row r="2798" spans="1:8">
      <c r="B2798" s="1"/>
      <c r="C2798" s="1"/>
      <c r="D2798" s="31"/>
      <c r="E2798" s="31"/>
      <c r="F2798" s="31"/>
      <c r="G2798" s="9" t="str">
        <f t="shared" si="86"/>
        <v/>
      </c>
      <c r="H2798" s="52" t="str">
        <f t="shared" si="87"/>
        <v/>
      </c>
    </row>
    <row r="2799" spans="1:8">
      <c r="A2799" s="48" t="str">
        <f>('ANNEXURE B &amp; C'!AA$3)</f>
        <v>410502</v>
      </c>
      <c r="B2799" s="1">
        <v>2260000</v>
      </c>
      <c r="C2799" s="1" t="s">
        <v>124</v>
      </c>
      <c r="D2799" s="31"/>
      <c r="E2799" s="31"/>
      <c r="F2799" s="31"/>
      <c r="G2799" s="9" t="str">
        <f t="shared" si="86"/>
        <v/>
      </c>
      <c r="H2799" s="52" t="str">
        <f t="shared" si="87"/>
        <v/>
      </c>
    </row>
    <row r="2800" spans="1:8">
      <c r="A2800" s="48" t="str">
        <f>('ANNEXURE B &amp; C'!AA$3)</f>
        <v>410502</v>
      </c>
      <c r="B2800" s="2">
        <v>2260806</v>
      </c>
      <c r="C2800" s="2" t="s">
        <v>125</v>
      </c>
      <c r="D2800" s="20">
        <v>0</v>
      </c>
      <c r="E2800" s="20">
        <v>0</v>
      </c>
      <c r="F2800" s="38">
        <f>('ANNEXURE B &amp; C'!AA$149)</f>
        <v>0</v>
      </c>
      <c r="G2800" s="9" t="str">
        <f t="shared" si="86"/>
        <v/>
      </c>
      <c r="H2800" s="52" t="str">
        <f t="shared" si="87"/>
        <v/>
      </c>
    </row>
    <row r="2801" spans="1:8">
      <c r="A2801" s="48" t="str">
        <f>('ANNEXURE B &amp; C'!AA$3)</f>
        <v>410502</v>
      </c>
      <c r="B2801" s="2">
        <v>2260808</v>
      </c>
      <c r="C2801" s="2" t="s">
        <v>126</v>
      </c>
      <c r="D2801" s="20">
        <v>0</v>
      </c>
      <c r="E2801" s="20">
        <v>0</v>
      </c>
      <c r="F2801" s="38">
        <f>('ANNEXURE B &amp; C'!AA$150)</f>
        <v>0</v>
      </c>
      <c r="G2801" s="9" t="str">
        <f t="shared" si="86"/>
        <v/>
      </c>
      <c r="H2801" s="52" t="str">
        <f t="shared" si="87"/>
        <v/>
      </c>
    </row>
    <row r="2802" spans="1:8">
      <c r="A2802" s="48" t="str">
        <f>('ANNEXURE B &amp; C'!AA$3)</f>
        <v>410502</v>
      </c>
      <c r="B2802" s="2">
        <v>2260810</v>
      </c>
      <c r="C2802" s="2" t="s">
        <v>127</v>
      </c>
      <c r="D2802" s="20">
        <v>0</v>
      </c>
      <c r="E2802" s="20">
        <v>0</v>
      </c>
      <c r="F2802" s="38">
        <f>('ANNEXURE B &amp; C'!AA$151)</f>
        <v>0</v>
      </c>
      <c r="G2802" s="9" t="str">
        <f t="shared" si="86"/>
        <v/>
      </c>
      <c r="H2802" s="52" t="str">
        <f t="shared" si="87"/>
        <v/>
      </c>
    </row>
    <row r="2803" spans="1:8">
      <c r="A2803" s="48" t="str">
        <f>('ANNEXURE B &amp; C'!AA$3)</f>
        <v>410502</v>
      </c>
      <c r="B2803" s="3">
        <v>2269995</v>
      </c>
      <c r="C2803" s="3" t="s">
        <v>128</v>
      </c>
      <c r="D2803" s="39">
        <v>0</v>
      </c>
      <c r="E2803" s="39">
        <v>0</v>
      </c>
      <c r="F2803" s="39">
        <f>SUM(F2800:F2802)</f>
        <v>0</v>
      </c>
      <c r="G2803" s="9" t="str">
        <f t="shared" si="86"/>
        <v/>
      </c>
      <c r="H2803" s="52" t="str">
        <f t="shared" si="87"/>
        <v/>
      </c>
    </row>
    <row r="2804" spans="1:8">
      <c r="B2804" s="1"/>
      <c r="C2804" s="1"/>
      <c r="D2804" s="31"/>
      <c r="E2804" s="31"/>
      <c r="F2804" s="31"/>
      <c r="G2804" s="9" t="str">
        <f t="shared" si="86"/>
        <v/>
      </c>
      <c r="H2804" s="52" t="str">
        <f t="shared" si="87"/>
        <v/>
      </c>
    </row>
    <row r="2805" spans="1:8">
      <c r="A2805" s="48" t="str">
        <f>('ANNEXURE B &amp; C'!AA$3)</f>
        <v>410502</v>
      </c>
      <c r="B2805" s="1">
        <v>2270000</v>
      </c>
      <c r="C2805" s="1" t="s">
        <v>129</v>
      </c>
      <c r="D2805" s="31"/>
      <c r="E2805" s="31"/>
      <c r="F2805" s="31"/>
      <c r="G2805" s="9" t="str">
        <f t="shared" si="86"/>
        <v/>
      </c>
      <c r="H2805" s="52" t="str">
        <f t="shared" si="87"/>
        <v/>
      </c>
    </row>
    <row r="2806" spans="1:8">
      <c r="A2806" s="48" t="str">
        <f>('ANNEXURE B &amp; C'!AA$3)</f>
        <v>410502</v>
      </c>
      <c r="B2806" s="2">
        <v>2271701</v>
      </c>
      <c r="C2806" s="2" t="s">
        <v>130</v>
      </c>
      <c r="D2806" s="20">
        <v>0</v>
      </c>
      <c r="E2806" s="20">
        <v>0</v>
      </c>
      <c r="F2806" s="38">
        <f>('ANNEXURE B &amp; C'!AA$155)</f>
        <v>0</v>
      </c>
      <c r="G2806" s="9" t="str">
        <f t="shared" si="86"/>
        <v/>
      </c>
      <c r="H2806" s="52" t="str">
        <f t="shared" si="87"/>
        <v/>
      </c>
    </row>
    <row r="2807" spans="1:8">
      <c r="A2807" s="48" t="str">
        <f>('ANNEXURE B &amp; C'!AA$3)</f>
        <v>410502</v>
      </c>
      <c r="B2807" s="2">
        <v>2271702</v>
      </c>
      <c r="C2807" s="2" t="s">
        <v>131</v>
      </c>
      <c r="D2807" s="20">
        <v>0</v>
      </c>
      <c r="E2807" s="20">
        <v>0</v>
      </c>
      <c r="F2807" s="38">
        <f>('ANNEXURE B &amp; C'!AA$156)</f>
        <v>0</v>
      </c>
      <c r="G2807" s="9" t="str">
        <f t="shared" si="86"/>
        <v/>
      </c>
      <c r="H2807" s="52" t="str">
        <f t="shared" si="87"/>
        <v/>
      </c>
    </row>
    <row r="2808" spans="1:8">
      <c r="A2808" s="48" t="str">
        <f>('ANNEXURE B &amp; C'!AA$3)</f>
        <v>410502</v>
      </c>
      <c r="B2808" s="2">
        <v>2271703</v>
      </c>
      <c r="C2808" s="2" t="s">
        <v>132</v>
      </c>
      <c r="D2808" s="20">
        <v>0</v>
      </c>
      <c r="E2808" s="20">
        <v>0</v>
      </c>
      <c r="F2808" s="38">
        <f>('ANNEXURE B &amp; C'!AA$157)</f>
        <v>0</v>
      </c>
      <c r="G2808" s="9" t="str">
        <f t="shared" si="86"/>
        <v/>
      </c>
      <c r="H2808" s="52" t="str">
        <f t="shared" si="87"/>
        <v/>
      </c>
    </row>
    <row r="2809" spans="1:8">
      <c r="A2809" s="48" t="str">
        <f>('ANNEXURE B &amp; C'!AA$3)</f>
        <v>410502</v>
      </c>
      <c r="B2809" s="2">
        <v>2271704</v>
      </c>
      <c r="C2809" s="2" t="s">
        <v>133</v>
      </c>
      <c r="D2809" s="20">
        <v>0</v>
      </c>
      <c r="E2809" s="20">
        <v>0</v>
      </c>
      <c r="F2809" s="38">
        <f>('ANNEXURE B &amp; C'!AA$158)</f>
        <v>0</v>
      </c>
      <c r="G2809" s="9" t="str">
        <f t="shared" si="86"/>
        <v/>
      </c>
      <c r="H2809" s="52" t="str">
        <f t="shared" si="87"/>
        <v/>
      </c>
    </row>
    <row r="2810" spans="1:8">
      <c r="A2810" s="48" t="str">
        <f>('ANNEXURE B &amp; C'!AA$3)</f>
        <v>410502</v>
      </c>
      <c r="B2810" s="3">
        <v>2279995</v>
      </c>
      <c r="C2810" s="3" t="s">
        <v>134</v>
      </c>
      <c r="D2810" s="35">
        <v>0</v>
      </c>
      <c r="E2810" s="35">
        <v>0</v>
      </c>
      <c r="F2810" s="35">
        <f>SUM(F2806:F2809)</f>
        <v>0</v>
      </c>
      <c r="G2810" s="9" t="str">
        <f t="shared" si="86"/>
        <v/>
      </c>
      <c r="H2810" s="52" t="str">
        <f t="shared" si="87"/>
        <v/>
      </c>
    </row>
    <row r="2811" spans="1:8">
      <c r="B2811" s="1"/>
      <c r="C2811" s="1"/>
      <c r="D2811" s="31"/>
      <c r="E2811" s="31"/>
      <c r="F2811" s="31"/>
      <c r="G2811" s="9" t="str">
        <f t="shared" si="86"/>
        <v/>
      </c>
      <c r="H2811" s="52" t="str">
        <f t="shared" si="87"/>
        <v/>
      </c>
    </row>
    <row r="2812" spans="1:8">
      <c r="A2812" s="48" t="str">
        <f>('ANNEXURE B &amp; C'!AA$3)</f>
        <v>410502</v>
      </c>
      <c r="B2812" s="1">
        <v>2280000</v>
      </c>
      <c r="C2812" s="1" t="s">
        <v>135</v>
      </c>
      <c r="D2812" s="31"/>
      <c r="E2812" s="31"/>
      <c r="F2812" s="31"/>
      <c r="G2812" s="9" t="str">
        <f t="shared" si="86"/>
        <v/>
      </c>
      <c r="H2812" s="52" t="str">
        <f t="shared" si="87"/>
        <v/>
      </c>
    </row>
    <row r="2813" spans="1:8">
      <c r="A2813" s="48" t="str">
        <f>('ANNEXURE B &amp; C'!AA$3)</f>
        <v>410502</v>
      </c>
      <c r="B2813" s="2">
        <v>2280001</v>
      </c>
      <c r="C2813" s="2" t="s">
        <v>136</v>
      </c>
      <c r="D2813" s="20">
        <v>0</v>
      </c>
      <c r="E2813" s="20">
        <v>0</v>
      </c>
      <c r="F2813" s="38">
        <f>('ANNEXURE B &amp; C'!AA$162)</f>
        <v>0</v>
      </c>
      <c r="G2813" s="9" t="str">
        <f t="shared" si="86"/>
        <v/>
      </c>
      <c r="H2813" s="52" t="str">
        <f t="shared" si="87"/>
        <v/>
      </c>
    </row>
    <row r="2814" spans="1:8">
      <c r="A2814" s="48" t="str">
        <f>('ANNEXURE B &amp; C'!AA$3)</f>
        <v>410502</v>
      </c>
      <c r="B2814" s="2">
        <v>2280002</v>
      </c>
      <c r="C2814" s="2" t="s">
        <v>137</v>
      </c>
      <c r="D2814" s="20">
        <v>0</v>
      </c>
      <c r="E2814" s="20">
        <v>0</v>
      </c>
      <c r="F2814" s="38">
        <f>('ANNEXURE B &amp; C'!AA$163)</f>
        <v>0</v>
      </c>
      <c r="G2814" s="9" t="str">
        <f t="shared" si="86"/>
        <v/>
      </c>
      <c r="H2814" s="52" t="str">
        <f t="shared" si="87"/>
        <v/>
      </c>
    </row>
    <row r="2815" spans="1:8">
      <c r="A2815" s="48" t="str">
        <f>('ANNEXURE B &amp; C'!AA$3)</f>
        <v>410502</v>
      </c>
      <c r="B2815" s="3">
        <v>2289995</v>
      </c>
      <c r="C2815" s="3" t="s">
        <v>138</v>
      </c>
      <c r="D2815" s="39">
        <v>0</v>
      </c>
      <c r="E2815" s="39">
        <v>0</v>
      </c>
      <c r="F2815" s="39">
        <f>SUM(F2813:F2814)</f>
        <v>0</v>
      </c>
      <c r="G2815" s="9" t="str">
        <f t="shared" si="86"/>
        <v/>
      </c>
      <c r="H2815" s="52" t="str">
        <f t="shared" si="87"/>
        <v/>
      </c>
    </row>
    <row r="2816" spans="1:8">
      <c r="B2816" s="1"/>
      <c r="C2816" s="1"/>
      <c r="D2816" s="31"/>
      <c r="E2816" s="31"/>
      <c r="F2816" s="31"/>
      <c r="G2816" s="9" t="str">
        <f t="shared" si="86"/>
        <v/>
      </c>
      <c r="H2816" s="52" t="str">
        <f t="shared" si="87"/>
        <v/>
      </c>
    </row>
    <row r="2817" spans="1:8">
      <c r="A2817" s="48" t="str">
        <f>('ANNEXURE B &amp; C'!AA$3)</f>
        <v>410502</v>
      </c>
      <c r="B2817" s="1">
        <v>2300000</v>
      </c>
      <c r="C2817" s="1" t="s">
        <v>139</v>
      </c>
      <c r="D2817" s="31"/>
      <c r="E2817" s="31"/>
      <c r="F2817" s="31"/>
      <c r="G2817" s="9" t="str">
        <f t="shared" si="86"/>
        <v/>
      </c>
      <c r="H2817" s="52" t="str">
        <f t="shared" si="87"/>
        <v/>
      </c>
    </row>
    <row r="2818" spans="1:8">
      <c r="A2818" s="48" t="str">
        <f>('ANNEXURE B &amp; C'!AA$3)</f>
        <v>410502</v>
      </c>
      <c r="B2818" s="2">
        <v>2300001</v>
      </c>
      <c r="C2818" s="2" t="s">
        <v>140</v>
      </c>
      <c r="D2818" s="20">
        <v>0</v>
      </c>
      <c r="E2818" s="20">
        <v>0</v>
      </c>
      <c r="F2818" s="38">
        <f>('ANNEXURE B &amp; C'!AA$167)</f>
        <v>0</v>
      </c>
      <c r="G2818" s="9" t="str">
        <f t="shared" si="86"/>
        <v/>
      </c>
      <c r="H2818" s="52" t="str">
        <f t="shared" si="87"/>
        <v/>
      </c>
    </row>
    <row r="2819" spans="1:8">
      <c r="A2819" s="48" t="str">
        <f>('ANNEXURE B &amp; C'!AA$3)</f>
        <v>410502</v>
      </c>
      <c r="B2819" s="2">
        <v>2300002</v>
      </c>
      <c r="C2819" s="2" t="s">
        <v>141</v>
      </c>
      <c r="D2819" s="20">
        <v>0</v>
      </c>
      <c r="E2819" s="20">
        <v>0</v>
      </c>
      <c r="F2819" s="38">
        <f>('ANNEXURE B &amp; C'!AA$168)</f>
        <v>0</v>
      </c>
      <c r="G2819" s="9" t="str">
        <f t="shared" si="86"/>
        <v/>
      </c>
      <c r="H2819" s="52" t="str">
        <f t="shared" si="87"/>
        <v/>
      </c>
    </row>
    <row r="2820" spans="1:8">
      <c r="A2820" s="48" t="str">
        <f>('ANNEXURE B &amp; C'!AA$3)</f>
        <v>410502</v>
      </c>
      <c r="B2820" s="2">
        <v>2300003</v>
      </c>
      <c r="C2820" s="2" t="s">
        <v>142</v>
      </c>
      <c r="D2820" s="20">
        <v>0</v>
      </c>
      <c r="E2820" s="20">
        <v>0</v>
      </c>
      <c r="F2820" s="38">
        <f>('ANNEXURE B &amp; C'!AA$169)</f>
        <v>0</v>
      </c>
      <c r="G2820" s="9" t="str">
        <f t="shared" si="86"/>
        <v/>
      </c>
      <c r="H2820" s="52" t="str">
        <f t="shared" si="87"/>
        <v/>
      </c>
    </row>
    <row r="2821" spans="1:8">
      <c r="A2821" s="48" t="str">
        <f>('ANNEXURE B &amp; C'!AA$3)</f>
        <v>410502</v>
      </c>
      <c r="B2821" s="2">
        <v>2300204</v>
      </c>
      <c r="C2821" s="2" t="s">
        <v>143</v>
      </c>
      <c r="D2821" s="20">
        <v>0</v>
      </c>
      <c r="E2821" s="20">
        <v>0</v>
      </c>
      <c r="F2821" s="38">
        <f>('ANNEXURE B &amp; C'!AA$170)</f>
        <v>0</v>
      </c>
      <c r="G2821" s="9" t="str">
        <f t="shared" si="86"/>
        <v/>
      </c>
      <c r="H2821" s="52" t="str">
        <f t="shared" si="87"/>
        <v/>
      </c>
    </row>
    <row r="2822" spans="1:8">
      <c r="A2822" s="48" t="str">
        <f>('ANNEXURE B &amp; C'!AA$3)</f>
        <v>410502</v>
      </c>
      <c r="B2822" s="2">
        <v>2300800</v>
      </c>
      <c r="C2822" s="2" t="s">
        <v>144</v>
      </c>
      <c r="D2822" s="20">
        <v>0</v>
      </c>
      <c r="E2822" s="20">
        <v>0</v>
      </c>
      <c r="F2822" s="38">
        <f>('ANNEXURE B &amp; C'!AA$171)</f>
        <v>0</v>
      </c>
      <c r="G2822" s="9" t="str">
        <f t="shared" si="86"/>
        <v/>
      </c>
      <c r="H2822" s="52" t="str">
        <f t="shared" si="87"/>
        <v/>
      </c>
    </row>
    <row r="2823" spans="1:8">
      <c r="A2823" s="48" t="str">
        <f>('ANNEXURE B &amp; C'!AA$3)</f>
        <v>410502</v>
      </c>
      <c r="B2823" s="2">
        <v>2300801</v>
      </c>
      <c r="C2823" s="2" t="s">
        <v>145</v>
      </c>
      <c r="D2823" s="20">
        <v>0</v>
      </c>
      <c r="E2823" s="20">
        <v>0</v>
      </c>
      <c r="F2823" s="38">
        <f>('ANNEXURE B &amp; C'!AA$172)</f>
        <v>0</v>
      </c>
      <c r="G2823" s="9" t="str">
        <f t="shared" si="86"/>
        <v/>
      </c>
      <c r="H2823" s="52" t="str">
        <f t="shared" si="87"/>
        <v/>
      </c>
    </row>
    <row r="2824" spans="1:8">
      <c r="A2824" s="48" t="str">
        <f>('ANNEXURE B &amp; C'!AA$3)</f>
        <v>410502</v>
      </c>
      <c r="B2824" s="2">
        <v>2300803</v>
      </c>
      <c r="C2824" s="2" t="s">
        <v>146</v>
      </c>
      <c r="D2824" s="20">
        <v>0</v>
      </c>
      <c r="E2824" s="20">
        <v>0</v>
      </c>
      <c r="F2824" s="38">
        <f>('ANNEXURE B &amp; C'!AA$173)</f>
        <v>0</v>
      </c>
      <c r="G2824" s="9" t="str">
        <f t="shared" si="86"/>
        <v/>
      </c>
      <c r="H2824" s="52" t="str">
        <f t="shared" si="87"/>
        <v/>
      </c>
    </row>
    <row r="2825" spans="1:8">
      <c r="A2825" s="48" t="str">
        <f>('ANNEXURE B &amp; C'!AA$3)</f>
        <v>410502</v>
      </c>
      <c r="B2825" s="2">
        <v>2301503</v>
      </c>
      <c r="C2825" s="2" t="s">
        <v>147</v>
      </c>
      <c r="D2825" s="20">
        <v>0</v>
      </c>
      <c r="E2825" s="20">
        <v>0</v>
      </c>
      <c r="F2825" s="38">
        <f>('ANNEXURE B &amp; C'!AA$174)</f>
        <v>0</v>
      </c>
      <c r="G2825" s="9" t="str">
        <f t="shared" si="86"/>
        <v/>
      </c>
      <c r="H2825" s="52" t="str">
        <f t="shared" si="87"/>
        <v/>
      </c>
    </row>
    <row r="2826" spans="1:8">
      <c r="A2826" s="48" t="str">
        <f>('ANNEXURE B &amp; C'!AA$3)</f>
        <v>410502</v>
      </c>
      <c r="B2826" s="2">
        <v>2301802</v>
      </c>
      <c r="C2826" s="2" t="s">
        <v>148</v>
      </c>
      <c r="D2826" s="20">
        <v>0</v>
      </c>
      <c r="E2826" s="20">
        <v>0</v>
      </c>
      <c r="F2826" s="38">
        <f>('ANNEXURE B &amp; C'!AA$175)</f>
        <v>0</v>
      </c>
      <c r="G2826" s="9" t="str">
        <f t="shared" ref="G2826:G2889" si="88">IF(E2826&lt;0.01,"",IF(E2826&gt;F2826,"BUDGET ERROR - INSUFICIENT",""))</f>
        <v/>
      </c>
      <c r="H2826" s="52" t="str">
        <f t="shared" ref="H2826:H2889" si="89">IF(F2826&lt;0.1,"",IF(D2826=0,"NO ORIGINAL BUDGET",(F2826-D2826)/D2826))</f>
        <v/>
      </c>
    </row>
    <row r="2827" spans="1:8">
      <c r="A2827" s="48" t="str">
        <f>('ANNEXURE B &amp; C'!AA$3)</f>
        <v>410502</v>
      </c>
      <c r="B2827" s="2">
        <v>2301803</v>
      </c>
      <c r="C2827" s="2" t="s">
        <v>149</v>
      </c>
      <c r="D2827" s="20">
        <v>0</v>
      </c>
      <c r="E2827" s="20">
        <v>0</v>
      </c>
      <c r="F2827" s="38">
        <f>('ANNEXURE B &amp; C'!AA$176)</f>
        <v>0</v>
      </c>
      <c r="G2827" s="9" t="str">
        <f t="shared" si="88"/>
        <v/>
      </c>
      <c r="H2827" s="52" t="str">
        <f t="shared" si="89"/>
        <v/>
      </c>
    </row>
    <row r="2828" spans="1:8">
      <c r="A2828" s="48" t="str">
        <f>('ANNEXURE B &amp; C'!AA$3)</f>
        <v>410502</v>
      </c>
      <c r="B2828" s="2">
        <v>2301900</v>
      </c>
      <c r="C2828" s="2" t="s">
        <v>150</v>
      </c>
      <c r="D2828" s="20">
        <v>0</v>
      </c>
      <c r="E2828" s="20">
        <v>0</v>
      </c>
      <c r="F2828" s="38">
        <f>('ANNEXURE B &amp; C'!AA$177)</f>
        <v>0</v>
      </c>
      <c r="G2828" s="9" t="str">
        <f t="shared" si="88"/>
        <v/>
      </c>
      <c r="H2828" s="52" t="str">
        <f t="shared" si="89"/>
        <v/>
      </c>
    </row>
    <row r="2829" spans="1:8">
      <c r="A2829" s="48" t="str">
        <f>('ANNEXURE B &amp; C'!AA$3)</f>
        <v>410502</v>
      </c>
      <c r="B2829" s="2">
        <v>2301901</v>
      </c>
      <c r="C2829" s="2" t="s">
        <v>151</v>
      </c>
      <c r="D2829" s="20">
        <v>0</v>
      </c>
      <c r="E2829" s="20">
        <v>0</v>
      </c>
      <c r="F2829" s="38">
        <f>('ANNEXURE B &amp; C'!AA$178)</f>
        <v>0</v>
      </c>
      <c r="G2829" s="9" t="str">
        <f t="shared" si="88"/>
        <v/>
      </c>
      <c r="H2829" s="52" t="str">
        <f t="shared" si="89"/>
        <v/>
      </c>
    </row>
    <row r="2830" spans="1:8">
      <c r="A2830" s="48" t="str">
        <f>('ANNEXURE B &amp; C'!AA$3)</f>
        <v>410502</v>
      </c>
      <c r="B2830" s="3">
        <v>2309995</v>
      </c>
      <c r="C2830" s="3" t="s">
        <v>152</v>
      </c>
      <c r="D2830" s="39">
        <v>0</v>
      </c>
      <c r="E2830" s="39">
        <v>0</v>
      </c>
      <c r="F2830" s="39">
        <f>SUM(F2818:F2829)</f>
        <v>0</v>
      </c>
      <c r="G2830" s="9" t="str">
        <f t="shared" si="88"/>
        <v/>
      </c>
      <c r="H2830" s="52" t="str">
        <f t="shared" si="89"/>
        <v/>
      </c>
    </row>
    <row r="2831" spans="1:8">
      <c r="B2831" s="1"/>
      <c r="C2831" s="1"/>
      <c r="D2831" s="31"/>
      <c r="E2831" s="31"/>
      <c r="F2831" s="31"/>
      <c r="G2831" s="9" t="str">
        <f t="shared" si="88"/>
        <v/>
      </c>
      <c r="H2831" s="52" t="str">
        <f t="shared" si="89"/>
        <v/>
      </c>
    </row>
    <row r="2832" spans="1:8" ht="15.75" thickBot="1">
      <c r="A2832" s="48" t="str">
        <f>('ANNEXURE B &amp; C'!AA$3)</f>
        <v>410502</v>
      </c>
      <c r="B2832" s="4">
        <v>2359997</v>
      </c>
      <c r="C2832" s="4" t="s">
        <v>153</v>
      </c>
      <c r="D2832" s="40">
        <v>0</v>
      </c>
      <c r="E2832" s="40">
        <v>0</v>
      </c>
      <c r="F2832" s="40">
        <f>SUM(F2830+F2815+F2810+F2803+F2797+F2790)</f>
        <v>0</v>
      </c>
      <c r="G2832" s="9" t="str">
        <f t="shared" si="88"/>
        <v/>
      </c>
      <c r="H2832" s="52" t="str">
        <f t="shared" si="89"/>
        <v/>
      </c>
    </row>
    <row r="2833" spans="1:8" ht="15.75" thickTop="1">
      <c r="B2833" s="1"/>
      <c r="C2833" s="1"/>
      <c r="D2833" s="31"/>
      <c r="E2833" s="31"/>
      <c r="F2833" s="31"/>
      <c r="G2833" s="9" t="str">
        <f t="shared" si="88"/>
        <v/>
      </c>
      <c r="H2833" s="52" t="str">
        <f t="shared" si="89"/>
        <v/>
      </c>
    </row>
    <row r="2834" spans="1:8" ht="15.75" thickBot="1">
      <c r="A2834" s="48" t="str">
        <f>('ANNEXURE B &amp; C'!AA$3)</f>
        <v>410502</v>
      </c>
      <c r="B2834" s="5">
        <v>2379995</v>
      </c>
      <c r="C2834" s="5" t="s">
        <v>154</v>
      </c>
      <c r="D2834" s="41">
        <v>0</v>
      </c>
      <c r="E2834" s="41">
        <v>0</v>
      </c>
      <c r="F2834" s="41">
        <f>SUM(F2832)</f>
        <v>0</v>
      </c>
      <c r="G2834" s="9" t="str">
        <f t="shared" si="88"/>
        <v/>
      </c>
      <c r="H2834" s="52" t="str">
        <f t="shared" si="89"/>
        <v/>
      </c>
    </row>
    <row r="2835" spans="1:8">
      <c r="B2835" s="1"/>
      <c r="C2835" s="1"/>
      <c r="D2835" s="31"/>
      <c r="E2835" s="31"/>
      <c r="F2835" s="31"/>
      <c r="G2835" s="9" t="str">
        <f t="shared" si="88"/>
        <v/>
      </c>
      <c r="H2835" s="52" t="str">
        <f t="shared" si="89"/>
        <v/>
      </c>
    </row>
    <row r="2836" spans="1:8" ht="15.75" thickBot="1">
      <c r="A2836" s="48" t="str">
        <f>('ANNEXURE B &amp; C'!AA$3)</f>
        <v>410502</v>
      </c>
      <c r="B2836" s="5">
        <v>2459998</v>
      </c>
      <c r="C2836" s="5" t="s">
        <v>155</v>
      </c>
      <c r="D2836" s="41">
        <v>0</v>
      </c>
      <c r="E2836" s="41">
        <v>0</v>
      </c>
      <c r="F2836" s="41">
        <f>SUM(F2834)</f>
        <v>0</v>
      </c>
      <c r="G2836" s="9" t="str">
        <f t="shared" si="88"/>
        <v/>
      </c>
      <c r="H2836" s="52" t="str">
        <f t="shared" si="89"/>
        <v/>
      </c>
    </row>
    <row r="2837" spans="1:8">
      <c r="B2837" s="1"/>
      <c r="C2837" s="1"/>
      <c r="D2837" s="31"/>
      <c r="E2837" s="31"/>
      <c r="F2837" s="31"/>
      <c r="G2837" s="9" t="str">
        <f t="shared" si="88"/>
        <v/>
      </c>
      <c r="H2837" s="52" t="str">
        <f t="shared" si="89"/>
        <v/>
      </c>
    </row>
    <row r="2838" spans="1:8">
      <c r="A2838" s="48" t="str">
        <f>('ANNEXURE B &amp; C'!AA$3)</f>
        <v>410502</v>
      </c>
      <c r="B2838" s="1">
        <v>3010000</v>
      </c>
      <c r="C2838" s="1" t="s">
        <v>156</v>
      </c>
      <c r="D2838" s="31"/>
      <c r="E2838" s="31"/>
      <c r="F2838" s="31"/>
      <c r="G2838" s="9" t="str">
        <f t="shared" si="88"/>
        <v/>
      </c>
      <c r="H2838" s="52" t="str">
        <f t="shared" si="89"/>
        <v/>
      </c>
    </row>
    <row r="2839" spans="1:8">
      <c r="A2839" s="48" t="str">
        <f>('ANNEXURE B &amp; C'!AA$3)</f>
        <v>410502</v>
      </c>
      <c r="B2839" s="2">
        <v>3010001</v>
      </c>
      <c r="C2839" s="2" t="s">
        <v>112</v>
      </c>
      <c r="D2839" s="38">
        <v>731000</v>
      </c>
      <c r="E2839" s="38">
        <v>180205.5</v>
      </c>
      <c r="F2839" s="38">
        <f>('ANNEXURE B &amp; C'!AA$188)</f>
        <v>767421</v>
      </c>
      <c r="G2839" s="9" t="str">
        <f t="shared" si="88"/>
        <v/>
      </c>
      <c r="H2839" s="52">
        <f t="shared" si="89"/>
        <v>4.9823529411764704E-2</v>
      </c>
    </row>
    <row r="2840" spans="1:8">
      <c r="A2840" s="48" t="str">
        <f>('ANNEXURE B &amp; C'!AA$3)</f>
        <v>410502</v>
      </c>
      <c r="B2840" s="2">
        <v>3010002</v>
      </c>
      <c r="C2840" s="2" t="s">
        <v>155</v>
      </c>
      <c r="D2840" s="38">
        <v>0</v>
      </c>
      <c r="E2840" s="38">
        <v>0</v>
      </c>
      <c r="F2840" s="38">
        <f>('ANNEXURE B &amp; C'!AA$189)</f>
        <v>0</v>
      </c>
      <c r="G2840" s="9" t="str">
        <f t="shared" si="88"/>
        <v/>
      </c>
      <c r="H2840" s="52" t="str">
        <f t="shared" si="89"/>
        <v/>
      </c>
    </row>
    <row r="2841" spans="1:8">
      <c r="A2841" s="48" t="str">
        <f>('ANNEXURE B &amp; C'!AA$3)</f>
        <v>410502</v>
      </c>
      <c r="B2841" s="2"/>
      <c r="C2841" s="1" t="s">
        <v>338</v>
      </c>
      <c r="D2841" s="39"/>
      <c r="E2841" s="39"/>
      <c r="F2841" s="39">
        <f>('ANNEXURE B &amp; C'!AA$190)</f>
        <v>0</v>
      </c>
      <c r="G2841" s="9" t="str">
        <f t="shared" si="88"/>
        <v/>
      </c>
      <c r="H2841" s="52" t="str">
        <f t="shared" si="89"/>
        <v/>
      </c>
    </row>
    <row r="2842" spans="1:8" ht="15.75" thickBot="1">
      <c r="A2842" s="48" t="str">
        <f>('ANNEXURE B &amp; C'!AA$3)</f>
        <v>410502</v>
      </c>
      <c r="B2842" s="5">
        <v>3019995</v>
      </c>
      <c r="C2842" s="5" t="s">
        <v>339</v>
      </c>
      <c r="D2842" s="37">
        <v>731000</v>
      </c>
      <c r="E2842" s="37">
        <v>180205.5</v>
      </c>
      <c r="F2842" s="37">
        <f>('ANNEXURE B &amp; C'!AA$191)</f>
        <v>767421</v>
      </c>
      <c r="G2842" s="9" t="str">
        <f t="shared" si="88"/>
        <v/>
      </c>
      <c r="H2842" s="52">
        <f t="shared" si="89"/>
        <v>4.9823529411764704E-2</v>
      </c>
    </row>
    <row r="2843" spans="1:8">
      <c r="B2843" s="1"/>
      <c r="C2843" s="1"/>
      <c r="D2843" s="31"/>
      <c r="E2843" s="31"/>
      <c r="F2843" s="31"/>
      <c r="G2843" s="9" t="str">
        <f t="shared" si="88"/>
        <v/>
      </c>
      <c r="H2843" s="52" t="str">
        <f t="shared" si="89"/>
        <v/>
      </c>
    </row>
    <row r="2844" spans="1:8">
      <c r="A2844" s="48" t="str">
        <f>('ANNEXURE B &amp; C'!AA$3)</f>
        <v>410502</v>
      </c>
      <c r="B2844" s="1">
        <v>4030000</v>
      </c>
      <c r="C2844" s="1" t="s">
        <v>157</v>
      </c>
      <c r="D2844" s="31"/>
      <c r="E2844" s="31"/>
      <c r="F2844" s="31"/>
      <c r="G2844" s="9" t="str">
        <f t="shared" si="88"/>
        <v/>
      </c>
      <c r="H2844" s="52" t="str">
        <f t="shared" si="89"/>
        <v/>
      </c>
    </row>
    <row r="2845" spans="1:8">
      <c r="A2845" s="48" t="str">
        <f>('ANNEXURE B &amp; C'!AA$3)</f>
        <v>410502</v>
      </c>
      <c r="B2845" s="2">
        <v>4030001</v>
      </c>
      <c r="C2845" s="2" t="s">
        <v>158</v>
      </c>
      <c r="D2845" s="20">
        <v>75000</v>
      </c>
      <c r="E2845" s="20">
        <v>38010</v>
      </c>
      <c r="F2845" s="38">
        <f>('ANNEXURE B &amp; C'!AA$194)</f>
        <v>98200</v>
      </c>
      <c r="G2845" s="9" t="str">
        <f t="shared" si="88"/>
        <v/>
      </c>
      <c r="H2845" s="52">
        <f t="shared" si="89"/>
        <v>0.30933333333333335</v>
      </c>
    </row>
    <row r="2846" spans="1:8">
      <c r="A2846" s="48" t="str">
        <f>('ANNEXURE B &amp; C'!AA$3)</f>
        <v>410502</v>
      </c>
      <c r="B2846" s="2">
        <v>4030002</v>
      </c>
      <c r="C2846" s="2" t="s">
        <v>159</v>
      </c>
      <c r="D2846" s="20">
        <v>70000</v>
      </c>
      <c r="E2846" s="20">
        <v>37765.1</v>
      </c>
      <c r="F2846" s="38">
        <f>('ANNEXURE B &amp; C'!AA$195)</f>
        <v>97766</v>
      </c>
      <c r="G2846" s="9" t="str">
        <f t="shared" si="88"/>
        <v/>
      </c>
      <c r="H2846" s="52">
        <f t="shared" si="89"/>
        <v>0.39665714285714287</v>
      </c>
    </row>
    <row r="2847" spans="1:8">
      <c r="A2847" s="48" t="str">
        <f>('ANNEXURE B &amp; C'!AA$3)</f>
        <v>410502</v>
      </c>
      <c r="B2847" s="2">
        <v>4030003</v>
      </c>
      <c r="C2847" s="2" t="s">
        <v>160</v>
      </c>
      <c r="D2847" s="20">
        <v>0</v>
      </c>
      <c r="E2847" s="20">
        <v>0</v>
      </c>
      <c r="F2847" s="38">
        <f>('ANNEXURE B &amp; C'!AA$196)</f>
        <v>0</v>
      </c>
      <c r="G2847" s="9" t="str">
        <f t="shared" si="88"/>
        <v/>
      </c>
      <c r="H2847" s="52" t="str">
        <f t="shared" si="89"/>
        <v/>
      </c>
    </row>
    <row r="2848" spans="1:8">
      <c r="A2848" s="48" t="str">
        <f>('ANNEXURE B &amp; C'!AA$3)</f>
        <v>410502</v>
      </c>
      <c r="B2848" s="2">
        <v>4030004</v>
      </c>
      <c r="C2848" s="2" t="s">
        <v>161</v>
      </c>
      <c r="D2848" s="20">
        <v>0</v>
      </c>
      <c r="E2848" s="20">
        <v>0</v>
      </c>
      <c r="F2848" s="38">
        <f>('ANNEXURE B &amp; C'!AA$197)</f>
        <v>0</v>
      </c>
      <c r="G2848" s="9" t="str">
        <f t="shared" si="88"/>
        <v/>
      </c>
      <c r="H2848" s="52" t="str">
        <f t="shared" si="89"/>
        <v/>
      </c>
    </row>
    <row r="2849" spans="1:8">
      <c r="A2849" s="48" t="str">
        <f>('ANNEXURE B &amp; C'!AA$3)</f>
        <v>410502</v>
      </c>
      <c r="B2849" s="2">
        <v>4030005</v>
      </c>
      <c r="C2849" s="2" t="s">
        <v>162</v>
      </c>
      <c r="D2849" s="20">
        <v>0</v>
      </c>
      <c r="E2849" s="20">
        <v>0</v>
      </c>
      <c r="F2849" s="38">
        <f>('ANNEXURE B &amp; C'!AA$198)</f>
        <v>0</v>
      </c>
      <c r="G2849" s="9" t="str">
        <f t="shared" si="88"/>
        <v/>
      </c>
      <c r="H2849" s="52" t="str">
        <f t="shared" si="89"/>
        <v/>
      </c>
    </row>
    <row r="2850" spans="1:8" ht="15.75" thickBot="1">
      <c r="A2850" s="48" t="str">
        <f>('ANNEXURE B &amp; C'!AA$3)</f>
        <v>410502</v>
      </c>
      <c r="B2850" s="3">
        <v>4039995</v>
      </c>
      <c r="C2850" s="3" t="s">
        <v>163</v>
      </c>
      <c r="D2850" s="42">
        <v>145000</v>
      </c>
      <c r="E2850" s="36">
        <v>75775.100000000006</v>
      </c>
      <c r="F2850" s="43">
        <f>SUM(F2845:F2849)</f>
        <v>195966</v>
      </c>
      <c r="G2850" s="9" t="str">
        <f t="shared" si="88"/>
        <v/>
      </c>
      <c r="H2850" s="52">
        <f t="shared" si="89"/>
        <v>0.35148965517241382</v>
      </c>
    </row>
    <row r="2851" spans="1:8" ht="15.75" thickTop="1">
      <c r="B2851" s="2"/>
      <c r="C2851" s="2"/>
      <c r="D2851" s="32"/>
      <c r="E2851" s="32"/>
      <c r="G2851" s="9" t="str">
        <f t="shared" si="88"/>
        <v/>
      </c>
      <c r="H2851" s="52" t="str">
        <f t="shared" si="89"/>
        <v/>
      </c>
    </row>
    <row r="2852" spans="1:8">
      <c r="A2852" s="48" t="str">
        <f>('ANNEXURE B &amp; C'!AA$3)</f>
        <v>410502</v>
      </c>
      <c r="B2852" s="1">
        <v>4030000</v>
      </c>
      <c r="C2852" s="1" t="s">
        <v>164</v>
      </c>
      <c r="D2852" s="31"/>
      <c r="E2852" s="31"/>
      <c r="F2852" s="31"/>
      <c r="G2852" s="9" t="str">
        <f t="shared" si="88"/>
        <v/>
      </c>
      <c r="H2852" s="52" t="str">
        <f t="shared" si="89"/>
        <v/>
      </c>
    </row>
    <row r="2853" spans="1:8">
      <c r="A2853" s="48" t="str">
        <f>('ANNEXURE B &amp; C'!AA$3)</f>
        <v>410502</v>
      </c>
      <c r="B2853" s="2">
        <v>4031001</v>
      </c>
      <c r="C2853" s="2" t="s">
        <v>158</v>
      </c>
      <c r="D2853" s="20">
        <v>0</v>
      </c>
      <c r="E2853" s="20">
        <v>0</v>
      </c>
      <c r="F2853" s="38">
        <f>('ANNEXURE B &amp; C'!AA$202)</f>
        <v>0</v>
      </c>
      <c r="G2853" s="9" t="str">
        <f t="shared" si="88"/>
        <v/>
      </c>
      <c r="H2853" s="52" t="str">
        <f t="shared" si="89"/>
        <v/>
      </c>
    </row>
    <row r="2854" spans="1:8">
      <c r="A2854" s="48" t="str">
        <f>('ANNEXURE B &amp; C'!AA$3)</f>
        <v>410502</v>
      </c>
      <c r="B2854" s="2">
        <v>4031002</v>
      </c>
      <c r="C2854" s="2" t="s">
        <v>159</v>
      </c>
      <c r="D2854" s="20">
        <v>0</v>
      </c>
      <c r="E2854" s="20">
        <v>0</v>
      </c>
      <c r="F2854" s="38">
        <f>('ANNEXURE B &amp; C'!AA$203)</f>
        <v>0</v>
      </c>
      <c r="G2854" s="9" t="str">
        <f t="shared" si="88"/>
        <v/>
      </c>
      <c r="H2854" s="52" t="str">
        <f t="shared" si="89"/>
        <v/>
      </c>
    </row>
    <row r="2855" spans="1:8">
      <c r="A2855" s="48" t="str">
        <f>('ANNEXURE B &amp; C'!AA$3)</f>
        <v>410502</v>
      </c>
      <c r="B2855" s="2">
        <v>4031003</v>
      </c>
      <c r="C2855" s="2" t="s">
        <v>160</v>
      </c>
      <c r="D2855" s="20">
        <v>0</v>
      </c>
      <c r="E2855" s="20">
        <v>0</v>
      </c>
      <c r="F2855" s="38">
        <f>('ANNEXURE B &amp; C'!AA$204)</f>
        <v>0</v>
      </c>
      <c r="G2855" s="9" t="str">
        <f t="shared" si="88"/>
        <v/>
      </c>
      <c r="H2855" s="52" t="str">
        <f t="shared" si="89"/>
        <v/>
      </c>
    </row>
    <row r="2856" spans="1:8">
      <c r="A2856" s="48" t="str">
        <f>('ANNEXURE B &amp; C'!AA$3)</f>
        <v>410502</v>
      </c>
      <c r="B2856" s="2">
        <v>4031004</v>
      </c>
      <c r="C2856" s="2" t="s">
        <v>161</v>
      </c>
      <c r="D2856" s="20">
        <v>0</v>
      </c>
      <c r="E2856" s="20">
        <v>0</v>
      </c>
      <c r="F2856" s="38">
        <f>('ANNEXURE B &amp; C'!AA$205)</f>
        <v>0</v>
      </c>
      <c r="G2856" s="9" t="str">
        <f t="shared" si="88"/>
        <v/>
      </c>
      <c r="H2856" s="52" t="str">
        <f t="shared" si="89"/>
        <v/>
      </c>
    </row>
    <row r="2857" spans="1:8">
      <c r="A2857" s="48" t="str">
        <f>('ANNEXURE B &amp; C'!AA$3)</f>
        <v>410502</v>
      </c>
      <c r="B2857" s="2">
        <v>4031005</v>
      </c>
      <c r="C2857" s="2" t="s">
        <v>162</v>
      </c>
      <c r="D2857" s="20">
        <v>0</v>
      </c>
      <c r="E2857" s="20">
        <v>0</v>
      </c>
      <c r="F2857" s="38">
        <f>('ANNEXURE B &amp; C'!AA$206)</f>
        <v>0</v>
      </c>
      <c r="G2857" s="9" t="str">
        <f t="shared" si="88"/>
        <v/>
      </c>
      <c r="H2857" s="52" t="str">
        <f t="shared" si="89"/>
        <v/>
      </c>
    </row>
    <row r="2858" spans="1:8">
      <c r="A2858" s="48" t="str">
        <f>('ANNEXURE B &amp; C'!AA$3)</f>
        <v>410502</v>
      </c>
      <c r="B2858" s="3">
        <v>4039995</v>
      </c>
      <c r="C2858" s="3" t="s">
        <v>165</v>
      </c>
      <c r="D2858" s="39">
        <v>0</v>
      </c>
      <c r="E2858" s="39">
        <v>0</v>
      </c>
      <c r="F2858" s="39">
        <f>SUM(F2853:F2857)</f>
        <v>0</v>
      </c>
      <c r="G2858" s="9" t="str">
        <f t="shared" si="88"/>
        <v/>
      </c>
      <c r="H2858" s="52" t="str">
        <f t="shared" si="89"/>
        <v/>
      </c>
    </row>
    <row r="2859" spans="1:8">
      <c r="B2859" s="2"/>
      <c r="C2859" s="2"/>
      <c r="D2859" s="32"/>
      <c r="E2859" s="32"/>
      <c r="G2859" s="9" t="str">
        <f t="shared" si="88"/>
        <v/>
      </c>
      <c r="H2859" s="52" t="str">
        <f t="shared" si="89"/>
        <v/>
      </c>
    </row>
    <row r="2860" spans="1:8" ht="15.75" thickBot="1">
      <c r="A2860" s="48" t="str">
        <f>('ANNEXURE B &amp; C'!AA$3)</f>
        <v>410502</v>
      </c>
      <c r="B2860" s="5">
        <v>4039995</v>
      </c>
      <c r="C2860" s="5" t="s">
        <v>166</v>
      </c>
      <c r="D2860" s="41">
        <v>145000</v>
      </c>
      <c r="E2860" s="41">
        <v>75775.100000000006</v>
      </c>
      <c r="F2860" s="41">
        <f>SUM(F2858+F2850)</f>
        <v>195966</v>
      </c>
      <c r="G2860" s="9" t="str">
        <f t="shared" si="88"/>
        <v/>
      </c>
      <c r="H2860" s="52">
        <f t="shared" si="89"/>
        <v>0.35148965517241382</v>
      </c>
    </row>
    <row r="2861" spans="1:8">
      <c r="G2861" s="9" t="str">
        <f t="shared" si="88"/>
        <v/>
      </c>
      <c r="H2861" s="52" t="str">
        <f t="shared" si="89"/>
        <v/>
      </c>
    </row>
    <row r="2862" spans="1:8">
      <c r="A2862" s="48" t="str">
        <f>('ANNEXURE B &amp; C'!AB$3)</f>
        <v>420101</v>
      </c>
      <c r="B2862" s="1">
        <v>1000000</v>
      </c>
      <c r="C2862" s="1" t="s">
        <v>0</v>
      </c>
      <c r="D2862" s="31"/>
      <c r="E2862" s="31"/>
      <c r="G2862" s="9" t="str">
        <f t="shared" si="88"/>
        <v/>
      </c>
      <c r="H2862" s="52" t="str">
        <f t="shared" si="89"/>
        <v/>
      </c>
    </row>
    <row r="2863" spans="1:8">
      <c r="B2863" s="1"/>
      <c r="C2863" s="1"/>
      <c r="D2863" s="31"/>
      <c r="E2863" s="31"/>
      <c r="G2863" s="9" t="str">
        <f t="shared" si="88"/>
        <v/>
      </c>
      <c r="H2863" s="52" t="str">
        <f t="shared" si="89"/>
        <v/>
      </c>
    </row>
    <row r="2864" spans="1:8">
      <c r="A2864" s="48" t="str">
        <f>('ANNEXURE B &amp; C'!AB$3)</f>
        <v>420101</v>
      </c>
      <c r="B2864" s="1">
        <v>1020000</v>
      </c>
      <c r="C2864" s="1" t="s">
        <v>2</v>
      </c>
      <c r="D2864" s="31"/>
      <c r="E2864" s="31"/>
      <c r="F2864" s="31"/>
      <c r="G2864" s="9" t="str">
        <f t="shared" si="88"/>
        <v/>
      </c>
      <c r="H2864" s="52" t="str">
        <f t="shared" si="89"/>
        <v/>
      </c>
    </row>
    <row r="2865" spans="1:8">
      <c r="A2865" s="48" t="str">
        <f>('ANNEXURE B &amp; C'!AB$3)</f>
        <v>420101</v>
      </c>
      <c r="B2865" s="2">
        <v>1020001</v>
      </c>
      <c r="C2865" s="2" t="s">
        <v>3</v>
      </c>
      <c r="D2865" s="20">
        <v>0</v>
      </c>
      <c r="E2865" s="20">
        <v>0</v>
      </c>
      <c r="F2865" s="38">
        <f>('ANNEXURE B &amp; C'!AB$10)</f>
        <v>0</v>
      </c>
      <c r="G2865" s="9" t="str">
        <f t="shared" si="88"/>
        <v/>
      </c>
      <c r="H2865" s="52" t="str">
        <f t="shared" si="89"/>
        <v/>
      </c>
    </row>
    <row r="2866" spans="1:8">
      <c r="A2866" s="48" t="str">
        <f>('ANNEXURE B &amp; C'!AB$3)</f>
        <v>420101</v>
      </c>
      <c r="B2866" s="2">
        <v>1020002</v>
      </c>
      <c r="C2866" s="2" t="s">
        <v>4</v>
      </c>
      <c r="D2866" s="20">
        <v>2045607</v>
      </c>
      <c r="E2866" s="20">
        <v>742625.38</v>
      </c>
      <c r="F2866" s="38">
        <f>('ANNEXURE B &amp; C'!AB$11)</f>
        <v>1378255</v>
      </c>
      <c r="G2866" s="9" t="str">
        <f t="shared" si="88"/>
        <v/>
      </c>
      <c r="H2866" s="52">
        <f t="shared" si="89"/>
        <v>-0.32623666227188314</v>
      </c>
    </row>
    <row r="2867" spans="1:8">
      <c r="A2867" s="48" t="str">
        <f>('ANNEXURE B &amp; C'!AB$3)</f>
        <v>420101</v>
      </c>
      <c r="B2867" s="2">
        <v>1020004</v>
      </c>
      <c r="C2867" s="2" t="s">
        <v>5</v>
      </c>
      <c r="D2867" s="20">
        <v>0</v>
      </c>
      <c r="E2867" s="20">
        <v>0</v>
      </c>
      <c r="F2867" s="38">
        <f>('ANNEXURE B &amp; C'!AB$12)</f>
        <v>0</v>
      </c>
      <c r="G2867" s="9" t="str">
        <f t="shared" si="88"/>
        <v/>
      </c>
      <c r="H2867" s="52" t="str">
        <f t="shared" si="89"/>
        <v/>
      </c>
    </row>
    <row r="2868" spans="1:8">
      <c r="A2868" s="48" t="str">
        <f>('ANNEXURE B &amp; C'!AB$3)</f>
        <v>420101</v>
      </c>
      <c r="B2868" s="2">
        <v>1020005</v>
      </c>
      <c r="C2868" s="2" t="s">
        <v>6</v>
      </c>
      <c r="D2868" s="20">
        <v>225</v>
      </c>
      <c r="E2868" s="20">
        <v>94.3</v>
      </c>
      <c r="F2868" s="38">
        <f>('ANNEXURE B &amp; C'!AB$13)</f>
        <v>169</v>
      </c>
      <c r="G2868" s="9" t="str">
        <f t="shared" si="88"/>
        <v/>
      </c>
      <c r="H2868" s="52">
        <f t="shared" si="89"/>
        <v>-0.24888888888888888</v>
      </c>
    </row>
    <row r="2869" spans="1:8">
      <c r="A2869" s="48" t="str">
        <f>('ANNEXURE B &amp; C'!AB$3)</f>
        <v>420101</v>
      </c>
      <c r="B2869" s="2">
        <v>1020006</v>
      </c>
      <c r="C2869" s="2" t="s">
        <v>7</v>
      </c>
      <c r="D2869" s="20">
        <v>21106</v>
      </c>
      <c r="E2869" s="20">
        <v>0</v>
      </c>
      <c r="F2869" s="38">
        <f>('ANNEXURE B &amp; C'!AB$14)</f>
        <v>5011250</v>
      </c>
      <c r="G2869" s="9" t="str">
        <f t="shared" si="88"/>
        <v/>
      </c>
      <c r="H2869" s="52">
        <f t="shared" si="89"/>
        <v>236.43248365393728</v>
      </c>
    </row>
    <row r="2870" spans="1:8">
      <c r="A2870" s="48" t="str">
        <f>('ANNEXURE B &amp; C'!AB$3)</f>
        <v>420101</v>
      </c>
      <c r="B2870" s="2">
        <v>1020007</v>
      </c>
      <c r="C2870" s="2" t="s">
        <v>8</v>
      </c>
      <c r="D2870" s="20">
        <v>0</v>
      </c>
      <c r="E2870" s="20">
        <v>0</v>
      </c>
      <c r="F2870" s="38">
        <f>('ANNEXURE B &amp; C'!AB$15)</f>
        <v>0</v>
      </c>
      <c r="G2870" s="9" t="str">
        <f t="shared" si="88"/>
        <v/>
      </c>
      <c r="H2870" s="52" t="str">
        <f t="shared" si="89"/>
        <v/>
      </c>
    </row>
    <row r="2871" spans="1:8">
      <c r="A2871" s="48" t="str">
        <f>('ANNEXURE B &amp; C'!AB$3)</f>
        <v>420101</v>
      </c>
      <c r="B2871" s="2">
        <v>1020009</v>
      </c>
      <c r="C2871" s="2" t="s">
        <v>9</v>
      </c>
      <c r="D2871" s="20">
        <v>0</v>
      </c>
      <c r="E2871" s="20">
        <v>0</v>
      </c>
      <c r="F2871" s="38">
        <f>('ANNEXURE B &amp; C'!AB$16)</f>
        <v>0</v>
      </c>
      <c r="G2871" s="9" t="str">
        <f t="shared" si="88"/>
        <v/>
      </c>
      <c r="H2871" s="52" t="str">
        <f t="shared" si="89"/>
        <v/>
      </c>
    </row>
    <row r="2872" spans="1:8">
      <c r="A2872" s="48" t="str">
        <f>('ANNEXURE B &amp; C'!AB$3)</f>
        <v>420101</v>
      </c>
      <c r="B2872" s="2">
        <v>1020010</v>
      </c>
      <c r="C2872" s="2" t="s">
        <v>10</v>
      </c>
      <c r="D2872" s="20">
        <v>0</v>
      </c>
      <c r="E2872" s="20">
        <v>0</v>
      </c>
      <c r="F2872" s="38">
        <f>('ANNEXURE B &amp; C'!AB$17)</f>
        <v>0</v>
      </c>
      <c r="G2872" s="9" t="str">
        <f t="shared" si="88"/>
        <v/>
      </c>
      <c r="H2872" s="52" t="str">
        <f t="shared" si="89"/>
        <v/>
      </c>
    </row>
    <row r="2873" spans="1:8">
      <c r="A2873" s="48" t="str">
        <f>('ANNEXURE B &amp; C'!AB$3)</f>
        <v>420101</v>
      </c>
      <c r="B2873" s="2">
        <v>1020011</v>
      </c>
      <c r="C2873" s="2" t="s">
        <v>11</v>
      </c>
      <c r="D2873" s="20">
        <v>0</v>
      </c>
      <c r="E2873" s="20">
        <v>0</v>
      </c>
      <c r="F2873" s="38">
        <f>('ANNEXURE B &amp; C'!AB$18)</f>
        <v>0</v>
      </c>
      <c r="G2873" s="9" t="str">
        <f t="shared" si="88"/>
        <v/>
      </c>
      <c r="H2873" s="52" t="str">
        <f t="shared" si="89"/>
        <v/>
      </c>
    </row>
    <row r="2874" spans="1:8">
      <c r="A2874" s="48" t="str">
        <f>('ANNEXURE B &amp; C'!AB$3)</f>
        <v>420101</v>
      </c>
      <c r="B2874" s="2">
        <v>1020012</v>
      </c>
      <c r="C2874" s="2" t="s">
        <v>12</v>
      </c>
      <c r="D2874" s="20">
        <v>119784</v>
      </c>
      <c r="E2874" s="20">
        <v>59892</v>
      </c>
      <c r="F2874" s="38">
        <f>('ANNEXURE B &amp; C'!AB$19)</f>
        <v>119784</v>
      </c>
      <c r="G2874" s="9" t="str">
        <f t="shared" si="88"/>
        <v/>
      </c>
      <c r="H2874" s="52">
        <f t="shared" si="89"/>
        <v>0</v>
      </c>
    </row>
    <row r="2875" spans="1:8">
      <c r="A2875" s="48" t="str">
        <f>('ANNEXURE B &amp; C'!AB$3)</f>
        <v>420101</v>
      </c>
      <c r="B2875" s="2">
        <v>1020013</v>
      </c>
      <c r="C2875" s="2" t="s">
        <v>13</v>
      </c>
      <c r="D2875" s="20">
        <v>7487</v>
      </c>
      <c r="E2875" s="20">
        <v>2794.6</v>
      </c>
      <c r="F2875" s="38">
        <f>('ANNEXURE B &amp; C'!AB$20)</f>
        <v>4980</v>
      </c>
      <c r="G2875" s="9" t="str">
        <f t="shared" si="88"/>
        <v/>
      </c>
      <c r="H2875" s="52">
        <f t="shared" si="89"/>
        <v>-0.33484706825163618</v>
      </c>
    </row>
    <row r="2876" spans="1:8">
      <c r="A2876" s="48" t="str">
        <f>('ANNEXURE B &amp; C'!AB$3)</f>
        <v>420101</v>
      </c>
      <c r="B2876" s="2">
        <v>1020014</v>
      </c>
      <c r="C2876" s="2" t="s">
        <v>14</v>
      </c>
      <c r="D2876" s="20">
        <v>0</v>
      </c>
      <c r="E2876" s="20">
        <v>0</v>
      </c>
      <c r="F2876" s="38">
        <f>('ANNEXURE B &amp; C'!AB$21)</f>
        <v>0</v>
      </c>
      <c r="G2876" s="9" t="str">
        <f t="shared" si="88"/>
        <v/>
      </c>
      <c r="H2876" s="52" t="str">
        <f t="shared" si="89"/>
        <v/>
      </c>
    </row>
    <row r="2877" spans="1:8" ht="15.75" thickBot="1">
      <c r="A2877" s="48" t="str">
        <f>('ANNEXURE B &amp; C'!AB$3)</f>
        <v>420101</v>
      </c>
      <c r="B2877" s="3">
        <v>1029990</v>
      </c>
      <c r="C2877" s="3" t="s">
        <v>15</v>
      </c>
      <c r="D2877" s="41">
        <v>2194209</v>
      </c>
      <c r="E2877" s="41">
        <v>805406.28</v>
      </c>
      <c r="F2877" s="41">
        <f>SUM(F2865:F2876)</f>
        <v>6514438</v>
      </c>
      <c r="G2877" s="9" t="str">
        <f t="shared" si="88"/>
        <v/>
      </c>
      <c r="H2877" s="52">
        <f t="shared" si="89"/>
        <v>1.9689231973800125</v>
      </c>
    </row>
    <row r="2878" spans="1:8">
      <c r="B2878" s="1"/>
      <c r="C2878" s="1"/>
      <c r="D2878" s="31"/>
      <c r="E2878" s="31"/>
      <c r="F2878" s="31"/>
      <c r="G2878" s="9" t="str">
        <f t="shared" si="88"/>
        <v/>
      </c>
      <c r="H2878" s="52" t="str">
        <f t="shared" si="89"/>
        <v/>
      </c>
    </row>
    <row r="2879" spans="1:8">
      <c r="A2879" s="48" t="str">
        <f>('ANNEXURE B &amp; C'!AB$3)</f>
        <v>420101</v>
      </c>
      <c r="B2879" s="1">
        <v>1030000</v>
      </c>
      <c r="C2879" s="1" t="s">
        <v>16</v>
      </c>
      <c r="D2879" s="31"/>
      <c r="E2879" s="31"/>
      <c r="F2879" s="31"/>
      <c r="G2879" s="9" t="str">
        <f t="shared" si="88"/>
        <v/>
      </c>
      <c r="H2879" s="52" t="str">
        <f t="shared" si="89"/>
        <v/>
      </c>
    </row>
    <row r="2880" spans="1:8">
      <c r="A2880" s="48" t="str">
        <f>('ANNEXURE B &amp; C'!AB$3)</f>
        <v>420101</v>
      </c>
      <c r="B2880" s="2">
        <v>1030001</v>
      </c>
      <c r="C2880" s="2" t="s">
        <v>17</v>
      </c>
      <c r="D2880" s="20">
        <v>5065</v>
      </c>
      <c r="E2880" s="20">
        <v>3470</v>
      </c>
      <c r="F2880" s="38">
        <f>('ANNEXURE B &amp; C'!AB$25)</f>
        <v>4820</v>
      </c>
      <c r="G2880" s="9" t="str">
        <f t="shared" si="88"/>
        <v/>
      </c>
      <c r="H2880" s="52">
        <f t="shared" si="89"/>
        <v>-4.8371174728529122E-2</v>
      </c>
    </row>
    <row r="2881" spans="1:8">
      <c r="A2881" s="48" t="str">
        <f>('ANNEXURE B &amp; C'!AB$3)</f>
        <v>420101</v>
      </c>
      <c r="B2881" s="2">
        <v>1030002</v>
      </c>
      <c r="C2881" s="2" t="s">
        <v>18</v>
      </c>
      <c r="D2881" s="20">
        <v>50818</v>
      </c>
      <c r="E2881" s="20">
        <v>27944.400000000001</v>
      </c>
      <c r="F2881" s="38">
        <f>('ANNEXURE B &amp; C'!AB$26)</f>
        <v>49869</v>
      </c>
      <c r="G2881" s="9" t="str">
        <f t="shared" si="88"/>
        <v/>
      </c>
      <c r="H2881" s="52">
        <f t="shared" si="89"/>
        <v>-1.8674485418552482E-2</v>
      </c>
    </row>
    <row r="2882" spans="1:8">
      <c r="A2882" s="48" t="str">
        <f>('ANNEXURE B &amp; C'!AB$3)</f>
        <v>420101</v>
      </c>
      <c r="B2882" s="2">
        <v>1030003</v>
      </c>
      <c r="C2882" s="2" t="s">
        <v>19</v>
      </c>
      <c r="D2882" s="20">
        <v>251388</v>
      </c>
      <c r="E2882" s="20">
        <v>62950.54</v>
      </c>
      <c r="F2882" s="38">
        <f>('ANNEXURE B &amp; C'!AB$27)</f>
        <v>102582</v>
      </c>
      <c r="G2882" s="9" t="str">
        <f t="shared" si="88"/>
        <v/>
      </c>
      <c r="H2882" s="52">
        <f t="shared" si="89"/>
        <v>-0.59193756265215525</v>
      </c>
    </row>
    <row r="2883" spans="1:8">
      <c r="A2883" s="48" t="str">
        <f>('ANNEXURE B &amp; C'!AB$3)</f>
        <v>420101</v>
      </c>
      <c r="B2883" s="2">
        <v>1030004</v>
      </c>
      <c r="C2883" s="2" t="s">
        <v>20</v>
      </c>
      <c r="D2883" s="20">
        <v>625000</v>
      </c>
      <c r="E2883" s="20">
        <v>380932.87</v>
      </c>
      <c r="F2883" s="38">
        <f>('ANNEXURE B &amp; C'!AB$28)</f>
        <v>821768</v>
      </c>
      <c r="G2883" s="9" t="str">
        <f t="shared" si="88"/>
        <v/>
      </c>
      <c r="H2883" s="52">
        <f t="shared" si="89"/>
        <v>0.31482880000000002</v>
      </c>
    </row>
    <row r="2884" spans="1:8">
      <c r="A2884" s="48" t="str">
        <f>('ANNEXURE B &amp; C'!AB$3)</f>
        <v>420101</v>
      </c>
      <c r="B2884" s="3">
        <v>1039990</v>
      </c>
      <c r="C2884" s="3" t="s">
        <v>21</v>
      </c>
      <c r="D2884" s="39">
        <v>932271</v>
      </c>
      <c r="E2884" s="39">
        <v>475297.81</v>
      </c>
      <c r="F2884" s="39">
        <f>SUM(F2880:F2883)</f>
        <v>979039</v>
      </c>
      <c r="G2884" s="9" t="str">
        <f t="shared" si="88"/>
        <v/>
      </c>
      <c r="H2884" s="52">
        <f t="shared" si="89"/>
        <v>5.0165670711627842E-2</v>
      </c>
    </row>
    <row r="2885" spans="1:8">
      <c r="B2885" s="1"/>
      <c r="C2885" s="1"/>
      <c r="D2885" s="31"/>
      <c r="E2885" s="31"/>
      <c r="F2885" s="31"/>
      <c r="G2885" s="9" t="str">
        <f t="shared" si="88"/>
        <v/>
      </c>
      <c r="H2885" s="52" t="str">
        <f t="shared" si="89"/>
        <v/>
      </c>
    </row>
    <row r="2886" spans="1:8">
      <c r="A2886" s="48" t="str">
        <f>('ANNEXURE B &amp; C'!AB$3)</f>
        <v>420101</v>
      </c>
      <c r="B2886" s="1">
        <v>1040000</v>
      </c>
      <c r="C2886" s="1" t="s">
        <v>22</v>
      </c>
      <c r="D2886" s="31"/>
      <c r="E2886" s="31"/>
      <c r="F2886" s="31"/>
      <c r="G2886" s="9" t="str">
        <f t="shared" si="88"/>
        <v/>
      </c>
      <c r="H2886" s="52" t="str">
        <f t="shared" si="89"/>
        <v/>
      </c>
    </row>
    <row r="2887" spans="1:8">
      <c r="A2887" s="48" t="str">
        <f>('ANNEXURE B &amp; C'!AB$3)</f>
        <v>420101</v>
      </c>
      <c r="B2887" s="2">
        <v>1040001</v>
      </c>
      <c r="C2887" s="2" t="s">
        <v>23</v>
      </c>
      <c r="D2887" s="20">
        <v>0</v>
      </c>
      <c r="E2887" s="20">
        <v>0</v>
      </c>
      <c r="F2887" s="38">
        <f>('ANNEXURE B &amp; C'!AB$32)</f>
        <v>0</v>
      </c>
      <c r="G2887" s="9" t="str">
        <f t="shared" si="88"/>
        <v/>
      </c>
      <c r="H2887" s="52" t="str">
        <f t="shared" si="89"/>
        <v/>
      </c>
    </row>
    <row r="2888" spans="1:8">
      <c r="A2888" s="48" t="str">
        <f>('ANNEXURE B &amp; C'!AB$3)</f>
        <v>420101</v>
      </c>
      <c r="B2888" s="2">
        <v>1040002</v>
      </c>
      <c r="C2888" s="2" t="s">
        <v>24</v>
      </c>
      <c r="D2888" s="20">
        <v>0</v>
      </c>
      <c r="E2888" s="20">
        <v>0</v>
      </c>
      <c r="F2888" s="38">
        <f>('ANNEXURE B &amp; C'!AB$33)</f>
        <v>0</v>
      </c>
      <c r="G2888" s="9" t="str">
        <f t="shared" si="88"/>
        <v/>
      </c>
      <c r="H2888" s="52" t="str">
        <f t="shared" si="89"/>
        <v/>
      </c>
    </row>
    <row r="2889" spans="1:8">
      <c r="A2889" s="48" t="str">
        <f>('ANNEXURE B &amp; C'!AB$3)</f>
        <v>420101</v>
      </c>
      <c r="B2889" s="2">
        <v>1040003</v>
      </c>
      <c r="C2889" s="2" t="s">
        <v>25</v>
      </c>
      <c r="D2889" s="20">
        <v>0</v>
      </c>
      <c r="E2889" s="20">
        <v>0</v>
      </c>
      <c r="F2889" s="38">
        <f>('ANNEXURE B &amp; C'!AB$34)</f>
        <v>0</v>
      </c>
      <c r="G2889" s="9" t="str">
        <f t="shared" si="88"/>
        <v/>
      </c>
      <c r="H2889" s="52" t="str">
        <f t="shared" si="89"/>
        <v/>
      </c>
    </row>
    <row r="2890" spans="1:8">
      <c r="A2890" s="48" t="str">
        <f>('ANNEXURE B &amp; C'!AB$3)</f>
        <v>420101</v>
      </c>
      <c r="B2890" s="2">
        <v>1040004</v>
      </c>
      <c r="C2890" s="2" t="s">
        <v>26</v>
      </c>
      <c r="D2890" s="20">
        <v>0</v>
      </c>
      <c r="E2890" s="20">
        <v>0</v>
      </c>
      <c r="F2890" s="38">
        <f>('ANNEXURE B &amp; C'!AB$35)</f>
        <v>0</v>
      </c>
      <c r="G2890" s="9" t="str">
        <f t="shared" ref="G2890:G2953" si="90">IF(E2890&lt;0.01,"",IF(E2890&gt;F2890,"BUDGET ERROR - INSUFICIENT",""))</f>
        <v/>
      </c>
      <c r="H2890" s="52" t="str">
        <f t="shared" ref="H2890:H2953" si="91">IF(F2890&lt;0.1,"",IF(D2890=0,"NO ORIGINAL BUDGET",(F2890-D2890)/D2890))</f>
        <v/>
      </c>
    </row>
    <row r="2891" spans="1:8">
      <c r="A2891" s="48" t="str">
        <f>('ANNEXURE B &amp; C'!AB$3)</f>
        <v>420101</v>
      </c>
      <c r="B2891" s="2">
        <v>1040005</v>
      </c>
      <c r="C2891" s="2" t="s">
        <v>27</v>
      </c>
      <c r="D2891" s="20">
        <v>0</v>
      </c>
      <c r="E2891" s="20">
        <v>0</v>
      </c>
      <c r="F2891" s="38">
        <f>('ANNEXURE B &amp; C'!AB$36)</f>
        <v>0</v>
      </c>
      <c r="G2891" s="9" t="str">
        <f t="shared" si="90"/>
        <v/>
      </c>
      <c r="H2891" s="52" t="str">
        <f t="shared" si="91"/>
        <v/>
      </c>
    </row>
    <row r="2892" spans="1:8">
      <c r="A2892" s="48" t="str">
        <f>('ANNEXURE B &amp; C'!AB$3)</f>
        <v>420101</v>
      </c>
      <c r="B2892" s="2">
        <v>1040006</v>
      </c>
      <c r="C2892" s="2" t="s">
        <v>28</v>
      </c>
      <c r="D2892" s="20">
        <v>0</v>
      </c>
      <c r="E2892" s="20">
        <v>0</v>
      </c>
      <c r="F2892" s="38">
        <f>('ANNEXURE B &amp; C'!AB$37)</f>
        <v>0</v>
      </c>
      <c r="G2892" s="9" t="str">
        <f t="shared" si="90"/>
        <v/>
      </c>
      <c r="H2892" s="52" t="str">
        <f t="shared" si="91"/>
        <v/>
      </c>
    </row>
    <row r="2893" spans="1:8">
      <c r="A2893" s="48" t="str">
        <f>('ANNEXURE B &amp; C'!AB$3)</f>
        <v>420101</v>
      </c>
      <c r="B2893" s="2">
        <v>1040007</v>
      </c>
      <c r="C2893" s="2" t="s">
        <v>29</v>
      </c>
      <c r="D2893" s="20">
        <v>0</v>
      </c>
      <c r="E2893" s="20">
        <v>0</v>
      </c>
      <c r="F2893" s="38">
        <f>('ANNEXURE B &amp; C'!AB$38)</f>
        <v>0</v>
      </c>
      <c r="G2893" s="9" t="str">
        <f t="shared" si="90"/>
        <v/>
      </c>
      <c r="H2893" s="52" t="str">
        <f t="shared" si="91"/>
        <v/>
      </c>
    </row>
    <row r="2894" spans="1:8">
      <c r="A2894" s="48" t="str">
        <f>('ANNEXURE B &amp; C'!AB$3)</f>
        <v>420101</v>
      </c>
      <c r="B2894" s="2">
        <v>1040008</v>
      </c>
      <c r="C2894" s="2" t="s">
        <v>30</v>
      </c>
      <c r="D2894" s="20">
        <v>0</v>
      </c>
      <c r="E2894" s="20">
        <v>11000</v>
      </c>
      <c r="F2894" s="38">
        <f>('ANNEXURE B &amp; C'!AB$39)</f>
        <v>36000</v>
      </c>
      <c r="G2894" s="9" t="str">
        <f t="shared" si="90"/>
        <v/>
      </c>
      <c r="H2894" s="52" t="str">
        <f t="shared" si="91"/>
        <v>NO ORIGINAL BUDGET</v>
      </c>
    </row>
    <row r="2895" spans="1:8">
      <c r="A2895" s="48" t="str">
        <f>('ANNEXURE B &amp; C'!AB$3)</f>
        <v>420101</v>
      </c>
      <c r="B2895" s="3">
        <v>1049990</v>
      </c>
      <c r="C2895" s="3" t="s">
        <v>31</v>
      </c>
      <c r="D2895" s="39">
        <v>0</v>
      </c>
      <c r="E2895" s="39">
        <v>11000</v>
      </c>
      <c r="F2895" s="39">
        <f>SUM(F2887:F2894)</f>
        <v>36000</v>
      </c>
      <c r="G2895" s="9" t="str">
        <f t="shared" si="90"/>
        <v/>
      </c>
      <c r="H2895" s="52" t="str">
        <f t="shared" si="91"/>
        <v>NO ORIGINAL BUDGET</v>
      </c>
    </row>
    <row r="2896" spans="1:8">
      <c r="B2896" s="1"/>
      <c r="C2896" s="1"/>
      <c r="D2896" s="31"/>
      <c r="E2896" s="31"/>
      <c r="F2896" s="31"/>
      <c r="G2896" s="9" t="str">
        <f t="shared" si="90"/>
        <v/>
      </c>
      <c r="H2896" s="52" t="str">
        <f t="shared" si="91"/>
        <v/>
      </c>
    </row>
    <row r="2897" spans="1:8" ht="15.75" thickBot="1">
      <c r="A2897" s="48" t="str">
        <f>('ANNEXURE B &amp; C'!AB$3)</f>
        <v>420101</v>
      </c>
      <c r="B2897" s="4">
        <v>1049995</v>
      </c>
      <c r="C2897" s="4" t="s">
        <v>32</v>
      </c>
      <c r="D2897" s="40">
        <v>3126480</v>
      </c>
      <c r="E2897" s="40">
        <v>1291704.0900000001</v>
      </c>
      <c r="F2897" s="40">
        <f>SUM(F2895+F2884+F2877)</f>
        <v>7529477</v>
      </c>
      <c r="G2897" s="9" t="str">
        <f t="shared" si="90"/>
        <v/>
      </c>
      <c r="H2897" s="52">
        <f t="shared" si="91"/>
        <v>1.4082920728742867</v>
      </c>
    </row>
    <row r="2898" spans="1:8" ht="15.75" thickTop="1">
      <c r="B2898" s="1"/>
      <c r="C2898" s="1"/>
      <c r="D2898" s="31"/>
      <c r="E2898" s="31"/>
      <c r="F2898" s="31"/>
      <c r="G2898" s="9" t="str">
        <f t="shared" si="90"/>
        <v/>
      </c>
      <c r="H2898" s="52" t="str">
        <f t="shared" si="91"/>
        <v/>
      </c>
    </row>
    <row r="2899" spans="1:8">
      <c r="A2899" s="48" t="str">
        <f>('ANNEXURE B &amp; C'!AB$3)</f>
        <v>420101</v>
      </c>
      <c r="B2899" s="1">
        <v>1050000</v>
      </c>
      <c r="C2899" s="1" t="s">
        <v>33</v>
      </c>
      <c r="D2899" s="31"/>
      <c r="E2899" s="31"/>
      <c r="F2899" s="31"/>
      <c r="G2899" s="9" t="str">
        <f t="shared" si="90"/>
        <v/>
      </c>
      <c r="H2899" s="52" t="str">
        <f t="shared" si="91"/>
        <v/>
      </c>
    </row>
    <row r="2900" spans="1:8">
      <c r="B2900" s="1"/>
      <c r="C2900" s="1"/>
      <c r="D2900" s="31"/>
      <c r="E2900" s="31"/>
      <c r="F2900" s="31"/>
      <c r="G2900" s="9" t="str">
        <f t="shared" si="90"/>
        <v/>
      </c>
      <c r="H2900" s="52" t="str">
        <f t="shared" si="91"/>
        <v/>
      </c>
    </row>
    <row r="2901" spans="1:8">
      <c r="A2901" s="48" t="str">
        <f>('ANNEXURE B &amp; C'!AB$3)</f>
        <v>420101</v>
      </c>
      <c r="B2901" s="1">
        <v>1060000</v>
      </c>
      <c r="C2901" s="1" t="s">
        <v>34</v>
      </c>
      <c r="D2901" s="31"/>
      <c r="E2901" s="31"/>
      <c r="F2901" s="31"/>
      <c r="G2901" s="9" t="str">
        <f t="shared" si="90"/>
        <v/>
      </c>
      <c r="H2901" s="52" t="str">
        <f t="shared" si="91"/>
        <v/>
      </c>
    </row>
    <row r="2902" spans="1:8">
      <c r="A2902" s="48" t="str">
        <f>('ANNEXURE B &amp; C'!AB$3)</f>
        <v>420101</v>
      </c>
      <c r="B2902" s="2">
        <v>1060001</v>
      </c>
      <c r="C2902" s="2" t="s">
        <v>35</v>
      </c>
      <c r="D2902" s="20">
        <v>0</v>
      </c>
      <c r="E2902" s="20">
        <v>0</v>
      </c>
      <c r="F2902" s="38">
        <f>('ANNEXURE B &amp; C'!AB$47)</f>
        <v>0</v>
      </c>
      <c r="G2902" s="9" t="str">
        <f t="shared" si="90"/>
        <v/>
      </c>
      <c r="H2902" s="52" t="str">
        <f t="shared" si="91"/>
        <v/>
      </c>
    </row>
    <row r="2903" spans="1:8">
      <c r="A2903" s="48" t="str">
        <f>('ANNEXURE B &amp; C'!AB$3)</f>
        <v>420101</v>
      </c>
      <c r="B2903" s="2">
        <v>1060003</v>
      </c>
      <c r="C2903" s="2" t="s">
        <v>36</v>
      </c>
      <c r="D2903" s="20">
        <v>0</v>
      </c>
      <c r="E2903" s="20">
        <v>0</v>
      </c>
      <c r="F2903" s="38">
        <f>('ANNEXURE B &amp; C'!AB$48)</f>
        <v>0</v>
      </c>
      <c r="G2903" s="9" t="str">
        <f t="shared" si="90"/>
        <v/>
      </c>
      <c r="H2903" s="52" t="str">
        <f t="shared" si="91"/>
        <v/>
      </c>
    </row>
    <row r="2904" spans="1:8">
      <c r="A2904" s="48" t="str">
        <f>('ANNEXURE B &amp; C'!AB$3)</f>
        <v>420101</v>
      </c>
      <c r="B2904" s="2">
        <v>1060090</v>
      </c>
      <c r="C2904" s="2" t="s">
        <v>37</v>
      </c>
      <c r="D2904" s="20">
        <v>0</v>
      </c>
      <c r="E2904" s="20">
        <v>0</v>
      </c>
      <c r="F2904" s="38">
        <f>('ANNEXURE B &amp; C'!AB$49)</f>
        <v>0</v>
      </c>
      <c r="G2904" s="9" t="str">
        <f t="shared" si="90"/>
        <v/>
      </c>
      <c r="H2904" s="52" t="str">
        <f t="shared" si="91"/>
        <v/>
      </c>
    </row>
    <row r="2905" spans="1:8">
      <c r="A2905" s="48" t="str">
        <f>('ANNEXURE B &amp; C'!AB$3)</f>
        <v>420101</v>
      </c>
      <c r="B2905" s="2">
        <v>1060100</v>
      </c>
      <c r="C2905" s="2" t="s">
        <v>38</v>
      </c>
      <c r="D2905" s="20">
        <v>0</v>
      </c>
      <c r="E2905" s="20">
        <v>0</v>
      </c>
      <c r="F2905" s="38">
        <f>('ANNEXURE B &amp; C'!AB$50)</f>
        <v>0</v>
      </c>
      <c r="G2905" s="9" t="str">
        <f t="shared" si="90"/>
        <v/>
      </c>
      <c r="H2905" s="52" t="str">
        <f t="shared" si="91"/>
        <v/>
      </c>
    </row>
    <row r="2906" spans="1:8">
      <c r="A2906" s="48" t="str">
        <f>('ANNEXURE B &amp; C'!AB$3)</f>
        <v>420101</v>
      </c>
      <c r="B2906" s="2">
        <v>1060200</v>
      </c>
      <c r="C2906" s="2" t="s">
        <v>39</v>
      </c>
      <c r="D2906" s="20">
        <v>0</v>
      </c>
      <c r="E2906" s="20">
        <v>0</v>
      </c>
      <c r="F2906" s="38">
        <f>('ANNEXURE B &amp; C'!AB$51)</f>
        <v>0</v>
      </c>
      <c r="G2906" s="9" t="str">
        <f t="shared" si="90"/>
        <v/>
      </c>
      <c r="H2906" s="52" t="str">
        <f t="shared" si="91"/>
        <v/>
      </c>
    </row>
    <row r="2907" spans="1:8">
      <c r="A2907" s="48" t="str">
        <f>('ANNEXURE B &amp; C'!AB$3)</f>
        <v>420101</v>
      </c>
      <c r="B2907" s="2">
        <v>1060201</v>
      </c>
      <c r="C2907" s="2" t="s">
        <v>40</v>
      </c>
      <c r="D2907" s="20">
        <v>0</v>
      </c>
      <c r="E2907" s="20">
        <v>0</v>
      </c>
      <c r="F2907" s="38">
        <f>('ANNEXURE B &amp; C'!AB$52)</f>
        <v>0</v>
      </c>
      <c r="G2907" s="9" t="str">
        <f t="shared" si="90"/>
        <v/>
      </c>
      <c r="H2907" s="52" t="str">
        <f t="shared" si="91"/>
        <v/>
      </c>
    </row>
    <row r="2908" spans="1:8">
      <c r="A2908" s="48" t="str">
        <f>('ANNEXURE B &amp; C'!AB$3)</f>
        <v>420101</v>
      </c>
      <c r="B2908" s="2">
        <v>1060204</v>
      </c>
      <c r="C2908" s="2" t="s">
        <v>41</v>
      </c>
      <c r="D2908" s="20">
        <v>379500</v>
      </c>
      <c r="E2908" s="20">
        <v>342601.37</v>
      </c>
      <c r="F2908" s="38">
        <f>('ANNEXURE B &amp; C'!AB$53)</f>
        <v>400000</v>
      </c>
      <c r="G2908" s="9" t="str">
        <f t="shared" si="90"/>
        <v/>
      </c>
      <c r="H2908" s="52">
        <f t="shared" si="91"/>
        <v>5.4018445322793152E-2</v>
      </c>
    </row>
    <row r="2909" spans="1:8">
      <c r="A2909" s="48" t="str">
        <f>('ANNEXURE B &amp; C'!AB$3)</f>
        <v>420101</v>
      </c>
      <c r="B2909" s="2">
        <v>1060205</v>
      </c>
      <c r="C2909" s="2" t="s">
        <v>42</v>
      </c>
      <c r="D2909" s="20">
        <v>0</v>
      </c>
      <c r="E2909" s="20">
        <v>0</v>
      </c>
      <c r="F2909" s="38">
        <f>('ANNEXURE B &amp; C'!AB$54)</f>
        <v>0</v>
      </c>
      <c r="G2909" s="9" t="str">
        <f t="shared" si="90"/>
        <v/>
      </c>
      <c r="H2909" s="52" t="str">
        <f t="shared" si="91"/>
        <v/>
      </c>
    </row>
    <row r="2910" spans="1:8">
      <c r="A2910" s="48" t="str">
        <f>('ANNEXURE B &amp; C'!AB$3)</f>
        <v>420101</v>
      </c>
      <c r="B2910" s="2">
        <v>1060207</v>
      </c>
      <c r="C2910" s="2" t="s">
        <v>43</v>
      </c>
      <c r="D2910" s="20">
        <v>0</v>
      </c>
      <c r="E2910" s="20">
        <v>0</v>
      </c>
      <c r="F2910" s="38">
        <f>('ANNEXURE B &amp; C'!AB$55)</f>
        <v>0</v>
      </c>
      <c r="G2910" s="9" t="str">
        <f t="shared" si="90"/>
        <v/>
      </c>
      <c r="H2910" s="52" t="str">
        <f t="shared" si="91"/>
        <v/>
      </c>
    </row>
    <row r="2911" spans="1:8">
      <c r="A2911" s="48" t="str">
        <f>('ANNEXURE B &amp; C'!AB$3)</f>
        <v>420101</v>
      </c>
      <c r="B2911" s="2">
        <v>1060208</v>
      </c>
      <c r="C2911" s="2" t="s">
        <v>44</v>
      </c>
      <c r="D2911" s="20">
        <v>24000</v>
      </c>
      <c r="E2911" s="20">
        <v>23926.32</v>
      </c>
      <c r="F2911" s="38">
        <f>('ANNEXURE B &amp; C'!AB$56)</f>
        <v>43927</v>
      </c>
      <c r="G2911" s="9" t="str">
        <f t="shared" si="90"/>
        <v/>
      </c>
      <c r="H2911" s="52">
        <f t="shared" si="91"/>
        <v>0.83029166666666665</v>
      </c>
    </row>
    <row r="2912" spans="1:8">
      <c r="A2912" s="48" t="str">
        <f>('ANNEXURE B &amp; C'!AB$3)</f>
        <v>420101</v>
      </c>
      <c r="B2912" s="2">
        <v>1060209</v>
      </c>
      <c r="C2912" s="2" t="s">
        <v>45</v>
      </c>
      <c r="D2912" s="20">
        <v>113500</v>
      </c>
      <c r="E2912" s="20">
        <v>77417.52</v>
      </c>
      <c r="F2912" s="38">
        <f>('ANNEXURE B &amp; C'!AB$57)</f>
        <v>157418</v>
      </c>
      <c r="G2912" s="9" t="str">
        <f t="shared" si="90"/>
        <v/>
      </c>
      <c r="H2912" s="52">
        <f t="shared" si="91"/>
        <v>0.38694273127753304</v>
      </c>
    </row>
    <row r="2913" spans="1:8">
      <c r="A2913" s="48" t="str">
        <f>('ANNEXURE B &amp; C'!AB$3)</f>
        <v>420101</v>
      </c>
      <c r="B2913" s="2">
        <v>1060210</v>
      </c>
      <c r="C2913" s="2" t="s">
        <v>46</v>
      </c>
      <c r="D2913" s="20">
        <v>32000</v>
      </c>
      <c r="E2913" s="20">
        <v>27209.35</v>
      </c>
      <c r="F2913" s="38">
        <f>('ANNEXURE B &amp; C'!AB$58)</f>
        <v>62130</v>
      </c>
      <c r="G2913" s="9" t="str">
        <f t="shared" si="90"/>
        <v/>
      </c>
      <c r="H2913" s="52">
        <f t="shared" si="91"/>
        <v>0.94156249999999997</v>
      </c>
    </row>
    <row r="2914" spans="1:8">
      <c r="A2914" s="48" t="str">
        <f>('ANNEXURE B &amp; C'!AB$3)</f>
        <v>420101</v>
      </c>
      <c r="B2914" s="2">
        <v>1060303</v>
      </c>
      <c r="C2914" s="2" t="s">
        <v>47</v>
      </c>
      <c r="D2914" s="20">
        <v>739200</v>
      </c>
      <c r="E2914" s="20">
        <v>730165.75</v>
      </c>
      <c r="F2914" s="38">
        <f>('ANNEXURE B &amp; C'!AB$59)</f>
        <v>855000</v>
      </c>
      <c r="G2914" s="9" t="str">
        <f t="shared" si="90"/>
        <v/>
      </c>
      <c r="H2914" s="52">
        <f t="shared" si="91"/>
        <v>0.15665584415584416</v>
      </c>
    </row>
    <row r="2915" spans="1:8">
      <c r="A2915" s="48" t="str">
        <f>('ANNEXURE B &amp; C'!AB$3)</f>
        <v>420101</v>
      </c>
      <c r="B2915" s="2">
        <v>1060304</v>
      </c>
      <c r="C2915" s="2" t="s">
        <v>48</v>
      </c>
      <c r="D2915" s="20">
        <v>0</v>
      </c>
      <c r="E2915" s="20">
        <v>0</v>
      </c>
      <c r="F2915" s="38">
        <f>('ANNEXURE B &amp; C'!AB$60)</f>
        <v>0</v>
      </c>
      <c r="G2915" s="9" t="str">
        <f t="shared" si="90"/>
        <v/>
      </c>
      <c r="H2915" s="52" t="str">
        <f t="shared" si="91"/>
        <v/>
      </c>
    </row>
    <row r="2916" spans="1:8">
      <c r="A2916" s="48" t="str">
        <f>('ANNEXURE B &amp; C'!AB$3)</f>
        <v>420101</v>
      </c>
      <c r="B2916" s="2">
        <v>1060305</v>
      </c>
      <c r="C2916" s="2" t="s">
        <v>49</v>
      </c>
      <c r="D2916" s="20">
        <v>0</v>
      </c>
      <c r="E2916" s="20">
        <v>0</v>
      </c>
      <c r="F2916" s="38">
        <f>('ANNEXURE B &amp; C'!AB$61)</f>
        <v>0</v>
      </c>
      <c r="G2916" s="9" t="str">
        <f t="shared" si="90"/>
        <v/>
      </c>
      <c r="H2916" s="52" t="str">
        <f t="shared" si="91"/>
        <v/>
      </c>
    </row>
    <row r="2917" spans="1:8">
      <c r="A2917" s="48" t="str">
        <f>('ANNEXURE B &amp; C'!AB$3)</f>
        <v>420101</v>
      </c>
      <c r="B2917" s="2">
        <v>1060400</v>
      </c>
      <c r="C2917" s="2" t="s">
        <v>50</v>
      </c>
      <c r="D2917" s="20">
        <v>0</v>
      </c>
      <c r="E2917" s="20">
        <v>0</v>
      </c>
      <c r="F2917" s="38">
        <f>('ANNEXURE B &amp; C'!AB$62)</f>
        <v>0</v>
      </c>
      <c r="G2917" s="9" t="str">
        <f t="shared" si="90"/>
        <v/>
      </c>
      <c r="H2917" s="52" t="str">
        <f t="shared" si="91"/>
        <v/>
      </c>
    </row>
    <row r="2918" spans="1:8">
      <c r="A2918" s="48" t="str">
        <f>('ANNEXURE B &amp; C'!AB$3)</f>
        <v>420101</v>
      </c>
      <c r="B2918" s="2">
        <v>1060401</v>
      </c>
      <c r="C2918" s="2" t="s">
        <v>51</v>
      </c>
      <c r="D2918" s="20">
        <v>20000</v>
      </c>
      <c r="E2918" s="20">
        <v>2994.65</v>
      </c>
      <c r="F2918" s="38">
        <f>('ANNEXURE B &amp; C'!AB$63)</f>
        <v>15000</v>
      </c>
      <c r="G2918" s="9" t="str">
        <f t="shared" si="90"/>
        <v/>
      </c>
      <c r="H2918" s="52">
        <f t="shared" si="91"/>
        <v>-0.25</v>
      </c>
    </row>
    <row r="2919" spans="1:8">
      <c r="A2919" s="48" t="str">
        <f>('ANNEXURE B &amp; C'!AB$3)</f>
        <v>420101</v>
      </c>
      <c r="B2919" s="2">
        <v>1060402</v>
      </c>
      <c r="C2919" s="2" t="s">
        <v>52</v>
      </c>
      <c r="D2919" s="20">
        <v>15600</v>
      </c>
      <c r="E2919" s="20">
        <v>5241.45</v>
      </c>
      <c r="F2919" s="38">
        <f>('ANNEXURE B &amp; C'!AB$64)</f>
        <v>11142</v>
      </c>
      <c r="G2919" s="9" t="str">
        <f t="shared" si="90"/>
        <v/>
      </c>
      <c r="H2919" s="52">
        <f t="shared" si="91"/>
        <v>-0.28576923076923078</v>
      </c>
    </row>
    <row r="2920" spans="1:8">
      <c r="A2920" s="48" t="str">
        <f>('ANNEXURE B &amp; C'!AB$3)</f>
        <v>420101</v>
      </c>
      <c r="B2920" s="2">
        <v>1060403</v>
      </c>
      <c r="C2920" s="2" t="s">
        <v>53</v>
      </c>
      <c r="D2920" s="20">
        <v>15000</v>
      </c>
      <c r="E2920" s="20">
        <v>4531.3</v>
      </c>
      <c r="F2920" s="38">
        <f>('ANNEXURE B &amp; C'!AB$65)</f>
        <v>9062</v>
      </c>
      <c r="G2920" s="9" t="str">
        <f t="shared" si="90"/>
        <v/>
      </c>
      <c r="H2920" s="52">
        <f t="shared" si="91"/>
        <v>-0.39586666666666664</v>
      </c>
    </row>
    <row r="2921" spans="1:8">
      <c r="A2921" s="48" t="str">
        <f>('ANNEXURE B &amp; C'!AB$3)</f>
        <v>420101</v>
      </c>
      <c r="B2921" s="2">
        <v>1060404</v>
      </c>
      <c r="C2921" s="2" t="s">
        <v>54</v>
      </c>
      <c r="D2921" s="20">
        <v>0</v>
      </c>
      <c r="E2921" s="20">
        <v>0</v>
      </c>
      <c r="F2921" s="38">
        <f>('ANNEXURE B &amp; C'!AB$66)</f>
        <v>0</v>
      </c>
      <c r="G2921" s="9" t="str">
        <f t="shared" si="90"/>
        <v/>
      </c>
      <c r="H2921" s="52" t="str">
        <f t="shared" si="91"/>
        <v/>
      </c>
    </row>
    <row r="2922" spans="1:8">
      <c r="A2922" s="48" t="str">
        <f>('ANNEXURE B &amp; C'!AB$3)</f>
        <v>420101</v>
      </c>
      <c r="B2922" s="2">
        <v>1060405</v>
      </c>
      <c r="C2922" s="2" t="s">
        <v>55</v>
      </c>
      <c r="D2922" s="20">
        <v>0</v>
      </c>
      <c r="E2922" s="20">
        <v>0</v>
      </c>
      <c r="F2922" s="38">
        <f>('ANNEXURE B &amp; C'!AB$67)</f>
        <v>0</v>
      </c>
      <c r="G2922" s="9" t="str">
        <f t="shared" si="90"/>
        <v/>
      </c>
      <c r="H2922" s="52" t="str">
        <f t="shared" si="91"/>
        <v/>
      </c>
    </row>
    <row r="2923" spans="1:8">
      <c r="A2923" s="48" t="str">
        <f>('ANNEXURE B &amp; C'!AB$3)</f>
        <v>420101</v>
      </c>
      <c r="B2923" s="2">
        <v>1060601</v>
      </c>
      <c r="C2923" s="2" t="s">
        <v>56</v>
      </c>
      <c r="D2923" s="20">
        <v>0</v>
      </c>
      <c r="E2923" s="20">
        <v>0</v>
      </c>
      <c r="F2923" s="38">
        <f>('ANNEXURE B &amp; C'!AB$68)</f>
        <v>0</v>
      </c>
      <c r="G2923" s="9" t="str">
        <f t="shared" si="90"/>
        <v/>
      </c>
      <c r="H2923" s="52" t="str">
        <f t="shared" si="91"/>
        <v/>
      </c>
    </row>
    <row r="2924" spans="1:8">
      <c r="A2924" s="48" t="str">
        <f>('ANNEXURE B &amp; C'!AB$3)</f>
        <v>420101</v>
      </c>
      <c r="B2924" s="2">
        <v>1060701</v>
      </c>
      <c r="C2924" s="2" t="s">
        <v>57</v>
      </c>
      <c r="D2924" s="20">
        <v>0</v>
      </c>
      <c r="E2924" s="20">
        <v>0</v>
      </c>
      <c r="F2924" s="38">
        <f>('ANNEXURE B &amp; C'!AB$69)</f>
        <v>0</v>
      </c>
      <c r="G2924" s="9" t="str">
        <f t="shared" si="90"/>
        <v/>
      </c>
      <c r="H2924" s="52" t="str">
        <f t="shared" si="91"/>
        <v/>
      </c>
    </row>
    <row r="2925" spans="1:8">
      <c r="A2925" s="48" t="str">
        <f>('ANNEXURE B &amp; C'!AB$3)</f>
        <v>420101</v>
      </c>
      <c r="B2925" s="2">
        <v>1060702</v>
      </c>
      <c r="C2925" s="2" t="s">
        <v>58</v>
      </c>
      <c r="D2925" s="20">
        <v>0</v>
      </c>
      <c r="E2925" s="20">
        <v>0</v>
      </c>
      <c r="F2925" s="38">
        <f>('ANNEXURE B &amp; C'!AB$70)</f>
        <v>0</v>
      </c>
      <c r="G2925" s="9" t="str">
        <f t="shared" si="90"/>
        <v/>
      </c>
      <c r="H2925" s="52" t="str">
        <f t="shared" si="91"/>
        <v/>
      </c>
    </row>
    <row r="2926" spans="1:8">
      <c r="A2926" s="48" t="str">
        <f>('ANNEXURE B &amp; C'!AB$3)</f>
        <v>420101</v>
      </c>
      <c r="B2926" s="2">
        <v>1061101</v>
      </c>
      <c r="C2926" s="2" t="s">
        <v>59</v>
      </c>
      <c r="D2926" s="20">
        <v>0</v>
      </c>
      <c r="E2926" s="20">
        <v>0</v>
      </c>
      <c r="F2926" s="38">
        <f>('ANNEXURE B &amp; C'!AB$71)</f>
        <v>0</v>
      </c>
      <c r="G2926" s="9" t="str">
        <f t="shared" si="90"/>
        <v/>
      </c>
      <c r="H2926" s="52" t="str">
        <f t="shared" si="91"/>
        <v/>
      </c>
    </row>
    <row r="2927" spans="1:8">
      <c r="A2927" s="48" t="str">
        <f>('ANNEXURE B &amp; C'!AB$3)</f>
        <v>420101</v>
      </c>
      <c r="B2927" s="2">
        <v>1061102</v>
      </c>
      <c r="C2927" s="2" t="s">
        <v>60</v>
      </c>
      <c r="D2927" s="20">
        <v>0</v>
      </c>
      <c r="E2927" s="20">
        <v>0</v>
      </c>
      <c r="F2927" s="38">
        <f>('ANNEXURE B &amp; C'!AB$72)</f>
        <v>0</v>
      </c>
      <c r="G2927" s="9" t="str">
        <f t="shared" si="90"/>
        <v/>
      </c>
      <c r="H2927" s="52" t="str">
        <f t="shared" si="91"/>
        <v/>
      </c>
    </row>
    <row r="2928" spans="1:8">
      <c r="A2928" s="48" t="str">
        <f>('ANNEXURE B &amp; C'!AB$3)</f>
        <v>420101</v>
      </c>
      <c r="B2928" s="2">
        <v>1061104</v>
      </c>
      <c r="C2928" s="2" t="s">
        <v>61</v>
      </c>
      <c r="D2928" s="20">
        <v>0</v>
      </c>
      <c r="E2928" s="20">
        <v>0</v>
      </c>
      <c r="F2928" s="38">
        <f>('ANNEXURE B &amp; C'!AB$73)</f>
        <v>0</v>
      </c>
      <c r="G2928" s="9" t="str">
        <f t="shared" si="90"/>
        <v/>
      </c>
      <c r="H2928" s="52" t="str">
        <f t="shared" si="91"/>
        <v/>
      </c>
    </row>
    <row r="2929" spans="1:8">
      <c r="A2929" s="48" t="str">
        <f>('ANNEXURE B &amp; C'!AB$3)</f>
        <v>420101</v>
      </c>
      <c r="B2929" s="2">
        <v>1061106</v>
      </c>
      <c r="C2929" s="2" t="s">
        <v>62</v>
      </c>
      <c r="D2929" s="20">
        <v>0</v>
      </c>
      <c r="E2929" s="20">
        <v>0</v>
      </c>
      <c r="F2929" s="38">
        <f>('ANNEXURE B &amp; C'!AB$74)</f>
        <v>0</v>
      </c>
      <c r="G2929" s="9" t="str">
        <f t="shared" si="90"/>
        <v/>
      </c>
      <c r="H2929" s="52" t="str">
        <f t="shared" si="91"/>
        <v/>
      </c>
    </row>
    <row r="2930" spans="1:8">
      <c r="A2930" s="48" t="str">
        <f>('ANNEXURE B &amp; C'!AB$3)</f>
        <v>420101</v>
      </c>
      <c r="B2930" s="2">
        <v>1061201</v>
      </c>
      <c r="C2930" s="2" t="s">
        <v>63</v>
      </c>
      <c r="D2930" s="20">
        <v>0</v>
      </c>
      <c r="E2930" s="20">
        <v>0</v>
      </c>
      <c r="F2930" s="38">
        <f>('ANNEXURE B &amp; C'!AB$75)</f>
        <v>0</v>
      </c>
      <c r="G2930" s="9" t="str">
        <f t="shared" si="90"/>
        <v/>
      </c>
      <c r="H2930" s="52" t="str">
        <f t="shared" si="91"/>
        <v/>
      </c>
    </row>
    <row r="2931" spans="1:8">
      <c r="A2931" s="48" t="str">
        <f>('ANNEXURE B &amp; C'!AB$3)</f>
        <v>420101</v>
      </c>
      <c r="B2931" s="2">
        <v>1061203</v>
      </c>
      <c r="C2931" s="2" t="s">
        <v>64</v>
      </c>
      <c r="D2931" s="20">
        <v>0</v>
      </c>
      <c r="E2931" s="20">
        <v>0</v>
      </c>
      <c r="F2931" s="38">
        <f>('ANNEXURE B &amp; C'!AB$76)</f>
        <v>0</v>
      </c>
      <c r="G2931" s="9" t="str">
        <f t="shared" si="90"/>
        <v/>
      </c>
      <c r="H2931" s="52" t="str">
        <f t="shared" si="91"/>
        <v/>
      </c>
    </row>
    <row r="2932" spans="1:8">
      <c r="A2932" s="48" t="str">
        <f>('ANNEXURE B &amp; C'!AB$3)</f>
        <v>420101</v>
      </c>
      <c r="B2932" s="2">
        <v>1061204</v>
      </c>
      <c r="C2932" s="2" t="s">
        <v>65</v>
      </c>
      <c r="D2932" s="20">
        <v>0</v>
      </c>
      <c r="E2932" s="20">
        <v>0</v>
      </c>
      <c r="F2932" s="38">
        <f>('ANNEXURE B &amp; C'!AB$77)</f>
        <v>0</v>
      </c>
      <c r="G2932" s="9" t="str">
        <f t="shared" si="90"/>
        <v/>
      </c>
      <c r="H2932" s="52" t="str">
        <f t="shared" si="91"/>
        <v/>
      </c>
    </row>
    <row r="2933" spans="1:8">
      <c r="A2933" s="48" t="str">
        <f>('ANNEXURE B &amp; C'!AB$3)</f>
        <v>420101</v>
      </c>
      <c r="B2933" s="2">
        <v>1061501</v>
      </c>
      <c r="C2933" s="2" t="s">
        <v>66</v>
      </c>
      <c r="D2933" s="20">
        <v>6000</v>
      </c>
      <c r="E2933" s="20">
        <v>3553.94</v>
      </c>
      <c r="F2933" s="38">
        <f>('ANNEXURE B &amp; C'!AB$78)</f>
        <v>7616</v>
      </c>
      <c r="G2933" s="9" t="str">
        <f t="shared" si="90"/>
        <v/>
      </c>
      <c r="H2933" s="52">
        <f t="shared" si="91"/>
        <v>0.26933333333333331</v>
      </c>
    </row>
    <row r="2934" spans="1:8">
      <c r="A2934" s="48" t="str">
        <f>('ANNEXURE B &amp; C'!AB$3)</f>
        <v>420101</v>
      </c>
      <c r="B2934" s="2">
        <v>1061502</v>
      </c>
      <c r="C2934" s="2" t="s">
        <v>67</v>
      </c>
      <c r="D2934" s="20">
        <v>0</v>
      </c>
      <c r="E2934" s="20">
        <v>0</v>
      </c>
      <c r="F2934" s="38">
        <f>('ANNEXURE B &amp; C'!AB$79)</f>
        <v>0</v>
      </c>
      <c r="G2934" s="9" t="str">
        <f t="shared" si="90"/>
        <v/>
      </c>
      <c r="H2934" s="52" t="str">
        <f t="shared" si="91"/>
        <v/>
      </c>
    </row>
    <row r="2935" spans="1:8">
      <c r="A2935" s="48" t="str">
        <f>('ANNEXURE B &amp; C'!AB$3)</f>
        <v>420101</v>
      </c>
      <c r="B2935" s="2">
        <v>1061507</v>
      </c>
      <c r="C2935" s="2" t="s">
        <v>68</v>
      </c>
      <c r="D2935" s="20">
        <v>0</v>
      </c>
      <c r="E2935" s="20">
        <v>0</v>
      </c>
      <c r="F2935" s="38">
        <f>('ANNEXURE B &amp; C'!AB$80)</f>
        <v>0</v>
      </c>
      <c r="G2935" s="9" t="str">
        <f t="shared" si="90"/>
        <v/>
      </c>
      <c r="H2935" s="52" t="str">
        <f t="shared" si="91"/>
        <v/>
      </c>
    </row>
    <row r="2936" spans="1:8">
      <c r="A2936" s="48" t="str">
        <f>('ANNEXURE B &amp; C'!AB$3)</f>
        <v>420101</v>
      </c>
      <c r="B2936" s="2">
        <v>1061508</v>
      </c>
      <c r="C2936" s="2" t="s">
        <v>69</v>
      </c>
      <c r="D2936" s="20">
        <v>0</v>
      </c>
      <c r="E2936" s="20">
        <v>0</v>
      </c>
      <c r="F2936" s="38">
        <f>('ANNEXURE B &amp; C'!AB$81)</f>
        <v>0</v>
      </c>
      <c r="G2936" s="9" t="str">
        <f t="shared" si="90"/>
        <v/>
      </c>
      <c r="H2936" s="52" t="str">
        <f t="shared" si="91"/>
        <v/>
      </c>
    </row>
    <row r="2937" spans="1:8">
      <c r="A2937" s="48" t="str">
        <f>('ANNEXURE B &amp; C'!AB$3)</f>
        <v>420101</v>
      </c>
      <c r="B2937" s="2">
        <v>1061701</v>
      </c>
      <c r="C2937" s="2" t="s">
        <v>70</v>
      </c>
      <c r="D2937" s="20">
        <v>0</v>
      </c>
      <c r="E2937" s="20">
        <v>0</v>
      </c>
      <c r="F2937" s="38">
        <f>('ANNEXURE B &amp; C'!AB$82)</f>
        <v>0</v>
      </c>
      <c r="G2937" s="9" t="str">
        <f t="shared" si="90"/>
        <v/>
      </c>
      <c r="H2937" s="52" t="str">
        <f t="shared" si="91"/>
        <v/>
      </c>
    </row>
    <row r="2938" spans="1:8">
      <c r="A2938" s="48" t="str">
        <f>('ANNEXURE B &amp; C'!AB$3)</f>
        <v>420101</v>
      </c>
      <c r="B2938" s="2">
        <v>1061705</v>
      </c>
      <c r="C2938" s="2" t="s">
        <v>71</v>
      </c>
      <c r="D2938" s="20">
        <v>0</v>
      </c>
      <c r="E2938" s="20">
        <v>0</v>
      </c>
      <c r="F2938" s="38">
        <f>('ANNEXURE B &amp; C'!AB$83)</f>
        <v>0</v>
      </c>
      <c r="G2938" s="9" t="str">
        <f t="shared" si="90"/>
        <v/>
      </c>
      <c r="H2938" s="52" t="str">
        <f t="shared" si="91"/>
        <v/>
      </c>
    </row>
    <row r="2939" spans="1:8">
      <c r="A2939" s="48" t="str">
        <f>('ANNEXURE B &amp; C'!AB$3)</f>
        <v>420101</v>
      </c>
      <c r="B2939" s="2">
        <v>1061799</v>
      </c>
      <c r="C2939" s="2" t="s">
        <v>72</v>
      </c>
      <c r="D2939" s="20">
        <v>12000</v>
      </c>
      <c r="E2939" s="20">
        <v>3493.77</v>
      </c>
      <c r="F2939" s="38">
        <f>('ANNEXURE B &amp; C'!AB$84)</f>
        <v>7994</v>
      </c>
      <c r="G2939" s="9" t="str">
        <f t="shared" si="90"/>
        <v/>
      </c>
      <c r="H2939" s="52">
        <f t="shared" si="91"/>
        <v>-0.33383333333333332</v>
      </c>
    </row>
    <row r="2940" spans="1:8">
      <c r="A2940" s="48" t="str">
        <f>('ANNEXURE B &amp; C'!AB$3)</f>
        <v>420101</v>
      </c>
      <c r="B2940" s="2">
        <v>1061800</v>
      </c>
      <c r="C2940" s="2" t="s">
        <v>73</v>
      </c>
      <c r="D2940" s="20">
        <v>4000</v>
      </c>
      <c r="E2940" s="20">
        <v>812.6</v>
      </c>
      <c r="F2940" s="38">
        <f>('ANNEXURE B &amp; C'!AB$85)</f>
        <v>2813</v>
      </c>
      <c r="G2940" s="9" t="str">
        <f t="shared" si="90"/>
        <v/>
      </c>
      <c r="H2940" s="52">
        <f t="shared" si="91"/>
        <v>-0.29675000000000001</v>
      </c>
    </row>
    <row r="2941" spans="1:8">
      <c r="A2941" s="48" t="str">
        <f>('ANNEXURE B &amp; C'!AB$3)</f>
        <v>420101</v>
      </c>
      <c r="B2941" s="2">
        <v>1061801</v>
      </c>
      <c r="C2941" s="2" t="s">
        <v>74</v>
      </c>
      <c r="D2941" s="20">
        <v>11500</v>
      </c>
      <c r="E2941" s="20">
        <v>7502.31</v>
      </c>
      <c r="F2941" s="38">
        <f>('ANNEXURE B &amp; C'!AB$86)</f>
        <v>11501</v>
      </c>
      <c r="G2941" s="9" t="str">
        <f t="shared" si="90"/>
        <v/>
      </c>
      <c r="H2941" s="52">
        <f t="shared" si="91"/>
        <v>8.6956521739130441E-5</v>
      </c>
    </row>
    <row r="2942" spans="1:8">
      <c r="A2942" s="48" t="str">
        <f>('ANNEXURE B &amp; C'!AB$3)</f>
        <v>420101</v>
      </c>
      <c r="B2942" s="2">
        <v>1061802</v>
      </c>
      <c r="C2942" s="2" t="s">
        <v>75</v>
      </c>
      <c r="D2942" s="20">
        <v>0</v>
      </c>
      <c r="E2942" s="20">
        <v>0</v>
      </c>
      <c r="F2942" s="38">
        <f>('ANNEXURE B &amp; C'!AB$87)</f>
        <v>0</v>
      </c>
      <c r="G2942" s="9" t="str">
        <f t="shared" si="90"/>
        <v/>
      </c>
      <c r="H2942" s="52" t="str">
        <f t="shared" si="91"/>
        <v/>
      </c>
    </row>
    <row r="2943" spans="1:8">
      <c r="A2943" s="48" t="str">
        <f>('ANNEXURE B &amp; C'!AB$3)</f>
        <v>420101</v>
      </c>
      <c r="B2943" s="2">
        <v>1061805</v>
      </c>
      <c r="C2943" s="2" t="s">
        <v>76</v>
      </c>
      <c r="D2943" s="20">
        <v>0</v>
      </c>
      <c r="E2943" s="20">
        <v>0</v>
      </c>
      <c r="F2943" s="38">
        <f>('ANNEXURE B &amp; C'!AB$88)</f>
        <v>0</v>
      </c>
      <c r="G2943" s="9" t="str">
        <f t="shared" si="90"/>
        <v/>
      </c>
      <c r="H2943" s="52" t="str">
        <f t="shared" si="91"/>
        <v/>
      </c>
    </row>
    <row r="2944" spans="1:8">
      <c r="A2944" s="48" t="str">
        <f>('ANNEXURE B &amp; C'!AB$3)</f>
        <v>420101</v>
      </c>
      <c r="B2944" s="2">
        <v>1061806</v>
      </c>
      <c r="C2944" s="2" t="s">
        <v>77</v>
      </c>
      <c r="D2944" s="20">
        <v>40000</v>
      </c>
      <c r="E2944" s="20">
        <v>18682.16</v>
      </c>
      <c r="F2944" s="38">
        <f>('ANNEXURE B &amp; C'!AB$89)</f>
        <v>29541</v>
      </c>
      <c r="G2944" s="9" t="str">
        <f t="shared" si="90"/>
        <v/>
      </c>
      <c r="H2944" s="52">
        <f t="shared" si="91"/>
        <v>-0.26147500000000001</v>
      </c>
    </row>
    <row r="2945" spans="1:8">
      <c r="A2945" s="48" t="str">
        <f>('ANNEXURE B &amp; C'!AB$3)</f>
        <v>420101</v>
      </c>
      <c r="B2945" s="2">
        <v>1061899</v>
      </c>
      <c r="C2945" s="2" t="s">
        <v>78</v>
      </c>
      <c r="D2945" s="20">
        <v>0</v>
      </c>
      <c r="E2945" s="20">
        <v>0</v>
      </c>
      <c r="F2945" s="38">
        <f>('ANNEXURE B &amp; C'!AB$90)</f>
        <v>0</v>
      </c>
      <c r="G2945" s="9" t="str">
        <f t="shared" si="90"/>
        <v/>
      </c>
      <c r="H2945" s="52" t="str">
        <f t="shared" si="91"/>
        <v/>
      </c>
    </row>
    <row r="2946" spans="1:8">
      <c r="A2946" s="48" t="str">
        <f>('ANNEXURE B &amp; C'!AB$3)</f>
        <v>420101</v>
      </c>
      <c r="B2946" s="2">
        <v>1061900</v>
      </c>
      <c r="C2946" s="2" t="s">
        <v>79</v>
      </c>
      <c r="D2946" s="20">
        <v>58212</v>
      </c>
      <c r="E2946" s="20">
        <v>213492.15</v>
      </c>
      <c r="F2946" s="38">
        <f>('ANNEXURE B &amp; C'!AB$91)</f>
        <v>58212</v>
      </c>
      <c r="H2946" s="52">
        <f t="shared" si="91"/>
        <v>0</v>
      </c>
    </row>
    <row r="2947" spans="1:8">
      <c r="A2947" s="48" t="str">
        <f>('ANNEXURE B &amp; C'!AB$3)</f>
        <v>420101</v>
      </c>
      <c r="B2947" s="2">
        <v>1061902</v>
      </c>
      <c r="C2947" s="2" t="s">
        <v>80</v>
      </c>
      <c r="D2947" s="20">
        <v>0</v>
      </c>
      <c r="E2947" s="20">
        <v>0</v>
      </c>
      <c r="F2947" s="38">
        <f>('ANNEXURE B &amp; C'!AB$92)</f>
        <v>0</v>
      </c>
      <c r="G2947" s="9" t="str">
        <f t="shared" si="90"/>
        <v/>
      </c>
      <c r="H2947" s="52" t="str">
        <f t="shared" si="91"/>
        <v/>
      </c>
    </row>
    <row r="2948" spans="1:8">
      <c r="A2948" s="48" t="str">
        <f>('ANNEXURE B &amp; C'!AB$3)</f>
        <v>420101</v>
      </c>
      <c r="B2948" s="2">
        <v>1061903</v>
      </c>
      <c r="C2948" s="2" t="s">
        <v>81</v>
      </c>
      <c r="D2948" s="20">
        <v>0</v>
      </c>
      <c r="E2948" s="20">
        <v>0</v>
      </c>
      <c r="F2948" s="38">
        <f>('ANNEXURE B &amp; C'!AB$93)</f>
        <v>0</v>
      </c>
      <c r="G2948" s="9" t="str">
        <f t="shared" si="90"/>
        <v/>
      </c>
      <c r="H2948" s="52" t="str">
        <f t="shared" si="91"/>
        <v/>
      </c>
    </row>
    <row r="2949" spans="1:8">
      <c r="A2949" s="48" t="str">
        <f>('ANNEXURE B &amp; C'!AB$3)</f>
        <v>420101</v>
      </c>
      <c r="B2949" s="2">
        <v>1061904</v>
      </c>
      <c r="C2949" s="2" t="s">
        <v>82</v>
      </c>
      <c r="D2949" s="20">
        <v>0</v>
      </c>
      <c r="E2949" s="20">
        <v>0</v>
      </c>
      <c r="F2949" s="38">
        <f>('ANNEXURE B &amp; C'!AB$94)</f>
        <v>0</v>
      </c>
      <c r="G2949" s="9" t="str">
        <f t="shared" si="90"/>
        <v/>
      </c>
      <c r="H2949" s="52" t="str">
        <f t="shared" si="91"/>
        <v/>
      </c>
    </row>
    <row r="2950" spans="1:8">
      <c r="A2950" s="48" t="str">
        <f>('ANNEXURE B &amp; C'!AB$3)</f>
        <v>420101</v>
      </c>
      <c r="B2950" s="2">
        <v>1062001</v>
      </c>
      <c r="C2950" s="2" t="s">
        <v>83</v>
      </c>
      <c r="D2950" s="20">
        <v>0</v>
      </c>
      <c r="E2950" s="20">
        <v>0</v>
      </c>
      <c r="F2950" s="38">
        <f>('ANNEXURE B &amp; C'!AB$95)</f>
        <v>0</v>
      </c>
      <c r="G2950" s="9" t="str">
        <f t="shared" si="90"/>
        <v/>
      </c>
      <c r="H2950" s="52" t="str">
        <f t="shared" si="91"/>
        <v/>
      </c>
    </row>
    <row r="2951" spans="1:8">
      <c r="A2951" s="48" t="str">
        <f>('ANNEXURE B &amp; C'!AB$3)</f>
        <v>420101</v>
      </c>
      <c r="B2951" s="2">
        <v>1062003</v>
      </c>
      <c r="C2951" s="2" t="s">
        <v>84</v>
      </c>
      <c r="D2951" s="20">
        <v>0</v>
      </c>
      <c r="E2951" s="20">
        <v>0</v>
      </c>
      <c r="F2951" s="38">
        <f>('ANNEXURE B &amp; C'!AB$96)</f>
        <v>0</v>
      </c>
      <c r="G2951" s="9" t="str">
        <f t="shared" si="90"/>
        <v/>
      </c>
      <c r="H2951" s="52" t="str">
        <f t="shared" si="91"/>
        <v/>
      </c>
    </row>
    <row r="2952" spans="1:8">
      <c r="A2952" s="48" t="str">
        <f>('ANNEXURE B &amp; C'!AB$3)</f>
        <v>420101</v>
      </c>
      <c r="B2952" s="2">
        <v>1062009</v>
      </c>
      <c r="C2952" s="2" t="s">
        <v>85</v>
      </c>
      <c r="D2952" s="20">
        <v>0</v>
      </c>
      <c r="E2952" s="20">
        <v>0</v>
      </c>
      <c r="F2952" s="38">
        <f>('ANNEXURE B &amp; C'!AB$97)</f>
        <v>0</v>
      </c>
      <c r="G2952" s="9" t="str">
        <f t="shared" si="90"/>
        <v/>
      </c>
      <c r="H2952" s="52" t="str">
        <f t="shared" si="91"/>
        <v/>
      </c>
    </row>
    <row r="2953" spans="1:8">
      <c r="A2953" s="48" t="str">
        <f>('ANNEXURE B &amp; C'!AB$3)</f>
        <v>420101</v>
      </c>
      <c r="B2953" s="2">
        <v>1062010</v>
      </c>
      <c r="C2953" s="2" t="s">
        <v>86</v>
      </c>
      <c r="D2953" s="20">
        <v>0</v>
      </c>
      <c r="E2953" s="20">
        <v>0</v>
      </c>
      <c r="F2953" s="38">
        <f>('ANNEXURE B &amp; C'!AB$98)</f>
        <v>0</v>
      </c>
      <c r="G2953" s="9" t="str">
        <f t="shared" si="90"/>
        <v/>
      </c>
      <c r="H2953" s="52" t="str">
        <f t="shared" si="91"/>
        <v/>
      </c>
    </row>
    <row r="2954" spans="1:8">
      <c r="A2954" s="48" t="str">
        <f>('ANNEXURE B &amp; C'!AB$3)</f>
        <v>420101</v>
      </c>
      <c r="B2954" s="2">
        <v>1062201</v>
      </c>
      <c r="C2954" s="2" t="s">
        <v>87</v>
      </c>
      <c r="D2954" s="20">
        <v>0</v>
      </c>
      <c r="E2954" s="20">
        <v>0</v>
      </c>
      <c r="F2954" s="38">
        <f>('ANNEXURE B &amp; C'!AB$99)</f>
        <v>0</v>
      </c>
      <c r="G2954" s="9" t="str">
        <f t="shared" ref="G2954:G3017" si="92">IF(E2954&lt;0.01,"",IF(E2954&gt;F2954,"BUDGET ERROR - INSUFICIENT",""))</f>
        <v/>
      </c>
      <c r="H2954" s="52" t="str">
        <f t="shared" ref="H2954:H3017" si="93">IF(F2954&lt;0.1,"",IF(D2954=0,"NO ORIGINAL BUDGET",(F2954-D2954)/D2954))</f>
        <v/>
      </c>
    </row>
    <row r="2955" spans="1:8">
      <c r="A2955" s="48" t="str">
        <f>('ANNEXURE B &amp; C'!AB$3)</f>
        <v>420101</v>
      </c>
      <c r="B2955" s="3">
        <v>1066990</v>
      </c>
      <c r="C2955" s="3" t="s">
        <v>88</v>
      </c>
      <c r="D2955" s="39">
        <v>1470512</v>
      </c>
      <c r="E2955" s="39">
        <v>1461624.64</v>
      </c>
      <c r="F2955" s="39">
        <f>SUM(F2902:F2954)</f>
        <v>1671356</v>
      </c>
      <c r="G2955" s="9" t="str">
        <f t="shared" si="92"/>
        <v/>
      </c>
      <c r="H2955" s="52">
        <f t="shared" si="93"/>
        <v>0.13658100035905862</v>
      </c>
    </row>
    <row r="2956" spans="1:8">
      <c r="B2956" s="1"/>
      <c r="C2956" s="1"/>
      <c r="D2956" s="31"/>
      <c r="E2956" s="31"/>
      <c r="F2956" s="31"/>
      <c r="G2956" s="9" t="str">
        <f t="shared" si="92"/>
        <v/>
      </c>
      <c r="H2956" s="52" t="str">
        <f t="shared" si="93"/>
        <v/>
      </c>
    </row>
    <row r="2957" spans="1:8">
      <c r="A2957" s="48" t="str">
        <f>('ANNEXURE B &amp; C'!AB$3)</f>
        <v>420101</v>
      </c>
      <c r="B2957" s="1">
        <v>1080000</v>
      </c>
      <c r="C2957" s="1" t="s">
        <v>89</v>
      </c>
      <c r="D2957" s="31"/>
      <c r="E2957" s="31"/>
      <c r="F2957" s="31"/>
      <c r="G2957" s="9" t="str">
        <f t="shared" si="92"/>
        <v/>
      </c>
      <c r="H2957" s="52" t="str">
        <f t="shared" si="93"/>
        <v/>
      </c>
    </row>
    <row r="2958" spans="1:8">
      <c r="A2958" s="48" t="str">
        <f>('ANNEXURE B &amp; C'!AB$3)</f>
        <v>420101</v>
      </c>
      <c r="B2958" s="2">
        <v>1088020</v>
      </c>
      <c r="C2958" s="2" t="s">
        <v>90</v>
      </c>
      <c r="D2958" s="20">
        <v>0</v>
      </c>
      <c r="E2958" s="20">
        <v>0</v>
      </c>
      <c r="F2958" s="38">
        <f>('ANNEXURE B &amp; C'!AB$103)</f>
        <v>0</v>
      </c>
      <c r="G2958" s="9" t="str">
        <f t="shared" si="92"/>
        <v/>
      </c>
      <c r="H2958" s="52" t="str">
        <f t="shared" si="93"/>
        <v/>
      </c>
    </row>
    <row r="2959" spans="1:8">
      <c r="A2959" s="48" t="str">
        <f>('ANNEXURE B &amp; C'!AB$3)</f>
        <v>420101</v>
      </c>
      <c r="B2959" s="2">
        <v>1088080</v>
      </c>
      <c r="C2959" s="2" t="s">
        <v>91</v>
      </c>
      <c r="D2959" s="20">
        <v>0</v>
      </c>
      <c r="E2959" s="20">
        <v>0</v>
      </c>
      <c r="F2959" s="38">
        <f>('ANNEXURE B &amp; C'!AB$104)</f>
        <v>0</v>
      </c>
      <c r="G2959" s="9" t="str">
        <f t="shared" si="92"/>
        <v/>
      </c>
      <c r="H2959" s="52" t="str">
        <f t="shared" si="93"/>
        <v/>
      </c>
    </row>
    <row r="2960" spans="1:8">
      <c r="A2960" s="48" t="str">
        <f>('ANNEXURE B &amp; C'!AB$3)</f>
        <v>420101</v>
      </c>
      <c r="B2960" s="2">
        <v>1088081</v>
      </c>
      <c r="C2960" s="2" t="s">
        <v>92</v>
      </c>
      <c r="D2960" s="20">
        <v>0</v>
      </c>
      <c r="E2960" s="20">
        <v>0</v>
      </c>
      <c r="F2960" s="38">
        <f>('ANNEXURE B &amp; C'!AB$105)</f>
        <v>0</v>
      </c>
      <c r="G2960" s="9" t="str">
        <f t="shared" si="92"/>
        <v/>
      </c>
      <c r="H2960" s="52" t="str">
        <f t="shared" si="93"/>
        <v/>
      </c>
    </row>
    <row r="2961" spans="1:8">
      <c r="A2961" s="48" t="str">
        <f>('ANNEXURE B &amp; C'!AB$3)</f>
        <v>420101</v>
      </c>
      <c r="B2961" s="2">
        <v>1088082</v>
      </c>
      <c r="C2961" s="2" t="s">
        <v>93</v>
      </c>
      <c r="D2961" s="20">
        <v>0</v>
      </c>
      <c r="E2961" s="20">
        <v>0</v>
      </c>
      <c r="F2961" s="38">
        <f>('ANNEXURE B &amp; C'!AB$106)</f>
        <v>0</v>
      </c>
      <c r="G2961" s="9" t="str">
        <f t="shared" si="92"/>
        <v/>
      </c>
      <c r="H2961" s="52" t="str">
        <f t="shared" si="93"/>
        <v/>
      </c>
    </row>
    <row r="2962" spans="1:8">
      <c r="A2962" s="48" t="str">
        <f>('ANNEXURE B &amp; C'!AB$3)</f>
        <v>420101</v>
      </c>
      <c r="B2962" s="2">
        <v>1088083</v>
      </c>
      <c r="C2962" s="2" t="s">
        <v>94</v>
      </c>
      <c r="D2962" s="20">
        <v>0</v>
      </c>
      <c r="E2962" s="20">
        <v>0</v>
      </c>
      <c r="F2962" s="38">
        <f>('ANNEXURE B &amp; C'!AB$107)</f>
        <v>0</v>
      </c>
      <c r="G2962" s="9" t="str">
        <f t="shared" si="92"/>
        <v/>
      </c>
      <c r="H2962" s="52" t="str">
        <f t="shared" si="93"/>
        <v/>
      </c>
    </row>
    <row r="2963" spans="1:8">
      <c r="A2963" s="48" t="str">
        <f>('ANNEXURE B &amp; C'!AB$3)</f>
        <v>420101</v>
      </c>
      <c r="B2963" s="2">
        <v>1088084</v>
      </c>
      <c r="C2963" s="2" t="s">
        <v>95</v>
      </c>
      <c r="D2963" s="20">
        <v>0</v>
      </c>
      <c r="E2963" s="20">
        <v>0</v>
      </c>
      <c r="F2963" s="38">
        <f>('ANNEXURE B &amp; C'!AB$108)</f>
        <v>0</v>
      </c>
      <c r="G2963" s="9" t="str">
        <f t="shared" si="92"/>
        <v/>
      </c>
      <c r="H2963" s="52" t="str">
        <f t="shared" si="93"/>
        <v/>
      </c>
    </row>
    <row r="2964" spans="1:8">
      <c r="A2964" s="48" t="str">
        <f>('ANNEXURE B &amp; C'!AB$3)</f>
        <v>420101</v>
      </c>
      <c r="B2964" s="2">
        <v>1088085</v>
      </c>
      <c r="C2964" s="2" t="s">
        <v>96</v>
      </c>
      <c r="D2964" s="20">
        <v>0</v>
      </c>
      <c r="E2964" s="20">
        <v>0</v>
      </c>
      <c r="F2964" s="38">
        <f>('ANNEXURE B &amp; C'!AB$109)</f>
        <v>0</v>
      </c>
      <c r="G2964" s="9" t="str">
        <f t="shared" si="92"/>
        <v/>
      </c>
      <c r="H2964" s="52" t="str">
        <f t="shared" si="93"/>
        <v/>
      </c>
    </row>
    <row r="2965" spans="1:8">
      <c r="A2965" s="48" t="str">
        <f>('ANNEXURE B &amp; C'!AB$3)</f>
        <v>420101</v>
      </c>
      <c r="B2965" s="2">
        <v>1088110</v>
      </c>
      <c r="C2965" s="2" t="s">
        <v>61</v>
      </c>
      <c r="D2965" s="20">
        <v>0</v>
      </c>
      <c r="E2965" s="20">
        <v>0</v>
      </c>
      <c r="F2965" s="38">
        <f>('ANNEXURE B &amp; C'!AB$110)</f>
        <v>0</v>
      </c>
      <c r="G2965" s="9" t="str">
        <f t="shared" si="92"/>
        <v/>
      </c>
      <c r="H2965" s="52" t="str">
        <f t="shared" si="93"/>
        <v/>
      </c>
    </row>
    <row r="2966" spans="1:8">
      <c r="A2966" s="48" t="str">
        <f>('ANNEXURE B &amp; C'!AB$3)</f>
        <v>420101</v>
      </c>
      <c r="B2966" s="2">
        <v>1088180</v>
      </c>
      <c r="C2966" s="2" t="s">
        <v>97</v>
      </c>
      <c r="D2966" s="20">
        <v>0</v>
      </c>
      <c r="E2966" s="20">
        <v>0</v>
      </c>
      <c r="F2966" s="38">
        <f>('ANNEXURE B &amp; C'!AB$111)</f>
        <v>0</v>
      </c>
      <c r="G2966" s="9" t="str">
        <f t="shared" si="92"/>
        <v/>
      </c>
      <c r="H2966" s="52" t="str">
        <f t="shared" si="93"/>
        <v/>
      </c>
    </row>
    <row r="2967" spans="1:8">
      <c r="A2967" s="48" t="str">
        <f>('ANNEXURE B &amp; C'!AB$3)</f>
        <v>420101</v>
      </c>
      <c r="B2967" s="3">
        <v>1088990</v>
      </c>
      <c r="C2967" s="3" t="s">
        <v>98</v>
      </c>
      <c r="D2967" s="39">
        <v>0</v>
      </c>
      <c r="E2967" s="39">
        <v>0</v>
      </c>
      <c r="F2967" s="39">
        <f>SUM(F2957:F2966)</f>
        <v>0</v>
      </c>
      <c r="G2967" s="9" t="str">
        <f t="shared" si="92"/>
        <v/>
      </c>
      <c r="H2967" s="52" t="str">
        <f t="shared" si="93"/>
        <v/>
      </c>
    </row>
    <row r="2968" spans="1:8">
      <c r="B2968" s="1"/>
      <c r="C2968" s="1"/>
      <c r="D2968" s="31"/>
      <c r="E2968" s="31"/>
      <c r="F2968" s="31"/>
      <c r="G2968" s="9" t="str">
        <f t="shared" si="92"/>
        <v/>
      </c>
      <c r="H2968" s="52" t="str">
        <f t="shared" si="93"/>
        <v/>
      </c>
    </row>
    <row r="2969" spans="1:8" ht="15.75" thickBot="1">
      <c r="A2969" s="48" t="str">
        <f>('ANNEXURE B &amp; C'!AB$3)</f>
        <v>420101</v>
      </c>
      <c r="B2969" s="4">
        <v>1089995</v>
      </c>
      <c r="C2969" s="4" t="s">
        <v>99</v>
      </c>
      <c r="D2969" s="40">
        <v>1470512</v>
      </c>
      <c r="E2969" s="40">
        <v>1461624.64</v>
      </c>
      <c r="F2969" s="40">
        <f>SUM(F2967+F2955)</f>
        <v>1671356</v>
      </c>
      <c r="G2969" s="9" t="str">
        <f t="shared" si="92"/>
        <v/>
      </c>
      <c r="H2969" s="52">
        <f t="shared" si="93"/>
        <v>0.13658100035905862</v>
      </c>
    </row>
    <row r="2970" spans="1:8" ht="15.75" thickTop="1">
      <c r="B2970" s="1"/>
      <c r="C2970" s="1"/>
      <c r="D2970" s="31"/>
      <c r="E2970" s="31"/>
      <c r="F2970" s="31"/>
      <c r="G2970" s="9" t="str">
        <f t="shared" si="92"/>
        <v/>
      </c>
      <c r="H2970" s="52" t="str">
        <f t="shared" si="93"/>
        <v/>
      </c>
    </row>
    <row r="2971" spans="1:8">
      <c r="A2971" s="48" t="str">
        <f>('ANNEXURE B &amp; C'!AB$3)</f>
        <v>420101</v>
      </c>
      <c r="B2971" s="1">
        <v>1100000</v>
      </c>
      <c r="C2971" s="1" t="s">
        <v>100</v>
      </c>
      <c r="D2971" s="31"/>
      <c r="E2971" s="31"/>
      <c r="F2971" s="31"/>
      <c r="G2971" s="9" t="str">
        <f t="shared" si="92"/>
        <v/>
      </c>
      <c r="H2971" s="52" t="str">
        <f t="shared" si="93"/>
        <v/>
      </c>
    </row>
    <row r="2972" spans="1:8">
      <c r="A2972" s="48" t="str">
        <f>('ANNEXURE B &amp; C'!AB$3)</f>
        <v>420101</v>
      </c>
      <c r="B2972" s="2">
        <v>1101200</v>
      </c>
      <c r="C2972" s="2" t="s">
        <v>101</v>
      </c>
      <c r="D2972" s="20">
        <v>0</v>
      </c>
      <c r="E2972" s="20">
        <v>0</v>
      </c>
      <c r="F2972" s="38">
        <f>('ANNEXURE B &amp; C'!AB$117)</f>
        <v>0</v>
      </c>
      <c r="G2972" s="9" t="str">
        <f t="shared" si="92"/>
        <v/>
      </c>
      <c r="H2972" s="52" t="str">
        <f t="shared" si="93"/>
        <v/>
      </c>
    </row>
    <row r="2973" spans="1:8">
      <c r="A2973" s="48" t="str">
        <f>('ANNEXURE B &amp; C'!AB$3)</f>
        <v>420101</v>
      </c>
      <c r="B2973" s="2">
        <v>1101201</v>
      </c>
      <c r="C2973" s="2" t="s">
        <v>102</v>
      </c>
      <c r="D2973" s="20">
        <v>0</v>
      </c>
      <c r="E2973" s="20">
        <v>0</v>
      </c>
      <c r="F2973" s="38">
        <f>('ANNEXURE B &amp; C'!AB$118)</f>
        <v>0</v>
      </c>
      <c r="G2973" s="9" t="str">
        <f t="shared" si="92"/>
        <v/>
      </c>
      <c r="H2973" s="52" t="str">
        <f t="shared" si="93"/>
        <v/>
      </c>
    </row>
    <row r="2974" spans="1:8">
      <c r="A2974" s="48" t="str">
        <f>('ANNEXURE B &amp; C'!AB$3)</f>
        <v>420101</v>
      </c>
      <c r="B2974" s="2">
        <v>1101203</v>
      </c>
      <c r="C2974" s="2" t="s">
        <v>103</v>
      </c>
      <c r="D2974" s="20">
        <v>0</v>
      </c>
      <c r="E2974" s="20">
        <v>0</v>
      </c>
      <c r="F2974" s="38">
        <f>('ANNEXURE B &amp; C'!AB$119)</f>
        <v>0</v>
      </c>
      <c r="G2974" s="9" t="str">
        <f t="shared" si="92"/>
        <v/>
      </c>
      <c r="H2974" s="52" t="str">
        <f t="shared" si="93"/>
        <v/>
      </c>
    </row>
    <row r="2975" spans="1:8">
      <c r="A2975" s="48" t="str">
        <f>('ANNEXURE B &amp; C'!AB$3)</f>
        <v>420101</v>
      </c>
      <c r="B2975" s="2">
        <v>1101204</v>
      </c>
      <c r="C2975" s="2" t="s">
        <v>104</v>
      </c>
      <c r="D2975" s="20">
        <v>0</v>
      </c>
      <c r="E2975" s="20">
        <v>0</v>
      </c>
      <c r="F2975" s="38">
        <f>('ANNEXURE B &amp; C'!AB$120)</f>
        <v>0</v>
      </c>
      <c r="G2975" s="9" t="str">
        <f t="shared" si="92"/>
        <v/>
      </c>
      <c r="H2975" s="52" t="str">
        <f t="shared" si="93"/>
        <v/>
      </c>
    </row>
    <row r="2976" spans="1:8" ht="15.75" thickBot="1">
      <c r="A2976" s="48" t="str">
        <f>('ANNEXURE B &amp; C'!AB$3)</f>
        <v>420101</v>
      </c>
      <c r="B2976" s="4">
        <v>1109995</v>
      </c>
      <c r="C2976" s="4" t="s">
        <v>105</v>
      </c>
      <c r="D2976" s="40">
        <v>0</v>
      </c>
      <c r="E2976" s="40">
        <v>0</v>
      </c>
      <c r="F2976" s="40">
        <f>SUM(F2972:F2975)</f>
        <v>0</v>
      </c>
      <c r="G2976" s="9" t="str">
        <f t="shared" si="92"/>
        <v/>
      </c>
      <c r="H2976" s="52" t="str">
        <f t="shared" si="93"/>
        <v/>
      </c>
    </row>
    <row r="2977" spans="1:8" ht="15.75" thickTop="1">
      <c r="B2977" s="1"/>
      <c r="C2977" s="1"/>
      <c r="D2977" s="31"/>
      <c r="E2977" s="31"/>
      <c r="F2977" s="31"/>
      <c r="G2977" s="9" t="str">
        <f t="shared" si="92"/>
        <v/>
      </c>
      <c r="H2977" s="52" t="str">
        <f t="shared" si="93"/>
        <v/>
      </c>
    </row>
    <row r="2978" spans="1:8">
      <c r="A2978" s="48" t="str">
        <f>('ANNEXURE B &amp; C'!AB$3)</f>
        <v>420101</v>
      </c>
      <c r="B2978" s="1">
        <v>1120000</v>
      </c>
      <c r="C2978" s="1" t="s">
        <v>106</v>
      </c>
      <c r="D2978" s="31"/>
      <c r="E2978" s="31"/>
      <c r="F2978" s="31"/>
      <c r="G2978" s="9" t="str">
        <f t="shared" si="92"/>
        <v/>
      </c>
      <c r="H2978" s="52" t="str">
        <f t="shared" si="93"/>
        <v/>
      </c>
    </row>
    <row r="2979" spans="1:8">
      <c r="A2979" s="48" t="str">
        <f>('ANNEXURE B &amp; C'!AB$3)</f>
        <v>420101</v>
      </c>
      <c r="B2979" s="2">
        <v>1120300</v>
      </c>
      <c r="C2979" s="2" t="s">
        <v>106</v>
      </c>
      <c r="D2979" s="20">
        <v>0</v>
      </c>
      <c r="E2979" s="20">
        <v>0</v>
      </c>
      <c r="F2979" s="38">
        <f>('ANNEXURE B &amp; C'!AB$124)</f>
        <v>0</v>
      </c>
      <c r="G2979" s="9" t="str">
        <f t="shared" si="92"/>
        <v/>
      </c>
      <c r="H2979" s="52" t="str">
        <f t="shared" si="93"/>
        <v/>
      </c>
    </row>
    <row r="2980" spans="1:8" ht="15.75" thickBot="1">
      <c r="A2980" s="48" t="str">
        <f>('ANNEXURE B &amp; C'!AB$3)</f>
        <v>420101</v>
      </c>
      <c r="B2980" s="4">
        <v>1129990</v>
      </c>
      <c r="C2980" s="4" t="s">
        <v>107</v>
      </c>
      <c r="D2980" s="40">
        <v>0</v>
      </c>
      <c r="E2980" s="40">
        <v>0</v>
      </c>
      <c r="F2980" s="40">
        <f>SUM(F2978:F2979)</f>
        <v>0</v>
      </c>
      <c r="G2980" s="9" t="str">
        <f t="shared" si="92"/>
        <v/>
      </c>
      <c r="H2980" s="52" t="str">
        <f t="shared" si="93"/>
        <v/>
      </c>
    </row>
    <row r="2981" spans="1:8" ht="15.75" thickTop="1">
      <c r="B2981" s="1"/>
      <c r="C2981" s="1"/>
      <c r="D2981" s="31"/>
      <c r="E2981" s="31"/>
      <c r="F2981" s="31"/>
      <c r="G2981" s="9" t="str">
        <f t="shared" si="92"/>
        <v/>
      </c>
      <c r="H2981" s="52" t="str">
        <f t="shared" si="93"/>
        <v/>
      </c>
    </row>
    <row r="2982" spans="1:8">
      <c r="A2982" s="48" t="str">
        <f>('ANNEXURE B &amp; C'!AB$3)</f>
        <v>420101</v>
      </c>
      <c r="B2982" s="1">
        <v>1130000</v>
      </c>
      <c r="C2982" s="1" t="s">
        <v>108</v>
      </c>
      <c r="D2982" s="31"/>
      <c r="E2982" s="31"/>
      <c r="F2982" s="31"/>
      <c r="G2982" s="9" t="str">
        <f t="shared" si="92"/>
        <v/>
      </c>
      <c r="H2982" s="52" t="str">
        <f t="shared" si="93"/>
        <v/>
      </c>
    </row>
    <row r="2983" spans="1:8">
      <c r="A2983" s="48" t="str">
        <f>('ANNEXURE B &amp; C'!AB$3)</f>
        <v>420101</v>
      </c>
      <c r="B2983" s="2">
        <v>1130200</v>
      </c>
      <c r="C2983" s="2" t="s">
        <v>109</v>
      </c>
      <c r="D2983" s="20">
        <v>0</v>
      </c>
      <c r="E2983" s="20">
        <v>0</v>
      </c>
      <c r="F2983" s="38">
        <f>('ANNEXURE B &amp; C'!AB$128)</f>
        <v>0</v>
      </c>
      <c r="G2983" s="9" t="str">
        <f t="shared" si="92"/>
        <v/>
      </c>
      <c r="H2983" s="52" t="str">
        <f t="shared" si="93"/>
        <v/>
      </c>
    </row>
    <row r="2984" spans="1:8">
      <c r="A2984" s="48" t="str">
        <f>('ANNEXURE B &amp; C'!AB$3)</f>
        <v>420101</v>
      </c>
      <c r="B2984" s="2">
        <v>1130201</v>
      </c>
      <c r="C2984" s="2" t="s">
        <v>110</v>
      </c>
      <c r="D2984" s="20">
        <v>0</v>
      </c>
      <c r="E2984" s="20">
        <v>0</v>
      </c>
      <c r="F2984" s="38">
        <f>('ANNEXURE B &amp; C'!AB$129)</f>
        <v>0</v>
      </c>
      <c r="G2984" s="9" t="str">
        <f t="shared" si="92"/>
        <v/>
      </c>
      <c r="H2984" s="52" t="str">
        <f t="shared" si="93"/>
        <v/>
      </c>
    </row>
    <row r="2985" spans="1:8" ht="15.75" thickBot="1">
      <c r="A2985" s="48" t="str">
        <f>('ANNEXURE B &amp; C'!AB$3)</f>
        <v>420101</v>
      </c>
      <c r="B2985" s="4">
        <v>1139995</v>
      </c>
      <c r="C2985" s="4" t="s">
        <v>111</v>
      </c>
      <c r="D2985" s="40">
        <v>0</v>
      </c>
      <c r="E2985" s="40">
        <v>0</v>
      </c>
      <c r="F2985" s="40">
        <f>SUM(F2982:F2984)</f>
        <v>0</v>
      </c>
      <c r="G2985" s="9" t="str">
        <f t="shared" si="92"/>
        <v/>
      </c>
      <c r="H2985" s="52" t="str">
        <f t="shared" si="93"/>
        <v/>
      </c>
    </row>
    <row r="2986" spans="1:8" ht="15.75" thickTop="1">
      <c r="B2986" s="1"/>
      <c r="C2986" s="1"/>
      <c r="D2986" s="31"/>
      <c r="E2986" s="31"/>
      <c r="F2986" s="31"/>
      <c r="G2986" s="9" t="str">
        <f t="shared" si="92"/>
        <v/>
      </c>
      <c r="H2986" s="52" t="str">
        <f t="shared" si="93"/>
        <v/>
      </c>
    </row>
    <row r="2987" spans="1:8" ht="15.75" thickBot="1">
      <c r="A2987" s="48" t="str">
        <f>('ANNEXURE B &amp; C'!AB$3)</f>
        <v>420101</v>
      </c>
      <c r="B2987" s="5">
        <v>1199998</v>
      </c>
      <c r="C2987" s="5" t="s">
        <v>112</v>
      </c>
      <c r="D2987" s="41">
        <v>4596992</v>
      </c>
      <c r="E2987" s="41">
        <v>2753328.73</v>
      </c>
      <c r="F2987" s="41">
        <f>SUM(F2985+F2980+F2976+F2969+F2897)</f>
        <v>9200833</v>
      </c>
      <c r="G2987" s="9" t="str">
        <f t="shared" si="92"/>
        <v/>
      </c>
      <c r="H2987" s="52">
        <f t="shared" si="93"/>
        <v>1.0014898873002172</v>
      </c>
    </row>
    <row r="2988" spans="1:8">
      <c r="B2988" s="1"/>
      <c r="C2988" s="1"/>
      <c r="D2988" s="31"/>
      <c r="E2988" s="31"/>
      <c r="F2988" s="31"/>
      <c r="G2988" s="9" t="str">
        <f t="shared" si="92"/>
        <v/>
      </c>
      <c r="H2988" s="52" t="str">
        <f t="shared" si="93"/>
        <v/>
      </c>
    </row>
    <row r="2989" spans="1:8">
      <c r="A2989" s="48" t="str">
        <f>('ANNEXURE B &amp; C'!AB$3)</f>
        <v>420101</v>
      </c>
      <c r="B2989" s="1">
        <v>2200000</v>
      </c>
      <c r="C2989" s="1" t="s">
        <v>113</v>
      </c>
      <c r="D2989" s="31"/>
      <c r="E2989" s="31"/>
      <c r="F2989" s="31"/>
      <c r="G2989" s="9" t="str">
        <f t="shared" si="92"/>
        <v/>
      </c>
      <c r="H2989" s="52" t="str">
        <f t="shared" si="93"/>
        <v/>
      </c>
    </row>
    <row r="2990" spans="1:8">
      <c r="B2990" s="1"/>
      <c r="C2990" s="1"/>
      <c r="D2990" s="31"/>
      <c r="E2990" s="31"/>
      <c r="F2990" s="31"/>
      <c r="G2990" s="9" t="str">
        <f t="shared" si="92"/>
        <v/>
      </c>
      <c r="H2990" s="52" t="str">
        <f t="shared" si="93"/>
        <v/>
      </c>
    </row>
    <row r="2991" spans="1:8">
      <c r="A2991" s="48" t="str">
        <f>('ANNEXURE B &amp; C'!AB$3)</f>
        <v>420101</v>
      </c>
      <c r="B2991" s="1">
        <v>2230000</v>
      </c>
      <c r="C2991" s="1" t="s">
        <v>114</v>
      </c>
      <c r="D2991" s="31"/>
      <c r="E2991" s="31"/>
      <c r="F2991" s="31"/>
      <c r="G2991" s="9" t="str">
        <f t="shared" si="92"/>
        <v/>
      </c>
      <c r="H2991" s="52" t="str">
        <f t="shared" si="93"/>
        <v/>
      </c>
    </row>
    <row r="2992" spans="1:8">
      <c r="A2992" s="48" t="str">
        <f>('ANNEXURE B &amp; C'!AB$3)</f>
        <v>420101</v>
      </c>
      <c r="B2992" s="2">
        <v>2231202</v>
      </c>
      <c r="C2992" s="2" t="s">
        <v>115</v>
      </c>
      <c r="D2992" s="20">
        <v>0</v>
      </c>
      <c r="E2992" s="20">
        <v>0</v>
      </c>
      <c r="F2992" s="38">
        <f>('ANNEXURE B &amp; C'!AB$137)</f>
        <v>0</v>
      </c>
      <c r="G2992" s="9" t="str">
        <f t="shared" si="92"/>
        <v/>
      </c>
      <c r="H2992" s="52" t="str">
        <f t="shared" si="93"/>
        <v/>
      </c>
    </row>
    <row r="2993" spans="1:8">
      <c r="A2993" s="48" t="str">
        <f>('ANNEXURE B &amp; C'!AB$3)</f>
        <v>420101</v>
      </c>
      <c r="B2993" s="2">
        <v>2231900</v>
      </c>
      <c r="C2993" s="2" t="s">
        <v>116</v>
      </c>
      <c r="D2993" s="20">
        <v>0</v>
      </c>
      <c r="E2993" s="20">
        <v>0</v>
      </c>
      <c r="F2993" s="38">
        <f>('ANNEXURE B &amp; C'!AB$138)</f>
        <v>0</v>
      </c>
      <c r="G2993" s="9" t="str">
        <f t="shared" si="92"/>
        <v/>
      </c>
      <c r="H2993" s="52" t="str">
        <f t="shared" si="93"/>
        <v/>
      </c>
    </row>
    <row r="2994" spans="1:8">
      <c r="A2994" s="48" t="str">
        <f>('ANNEXURE B &amp; C'!AB$3)</f>
        <v>420101</v>
      </c>
      <c r="B2994" s="3">
        <v>2239995</v>
      </c>
      <c r="C2994" s="3" t="s">
        <v>117</v>
      </c>
      <c r="D2994" s="39">
        <v>0</v>
      </c>
      <c r="E2994" s="39">
        <v>0</v>
      </c>
      <c r="F2994" s="39">
        <f>SUM(F2992:F2993)</f>
        <v>0</v>
      </c>
      <c r="G2994" s="9" t="str">
        <f t="shared" si="92"/>
        <v/>
      </c>
      <c r="H2994" s="52" t="str">
        <f t="shared" si="93"/>
        <v/>
      </c>
    </row>
    <row r="2995" spans="1:8">
      <c r="B2995" s="1"/>
      <c r="C2995" s="1"/>
      <c r="D2995" s="31"/>
      <c r="E2995" s="31"/>
      <c r="F2995" s="31"/>
      <c r="G2995" s="9" t="str">
        <f t="shared" si="92"/>
        <v/>
      </c>
      <c r="H2995" s="52" t="str">
        <f t="shared" si="93"/>
        <v/>
      </c>
    </row>
    <row r="2996" spans="1:8">
      <c r="A2996" s="48" t="str">
        <f>('ANNEXURE B &amp; C'!AB$3)</f>
        <v>420101</v>
      </c>
      <c r="B2996" s="1">
        <v>2240000</v>
      </c>
      <c r="C2996" s="1" t="s">
        <v>118</v>
      </c>
      <c r="D2996" s="31"/>
      <c r="E2996" s="31"/>
      <c r="F2996" s="31"/>
      <c r="G2996" s="9" t="str">
        <f t="shared" si="92"/>
        <v/>
      </c>
      <c r="H2996" s="52" t="str">
        <f t="shared" si="93"/>
        <v/>
      </c>
    </row>
    <row r="2997" spans="1:8">
      <c r="A2997" s="48" t="str">
        <f>('ANNEXURE B &amp; C'!AB$3)</f>
        <v>420101</v>
      </c>
      <c r="B2997" s="2">
        <v>2240001</v>
      </c>
      <c r="C2997" s="2" t="s">
        <v>119</v>
      </c>
      <c r="D2997" s="20">
        <v>0</v>
      </c>
      <c r="E2997" s="20">
        <v>0</v>
      </c>
      <c r="F2997" s="38">
        <f>('ANNEXURE B &amp; C'!AB$142)</f>
        <v>0</v>
      </c>
      <c r="G2997" s="9" t="str">
        <f t="shared" si="92"/>
        <v/>
      </c>
      <c r="H2997" s="52" t="str">
        <f t="shared" si="93"/>
        <v/>
      </c>
    </row>
    <row r="2998" spans="1:8">
      <c r="A2998" s="48" t="str">
        <f>('ANNEXURE B &amp; C'!AB$3)</f>
        <v>420101</v>
      </c>
      <c r="B2998" s="2">
        <v>2240002</v>
      </c>
      <c r="C2998" s="2" t="s">
        <v>120</v>
      </c>
      <c r="D2998" s="20">
        <v>0</v>
      </c>
      <c r="E2998" s="20">
        <v>0</v>
      </c>
      <c r="F2998" s="38">
        <f>('ANNEXURE B &amp; C'!AB$143)</f>
        <v>0</v>
      </c>
      <c r="G2998" s="9" t="str">
        <f t="shared" si="92"/>
        <v/>
      </c>
      <c r="H2998" s="52" t="str">
        <f t="shared" si="93"/>
        <v/>
      </c>
    </row>
    <row r="2999" spans="1:8">
      <c r="A2999" s="48" t="str">
        <f>('ANNEXURE B &amp; C'!AB$3)</f>
        <v>420101</v>
      </c>
      <c r="B2999" s="2">
        <v>2240400</v>
      </c>
      <c r="C2999" s="2" t="s">
        <v>121</v>
      </c>
      <c r="D2999" s="20">
        <v>0</v>
      </c>
      <c r="E2999" s="20">
        <v>0</v>
      </c>
      <c r="F2999" s="38">
        <f>('ANNEXURE B &amp; C'!AB$144)</f>
        <v>0</v>
      </c>
      <c r="G2999" s="9" t="str">
        <f t="shared" si="92"/>
        <v/>
      </c>
      <c r="H2999" s="52" t="str">
        <f t="shared" si="93"/>
        <v/>
      </c>
    </row>
    <row r="3000" spans="1:8">
      <c r="A3000" s="48" t="str">
        <f>('ANNEXURE B &amp; C'!AB$3)</f>
        <v>420101</v>
      </c>
      <c r="B3000" s="2">
        <v>2240500</v>
      </c>
      <c r="C3000" s="2" t="s">
        <v>122</v>
      </c>
      <c r="D3000" s="20">
        <v>0</v>
      </c>
      <c r="E3000" s="20">
        <v>0</v>
      </c>
      <c r="F3000" s="38">
        <f>('ANNEXURE B &amp; C'!AB$145)</f>
        <v>0</v>
      </c>
      <c r="G3000" s="9" t="str">
        <f t="shared" si="92"/>
        <v/>
      </c>
      <c r="H3000" s="52" t="str">
        <f t="shared" si="93"/>
        <v/>
      </c>
    </row>
    <row r="3001" spans="1:8">
      <c r="A3001" s="48" t="str">
        <f>('ANNEXURE B &amp; C'!AB$3)</f>
        <v>420101</v>
      </c>
      <c r="B3001" s="3">
        <v>2249995</v>
      </c>
      <c r="C3001" s="3" t="s">
        <v>123</v>
      </c>
      <c r="D3001" s="39">
        <v>0</v>
      </c>
      <c r="E3001" s="39">
        <v>0</v>
      </c>
      <c r="F3001" s="39">
        <f>SUM(F2997:F3000)</f>
        <v>0</v>
      </c>
      <c r="G3001" s="9" t="str">
        <f t="shared" si="92"/>
        <v/>
      </c>
      <c r="H3001" s="52" t="str">
        <f t="shared" si="93"/>
        <v/>
      </c>
    </row>
    <row r="3002" spans="1:8">
      <c r="B3002" s="1"/>
      <c r="C3002" s="1"/>
      <c r="D3002" s="31"/>
      <c r="E3002" s="31"/>
      <c r="F3002" s="31"/>
      <c r="G3002" s="9" t="str">
        <f t="shared" si="92"/>
        <v/>
      </c>
      <c r="H3002" s="52" t="str">
        <f t="shared" si="93"/>
        <v/>
      </c>
    </row>
    <row r="3003" spans="1:8">
      <c r="A3003" s="48" t="str">
        <f>('ANNEXURE B &amp; C'!AB$3)</f>
        <v>420101</v>
      </c>
      <c r="B3003" s="1">
        <v>2260000</v>
      </c>
      <c r="C3003" s="1" t="s">
        <v>124</v>
      </c>
      <c r="D3003" s="31"/>
      <c r="E3003" s="31"/>
      <c r="F3003" s="31"/>
      <c r="G3003" s="9" t="str">
        <f t="shared" si="92"/>
        <v/>
      </c>
      <c r="H3003" s="52" t="str">
        <f t="shared" si="93"/>
        <v/>
      </c>
    </row>
    <row r="3004" spans="1:8">
      <c r="A3004" s="48" t="str">
        <f>('ANNEXURE B &amp; C'!AB$3)</f>
        <v>420101</v>
      </c>
      <c r="B3004" s="2">
        <v>2260806</v>
      </c>
      <c r="C3004" s="2" t="s">
        <v>125</v>
      </c>
      <c r="D3004" s="20">
        <v>0</v>
      </c>
      <c r="E3004" s="20">
        <v>0</v>
      </c>
      <c r="F3004" s="38">
        <f>('ANNEXURE B &amp; C'!AB$149)</f>
        <v>0</v>
      </c>
      <c r="G3004" s="9" t="str">
        <f t="shared" si="92"/>
        <v/>
      </c>
      <c r="H3004" s="52" t="str">
        <f t="shared" si="93"/>
        <v/>
      </c>
    </row>
    <row r="3005" spans="1:8">
      <c r="A3005" s="48" t="str">
        <f>('ANNEXURE B &amp; C'!AB$3)</f>
        <v>420101</v>
      </c>
      <c r="B3005" s="2">
        <v>2260808</v>
      </c>
      <c r="C3005" s="2" t="s">
        <v>126</v>
      </c>
      <c r="D3005" s="20">
        <v>0</v>
      </c>
      <c r="E3005" s="20">
        <v>0</v>
      </c>
      <c r="F3005" s="38">
        <f>('ANNEXURE B &amp; C'!AB$150)</f>
        <v>0</v>
      </c>
      <c r="G3005" s="9" t="str">
        <f t="shared" si="92"/>
        <v/>
      </c>
      <c r="H3005" s="52" t="str">
        <f t="shared" si="93"/>
        <v/>
      </c>
    </row>
    <row r="3006" spans="1:8">
      <c r="A3006" s="48" t="str">
        <f>('ANNEXURE B &amp; C'!AB$3)</f>
        <v>420101</v>
      </c>
      <c r="B3006" s="2">
        <v>2260810</v>
      </c>
      <c r="C3006" s="2" t="s">
        <v>127</v>
      </c>
      <c r="D3006" s="20">
        <v>0</v>
      </c>
      <c r="E3006" s="20">
        <v>0</v>
      </c>
      <c r="F3006" s="38">
        <f>('ANNEXURE B &amp; C'!AB$151)</f>
        <v>0</v>
      </c>
      <c r="G3006" s="9" t="str">
        <f t="shared" si="92"/>
        <v/>
      </c>
      <c r="H3006" s="52" t="str">
        <f t="shared" si="93"/>
        <v/>
      </c>
    </row>
    <row r="3007" spans="1:8">
      <c r="A3007" s="48" t="str">
        <f>('ANNEXURE B &amp; C'!AB$3)</f>
        <v>420101</v>
      </c>
      <c r="B3007" s="3">
        <v>2269995</v>
      </c>
      <c r="C3007" s="3" t="s">
        <v>128</v>
      </c>
      <c r="D3007" s="39">
        <v>0</v>
      </c>
      <c r="E3007" s="39">
        <v>0</v>
      </c>
      <c r="F3007" s="39">
        <f>SUM(F3004:F3006)</f>
        <v>0</v>
      </c>
      <c r="G3007" s="9" t="str">
        <f t="shared" si="92"/>
        <v/>
      </c>
      <c r="H3007" s="52" t="str">
        <f t="shared" si="93"/>
        <v/>
      </c>
    </row>
    <row r="3008" spans="1:8">
      <c r="B3008" s="1"/>
      <c r="C3008" s="1"/>
      <c r="D3008" s="31"/>
      <c r="E3008" s="31"/>
      <c r="F3008" s="31"/>
      <c r="G3008" s="9" t="str">
        <f t="shared" si="92"/>
        <v/>
      </c>
      <c r="H3008" s="52" t="str">
        <f t="shared" si="93"/>
        <v/>
      </c>
    </row>
    <row r="3009" spans="1:8">
      <c r="A3009" s="48" t="str">
        <f>('ANNEXURE B &amp; C'!AB$3)</f>
        <v>420101</v>
      </c>
      <c r="B3009" s="1">
        <v>2270000</v>
      </c>
      <c r="C3009" s="1" t="s">
        <v>129</v>
      </c>
      <c r="D3009" s="31"/>
      <c r="E3009" s="31"/>
      <c r="F3009" s="31"/>
      <c r="G3009" s="9" t="str">
        <f t="shared" si="92"/>
        <v/>
      </c>
      <c r="H3009" s="52" t="str">
        <f t="shared" si="93"/>
        <v/>
      </c>
    </row>
    <row r="3010" spans="1:8">
      <c r="A3010" s="48" t="str">
        <f>('ANNEXURE B &amp; C'!AB$3)</f>
        <v>420101</v>
      </c>
      <c r="B3010" s="2">
        <v>2271701</v>
      </c>
      <c r="C3010" s="2" t="s">
        <v>130</v>
      </c>
      <c r="D3010" s="20">
        <v>0</v>
      </c>
      <c r="E3010" s="20">
        <v>0</v>
      </c>
      <c r="F3010" s="38">
        <f>('ANNEXURE B &amp; C'!AB$155)</f>
        <v>0</v>
      </c>
      <c r="G3010" s="9" t="str">
        <f t="shared" si="92"/>
        <v/>
      </c>
      <c r="H3010" s="52" t="str">
        <f t="shared" si="93"/>
        <v/>
      </c>
    </row>
    <row r="3011" spans="1:8">
      <c r="A3011" s="48" t="str">
        <f>('ANNEXURE B &amp; C'!AB$3)</f>
        <v>420101</v>
      </c>
      <c r="B3011" s="2">
        <v>2271702</v>
      </c>
      <c r="C3011" s="2" t="s">
        <v>131</v>
      </c>
      <c r="D3011" s="20">
        <v>0</v>
      </c>
      <c r="E3011" s="20">
        <v>0</v>
      </c>
      <c r="F3011" s="38">
        <f>('ANNEXURE B &amp; C'!AB$156)</f>
        <v>0</v>
      </c>
      <c r="G3011" s="9" t="str">
        <f t="shared" si="92"/>
        <v/>
      </c>
      <c r="H3011" s="52" t="str">
        <f t="shared" si="93"/>
        <v/>
      </c>
    </row>
    <row r="3012" spans="1:8">
      <c r="A3012" s="48" t="str">
        <f>('ANNEXURE B &amp; C'!AB$3)</f>
        <v>420101</v>
      </c>
      <c r="B3012" s="2">
        <v>2271703</v>
      </c>
      <c r="C3012" s="2" t="s">
        <v>132</v>
      </c>
      <c r="D3012" s="20">
        <v>0</v>
      </c>
      <c r="E3012" s="20">
        <v>0</v>
      </c>
      <c r="F3012" s="38">
        <f>('ANNEXURE B &amp; C'!AB$157)</f>
        <v>0</v>
      </c>
      <c r="G3012" s="9" t="str">
        <f t="shared" si="92"/>
        <v/>
      </c>
      <c r="H3012" s="52" t="str">
        <f t="shared" si="93"/>
        <v/>
      </c>
    </row>
    <row r="3013" spans="1:8">
      <c r="A3013" s="48" t="str">
        <f>('ANNEXURE B &amp; C'!AB$3)</f>
        <v>420101</v>
      </c>
      <c r="B3013" s="2">
        <v>2271704</v>
      </c>
      <c r="C3013" s="2" t="s">
        <v>133</v>
      </c>
      <c r="D3013" s="20">
        <v>0</v>
      </c>
      <c r="E3013" s="20">
        <v>0</v>
      </c>
      <c r="F3013" s="38">
        <f>('ANNEXURE B &amp; C'!AB$158)</f>
        <v>0</v>
      </c>
      <c r="G3013" s="9" t="str">
        <f t="shared" si="92"/>
        <v/>
      </c>
      <c r="H3013" s="52" t="str">
        <f t="shared" si="93"/>
        <v/>
      </c>
    </row>
    <row r="3014" spans="1:8">
      <c r="A3014" s="48" t="str">
        <f>('ANNEXURE B &amp; C'!AB$3)</f>
        <v>420101</v>
      </c>
      <c r="B3014" s="3">
        <v>2279995</v>
      </c>
      <c r="C3014" s="3" t="s">
        <v>134</v>
      </c>
      <c r="D3014" s="35">
        <v>0</v>
      </c>
      <c r="E3014" s="35">
        <v>0</v>
      </c>
      <c r="F3014" s="35">
        <f>SUM(F3010:F3013)</f>
        <v>0</v>
      </c>
      <c r="G3014" s="9" t="str">
        <f t="shared" si="92"/>
        <v/>
      </c>
      <c r="H3014" s="52" t="str">
        <f t="shared" si="93"/>
        <v/>
      </c>
    </row>
    <row r="3015" spans="1:8">
      <c r="B3015" s="1"/>
      <c r="C3015" s="1"/>
      <c r="D3015" s="31"/>
      <c r="E3015" s="31"/>
      <c r="F3015" s="31"/>
      <c r="G3015" s="9" t="str">
        <f t="shared" si="92"/>
        <v/>
      </c>
      <c r="H3015" s="52" t="str">
        <f t="shared" si="93"/>
        <v/>
      </c>
    </row>
    <row r="3016" spans="1:8">
      <c r="A3016" s="48" t="str">
        <f>('ANNEXURE B &amp; C'!AB$3)</f>
        <v>420101</v>
      </c>
      <c r="B3016" s="1">
        <v>2280000</v>
      </c>
      <c r="C3016" s="1" t="s">
        <v>135</v>
      </c>
      <c r="D3016" s="31"/>
      <c r="E3016" s="31"/>
      <c r="F3016" s="31"/>
      <c r="G3016" s="9" t="str">
        <f t="shared" si="92"/>
        <v/>
      </c>
      <c r="H3016" s="52" t="str">
        <f t="shared" si="93"/>
        <v/>
      </c>
    </row>
    <row r="3017" spans="1:8">
      <c r="A3017" s="48" t="str">
        <f>('ANNEXURE B &amp; C'!AB$3)</f>
        <v>420101</v>
      </c>
      <c r="B3017" s="2">
        <v>2280001</v>
      </c>
      <c r="C3017" s="2" t="s">
        <v>136</v>
      </c>
      <c r="D3017" s="20">
        <v>0</v>
      </c>
      <c r="E3017" s="20">
        <v>0</v>
      </c>
      <c r="F3017" s="38">
        <f>('ANNEXURE B &amp; C'!AB$162)</f>
        <v>0</v>
      </c>
      <c r="G3017" s="9" t="str">
        <f t="shared" si="92"/>
        <v/>
      </c>
      <c r="H3017" s="52" t="str">
        <f t="shared" si="93"/>
        <v/>
      </c>
    </row>
    <row r="3018" spans="1:8">
      <c r="A3018" s="48" t="str">
        <f>('ANNEXURE B &amp; C'!AB$3)</f>
        <v>420101</v>
      </c>
      <c r="B3018" s="2">
        <v>2280002</v>
      </c>
      <c r="C3018" s="2" t="s">
        <v>137</v>
      </c>
      <c r="D3018" s="20">
        <v>0</v>
      </c>
      <c r="E3018" s="20">
        <v>0</v>
      </c>
      <c r="F3018" s="38">
        <f>('ANNEXURE B &amp; C'!AB$163)</f>
        <v>0</v>
      </c>
      <c r="G3018" s="9" t="str">
        <f t="shared" ref="G3018:G3081" si="94">IF(E3018&lt;0.01,"",IF(E3018&gt;F3018,"BUDGET ERROR - INSUFICIENT",""))</f>
        <v/>
      </c>
      <c r="H3018" s="52" t="str">
        <f t="shared" ref="H3018:H3081" si="95">IF(F3018&lt;0.1,"",IF(D3018=0,"NO ORIGINAL BUDGET",(F3018-D3018)/D3018))</f>
        <v/>
      </c>
    </row>
    <row r="3019" spans="1:8">
      <c r="A3019" s="48" t="str">
        <f>('ANNEXURE B &amp; C'!AB$3)</f>
        <v>420101</v>
      </c>
      <c r="B3019" s="3">
        <v>2289995</v>
      </c>
      <c r="C3019" s="3" t="s">
        <v>138</v>
      </c>
      <c r="D3019" s="39">
        <v>0</v>
      </c>
      <c r="E3019" s="39">
        <v>0</v>
      </c>
      <c r="F3019" s="39">
        <f>SUM(F3017:F3018)</f>
        <v>0</v>
      </c>
      <c r="G3019" s="9" t="str">
        <f t="shared" si="94"/>
        <v/>
      </c>
      <c r="H3019" s="52" t="str">
        <f t="shared" si="95"/>
        <v/>
      </c>
    </row>
    <row r="3020" spans="1:8">
      <c r="B3020" s="1"/>
      <c r="C3020" s="1"/>
      <c r="D3020" s="31"/>
      <c r="E3020" s="31"/>
      <c r="F3020" s="31"/>
      <c r="G3020" s="9" t="str">
        <f t="shared" si="94"/>
        <v/>
      </c>
      <c r="H3020" s="52" t="str">
        <f t="shared" si="95"/>
        <v/>
      </c>
    </row>
    <row r="3021" spans="1:8">
      <c r="A3021" s="48" t="str">
        <f>('ANNEXURE B &amp; C'!AB$3)</f>
        <v>420101</v>
      </c>
      <c r="B3021" s="1">
        <v>2300000</v>
      </c>
      <c r="C3021" s="1" t="s">
        <v>139</v>
      </c>
      <c r="D3021" s="31"/>
      <c r="E3021" s="31"/>
      <c r="F3021" s="31"/>
      <c r="G3021" s="9" t="str">
        <f t="shared" si="94"/>
        <v/>
      </c>
      <c r="H3021" s="52" t="str">
        <f t="shared" si="95"/>
        <v/>
      </c>
    </row>
    <row r="3022" spans="1:8">
      <c r="A3022" s="48" t="str">
        <f>('ANNEXURE B &amp; C'!AB$3)</f>
        <v>420101</v>
      </c>
      <c r="B3022" s="2">
        <v>2300001</v>
      </c>
      <c r="C3022" s="2" t="s">
        <v>140</v>
      </c>
      <c r="D3022" s="20">
        <v>0</v>
      </c>
      <c r="E3022" s="20">
        <v>0</v>
      </c>
      <c r="F3022" s="38">
        <f>('ANNEXURE B &amp; C'!AB$167)</f>
        <v>0</v>
      </c>
      <c r="G3022" s="9" t="str">
        <f t="shared" si="94"/>
        <v/>
      </c>
      <c r="H3022" s="52" t="str">
        <f t="shared" si="95"/>
        <v/>
      </c>
    </row>
    <row r="3023" spans="1:8">
      <c r="A3023" s="48" t="str">
        <f>('ANNEXURE B &amp; C'!AB$3)</f>
        <v>420101</v>
      </c>
      <c r="B3023" s="2">
        <v>2300002</v>
      </c>
      <c r="C3023" s="2" t="s">
        <v>141</v>
      </c>
      <c r="D3023" s="20">
        <v>0</v>
      </c>
      <c r="E3023" s="20">
        <v>0</v>
      </c>
      <c r="F3023" s="38">
        <f>('ANNEXURE B &amp; C'!AB$168)</f>
        <v>0</v>
      </c>
      <c r="G3023" s="9" t="str">
        <f t="shared" si="94"/>
        <v/>
      </c>
      <c r="H3023" s="52" t="str">
        <f t="shared" si="95"/>
        <v/>
      </c>
    </row>
    <row r="3024" spans="1:8">
      <c r="A3024" s="48" t="str">
        <f>('ANNEXURE B &amp; C'!AB$3)</f>
        <v>420101</v>
      </c>
      <c r="B3024" s="2">
        <v>2300003</v>
      </c>
      <c r="C3024" s="2" t="s">
        <v>142</v>
      </c>
      <c r="D3024" s="20">
        <v>0</v>
      </c>
      <c r="E3024" s="20">
        <v>0</v>
      </c>
      <c r="F3024" s="38">
        <f>('ANNEXURE B &amp; C'!AB$169)</f>
        <v>0</v>
      </c>
      <c r="G3024" s="9" t="str">
        <f t="shared" si="94"/>
        <v/>
      </c>
      <c r="H3024" s="52" t="str">
        <f t="shared" si="95"/>
        <v/>
      </c>
    </row>
    <row r="3025" spans="1:8">
      <c r="A3025" s="48" t="str">
        <f>('ANNEXURE B &amp; C'!AB$3)</f>
        <v>420101</v>
      </c>
      <c r="B3025" s="2">
        <v>2300204</v>
      </c>
      <c r="C3025" s="2" t="s">
        <v>143</v>
      </c>
      <c r="D3025" s="20">
        <v>0</v>
      </c>
      <c r="E3025" s="20">
        <v>0</v>
      </c>
      <c r="F3025" s="38">
        <f>('ANNEXURE B &amp; C'!AB$170)</f>
        <v>0</v>
      </c>
      <c r="G3025" s="9" t="str">
        <f t="shared" si="94"/>
        <v/>
      </c>
      <c r="H3025" s="52" t="str">
        <f t="shared" si="95"/>
        <v/>
      </c>
    </row>
    <row r="3026" spans="1:8">
      <c r="A3026" s="48" t="str">
        <f>('ANNEXURE B &amp; C'!AB$3)</f>
        <v>420101</v>
      </c>
      <c r="B3026" s="2">
        <v>2300800</v>
      </c>
      <c r="C3026" s="2" t="s">
        <v>144</v>
      </c>
      <c r="D3026" s="20">
        <v>0</v>
      </c>
      <c r="E3026" s="20">
        <v>0</v>
      </c>
      <c r="F3026" s="38">
        <f>('ANNEXURE B &amp; C'!AB$171)</f>
        <v>0</v>
      </c>
      <c r="G3026" s="9" t="str">
        <f t="shared" si="94"/>
        <v/>
      </c>
      <c r="H3026" s="52" t="str">
        <f t="shared" si="95"/>
        <v/>
      </c>
    </row>
    <row r="3027" spans="1:8">
      <c r="A3027" s="48" t="str">
        <f>('ANNEXURE B &amp; C'!AB$3)</f>
        <v>420101</v>
      </c>
      <c r="B3027" s="2">
        <v>2300801</v>
      </c>
      <c r="C3027" s="2" t="s">
        <v>145</v>
      </c>
      <c r="D3027" s="20">
        <v>0</v>
      </c>
      <c r="E3027" s="20">
        <v>0</v>
      </c>
      <c r="F3027" s="38">
        <f>('ANNEXURE B &amp; C'!AB$172)</f>
        <v>0</v>
      </c>
      <c r="G3027" s="9" t="str">
        <f t="shared" si="94"/>
        <v/>
      </c>
      <c r="H3027" s="52" t="str">
        <f t="shared" si="95"/>
        <v/>
      </c>
    </row>
    <row r="3028" spans="1:8">
      <c r="A3028" s="48" t="str">
        <f>('ANNEXURE B &amp; C'!AB$3)</f>
        <v>420101</v>
      </c>
      <c r="B3028" s="2">
        <v>2300803</v>
      </c>
      <c r="C3028" s="2" t="s">
        <v>146</v>
      </c>
      <c r="D3028" s="20">
        <v>0</v>
      </c>
      <c r="E3028" s="20">
        <v>0</v>
      </c>
      <c r="F3028" s="38">
        <f>('ANNEXURE B &amp; C'!AB$173)</f>
        <v>0</v>
      </c>
      <c r="G3028" s="9" t="str">
        <f t="shared" si="94"/>
        <v/>
      </c>
      <c r="H3028" s="52" t="str">
        <f t="shared" si="95"/>
        <v/>
      </c>
    </row>
    <row r="3029" spans="1:8">
      <c r="A3029" s="48" t="str">
        <f>('ANNEXURE B &amp; C'!AB$3)</f>
        <v>420101</v>
      </c>
      <c r="B3029" s="2">
        <v>2301503</v>
      </c>
      <c r="C3029" s="2" t="s">
        <v>147</v>
      </c>
      <c r="D3029" s="20">
        <v>0</v>
      </c>
      <c r="E3029" s="20">
        <v>0</v>
      </c>
      <c r="F3029" s="38">
        <f>('ANNEXURE B &amp; C'!AB$174)</f>
        <v>0</v>
      </c>
      <c r="G3029" s="9" t="str">
        <f t="shared" si="94"/>
        <v/>
      </c>
      <c r="H3029" s="52" t="str">
        <f t="shared" si="95"/>
        <v/>
      </c>
    </row>
    <row r="3030" spans="1:8">
      <c r="A3030" s="48" t="str">
        <f>('ANNEXURE B &amp; C'!AB$3)</f>
        <v>420101</v>
      </c>
      <c r="B3030" s="2">
        <v>2301802</v>
      </c>
      <c r="C3030" s="2" t="s">
        <v>148</v>
      </c>
      <c r="D3030" s="20">
        <v>0</v>
      </c>
      <c r="E3030" s="20">
        <v>0</v>
      </c>
      <c r="F3030" s="38">
        <f>('ANNEXURE B &amp; C'!AB$175)</f>
        <v>0</v>
      </c>
      <c r="G3030" s="9" t="str">
        <f t="shared" si="94"/>
        <v/>
      </c>
      <c r="H3030" s="52" t="str">
        <f t="shared" si="95"/>
        <v/>
      </c>
    </row>
    <row r="3031" spans="1:8">
      <c r="A3031" s="48" t="str">
        <f>('ANNEXURE B &amp; C'!AB$3)</f>
        <v>420101</v>
      </c>
      <c r="B3031" s="2">
        <v>2301803</v>
      </c>
      <c r="C3031" s="2" t="s">
        <v>149</v>
      </c>
      <c r="D3031" s="20">
        <v>0</v>
      </c>
      <c r="E3031" s="20">
        <v>0</v>
      </c>
      <c r="F3031" s="38">
        <f>('ANNEXURE B &amp; C'!AB$176)</f>
        <v>0</v>
      </c>
      <c r="G3031" s="9" t="str">
        <f t="shared" si="94"/>
        <v/>
      </c>
      <c r="H3031" s="52" t="str">
        <f t="shared" si="95"/>
        <v/>
      </c>
    </row>
    <row r="3032" spans="1:8">
      <c r="A3032" s="48" t="str">
        <f>('ANNEXURE B &amp; C'!AB$3)</f>
        <v>420101</v>
      </c>
      <c r="B3032" s="2">
        <v>2301900</v>
      </c>
      <c r="C3032" s="2" t="s">
        <v>150</v>
      </c>
      <c r="D3032" s="20">
        <v>0</v>
      </c>
      <c r="E3032" s="20">
        <v>-959.91</v>
      </c>
      <c r="F3032" s="38">
        <f>('ANNEXURE B &amp; C'!AB$177)</f>
        <v>-1360</v>
      </c>
      <c r="G3032" s="9" t="str">
        <f t="shared" si="94"/>
        <v/>
      </c>
      <c r="H3032" s="52" t="str">
        <f t="shared" si="95"/>
        <v/>
      </c>
    </row>
    <row r="3033" spans="1:8">
      <c r="A3033" s="48" t="str">
        <f>('ANNEXURE B &amp; C'!AB$3)</f>
        <v>420101</v>
      </c>
      <c r="B3033" s="2">
        <v>2301901</v>
      </c>
      <c r="C3033" s="2" t="s">
        <v>151</v>
      </c>
      <c r="D3033" s="20">
        <v>0</v>
      </c>
      <c r="E3033" s="20">
        <v>0</v>
      </c>
      <c r="F3033" s="38">
        <f>('ANNEXURE B &amp; C'!AB$178)</f>
        <v>0</v>
      </c>
      <c r="G3033" s="9" t="str">
        <f t="shared" si="94"/>
        <v/>
      </c>
      <c r="H3033" s="52" t="str">
        <f t="shared" si="95"/>
        <v/>
      </c>
    </row>
    <row r="3034" spans="1:8">
      <c r="A3034" s="48" t="str">
        <f>('ANNEXURE B &amp; C'!AB$3)</f>
        <v>420101</v>
      </c>
      <c r="B3034" s="3">
        <v>2309995</v>
      </c>
      <c r="C3034" s="3" t="s">
        <v>152</v>
      </c>
      <c r="D3034" s="39">
        <v>0</v>
      </c>
      <c r="E3034" s="39">
        <v>-959.91</v>
      </c>
      <c r="F3034" s="39">
        <f>SUM(F3022:F3033)</f>
        <v>-1360</v>
      </c>
      <c r="G3034" s="9" t="str">
        <f t="shared" si="94"/>
        <v/>
      </c>
      <c r="H3034" s="52" t="str">
        <f t="shared" si="95"/>
        <v/>
      </c>
    </row>
    <row r="3035" spans="1:8">
      <c r="B3035" s="1"/>
      <c r="C3035" s="1"/>
      <c r="D3035" s="31"/>
      <c r="E3035" s="31"/>
      <c r="F3035" s="31"/>
      <c r="G3035" s="9" t="str">
        <f t="shared" si="94"/>
        <v/>
      </c>
      <c r="H3035" s="52" t="str">
        <f t="shared" si="95"/>
        <v/>
      </c>
    </row>
    <row r="3036" spans="1:8" ht="15.75" thickBot="1">
      <c r="A3036" s="48" t="str">
        <f>('ANNEXURE B &amp; C'!AB$3)</f>
        <v>420101</v>
      </c>
      <c r="B3036" s="4">
        <v>2359997</v>
      </c>
      <c r="C3036" s="4" t="s">
        <v>153</v>
      </c>
      <c r="D3036" s="40">
        <v>0</v>
      </c>
      <c r="E3036" s="40">
        <v>-959.91</v>
      </c>
      <c r="F3036" s="40">
        <f>SUM(F3034+F3019+F3014+F3007+F3001+F2994)</f>
        <v>-1360</v>
      </c>
      <c r="G3036" s="9" t="str">
        <f t="shared" si="94"/>
        <v/>
      </c>
      <c r="H3036" s="52" t="str">
        <f t="shared" si="95"/>
        <v/>
      </c>
    </row>
    <row r="3037" spans="1:8" ht="15.75" thickTop="1">
      <c r="B3037" s="1"/>
      <c r="C3037" s="1"/>
      <c r="D3037" s="31"/>
      <c r="E3037" s="31"/>
      <c r="F3037" s="31"/>
      <c r="G3037" s="9" t="str">
        <f t="shared" si="94"/>
        <v/>
      </c>
      <c r="H3037" s="52" t="str">
        <f t="shared" si="95"/>
        <v/>
      </c>
    </row>
    <row r="3038" spans="1:8" ht="15.75" thickBot="1">
      <c r="A3038" s="48" t="str">
        <f>('ANNEXURE B &amp; C'!AB$3)</f>
        <v>420101</v>
      </c>
      <c r="B3038" s="5">
        <v>2379995</v>
      </c>
      <c r="C3038" s="5" t="s">
        <v>154</v>
      </c>
      <c r="D3038" s="41">
        <v>0</v>
      </c>
      <c r="E3038" s="41">
        <v>-959.91</v>
      </c>
      <c r="F3038" s="41">
        <f>SUM(F3036)</f>
        <v>-1360</v>
      </c>
      <c r="G3038" s="9" t="str">
        <f t="shared" si="94"/>
        <v/>
      </c>
      <c r="H3038" s="52" t="str">
        <f t="shared" si="95"/>
        <v/>
      </c>
    </row>
    <row r="3039" spans="1:8">
      <c r="B3039" s="1"/>
      <c r="C3039" s="1"/>
      <c r="D3039" s="31"/>
      <c r="E3039" s="31"/>
      <c r="F3039" s="31"/>
      <c r="G3039" s="9" t="str">
        <f t="shared" si="94"/>
        <v/>
      </c>
      <c r="H3039" s="52" t="str">
        <f t="shared" si="95"/>
        <v/>
      </c>
    </row>
    <row r="3040" spans="1:8" ht="15.75" thickBot="1">
      <c r="A3040" s="48" t="str">
        <f>('ANNEXURE B &amp; C'!AB$3)</f>
        <v>420101</v>
      </c>
      <c r="B3040" s="5">
        <v>2459998</v>
      </c>
      <c r="C3040" s="5" t="s">
        <v>155</v>
      </c>
      <c r="D3040" s="41">
        <v>0</v>
      </c>
      <c r="E3040" s="41">
        <v>-959.91</v>
      </c>
      <c r="F3040" s="41">
        <f>SUM(F3038)</f>
        <v>-1360</v>
      </c>
      <c r="G3040" s="9" t="str">
        <f t="shared" si="94"/>
        <v/>
      </c>
      <c r="H3040" s="52" t="str">
        <f t="shared" si="95"/>
        <v/>
      </c>
    </row>
    <row r="3041" spans="1:8">
      <c r="B3041" s="1"/>
      <c r="C3041" s="1"/>
      <c r="D3041" s="31"/>
      <c r="E3041" s="31"/>
      <c r="F3041" s="31"/>
      <c r="G3041" s="9" t="str">
        <f t="shared" si="94"/>
        <v/>
      </c>
      <c r="H3041" s="52" t="str">
        <f t="shared" si="95"/>
        <v/>
      </c>
    </row>
    <row r="3042" spans="1:8">
      <c r="A3042" s="48" t="str">
        <f>('ANNEXURE B &amp; C'!AB$3)</f>
        <v>420101</v>
      </c>
      <c r="B3042" s="1">
        <v>3010000</v>
      </c>
      <c r="C3042" s="1" t="s">
        <v>156</v>
      </c>
      <c r="D3042" s="31"/>
      <c r="E3042" s="31"/>
      <c r="F3042" s="31"/>
      <c r="G3042" s="9" t="str">
        <f t="shared" si="94"/>
        <v/>
      </c>
      <c r="H3042" s="52" t="str">
        <f t="shared" si="95"/>
        <v/>
      </c>
    </row>
    <row r="3043" spans="1:8">
      <c r="A3043" s="48" t="str">
        <f>('ANNEXURE B &amp; C'!AB$3)</f>
        <v>420101</v>
      </c>
      <c r="B3043" s="2">
        <v>3010001</v>
      </c>
      <c r="C3043" s="2" t="s">
        <v>112</v>
      </c>
      <c r="D3043" s="38">
        <v>4596992</v>
      </c>
      <c r="E3043" s="38">
        <v>2753328.73</v>
      </c>
      <c r="F3043" s="38">
        <f>('ANNEXURE B &amp; C'!AB$188)</f>
        <v>9200833</v>
      </c>
      <c r="G3043" s="9" t="str">
        <f t="shared" si="94"/>
        <v/>
      </c>
      <c r="H3043" s="52">
        <f t="shared" si="95"/>
        <v>1.0014898873002172</v>
      </c>
    </row>
    <row r="3044" spans="1:8">
      <c r="A3044" s="48" t="str">
        <f>('ANNEXURE B &amp; C'!AB$3)</f>
        <v>420101</v>
      </c>
      <c r="B3044" s="2">
        <v>3010002</v>
      </c>
      <c r="C3044" s="2" t="s">
        <v>155</v>
      </c>
      <c r="D3044" s="38">
        <v>0</v>
      </c>
      <c r="E3044" s="38">
        <v>-959.91</v>
      </c>
      <c r="F3044" s="38">
        <f>('ANNEXURE B &amp; C'!AB$189)</f>
        <v>-1360</v>
      </c>
      <c r="G3044" s="9" t="str">
        <f t="shared" si="94"/>
        <v/>
      </c>
      <c r="H3044" s="52" t="str">
        <f t="shared" si="95"/>
        <v/>
      </c>
    </row>
    <row r="3045" spans="1:8">
      <c r="A3045" s="48" t="str">
        <f>('ANNEXURE B &amp; C'!AB$3)</f>
        <v>420101</v>
      </c>
      <c r="B3045" s="2"/>
      <c r="C3045" s="1" t="s">
        <v>338</v>
      </c>
      <c r="D3045" s="39"/>
      <c r="E3045" s="39"/>
      <c r="F3045" s="39">
        <f>('ANNEXURE B &amp; C'!AB$190)</f>
        <v>0</v>
      </c>
      <c r="G3045" s="9" t="str">
        <f t="shared" si="94"/>
        <v/>
      </c>
      <c r="H3045" s="52" t="str">
        <f t="shared" si="95"/>
        <v/>
      </c>
    </row>
    <row r="3046" spans="1:8" ht="15.75" thickBot="1">
      <c r="A3046" s="48" t="str">
        <f>('ANNEXURE B &amp; C'!AB$3)</f>
        <v>420101</v>
      </c>
      <c r="B3046" s="5">
        <v>3019995</v>
      </c>
      <c r="C3046" s="5" t="s">
        <v>339</v>
      </c>
      <c r="D3046" s="37">
        <v>4596992</v>
      </c>
      <c r="E3046" s="37">
        <v>2752368.82</v>
      </c>
      <c r="F3046" s="37">
        <f>('ANNEXURE B &amp; C'!AB$191)</f>
        <v>9199473</v>
      </c>
      <c r="G3046" s="9" t="str">
        <f t="shared" si="94"/>
        <v/>
      </c>
      <c r="H3046" s="52">
        <f t="shared" si="95"/>
        <v>1.0011940416689871</v>
      </c>
    </row>
    <row r="3047" spans="1:8">
      <c r="B3047" s="1"/>
      <c r="C3047" s="1"/>
      <c r="D3047" s="31"/>
      <c r="E3047" s="31"/>
      <c r="F3047" s="31"/>
      <c r="G3047" s="9" t="str">
        <f t="shared" si="94"/>
        <v/>
      </c>
      <c r="H3047" s="52" t="str">
        <f t="shared" si="95"/>
        <v/>
      </c>
    </row>
    <row r="3048" spans="1:8">
      <c r="A3048" s="48" t="str">
        <f>('ANNEXURE B &amp; C'!AB$3)</f>
        <v>420101</v>
      </c>
      <c r="B3048" s="1">
        <v>4030000</v>
      </c>
      <c r="C3048" s="1" t="s">
        <v>157</v>
      </c>
      <c r="D3048" s="31"/>
      <c r="E3048" s="31"/>
      <c r="F3048" s="31"/>
      <c r="G3048" s="9" t="str">
        <f t="shared" si="94"/>
        <v/>
      </c>
      <c r="H3048" s="52" t="str">
        <f t="shared" si="95"/>
        <v/>
      </c>
    </row>
    <row r="3049" spans="1:8">
      <c r="A3049" s="48" t="str">
        <f>('ANNEXURE B &amp; C'!AB$3)</f>
        <v>420101</v>
      </c>
      <c r="B3049" s="2">
        <v>4030001</v>
      </c>
      <c r="C3049" s="2" t="s">
        <v>158</v>
      </c>
      <c r="D3049" s="20">
        <v>120000</v>
      </c>
      <c r="E3049" s="20">
        <v>0</v>
      </c>
      <c r="F3049" s="38">
        <f>('ANNEXURE B &amp; C'!AB$194)</f>
        <v>0</v>
      </c>
      <c r="G3049" s="9" t="str">
        <f t="shared" si="94"/>
        <v/>
      </c>
      <c r="H3049" s="52" t="str">
        <f t="shared" si="95"/>
        <v/>
      </c>
    </row>
    <row r="3050" spans="1:8">
      <c r="A3050" s="48" t="str">
        <f>('ANNEXURE B &amp; C'!AB$3)</f>
        <v>420101</v>
      </c>
      <c r="B3050" s="2">
        <v>4030002</v>
      </c>
      <c r="C3050" s="2" t="s">
        <v>159</v>
      </c>
      <c r="D3050" s="20">
        <v>24000</v>
      </c>
      <c r="E3050" s="20">
        <v>15690.83</v>
      </c>
      <c r="F3050" s="38">
        <f>('ANNEXURE B &amp; C'!AB$195)</f>
        <v>15691</v>
      </c>
      <c r="G3050" s="9" t="str">
        <f t="shared" si="94"/>
        <v/>
      </c>
      <c r="H3050" s="52">
        <f t="shared" si="95"/>
        <v>-0.34620833333333334</v>
      </c>
    </row>
    <row r="3051" spans="1:8">
      <c r="A3051" s="48" t="str">
        <f>('ANNEXURE B &amp; C'!AB$3)</f>
        <v>420101</v>
      </c>
      <c r="B3051" s="2">
        <v>4030003</v>
      </c>
      <c r="C3051" s="2" t="s">
        <v>160</v>
      </c>
      <c r="D3051" s="20">
        <v>0</v>
      </c>
      <c r="E3051" s="20">
        <v>0</v>
      </c>
      <c r="F3051" s="38">
        <f>('ANNEXURE B &amp; C'!AB$196)</f>
        <v>0</v>
      </c>
      <c r="G3051" s="9" t="str">
        <f t="shared" si="94"/>
        <v/>
      </c>
      <c r="H3051" s="52" t="str">
        <f t="shared" si="95"/>
        <v/>
      </c>
    </row>
    <row r="3052" spans="1:8">
      <c r="A3052" s="48" t="str">
        <f>('ANNEXURE B &amp; C'!AB$3)</f>
        <v>420101</v>
      </c>
      <c r="B3052" s="2">
        <v>4030004</v>
      </c>
      <c r="C3052" s="2" t="s">
        <v>161</v>
      </c>
      <c r="D3052" s="20">
        <v>0</v>
      </c>
      <c r="E3052" s="20">
        <v>0</v>
      </c>
      <c r="F3052" s="38">
        <f>('ANNEXURE B &amp; C'!AB$197)</f>
        <v>0</v>
      </c>
      <c r="G3052" s="9" t="str">
        <f t="shared" si="94"/>
        <v/>
      </c>
      <c r="H3052" s="52" t="str">
        <f t="shared" si="95"/>
        <v/>
      </c>
    </row>
    <row r="3053" spans="1:8">
      <c r="A3053" s="48" t="str">
        <f>('ANNEXURE B &amp; C'!AB$3)</f>
        <v>420101</v>
      </c>
      <c r="B3053" s="2">
        <v>4030005</v>
      </c>
      <c r="C3053" s="2" t="s">
        <v>162</v>
      </c>
      <c r="D3053" s="20">
        <v>0</v>
      </c>
      <c r="E3053" s="20">
        <v>0</v>
      </c>
      <c r="F3053" s="38">
        <f>('ANNEXURE B &amp; C'!AB$198)</f>
        <v>0</v>
      </c>
      <c r="G3053" s="9" t="str">
        <f t="shared" si="94"/>
        <v/>
      </c>
      <c r="H3053" s="52" t="str">
        <f t="shared" si="95"/>
        <v/>
      </c>
    </row>
    <row r="3054" spans="1:8" ht="15.75" thickBot="1">
      <c r="A3054" s="48" t="str">
        <f>('ANNEXURE B &amp; C'!AB$3)</f>
        <v>420101</v>
      </c>
      <c r="B3054" s="3">
        <v>4039995</v>
      </c>
      <c r="C3054" s="3" t="s">
        <v>163</v>
      </c>
      <c r="D3054" s="42">
        <v>144000</v>
      </c>
      <c r="E3054" s="36">
        <v>15690.83</v>
      </c>
      <c r="F3054" s="43">
        <f>SUM(F3049:F3053)</f>
        <v>15691</v>
      </c>
      <c r="G3054" s="9" t="str">
        <f t="shared" si="94"/>
        <v/>
      </c>
      <c r="H3054" s="52">
        <f t="shared" si="95"/>
        <v>-0.89103472222222224</v>
      </c>
    </row>
    <row r="3055" spans="1:8" ht="15.75" thickTop="1">
      <c r="B3055" s="2"/>
      <c r="C3055" s="2"/>
      <c r="D3055" s="32"/>
      <c r="E3055" s="32"/>
      <c r="G3055" s="9" t="str">
        <f t="shared" si="94"/>
        <v/>
      </c>
      <c r="H3055" s="52" t="str">
        <f t="shared" si="95"/>
        <v/>
      </c>
    </row>
    <row r="3056" spans="1:8">
      <c r="A3056" s="48" t="str">
        <f>('ANNEXURE B &amp; C'!AB$3)</f>
        <v>420101</v>
      </c>
      <c r="B3056" s="1">
        <v>4030000</v>
      </c>
      <c r="C3056" s="1" t="s">
        <v>164</v>
      </c>
      <c r="D3056" s="31"/>
      <c r="E3056" s="31"/>
      <c r="F3056" s="31"/>
      <c r="G3056" s="9" t="str">
        <f t="shared" si="94"/>
        <v/>
      </c>
      <c r="H3056" s="52" t="str">
        <f t="shared" si="95"/>
        <v/>
      </c>
    </row>
    <row r="3057" spans="1:8">
      <c r="A3057" s="48" t="str">
        <f>('ANNEXURE B &amp; C'!AB$3)</f>
        <v>420101</v>
      </c>
      <c r="B3057" s="2">
        <v>4031001</v>
      </c>
      <c r="C3057" s="2" t="s">
        <v>158</v>
      </c>
      <c r="D3057" s="20">
        <v>0</v>
      </c>
      <c r="E3057" s="20">
        <v>0</v>
      </c>
      <c r="F3057" s="38">
        <f>('ANNEXURE B &amp; C'!AB$202)</f>
        <v>0</v>
      </c>
      <c r="G3057" s="9" t="str">
        <f t="shared" si="94"/>
        <v/>
      </c>
      <c r="H3057" s="52" t="str">
        <f t="shared" si="95"/>
        <v/>
      </c>
    </row>
    <row r="3058" spans="1:8">
      <c r="A3058" s="48" t="str">
        <f>('ANNEXURE B &amp; C'!AB$3)</f>
        <v>420101</v>
      </c>
      <c r="B3058" s="2">
        <v>4031002</v>
      </c>
      <c r="C3058" s="2" t="s">
        <v>159</v>
      </c>
      <c r="D3058" s="20">
        <v>0</v>
      </c>
      <c r="E3058" s="20">
        <v>0</v>
      </c>
      <c r="F3058" s="38">
        <f>('ANNEXURE B &amp; C'!AB$203)</f>
        <v>0</v>
      </c>
      <c r="G3058" s="9" t="str">
        <f t="shared" si="94"/>
        <v/>
      </c>
      <c r="H3058" s="52" t="str">
        <f t="shared" si="95"/>
        <v/>
      </c>
    </row>
    <row r="3059" spans="1:8">
      <c r="A3059" s="48" t="str">
        <f>('ANNEXURE B &amp; C'!AB$3)</f>
        <v>420101</v>
      </c>
      <c r="B3059" s="2">
        <v>4031003</v>
      </c>
      <c r="C3059" s="2" t="s">
        <v>160</v>
      </c>
      <c r="D3059" s="20">
        <v>0</v>
      </c>
      <c r="E3059" s="20">
        <v>0</v>
      </c>
      <c r="F3059" s="38">
        <f>('ANNEXURE B &amp; C'!AB$204)</f>
        <v>0</v>
      </c>
      <c r="G3059" s="9" t="str">
        <f t="shared" si="94"/>
        <v/>
      </c>
      <c r="H3059" s="52" t="str">
        <f t="shared" si="95"/>
        <v/>
      </c>
    </row>
    <row r="3060" spans="1:8">
      <c r="A3060" s="48" t="str">
        <f>('ANNEXURE B &amp; C'!AB$3)</f>
        <v>420101</v>
      </c>
      <c r="B3060" s="2">
        <v>4031004</v>
      </c>
      <c r="C3060" s="2" t="s">
        <v>161</v>
      </c>
      <c r="D3060" s="20">
        <v>0</v>
      </c>
      <c r="E3060" s="20">
        <v>0</v>
      </c>
      <c r="F3060" s="38">
        <f>('ANNEXURE B &amp; C'!AB$205)</f>
        <v>0</v>
      </c>
      <c r="G3060" s="9" t="str">
        <f t="shared" si="94"/>
        <v/>
      </c>
      <c r="H3060" s="52" t="str">
        <f t="shared" si="95"/>
        <v/>
      </c>
    </row>
    <row r="3061" spans="1:8">
      <c r="A3061" s="48" t="str">
        <f>('ANNEXURE B &amp; C'!AB$3)</f>
        <v>420101</v>
      </c>
      <c r="B3061" s="2">
        <v>4031005</v>
      </c>
      <c r="C3061" s="2" t="s">
        <v>162</v>
      </c>
      <c r="D3061" s="20">
        <v>0</v>
      </c>
      <c r="E3061" s="20">
        <v>0</v>
      </c>
      <c r="F3061" s="38">
        <f>('ANNEXURE B &amp; C'!AB$206)</f>
        <v>0</v>
      </c>
      <c r="G3061" s="9" t="str">
        <f t="shared" si="94"/>
        <v/>
      </c>
      <c r="H3061" s="52" t="str">
        <f t="shared" si="95"/>
        <v/>
      </c>
    </row>
    <row r="3062" spans="1:8">
      <c r="A3062" s="48" t="str">
        <f>('ANNEXURE B &amp; C'!AB$3)</f>
        <v>420101</v>
      </c>
      <c r="B3062" s="3">
        <v>4039995</v>
      </c>
      <c r="C3062" s="3" t="s">
        <v>165</v>
      </c>
      <c r="D3062" s="39">
        <v>0</v>
      </c>
      <c r="E3062" s="39">
        <v>0</v>
      </c>
      <c r="F3062" s="39">
        <f>SUM(F3057:F3061)</f>
        <v>0</v>
      </c>
      <c r="G3062" s="9" t="str">
        <f t="shared" si="94"/>
        <v/>
      </c>
      <c r="H3062" s="52" t="str">
        <f t="shared" si="95"/>
        <v/>
      </c>
    </row>
    <row r="3063" spans="1:8">
      <c r="B3063" s="2"/>
      <c r="C3063" s="2"/>
      <c r="D3063" s="32"/>
      <c r="E3063" s="32"/>
      <c r="G3063" s="9" t="str">
        <f t="shared" si="94"/>
        <v/>
      </c>
      <c r="H3063" s="52" t="str">
        <f t="shared" si="95"/>
        <v/>
      </c>
    </row>
    <row r="3064" spans="1:8" ht="15.75" thickBot="1">
      <c r="A3064" s="48" t="str">
        <f>('ANNEXURE B &amp; C'!AB$3)</f>
        <v>420101</v>
      </c>
      <c r="B3064" s="5">
        <v>4039995</v>
      </c>
      <c r="C3064" s="5" t="s">
        <v>166</v>
      </c>
      <c r="D3064" s="41">
        <v>144000</v>
      </c>
      <c r="E3064" s="41">
        <v>15690.83</v>
      </c>
      <c r="F3064" s="41">
        <f>SUM(F3062+F3054)</f>
        <v>15691</v>
      </c>
      <c r="G3064" s="9" t="str">
        <f t="shared" si="94"/>
        <v/>
      </c>
      <c r="H3064" s="52">
        <f t="shared" si="95"/>
        <v>-0.89103472222222224</v>
      </c>
    </row>
    <row r="3065" spans="1:8">
      <c r="G3065" s="9" t="str">
        <f t="shared" si="94"/>
        <v/>
      </c>
      <c r="H3065" s="52" t="str">
        <f t="shared" si="95"/>
        <v/>
      </c>
    </row>
    <row r="3066" spans="1:8">
      <c r="A3066" s="48" t="str">
        <f>('ANNEXURE B &amp; C'!AC$3)</f>
        <v>420201</v>
      </c>
      <c r="B3066" s="1">
        <v>1000000</v>
      </c>
      <c r="C3066" s="1" t="s">
        <v>0</v>
      </c>
      <c r="D3066" s="31"/>
      <c r="E3066" s="31"/>
      <c r="G3066" s="9" t="str">
        <f t="shared" si="94"/>
        <v/>
      </c>
      <c r="H3066" s="52" t="str">
        <f t="shared" si="95"/>
        <v/>
      </c>
    </row>
    <row r="3067" spans="1:8">
      <c r="B3067" s="1"/>
      <c r="C3067" s="1"/>
      <c r="D3067" s="31"/>
      <c r="E3067" s="31"/>
      <c r="G3067" s="9" t="str">
        <f t="shared" si="94"/>
        <v/>
      </c>
      <c r="H3067" s="52" t="str">
        <f t="shared" si="95"/>
        <v/>
      </c>
    </row>
    <row r="3068" spans="1:8">
      <c r="A3068" s="48" t="str">
        <f>('ANNEXURE B &amp; C'!AC$3)</f>
        <v>420201</v>
      </c>
      <c r="B3068" s="1">
        <v>1020000</v>
      </c>
      <c r="C3068" s="1" t="s">
        <v>2</v>
      </c>
      <c r="D3068" s="31"/>
      <c r="E3068" s="31"/>
      <c r="F3068" s="31"/>
      <c r="G3068" s="9" t="str">
        <f t="shared" si="94"/>
        <v/>
      </c>
      <c r="H3068" s="52" t="str">
        <f t="shared" si="95"/>
        <v/>
      </c>
    </row>
    <row r="3069" spans="1:8">
      <c r="A3069" s="48" t="str">
        <f>('ANNEXURE B &amp; C'!AC$3)</f>
        <v>420201</v>
      </c>
      <c r="B3069" s="2">
        <v>1020001</v>
      </c>
      <c r="C3069" s="2" t="s">
        <v>3</v>
      </c>
      <c r="D3069" s="20">
        <v>0</v>
      </c>
      <c r="E3069" s="20">
        <v>0</v>
      </c>
      <c r="F3069" s="38">
        <f>('ANNEXURE B &amp; C'!AC$10)</f>
        <v>0</v>
      </c>
      <c r="G3069" s="9" t="str">
        <f t="shared" si="94"/>
        <v/>
      </c>
      <c r="H3069" s="52" t="str">
        <f t="shared" si="95"/>
        <v/>
      </c>
    </row>
    <row r="3070" spans="1:8">
      <c r="A3070" s="48" t="str">
        <f>('ANNEXURE B &amp; C'!AC$3)</f>
        <v>420201</v>
      </c>
      <c r="B3070" s="2">
        <v>1020002</v>
      </c>
      <c r="C3070" s="2" t="s">
        <v>4</v>
      </c>
      <c r="D3070" s="20">
        <v>987292</v>
      </c>
      <c r="E3070" s="20">
        <v>488484.33</v>
      </c>
      <c r="F3070" s="38">
        <f>('ANNEXURE B &amp; C'!AC$11)</f>
        <v>957337</v>
      </c>
      <c r="G3070" s="9" t="str">
        <f t="shared" si="94"/>
        <v/>
      </c>
      <c r="H3070" s="52">
        <f t="shared" si="95"/>
        <v>-3.0340567937347816E-2</v>
      </c>
    </row>
    <row r="3071" spans="1:8">
      <c r="A3071" s="48" t="str">
        <f>('ANNEXURE B &amp; C'!AC$3)</f>
        <v>420201</v>
      </c>
      <c r="B3071" s="2">
        <v>1020004</v>
      </c>
      <c r="C3071" s="2" t="s">
        <v>5</v>
      </c>
      <c r="D3071" s="20">
        <v>0</v>
      </c>
      <c r="E3071" s="20">
        <v>0</v>
      </c>
      <c r="F3071" s="38">
        <f>('ANNEXURE B &amp; C'!AC$12)</f>
        <v>0</v>
      </c>
      <c r="G3071" s="9" t="str">
        <f t="shared" si="94"/>
        <v/>
      </c>
      <c r="H3071" s="52" t="str">
        <f t="shared" si="95"/>
        <v/>
      </c>
    </row>
    <row r="3072" spans="1:8">
      <c r="A3072" s="48" t="str">
        <f>('ANNEXURE B &amp; C'!AC$3)</f>
        <v>420201</v>
      </c>
      <c r="B3072" s="2">
        <v>1020005</v>
      </c>
      <c r="C3072" s="2" t="s">
        <v>6</v>
      </c>
      <c r="D3072" s="20">
        <v>0</v>
      </c>
      <c r="E3072" s="20">
        <v>24.6</v>
      </c>
      <c r="F3072" s="38">
        <f>('ANNEXURE B &amp; C'!AC$13)</f>
        <v>50</v>
      </c>
      <c r="G3072" s="9" t="str">
        <f t="shared" si="94"/>
        <v/>
      </c>
      <c r="H3072" s="52" t="str">
        <f t="shared" si="95"/>
        <v>NO ORIGINAL BUDGET</v>
      </c>
    </row>
    <row r="3073" spans="1:8">
      <c r="A3073" s="48" t="str">
        <f>('ANNEXURE B &amp; C'!AC$3)</f>
        <v>420201</v>
      </c>
      <c r="B3073" s="2">
        <v>1020006</v>
      </c>
      <c r="C3073" s="2" t="s">
        <v>7</v>
      </c>
      <c r="D3073" s="20">
        <v>0</v>
      </c>
      <c r="E3073" s="20">
        <v>0</v>
      </c>
      <c r="F3073" s="38">
        <f>('ANNEXURE B &amp; C'!AC$14)</f>
        <v>0</v>
      </c>
      <c r="G3073" s="9" t="str">
        <f t="shared" si="94"/>
        <v/>
      </c>
      <c r="H3073" s="52" t="str">
        <f t="shared" si="95"/>
        <v/>
      </c>
    </row>
    <row r="3074" spans="1:8">
      <c r="A3074" s="48" t="str">
        <f>('ANNEXURE B &amp; C'!AC$3)</f>
        <v>420201</v>
      </c>
      <c r="B3074" s="2">
        <v>1020007</v>
      </c>
      <c r="C3074" s="2" t="s">
        <v>8</v>
      </c>
      <c r="D3074" s="20">
        <v>0</v>
      </c>
      <c r="E3074" s="20">
        <v>0</v>
      </c>
      <c r="F3074" s="38">
        <f>('ANNEXURE B &amp; C'!AC$15)</f>
        <v>0</v>
      </c>
      <c r="G3074" s="9" t="str">
        <f t="shared" si="94"/>
        <v/>
      </c>
      <c r="H3074" s="52" t="str">
        <f t="shared" si="95"/>
        <v/>
      </c>
    </row>
    <row r="3075" spans="1:8">
      <c r="A3075" s="48" t="str">
        <f>('ANNEXURE B &amp; C'!AC$3)</f>
        <v>420201</v>
      </c>
      <c r="B3075" s="2">
        <v>1020009</v>
      </c>
      <c r="C3075" s="2" t="s">
        <v>9</v>
      </c>
      <c r="D3075" s="20">
        <v>0</v>
      </c>
      <c r="E3075" s="20">
        <v>0</v>
      </c>
      <c r="F3075" s="38">
        <f>('ANNEXURE B &amp; C'!AC$16)</f>
        <v>0</v>
      </c>
      <c r="G3075" s="9" t="str">
        <f t="shared" si="94"/>
        <v/>
      </c>
      <c r="H3075" s="52" t="str">
        <f t="shared" si="95"/>
        <v/>
      </c>
    </row>
    <row r="3076" spans="1:8">
      <c r="A3076" s="48" t="str">
        <f>('ANNEXURE B &amp; C'!AC$3)</f>
        <v>420201</v>
      </c>
      <c r="B3076" s="2">
        <v>1020010</v>
      </c>
      <c r="C3076" s="2" t="s">
        <v>10</v>
      </c>
      <c r="D3076" s="20">
        <v>0</v>
      </c>
      <c r="E3076" s="20">
        <v>0</v>
      </c>
      <c r="F3076" s="38">
        <f>('ANNEXURE B &amp; C'!AC$17)</f>
        <v>0</v>
      </c>
      <c r="G3076" s="9" t="str">
        <f t="shared" si="94"/>
        <v/>
      </c>
      <c r="H3076" s="52" t="str">
        <f t="shared" si="95"/>
        <v/>
      </c>
    </row>
    <row r="3077" spans="1:8">
      <c r="A3077" s="48" t="str">
        <f>('ANNEXURE B &amp; C'!AC$3)</f>
        <v>420201</v>
      </c>
      <c r="B3077" s="2">
        <v>1020011</v>
      </c>
      <c r="C3077" s="2" t="s">
        <v>11</v>
      </c>
      <c r="D3077" s="20">
        <v>0</v>
      </c>
      <c r="E3077" s="20">
        <v>0</v>
      </c>
      <c r="F3077" s="38">
        <f>('ANNEXURE B &amp; C'!AC$18)</f>
        <v>0</v>
      </c>
      <c r="G3077" s="9" t="str">
        <f t="shared" si="94"/>
        <v/>
      </c>
      <c r="H3077" s="52" t="str">
        <f t="shared" si="95"/>
        <v/>
      </c>
    </row>
    <row r="3078" spans="1:8">
      <c r="A3078" s="48" t="str">
        <f>('ANNEXURE B &amp; C'!AC$3)</f>
        <v>420201</v>
      </c>
      <c r="B3078" s="2">
        <v>1020012</v>
      </c>
      <c r="C3078" s="2" t="s">
        <v>12</v>
      </c>
      <c r="D3078" s="20">
        <v>0</v>
      </c>
      <c r="E3078" s="20">
        <v>0</v>
      </c>
      <c r="F3078" s="38">
        <f>('ANNEXURE B &amp; C'!AC$19)</f>
        <v>0</v>
      </c>
      <c r="G3078" s="9" t="str">
        <f t="shared" si="94"/>
        <v/>
      </c>
      <c r="H3078" s="52" t="str">
        <f t="shared" si="95"/>
        <v/>
      </c>
    </row>
    <row r="3079" spans="1:8">
      <c r="A3079" s="48" t="str">
        <f>('ANNEXURE B &amp; C'!AC$3)</f>
        <v>420201</v>
      </c>
      <c r="B3079" s="2">
        <v>1020013</v>
      </c>
      <c r="C3079" s="2" t="s">
        <v>13</v>
      </c>
      <c r="D3079" s="20">
        <v>0</v>
      </c>
      <c r="E3079" s="20">
        <v>748.68</v>
      </c>
      <c r="F3079" s="38">
        <f>('ANNEXURE B &amp; C'!AC$20)</f>
        <v>1498</v>
      </c>
      <c r="G3079" s="9" t="str">
        <f t="shared" si="94"/>
        <v/>
      </c>
      <c r="H3079" s="52" t="str">
        <f t="shared" si="95"/>
        <v>NO ORIGINAL BUDGET</v>
      </c>
    </row>
    <row r="3080" spans="1:8">
      <c r="A3080" s="48" t="str">
        <f>('ANNEXURE B &amp; C'!AC$3)</f>
        <v>420201</v>
      </c>
      <c r="B3080" s="2">
        <v>1020014</v>
      </c>
      <c r="C3080" s="2" t="s">
        <v>14</v>
      </c>
      <c r="D3080" s="20">
        <v>0</v>
      </c>
      <c r="E3080" s="20">
        <v>0</v>
      </c>
      <c r="F3080" s="38">
        <f>('ANNEXURE B &amp; C'!AC$21)</f>
        <v>0</v>
      </c>
      <c r="G3080" s="9" t="str">
        <f t="shared" si="94"/>
        <v/>
      </c>
      <c r="H3080" s="52" t="str">
        <f t="shared" si="95"/>
        <v/>
      </c>
    </row>
    <row r="3081" spans="1:8" ht="15.75" thickBot="1">
      <c r="A3081" s="48" t="str">
        <f>('ANNEXURE B &amp; C'!AC$3)</f>
        <v>420201</v>
      </c>
      <c r="B3081" s="3">
        <v>1029990</v>
      </c>
      <c r="C3081" s="3" t="s">
        <v>15</v>
      </c>
      <c r="D3081" s="41">
        <v>987292</v>
      </c>
      <c r="E3081" s="41">
        <v>489257.61</v>
      </c>
      <c r="F3081" s="41">
        <f>SUM(F3069:F3080)</f>
        <v>958885</v>
      </c>
      <c r="G3081" s="9" t="str">
        <f t="shared" si="94"/>
        <v/>
      </c>
      <c r="H3081" s="52">
        <f t="shared" si="95"/>
        <v>-2.8772642743990634E-2</v>
      </c>
    </row>
    <row r="3082" spans="1:8">
      <c r="B3082" s="1"/>
      <c r="C3082" s="1"/>
      <c r="D3082" s="31"/>
      <c r="E3082" s="31"/>
      <c r="F3082" s="31"/>
      <c r="G3082" s="9" t="str">
        <f t="shared" ref="G3082:G3145" si="96">IF(E3082&lt;0.01,"",IF(E3082&gt;F3082,"BUDGET ERROR - INSUFICIENT",""))</f>
        <v/>
      </c>
      <c r="H3082" s="52" t="str">
        <f t="shared" ref="H3082:H3145" si="97">IF(F3082&lt;0.1,"",IF(D3082=0,"NO ORIGINAL BUDGET",(F3082-D3082)/D3082))</f>
        <v/>
      </c>
    </row>
    <row r="3083" spans="1:8">
      <c r="A3083" s="48" t="str">
        <f>('ANNEXURE B &amp; C'!AC$3)</f>
        <v>420201</v>
      </c>
      <c r="B3083" s="1">
        <v>1030000</v>
      </c>
      <c r="C3083" s="1" t="s">
        <v>16</v>
      </c>
      <c r="D3083" s="31"/>
      <c r="E3083" s="31"/>
      <c r="F3083" s="31"/>
      <c r="G3083" s="9" t="str">
        <f t="shared" si="96"/>
        <v/>
      </c>
      <c r="H3083" s="52" t="str">
        <f t="shared" si="97"/>
        <v/>
      </c>
    </row>
    <row r="3084" spans="1:8">
      <c r="A3084" s="48" t="str">
        <f>('ANNEXURE B &amp; C'!AC$3)</f>
        <v>420201</v>
      </c>
      <c r="B3084" s="2">
        <v>1030001</v>
      </c>
      <c r="C3084" s="2" t="s">
        <v>17</v>
      </c>
      <c r="D3084" s="20">
        <v>0</v>
      </c>
      <c r="E3084" s="20">
        <v>0</v>
      </c>
      <c r="F3084" s="38">
        <f>('ANNEXURE B &amp; C'!AC$25)</f>
        <v>0</v>
      </c>
      <c r="G3084" s="9" t="str">
        <f t="shared" si="96"/>
        <v/>
      </c>
      <c r="H3084" s="52" t="str">
        <f t="shared" si="97"/>
        <v/>
      </c>
    </row>
    <row r="3085" spans="1:8">
      <c r="A3085" s="48" t="str">
        <f>('ANNEXURE B &amp; C'!AC$3)</f>
        <v>420201</v>
      </c>
      <c r="B3085" s="2">
        <v>1030002</v>
      </c>
      <c r="C3085" s="2" t="s">
        <v>18</v>
      </c>
      <c r="D3085" s="20">
        <v>0</v>
      </c>
      <c r="E3085" s="20">
        <v>0</v>
      </c>
      <c r="F3085" s="38">
        <f>('ANNEXURE B &amp; C'!AC$26)</f>
        <v>0</v>
      </c>
      <c r="G3085" s="9" t="str">
        <f t="shared" si="96"/>
        <v/>
      </c>
      <c r="H3085" s="52" t="str">
        <f t="shared" si="97"/>
        <v/>
      </c>
    </row>
    <row r="3086" spans="1:8">
      <c r="A3086" s="48" t="str">
        <f>('ANNEXURE B &amp; C'!AC$3)</f>
        <v>420201</v>
      </c>
      <c r="B3086" s="2">
        <v>1030003</v>
      </c>
      <c r="C3086" s="2" t="s">
        <v>19</v>
      </c>
      <c r="D3086" s="20">
        <v>0</v>
      </c>
      <c r="E3086" s="20">
        <v>0</v>
      </c>
      <c r="F3086" s="38">
        <f>('ANNEXURE B &amp; C'!AC$27)</f>
        <v>0</v>
      </c>
      <c r="G3086" s="9" t="str">
        <f t="shared" si="96"/>
        <v/>
      </c>
      <c r="H3086" s="52" t="str">
        <f t="shared" si="97"/>
        <v/>
      </c>
    </row>
    <row r="3087" spans="1:8">
      <c r="A3087" s="48" t="str">
        <f>('ANNEXURE B &amp; C'!AC$3)</f>
        <v>420201</v>
      </c>
      <c r="B3087" s="2">
        <v>1030004</v>
      </c>
      <c r="C3087" s="2" t="s">
        <v>20</v>
      </c>
      <c r="D3087" s="20">
        <v>0</v>
      </c>
      <c r="E3087" s="20">
        <v>0</v>
      </c>
      <c r="F3087" s="38">
        <f>('ANNEXURE B &amp; C'!AC$28)</f>
        <v>0</v>
      </c>
      <c r="G3087" s="9" t="str">
        <f t="shared" si="96"/>
        <v/>
      </c>
      <c r="H3087" s="52" t="str">
        <f t="shared" si="97"/>
        <v/>
      </c>
    </row>
    <row r="3088" spans="1:8">
      <c r="A3088" s="48" t="str">
        <f>('ANNEXURE B &amp; C'!AC$3)</f>
        <v>420201</v>
      </c>
      <c r="B3088" s="3">
        <v>1039990</v>
      </c>
      <c r="C3088" s="3" t="s">
        <v>21</v>
      </c>
      <c r="D3088" s="39">
        <v>0</v>
      </c>
      <c r="E3088" s="39">
        <v>0</v>
      </c>
      <c r="F3088" s="39">
        <f>SUM(F3084:F3087)</f>
        <v>0</v>
      </c>
      <c r="G3088" s="9" t="str">
        <f t="shared" si="96"/>
        <v/>
      </c>
      <c r="H3088" s="52" t="str">
        <f t="shared" si="97"/>
        <v/>
      </c>
    </row>
    <row r="3089" spans="1:8">
      <c r="B3089" s="1"/>
      <c r="C3089" s="1"/>
      <c r="D3089" s="31"/>
      <c r="E3089" s="31"/>
      <c r="F3089" s="31"/>
      <c r="G3089" s="9" t="str">
        <f t="shared" si="96"/>
        <v/>
      </c>
      <c r="H3089" s="52" t="str">
        <f t="shared" si="97"/>
        <v/>
      </c>
    </row>
    <row r="3090" spans="1:8">
      <c r="A3090" s="48" t="str">
        <f>('ANNEXURE B &amp; C'!AC$3)</f>
        <v>420201</v>
      </c>
      <c r="B3090" s="1">
        <v>1040000</v>
      </c>
      <c r="C3090" s="1" t="s">
        <v>22</v>
      </c>
      <c r="D3090" s="31"/>
      <c r="E3090" s="31"/>
      <c r="F3090" s="31"/>
      <c r="G3090" s="9" t="str">
        <f t="shared" si="96"/>
        <v/>
      </c>
      <c r="H3090" s="52" t="str">
        <f t="shared" si="97"/>
        <v/>
      </c>
    </row>
    <row r="3091" spans="1:8">
      <c r="A3091" s="48" t="str">
        <f>('ANNEXURE B &amp; C'!AC$3)</f>
        <v>420201</v>
      </c>
      <c r="B3091" s="2">
        <v>1040001</v>
      </c>
      <c r="C3091" s="2" t="s">
        <v>23</v>
      </c>
      <c r="D3091" s="20">
        <v>0</v>
      </c>
      <c r="E3091" s="20">
        <v>0</v>
      </c>
      <c r="F3091" s="38">
        <f>('ANNEXURE B &amp; C'!AC$32)</f>
        <v>0</v>
      </c>
      <c r="G3091" s="9" t="str">
        <f t="shared" si="96"/>
        <v/>
      </c>
      <c r="H3091" s="52" t="str">
        <f t="shared" si="97"/>
        <v/>
      </c>
    </row>
    <row r="3092" spans="1:8">
      <c r="A3092" s="48" t="str">
        <f>('ANNEXURE B &amp; C'!AC$3)</f>
        <v>420201</v>
      </c>
      <c r="B3092" s="2">
        <v>1040002</v>
      </c>
      <c r="C3092" s="2" t="s">
        <v>24</v>
      </c>
      <c r="D3092" s="20">
        <v>0</v>
      </c>
      <c r="E3092" s="20">
        <v>0</v>
      </c>
      <c r="F3092" s="38">
        <f>('ANNEXURE B &amp; C'!AC$33)</f>
        <v>0</v>
      </c>
      <c r="G3092" s="9" t="str">
        <f t="shared" si="96"/>
        <v/>
      </c>
      <c r="H3092" s="52" t="str">
        <f t="shared" si="97"/>
        <v/>
      </c>
    </row>
    <row r="3093" spans="1:8">
      <c r="A3093" s="48" t="str">
        <f>('ANNEXURE B &amp; C'!AC$3)</f>
        <v>420201</v>
      </c>
      <c r="B3093" s="2">
        <v>1040003</v>
      </c>
      <c r="C3093" s="2" t="s">
        <v>25</v>
      </c>
      <c r="D3093" s="20">
        <v>0</v>
      </c>
      <c r="E3093" s="20">
        <v>0</v>
      </c>
      <c r="F3093" s="38">
        <f>('ANNEXURE B &amp; C'!AC$34)</f>
        <v>0</v>
      </c>
      <c r="G3093" s="9" t="str">
        <f t="shared" si="96"/>
        <v/>
      </c>
      <c r="H3093" s="52" t="str">
        <f t="shared" si="97"/>
        <v/>
      </c>
    </row>
    <row r="3094" spans="1:8">
      <c r="A3094" s="48" t="str">
        <f>('ANNEXURE B &amp; C'!AC$3)</f>
        <v>420201</v>
      </c>
      <c r="B3094" s="2">
        <v>1040004</v>
      </c>
      <c r="C3094" s="2" t="s">
        <v>26</v>
      </c>
      <c r="D3094" s="20">
        <v>0</v>
      </c>
      <c r="E3094" s="20">
        <v>0</v>
      </c>
      <c r="F3094" s="38">
        <f>('ANNEXURE B &amp; C'!AC$35)</f>
        <v>0</v>
      </c>
      <c r="G3094" s="9" t="str">
        <f t="shared" si="96"/>
        <v/>
      </c>
      <c r="H3094" s="52" t="str">
        <f t="shared" si="97"/>
        <v/>
      </c>
    </row>
    <row r="3095" spans="1:8">
      <c r="A3095" s="48" t="str">
        <f>('ANNEXURE B &amp; C'!AC$3)</f>
        <v>420201</v>
      </c>
      <c r="B3095" s="2">
        <v>1040005</v>
      </c>
      <c r="C3095" s="2" t="s">
        <v>27</v>
      </c>
      <c r="D3095" s="20">
        <v>0</v>
      </c>
      <c r="E3095" s="20">
        <v>0</v>
      </c>
      <c r="F3095" s="38">
        <f>('ANNEXURE B &amp; C'!AC$36)</f>
        <v>0</v>
      </c>
      <c r="G3095" s="9" t="str">
        <f t="shared" si="96"/>
        <v/>
      </c>
      <c r="H3095" s="52" t="str">
        <f t="shared" si="97"/>
        <v/>
      </c>
    </row>
    <row r="3096" spans="1:8">
      <c r="A3096" s="48" t="str">
        <f>('ANNEXURE B &amp; C'!AC$3)</f>
        <v>420201</v>
      </c>
      <c r="B3096" s="2">
        <v>1040006</v>
      </c>
      <c r="C3096" s="2" t="s">
        <v>28</v>
      </c>
      <c r="D3096" s="20">
        <v>0</v>
      </c>
      <c r="E3096" s="20">
        <v>0</v>
      </c>
      <c r="F3096" s="38">
        <f>('ANNEXURE B &amp; C'!AC$37)</f>
        <v>0</v>
      </c>
      <c r="G3096" s="9" t="str">
        <f t="shared" si="96"/>
        <v/>
      </c>
      <c r="H3096" s="52" t="str">
        <f t="shared" si="97"/>
        <v/>
      </c>
    </row>
    <row r="3097" spans="1:8">
      <c r="A3097" s="48" t="str">
        <f>('ANNEXURE B &amp; C'!AC$3)</f>
        <v>420201</v>
      </c>
      <c r="B3097" s="2">
        <v>1040007</v>
      </c>
      <c r="C3097" s="2" t="s">
        <v>29</v>
      </c>
      <c r="D3097" s="20">
        <v>0</v>
      </c>
      <c r="E3097" s="20">
        <v>0</v>
      </c>
      <c r="F3097" s="38">
        <f>('ANNEXURE B &amp; C'!AC$38)</f>
        <v>0</v>
      </c>
      <c r="G3097" s="9" t="str">
        <f t="shared" si="96"/>
        <v/>
      </c>
      <c r="H3097" s="52" t="str">
        <f t="shared" si="97"/>
        <v/>
      </c>
    </row>
    <row r="3098" spans="1:8">
      <c r="A3098" s="48" t="str">
        <f>('ANNEXURE B &amp; C'!AC$3)</f>
        <v>420201</v>
      </c>
      <c r="B3098" s="2">
        <v>1040008</v>
      </c>
      <c r="C3098" s="2" t="s">
        <v>30</v>
      </c>
      <c r="D3098" s="20">
        <v>0</v>
      </c>
      <c r="E3098" s="20">
        <v>0</v>
      </c>
      <c r="F3098" s="38">
        <f>('ANNEXURE B &amp; C'!AC$39)</f>
        <v>0</v>
      </c>
      <c r="G3098" s="9" t="str">
        <f t="shared" si="96"/>
        <v/>
      </c>
      <c r="H3098" s="52" t="str">
        <f t="shared" si="97"/>
        <v/>
      </c>
    </row>
    <row r="3099" spans="1:8">
      <c r="A3099" s="48" t="str">
        <f>('ANNEXURE B &amp; C'!AC$3)</f>
        <v>420201</v>
      </c>
      <c r="B3099" s="3">
        <v>1049990</v>
      </c>
      <c r="C3099" s="3" t="s">
        <v>31</v>
      </c>
      <c r="D3099" s="39">
        <v>0</v>
      </c>
      <c r="E3099" s="39">
        <v>0</v>
      </c>
      <c r="F3099" s="39">
        <f>SUM(F3091:F3098)</f>
        <v>0</v>
      </c>
      <c r="G3099" s="9" t="str">
        <f t="shared" si="96"/>
        <v/>
      </c>
      <c r="H3099" s="52" t="str">
        <f t="shared" si="97"/>
        <v/>
      </c>
    </row>
    <row r="3100" spans="1:8">
      <c r="B3100" s="1"/>
      <c r="C3100" s="1"/>
      <c r="D3100" s="31"/>
      <c r="E3100" s="31"/>
      <c r="F3100" s="31"/>
      <c r="G3100" s="9" t="str">
        <f t="shared" si="96"/>
        <v/>
      </c>
      <c r="H3100" s="52" t="str">
        <f t="shared" si="97"/>
        <v/>
      </c>
    </row>
    <row r="3101" spans="1:8" ht="15.75" thickBot="1">
      <c r="A3101" s="48" t="str">
        <f>('ANNEXURE B &amp; C'!AC$3)</f>
        <v>420201</v>
      </c>
      <c r="B3101" s="4">
        <v>1049995</v>
      </c>
      <c r="C3101" s="4" t="s">
        <v>32</v>
      </c>
      <c r="D3101" s="40">
        <v>987292</v>
      </c>
      <c r="E3101" s="40">
        <v>489257.61</v>
      </c>
      <c r="F3101" s="40">
        <f>SUM(F3099+F3088+F3081)</f>
        <v>958885</v>
      </c>
      <c r="G3101" s="9" t="str">
        <f t="shared" si="96"/>
        <v/>
      </c>
      <c r="H3101" s="52">
        <f t="shared" si="97"/>
        <v>-2.8772642743990634E-2</v>
      </c>
    </row>
    <row r="3102" spans="1:8" ht="15.75" thickTop="1">
      <c r="B3102" s="1"/>
      <c r="C3102" s="1"/>
      <c r="D3102" s="31"/>
      <c r="E3102" s="31"/>
      <c r="F3102" s="31"/>
      <c r="G3102" s="9" t="str">
        <f t="shared" si="96"/>
        <v/>
      </c>
      <c r="H3102" s="52" t="str">
        <f t="shared" si="97"/>
        <v/>
      </c>
    </row>
    <row r="3103" spans="1:8">
      <c r="A3103" s="48" t="str">
        <f>('ANNEXURE B &amp; C'!AC$3)</f>
        <v>420201</v>
      </c>
      <c r="B3103" s="1">
        <v>1050000</v>
      </c>
      <c r="C3103" s="1" t="s">
        <v>33</v>
      </c>
      <c r="D3103" s="31"/>
      <c r="E3103" s="31"/>
      <c r="F3103" s="31"/>
      <c r="G3103" s="9" t="str">
        <f t="shared" si="96"/>
        <v/>
      </c>
      <c r="H3103" s="52" t="str">
        <f t="shared" si="97"/>
        <v/>
      </c>
    </row>
    <row r="3104" spans="1:8">
      <c r="B3104" s="1"/>
      <c r="C3104" s="1"/>
      <c r="D3104" s="31"/>
      <c r="E3104" s="31"/>
      <c r="F3104" s="31"/>
      <c r="G3104" s="9" t="str">
        <f t="shared" si="96"/>
        <v/>
      </c>
      <c r="H3104" s="52" t="str">
        <f t="shared" si="97"/>
        <v/>
      </c>
    </row>
    <row r="3105" spans="1:8">
      <c r="A3105" s="48" t="str">
        <f>('ANNEXURE B &amp; C'!AC$3)</f>
        <v>420201</v>
      </c>
      <c r="B3105" s="1">
        <v>1060000</v>
      </c>
      <c r="C3105" s="1" t="s">
        <v>34</v>
      </c>
      <c r="D3105" s="31"/>
      <c r="E3105" s="31"/>
      <c r="F3105" s="31"/>
      <c r="G3105" s="9" t="str">
        <f t="shared" si="96"/>
        <v/>
      </c>
      <c r="H3105" s="52" t="str">
        <f t="shared" si="97"/>
        <v/>
      </c>
    </row>
    <row r="3106" spans="1:8">
      <c r="A3106" s="48" t="str">
        <f>('ANNEXURE B &amp; C'!AC$3)</f>
        <v>420201</v>
      </c>
      <c r="B3106" s="2">
        <v>1060001</v>
      </c>
      <c r="C3106" s="2" t="s">
        <v>35</v>
      </c>
      <c r="D3106" s="20">
        <v>0</v>
      </c>
      <c r="E3106" s="20">
        <v>0</v>
      </c>
      <c r="F3106" s="38">
        <f>('ANNEXURE B &amp; C'!AC$47)</f>
        <v>0</v>
      </c>
      <c r="G3106" s="9" t="str">
        <f t="shared" si="96"/>
        <v/>
      </c>
      <c r="H3106" s="52" t="str">
        <f t="shared" si="97"/>
        <v/>
      </c>
    </row>
    <row r="3107" spans="1:8">
      <c r="A3107" s="48" t="str">
        <f>('ANNEXURE B &amp; C'!AC$3)</f>
        <v>420201</v>
      </c>
      <c r="B3107" s="2">
        <v>1060003</v>
      </c>
      <c r="C3107" s="2" t="s">
        <v>36</v>
      </c>
      <c r="D3107" s="20">
        <v>0</v>
      </c>
      <c r="E3107" s="20">
        <v>0</v>
      </c>
      <c r="F3107" s="38">
        <f>('ANNEXURE B &amp; C'!AC$48)</f>
        <v>0</v>
      </c>
      <c r="G3107" s="9" t="str">
        <f t="shared" si="96"/>
        <v/>
      </c>
      <c r="H3107" s="52" t="str">
        <f t="shared" si="97"/>
        <v/>
      </c>
    </row>
    <row r="3108" spans="1:8">
      <c r="A3108" s="48" t="str">
        <f>('ANNEXURE B &amp; C'!AC$3)</f>
        <v>420201</v>
      </c>
      <c r="B3108" s="2">
        <v>1060090</v>
      </c>
      <c r="C3108" s="2" t="s">
        <v>37</v>
      </c>
      <c r="D3108" s="20">
        <v>0</v>
      </c>
      <c r="E3108" s="20">
        <v>0</v>
      </c>
      <c r="F3108" s="38">
        <f>('ANNEXURE B &amp; C'!AC$49)</f>
        <v>0</v>
      </c>
      <c r="G3108" s="9" t="str">
        <f t="shared" si="96"/>
        <v/>
      </c>
      <c r="H3108" s="52" t="str">
        <f t="shared" si="97"/>
        <v/>
      </c>
    </row>
    <row r="3109" spans="1:8">
      <c r="A3109" s="48" t="str">
        <f>('ANNEXURE B &amp; C'!AC$3)</f>
        <v>420201</v>
      </c>
      <c r="B3109" s="2">
        <v>1060100</v>
      </c>
      <c r="C3109" s="2" t="s">
        <v>38</v>
      </c>
      <c r="D3109" s="20">
        <v>0</v>
      </c>
      <c r="E3109" s="20">
        <v>0</v>
      </c>
      <c r="F3109" s="38">
        <f>('ANNEXURE B &amp; C'!AC$50)</f>
        <v>0</v>
      </c>
      <c r="G3109" s="9" t="str">
        <f t="shared" si="96"/>
        <v/>
      </c>
      <c r="H3109" s="52" t="str">
        <f t="shared" si="97"/>
        <v/>
      </c>
    </row>
    <row r="3110" spans="1:8">
      <c r="A3110" s="48" t="str">
        <f>('ANNEXURE B &amp; C'!AC$3)</f>
        <v>420201</v>
      </c>
      <c r="B3110" s="2">
        <v>1060200</v>
      </c>
      <c r="C3110" s="2" t="s">
        <v>39</v>
      </c>
      <c r="D3110" s="20">
        <v>0</v>
      </c>
      <c r="E3110" s="20">
        <v>0</v>
      </c>
      <c r="F3110" s="38">
        <f>('ANNEXURE B &amp; C'!AC$51)</f>
        <v>0</v>
      </c>
      <c r="G3110" s="9" t="str">
        <f t="shared" si="96"/>
        <v/>
      </c>
      <c r="H3110" s="52" t="str">
        <f t="shared" si="97"/>
        <v/>
      </c>
    </row>
    <row r="3111" spans="1:8">
      <c r="A3111" s="48" t="str">
        <f>('ANNEXURE B &amp; C'!AC$3)</f>
        <v>420201</v>
      </c>
      <c r="B3111" s="2">
        <v>1060201</v>
      </c>
      <c r="C3111" s="2" t="s">
        <v>40</v>
      </c>
      <c r="D3111" s="20">
        <v>0</v>
      </c>
      <c r="E3111" s="20">
        <v>0</v>
      </c>
      <c r="F3111" s="38">
        <f>('ANNEXURE B &amp; C'!AC$52)</f>
        <v>0</v>
      </c>
      <c r="G3111" s="9" t="str">
        <f t="shared" si="96"/>
        <v/>
      </c>
      <c r="H3111" s="52" t="str">
        <f t="shared" si="97"/>
        <v/>
      </c>
    </row>
    <row r="3112" spans="1:8">
      <c r="A3112" s="48" t="str">
        <f>('ANNEXURE B &amp; C'!AC$3)</f>
        <v>420201</v>
      </c>
      <c r="B3112" s="2">
        <v>1060204</v>
      </c>
      <c r="C3112" s="2" t="s">
        <v>41</v>
      </c>
      <c r="D3112" s="20">
        <v>0</v>
      </c>
      <c r="E3112" s="20">
        <v>0</v>
      </c>
      <c r="F3112" s="38">
        <f>('ANNEXURE B &amp; C'!AC$53)</f>
        <v>0</v>
      </c>
      <c r="G3112" s="9" t="str">
        <f t="shared" si="96"/>
        <v/>
      </c>
      <c r="H3112" s="52" t="str">
        <f t="shared" si="97"/>
        <v/>
      </c>
    </row>
    <row r="3113" spans="1:8">
      <c r="A3113" s="48" t="str">
        <f>('ANNEXURE B &amp; C'!AC$3)</f>
        <v>420201</v>
      </c>
      <c r="B3113" s="2">
        <v>1060205</v>
      </c>
      <c r="C3113" s="2" t="s">
        <v>42</v>
      </c>
      <c r="D3113" s="20">
        <v>0</v>
      </c>
      <c r="E3113" s="20">
        <v>0</v>
      </c>
      <c r="F3113" s="38">
        <f>('ANNEXURE B &amp; C'!AC$54)</f>
        <v>0</v>
      </c>
      <c r="G3113" s="9" t="str">
        <f t="shared" si="96"/>
        <v/>
      </c>
      <c r="H3113" s="52" t="str">
        <f t="shared" si="97"/>
        <v/>
      </c>
    </row>
    <row r="3114" spans="1:8">
      <c r="A3114" s="48" t="str">
        <f>('ANNEXURE B &amp; C'!AC$3)</f>
        <v>420201</v>
      </c>
      <c r="B3114" s="2">
        <v>1060207</v>
      </c>
      <c r="C3114" s="2" t="s">
        <v>43</v>
      </c>
      <c r="D3114" s="20">
        <v>0</v>
      </c>
      <c r="E3114" s="20">
        <v>0</v>
      </c>
      <c r="F3114" s="38">
        <f>('ANNEXURE B &amp; C'!AC$55)</f>
        <v>0</v>
      </c>
      <c r="G3114" s="9" t="str">
        <f t="shared" si="96"/>
        <v/>
      </c>
      <c r="H3114" s="52" t="str">
        <f t="shared" si="97"/>
        <v/>
      </c>
    </row>
    <row r="3115" spans="1:8">
      <c r="A3115" s="48" t="str">
        <f>('ANNEXURE B &amp; C'!AC$3)</f>
        <v>420201</v>
      </c>
      <c r="B3115" s="2">
        <v>1060208</v>
      </c>
      <c r="C3115" s="2" t="s">
        <v>44</v>
      </c>
      <c r="D3115" s="20">
        <v>18000</v>
      </c>
      <c r="E3115" s="20">
        <v>6934.5</v>
      </c>
      <c r="F3115" s="38">
        <f>('ANNEXURE B &amp; C'!AC$56)</f>
        <v>6935</v>
      </c>
      <c r="G3115" s="9" t="str">
        <f t="shared" si="96"/>
        <v/>
      </c>
      <c r="H3115" s="52">
        <f t="shared" si="97"/>
        <v>-0.61472222222222217</v>
      </c>
    </row>
    <row r="3116" spans="1:8">
      <c r="A3116" s="48" t="str">
        <f>('ANNEXURE B &amp; C'!AC$3)</f>
        <v>420201</v>
      </c>
      <c r="B3116" s="2">
        <v>1060209</v>
      </c>
      <c r="C3116" s="2" t="s">
        <v>45</v>
      </c>
      <c r="D3116" s="20">
        <v>0</v>
      </c>
      <c r="E3116" s="20">
        <v>0</v>
      </c>
      <c r="F3116" s="38">
        <f>('ANNEXURE B &amp; C'!AC$57)</f>
        <v>0</v>
      </c>
      <c r="G3116" s="9" t="str">
        <f t="shared" si="96"/>
        <v/>
      </c>
      <c r="H3116" s="52" t="str">
        <f t="shared" si="97"/>
        <v/>
      </c>
    </row>
    <row r="3117" spans="1:8">
      <c r="A3117" s="48" t="str">
        <f>('ANNEXURE B &amp; C'!AC$3)</f>
        <v>420201</v>
      </c>
      <c r="B3117" s="2">
        <v>1060210</v>
      </c>
      <c r="C3117" s="2" t="s">
        <v>46</v>
      </c>
      <c r="D3117" s="20">
        <v>0</v>
      </c>
      <c r="E3117" s="20">
        <v>0</v>
      </c>
      <c r="F3117" s="38">
        <f>('ANNEXURE B &amp; C'!AC$58)</f>
        <v>0</v>
      </c>
      <c r="G3117" s="9" t="str">
        <f t="shared" si="96"/>
        <v/>
      </c>
      <c r="H3117" s="52" t="str">
        <f t="shared" si="97"/>
        <v/>
      </c>
    </row>
    <row r="3118" spans="1:8">
      <c r="A3118" s="48" t="str">
        <f>('ANNEXURE B &amp; C'!AC$3)</f>
        <v>420201</v>
      </c>
      <c r="B3118" s="2">
        <v>1060303</v>
      </c>
      <c r="C3118" s="2" t="s">
        <v>47</v>
      </c>
      <c r="D3118" s="20">
        <v>0</v>
      </c>
      <c r="E3118" s="20">
        <v>0</v>
      </c>
      <c r="F3118" s="38">
        <f>('ANNEXURE B &amp; C'!AC$59)</f>
        <v>0</v>
      </c>
      <c r="G3118" s="9" t="str">
        <f t="shared" si="96"/>
        <v/>
      </c>
      <c r="H3118" s="52" t="str">
        <f t="shared" si="97"/>
        <v/>
      </c>
    </row>
    <row r="3119" spans="1:8">
      <c r="A3119" s="48" t="str">
        <f>('ANNEXURE B &amp; C'!AC$3)</f>
        <v>420201</v>
      </c>
      <c r="B3119" s="2">
        <v>1060304</v>
      </c>
      <c r="C3119" s="2" t="s">
        <v>48</v>
      </c>
      <c r="D3119" s="20">
        <v>0</v>
      </c>
      <c r="E3119" s="20">
        <v>0</v>
      </c>
      <c r="F3119" s="38">
        <f>('ANNEXURE B &amp; C'!AC$60)</f>
        <v>0</v>
      </c>
      <c r="G3119" s="9" t="str">
        <f t="shared" si="96"/>
        <v/>
      </c>
      <c r="H3119" s="52" t="str">
        <f t="shared" si="97"/>
        <v/>
      </c>
    </row>
    <row r="3120" spans="1:8">
      <c r="A3120" s="48" t="str">
        <f>('ANNEXURE B &amp; C'!AC$3)</f>
        <v>420201</v>
      </c>
      <c r="B3120" s="2">
        <v>1060305</v>
      </c>
      <c r="C3120" s="2" t="s">
        <v>49</v>
      </c>
      <c r="D3120" s="20">
        <v>0</v>
      </c>
      <c r="E3120" s="20">
        <v>0</v>
      </c>
      <c r="F3120" s="38">
        <f>('ANNEXURE B &amp; C'!AC$61)</f>
        <v>0</v>
      </c>
      <c r="G3120" s="9" t="str">
        <f t="shared" si="96"/>
        <v/>
      </c>
      <c r="H3120" s="52" t="str">
        <f t="shared" si="97"/>
        <v/>
      </c>
    </row>
    <row r="3121" spans="1:8">
      <c r="A3121" s="48" t="str">
        <f>('ANNEXURE B &amp; C'!AC$3)</f>
        <v>420201</v>
      </c>
      <c r="B3121" s="2">
        <v>1060400</v>
      </c>
      <c r="C3121" s="2" t="s">
        <v>50</v>
      </c>
      <c r="D3121" s="20">
        <v>0</v>
      </c>
      <c r="E3121" s="20">
        <v>0</v>
      </c>
      <c r="F3121" s="38">
        <f>('ANNEXURE B &amp; C'!AC$62)</f>
        <v>0</v>
      </c>
      <c r="G3121" s="9" t="str">
        <f t="shared" si="96"/>
        <v/>
      </c>
      <c r="H3121" s="52" t="str">
        <f t="shared" si="97"/>
        <v/>
      </c>
    </row>
    <row r="3122" spans="1:8">
      <c r="A3122" s="48" t="str">
        <f>('ANNEXURE B &amp; C'!AC$3)</f>
        <v>420201</v>
      </c>
      <c r="B3122" s="2">
        <v>1060401</v>
      </c>
      <c r="C3122" s="2" t="s">
        <v>51</v>
      </c>
      <c r="D3122" s="20">
        <v>3000</v>
      </c>
      <c r="E3122" s="20">
        <v>0</v>
      </c>
      <c r="F3122" s="38">
        <f>('ANNEXURE B &amp; C'!AC$63)</f>
        <v>3000</v>
      </c>
      <c r="G3122" s="9" t="str">
        <f t="shared" si="96"/>
        <v/>
      </c>
      <c r="H3122" s="52">
        <f t="shared" si="97"/>
        <v>0</v>
      </c>
    </row>
    <row r="3123" spans="1:8">
      <c r="A3123" s="48" t="str">
        <f>('ANNEXURE B &amp; C'!AC$3)</f>
        <v>420201</v>
      </c>
      <c r="B3123" s="2">
        <v>1060402</v>
      </c>
      <c r="C3123" s="2" t="s">
        <v>52</v>
      </c>
      <c r="D3123" s="20">
        <v>0</v>
      </c>
      <c r="E3123" s="20">
        <v>0</v>
      </c>
      <c r="F3123" s="38">
        <f>('ANNEXURE B &amp; C'!AC$64)</f>
        <v>8511</v>
      </c>
      <c r="G3123" s="9" t="str">
        <f t="shared" si="96"/>
        <v/>
      </c>
      <c r="H3123" s="52" t="str">
        <f t="shared" si="97"/>
        <v>NO ORIGINAL BUDGET</v>
      </c>
    </row>
    <row r="3124" spans="1:8">
      <c r="A3124" s="48" t="str">
        <f>('ANNEXURE B &amp; C'!AC$3)</f>
        <v>420201</v>
      </c>
      <c r="B3124" s="2">
        <v>1060403</v>
      </c>
      <c r="C3124" s="2" t="s">
        <v>53</v>
      </c>
      <c r="D3124" s="20">
        <v>4500</v>
      </c>
      <c r="E3124" s="20">
        <v>2925</v>
      </c>
      <c r="F3124" s="38">
        <f>('ANNEXURE B &amp; C'!AC$65)</f>
        <v>4500</v>
      </c>
      <c r="G3124" s="9" t="str">
        <f t="shared" si="96"/>
        <v/>
      </c>
      <c r="H3124" s="52">
        <f t="shared" si="97"/>
        <v>0</v>
      </c>
    </row>
    <row r="3125" spans="1:8">
      <c r="A3125" s="48" t="str">
        <f>('ANNEXURE B &amp; C'!AC$3)</f>
        <v>420201</v>
      </c>
      <c r="B3125" s="2">
        <v>1060404</v>
      </c>
      <c r="C3125" s="2" t="s">
        <v>54</v>
      </c>
      <c r="D3125" s="20">
        <v>0</v>
      </c>
      <c r="E3125" s="20">
        <v>0</v>
      </c>
      <c r="F3125" s="38">
        <f>('ANNEXURE B &amp; C'!AC$66)</f>
        <v>0</v>
      </c>
      <c r="G3125" s="9" t="str">
        <f t="shared" si="96"/>
        <v/>
      </c>
      <c r="H3125" s="52" t="str">
        <f t="shared" si="97"/>
        <v/>
      </c>
    </row>
    <row r="3126" spans="1:8">
      <c r="A3126" s="48" t="str">
        <f>('ANNEXURE B &amp; C'!AC$3)</f>
        <v>420201</v>
      </c>
      <c r="B3126" s="2">
        <v>1060405</v>
      </c>
      <c r="C3126" s="2" t="s">
        <v>55</v>
      </c>
      <c r="D3126" s="20">
        <v>0</v>
      </c>
      <c r="E3126" s="20">
        <v>0</v>
      </c>
      <c r="F3126" s="38">
        <f>('ANNEXURE B &amp; C'!AC$67)</f>
        <v>0</v>
      </c>
      <c r="G3126" s="9" t="str">
        <f t="shared" si="96"/>
        <v/>
      </c>
      <c r="H3126" s="52" t="str">
        <f t="shared" si="97"/>
        <v/>
      </c>
    </row>
    <row r="3127" spans="1:8">
      <c r="A3127" s="48" t="str">
        <f>('ANNEXURE B &amp; C'!AC$3)</f>
        <v>420201</v>
      </c>
      <c r="B3127" s="2">
        <v>1060601</v>
      </c>
      <c r="C3127" s="2" t="s">
        <v>56</v>
      </c>
      <c r="D3127" s="20">
        <v>0</v>
      </c>
      <c r="E3127" s="20">
        <v>0</v>
      </c>
      <c r="F3127" s="38">
        <f>('ANNEXURE B &amp; C'!AC$68)</f>
        <v>0</v>
      </c>
      <c r="G3127" s="9" t="str">
        <f t="shared" si="96"/>
        <v/>
      </c>
      <c r="H3127" s="52" t="str">
        <f t="shared" si="97"/>
        <v/>
      </c>
    </row>
    <row r="3128" spans="1:8">
      <c r="A3128" s="48" t="str">
        <f>('ANNEXURE B &amp; C'!AC$3)</f>
        <v>420201</v>
      </c>
      <c r="B3128" s="2">
        <v>1060701</v>
      </c>
      <c r="C3128" s="2" t="s">
        <v>57</v>
      </c>
      <c r="D3128" s="20">
        <v>0</v>
      </c>
      <c r="E3128" s="20">
        <v>0</v>
      </c>
      <c r="F3128" s="38">
        <f>('ANNEXURE B &amp; C'!AC$69)</f>
        <v>0</v>
      </c>
      <c r="G3128" s="9" t="str">
        <f t="shared" si="96"/>
        <v/>
      </c>
      <c r="H3128" s="52" t="str">
        <f t="shared" si="97"/>
        <v/>
      </c>
    </row>
    <row r="3129" spans="1:8">
      <c r="A3129" s="48" t="str">
        <f>('ANNEXURE B &amp; C'!AC$3)</f>
        <v>420201</v>
      </c>
      <c r="B3129" s="2">
        <v>1060702</v>
      </c>
      <c r="C3129" s="2" t="s">
        <v>58</v>
      </c>
      <c r="D3129" s="20">
        <v>0</v>
      </c>
      <c r="E3129" s="20">
        <v>0</v>
      </c>
      <c r="F3129" s="38">
        <f>('ANNEXURE B &amp; C'!AC$70)</f>
        <v>0</v>
      </c>
      <c r="G3129" s="9" t="str">
        <f t="shared" si="96"/>
        <v/>
      </c>
      <c r="H3129" s="52" t="str">
        <f t="shared" si="97"/>
        <v/>
      </c>
    </row>
    <row r="3130" spans="1:8">
      <c r="A3130" s="48" t="str">
        <f>('ANNEXURE B &amp; C'!AC$3)</f>
        <v>420201</v>
      </c>
      <c r="B3130" s="2">
        <v>1061101</v>
      </c>
      <c r="C3130" s="2" t="s">
        <v>59</v>
      </c>
      <c r="D3130" s="20">
        <v>0</v>
      </c>
      <c r="E3130" s="20">
        <v>0</v>
      </c>
      <c r="F3130" s="38">
        <f>('ANNEXURE B &amp; C'!AC$71)</f>
        <v>0</v>
      </c>
      <c r="G3130" s="9" t="str">
        <f t="shared" si="96"/>
        <v/>
      </c>
      <c r="H3130" s="52" t="str">
        <f t="shared" si="97"/>
        <v/>
      </c>
    </row>
    <row r="3131" spans="1:8">
      <c r="A3131" s="48" t="str">
        <f>('ANNEXURE B &amp; C'!AC$3)</f>
        <v>420201</v>
      </c>
      <c r="B3131" s="2">
        <v>1061102</v>
      </c>
      <c r="C3131" s="2" t="s">
        <v>60</v>
      </c>
      <c r="D3131" s="20">
        <v>0</v>
      </c>
      <c r="E3131" s="20">
        <v>0</v>
      </c>
      <c r="F3131" s="38">
        <f>('ANNEXURE B &amp; C'!AC$72)</f>
        <v>0</v>
      </c>
      <c r="G3131" s="9" t="str">
        <f t="shared" si="96"/>
        <v/>
      </c>
      <c r="H3131" s="52" t="str">
        <f t="shared" si="97"/>
        <v/>
      </c>
    </row>
    <row r="3132" spans="1:8">
      <c r="A3132" s="48" t="str">
        <f>('ANNEXURE B &amp; C'!AC$3)</f>
        <v>420201</v>
      </c>
      <c r="B3132" s="2">
        <v>1061104</v>
      </c>
      <c r="C3132" s="2" t="s">
        <v>61</v>
      </c>
      <c r="D3132" s="20">
        <v>0</v>
      </c>
      <c r="E3132" s="20">
        <v>0</v>
      </c>
      <c r="F3132" s="38">
        <f>('ANNEXURE B &amp; C'!AC$73)</f>
        <v>0</v>
      </c>
      <c r="G3132" s="9" t="str">
        <f t="shared" si="96"/>
        <v/>
      </c>
      <c r="H3132" s="52" t="str">
        <f t="shared" si="97"/>
        <v/>
      </c>
    </row>
    <row r="3133" spans="1:8">
      <c r="A3133" s="48" t="str">
        <f>('ANNEXURE B &amp; C'!AC$3)</f>
        <v>420201</v>
      </c>
      <c r="B3133" s="2">
        <v>1061106</v>
      </c>
      <c r="C3133" s="2" t="s">
        <v>62</v>
      </c>
      <c r="D3133" s="20">
        <v>0</v>
      </c>
      <c r="E3133" s="20">
        <v>0</v>
      </c>
      <c r="F3133" s="38">
        <f>('ANNEXURE B &amp; C'!AC$74)</f>
        <v>0</v>
      </c>
      <c r="G3133" s="9" t="str">
        <f t="shared" si="96"/>
        <v/>
      </c>
      <c r="H3133" s="52" t="str">
        <f t="shared" si="97"/>
        <v/>
      </c>
    </row>
    <row r="3134" spans="1:8">
      <c r="A3134" s="48" t="str">
        <f>('ANNEXURE B &amp; C'!AC$3)</f>
        <v>420201</v>
      </c>
      <c r="B3134" s="2">
        <v>1061201</v>
      </c>
      <c r="C3134" s="2" t="s">
        <v>63</v>
      </c>
      <c r="D3134" s="20">
        <v>0</v>
      </c>
      <c r="E3134" s="20">
        <v>0</v>
      </c>
      <c r="F3134" s="38">
        <f>('ANNEXURE B &amp; C'!AC$75)</f>
        <v>0</v>
      </c>
      <c r="G3134" s="9" t="str">
        <f t="shared" si="96"/>
        <v/>
      </c>
      <c r="H3134" s="52" t="str">
        <f t="shared" si="97"/>
        <v/>
      </c>
    </row>
    <row r="3135" spans="1:8">
      <c r="A3135" s="48" t="str">
        <f>('ANNEXURE B &amp; C'!AC$3)</f>
        <v>420201</v>
      </c>
      <c r="B3135" s="2">
        <v>1061203</v>
      </c>
      <c r="C3135" s="2" t="s">
        <v>64</v>
      </c>
      <c r="D3135" s="20">
        <v>0</v>
      </c>
      <c r="E3135" s="20">
        <v>0</v>
      </c>
      <c r="F3135" s="38">
        <f>('ANNEXURE B &amp; C'!AC$76)</f>
        <v>0</v>
      </c>
      <c r="G3135" s="9" t="str">
        <f t="shared" si="96"/>
        <v/>
      </c>
      <c r="H3135" s="52" t="str">
        <f t="shared" si="97"/>
        <v/>
      </c>
    </row>
    <row r="3136" spans="1:8">
      <c r="A3136" s="48" t="str">
        <f>('ANNEXURE B &amp; C'!AC$3)</f>
        <v>420201</v>
      </c>
      <c r="B3136" s="2">
        <v>1061204</v>
      </c>
      <c r="C3136" s="2" t="s">
        <v>65</v>
      </c>
      <c r="D3136" s="20">
        <v>0</v>
      </c>
      <c r="E3136" s="20">
        <v>0</v>
      </c>
      <c r="F3136" s="38">
        <f>('ANNEXURE B &amp; C'!AC$77)</f>
        <v>0</v>
      </c>
      <c r="G3136" s="9" t="str">
        <f t="shared" si="96"/>
        <v/>
      </c>
      <c r="H3136" s="52" t="str">
        <f t="shared" si="97"/>
        <v/>
      </c>
    </row>
    <row r="3137" spans="1:8">
      <c r="A3137" s="48" t="str">
        <f>('ANNEXURE B &amp; C'!AC$3)</f>
        <v>420201</v>
      </c>
      <c r="B3137" s="2">
        <v>1061501</v>
      </c>
      <c r="C3137" s="2" t="s">
        <v>66</v>
      </c>
      <c r="D3137" s="20">
        <v>6000</v>
      </c>
      <c r="E3137" s="20">
        <v>0</v>
      </c>
      <c r="F3137" s="38">
        <f>('ANNEXURE B &amp; C'!AC$78)</f>
        <v>3951</v>
      </c>
      <c r="G3137" s="9" t="str">
        <f t="shared" si="96"/>
        <v/>
      </c>
      <c r="H3137" s="52">
        <f t="shared" si="97"/>
        <v>-0.34150000000000003</v>
      </c>
    </row>
    <row r="3138" spans="1:8">
      <c r="A3138" s="48" t="str">
        <f>('ANNEXURE B &amp; C'!AC$3)</f>
        <v>420201</v>
      </c>
      <c r="B3138" s="2">
        <v>1061502</v>
      </c>
      <c r="C3138" s="2" t="s">
        <v>67</v>
      </c>
      <c r="D3138" s="20">
        <v>0</v>
      </c>
      <c r="E3138" s="20">
        <v>0</v>
      </c>
      <c r="F3138" s="38">
        <f>('ANNEXURE B &amp; C'!AC$79)</f>
        <v>0</v>
      </c>
      <c r="G3138" s="9" t="str">
        <f t="shared" si="96"/>
        <v/>
      </c>
      <c r="H3138" s="52" t="str">
        <f t="shared" si="97"/>
        <v/>
      </c>
    </row>
    <row r="3139" spans="1:8">
      <c r="A3139" s="48" t="str">
        <f>('ANNEXURE B &amp; C'!AC$3)</f>
        <v>420201</v>
      </c>
      <c r="B3139" s="2">
        <v>1061507</v>
      </c>
      <c r="C3139" s="2" t="s">
        <v>68</v>
      </c>
      <c r="D3139" s="20">
        <v>0</v>
      </c>
      <c r="E3139" s="20">
        <v>0</v>
      </c>
      <c r="F3139" s="38">
        <f>('ANNEXURE B &amp; C'!AC$80)</f>
        <v>0</v>
      </c>
      <c r="G3139" s="9" t="str">
        <f t="shared" si="96"/>
        <v/>
      </c>
      <c r="H3139" s="52" t="str">
        <f t="shared" si="97"/>
        <v/>
      </c>
    </row>
    <row r="3140" spans="1:8">
      <c r="A3140" s="48" t="str">
        <f>('ANNEXURE B &amp; C'!AC$3)</f>
        <v>420201</v>
      </c>
      <c r="B3140" s="2">
        <v>1061508</v>
      </c>
      <c r="C3140" s="2" t="s">
        <v>69</v>
      </c>
      <c r="D3140" s="20">
        <v>0</v>
      </c>
      <c r="E3140" s="20">
        <v>0</v>
      </c>
      <c r="F3140" s="38">
        <f>('ANNEXURE B &amp; C'!AC$81)</f>
        <v>0</v>
      </c>
      <c r="G3140" s="9" t="str">
        <f t="shared" si="96"/>
        <v/>
      </c>
      <c r="H3140" s="52" t="str">
        <f t="shared" si="97"/>
        <v/>
      </c>
    </row>
    <row r="3141" spans="1:8">
      <c r="A3141" s="48" t="str">
        <f>('ANNEXURE B &amp; C'!AC$3)</f>
        <v>420201</v>
      </c>
      <c r="B3141" s="2">
        <v>1061701</v>
      </c>
      <c r="C3141" s="2" t="s">
        <v>70</v>
      </c>
      <c r="D3141" s="20">
        <v>0</v>
      </c>
      <c r="E3141" s="20">
        <v>0</v>
      </c>
      <c r="F3141" s="38">
        <f>('ANNEXURE B &amp; C'!AC$82)</f>
        <v>0</v>
      </c>
      <c r="G3141" s="9" t="str">
        <f t="shared" si="96"/>
        <v/>
      </c>
      <c r="H3141" s="52" t="str">
        <f t="shared" si="97"/>
        <v/>
      </c>
    </row>
    <row r="3142" spans="1:8">
      <c r="A3142" s="48" t="str">
        <f>('ANNEXURE B &amp; C'!AC$3)</f>
        <v>420201</v>
      </c>
      <c r="B3142" s="2">
        <v>1061705</v>
      </c>
      <c r="C3142" s="2" t="s">
        <v>71</v>
      </c>
      <c r="D3142" s="20">
        <v>0</v>
      </c>
      <c r="E3142" s="20">
        <v>0</v>
      </c>
      <c r="F3142" s="38">
        <f>('ANNEXURE B &amp; C'!AC$83)</f>
        <v>0</v>
      </c>
      <c r="G3142" s="9" t="str">
        <f t="shared" si="96"/>
        <v/>
      </c>
      <c r="H3142" s="52" t="str">
        <f t="shared" si="97"/>
        <v/>
      </c>
    </row>
    <row r="3143" spans="1:8">
      <c r="A3143" s="48" t="str">
        <f>('ANNEXURE B &amp; C'!AC$3)</f>
        <v>420201</v>
      </c>
      <c r="B3143" s="2">
        <v>1061799</v>
      </c>
      <c r="C3143" s="2" t="s">
        <v>72</v>
      </c>
      <c r="D3143" s="20">
        <v>0</v>
      </c>
      <c r="E3143" s="20">
        <v>0</v>
      </c>
      <c r="F3143" s="38">
        <f>('ANNEXURE B &amp; C'!AC$84)</f>
        <v>2378</v>
      </c>
      <c r="G3143" s="9" t="str">
        <f t="shared" si="96"/>
        <v/>
      </c>
      <c r="H3143" s="52" t="str">
        <f t="shared" si="97"/>
        <v>NO ORIGINAL BUDGET</v>
      </c>
    </row>
    <row r="3144" spans="1:8">
      <c r="A3144" s="48" t="str">
        <f>('ANNEXURE B &amp; C'!AC$3)</f>
        <v>420201</v>
      </c>
      <c r="B3144" s="2">
        <v>1061800</v>
      </c>
      <c r="C3144" s="2" t="s">
        <v>73</v>
      </c>
      <c r="D3144" s="20">
        <v>0</v>
      </c>
      <c r="E3144" s="20">
        <v>0</v>
      </c>
      <c r="F3144" s="38">
        <f>('ANNEXURE B &amp; C'!AC$85)</f>
        <v>48000</v>
      </c>
      <c r="G3144" s="9" t="str">
        <f t="shared" si="96"/>
        <v/>
      </c>
      <c r="H3144" s="52" t="str">
        <f t="shared" si="97"/>
        <v>NO ORIGINAL BUDGET</v>
      </c>
    </row>
    <row r="3145" spans="1:8">
      <c r="A3145" s="48" t="str">
        <f>('ANNEXURE B &amp; C'!AC$3)</f>
        <v>420201</v>
      </c>
      <c r="B3145" s="2">
        <v>1061801</v>
      </c>
      <c r="C3145" s="2" t="s">
        <v>74</v>
      </c>
      <c r="D3145" s="20">
        <v>0</v>
      </c>
      <c r="E3145" s="20">
        <v>0</v>
      </c>
      <c r="F3145" s="38">
        <f>('ANNEXURE B &amp; C'!AC$86)</f>
        <v>6974</v>
      </c>
      <c r="G3145" s="9" t="str">
        <f t="shared" si="96"/>
        <v/>
      </c>
      <c r="H3145" s="52" t="str">
        <f t="shared" si="97"/>
        <v>NO ORIGINAL BUDGET</v>
      </c>
    </row>
    <row r="3146" spans="1:8">
      <c r="A3146" s="48" t="str">
        <f>('ANNEXURE B &amp; C'!AC$3)</f>
        <v>420201</v>
      </c>
      <c r="B3146" s="2">
        <v>1061802</v>
      </c>
      <c r="C3146" s="2" t="s">
        <v>75</v>
      </c>
      <c r="D3146" s="20">
        <v>0</v>
      </c>
      <c r="E3146" s="20">
        <v>0</v>
      </c>
      <c r="F3146" s="38">
        <f>('ANNEXURE B &amp; C'!AC$87)</f>
        <v>0</v>
      </c>
      <c r="G3146" s="9" t="str">
        <f t="shared" ref="G3146:G3209" si="98">IF(E3146&lt;0.01,"",IF(E3146&gt;F3146,"BUDGET ERROR - INSUFICIENT",""))</f>
        <v/>
      </c>
      <c r="H3146" s="52" t="str">
        <f t="shared" ref="H3146:H3209" si="99">IF(F3146&lt;0.1,"",IF(D3146=0,"NO ORIGINAL BUDGET",(F3146-D3146)/D3146))</f>
        <v/>
      </c>
    </row>
    <row r="3147" spans="1:8">
      <c r="A3147" s="48" t="str">
        <f>('ANNEXURE B &amp; C'!AC$3)</f>
        <v>420201</v>
      </c>
      <c r="B3147" s="2">
        <v>1061805</v>
      </c>
      <c r="C3147" s="2" t="s">
        <v>76</v>
      </c>
      <c r="D3147" s="20">
        <v>0</v>
      </c>
      <c r="E3147" s="20">
        <v>0</v>
      </c>
      <c r="F3147" s="38">
        <f>('ANNEXURE B &amp; C'!AC$88)</f>
        <v>0</v>
      </c>
      <c r="G3147" s="9" t="str">
        <f t="shared" si="98"/>
        <v/>
      </c>
      <c r="H3147" s="52" t="str">
        <f t="shared" si="99"/>
        <v/>
      </c>
    </row>
    <row r="3148" spans="1:8">
      <c r="A3148" s="48" t="str">
        <f>('ANNEXURE B &amp; C'!AC$3)</f>
        <v>420201</v>
      </c>
      <c r="B3148" s="2">
        <v>1061806</v>
      </c>
      <c r="C3148" s="2" t="s">
        <v>77</v>
      </c>
      <c r="D3148" s="20">
        <v>19000</v>
      </c>
      <c r="E3148" s="20">
        <v>17421.060000000001</v>
      </c>
      <c r="F3148" s="38">
        <f>('ANNEXURE B &amp; C'!AC$89)</f>
        <v>29000</v>
      </c>
      <c r="G3148" s="9" t="str">
        <f t="shared" si="98"/>
        <v/>
      </c>
      <c r="H3148" s="52">
        <f t="shared" si="99"/>
        <v>0.52631578947368418</v>
      </c>
    </row>
    <row r="3149" spans="1:8">
      <c r="A3149" s="48" t="str">
        <f>('ANNEXURE B &amp; C'!AC$3)</f>
        <v>420201</v>
      </c>
      <c r="B3149" s="2">
        <v>1061899</v>
      </c>
      <c r="C3149" s="2" t="s">
        <v>78</v>
      </c>
      <c r="D3149" s="20">
        <v>0</v>
      </c>
      <c r="E3149" s="20">
        <v>0</v>
      </c>
      <c r="F3149" s="38">
        <f>('ANNEXURE B &amp; C'!AC$90)</f>
        <v>0</v>
      </c>
      <c r="G3149" s="9" t="str">
        <f t="shared" si="98"/>
        <v/>
      </c>
      <c r="H3149" s="52" t="str">
        <f t="shared" si="99"/>
        <v/>
      </c>
    </row>
    <row r="3150" spans="1:8">
      <c r="A3150" s="48" t="str">
        <f>('ANNEXURE B &amp; C'!AC$3)</f>
        <v>420201</v>
      </c>
      <c r="B3150" s="2">
        <v>1061900</v>
      </c>
      <c r="C3150" s="2" t="s">
        <v>79</v>
      </c>
      <c r="D3150" s="20">
        <v>26640</v>
      </c>
      <c r="E3150" s="20">
        <v>4849.5600000000004</v>
      </c>
      <c r="F3150" s="38">
        <f>('ANNEXURE B &amp; C'!AC$91)</f>
        <v>26640</v>
      </c>
      <c r="G3150" s="9" t="str">
        <f t="shared" si="98"/>
        <v/>
      </c>
      <c r="H3150" s="52">
        <f t="shared" si="99"/>
        <v>0</v>
      </c>
    </row>
    <row r="3151" spans="1:8">
      <c r="A3151" s="48" t="str">
        <f>('ANNEXURE B &amp; C'!AC$3)</f>
        <v>420201</v>
      </c>
      <c r="B3151" s="2">
        <v>1061902</v>
      </c>
      <c r="C3151" s="2" t="s">
        <v>80</v>
      </c>
      <c r="D3151" s="20">
        <v>0</v>
      </c>
      <c r="E3151" s="20">
        <v>0</v>
      </c>
      <c r="F3151" s="38">
        <f>('ANNEXURE B &amp; C'!AC$92)</f>
        <v>0</v>
      </c>
      <c r="G3151" s="9" t="str">
        <f t="shared" si="98"/>
        <v/>
      </c>
      <c r="H3151" s="52" t="str">
        <f t="shared" si="99"/>
        <v/>
      </c>
    </row>
    <row r="3152" spans="1:8">
      <c r="A3152" s="48" t="str">
        <f>('ANNEXURE B &amp; C'!AC$3)</f>
        <v>420201</v>
      </c>
      <c r="B3152" s="2">
        <v>1061903</v>
      </c>
      <c r="C3152" s="2" t="s">
        <v>81</v>
      </c>
      <c r="D3152" s="20">
        <v>0</v>
      </c>
      <c r="E3152" s="20">
        <v>0</v>
      </c>
      <c r="F3152" s="38">
        <f>('ANNEXURE B &amp; C'!AC$93)</f>
        <v>0</v>
      </c>
      <c r="G3152" s="9" t="str">
        <f t="shared" si="98"/>
        <v/>
      </c>
      <c r="H3152" s="52" t="str">
        <f t="shared" si="99"/>
        <v/>
      </c>
    </row>
    <row r="3153" spans="1:8">
      <c r="A3153" s="48" t="str">
        <f>('ANNEXURE B &amp; C'!AC$3)</f>
        <v>420201</v>
      </c>
      <c r="B3153" s="2">
        <v>1061904</v>
      </c>
      <c r="C3153" s="2" t="s">
        <v>82</v>
      </c>
      <c r="D3153" s="20">
        <v>0</v>
      </c>
      <c r="E3153" s="20">
        <v>0</v>
      </c>
      <c r="F3153" s="38">
        <f>('ANNEXURE B &amp; C'!AC$94)</f>
        <v>0</v>
      </c>
      <c r="G3153" s="9" t="str">
        <f t="shared" si="98"/>
        <v/>
      </c>
      <c r="H3153" s="52" t="str">
        <f t="shared" si="99"/>
        <v/>
      </c>
    </row>
    <row r="3154" spans="1:8">
      <c r="A3154" s="48" t="str">
        <f>('ANNEXURE B &amp; C'!AC$3)</f>
        <v>420201</v>
      </c>
      <c r="B3154" s="2">
        <v>1062001</v>
      </c>
      <c r="C3154" s="2" t="s">
        <v>83</v>
      </c>
      <c r="D3154" s="20">
        <v>0</v>
      </c>
      <c r="E3154" s="20">
        <v>0</v>
      </c>
      <c r="F3154" s="38">
        <f>('ANNEXURE B &amp; C'!AC$95)</f>
        <v>0</v>
      </c>
      <c r="G3154" s="9" t="str">
        <f t="shared" si="98"/>
        <v/>
      </c>
      <c r="H3154" s="52" t="str">
        <f t="shared" si="99"/>
        <v/>
      </c>
    </row>
    <row r="3155" spans="1:8">
      <c r="A3155" s="48" t="str">
        <f>('ANNEXURE B &amp; C'!AC$3)</f>
        <v>420201</v>
      </c>
      <c r="B3155" s="2">
        <v>1062003</v>
      </c>
      <c r="C3155" s="2" t="s">
        <v>84</v>
      </c>
      <c r="D3155" s="20">
        <v>0</v>
      </c>
      <c r="E3155" s="20">
        <v>0</v>
      </c>
      <c r="F3155" s="38">
        <f>('ANNEXURE B &amp; C'!AC$96)</f>
        <v>0</v>
      </c>
      <c r="G3155" s="9" t="str">
        <f t="shared" si="98"/>
        <v/>
      </c>
      <c r="H3155" s="52" t="str">
        <f t="shared" si="99"/>
        <v/>
      </c>
    </row>
    <row r="3156" spans="1:8">
      <c r="A3156" s="48" t="str">
        <f>('ANNEXURE B &amp; C'!AC$3)</f>
        <v>420201</v>
      </c>
      <c r="B3156" s="2">
        <v>1062009</v>
      </c>
      <c r="C3156" s="2" t="s">
        <v>85</v>
      </c>
      <c r="D3156" s="20">
        <v>0</v>
      </c>
      <c r="E3156" s="20">
        <v>0</v>
      </c>
      <c r="F3156" s="38">
        <f>('ANNEXURE B &amp; C'!AC$97)</f>
        <v>0</v>
      </c>
      <c r="G3156" s="9" t="str">
        <f t="shared" si="98"/>
        <v/>
      </c>
      <c r="H3156" s="52" t="str">
        <f t="shared" si="99"/>
        <v/>
      </c>
    </row>
    <row r="3157" spans="1:8">
      <c r="A3157" s="48" t="str">
        <f>('ANNEXURE B &amp; C'!AC$3)</f>
        <v>420201</v>
      </c>
      <c r="B3157" s="2">
        <v>1062010</v>
      </c>
      <c r="C3157" s="2" t="s">
        <v>86</v>
      </c>
      <c r="D3157" s="20">
        <v>0</v>
      </c>
      <c r="E3157" s="20">
        <v>0</v>
      </c>
      <c r="F3157" s="38">
        <f>('ANNEXURE B &amp; C'!AC$98)</f>
        <v>0</v>
      </c>
      <c r="G3157" s="9" t="str">
        <f t="shared" si="98"/>
        <v/>
      </c>
      <c r="H3157" s="52" t="str">
        <f t="shared" si="99"/>
        <v/>
      </c>
    </row>
    <row r="3158" spans="1:8">
      <c r="A3158" s="48" t="str">
        <f>('ANNEXURE B &amp; C'!AC$3)</f>
        <v>420201</v>
      </c>
      <c r="B3158" s="2">
        <v>1062201</v>
      </c>
      <c r="C3158" s="2" t="s">
        <v>87</v>
      </c>
      <c r="D3158" s="20">
        <v>0</v>
      </c>
      <c r="E3158" s="20">
        <v>0</v>
      </c>
      <c r="F3158" s="38">
        <f>('ANNEXURE B &amp; C'!AC$99)</f>
        <v>0</v>
      </c>
      <c r="G3158" s="9" t="str">
        <f t="shared" si="98"/>
        <v/>
      </c>
      <c r="H3158" s="52" t="str">
        <f t="shared" si="99"/>
        <v/>
      </c>
    </row>
    <row r="3159" spans="1:8">
      <c r="A3159" s="48" t="str">
        <f>('ANNEXURE B &amp; C'!AC$3)</f>
        <v>420201</v>
      </c>
      <c r="B3159" s="3">
        <v>1066990</v>
      </c>
      <c r="C3159" s="3" t="s">
        <v>88</v>
      </c>
      <c r="D3159" s="39">
        <v>77140</v>
      </c>
      <c r="E3159" s="39">
        <v>32130.120000000003</v>
      </c>
      <c r="F3159" s="39">
        <f>SUM(F3106:F3158)</f>
        <v>139889</v>
      </c>
      <c r="G3159" s="9" t="str">
        <f t="shared" si="98"/>
        <v/>
      </c>
      <c r="H3159" s="52">
        <f t="shared" si="99"/>
        <v>0.81344309048483276</v>
      </c>
    </row>
    <row r="3160" spans="1:8">
      <c r="B3160" s="1"/>
      <c r="C3160" s="1"/>
      <c r="D3160" s="31"/>
      <c r="E3160" s="31"/>
      <c r="F3160" s="31"/>
      <c r="G3160" s="9" t="str">
        <f t="shared" si="98"/>
        <v/>
      </c>
      <c r="H3160" s="52" t="str">
        <f t="shared" si="99"/>
        <v/>
      </c>
    </row>
    <row r="3161" spans="1:8">
      <c r="A3161" s="48" t="str">
        <f>('ANNEXURE B &amp; C'!AC$3)</f>
        <v>420201</v>
      </c>
      <c r="B3161" s="1">
        <v>1080000</v>
      </c>
      <c r="C3161" s="1" t="s">
        <v>89</v>
      </c>
      <c r="D3161" s="31"/>
      <c r="E3161" s="31"/>
      <c r="F3161" s="31"/>
      <c r="G3161" s="9" t="str">
        <f t="shared" si="98"/>
        <v/>
      </c>
      <c r="H3161" s="52" t="str">
        <f t="shared" si="99"/>
        <v/>
      </c>
    </row>
    <row r="3162" spans="1:8">
      <c r="A3162" s="48" t="str">
        <f>('ANNEXURE B &amp; C'!AC$3)</f>
        <v>420201</v>
      </c>
      <c r="B3162" s="2">
        <v>1088020</v>
      </c>
      <c r="C3162" s="2" t="s">
        <v>90</v>
      </c>
      <c r="D3162" s="20">
        <v>0</v>
      </c>
      <c r="E3162" s="20">
        <v>0</v>
      </c>
      <c r="F3162" s="38">
        <f>('ANNEXURE B &amp; C'!AC$103)</f>
        <v>0</v>
      </c>
      <c r="G3162" s="9" t="str">
        <f t="shared" si="98"/>
        <v/>
      </c>
      <c r="H3162" s="52" t="str">
        <f t="shared" si="99"/>
        <v/>
      </c>
    </row>
    <row r="3163" spans="1:8">
      <c r="A3163" s="48" t="str">
        <f>('ANNEXURE B &amp; C'!AC$3)</f>
        <v>420201</v>
      </c>
      <c r="B3163" s="2">
        <v>1088080</v>
      </c>
      <c r="C3163" s="2" t="s">
        <v>91</v>
      </c>
      <c r="D3163" s="20">
        <v>0</v>
      </c>
      <c r="E3163" s="20">
        <v>0</v>
      </c>
      <c r="F3163" s="38">
        <f>('ANNEXURE B &amp; C'!AC$104)</f>
        <v>0</v>
      </c>
      <c r="G3163" s="9" t="str">
        <f t="shared" si="98"/>
        <v/>
      </c>
      <c r="H3163" s="52" t="str">
        <f t="shared" si="99"/>
        <v/>
      </c>
    </row>
    <row r="3164" spans="1:8">
      <c r="A3164" s="48" t="str">
        <f>('ANNEXURE B &amp; C'!AC$3)</f>
        <v>420201</v>
      </c>
      <c r="B3164" s="2">
        <v>1088081</v>
      </c>
      <c r="C3164" s="2" t="s">
        <v>92</v>
      </c>
      <c r="D3164" s="20">
        <v>0</v>
      </c>
      <c r="E3164" s="20">
        <v>0</v>
      </c>
      <c r="F3164" s="38">
        <f>('ANNEXURE B &amp; C'!AC$105)</f>
        <v>0</v>
      </c>
      <c r="G3164" s="9" t="str">
        <f t="shared" si="98"/>
        <v/>
      </c>
      <c r="H3164" s="52" t="str">
        <f t="shared" si="99"/>
        <v/>
      </c>
    </row>
    <row r="3165" spans="1:8">
      <c r="A3165" s="48" t="str">
        <f>('ANNEXURE B &amp; C'!AC$3)</f>
        <v>420201</v>
      </c>
      <c r="B3165" s="2">
        <v>1088082</v>
      </c>
      <c r="C3165" s="2" t="s">
        <v>93</v>
      </c>
      <c r="D3165" s="20">
        <v>0</v>
      </c>
      <c r="E3165" s="20">
        <v>0</v>
      </c>
      <c r="F3165" s="38">
        <f>('ANNEXURE B &amp; C'!AC$106)</f>
        <v>0</v>
      </c>
      <c r="G3165" s="9" t="str">
        <f t="shared" si="98"/>
        <v/>
      </c>
      <c r="H3165" s="52" t="str">
        <f t="shared" si="99"/>
        <v/>
      </c>
    </row>
    <row r="3166" spans="1:8">
      <c r="A3166" s="48" t="str">
        <f>('ANNEXURE B &amp; C'!AC$3)</f>
        <v>420201</v>
      </c>
      <c r="B3166" s="2">
        <v>1088083</v>
      </c>
      <c r="C3166" s="2" t="s">
        <v>94</v>
      </c>
      <c r="D3166" s="20">
        <v>0</v>
      </c>
      <c r="E3166" s="20">
        <v>0</v>
      </c>
      <c r="F3166" s="38">
        <f>('ANNEXURE B &amp; C'!AC$107)</f>
        <v>0</v>
      </c>
      <c r="G3166" s="9" t="str">
        <f t="shared" si="98"/>
        <v/>
      </c>
      <c r="H3166" s="52" t="str">
        <f t="shared" si="99"/>
        <v/>
      </c>
    </row>
    <row r="3167" spans="1:8">
      <c r="A3167" s="48" t="str">
        <f>('ANNEXURE B &amp; C'!AC$3)</f>
        <v>420201</v>
      </c>
      <c r="B3167" s="2">
        <v>1088084</v>
      </c>
      <c r="C3167" s="2" t="s">
        <v>95</v>
      </c>
      <c r="D3167" s="20">
        <v>0</v>
      </c>
      <c r="E3167" s="20">
        <v>0</v>
      </c>
      <c r="F3167" s="38">
        <f>('ANNEXURE B &amp; C'!AC$108)</f>
        <v>0</v>
      </c>
      <c r="G3167" s="9" t="str">
        <f t="shared" si="98"/>
        <v/>
      </c>
      <c r="H3167" s="52" t="str">
        <f t="shared" si="99"/>
        <v/>
      </c>
    </row>
    <row r="3168" spans="1:8">
      <c r="A3168" s="48" t="str">
        <f>('ANNEXURE B &amp; C'!AC$3)</f>
        <v>420201</v>
      </c>
      <c r="B3168" s="2">
        <v>1088085</v>
      </c>
      <c r="C3168" s="2" t="s">
        <v>96</v>
      </c>
      <c r="D3168" s="20">
        <v>0</v>
      </c>
      <c r="E3168" s="20">
        <v>0</v>
      </c>
      <c r="F3168" s="38">
        <f>('ANNEXURE B &amp; C'!AC$109)</f>
        <v>0</v>
      </c>
      <c r="G3168" s="9" t="str">
        <f t="shared" si="98"/>
        <v/>
      </c>
      <c r="H3168" s="52" t="str">
        <f t="shared" si="99"/>
        <v/>
      </c>
    </row>
    <row r="3169" spans="1:8">
      <c r="A3169" s="48" t="str">
        <f>('ANNEXURE B &amp; C'!AC$3)</f>
        <v>420201</v>
      </c>
      <c r="B3169" s="2">
        <v>1088110</v>
      </c>
      <c r="C3169" s="2" t="s">
        <v>61</v>
      </c>
      <c r="D3169" s="20">
        <v>0</v>
      </c>
      <c r="E3169" s="20">
        <v>0</v>
      </c>
      <c r="F3169" s="38">
        <f>('ANNEXURE B &amp; C'!AC$110)</f>
        <v>0</v>
      </c>
      <c r="G3169" s="9" t="str">
        <f t="shared" si="98"/>
        <v/>
      </c>
      <c r="H3169" s="52" t="str">
        <f t="shared" si="99"/>
        <v/>
      </c>
    </row>
    <row r="3170" spans="1:8">
      <c r="A3170" s="48" t="str">
        <f>('ANNEXURE B &amp; C'!AC$3)</f>
        <v>420201</v>
      </c>
      <c r="B3170" s="2">
        <v>1088180</v>
      </c>
      <c r="C3170" s="2" t="s">
        <v>97</v>
      </c>
      <c r="D3170" s="20">
        <v>0</v>
      </c>
      <c r="E3170" s="20">
        <v>0</v>
      </c>
      <c r="F3170" s="38">
        <f>('ANNEXURE B &amp; C'!AC$111)</f>
        <v>0</v>
      </c>
      <c r="G3170" s="9" t="str">
        <f t="shared" si="98"/>
        <v/>
      </c>
      <c r="H3170" s="52" t="str">
        <f t="shared" si="99"/>
        <v/>
      </c>
    </row>
    <row r="3171" spans="1:8">
      <c r="A3171" s="48" t="str">
        <f>('ANNEXURE B &amp; C'!AC$3)</f>
        <v>420201</v>
      </c>
      <c r="B3171" s="3">
        <v>1088990</v>
      </c>
      <c r="C3171" s="3" t="s">
        <v>98</v>
      </c>
      <c r="D3171" s="39">
        <v>0</v>
      </c>
      <c r="E3171" s="39">
        <v>0</v>
      </c>
      <c r="F3171" s="39">
        <f>SUM(F3161:F3170)</f>
        <v>0</v>
      </c>
      <c r="G3171" s="9" t="str">
        <f t="shared" si="98"/>
        <v/>
      </c>
      <c r="H3171" s="52" t="str">
        <f t="shared" si="99"/>
        <v/>
      </c>
    </row>
    <row r="3172" spans="1:8">
      <c r="B3172" s="1"/>
      <c r="C3172" s="1"/>
      <c r="D3172" s="31"/>
      <c r="E3172" s="31"/>
      <c r="F3172" s="31"/>
      <c r="G3172" s="9" t="str">
        <f t="shared" si="98"/>
        <v/>
      </c>
      <c r="H3172" s="52" t="str">
        <f t="shared" si="99"/>
        <v/>
      </c>
    </row>
    <row r="3173" spans="1:8" ht="15.75" thickBot="1">
      <c r="A3173" s="48" t="str">
        <f>('ANNEXURE B &amp; C'!AC$3)</f>
        <v>420201</v>
      </c>
      <c r="B3173" s="4">
        <v>1089995</v>
      </c>
      <c r="C3173" s="4" t="s">
        <v>99</v>
      </c>
      <c r="D3173" s="40">
        <v>77140</v>
      </c>
      <c r="E3173" s="40">
        <v>32130.120000000003</v>
      </c>
      <c r="F3173" s="40">
        <f>SUM(F3171+F3159)</f>
        <v>139889</v>
      </c>
      <c r="G3173" s="9" t="str">
        <f t="shared" si="98"/>
        <v/>
      </c>
      <c r="H3173" s="52">
        <f t="shared" si="99"/>
        <v>0.81344309048483276</v>
      </c>
    </row>
    <row r="3174" spans="1:8" ht="15.75" thickTop="1">
      <c r="B3174" s="1"/>
      <c r="C3174" s="1"/>
      <c r="D3174" s="31"/>
      <c r="E3174" s="31"/>
      <c r="F3174" s="31"/>
      <c r="G3174" s="9" t="str">
        <f t="shared" si="98"/>
        <v/>
      </c>
      <c r="H3174" s="52" t="str">
        <f t="shared" si="99"/>
        <v/>
      </c>
    </row>
    <row r="3175" spans="1:8">
      <c r="A3175" s="48" t="str">
        <f>('ANNEXURE B &amp; C'!AC$3)</f>
        <v>420201</v>
      </c>
      <c r="B3175" s="1">
        <v>1100000</v>
      </c>
      <c r="C3175" s="1" t="s">
        <v>100</v>
      </c>
      <c r="D3175" s="31"/>
      <c r="E3175" s="31"/>
      <c r="F3175" s="31"/>
      <c r="G3175" s="9" t="str">
        <f t="shared" si="98"/>
        <v/>
      </c>
      <c r="H3175" s="52" t="str">
        <f t="shared" si="99"/>
        <v/>
      </c>
    </row>
    <row r="3176" spans="1:8">
      <c r="A3176" s="48" t="str">
        <f>('ANNEXURE B &amp; C'!AC$3)</f>
        <v>420201</v>
      </c>
      <c r="B3176" s="2">
        <v>1101200</v>
      </c>
      <c r="C3176" s="2" t="s">
        <v>101</v>
      </c>
      <c r="D3176" s="20">
        <v>0</v>
      </c>
      <c r="E3176" s="20">
        <v>0</v>
      </c>
      <c r="F3176" s="38">
        <f>('ANNEXURE B &amp; C'!AC$117)</f>
        <v>0</v>
      </c>
      <c r="G3176" s="9" t="str">
        <f t="shared" si="98"/>
        <v/>
      </c>
      <c r="H3176" s="52" t="str">
        <f t="shared" si="99"/>
        <v/>
      </c>
    </row>
    <row r="3177" spans="1:8">
      <c r="A3177" s="48" t="str">
        <f>('ANNEXURE B &amp; C'!AC$3)</f>
        <v>420201</v>
      </c>
      <c r="B3177" s="2">
        <v>1101201</v>
      </c>
      <c r="C3177" s="2" t="s">
        <v>102</v>
      </c>
      <c r="D3177" s="20">
        <v>0</v>
      </c>
      <c r="E3177" s="20">
        <v>0</v>
      </c>
      <c r="F3177" s="38">
        <f>('ANNEXURE B &amp; C'!AC$118)</f>
        <v>0</v>
      </c>
      <c r="G3177" s="9" t="str">
        <f t="shared" si="98"/>
        <v/>
      </c>
      <c r="H3177" s="52" t="str">
        <f t="shared" si="99"/>
        <v/>
      </c>
    </row>
    <row r="3178" spans="1:8">
      <c r="A3178" s="48" t="str">
        <f>('ANNEXURE B &amp; C'!AC$3)</f>
        <v>420201</v>
      </c>
      <c r="B3178" s="2">
        <v>1101203</v>
      </c>
      <c r="C3178" s="2" t="s">
        <v>103</v>
      </c>
      <c r="D3178" s="20">
        <v>0</v>
      </c>
      <c r="E3178" s="20">
        <v>0</v>
      </c>
      <c r="F3178" s="38">
        <f>('ANNEXURE B &amp; C'!AC$119)</f>
        <v>0</v>
      </c>
      <c r="G3178" s="9" t="str">
        <f t="shared" si="98"/>
        <v/>
      </c>
      <c r="H3178" s="52" t="str">
        <f t="shared" si="99"/>
        <v/>
      </c>
    </row>
    <row r="3179" spans="1:8">
      <c r="A3179" s="48" t="str">
        <f>('ANNEXURE B &amp; C'!AC$3)</f>
        <v>420201</v>
      </c>
      <c r="B3179" s="2">
        <v>1101204</v>
      </c>
      <c r="C3179" s="2" t="s">
        <v>104</v>
      </c>
      <c r="D3179" s="20">
        <v>0</v>
      </c>
      <c r="E3179" s="20">
        <v>0</v>
      </c>
      <c r="F3179" s="38">
        <f>('ANNEXURE B &amp; C'!AC$120)</f>
        <v>0</v>
      </c>
      <c r="G3179" s="9" t="str">
        <f t="shared" si="98"/>
        <v/>
      </c>
      <c r="H3179" s="52" t="str">
        <f t="shared" si="99"/>
        <v/>
      </c>
    </row>
    <row r="3180" spans="1:8" ht="15.75" thickBot="1">
      <c r="A3180" s="48" t="str">
        <f>('ANNEXURE B &amp; C'!AC$3)</f>
        <v>420201</v>
      </c>
      <c r="B3180" s="4">
        <v>1109995</v>
      </c>
      <c r="C3180" s="4" t="s">
        <v>105</v>
      </c>
      <c r="D3180" s="40">
        <v>0</v>
      </c>
      <c r="E3180" s="40">
        <v>0</v>
      </c>
      <c r="F3180" s="40">
        <f>SUM(F3176:F3179)</f>
        <v>0</v>
      </c>
      <c r="G3180" s="9" t="str">
        <f t="shared" si="98"/>
        <v/>
      </c>
      <c r="H3180" s="52" t="str">
        <f t="shared" si="99"/>
        <v/>
      </c>
    </row>
    <row r="3181" spans="1:8" ht="15.75" thickTop="1">
      <c r="B3181" s="1"/>
      <c r="C3181" s="1"/>
      <c r="D3181" s="31"/>
      <c r="E3181" s="31"/>
      <c r="F3181" s="31"/>
      <c r="G3181" s="9" t="str">
        <f t="shared" si="98"/>
        <v/>
      </c>
      <c r="H3181" s="52" t="str">
        <f t="shared" si="99"/>
        <v/>
      </c>
    </row>
    <row r="3182" spans="1:8">
      <c r="A3182" s="48" t="str">
        <f>('ANNEXURE B &amp; C'!AC$3)</f>
        <v>420201</v>
      </c>
      <c r="B3182" s="1">
        <v>1120000</v>
      </c>
      <c r="C3182" s="1" t="s">
        <v>106</v>
      </c>
      <c r="D3182" s="31"/>
      <c r="E3182" s="31"/>
      <c r="F3182" s="31"/>
      <c r="G3182" s="9" t="str">
        <f t="shared" si="98"/>
        <v/>
      </c>
      <c r="H3182" s="52" t="str">
        <f t="shared" si="99"/>
        <v/>
      </c>
    </row>
    <row r="3183" spans="1:8">
      <c r="A3183" s="48" t="str">
        <f>('ANNEXURE B &amp; C'!AC$3)</f>
        <v>420201</v>
      </c>
      <c r="B3183" s="2">
        <v>1120300</v>
      </c>
      <c r="C3183" s="2" t="s">
        <v>106</v>
      </c>
      <c r="D3183" s="20">
        <v>0</v>
      </c>
      <c r="E3183" s="20">
        <v>0</v>
      </c>
      <c r="F3183" s="38">
        <f>('ANNEXURE B &amp; C'!AC$124)</f>
        <v>0</v>
      </c>
      <c r="G3183" s="9" t="str">
        <f t="shared" si="98"/>
        <v/>
      </c>
      <c r="H3183" s="52" t="str">
        <f t="shared" si="99"/>
        <v/>
      </c>
    </row>
    <row r="3184" spans="1:8" ht="15.75" thickBot="1">
      <c r="A3184" s="48" t="str">
        <f>('ANNEXURE B &amp; C'!AC$3)</f>
        <v>420201</v>
      </c>
      <c r="B3184" s="4">
        <v>1129990</v>
      </c>
      <c r="C3184" s="4" t="s">
        <v>107</v>
      </c>
      <c r="D3184" s="40">
        <v>0</v>
      </c>
      <c r="E3184" s="40">
        <v>0</v>
      </c>
      <c r="F3184" s="40">
        <f>SUM(F3182:F3183)</f>
        <v>0</v>
      </c>
      <c r="G3184" s="9" t="str">
        <f t="shared" si="98"/>
        <v/>
      </c>
      <c r="H3184" s="52" t="str">
        <f t="shared" si="99"/>
        <v/>
      </c>
    </row>
    <row r="3185" spans="1:8" ht="15.75" thickTop="1">
      <c r="B3185" s="1"/>
      <c r="C3185" s="1"/>
      <c r="D3185" s="31"/>
      <c r="E3185" s="31"/>
      <c r="F3185" s="31"/>
      <c r="G3185" s="9" t="str">
        <f t="shared" si="98"/>
        <v/>
      </c>
      <c r="H3185" s="52" t="str">
        <f t="shared" si="99"/>
        <v/>
      </c>
    </row>
    <row r="3186" spans="1:8">
      <c r="A3186" s="48" t="str">
        <f>('ANNEXURE B &amp; C'!AC$3)</f>
        <v>420201</v>
      </c>
      <c r="B3186" s="1">
        <v>1130000</v>
      </c>
      <c r="C3186" s="1" t="s">
        <v>108</v>
      </c>
      <c r="D3186" s="31"/>
      <c r="E3186" s="31"/>
      <c r="F3186" s="31"/>
      <c r="G3186" s="9" t="str">
        <f t="shared" si="98"/>
        <v/>
      </c>
      <c r="H3186" s="52" t="str">
        <f t="shared" si="99"/>
        <v/>
      </c>
    </row>
    <row r="3187" spans="1:8">
      <c r="A3187" s="48" t="str">
        <f>('ANNEXURE B &amp; C'!AC$3)</f>
        <v>420201</v>
      </c>
      <c r="B3187" s="2">
        <v>1130200</v>
      </c>
      <c r="C3187" s="2" t="s">
        <v>109</v>
      </c>
      <c r="D3187" s="20">
        <v>0</v>
      </c>
      <c r="E3187" s="20">
        <v>0</v>
      </c>
      <c r="F3187" s="38">
        <f>('ANNEXURE B &amp; C'!AC$128)</f>
        <v>0</v>
      </c>
      <c r="G3187" s="9" t="str">
        <f t="shared" si="98"/>
        <v/>
      </c>
      <c r="H3187" s="52" t="str">
        <f t="shared" si="99"/>
        <v/>
      </c>
    </row>
    <row r="3188" spans="1:8">
      <c r="A3188" s="48" t="str">
        <f>('ANNEXURE B &amp; C'!AC$3)</f>
        <v>420201</v>
      </c>
      <c r="B3188" s="2">
        <v>1130201</v>
      </c>
      <c r="C3188" s="2" t="s">
        <v>110</v>
      </c>
      <c r="D3188" s="20">
        <v>0</v>
      </c>
      <c r="E3188" s="20">
        <v>0</v>
      </c>
      <c r="F3188" s="38">
        <f>('ANNEXURE B &amp; C'!AC$129)</f>
        <v>0</v>
      </c>
      <c r="G3188" s="9" t="str">
        <f t="shared" si="98"/>
        <v/>
      </c>
      <c r="H3188" s="52" t="str">
        <f t="shared" si="99"/>
        <v/>
      </c>
    </row>
    <row r="3189" spans="1:8" ht="15.75" thickBot="1">
      <c r="A3189" s="48" t="str">
        <f>('ANNEXURE B &amp; C'!AC$3)</f>
        <v>420201</v>
      </c>
      <c r="B3189" s="4">
        <v>1139995</v>
      </c>
      <c r="C3189" s="4" t="s">
        <v>111</v>
      </c>
      <c r="D3189" s="40">
        <v>0</v>
      </c>
      <c r="E3189" s="40">
        <v>0</v>
      </c>
      <c r="F3189" s="40">
        <f>SUM(F3186:F3188)</f>
        <v>0</v>
      </c>
      <c r="G3189" s="9" t="str">
        <f t="shared" si="98"/>
        <v/>
      </c>
      <c r="H3189" s="52" t="str">
        <f t="shared" si="99"/>
        <v/>
      </c>
    </row>
    <row r="3190" spans="1:8" ht="15.75" thickTop="1">
      <c r="B3190" s="1"/>
      <c r="C3190" s="1"/>
      <c r="D3190" s="31"/>
      <c r="E3190" s="31"/>
      <c r="F3190" s="31"/>
      <c r="G3190" s="9" t="str">
        <f t="shared" si="98"/>
        <v/>
      </c>
      <c r="H3190" s="52" t="str">
        <f t="shared" si="99"/>
        <v/>
      </c>
    </row>
    <row r="3191" spans="1:8" ht="15.75" thickBot="1">
      <c r="A3191" s="48" t="str">
        <f>('ANNEXURE B &amp; C'!AC$3)</f>
        <v>420201</v>
      </c>
      <c r="B3191" s="5">
        <v>1199998</v>
      </c>
      <c r="C3191" s="5" t="s">
        <v>112</v>
      </c>
      <c r="D3191" s="41">
        <v>1064432</v>
      </c>
      <c r="E3191" s="41">
        <v>521387.73</v>
      </c>
      <c r="F3191" s="41">
        <f>SUM(F3189+F3184+F3180+F3173+F3101)</f>
        <v>1098774</v>
      </c>
      <c r="G3191" s="9" t="str">
        <f t="shared" si="98"/>
        <v/>
      </c>
      <c r="H3191" s="52">
        <f t="shared" si="99"/>
        <v>3.2263216438438526E-2</v>
      </c>
    </row>
    <row r="3192" spans="1:8">
      <c r="B3192" s="1"/>
      <c r="C3192" s="1"/>
      <c r="D3192" s="31"/>
      <c r="E3192" s="31"/>
      <c r="F3192" s="31"/>
      <c r="G3192" s="9" t="str">
        <f t="shared" si="98"/>
        <v/>
      </c>
      <c r="H3192" s="52" t="str">
        <f t="shared" si="99"/>
        <v/>
      </c>
    </row>
    <row r="3193" spans="1:8">
      <c r="A3193" s="48" t="str">
        <f>('ANNEXURE B &amp; C'!AC$3)</f>
        <v>420201</v>
      </c>
      <c r="B3193" s="1">
        <v>2200000</v>
      </c>
      <c r="C3193" s="1" t="s">
        <v>113</v>
      </c>
      <c r="D3193" s="31"/>
      <c r="E3193" s="31"/>
      <c r="F3193" s="31"/>
      <c r="G3193" s="9" t="str">
        <f t="shared" si="98"/>
        <v/>
      </c>
      <c r="H3193" s="52" t="str">
        <f t="shared" si="99"/>
        <v/>
      </c>
    </row>
    <row r="3194" spans="1:8">
      <c r="B3194" s="1"/>
      <c r="C3194" s="1"/>
      <c r="D3194" s="31"/>
      <c r="E3194" s="31"/>
      <c r="F3194" s="31"/>
      <c r="G3194" s="9" t="str">
        <f t="shared" si="98"/>
        <v/>
      </c>
      <c r="H3194" s="52" t="str">
        <f t="shared" si="99"/>
        <v/>
      </c>
    </row>
    <row r="3195" spans="1:8">
      <c r="A3195" s="48" t="str">
        <f>('ANNEXURE B &amp; C'!AC$3)</f>
        <v>420201</v>
      </c>
      <c r="B3195" s="1">
        <v>2230000</v>
      </c>
      <c r="C3195" s="1" t="s">
        <v>114</v>
      </c>
      <c r="D3195" s="31"/>
      <c r="E3195" s="31"/>
      <c r="F3195" s="31"/>
      <c r="G3195" s="9" t="str">
        <f t="shared" si="98"/>
        <v/>
      </c>
      <c r="H3195" s="52" t="str">
        <f t="shared" si="99"/>
        <v/>
      </c>
    </row>
    <row r="3196" spans="1:8">
      <c r="A3196" s="48" t="str">
        <f>('ANNEXURE B &amp; C'!AC$3)</f>
        <v>420201</v>
      </c>
      <c r="B3196" s="2">
        <v>2231202</v>
      </c>
      <c r="C3196" s="2" t="s">
        <v>115</v>
      </c>
      <c r="D3196" s="20">
        <v>0</v>
      </c>
      <c r="E3196" s="20">
        <v>0</v>
      </c>
      <c r="F3196" s="38">
        <f>('ANNEXURE B &amp; C'!AC$137)</f>
        <v>0</v>
      </c>
      <c r="G3196" s="9" t="str">
        <f t="shared" si="98"/>
        <v/>
      </c>
      <c r="H3196" s="52" t="str">
        <f t="shared" si="99"/>
        <v/>
      </c>
    </row>
    <row r="3197" spans="1:8">
      <c r="A3197" s="48" t="str">
        <f>('ANNEXURE B &amp; C'!AC$3)</f>
        <v>420201</v>
      </c>
      <c r="B3197" s="2">
        <v>2231900</v>
      </c>
      <c r="C3197" s="2" t="s">
        <v>116</v>
      </c>
      <c r="D3197" s="20">
        <v>0</v>
      </c>
      <c r="E3197" s="20">
        <v>0</v>
      </c>
      <c r="F3197" s="38">
        <f>('ANNEXURE B &amp; C'!AC$138)</f>
        <v>0</v>
      </c>
      <c r="G3197" s="9" t="str">
        <f t="shared" si="98"/>
        <v/>
      </c>
      <c r="H3197" s="52" t="str">
        <f t="shared" si="99"/>
        <v/>
      </c>
    </row>
    <row r="3198" spans="1:8">
      <c r="A3198" s="48" t="str">
        <f>('ANNEXURE B &amp; C'!AC$3)</f>
        <v>420201</v>
      </c>
      <c r="B3198" s="3">
        <v>2239995</v>
      </c>
      <c r="C3198" s="3" t="s">
        <v>117</v>
      </c>
      <c r="D3198" s="39">
        <v>0</v>
      </c>
      <c r="E3198" s="39">
        <v>0</v>
      </c>
      <c r="F3198" s="39">
        <f>SUM(F3196:F3197)</f>
        <v>0</v>
      </c>
      <c r="G3198" s="9" t="str">
        <f t="shared" si="98"/>
        <v/>
      </c>
      <c r="H3198" s="52" t="str">
        <f t="shared" si="99"/>
        <v/>
      </c>
    </row>
    <row r="3199" spans="1:8">
      <c r="B3199" s="1"/>
      <c r="C3199" s="1"/>
      <c r="D3199" s="31"/>
      <c r="E3199" s="31"/>
      <c r="F3199" s="31"/>
      <c r="G3199" s="9" t="str">
        <f t="shared" si="98"/>
        <v/>
      </c>
      <c r="H3199" s="52" t="str">
        <f t="shared" si="99"/>
        <v/>
      </c>
    </row>
    <row r="3200" spans="1:8">
      <c r="A3200" s="48" t="str">
        <f>('ANNEXURE B &amp; C'!AC$3)</f>
        <v>420201</v>
      </c>
      <c r="B3200" s="1">
        <v>2240000</v>
      </c>
      <c r="C3200" s="1" t="s">
        <v>118</v>
      </c>
      <c r="D3200" s="31"/>
      <c r="E3200" s="31"/>
      <c r="F3200" s="31"/>
      <c r="G3200" s="9" t="str">
        <f t="shared" si="98"/>
        <v/>
      </c>
      <c r="H3200" s="52" t="str">
        <f t="shared" si="99"/>
        <v/>
      </c>
    </row>
    <row r="3201" spans="1:8">
      <c r="A3201" s="48" t="str">
        <f>('ANNEXURE B &amp; C'!AC$3)</f>
        <v>420201</v>
      </c>
      <c r="B3201" s="2">
        <v>2240001</v>
      </c>
      <c r="C3201" s="2" t="s">
        <v>119</v>
      </c>
      <c r="D3201" s="20">
        <v>0</v>
      </c>
      <c r="E3201" s="20">
        <v>0</v>
      </c>
      <c r="F3201" s="38">
        <f>('ANNEXURE B &amp; C'!AC$142)</f>
        <v>0</v>
      </c>
      <c r="G3201" s="9" t="str">
        <f t="shared" si="98"/>
        <v/>
      </c>
      <c r="H3201" s="52" t="str">
        <f t="shared" si="99"/>
        <v/>
      </c>
    </row>
    <row r="3202" spans="1:8">
      <c r="A3202" s="48" t="str">
        <f>('ANNEXURE B &amp; C'!AC$3)</f>
        <v>420201</v>
      </c>
      <c r="B3202" s="2">
        <v>2240002</v>
      </c>
      <c r="C3202" s="2" t="s">
        <v>120</v>
      </c>
      <c r="D3202" s="20">
        <v>0</v>
      </c>
      <c r="E3202" s="20">
        <v>0</v>
      </c>
      <c r="F3202" s="38">
        <f>('ANNEXURE B &amp; C'!AC$143)</f>
        <v>0</v>
      </c>
      <c r="G3202" s="9" t="str">
        <f t="shared" si="98"/>
        <v/>
      </c>
      <c r="H3202" s="52" t="str">
        <f t="shared" si="99"/>
        <v/>
      </c>
    </row>
    <row r="3203" spans="1:8">
      <c r="A3203" s="48" t="str">
        <f>('ANNEXURE B &amp; C'!AC$3)</f>
        <v>420201</v>
      </c>
      <c r="B3203" s="2">
        <v>2240400</v>
      </c>
      <c r="C3203" s="2" t="s">
        <v>121</v>
      </c>
      <c r="D3203" s="20">
        <v>0</v>
      </c>
      <c r="E3203" s="20">
        <v>0</v>
      </c>
      <c r="F3203" s="38">
        <f>('ANNEXURE B &amp; C'!AC$144)</f>
        <v>0</v>
      </c>
      <c r="G3203" s="9" t="str">
        <f t="shared" si="98"/>
        <v/>
      </c>
      <c r="H3203" s="52" t="str">
        <f t="shared" si="99"/>
        <v/>
      </c>
    </row>
    <row r="3204" spans="1:8">
      <c r="A3204" s="48" t="str">
        <f>('ANNEXURE B &amp; C'!AC$3)</f>
        <v>420201</v>
      </c>
      <c r="B3204" s="2">
        <v>2240500</v>
      </c>
      <c r="C3204" s="2" t="s">
        <v>122</v>
      </c>
      <c r="D3204" s="20">
        <v>0</v>
      </c>
      <c r="E3204" s="20">
        <v>0</v>
      </c>
      <c r="F3204" s="38">
        <f>('ANNEXURE B &amp; C'!AC$145)</f>
        <v>0</v>
      </c>
      <c r="G3204" s="9" t="str">
        <f t="shared" si="98"/>
        <v/>
      </c>
      <c r="H3204" s="52" t="str">
        <f t="shared" si="99"/>
        <v/>
      </c>
    </row>
    <row r="3205" spans="1:8">
      <c r="A3205" s="48" t="str">
        <f>('ANNEXURE B &amp; C'!AC$3)</f>
        <v>420201</v>
      </c>
      <c r="B3205" s="3">
        <v>2249995</v>
      </c>
      <c r="C3205" s="3" t="s">
        <v>123</v>
      </c>
      <c r="D3205" s="39">
        <v>0</v>
      </c>
      <c r="E3205" s="39">
        <v>0</v>
      </c>
      <c r="F3205" s="39">
        <f>SUM(F3201:F3204)</f>
        <v>0</v>
      </c>
      <c r="G3205" s="9" t="str">
        <f t="shared" si="98"/>
        <v/>
      </c>
      <c r="H3205" s="52" t="str">
        <f t="shared" si="99"/>
        <v/>
      </c>
    </row>
    <row r="3206" spans="1:8">
      <c r="B3206" s="1"/>
      <c r="C3206" s="1"/>
      <c r="D3206" s="31"/>
      <c r="E3206" s="31"/>
      <c r="F3206" s="31"/>
      <c r="G3206" s="9" t="str">
        <f t="shared" si="98"/>
        <v/>
      </c>
      <c r="H3206" s="52" t="str">
        <f t="shared" si="99"/>
        <v/>
      </c>
    </row>
    <row r="3207" spans="1:8">
      <c r="A3207" s="48" t="str">
        <f>('ANNEXURE B &amp; C'!AC$3)</f>
        <v>420201</v>
      </c>
      <c r="B3207" s="1">
        <v>2260000</v>
      </c>
      <c r="C3207" s="1" t="s">
        <v>124</v>
      </c>
      <c r="D3207" s="31"/>
      <c r="E3207" s="31"/>
      <c r="F3207" s="31"/>
      <c r="G3207" s="9" t="str">
        <f t="shared" si="98"/>
        <v/>
      </c>
      <c r="H3207" s="52" t="str">
        <f t="shared" si="99"/>
        <v/>
      </c>
    </row>
    <row r="3208" spans="1:8">
      <c r="A3208" s="48" t="str">
        <f>('ANNEXURE B &amp; C'!AC$3)</f>
        <v>420201</v>
      </c>
      <c r="B3208" s="2">
        <v>2260806</v>
      </c>
      <c r="C3208" s="2" t="s">
        <v>125</v>
      </c>
      <c r="D3208" s="20">
        <v>0</v>
      </c>
      <c r="E3208" s="20">
        <v>0</v>
      </c>
      <c r="F3208" s="38">
        <f>('ANNEXURE B &amp; C'!AC$149)</f>
        <v>0</v>
      </c>
      <c r="G3208" s="9" t="str">
        <f t="shared" si="98"/>
        <v/>
      </c>
      <c r="H3208" s="52" t="str">
        <f t="shared" si="99"/>
        <v/>
      </c>
    </row>
    <row r="3209" spans="1:8">
      <c r="A3209" s="48" t="str">
        <f>('ANNEXURE B &amp; C'!AC$3)</f>
        <v>420201</v>
      </c>
      <c r="B3209" s="2">
        <v>2260808</v>
      </c>
      <c r="C3209" s="2" t="s">
        <v>126</v>
      </c>
      <c r="D3209" s="20">
        <v>0</v>
      </c>
      <c r="E3209" s="20">
        <v>0</v>
      </c>
      <c r="F3209" s="38">
        <f>('ANNEXURE B &amp; C'!AC$150)</f>
        <v>0</v>
      </c>
      <c r="G3209" s="9" t="str">
        <f t="shared" si="98"/>
        <v/>
      </c>
      <c r="H3209" s="52" t="str">
        <f t="shared" si="99"/>
        <v/>
      </c>
    </row>
    <row r="3210" spans="1:8">
      <c r="A3210" s="48" t="str">
        <f>('ANNEXURE B &amp; C'!AC$3)</f>
        <v>420201</v>
      </c>
      <c r="B3210" s="2">
        <v>2260810</v>
      </c>
      <c r="C3210" s="2" t="s">
        <v>127</v>
      </c>
      <c r="D3210" s="20">
        <v>0</v>
      </c>
      <c r="E3210" s="20">
        <v>0</v>
      </c>
      <c r="F3210" s="38">
        <f>('ANNEXURE B &amp; C'!AC$151)</f>
        <v>0</v>
      </c>
      <c r="G3210" s="9" t="str">
        <f t="shared" ref="G3210:G3273" si="100">IF(E3210&lt;0.01,"",IF(E3210&gt;F3210,"BUDGET ERROR - INSUFICIENT",""))</f>
        <v/>
      </c>
      <c r="H3210" s="52" t="str">
        <f t="shared" ref="H3210:H3273" si="101">IF(F3210&lt;0.1,"",IF(D3210=0,"NO ORIGINAL BUDGET",(F3210-D3210)/D3210))</f>
        <v/>
      </c>
    </row>
    <row r="3211" spans="1:8">
      <c r="A3211" s="48" t="str">
        <f>('ANNEXURE B &amp; C'!AC$3)</f>
        <v>420201</v>
      </c>
      <c r="B3211" s="3">
        <v>2269995</v>
      </c>
      <c r="C3211" s="3" t="s">
        <v>128</v>
      </c>
      <c r="D3211" s="39">
        <v>0</v>
      </c>
      <c r="E3211" s="39">
        <v>0</v>
      </c>
      <c r="F3211" s="39">
        <f>SUM(F3208:F3210)</f>
        <v>0</v>
      </c>
      <c r="G3211" s="9" t="str">
        <f t="shared" si="100"/>
        <v/>
      </c>
      <c r="H3211" s="52" t="str">
        <f t="shared" si="101"/>
        <v/>
      </c>
    </row>
    <row r="3212" spans="1:8">
      <c r="B3212" s="1"/>
      <c r="C3212" s="1"/>
      <c r="D3212" s="31"/>
      <c r="E3212" s="31"/>
      <c r="F3212" s="31"/>
      <c r="G3212" s="9" t="str">
        <f t="shared" si="100"/>
        <v/>
      </c>
      <c r="H3212" s="52" t="str">
        <f t="shared" si="101"/>
        <v/>
      </c>
    </row>
    <row r="3213" spans="1:8">
      <c r="A3213" s="48" t="str">
        <f>('ANNEXURE B &amp; C'!AC$3)</f>
        <v>420201</v>
      </c>
      <c r="B3213" s="1">
        <v>2270000</v>
      </c>
      <c r="C3213" s="1" t="s">
        <v>129</v>
      </c>
      <c r="D3213" s="31"/>
      <c r="E3213" s="31"/>
      <c r="F3213" s="31"/>
      <c r="G3213" s="9" t="str">
        <f t="shared" si="100"/>
        <v/>
      </c>
      <c r="H3213" s="52" t="str">
        <f t="shared" si="101"/>
        <v/>
      </c>
    </row>
    <row r="3214" spans="1:8">
      <c r="A3214" s="48" t="str">
        <f>('ANNEXURE B &amp; C'!AC$3)</f>
        <v>420201</v>
      </c>
      <c r="B3214" s="2">
        <v>2271701</v>
      </c>
      <c r="C3214" s="2" t="s">
        <v>130</v>
      </c>
      <c r="D3214" s="20">
        <v>0</v>
      </c>
      <c r="E3214" s="20">
        <v>0</v>
      </c>
      <c r="F3214" s="38">
        <f>('ANNEXURE B &amp; C'!AC$155)</f>
        <v>0</v>
      </c>
      <c r="G3214" s="9" t="str">
        <f t="shared" si="100"/>
        <v/>
      </c>
      <c r="H3214" s="52" t="str">
        <f t="shared" si="101"/>
        <v/>
      </c>
    </row>
    <row r="3215" spans="1:8">
      <c r="A3215" s="48" t="str">
        <f>('ANNEXURE B &amp; C'!AC$3)</f>
        <v>420201</v>
      </c>
      <c r="B3215" s="2">
        <v>2271702</v>
      </c>
      <c r="C3215" s="2" t="s">
        <v>131</v>
      </c>
      <c r="D3215" s="20">
        <v>0</v>
      </c>
      <c r="E3215" s="20">
        <v>0</v>
      </c>
      <c r="F3215" s="38">
        <f>('ANNEXURE B &amp; C'!AC$156)</f>
        <v>0</v>
      </c>
      <c r="G3215" s="9" t="str">
        <f t="shared" si="100"/>
        <v/>
      </c>
      <c r="H3215" s="52" t="str">
        <f t="shared" si="101"/>
        <v/>
      </c>
    </row>
    <row r="3216" spans="1:8">
      <c r="A3216" s="48" t="str">
        <f>('ANNEXURE B &amp; C'!AC$3)</f>
        <v>420201</v>
      </c>
      <c r="B3216" s="2">
        <v>2271703</v>
      </c>
      <c r="C3216" s="2" t="s">
        <v>132</v>
      </c>
      <c r="D3216" s="20">
        <v>0</v>
      </c>
      <c r="E3216" s="20">
        <v>0</v>
      </c>
      <c r="F3216" s="38">
        <f>('ANNEXURE B &amp; C'!AC$157)</f>
        <v>0</v>
      </c>
      <c r="G3216" s="9" t="str">
        <f t="shared" si="100"/>
        <v/>
      </c>
      <c r="H3216" s="52" t="str">
        <f t="shared" si="101"/>
        <v/>
      </c>
    </row>
    <row r="3217" spans="1:8">
      <c r="A3217" s="48" t="str">
        <f>('ANNEXURE B &amp; C'!AC$3)</f>
        <v>420201</v>
      </c>
      <c r="B3217" s="2">
        <v>2271704</v>
      </c>
      <c r="C3217" s="2" t="s">
        <v>133</v>
      </c>
      <c r="D3217" s="20">
        <v>0</v>
      </c>
      <c r="E3217" s="20">
        <v>0</v>
      </c>
      <c r="F3217" s="38">
        <f>('ANNEXURE B &amp; C'!AC$158)</f>
        <v>0</v>
      </c>
      <c r="G3217" s="9" t="str">
        <f t="shared" si="100"/>
        <v/>
      </c>
      <c r="H3217" s="52" t="str">
        <f t="shared" si="101"/>
        <v/>
      </c>
    </row>
    <row r="3218" spans="1:8">
      <c r="A3218" s="48" t="str">
        <f>('ANNEXURE B &amp; C'!AC$3)</f>
        <v>420201</v>
      </c>
      <c r="B3218" s="3">
        <v>2279995</v>
      </c>
      <c r="C3218" s="3" t="s">
        <v>134</v>
      </c>
      <c r="D3218" s="35">
        <v>0</v>
      </c>
      <c r="E3218" s="35">
        <v>0</v>
      </c>
      <c r="F3218" s="35">
        <f>SUM(F3214:F3217)</f>
        <v>0</v>
      </c>
      <c r="G3218" s="9" t="str">
        <f t="shared" si="100"/>
        <v/>
      </c>
      <c r="H3218" s="52" t="str">
        <f t="shared" si="101"/>
        <v/>
      </c>
    </row>
    <row r="3219" spans="1:8">
      <c r="B3219" s="1"/>
      <c r="C3219" s="1"/>
      <c r="D3219" s="31"/>
      <c r="E3219" s="31"/>
      <c r="F3219" s="31"/>
      <c r="G3219" s="9" t="str">
        <f t="shared" si="100"/>
        <v/>
      </c>
      <c r="H3219" s="52" t="str">
        <f t="shared" si="101"/>
        <v/>
      </c>
    </row>
    <row r="3220" spans="1:8">
      <c r="A3220" s="48" t="str">
        <f>('ANNEXURE B &amp; C'!AC$3)</f>
        <v>420201</v>
      </c>
      <c r="B3220" s="1">
        <v>2280000</v>
      </c>
      <c r="C3220" s="1" t="s">
        <v>135</v>
      </c>
      <c r="D3220" s="31"/>
      <c r="E3220" s="31"/>
      <c r="F3220" s="31"/>
      <c r="G3220" s="9" t="str">
        <f t="shared" si="100"/>
        <v/>
      </c>
      <c r="H3220" s="52" t="str">
        <f t="shared" si="101"/>
        <v/>
      </c>
    </row>
    <row r="3221" spans="1:8">
      <c r="A3221" s="48" t="str">
        <f>('ANNEXURE B &amp; C'!AC$3)</f>
        <v>420201</v>
      </c>
      <c r="B3221" s="2">
        <v>2280001</v>
      </c>
      <c r="C3221" s="2" t="s">
        <v>136</v>
      </c>
      <c r="D3221" s="20">
        <v>0</v>
      </c>
      <c r="E3221" s="20">
        <v>0</v>
      </c>
      <c r="F3221" s="38">
        <f>('ANNEXURE B &amp; C'!AC$162)</f>
        <v>0</v>
      </c>
      <c r="G3221" s="9" t="str">
        <f t="shared" si="100"/>
        <v/>
      </c>
      <c r="H3221" s="52" t="str">
        <f t="shared" si="101"/>
        <v/>
      </c>
    </row>
    <row r="3222" spans="1:8">
      <c r="A3222" s="48" t="str">
        <f>('ANNEXURE B &amp; C'!AC$3)</f>
        <v>420201</v>
      </c>
      <c r="B3222" s="2">
        <v>2280002</v>
      </c>
      <c r="C3222" s="2" t="s">
        <v>137</v>
      </c>
      <c r="D3222" s="20">
        <v>0</v>
      </c>
      <c r="E3222" s="20">
        <v>0</v>
      </c>
      <c r="F3222" s="38">
        <f>('ANNEXURE B &amp; C'!AC$163)</f>
        <v>0</v>
      </c>
      <c r="G3222" s="9" t="str">
        <f t="shared" si="100"/>
        <v/>
      </c>
      <c r="H3222" s="52" t="str">
        <f t="shared" si="101"/>
        <v/>
      </c>
    </row>
    <row r="3223" spans="1:8">
      <c r="A3223" s="48" t="str">
        <f>('ANNEXURE B &amp; C'!AC$3)</f>
        <v>420201</v>
      </c>
      <c r="B3223" s="3">
        <v>2289995</v>
      </c>
      <c r="C3223" s="3" t="s">
        <v>138</v>
      </c>
      <c r="D3223" s="39">
        <v>0</v>
      </c>
      <c r="E3223" s="39">
        <v>0</v>
      </c>
      <c r="F3223" s="39">
        <f>SUM(F3221:F3222)</f>
        <v>0</v>
      </c>
      <c r="G3223" s="9" t="str">
        <f t="shared" si="100"/>
        <v/>
      </c>
      <c r="H3223" s="52" t="str">
        <f t="shared" si="101"/>
        <v/>
      </c>
    </row>
    <row r="3224" spans="1:8">
      <c r="B3224" s="1"/>
      <c r="C3224" s="1"/>
      <c r="D3224" s="31"/>
      <c r="E3224" s="31"/>
      <c r="F3224" s="31"/>
      <c r="G3224" s="9" t="str">
        <f t="shared" si="100"/>
        <v/>
      </c>
      <c r="H3224" s="52" t="str">
        <f t="shared" si="101"/>
        <v/>
      </c>
    </row>
    <row r="3225" spans="1:8">
      <c r="A3225" s="48" t="str">
        <f>('ANNEXURE B &amp; C'!AC$3)</f>
        <v>420201</v>
      </c>
      <c r="B3225" s="1">
        <v>2300000</v>
      </c>
      <c r="C3225" s="1" t="s">
        <v>139</v>
      </c>
      <c r="D3225" s="31"/>
      <c r="E3225" s="31"/>
      <c r="F3225" s="31"/>
      <c r="G3225" s="9" t="str">
        <f t="shared" si="100"/>
        <v/>
      </c>
      <c r="H3225" s="52" t="str">
        <f t="shared" si="101"/>
        <v/>
      </c>
    </row>
    <row r="3226" spans="1:8">
      <c r="A3226" s="48" t="str">
        <f>('ANNEXURE B &amp; C'!AC$3)</f>
        <v>420201</v>
      </c>
      <c r="B3226" s="2">
        <v>2300001</v>
      </c>
      <c r="C3226" s="2" t="s">
        <v>140</v>
      </c>
      <c r="D3226" s="20">
        <v>0</v>
      </c>
      <c r="E3226" s="20">
        <v>0</v>
      </c>
      <c r="F3226" s="38">
        <f>('ANNEXURE B &amp; C'!AC$167)</f>
        <v>0</v>
      </c>
      <c r="G3226" s="9" t="str">
        <f t="shared" si="100"/>
        <v/>
      </c>
      <c r="H3226" s="52" t="str">
        <f t="shared" si="101"/>
        <v/>
      </c>
    </row>
    <row r="3227" spans="1:8">
      <c r="A3227" s="48" t="str">
        <f>('ANNEXURE B &amp; C'!AC$3)</f>
        <v>420201</v>
      </c>
      <c r="B3227" s="2">
        <v>2300002</v>
      </c>
      <c r="C3227" s="2" t="s">
        <v>141</v>
      </c>
      <c r="D3227" s="20">
        <v>0</v>
      </c>
      <c r="E3227" s="20">
        <v>0</v>
      </c>
      <c r="F3227" s="38">
        <f>('ANNEXURE B &amp; C'!AC$168)</f>
        <v>0</v>
      </c>
      <c r="G3227" s="9" t="str">
        <f t="shared" si="100"/>
        <v/>
      </c>
      <c r="H3227" s="52" t="str">
        <f t="shared" si="101"/>
        <v/>
      </c>
    </row>
    <row r="3228" spans="1:8">
      <c r="A3228" s="48" t="str">
        <f>('ANNEXURE B &amp; C'!AC$3)</f>
        <v>420201</v>
      </c>
      <c r="B3228" s="2">
        <v>2300003</v>
      </c>
      <c r="C3228" s="2" t="s">
        <v>142</v>
      </c>
      <c r="D3228" s="20">
        <v>0</v>
      </c>
      <c r="E3228" s="20">
        <v>0</v>
      </c>
      <c r="F3228" s="38">
        <f>('ANNEXURE B &amp; C'!AC$169)</f>
        <v>0</v>
      </c>
      <c r="G3228" s="9" t="str">
        <f t="shared" si="100"/>
        <v/>
      </c>
      <c r="H3228" s="52" t="str">
        <f t="shared" si="101"/>
        <v/>
      </c>
    </row>
    <row r="3229" spans="1:8">
      <c r="A3229" s="48" t="str">
        <f>('ANNEXURE B &amp; C'!AC$3)</f>
        <v>420201</v>
      </c>
      <c r="B3229" s="2">
        <v>2300204</v>
      </c>
      <c r="C3229" s="2" t="s">
        <v>143</v>
      </c>
      <c r="D3229" s="20">
        <v>0</v>
      </c>
      <c r="E3229" s="20">
        <v>0</v>
      </c>
      <c r="F3229" s="38">
        <f>('ANNEXURE B &amp; C'!AC$170)</f>
        <v>0</v>
      </c>
      <c r="G3229" s="9" t="str">
        <f t="shared" si="100"/>
        <v/>
      </c>
      <c r="H3229" s="52" t="str">
        <f t="shared" si="101"/>
        <v/>
      </c>
    </row>
    <row r="3230" spans="1:8">
      <c r="A3230" s="48" t="str">
        <f>('ANNEXURE B &amp; C'!AC$3)</f>
        <v>420201</v>
      </c>
      <c r="B3230" s="2">
        <v>2300800</v>
      </c>
      <c r="C3230" s="2" t="s">
        <v>144</v>
      </c>
      <c r="D3230" s="20">
        <v>0</v>
      </c>
      <c r="E3230" s="20">
        <v>0</v>
      </c>
      <c r="F3230" s="38">
        <f>('ANNEXURE B &amp; C'!AC$171)</f>
        <v>0</v>
      </c>
      <c r="G3230" s="9" t="str">
        <f t="shared" si="100"/>
        <v/>
      </c>
      <c r="H3230" s="52" t="str">
        <f t="shared" si="101"/>
        <v/>
      </c>
    </row>
    <row r="3231" spans="1:8">
      <c r="A3231" s="48" t="str">
        <f>('ANNEXURE B &amp; C'!AC$3)</f>
        <v>420201</v>
      </c>
      <c r="B3231" s="2">
        <v>2300801</v>
      </c>
      <c r="C3231" s="2" t="s">
        <v>145</v>
      </c>
      <c r="D3231" s="20">
        <v>0</v>
      </c>
      <c r="E3231" s="20">
        <v>0</v>
      </c>
      <c r="F3231" s="38">
        <f>('ANNEXURE B &amp; C'!AC$172)</f>
        <v>0</v>
      </c>
      <c r="G3231" s="9" t="str">
        <f t="shared" si="100"/>
        <v/>
      </c>
      <c r="H3231" s="52" t="str">
        <f t="shared" si="101"/>
        <v/>
      </c>
    </row>
    <row r="3232" spans="1:8">
      <c r="A3232" s="48" t="str">
        <f>('ANNEXURE B &amp; C'!AC$3)</f>
        <v>420201</v>
      </c>
      <c r="B3232" s="2">
        <v>2300803</v>
      </c>
      <c r="C3232" s="2" t="s">
        <v>146</v>
      </c>
      <c r="D3232" s="20">
        <v>0</v>
      </c>
      <c r="E3232" s="20">
        <v>0</v>
      </c>
      <c r="F3232" s="38">
        <f>('ANNEXURE B &amp; C'!AC$173)</f>
        <v>0</v>
      </c>
      <c r="G3232" s="9" t="str">
        <f t="shared" si="100"/>
        <v/>
      </c>
      <c r="H3232" s="52" t="str">
        <f t="shared" si="101"/>
        <v/>
      </c>
    </row>
    <row r="3233" spans="1:8">
      <c r="A3233" s="48" t="str">
        <f>('ANNEXURE B &amp; C'!AC$3)</f>
        <v>420201</v>
      </c>
      <c r="B3233" s="2">
        <v>2301503</v>
      </c>
      <c r="C3233" s="2" t="s">
        <v>147</v>
      </c>
      <c r="D3233" s="20">
        <v>0</v>
      </c>
      <c r="E3233" s="20">
        <v>0</v>
      </c>
      <c r="F3233" s="38">
        <f>('ANNEXURE B &amp; C'!AC$174)</f>
        <v>0</v>
      </c>
      <c r="G3233" s="9" t="str">
        <f t="shared" si="100"/>
        <v/>
      </c>
      <c r="H3233" s="52" t="str">
        <f t="shared" si="101"/>
        <v/>
      </c>
    </row>
    <row r="3234" spans="1:8">
      <c r="A3234" s="48" t="str">
        <f>('ANNEXURE B &amp; C'!AC$3)</f>
        <v>420201</v>
      </c>
      <c r="B3234" s="2">
        <v>2301802</v>
      </c>
      <c r="C3234" s="2" t="s">
        <v>148</v>
      </c>
      <c r="D3234" s="20">
        <v>0</v>
      </c>
      <c r="E3234" s="20">
        <v>0</v>
      </c>
      <c r="F3234" s="38">
        <f>('ANNEXURE B &amp; C'!AC$175)</f>
        <v>0</v>
      </c>
      <c r="G3234" s="9" t="str">
        <f t="shared" si="100"/>
        <v/>
      </c>
      <c r="H3234" s="52" t="str">
        <f t="shared" si="101"/>
        <v/>
      </c>
    </row>
    <row r="3235" spans="1:8">
      <c r="A3235" s="48" t="str">
        <f>('ANNEXURE B &amp; C'!AC$3)</f>
        <v>420201</v>
      </c>
      <c r="B3235" s="2">
        <v>2301803</v>
      </c>
      <c r="C3235" s="2" t="s">
        <v>149</v>
      </c>
      <c r="D3235" s="20">
        <v>0</v>
      </c>
      <c r="E3235" s="20">
        <v>0</v>
      </c>
      <c r="F3235" s="38">
        <f>('ANNEXURE B &amp; C'!AC$176)</f>
        <v>0</v>
      </c>
      <c r="G3235" s="9" t="str">
        <f t="shared" si="100"/>
        <v/>
      </c>
      <c r="H3235" s="52" t="str">
        <f t="shared" si="101"/>
        <v/>
      </c>
    </row>
    <row r="3236" spans="1:8">
      <c r="A3236" s="48" t="str">
        <f>('ANNEXURE B &amp; C'!AC$3)</f>
        <v>420201</v>
      </c>
      <c r="B3236" s="2">
        <v>2301900</v>
      </c>
      <c r="C3236" s="2" t="s">
        <v>150</v>
      </c>
      <c r="D3236" s="20">
        <v>0</v>
      </c>
      <c r="E3236" s="20">
        <v>0</v>
      </c>
      <c r="F3236" s="38">
        <f>('ANNEXURE B &amp; C'!AC$177)</f>
        <v>0</v>
      </c>
      <c r="G3236" s="9" t="str">
        <f t="shared" si="100"/>
        <v/>
      </c>
      <c r="H3236" s="52" t="str">
        <f t="shared" si="101"/>
        <v/>
      </c>
    </row>
    <row r="3237" spans="1:8">
      <c r="A3237" s="48" t="str">
        <f>('ANNEXURE B &amp; C'!AC$3)</f>
        <v>420201</v>
      </c>
      <c r="B3237" s="2">
        <v>2301901</v>
      </c>
      <c r="C3237" s="2" t="s">
        <v>151</v>
      </c>
      <c r="D3237" s="20">
        <v>0</v>
      </c>
      <c r="E3237" s="20">
        <v>0</v>
      </c>
      <c r="F3237" s="38">
        <f>('ANNEXURE B &amp; C'!AC$178)</f>
        <v>0</v>
      </c>
      <c r="G3237" s="9" t="str">
        <f t="shared" si="100"/>
        <v/>
      </c>
      <c r="H3237" s="52" t="str">
        <f t="shared" si="101"/>
        <v/>
      </c>
    </row>
    <row r="3238" spans="1:8">
      <c r="A3238" s="48" t="str">
        <f>('ANNEXURE B &amp; C'!AC$3)</f>
        <v>420201</v>
      </c>
      <c r="B3238" s="3">
        <v>2309995</v>
      </c>
      <c r="C3238" s="3" t="s">
        <v>152</v>
      </c>
      <c r="D3238" s="39">
        <v>0</v>
      </c>
      <c r="E3238" s="39">
        <v>0</v>
      </c>
      <c r="F3238" s="39">
        <f>SUM(F3226:F3237)</f>
        <v>0</v>
      </c>
      <c r="G3238" s="9" t="str">
        <f t="shared" si="100"/>
        <v/>
      </c>
      <c r="H3238" s="52" t="str">
        <f t="shared" si="101"/>
        <v/>
      </c>
    </row>
    <row r="3239" spans="1:8">
      <c r="B3239" s="1"/>
      <c r="C3239" s="1"/>
      <c r="D3239" s="31"/>
      <c r="E3239" s="31"/>
      <c r="F3239" s="31"/>
      <c r="G3239" s="9" t="str">
        <f t="shared" si="100"/>
        <v/>
      </c>
      <c r="H3239" s="52" t="str">
        <f t="shared" si="101"/>
        <v/>
      </c>
    </row>
    <row r="3240" spans="1:8" ht="15.75" thickBot="1">
      <c r="A3240" s="48" t="str">
        <f>('ANNEXURE B &amp; C'!AC$3)</f>
        <v>420201</v>
      </c>
      <c r="B3240" s="4">
        <v>2359997</v>
      </c>
      <c r="C3240" s="4" t="s">
        <v>153</v>
      </c>
      <c r="D3240" s="40">
        <v>0</v>
      </c>
      <c r="E3240" s="40">
        <v>0</v>
      </c>
      <c r="F3240" s="40">
        <f>SUM(F3238+F3223+F3218+F3211+F3205+F3198)</f>
        <v>0</v>
      </c>
      <c r="G3240" s="9" t="str">
        <f t="shared" si="100"/>
        <v/>
      </c>
      <c r="H3240" s="52" t="str">
        <f t="shared" si="101"/>
        <v/>
      </c>
    </row>
    <row r="3241" spans="1:8" ht="15.75" thickTop="1">
      <c r="B3241" s="1"/>
      <c r="C3241" s="1"/>
      <c r="D3241" s="31"/>
      <c r="E3241" s="31"/>
      <c r="F3241" s="31"/>
      <c r="G3241" s="9" t="str">
        <f t="shared" si="100"/>
        <v/>
      </c>
      <c r="H3241" s="52" t="str">
        <f t="shared" si="101"/>
        <v/>
      </c>
    </row>
    <row r="3242" spans="1:8" ht="15.75" thickBot="1">
      <c r="A3242" s="48" t="str">
        <f>('ANNEXURE B &amp; C'!AC$3)</f>
        <v>420201</v>
      </c>
      <c r="B3242" s="5">
        <v>2379995</v>
      </c>
      <c r="C3242" s="5" t="s">
        <v>154</v>
      </c>
      <c r="D3242" s="41">
        <v>0</v>
      </c>
      <c r="E3242" s="41">
        <v>0</v>
      </c>
      <c r="F3242" s="41">
        <f>SUM(F3240)</f>
        <v>0</v>
      </c>
      <c r="G3242" s="9" t="str">
        <f t="shared" si="100"/>
        <v/>
      </c>
      <c r="H3242" s="52" t="str">
        <f t="shared" si="101"/>
        <v/>
      </c>
    </row>
    <row r="3243" spans="1:8">
      <c r="B3243" s="1"/>
      <c r="C3243" s="1"/>
      <c r="D3243" s="31"/>
      <c r="E3243" s="31"/>
      <c r="F3243" s="31"/>
      <c r="G3243" s="9" t="str">
        <f t="shared" si="100"/>
        <v/>
      </c>
      <c r="H3243" s="52" t="str">
        <f t="shared" si="101"/>
        <v/>
      </c>
    </row>
    <row r="3244" spans="1:8" ht="15.75" thickBot="1">
      <c r="A3244" s="48" t="str">
        <f>('ANNEXURE B &amp; C'!AC$3)</f>
        <v>420201</v>
      </c>
      <c r="B3244" s="5">
        <v>2459998</v>
      </c>
      <c r="C3244" s="5" t="s">
        <v>155</v>
      </c>
      <c r="D3244" s="41">
        <v>0</v>
      </c>
      <c r="E3244" s="41">
        <v>0</v>
      </c>
      <c r="F3244" s="41">
        <f>SUM(F3242)</f>
        <v>0</v>
      </c>
      <c r="G3244" s="9" t="str">
        <f t="shared" si="100"/>
        <v/>
      </c>
      <c r="H3244" s="52" t="str">
        <f t="shared" si="101"/>
        <v/>
      </c>
    </row>
    <row r="3245" spans="1:8">
      <c r="B3245" s="1"/>
      <c r="C3245" s="1"/>
      <c r="D3245" s="31"/>
      <c r="E3245" s="31"/>
      <c r="F3245" s="31"/>
      <c r="G3245" s="9" t="str">
        <f t="shared" si="100"/>
        <v/>
      </c>
      <c r="H3245" s="52" t="str">
        <f t="shared" si="101"/>
        <v/>
      </c>
    </row>
    <row r="3246" spans="1:8">
      <c r="A3246" s="48" t="str">
        <f>('ANNEXURE B &amp; C'!AC$3)</f>
        <v>420201</v>
      </c>
      <c r="B3246" s="1">
        <v>3010000</v>
      </c>
      <c r="C3246" s="1" t="s">
        <v>156</v>
      </c>
      <c r="D3246" s="31"/>
      <c r="E3246" s="31"/>
      <c r="F3246" s="31"/>
      <c r="G3246" s="9" t="str">
        <f t="shared" si="100"/>
        <v/>
      </c>
      <c r="H3246" s="52" t="str">
        <f t="shared" si="101"/>
        <v/>
      </c>
    </row>
    <row r="3247" spans="1:8">
      <c r="A3247" s="48" t="str">
        <f>('ANNEXURE B &amp; C'!AC$3)</f>
        <v>420201</v>
      </c>
      <c r="B3247" s="2">
        <v>3010001</v>
      </c>
      <c r="C3247" s="2" t="s">
        <v>112</v>
      </c>
      <c r="D3247" s="38">
        <v>1064432</v>
      </c>
      <c r="E3247" s="38">
        <v>521387.73</v>
      </c>
      <c r="F3247" s="38">
        <f>('ANNEXURE B &amp; C'!AC$188)</f>
        <v>1098774</v>
      </c>
      <c r="G3247" s="9" t="str">
        <f t="shared" si="100"/>
        <v/>
      </c>
      <c r="H3247" s="52">
        <f t="shared" si="101"/>
        <v>3.2263216438438526E-2</v>
      </c>
    </row>
    <row r="3248" spans="1:8">
      <c r="A3248" s="48" t="str">
        <f>('ANNEXURE B &amp; C'!AC$3)</f>
        <v>420201</v>
      </c>
      <c r="B3248" s="2">
        <v>3010002</v>
      </c>
      <c r="C3248" s="2" t="s">
        <v>155</v>
      </c>
      <c r="D3248" s="38">
        <v>0</v>
      </c>
      <c r="E3248" s="38">
        <v>0</v>
      </c>
      <c r="F3248" s="38">
        <f>('ANNEXURE B &amp; C'!AC$189)</f>
        <v>0</v>
      </c>
      <c r="G3248" s="9" t="str">
        <f t="shared" si="100"/>
        <v/>
      </c>
      <c r="H3248" s="52" t="str">
        <f t="shared" si="101"/>
        <v/>
      </c>
    </row>
    <row r="3249" spans="1:8">
      <c r="A3249" s="48" t="str">
        <f>('ANNEXURE B &amp; C'!AC$3)</f>
        <v>420201</v>
      </c>
      <c r="B3249" s="2"/>
      <c r="C3249" s="1" t="s">
        <v>338</v>
      </c>
      <c r="D3249" s="39"/>
      <c r="E3249" s="39"/>
      <c r="F3249" s="39">
        <f>('ANNEXURE B &amp; C'!AC$190)</f>
        <v>0</v>
      </c>
      <c r="G3249" s="9" t="str">
        <f t="shared" si="100"/>
        <v/>
      </c>
      <c r="H3249" s="52" t="str">
        <f t="shared" si="101"/>
        <v/>
      </c>
    </row>
    <row r="3250" spans="1:8" ht="15.75" thickBot="1">
      <c r="A3250" s="48" t="str">
        <f>('ANNEXURE B &amp; C'!AC$3)</f>
        <v>420201</v>
      </c>
      <c r="B3250" s="5">
        <v>3019995</v>
      </c>
      <c r="C3250" s="5" t="s">
        <v>339</v>
      </c>
      <c r="D3250" s="37">
        <v>1064432</v>
      </c>
      <c r="E3250" s="37">
        <v>521387.73</v>
      </c>
      <c r="F3250" s="37">
        <f>('ANNEXURE B &amp; C'!AC$191)</f>
        <v>1098774</v>
      </c>
      <c r="G3250" s="9" t="str">
        <f t="shared" si="100"/>
        <v/>
      </c>
      <c r="H3250" s="52">
        <f t="shared" si="101"/>
        <v>3.2263216438438526E-2</v>
      </c>
    </row>
    <row r="3251" spans="1:8">
      <c r="B3251" s="1"/>
      <c r="C3251" s="1"/>
      <c r="D3251" s="31"/>
      <c r="E3251" s="31"/>
      <c r="F3251" s="31"/>
      <c r="G3251" s="9" t="str">
        <f t="shared" si="100"/>
        <v/>
      </c>
      <c r="H3251" s="52" t="str">
        <f t="shared" si="101"/>
        <v/>
      </c>
    </row>
    <row r="3252" spans="1:8">
      <c r="A3252" s="48" t="str">
        <f>('ANNEXURE B &amp; C'!AC$3)</f>
        <v>420201</v>
      </c>
      <c r="B3252" s="1">
        <v>4030000</v>
      </c>
      <c r="C3252" s="1" t="s">
        <v>157</v>
      </c>
      <c r="D3252" s="31"/>
      <c r="E3252" s="31"/>
      <c r="F3252" s="31"/>
      <c r="G3252" s="9" t="str">
        <f t="shared" si="100"/>
        <v/>
      </c>
      <c r="H3252" s="52" t="str">
        <f t="shared" si="101"/>
        <v/>
      </c>
    </row>
    <row r="3253" spans="1:8">
      <c r="A3253" s="48" t="str">
        <f>('ANNEXURE B &amp; C'!AC$3)</f>
        <v>420201</v>
      </c>
      <c r="B3253" s="2">
        <v>4030001</v>
      </c>
      <c r="C3253" s="2" t="s">
        <v>158</v>
      </c>
      <c r="D3253" s="20">
        <v>50000</v>
      </c>
      <c r="E3253" s="20">
        <v>0</v>
      </c>
      <c r="F3253" s="38">
        <f>('ANNEXURE B &amp; C'!AC$194)</f>
        <v>50000</v>
      </c>
      <c r="G3253" s="9" t="str">
        <f t="shared" si="100"/>
        <v/>
      </c>
      <c r="H3253" s="52">
        <f t="shared" si="101"/>
        <v>0</v>
      </c>
    </row>
    <row r="3254" spans="1:8">
      <c r="A3254" s="48" t="str">
        <f>('ANNEXURE B &amp; C'!AC$3)</f>
        <v>420201</v>
      </c>
      <c r="B3254" s="2">
        <v>4030002</v>
      </c>
      <c r="C3254" s="2" t="s">
        <v>159</v>
      </c>
      <c r="D3254" s="20">
        <v>0</v>
      </c>
      <c r="E3254" s="20">
        <v>0</v>
      </c>
      <c r="F3254" s="38">
        <f>('ANNEXURE B &amp; C'!AC$195)</f>
        <v>0</v>
      </c>
      <c r="G3254" s="9" t="str">
        <f t="shared" si="100"/>
        <v/>
      </c>
      <c r="H3254" s="52" t="str">
        <f t="shared" si="101"/>
        <v/>
      </c>
    </row>
    <row r="3255" spans="1:8">
      <c r="A3255" s="48" t="str">
        <f>('ANNEXURE B &amp; C'!AC$3)</f>
        <v>420201</v>
      </c>
      <c r="B3255" s="2">
        <v>4030003</v>
      </c>
      <c r="C3255" s="2" t="s">
        <v>160</v>
      </c>
      <c r="D3255" s="20">
        <v>0</v>
      </c>
      <c r="E3255" s="20">
        <v>0</v>
      </c>
      <c r="F3255" s="38">
        <f>('ANNEXURE B &amp; C'!AC$196)</f>
        <v>0</v>
      </c>
      <c r="G3255" s="9" t="str">
        <f t="shared" si="100"/>
        <v/>
      </c>
      <c r="H3255" s="52" t="str">
        <f t="shared" si="101"/>
        <v/>
      </c>
    </row>
    <row r="3256" spans="1:8">
      <c r="A3256" s="48" t="str">
        <f>('ANNEXURE B &amp; C'!AC$3)</f>
        <v>420201</v>
      </c>
      <c r="B3256" s="2">
        <v>4030004</v>
      </c>
      <c r="C3256" s="2" t="s">
        <v>161</v>
      </c>
      <c r="D3256" s="20">
        <v>0</v>
      </c>
      <c r="E3256" s="20">
        <v>0</v>
      </c>
      <c r="F3256" s="38">
        <f>('ANNEXURE B &amp; C'!AC$197)</f>
        <v>0</v>
      </c>
      <c r="G3256" s="9" t="str">
        <f t="shared" si="100"/>
        <v/>
      </c>
      <c r="H3256" s="52" t="str">
        <f t="shared" si="101"/>
        <v/>
      </c>
    </row>
    <row r="3257" spans="1:8">
      <c r="A3257" s="48" t="str">
        <f>('ANNEXURE B &amp; C'!AC$3)</f>
        <v>420201</v>
      </c>
      <c r="B3257" s="2">
        <v>4030005</v>
      </c>
      <c r="C3257" s="2" t="s">
        <v>162</v>
      </c>
      <c r="D3257" s="20">
        <v>0</v>
      </c>
      <c r="E3257" s="20">
        <v>0</v>
      </c>
      <c r="F3257" s="38">
        <f>('ANNEXURE B &amp; C'!AC$198)</f>
        <v>0</v>
      </c>
      <c r="G3257" s="9" t="str">
        <f t="shared" si="100"/>
        <v/>
      </c>
      <c r="H3257" s="52" t="str">
        <f t="shared" si="101"/>
        <v/>
      </c>
    </row>
    <row r="3258" spans="1:8" ht="15.75" thickBot="1">
      <c r="A3258" s="48" t="str">
        <f>('ANNEXURE B &amp; C'!AC$3)</f>
        <v>420201</v>
      </c>
      <c r="B3258" s="3">
        <v>4039995</v>
      </c>
      <c r="C3258" s="3" t="s">
        <v>163</v>
      </c>
      <c r="D3258" s="42">
        <v>50000</v>
      </c>
      <c r="E3258" s="36">
        <v>0</v>
      </c>
      <c r="F3258" s="43">
        <f>SUM(F3253:F3257)</f>
        <v>50000</v>
      </c>
      <c r="G3258" s="9" t="str">
        <f t="shared" si="100"/>
        <v/>
      </c>
      <c r="H3258" s="52">
        <f t="shared" si="101"/>
        <v>0</v>
      </c>
    </row>
    <row r="3259" spans="1:8" ht="15.75" thickTop="1">
      <c r="B3259" s="2"/>
      <c r="C3259" s="2"/>
      <c r="D3259" s="32"/>
      <c r="E3259" s="32"/>
      <c r="G3259" s="9" t="str">
        <f t="shared" si="100"/>
        <v/>
      </c>
      <c r="H3259" s="52" t="str">
        <f t="shared" si="101"/>
        <v/>
      </c>
    </row>
    <row r="3260" spans="1:8">
      <c r="A3260" s="48" t="str">
        <f>('ANNEXURE B &amp; C'!AC$3)</f>
        <v>420201</v>
      </c>
      <c r="B3260" s="1">
        <v>4030000</v>
      </c>
      <c r="C3260" s="1" t="s">
        <v>164</v>
      </c>
      <c r="D3260" s="31"/>
      <c r="E3260" s="31"/>
      <c r="F3260" s="31"/>
      <c r="G3260" s="9" t="str">
        <f t="shared" si="100"/>
        <v/>
      </c>
      <c r="H3260" s="52" t="str">
        <f t="shared" si="101"/>
        <v/>
      </c>
    </row>
    <row r="3261" spans="1:8">
      <c r="A3261" s="48" t="str">
        <f>('ANNEXURE B &amp; C'!AC$3)</f>
        <v>420201</v>
      </c>
      <c r="B3261" s="2">
        <v>4031001</v>
      </c>
      <c r="C3261" s="2" t="s">
        <v>158</v>
      </c>
      <c r="D3261" s="20">
        <v>0</v>
      </c>
      <c r="E3261" s="20">
        <v>0</v>
      </c>
      <c r="F3261" s="38">
        <f>('ANNEXURE B &amp; C'!AC$202)</f>
        <v>0</v>
      </c>
      <c r="G3261" s="9" t="str">
        <f t="shared" si="100"/>
        <v/>
      </c>
      <c r="H3261" s="52" t="str">
        <f t="shared" si="101"/>
        <v/>
      </c>
    </row>
    <row r="3262" spans="1:8">
      <c r="A3262" s="48" t="str">
        <f>('ANNEXURE B &amp; C'!AC$3)</f>
        <v>420201</v>
      </c>
      <c r="B3262" s="2">
        <v>4031002</v>
      </c>
      <c r="C3262" s="2" t="s">
        <v>159</v>
      </c>
      <c r="D3262" s="20">
        <v>0</v>
      </c>
      <c r="E3262" s="20">
        <v>0</v>
      </c>
      <c r="F3262" s="38">
        <f>('ANNEXURE B &amp; C'!AC$203)</f>
        <v>30000</v>
      </c>
      <c r="G3262" s="9" t="str">
        <f t="shared" si="100"/>
        <v/>
      </c>
      <c r="H3262" s="52" t="str">
        <f t="shared" si="101"/>
        <v>NO ORIGINAL BUDGET</v>
      </c>
    </row>
    <row r="3263" spans="1:8">
      <c r="A3263" s="48" t="str">
        <f>('ANNEXURE B &amp; C'!AC$3)</f>
        <v>420201</v>
      </c>
      <c r="B3263" s="2">
        <v>4031003</v>
      </c>
      <c r="C3263" s="2" t="s">
        <v>160</v>
      </c>
      <c r="D3263" s="20">
        <v>0</v>
      </c>
      <c r="E3263" s="20">
        <v>0</v>
      </c>
      <c r="F3263" s="38">
        <f>('ANNEXURE B &amp; C'!AC$204)</f>
        <v>0</v>
      </c>
      <c r="G3263" s="9" t="str">
        <f t="shared" si="100"/>
        <v/>
      </c>
      <c r="H3263" s="52" t="str">
        <f t="shared" si="101"/>
        <v/>
      </c>
    </row>
    <row r="3264" spans="1:8">
      <c r="A3264" s="48" t="str">
        <f>('ANNEXURE B &amp; C'!AC$3)</f>
        <v>420201</v>
      </c>
      <c r="B3264" s="2">
        <v>4031004</v>
      </c>
      <c r="C3264" s="2" t="s">
        <v>161</v>
      </c>
      <c r="D3264" s="20">
        <v>0</v>
      </c>
      <c r="E3264" s="20">
        <v>0</v>
      </c>
      <c r="F3264" s="38">
        <f>('ANNEXURE B &amp; C'!AC$205)</f>
        <v>0</v>
      </c>
      <c r="G3264" s="9" t="str">
        <f t="shared" si="100"/>
        <v/>
      </c>
      <c r="H3264" s="52" t="str">
        <f t="shared" si="101"/>
        <v/>
      </c>
    </row>
    <row r="3265" spans="1:8">
      <c r="A3265" s="48" t="str">
        <f>('ANNEXURE B &amp; C'!AC$3)</f>
        <v>420201</v>
      </c>
      <c r="B3265" s="2">
        <v>4031005</v>
      </c>
      <c r="C3265" s="2" t="s">
        <v>162</v>
      </c>
      <c r="D3265" s="20">
        <v>0</v>
      </c>
      <c r="E3265" s="20">
        <v>0</v>
      </c>
      <c r="F3265" s="38">
        <f>('ANNEXURE B &amp; C'!AC$206)</f>
        <v>0</v>
      </c>
      <c r="G3265" s="9" t="str">
        <f t="shared" si="100"/>
        <v/>
      </c>
      <c r="H3265" s="52" t="str">
        <f t="shared" si="101"/>
        <v/>
      </c>
    </row>
    <row r="3266" spans="1:8">
      <c r="A3266" s="48" t="str">
        <f>('ANNEXURE B &amp; C'!AC$3)</f>
        <v>420201</v>
      </c>
      <c r="B3266" s="3">
        <v>4039995</v>
      </c>
      <c r="C3266" s="3" t="s">
        <v>165</v>
      </c>
      <c r="D3266" s="39">
        <v>0</v>
      </c>
      <c r="E3266" s="39">
        <v>0</v>
      </c>
      <c r="F3266" s="39">
        <f>SUM(F3261:F3265)</f>
        <v>30000</v>
      </c>
      <c r="G3266" s="9" t="str">
        <f t="shared" si="100"/>
        <v/>
      </c>
      <c r="H3266" s="52" t="str">
        <f t="shared" si="101"/>
        <v>NO ORIGINAL BUDGET</v>
      </c>
    </row>
    <row r="3267" spans="1:8">
      <c r="B3267" s="2"/>
      <c r="C3267" s="2"/>
      <c r="D3267" s="32"/>
      <c r="E3267" s="32"/>
      <c r="G3267" s="9" t="str">
        <f t="shared" si="100"/>
        <v/>
      </c>
      <c r="H3267" s="52" t="str">
        <f t="shared" si="101"/>
        <v/>
      </c>
    </row>
    <row r="3268" spans="1:8" ht="15.75" thickBot="1">
      <c r="A3268" s="48" t="str">
        <f>('ANNEXURE B &amp; C'!AC$3)</f>
        <v>420201</v>
      </c>
      <c r="B3268" s="5">
        <v>4039995</v>
      </c>
      <c r="C3268" s="5" t="s">
        <v>166</v>
      </c>
      <c r="D3268" s="41">
        <v>50000</v>
      </c>
      <c r="E3268" s="41">
        <v>0</v>
      </c>
      <c r="F3268" s="41">
        <f>SUM(F3266+F3258)</f>
        <v>80000</v>
      </c>
      <c r="G3268" s="9" t="str">
        <f t="shared" si="100"/>
        <v/>
      </c>
      <c r="H3268" s="52">
        <f t="shared" si="101"/>
        <v>0.6</v>
      </c>
    </row>
    <row r="3269" spans="1:8">
      <c r="G3269" s="9" t="str">
        <f t="shared" si="100"/>
        <v/>
      </c>
      <c r="H3269" s="52" t="str">
        <f t="shared" si="101"/>
        <v/>
      </c>
    </row>
    <row r="3270" spans="1:8">
      <c r="A3270" s="48" t="str">
        <f>('ANNEXURE B &amp; C'!AD$3)</f>
        <v>420301</v>
      </c>
      <c r="B3270" s="1">
        <v>1000000</v>
      </c>
      <c r="C3270" s="1" t="s">
        <v>0</v>
      </c>
      <c r="D3270" s="31"/>
      <c r="E3270" s="31"/>
      <c r="G3270" s="9" t="str">
        <f t="shared" si="100"/>
        <v/>
      </c>
      <c r="H3270" s="52" t="str">
        <f t="shared" si="101"/>
        <v/>
      </c>
    </row>
    <row r="3271" spans="1:8">
      <c r="B3271" s="1"/>
      <c r="C3271" s="1"/>
      <c r="D3271" s="31"/>
      <c r="E3271" s="31"/>
      <c r="G3271" s="9" t="str">
        <f t="shared" si="100"/>
        <v/>
      </c>
      <c r="H3271" s="52" t="str">
        <f t="shared" si="101"/>
        <v/>
      </c>
    </row>
    <row r="3272" spans="1:8">
      <c r="A3272" s="48" t="str">
        <f>('ANNEXURE B &amp; C'!AD$3)</f>
        <v>420301</v>
      </c>
      <c r="B3272" s="1">
        <v>1020000</v>
      </c>
      <c r="C3272" s="1" t="s">
        <v>2</v>
      </c>
      <c r="D3272" s="31"/>
      <c r="E3272" s="31"/>
      <c r="F3272" s="31"/>
      <c r="G3272" s="9" t="str">
        <f t="shared" si="100"/>
        <v/>
      </c>
      <c r="H3272" s="52" t="str">
        <f t="shared" si="101"/>
        <v/>
      </c>
    </row>
    <row r="3273" spans="1:8">
      <c r="A3273" s="48" t="str">
        <f>('ANNEXURE B &amp; C'!AD$3)</f>
        <v>420301</v>
      </c>
      <c r="B3273" s="2">
        <v>1020001</v>
      </c>
      <c r="C3273" s="2" t="s">
        <v>3</v>
      </c>
      <c r="D3273" s="20">
        <v>0</v>
      </c>
      <c r="E3273" s="20">
        <v>0</v>
      </c>
      <c r="F3273" s="38">
        <f>('ANNEXURE B &amp; C'!AD$10)</f>
        <v>0</v>
      </c>
      <c r="G3273" s="9" t="str">
        <f t="shared" si="100"/>
        <v/>
      </c>
      <c r="H3273" s="52" t="str">
        <f t="shared" si="101"/>
        <v/>
      </c>
    </row>
    <row r="3274" spans="1:8">
      <c r="A3274" s="48" t="str">
        <f>('ANNEXURE B &amp; C'!AD$3)</f>
        <v>420301</v>
      </c>
      <c r="B3274" s="2">
        <v>1020002</v>
      </c>
      <c r="C3274" s="2" t="s">
        <v>4</v>
      </c>
      <c r="D3274" s="20">
        <v>506544</v>
      </c>
      <c r="E3274" s="20">
        <v>159600.70000000001</v>
      </c>
      <c r="F3274" s="38">
        <f>('ANNEXURE B &amp; C'!AD$11)</f>
        <v>296629</v>
      </c>
      <c r="G3274" s="9" t="str">
        <f t="shared" ref="G3274:G3337" si="102">IF(E3274&lt;0.01,"",IF(E3274&gt;F3274,"BUDGET ERROR - INSUFICIENT",""))</f>
        <v/>
      </c>
      <c r="H3274" s="52">
        <f t="shared" ref="H3274:H3337" si="103">IF(F3274&lt;0.1,"",IF(D3274=0,"NO ORIGINAL BUDGET",(F3274-D3274)/D3274))</f>
        <v>-0.41440625098708106</v>
      </c>
    </row>
    <row r="3275" spans="1:8">
      <c r="A3275" s="48" t="str">
        <f>('ANNEXURE B &amp; C'!AD$3)</f>
        <v>420301</v>
      </c>
      <c r="B3275" s="2">
        <v>1020004</v>
      </c>
      <c r="C3275" s="2" t="s">
        <v>5</v>
      </c>
      <c r="D3275" s="20">
        <v>8232</v>
      </c>
      <c r="E3275" s="20">
        <v>2742</v>
      </c>
      <c r="F3275" s="38">
        <f>('ANNEXURE B &amp; C'!AD$12)</f>
        <v>5484</v>
      </c>
      <c r="G3275" s="9" t="str">
        <f t="shared" si="102"/>
        <v/>
      </c>
      <c r="H3275" s="52">
        <f t="shared" si="103"/>
        <v>-0.33381924198250729</v>
      </c>
    </row>
    <row r="3276" spans="1:8">
      <c r="A3276" s="48" t="str">
        <f>('ANNEXURE B &amp; C'!AD$3)</f>
        <v>420301</v>
      </c>
      <c r="B3276" s="2">
        <v>1020005</v>
      </c>
      <c r="C3276" s="2" t="s">
        <v>6</v>
      </c>
      <c r="D3276" s="20">
        <v>90</v>
      </c>
      <c r="E3276" s="20">
        <v>28.7</v>
      </c>
      <c r="F3276" s="38">
        <f>('ANNEXURE B &amp; C'!AD$13)</f>
        <v>54</v>
      </c>
      <c r="G3276" s="9" t="str">
        <f t="shared" si="102"/>
        <v/>
      </c>
      <c r="H3276" s="52">
        <f t="shared" si="103"/>
        <v>-0.4</v>
      </c>
    </row>
    <row r="3277" spans="1:8">
      <c r="A3277" s="48" t="str">
        <f>('ANNEXURE B &amp; C'!AD$3)</f>
        <v>420301</v>
      </c>
      <c r="B3277" s="2">
        <v>1020006</v>
      </c>
      <c r="C3277" s="2" t="s">
        <v>7</v>
      </c>
      <c r="D3277" s="20">
        <v>42212</v>
      </c>
      <c r="E3277" s="20">
        <v>0</v>
      </c>
      <c r="F3277" s="38">
        <f>('ANNEXURE B &amp; C'!AD$14)</f>
        <v>22838</v>
      </c>
      <c r="G3277" s="9" t="str">
        <f t="shared" si="102"/>
        <v/>
      </c>
      <c r="H3277" s="52">
        <f t="shared" si="103"/>
        <v>-0.45896901355064912</v>
      </c>
    </row>
    <row r="3278" spans="1:8">
      <c r="A3278" s="48" t="str">
        <f>('ANNEXURE B &amp; C'!AD$3)</f>
        <v>420301</v>
      </c>
      <c r="B3278" s="2">
        <v>1020007</v>
      </c>
      <c r="C3278" s="2" t="s">
        <v>8</v>
      </c>
      <c r="D3278" s="20">
        <v>0</v>
      </c>
      <c r="E3278" s="20">
        <v>0</v>
      </c>
      <c r="F3278" s="38">
        <f>('ANNEXURE B &amp; C'!AD$15)</f>
        <v>0</v>
      </c>
      <c r="G3278" s="9" t="str">
        <f t="shared" si="102"/>
        <v/>
      </c>
      <c r="H3278" s="52" t="str">
        <f t="shared" si="103"/>
        <v/>
      </c>
    </row>
    <row r="3279" spans="1:8">
      <c r="A3279" s="48" t="str">
        <f>('ANNEXURE B &amp; C'!AD$3)</f>
        <v>420301</v>
      </c>
      <c r="B3279" s="2">
        <v>1020009</v>
      </c>
      <c r="C3279" s="2" t="s">
        <v>9</v>
      </c>
      <c r="D3279" s="20">
        <v>0</v>
      </c>
      <c r="E3279" s="20">
        <v>0</v>
      </c>
      <c r="F3279" s="38">
        <f>('ANNEXURE B &amp; C'!AD$16)</f>
        <v>0</v>
      </c>
      <c r="G3279" s="9" t="str">
        <f t="shared" si="102"/>
        <v/>
      </c>
      <c r="H3279" s="52" t="str">
        <f t="shared" si="103"/>
        <v/>
      </c>
    </row>
    <row r="3280" spans="1:8">
      <c r="A3280" s="48" t="str">
        <f>('ANNEXURE B &amp; C'!AD$3)</f>
        <v>420301</v>
      </c>
      <c r="B3280" s="2">
        <v>1020010</v>
      </c>
      <c r="C3280" s="2" t="s">
        <v>10</v>
      </c>
      <c r="D3280" s="20">
        <v>0</v>
      </c>
      <c r="E3280" s="20">
        <v>0</v>
      </c>
      <c r="F3280" s="38">
        <f>('ANNEXURE B &amp; C'!AD$17)</f>
        <v>0</v>
      </c>
      <c r="G3280" s="9" t="str">
        <f t="shared" si="102"/>
        <v/>
      </c>
      <c r="H3280" s="52" t="str">
        <f t="shared" si="103"/>
        <v/>
      </c>
    </row>
    <row r="3281" spans="1:8">
      <c r="A3281" s="48" t="str">
        <f>('ANNEXURE B &amp; C'!AD$3)</f>
        <v>420301</v>
      </c>
      <c r="B3281" s="2">
        <v>1020011</v>
      </c>
      <c r="C3281" s="2" t="s">
        <v>11</v>
      </c>
      <c r="D3281" s="20">
        <v>0</v>
      </c>
      <c r="E3281" s="20">
        <v>0</v>
      </c>
      <c r="F3281" s="38">
        <f>('ANNEXURE B &amp; C'!AD$18)</f>
        <v>0</v>
      </c>
      <c r="G3281" s="9" t="str">
        <f t="shared" si="102"/>
        <v/>
      </c>
      <c r="H3281" s="52" t="str">
        <f t="shared" si="103"/>
        <v/>
      </c>
    </row>
    <row r="3282" spans="1:8">
      <c r="A3282" s="48" t="str">
        <f>('ANNEXURE B &amp; C'!AD$3)</f>
        <v>420301</v>
      </c>
      <c r="B3282" s="2">
        <v>1020012</v>
      </c>
      <c r="C3282" s="2" t="s">
        <v>12</v>
      </c>
      <c r="D3282" s="20">
        <v>165352</v>
      </c>
      <c r="E3282" s="20">
        <v>61693.85</v>
      </c>
      <c r="F3282" s="38">
        <f>('ANNEXURE B &amp; C'!AD$19)</f>
        <v>109900</v>
      </c>
      <c r="G3282" s="9" t="str">
        <f t="shared" si="102"/>
        <v/>
      </c>
      <c r="H3282" s="52">
        <f t="shared" si="103"/>
        <v>-0.33535729836953893</v>
      </c>
    </row>
    <row r="3283" spans="1:8">
      <c r="A3283" s="48" t="str">
        <f>('ANNEXURE B &amp; C'!AD$3)</f>
        <v>420301</v>
      </c>
      <c r="B3283" s="2">
        <v>1020013</v>
      </c>
      <c r="C3283" s="2" t="s">
        <v>13</v>
      </c>
      <c r="D3283" s="20">
        <v>2995</v>
      </c>
      <c r="E3283" s="20">
        <v>873.46</v>
      </c>
      <c r="F3283" s="38">
        <f>('ANNEXURE B &amp; C'!AD$20)</f>
        <v>1623</v>
      </c>
      <c r="G3283" s="9" t="str">
        <f t="shared" si="102"/>
        <v/>
      </c>
      <c r="H3283" s="52">
        <f t="shared" si="103"/>
        <v>-0.45809682804674456</v>
      </c>
    </row>
    <row r="3284" spans="1:8">
      <c r="A3284" s="48" t="str">
        <f>('ANNEXURE B &amp; C'!AD$3)</f>
        <v>420301</v>
      </c>
      <c r="B3284" s="2">
        <v>1020014</v>
      </c>
      <c r="C3284" s="2" t="s">
        <v>14</v>
      </c>
      <c r="D3284" s="20">
        <v>0</v>
      </c>
      <c r="E3284" s="20">
        <v>0</v>
      </c>
      <c r="F3284" s="38">
        <f>('ANNEXURE B &amp; C'!AD$21)</f>
        <v>0</v>
      </c>
      <c r="G3284" s="9" t="str">
        <f t="shared" si="102"/>
        <v/>
      </c>
      <c r="H3284" s="52" t="str">
        <f t="shared" si="103"/>
        <v/>
      </c>
    </row>
    <row r="3285" spans="1:8" ht="15.75" thickBot="1">
      <c r="A3285" s="48" t="str">
        <f>('ANNEXURE B &amp; C'!AD$3)</f>
        <v>420301</v>
      </c>
      <c r="B3285" s="3">
        <v>1029990</v>
      </c>
      <c r="C3285" s="3" t="s">
        <v>15</v>
      </c>
      <c r="D3285" s="41">
        <v>725425</v>
      </c>
      <c r="E3285" s="41">
        <v>224938.71000000002</v>
      </c>
      <c r="F3285" s="41">
        <f>SUM(F3273:F3284)</f>
        <v>436528</v>
      </c>
      <c r="G3285" s="9" t="str">
        <f t="shared" si="102"/>
        <v/>
      </c>
      <c r="H3285" s="52">
        <f t="shared" si="103"/>
        <v>-0.39824516662646037</v>
      </c>
    </row>
    <row r="3286" spans="1:8">
      <c r="B3286" s="1"/>
      <c r="C3286" s="1"/>
      <c r="D3286" s="31"/>
      <c r="E3286" s="31"/>
      <c r="F3286" s="31"/>
      <c r="G3286" s="9" t="str">
        <f t="shared" si="102"/>
        <v/>
      </c>
      <c r="H3286" s="52" t="str">
        <f t="shared" si="103"/>
        <v/>
      </c>
    </row>
    <row r="3287" spans="1:8">
      <c r="A3287" s="48" t="str">
        <f>('ANNEXURE B &amp; C'!AD$3)</f>
        <v>420301</v>
      </c>
      <c r="B3287" s="1">
        <v>1030000</v>
      </c>
      <c r="C3287" s="1" t="s">
        <v>16</v>
      </c>
      <c r="D3287" s="31"/>
      <c r="E3287" s="31"/>
      <c r="F3287" s="31"/>
      <c r="G3287" s="9" t="str">
        <f t="shared" si="102"/>
        <v/>
      </c>
      <c r="H3287" s="52" t="str">
        <f t="shared" si="103"/>
        <v/>
      </c>
    </row>
    <row r="3288" spans="1:8">
      <c r="A3288" s="48" t="str">
        <f>('ANNEXURE B &amp; C'!AD$3)</f>
        <v>420301</v>
      </c>
      <c r="B3288" s="2">
        <v>1030001</v>
      </c>
      <c r="C3288" s="2" t="s">
        <v>17</v>
      </c>
      <c r="D3288" s="20">
        <v>10131</v>
      </c>
      <c r="E3288" s="20">
        <v>3164.56</v>
      </c>
      <c r="F3288" s="38">
        <f>('ANNEXURE B &amp; C'!AD$25)</f>
        <v>5906</v>
      </c>
      <c r="G3288" s="9" t="str">
        <f t="shared" si="102"/>
        <v/>
      </c>
      <c r="H3288" s="52">
        <f t="shared" si="103"/>
        <v>-0.41703681768828349</v>
      </c>
    </row>
    <row r="3289" spans="1:8">
      <c r="A3289" s="48" t="str">
        <f>('ANNEXURE B &amp; C'!AD$3)</f>
        <v>420301</v>
      </c>
      <c r="B3289" s="2">
        <v>1030002</v>
      </c>
      <c r="C3289" s="2" t="s">
        <v>18</v>
      </c>
      <c r="D3289" s="20">
        <v>58082</v>
      </c>
      <c r="E3289" s="20">
        <v>17191.2</v>
      </c>
      <c r="F3289" s="38">
        <f>('ANNEXURE B &amp; C'!AD$26)</f>
        <v>32132</v>
      </c>
      <c r="G3289" s="9" t="str">
        <f t="shared" si="102"/>
        <v/>
      </c>
      <c r="H3289" s="52">
        <f t="shared" si="103"/>
        <v>-0.44678213560139113</v>
      </c>
    </row>
    <row r="3290" spans="1:8">
      <c r="A3290" s="48" t="str">
        <f>('ANNEXURE B &amp; C'!AD$3)</f>
        <v>420301</v>
      </c>
      <c r="B3290" s="2">
        <v>1030003</v>
      </c>
      <c r="C3290" s="2" t="s">
        <v>19</v>
      </c>
      <c r="D3290" s="20">
        <v>111440</v>
      </c>
      <c r="E3290" s="20">
        <v>34810.160000000003</v>
      </c>
      <c r="F3290" s="38">
        <f>('ANNEXURE B &amp; C'!AD$27)</f>
        <v>64958</v>
      </c>
      <c r="G3290" s="9" t="str">
        <f t="shared" si="102"/>
        <v/>
      </c>
      <c r="H3290" s="52">
        <f t="shared" si="103"/>
        <v>-0.41710337401292175</v>
      </c>
    </row>
    <row r="3291" spans="1:8">
      <c r="A3291" s="48" t="str">
        <f>('ANNEXURE B &amp; C'!AD$3)</f>
        <v>420301</v>
      </c>
      <c r="B3291" s="2">
        <v>1030004</v>
      </c>
      <c r="C3291" s="2" t="s">
        <v>20</v>
      </c>
      <c r="D3291" s="20">
        <v>0</v>
      </c>
      <c r="E3291" s="20">
        <v>0</v>
      </c>
      <c r="F3291" s="38">
        <f>('ANNEXURE B &amp; C'!AD$28)</f>
        <v>0</v>
      </c>
      <c r="G3291" s="9" t="str">
        <f t="shared" si="102"/>
        <v/>
      </c>
      <c r="H3291" s="52" t="str">
        <f t="shared" si="103"/>
        <v/>
      </c>
    </row>
    <row r="3292" spans="1:8">
      <c r="A3292" s="48" t="str">
        <f>('ANNEXURE B &amp; C'!AD$3)</f>
        <v>420301</v>
      </c>
      <c r="B3292" s="3">
        <v>1039990</v>
      </c>
      <c r="C3292" s="3" t="s">
        <v>21</v>
      </c>
      <c r="D3292" s="39">
        <v>179653</v>
      </c>
      <c r="E3292" s="39">
        <v>55165.920000000006</v>
      </c>
      <c r="F3292" s="39">
        <f>SUM(F3288:F3291)</f>
        <v>102996</v>
      </c>
      <c r="G3292" s="9" t="str">
        <f t="shared" si="102"/>
        <v/>
      </c>
      <c r="H3292" s="52">
        <f t="shared" si="103"/>
        <v>-0.42669479496585083</v>
      </c>
    </row>
    <row r="3293" spans="1:8">
      <c r="B3293" s="1"/>
      <c r="C3293" s="1"/>
      <c r="D3293" s="31"/>
      <c r="E3293" s="31"/>
      <c r="F3293" s="31"/>
      <c r="G3293" s="9" t="str">
        <f t="shared" si="102"/>
        <v/>
      </c>
      <c r="H3293" s="52" t="str">
        <f t="shared" si="103"/>
        <v/>
      </c>
    </row>
    <row r="3294" spans="1:8">
      <c r="A3294" s="48" t="str">
        <f>('ANNEXURE B &amp; C'!AD$3)</f>
        <v>420301</v>
      </c>
      <c r="B3294" s="1">
        <v>1040000</v>
      </c>
      <c r="C3294" s="1" t="s">
        <v>22</v>
      </c>
      <c r="D3294" s="31"/>
      <c r="E3294" s="31"/>
      <c r="F3294" s="31"/>
      <c r="G3294" s="9" t="str">
        <f t="shared" si="102"/>
        <v/>
      </c>
      <c r="H3294" s="52" t="str">
        <f t="shared" si="103"/>
        <v/>
      </c>
    </row>
    <row r="3295" spans="1:8">
      <c r="A3295" s="48" t="str">
        <f>('ANNEXURE B &amp; C'!AD$3)</f>
        <v>420301</v>
      </c>
      <c r="B3295" s="2">
        <v>1040001</v>
      </c>
      <c r="C3295" s="2" t="s">
        <v>23</v>
      </c>
      <c r="D3295" s="20">
        <v>0</v>
      </c>
      <c r="E3295" s="20">
        <v>0</v>
      </c>
      <c r="F3295" s="38">
        <f>('ANNEXURE B &amp; C'!AD$32)</f>
        <v>0</v>
      </c>
      <c r="G3295" s="9" t="str">
        <f t="shared" si="102"/>
        <v/>
      </c>
      <c r="H3295" s="52" t="str">
        <f t="shared" si="103"/>
        <v/>
      </c>
    </row>
    <row r="3296" spans="1:8">
      <c r="A3296" s="48" t="str">
        <f>('ANNEXURE B &amp; C'!AD$3)</f>
        <v>420301</v>
      </c>
      <c r="B3296" s="2">
        <v>1040002</v>
      </c>
      <c r="C3296" s="2" t="s">
        <v>24</v>
      </c>
      <c r="D3296" s="20">
        <v>0</v>
      </c>
      <c r="E3296" s="20">
        <v>0</v>
      </c>
      <c r="F3296" s="38">
        <f>('ANNEXURE B &amp; C'!AD$33)</f>
        <v>0</v>
      </c>
      <c r="G3296" s="9" t="str">
        <f t="shared" si="102"/>
        <v/>
      </c>
      <c r="H3296" s="52" t="str">
        <f t="shared" si="103"/>
        <v/>
      </c>
    </row>
    <row r="3297" spans="1:8">
      <c r="A3297" s="48" t="str">
        <f>('ANNEXURE B &amp; C'!AD$3)</f>
        <v>420301</v>
      </c>
      <c r="B3297" s="2">
        <v>1040003</v>
      </c>
      <c r="C3297" s="2" t="s">
        <v>25</v>
      </c>
      <c r="D3297" s="20">
        <v>0</v>
      </c>
      <c r="E3297" s="20">
        <v>0</v>
      </c>
      <c r="F3297" s="38">
        <f>('ANNEXURE B &amp; C'!AD$34)</f>
        <v>0</v>
      </c>
      <c r="G3297" s="9" t="str">
        <f t="shared" si="102"/>
        <v/>
      </c>
      <c r="H3297" s="52" t="str">
        <f t="shared" si="103"/>
        <v/>
      </c>
    </row>
    <row r="3298" spans="1:8">
      <c r="A3298" s="48" t="str">
        <f>('ANNEXURE B &amp; C'!AD$3)</f>
        <v>420301</v>
      </c>
      <c r="B3298" s="2">
        <v>1040004</v>
      </c>
      <c r="C3298" s="2" t="s">
        <v>26</v>
      </c>
      <c r="D3298" s="20">
        <v>0</v>
      </c>
      <c r="E3298" s="20">
        <v>0</v>
      </c>
      <c r="F3298" s="38">
        <f>('ANNEXURE B &amp; C'!AD$35)</f>
        <v>0</v>
      </c>
      <c r="G3298" s="9" t="str">
        <f t="shared" si="102"/>
        <v/>
      </c>
      <c r="H3298" s="52" t="str">
        <f t="shared" si="103"/>
        <v/>
      </c>
    </row>
    <row r="3299" spans="1:8">
      <c r="A3299" s="48" t="str">
        <f>('ANNEXURE B &amp; C'!AD$3)</f>
        <v>420301</v>
      </c>
      <c r="B3299" s="2">
        <v>1040005</v>
      </c>
      <c r="C3299" s="2" t="s">
        <v>27</v>
      </c>
      <c r="D3299" s="20">
        <v>0</v>
      </c>
      <c r="E3299" s="20">
        <v>0</v>
      </c>
      <c r="F3299" s="38">
        <f>('ANNEXURE B &amp; C'!AD$36)</f>
        <v>0</v>
      </c>
      <c r="G3299" s="9" t="str">
        <f t="shared" si="102"/>
        <v/>
      </c>
      <c r="H3299" s="52" t="str">
        <f t="shared" si="103"/>
        <v/>
      </c>
    </row>
    <row r="3300" spans="1:8">
      <c r="A3300" s="48" t="str">
        <f>('ANNEXURE B &amp; C'!AD$3)</f>
        <v>420301</v>
      </c>
      <c r="B3300" s="2">
        <v>1040006</v>
      </c>
      <c r="C3300" s="2" t="s">
        <v>28</v>
      </c>
      <c r="D3300" s="20">
        <v>0</v>
      </c>
      <c r="E3300" s="20">
        <v>0</v>
      </c>
      <c r="F3300" s="38">
        <f>('ANNEXURE B &amp; C'!AD$37)</f>
        <v>0</v>
      </c>
      <c r="G3300" s="9" t="str">
        <f t="shared" si="102"/>
        <v/>
      </c>
      <c r="H3300" s="52" t="str">
        <f t="shared" si="103"/>
        <v/>
      </c>
    </row>
    <row r="3301" spans="1:8">
      <c r="A3301" s="48" t="str">
        <f>('ANNEXURE B &amp; C'!AD$3)</f>
        <v>420301</v>
      </c>
      <c r="B3301" s="2">
        <v>1040007</v>
      </c>
      <c r="C3301" s="2" t="s">
        <v>29</v>
      </c>
      <c r="D3301" s="20">
        <v>0</v>
      </c>
      <c r="E3301" s="20">
        <v>0</v>
      </c>
      <c r="F3301" s="38">
        <f>('ANNEXURE B &amp; C'!AD$38)</f>
        <v>0</v>
      </c>
      <c r="G3301" s="9" t="str">
        <f t="shared" si="102"/>
        <v/>
      </c>
      <c r="H3301" s="52" t="str">
        <f t="shared" si="103"/>
        <v/>
      </c>
    </row>
    <row r="3302" spans="1:8">
      <c r="A3302" s="48" t="str">
        <f>('ANNEXURE B &amp; C'!AD$3)</f>
        <v>420301</v>
      </c>
      <c r="B3302" s="2">
        <v>1040008</v>
      </c>
      <c r="C3302" s="2" t="s">
        <v>30</v>
      </c>
      <c r="D3302" s="20">
        <v>0</v>
      </c>
      <c r="E3302" s="20">
        <v>0</v>
      </c>
      <c r="F3302" s="38">
        <f>('ANNEXURE B &amp; C'!AD$39)</f>
        <v>0</v>
      </c>
      <c r="G3302" s="9" t="str">
        <f t="shared" si="102"/>
        <v/>
      </c>
      <c r="H3302" s="52" t="str">
        <f t="shared" si="103"/>
        <v/>
      </c>
    </row>
    <row r="3303" spans="1:8">
      <c r="A3303" s="48" t="str">
        <f>('ANNEXURE B &amp; C'!AD$3)</f>
        <v>420301</v>
      </c>
      <c r="B3303" s="3">
        <v>1049990</v>
      </c>
      <c r="C3303" s="3" t="s">
        <v>31</v>
      </c>
      <c r="D3303" s="39">
        <v>0</v>
      </c>
      <c r="E3303" s="39">
        <v>0</v>
      </c>
      <c r="F3303" s="39">
        <f>SUM(F3295:F3302)</f>
        <v>0</v>
      </c>
      <c r="G3303" s="9" t="str">
        <f t="shared" si="102"/>
        <v/>
      </c>
      <c r="H3303" s="52" t="str">
        <f t="shared" si="103"/>
        <v/>
      </c>
    </row>
    <row r="3304" spans="1:8">
      <c r="B3304" s="1"/>
      <c r="C3304" s="1"/>
      <c r="D3304" s="31"/>
      <c r="E3304" s="31"/>
      <c r="F3304" s="31"/>
      <c r="G3304" s="9" t="str">
        <f t="shared" si="102"/>
        <v/>
      </c>
      <c r="H3304" s="52" t="str">
        <f t="shared" si="103"/>
        <v/>
      </c>
    </row>
    <row r="3305" spans="1:8" ht="15.75" thickBot="1">
      <c r="A3305" s="48" t="str">
        <f>('ANNEXURE B &amp; C'!AD$3)</f>
        <v>420301</v>
      </c>
      <c r="B3305" s="4">
        <v>1049995</v>
      </c>
      <c r="C3305" s="4" t="s">
        <v>32</v>
      </c>
      <c r="D3305" s="40">
        <v>905078</v>
      </c>
      <c r="E3305" s="40">
        <v>280104.63</v>
      </c>
      <c r="F3305" s="40">
        <f>SUM(F3303+F3292+F3285)</f>
        <v>539524</v>
      </c>
      <c r="G3305" s="9" t="str">
        <f t="shared" si="102"/>
        <v/>
      </c>
      <c r="H3305" s="52">
        <f t="shared" si="103"/>
        <v>-0.40389226121947502</v>
      </c>
    </row>
    <row r="3306" spans="1:8" ht="15.75" thickTop="1">
      <c r="B3306" s="1"/>
      <c r="C3306" s="1"/>
      <c r="D3306" s="31"/>
      <c r="E3306" s="31"/>
      <c r="F3306" s="31"/>
      <c r="G3306" s="9" t="str">
        <f t="shared" si="102"/>
        <v/>
      </c>
      <c r="H3306" s="52" t="str">
        <f t="shared" si="103"/>
        <v/>
      </c>
    </row>
    <row r="3307" spans="1:8">
      <c r="A3307" s="48" t="str">
        <f>('ANNEXURE B &amp; C'!AD$3)</f>
        <v>420301</v>
      </c>
      <c r="B3307" s="1">
        <v>1050000</v>
      </c>
      <c r="C3307" s="1" t="s">
        <v>33</v>
      </c>
      <c r="D3307" s="31"/>
      <c r="E3307" s="31"/>
      <c r="F3307" s="31"/>
      <c r="G3307" s="9" t="str">
        <f t="shared" si="102"/>
        <v/>
      </c>
      <c r="H3307" s="52" t="str">
        <f t="shared" si="103"/>
        <v/>
      </c>
    </row>
    <row r="3308" spans="1:8">
      <c r="B3308" s="1"/>
      <c r="C3308" s="1"/>
      <c r="D3308" s="31"/>
      <c r="E3308" s="31"/>
      <c r="F3308" s="31"/>
      <c r="G3308" s="9" t="str">
        <f t="shared" si="102"/>
        <v/>
      </c>
      <c r="H3308" s="52" t="str">
        <f t="shared" si="103"/>
        <v/>
      </c>
    </row>
    <row r="3309" spans="1:8">
      <c r="A3309" s="48" t="str">
        <f>('ANNEXURE B &amp; C'!AD$3)</f>
        <v>420301</v>
      </c>
      <c r="B3309" s="1">
        <v>1060000</v>
      </c>
      <c r="C3309" s="1" t="s">
        <v>34</v>
      </c>
      <c r="D3309" s="31"/>
      <c r="E3309" s="31"/>
      <c r="F3309" s="31"/>
      <c r="G3309" s="9" t="str">
        <f t="shared" si="102"/>
        <v/>
      </c>
      <c r="H3309" s="52" t="str">
        <f t="shared" si="103"/>
        <v/>
      </c>
    </row>
    <row r="3310" spans="1:8">
      <c r="A3310" s="48" t="str">
        <f>('ANNEXURE B &amp; C'!AD$3)</f>
        <v>420301</v>
      </c>
      <c r="B3310" s="2">
        <v>1060001</v>
      </c>
      <c r="C3310" s="2" t="s">
        <v>35</v>
      </c>
      <c r="D3310" s="20">
        <v>0</v>
      </c>
      <c r="E3310" s="20">
        <v>0</v>
      </c>
      <c r="F3310" s="38">
        <f>('ANNEXURE B &amp; C'!AD$47)</f>
        <v>0</v>
      </c>
      <c r="G3310" s="9" t="str">
        <f t="shared" si="102"/>
        <v/>
      </c>
      <c r="H3310" s="52" t="str">
        <f t="shared" si="103"/>
        <v/>
      </c>
    </row>
    <row r="3311" spans="1:8">
      <c r="A3311" s="48" t="str">
        <f>('ANNEXURE B &amp; C'!AD$3)</f>
        <v>420301</v>
      </c>
      <c r="B3311" s="2">
        <v>1060003</v>
      </c>
      <c r="C3311" s="2" t="s">
        <v>36</v>
      </c>
      <c r="D3311" s="20">
        <v>0</v>
      </c>
      <c r="E3311" s="20">
        <v>0</v>
      </c>
      <c r="F3311" s="38">
        <f>('ANNEXURE B &amp; C'!AD$48)</f>
        <v>0</v>
      </c>
      <c r="G3311" s="9" t="str">
        <f t="shared" si="102"/>
        <v/>
      </c>
      <c r="H3311" s="52" t="str">
        <f t="shared" si="103"/>
        <v/>
      </c>
    </row>
    <row r="3312" spans="1:8">
      <c r="A3312" s="48" t="str">
        <f>('ANNEXURE B &amp; C'!AD$3)</f>
        <v>420301</v>
      </c>
      <c r="B3312" s="2">
        <v>1060090</v>
      </c>
      <c r="C3312" s="2" t="s">
        <v>37</v>
      </c>
      <c r="D3312" s="20">
        <v>0</v>
      </c>
      <c r="E3312" s="20">
        <v>0</v>
      </c>
      <c r="F3312" s="38">
        <f>('ANNEXURE B &amp; C'!AD$49)</f>
        <v>0</v>
      </c>
      <c r="G3312" s="9" t="str">
        <f t="shared" si="102"/>
        <v/>
      </c>
      <c r="H3312" s="52" t="str">
        <f t="shared" si="103"/>
        <v/>
      </c>
    </row>
    <row r="3313" spans="1:8">
      <c r="A3313" s="48" t="str">
        <f>('ANNEXURE B &amp; C'!AD$3)</f>
        <v>420301</v>
      </c>
      <c r="B3313" s="2">
        <v>1060100</v>
      </c>
      <c r="C3313" s="2" t="s">
        <v>38</v>
      </c>
      <c r="D3313" s="20">
        <v>0</v>
      </c>
      <c r="E3313" s="20">
        <v>0</v>
      </c>
      <c r="F3313" s="38">
        <f>('ANNEXURE B &amp; C'!AD$50)</f>
        <v>0</v>
      </c>
      <c r="G3313" s="9" t="str">
        <f t="shared" si="102"/>
        <v/>
      </c>
      <c r="H3313" s="52" t="str">
        <f t="shared" si="103"/>
        <v/>
      </c>
    </row>
    <row r="3314" spans="1:8">
      <c r="A3314" s="48" t="str">
        <f>('ANNEXURE B &amp; C'!AD$3)</f>
        <v>420301</v>
      </c>
      <c r="B3314" s="2">
        <v>1060200</v>
      </c>
      <c r="C3314" s="2" t="s">
        <v>39</v>
      </c>
      <c r="D3314" s="20">
        <v>0</v>
      </c>
      <c r="E3314" s="20">
        <v>0</v>
      </c>
      <c r="F3314" s="38">
        <f>('ANNEXURE B &amp; C'!AD$51)</f>
        <v>0</v>
      </c>
      <c r="G3314" s="9" t="str">
        <f t="shared" si="102"/>
        <v/>
      </c>
      <c r="H3314" s="52" t="str">
        <f t="shared" si="103"/>
        <v/>
      </c>
    </row>
    <row r="3315" spans="1:8">
      <c r="A3315" s="48" t="str">
        <f>('ANNEXURE B &amp; C'!AD$3)</f>
        <v>420301</v>
      </c>
      <c r="B3315" s="2">
        <v>1060201</v>
      </c>
      <c r="C3315" s="2" t="s">
        <v>40</v>
      </c>
      <c r="D3315" s="20">
        <v>0</v>
      </c>
      <c r="E3315" s="20">
        <v>0</v>
      </c>
      <c r="F3315" s="38">
        <f>('ANNEXURE B &amp; C'!AD$52)</f>
        <v>0</v>
      </c>
      <c r="G3315" s="9" t="str">
        <f t="shared" si="102"/>
        <v/>
      </c>
      <c r="H3315" s="52" t="str">
        <f t="shared" si="103"/>
        <v/>
      </c>
    </row>
    <row r="3316" spans="1:8">
      <c r="A3316" s="48" t="str">
        <f>('ANNEXURE B &amp; C'!AD$3)</f>
        <v>420301</v>
      </c>
      <c r="B3316" s="2">
        <v>1060204</v>
      </c>
      <c r="C3316" s="2" t="s">
        <v>41</v>
      </c>
      <c r="D3316" s="20">
        <v>0</v>
      </c>
      <c r="E3316" s="20">
        <v>0</v>
      </c>
      <c r="F3316" s="38">
        <f>('ANNEXURE B &amp; C'!AD$53)</f>
        <v>0</v>
      </c>
      <c r="G3316" s="9" t="str">
        <f t="shared" si="102"/>
        <v/>
      </c>
      <c r="H3316" s="52" t="str">
        <f t="shared" si="103"/>
        <v/>
      </c>
    </row>
    <row r="3317" spans="1:8">
      <c r="A3317" s="48" t="str">
        <f>('ANNEXURE B &amp; C'!AD$3)</f>
        <v>420301</v>
      </c>
      <c r="B3317" s="2">
        <v>1060205</v>
      </c>
      <c r="C3317" s="2" t="s">
        <v>42</v>
      </c>
      <c r="D3317" s="20">
        <v>0</v>
      </c>
      <c r="E3317" s="20">
        <v>0</v>
      </c>
      <c r="F3317" s="38">
        <f>('ANNEXURE B &amp; C'!AD$54)</f>
        <v>0</v>
      </c>
      <c r="G3317" s="9" t="str">
        <f t="shared" si="102"/>
        <v/>
      </c>
      <c r="H3317" s="52" t="str">
        <f t="shared" si="103"/>
        <v/>
      </c>
    </row>
    <row r="3318" spans="1:8">
      <c r="A3318" s="48" t="str">
        <f>('ANNEXURE B &amp; C'!AD$3)</f>
        <v>420301</v>
      </c>
      <c r="B3318" s="2">
        <v>1060207</v>
      </c>
      <c r="C3318" s="2" t="s">
        <v>43</v>
      </c>
      <c r="D3318" s="20">
        <v>0</v>
      </c>
      <c r="E3318" s="20">
        <v>0</v>
      </c>
      <c r="F3318" s="38">
        <f>('ANNEXURE B &amp; C'!AD$55)</f>
        <v>0</v>
      </c>
      <c r="G3318" s="9" t="str">
        <f t="shared" si="102"/>
        <v/>
      </c>
      <c r="H3318" s="52" t="str">
        <f t="shared" si="103"/>
        <v/>
      </c>
    </row>
    <row r="3319" spans="1:8">
      <c r="A3319" s="48" t="str">
        <f>('ANNEXURE B &amp; C'!AD$3)</f>
        <v>420301</v>
      </c>
      <c r="B3319" s="2">
        <v>1060208</v>
      </c>
      <c r="C3319" s="2" t="s">
        <v>44</v>
      </c>
      <c r="D3319" s="20">
        <v>7000</v>
      </c>
      <c r="E3319" s="20">
        <v>0</v>
      </c>
      <c r="F3319" s="38">
        <f>('ANNEXURE B &amp; C'!AD$56)</f>
        <v>7000</v>
      </c>
      <c r="G3319" s="9" t="str">
        <f t="shared" si="102"/>
        <v/>
      </c>
      <c r="H3319" s="52">
        <f t="shared" si="103"/>
        <v>0</v>
      </c>
    </row>
    <row r="3320" spans="1:8">
      <c r="A3320" s="48" t="str">
        <f>('ANNEXURE B &amp; C'!AD$3)</f>
        <v>420301</v>
      </c>
      <c r="B3320" s="2">
        <v>1060209</v>
      </c>
      <c r="C3320" s="2" t="s">
        <v>45</v>
      </c>
      <c r="D3320" s="20">
        <v>30000</v>
      </c>
      <c r="E3320" s="20">
        <v>29247.75</v>
      </c>
      <c r="F3320" s="38">
        <f>('ANNEXURE B &amp; C'!AD$57)</f>
        <v>30000</v>
      </c>
      <c r="G3320" s="9" t="str">
        <f t="shared" si="102"/>
        <v/>
      </c>
      <c r="H3320" s="52">
        <f t="shared" si="103"/>
        <v>0</v>
      </c>
    </row>
    <row r="3321" spans="1:8">
      <c r="A3321" s="48" t="str">
        <f>('ANNEXURE B &amp; C'!AD$3)</f>
        <v>420301</v>
      </c>
      <c r="B3321" s="2">
        <v>1060210</v>
      </c>
      <c r="C3321" s="2" t="s">
        <v>46</v>
      </c>
      <c r="D3321" s="20">
        <v>340000</v>
      </c>
      <c r="E3321" s="20">
        <v>3000</v>
      </c>
      <c r="F3321" s="38">
        <f>('ANNEXURE B &amp; C'!AD$58)</f>
        <v>340000</v>
      </c>
      <c r="G3321" s="9" t="str">
        <f t="shared" si="102"/>
        <v/>
      </c>
      <c r="H3321" s="52">
        <f t="shared" si="103"/>
        <v>0</v>
      </c>
    </row>
    <row r="3322" spans="1:8">
      <c r="A3322" s="48" t="str">
        <f>('ANNEXURE B &amp; C'!AD$3)</f>
        <v>420301</v>
      </c>
      <c r="B3322" s="2">
        <v>1060303</v>
      </c>
      <c r="C3322" s="2" t="s">
        <v>47</v>
      </c>
      <c r="D3322" s="20">
        <v>0</v>
      </c>
      <c r="E3322" s="20">
        <v>0</v>
      </c>
      <c r="F3322" s="38">
        <f>('ANNEXURE B &amp; C'!AD$59)</f>
        <v>0</v>
      </c>
      <c r="G3322" s="9" t="str">
        <f t="shared" si="102"/>
        <v/>
      </c>
      <c r="H3322" s="52" t="str">
        <f t="shared" si="103"/>
        <v/>
      </c>
    </row>
    <row r="3323" spans="1:8">
      <c r="A3323" s="48" t="str">
        <f>('ANNEXURE B &amp; C'!AD$3)</f>
        <v>420301</v>
      </c>
      <c r="B3323" s="2">
        <v>1060304</v>
      </c>
      <c r="C3323" s="2" t="s">
        <v>48</v>
      </c>
      <c r="D3323" s="20">
        <v>0</v>
      </c>
      <c r="E3323" s="20">
        <v>0</v>
      </c>
      <c r="F3323" s="38">
        <f>('ANNEXURE B &amp; C'!AD$60)</f>
        <v>0</v>
      </c>
      <c r="G3323" s="9" t="str">
        <f t="shared" si="102"/>
        <v/>
      </c>
      <c r="H3323" s="52" t="str">
        <f t="shared" si="103"/>
        <v/>
      </c>
    </row>
    <row r="3324" spans="1:8">
      <c r="A3324" s="48" t="str">
        <f>('ANNEXURE B &amp; C'!AD$3)</f>
        <v>420301</v>
      </c>
      <c r="B3324" s="2">
        <v>1060305</v>
      </c>
      <c r="C3324" s="2" t="s">
        <v>49</v>
      </c>
      <c r="D3324" s="20">
        <v>0</v>
      </c>
      <c r="E3324" s="20">
        <v>0</v>
      </c>
      <c r="F3324" s="38">
        <f>('ANNEXURE B &amp; C'!AD$61)</f>
        <v>0</v>
      </c>
      <c r="G3324" s="9" t="str">
        <f t="shared" si="102"/>
        <v/>
      </c>
      <c r="H3324" s="52" t="str">
        <f t="shared" si="103"/>
        <v/>
      </c>
    </row>
    <row r="3325" spans="1:8">
      <c r="A3325" s="48" t="str">
        <f>('ANNEXURE B &amp; C'!AD$3)</f>
        <v>420301</v>
      </c>
      <c r="B3325" s="2">
        <v>1060400</v>
      </c>
      <c r="C3325" s="2" t="s">
        <v>50</v>
      </c>
      <c r="D3325" s="20">
        <v>0</v>
      </c>
      <c r="E3325" s="20">
        <v>0</v>
      </c>
      <c r="F3325" s="38">
        <f>('ANNEXURE B &amp; C'!AD$62)</f>
        <v>0</v>
      </c>
      <c r="G3325" s="9" t="str">
        <f t="shared" si="102"/>
        <v/>
      </c>
      <c r="H3325" s="52" t="str">
        <f t="shared" si="103"/>
        <v/>
      </c>
    </row>
    <row r="3326" spans="1:8">
      <c r="A3326" s="48" t="str">
        <f>('ANNEXURE B &amp; C'!AD$3)</f>
        <v>420301</v>
      </c>
      <c r="B3326" s="2">
        <v>1060401</v>
      </c>
      <c r="C3326" s="2" t="s">
        <v>51</v>
      </c>
      <c r="D3326" s="20">
        <v>0</v>
      </c>
      <c r="E3326" s="20">
        <v>0</v>
      </c>
      <c r="F3326" s="38">
        <f>('ANNEXURE B &amp; C'!AD$63)</f>
        <v>0</v>
      </c>
      <c r="G3326" s="9" t="str">
        <f t="shared" si="102"/>
        <v/>
      </c>
      <c r="H3326" s="52" t="str">
        <f t="shared" si="103"/>
        <v/>
      </c>
    </row>
    <row r="3327" spans="1:8">
      <c r="A3327" s="48" t="str">
        <f>('ANNEXURE B &amp; C'!AD$3)</f>
        <v>420301</v>
      </c>
      <c r="B3327" s="2">
        <v>1060402</v>
      </c>
      <c r="C3327" s="2" t="s">
        <v>52</v>
      </c>
      <c r="D3327" s="20">
        <v>12000</v>
      </c>
      <c r="E3327" s="20">
        <v>5219.66</v>
      </c>
      <c r="F3327" s="38">
        <f>('ANNEXURE B &amp; C'!AD$64)</f>
        <v>5220</v>
      </c>
      <c r="G3327" s="9" t="str">
        <f t="shared" si="102"/>
        <v/>
      </c>
      <c r="H3327" s="52">
        <f t="shared" si="103"/>
        <v>-0.56499999999999995</v>
      </c>
    </row>
    <row r="3328" spans="1:8">
      <c r="A3328" s="48" t="str">
        <f>('ANNEXURE B &amp; C'!AD$3)</f>
        <v>420301</v>
      </c>
      <c r="B3328" s="2">
        <v>1060403</v>
      </c>
      <c r="C3328" s="2" t="s">
        <v>53</v>
      </c>
      <c r="D3328" s="20">
        <v>36000</v>
      </c>
      <c r="E3328" s="20">
        <v>11302.16</v>
      </c>
      <c r="F3328" s="38">
        <f>('ANNEXURE B &amp; C'!AD$65)</f>
        <v>36000</v>
      </c>
      <c r="G3328" s="9" t="str">
        <f t="shared" si="102"/>
        <v/>
      </c>
      <c r="H3328" s="52">
        <f t="shared" si="103"/>
        <v>0</v>
      </c>
    </row>
    <row r="3329" spans="1:8">
      <c r="A3329" s="48" t="str">
        <f>('ANNEXURE B &amp; C'!AD$3)</f>
        <v>420301</v>
      </c>
      <c r="B3329" s="2">
        <v>1060404</v>
      </c>
      <c r="C3329" s="2" t="s">
        <v>54</v>
      </c>
      <c r="D3329" s="20">
        <v>0</v>
      </c>
      <c r="E3329" s="20">
        <v>0</v>
      </c>
      <c r="F3329" s="38">
        <f>('ANNEXURE B &amp; C'!AD$66)</f>
        <v>0</v>
      </c>
      <c r="G3329" s="9" t="str">
        <f t="shared" si="102"/>
        <v/>
      </c>
      <c r="H3329" s="52" t="str">
        <f t="shared" si="103"/>
        <v/>
      </c>
    </row>
    <row r="3330" spans="1:8">
      <c r="A3330" s="48" t="str">
        <f>('ANNEXURE B &amp; C'!AD$3)</f>
        <v>420301</v>
      </c>
      <c r="B3330" s="2">
        <v>1060405</v>
      </c>
      <c r="C3330" s="2" t="s">
        <v>55</v>
      </c>
      <c r="D3330" s="20">
        <v>0</v>
      </c>
      <c r="E3330" s="20">
        <v>0</v>
      </c>
      <c r="F3330" s="38">
        <f>('ANNEXURE B &amp; C'!AD$67)</f>
        <v>0</v>
      </c>
      <c r="G3330" s="9" t="str">
        <f t="shared" si="102"/>
        <v/>
      </c>
      <c r="H3330" s="52" t="str">
        <f t="shared" si="103"/>
        <v/>
      </c>
    </row>
    <row r="3331" spans="1:8">
      <c r="A3331" s="48" t="str">
        <f>('ANNEXURE B &amp; C'!AD$3)</f>
        <v>420301</v>
      </c>
      <c r="B3331" s="2">
        <v>1060601</v>
      </c>
      <c r="C3331" s="2" t="s">
        <v>56</v>
      </c>
      <c r="D3331" s="20">
        <v>0</v>
      </c>
      <c r="E3331" s="20">
        <v>0</v>
      </c>
      <c r="F3331" s="38">
        <f>('ANNEXURE B &amp; C'!AD$68)</f>
        <v>0</v>
      </c>
      <c r="G3331" s="9" t="str">
        <f t="shared" si="102"/>
        <v/>
      </c>
      <c r="H3331" s="52" t="str">
        <f t="shared" si="103"/>
        <v/>
      </c>
    </row>
    <row r="3332" spans="1:8">
      <c r="A3332" s="48" t="str">
        <f>('ANNEXURE B &amp; C'!AD$3)</f>
        <v>420301</v>
      </c>
      <c r="B3332" s="2">
        <v>1060701</v>
      </c>
      <c r="C3332" s="2" t="s">
        <v>57</v>
      </c>
      <c r="D3332" s="20">
        <v>0</v>
      </c>
      <c r="E3332" s="20">
        <v>0</v>
      </c>
      <c r="F3332" s="38">
        <f>('ANNEXURE B &amp; C'!AD$69)</f>
        <v>0</v>
      </c>
      <c r="G3332" s="9" t="str">
        <f t="shared" si="102"/>
        <v/>
      </c>
      <c r="H3332" s="52" t="str">
        <f t="shared" si="103"/>
        <v/>
      </c>
    </row>
    <row r="3333" spans="1:8">
      <c r="A3333" s="48" t="str">
        <f>('ANNEXURE B &amp; C'!AD$3)</f>
        <v>420301</v>
      </c>
      <c r="B3333" s="2">
        <v>1060702</v>
      </c>
      <c r="C3333" s="2" t="s">
        <v>58</v>
      </c>
      <c r="D3333" s="20">
        <v>0</v>
      </c>
      <c r="E3333" s="20">
        <v>0</v>
      </c>
      <c r="F3333" s="38">
        <f>('ANNEXURE B &amp; C'!AD$70)</f>
        <v>0</v>
      </c>
      <c r="G3333" s="9" t="str">
        <f t="shared" si="102"/>
        <v/>
      </c>
      <c r="H3333" s="52" t="str">
        <f t="shared" si="103"/>
        <v/>
      </c>
    </row>
    <row r="3334" spans="1:8">
      <c r="A3334" s="48" t="str">
        <f>('ANNEXURE B &amp; C'!AD$3)</f>
        <v>420301</v>
      </c>
      <c r="B3334" s="2">
        <v>1061101</v>
      </c>
      <c r="C3334" s="2" t="s">
        <v>59</v>
      </c>
      <c r="D3334" s="20">
        <v>0</v>
      </c>
      <c r="E3334" s="20">
        <v>0</v>
      </c>
      <c r="F3334" s="38">
        <f>('ANNEXURE B &amp; C'!AD$71)</f>
        <v>0</v>
      </c>
      <c r="G3334" s="9" t="str">
        <f t="shared" si="102"/>
        <v/>
      </c>
      <c r="H3334" s="52" t="str">
        <f t="shared" si="103"/>
        <v/>
      </c>
    </row>
    <row r="3335" spans="1:8">
      <c r="A3335" s="48" t="str">
        <f>('ANNEXURE B &amp; C'!AD$3)</f>
        <v>420301</v>
      </c>
      <c r="B3335" s="2">
        <v>1061102</v>
      </c>
      <c r="C3335" s="2" t="s">
        <v>60</v>
      </c>
      <c r="D3335" s="20">
        <v>0</v>
      </c>
      <c r="E3335" s="20">
        <v>0</v>
      </c>
      <c r="F3335" s="38">
        <f>('ANNEXURE B &amp; C'!AD$72)</f>
        <v>0</v>
      </c>
      <c r="G3335" s="9" t="str">
        <f t="shared" si="102"/>
        <v/>
      </c>
      <c r="H3335" s="52" t="str">
        <f t="shared" si="103"/>
        <v/>
      </c>
    </row>
    <row r="3336" spans="1:8">
      <c r="A3336" s="48" t="str">
        <f>('ANNEXURE B &amp; C'!AD$3)</f>
        <v>420301</v>
      </c>
      <c r="B3336" s="2">
        <v>1061104</v>
      </c>
      <c r="C3336" s="2" t="s">
        <v>61</v>
      </c>
      <c r="D3336" s="20">
        <v>0</v>
      </c>
      <c r="E3336" s="20">
        <v>0</v>
      </c>
      <c r="F3336" s="38">
        <f>('ANNEXURE B &amp; C'!AD$73)</f>
        <v>0</v>
      </c>
      <c r="G3336" s="9" t="str">
        <f t="shared" si="102"/>
        <v/>
      </c>
      <c r="H3336" s="52" t="str">
        <f t="shared" si="103"/>
        <v/>
      </c>
    </row>
    <row r="3337" spans="1:8">
      <c r="A3337" s="48" t="str">
        <f>('ANNEXURE B &amp; C'!AD$3)</f>
        <v>420301</v>
      </c>
      <c r="B3337" s="2">
        <v>1061106</v>
      </c>
      <c r="C3337" s="2" t="s">
        <v>62</v>
      </c>
      <c r="D3337" s="20">
        <v>0</v>
      </c>
      <c r="E3337" s="20">
        <v>0</v>
      </c>
      <c r="F3337" s="38">
        <f>('ANNEXURE B &amp; C'!AD$74)</f>
        <v>0</v>
      </c>
      <c r="G3337" s="9" t="str">
        <f t="shared" si="102"/>
        <v/>
      </c>
      <c r="H3337" s="52" t="str">
        <f t="shared" si="103"/>
        <v/>
      </c>
    </row>
    <row r="3338" spans="1:8">
      <c r="A3338" s="48" t="str">
        <f>('ANNEXURE B &amp; C'!AD$3)</f>
        <v>420301</v>
      </c>
      <c r="B3338" s="2">
        <v>1061201</v>
      </c>
      <c r="C3338" s="2" t="s">
        <v>63</v>
      </c>
      <c r="D3338" s="20">
        <v>0</v>
      </c>
      <c r="E3338" s="20">
        <v>0</v>
      </c>
      <c r="F3338" s="38">
        <f>('ANNEXURE B &amp; C'!AD$75)</f>
        <v>0</v>
      </c>
      <c r="G3338" s="9" t="str">
        <f t="shared" ref="G3338:G3401" si="104">IF(E3338&lt;0.01,"",IF(E3338&gt;F3338,"BUDGET ERROR - INSUFICIENT",""))</f>
        <v/>
      </c>
      <c r="H3338" s="52" t="str">
        <f t="shared" ref="H3338:H3401" si="105">IF(F3338&lt;0.1,"",IF(D3338=0,"NO ORIGINAL BUDGET",(F3338-D3338)/D3338))</f>
        <v/>
      </c>
    </row>
    <row r="3339" spans="1:8">
      <c r="A3339" s="48" t="str">
        <f>('ANNEXURE B &amp; C'!AD$3)</f>
        <v>420301</v>
      </c>
      <c r="B3339" s="2">
        <v>1061203</v>
      </c>
      <c r="C3339" s="2" t="s">
        <v>64</v>
      </c>
      <c r="D3339" s="20">
        <v>0</v>
      </c>
      <c r="E3339" s="20">
        <v>0</v>
      </c>
      <c r="F3339" s="38">
        <f>('ANNEXURE B &amp; C'!AD$76)</f>
        <v>0</v>
      </c>
      <c r="G3339" s="9" t="str">
        <f t="shared" si="104"/>
        <v/>
      </c>
      <c r="H3339" s="52" t="str">
        <f t="shared" si="105"/>
        <v/>
      </c>
    </row>
    <row r="3340" spans="1:8">
      <c r="A3340" s="48" t="str">
        <f>('ANNEXURE B &amp; C'!AD$3)</f>
        <v>420301</v>
      </c>
      <c r="B3340" s="2">
        <v>1061204</v>
      </c>
      <c r="C3340" s="2" t="s">
        <v>65</v>
      </c>
      <c r="D3340" s="20">
        <v>0</v>
      </c>
      <c r="E3340" s="20">
        <v>0</v>
      </c>
      <c r="F3340" s="38">
        <f>('ANNEXURE B &amp; C'!AD$77)</f>
        <v>0</v>
      </c>
      <c r="G3340" s="9" t="str">
        <f t="shared" si="104"/>
        <v/>
      </c>
      <c r="H3340" s="52" t="str">
        <f t="shared" si="105"/>
        <v/>
      </c>
    </row>
    <row r="3341" spans="1:8">
      <c r="A3341" s="48" t="str">
        <f>('ANNEXURE B &amp; C'!AD$3)</f>
        <v>420301</v>
      </c>
      <c r="B3341" s="2">
        <v>1061501</v>
      </c>
      <c r="C3341" s="2" t="s">
        <v>66</v>
      </c>
      <c r="D3341" s="20">
        <v>6000</v>
      </c>
      <c r="E3341" s="20">
        <v>3684.25</v>
      </c>
      <c r="F3341" s="38">
        <f>('ANNEXURE B &amp; C'!AD$78)</f>
        <v>5000</v>
      </c>
      <c r="G3341" s="9" t="str">
        <f t="shared" si="104"/>
        <v/>
      </c>
      <c r="H3341" s="52">
        <f t="shared" si="105"/>
        <v>-0.16666666666666666</v>
      </c>
    </row>
    <row r="3342" spans="1:8">
      <c r="A3342" s="48" t="str">
        <f>('ANNEXURE B &amp; C'!AD$3)</f>
        <v>420301</v>
      </c>
      <c r="B3342" s="2">
        <v>1061502</v>
      </c>
      <c r="C3342" s="2" t="s">
        <v>67</v>
      </c>
      <c r="D3342" s="20">
        <v>0</v>
      </c>
      <c r="E3342" s="20">
        <v>0</v>
      </c>
      <c r="F3342" s="38">
        <f>('ANNEXURE B &amp; C'!AD$79)</f>
        <v>0</v>
      </c>
      <c r="G3342" s="9" t="str">
        <f t="shared" si="104"/>
        <v/>
      </c>
      <c r="H3342" s="52" t="str">
        <f t="shared" si="105"/>
        <v/>
      </c>
    </row>
    <row r="3343" spans="1:8">
      <c r="A3343" s="48" t="str">
        <f>('ANNEXURE B &amp; C'!AD$3)</f>
        <v>420301</v>
      </c>
      <c r="B3343" s="2">
        <v>1061507</v>
      </c>
      <c r="C3343" s="2" t="s">
        <v>68</v>
      </c>
      <c r="D3343" s="20">
        <v>0</v>
      </c>
      <c r="E3343" s="20">
        <v>0</v>
      </c>
      <c r="F3343" s="38">
        <f>('ANNEXURE B &amp; C'!AD$80)</f>
        <v>0</v>
      </c>
      <c r="G3343" s="9" t="str">
        <f t="shared" si="104"/>
        <v/>
      </c>
      <c r="H3343" s="52" t="str">
        <f t="shared" si="105"/>
        <v/>
      </c>
    </row>
    <row r="3344" spans="1:8">
      <c r="A3344" s="48" t="str">
        <f>('ANNEXURE B &amp; C'!AD$3)</f>
        <v>420301</v>
      </c>
      <c r="B3344" s="2">
        <v>1061508</v>
      </c>
      <c r="C3344" s="2" t="s">
        <v>69</v>
      </c>
      <c r="D3344" s="20">
        <v>0</v>
      </c>
      <c r="E3344" s="20">
        <v>0</v>
      </c>
      <c r="F3344" s="38">
        <f>('ANNEXURE B &amp; C'!AD$81)</f>
        <v>0</v>
      </c>
      <c r="G3344" s="9" t="str">
        <f t="shared" si="104"/>
        <v/>
      </c>
      <c r="H3344" s="52" t="str">
        <f t="shared" si="105"/>
        <v/>
      </c>
    </row>
    <row r="3345" spans="1:8">
      <c r="A3345" s="48" t="str">
        <f>('ANNEXURE B &amp; C'!AD$3)</f>
        <v>420301</v>
      </c>
      <c r="B3345" s="2">
        <v>1061701</v>
      </c>
      <c r="C3345" s="2" t="s">
        <v>70</v>
      </c>
      <c r="D3345" s="20">
        <v>0</v>
      </c>
      <c r="E3345" s="20">
        <v>0</v>
      </c>
      <c r="F3345" s="38">
        <f>('ANNEXURE B &amp; C'!AD$82)</f>
        <v>0</v>
      </c>
      <c r="G3345" s="9" t="str">
        <f t="shared" si="104"/>
        <v/>
      </c>
      <c r="H3345" s="52" t="str">
        <f t="shared" si="105"/>
        <v/>
      </c>
    </row>
    <row r="3346" spans="1:8">
      <c r="A3346" s="48" t="str">
        <f>('ANNEXURE B &amp; C'!AD$3)</f>
        <v>420301</v>
      </c>
      <c r="B3346" s="2">
        <v>1061705</v>
      </c>
      <c r="C3346" s="2" t="s">
        <v>71</v>
      </c>
      <c r="D3346" s="20">
        <v>0</v>
      </c>
      <c r="E3346" s="20">
        <v>0</v>
      </c>
      <c r="F3346" s="38">
        <f>('ANNEXURE B &amp; C'!AD$83)</f>
        <v>0</v>
      </c>
      <c r="G3346" s="9" t="str">
        <f t="shared" si="104"/>
        <v/>
      </c>
      <c r="H3346" s="52" t="str">
        <f t="shared" si="105"/>
        <v/>
      </c>
    </row>
    <row r="3347" spans="1:8">
      <c r="A3347" s="48" t="str">
        <f>('ANNEXURE B &amp; C'!AD$3)</f>
        <v>420301</v>
      </c>
      <c r="B3347" s="2">
        <v>1061799</v>
      </c>
      <c r="C3347" s="2" t="s">
        <v>72</v>
      </c>
      <c r="D3347" s="20">
        <v>16000</v>
      </c>
      <c r="E3347" s="20">
        <v>3621.03</v>
      </c>
      <c r="F3347" s="38">
        <f>('ANNEXURE B &amp; C'!AD$84)</f>
        <v>3622</v>
      </c>
      <c r="G3347" s="9" t="str">
        <f t="shared" si="104"/>
        <v/>
      </c>
      <c r="H3347" s="52">
        <f t="shared" si="105"/>
        <v>-0.77362500000000001</v>
      </c>
    </row>
    <row r="3348" spans="1:8">
      <c r="A3348" s="48" t="str">
        <f>('ANNEXURE B &amp; C'!AD$3)</f>
        <v>420301</v>
      </c>
      <c r="B3348" s="2">
        <v>1061800</v>
      </c>
      <c r="C3348" s="2" t="s">
        <v>73</v>
      </c>
      <c r="D3348" s="20">
        <v>38000</v>
      </c>
      <c r="E3348" s="20">
        <v>0</v>
      </c>
      <c r="F3348" s="38">
        <f>('ANNEXURE B &amp; C'!AD$85)</f>
        <v>0</v>
      </c>
      <c r="G3348" s="9" t="str">
        <f t="shared" si="104"/>
        <v/>
      </c>
      <c r="H3348" s="52" t="str">
        <f t="shared" si="105"/>
        <v/>
      </c>
    </row>
    <row r="3349" spans="1:8">
      <c r="A3349" s="48" t="str">
        <f>('ANNEXURE B &amp; C'!AD$3)</f>
        <v>420301</v>
      </c>
      <c r="B3349" s="2">
        <v>1061801</v>
      </c>
      <c r="C3349" s="2" t="s">
        <v>74</v>
      </c>
      <c r="D3349" s="20">
        <v>12000</v>
      </c>
      <c r="E3349" s="20">
        <v>7851.4</v>
      </c>
      <c r="F3349" s="38">
        <f>('ANNEXURE B &amp; C'!AD$86)</f>
        <v>7852</v>
      </c>
      <c r="G3349" s="9" t="str">
        <f t="shared" si="104"/>
        <v/>
      </c>
      <c r="H3349" s="52">
        <f t="shared" si="105"/>
        <v>-0.34566666666666668</v>
      </c>
    </row>
    <row r="3350" spans="1:8">
      <c r="A3350" s="48" t="str">
        <f>('ANNEXURE B &amp; C'!AD$3)</f>
        <v>420301</v>
      </c>
      <c r="B3350" s="2">
        <v>1061802</v>
      </c>
      <c r="C3350" s="2" t="s">
        <v>75</v>
      </c>
      <c r="D3350" s="20">
        <v>0</v>
      </c>
      <c r="E3350" s="20">
        <v>0</v>
      </c>
      <c r="F3350" s="38">
        <f>('ANNEXURE B &amp; C'!AD$87)</f>
        <v>0</v>
      </c>
      <c r="G3350" s="9" t="str">
        <f t="shared" si="104"/>
        <v/>
      </c>
      <c r="H3350" s="52" t="str">
        <f t="shared" si="105"/>
        <v/>
      </c>
    </row>
    <row r="3351" spans="1:8">
      <c r="A3351" s="48" t="str">
        <f>('ANNEXURE B &amp; C'!AD$3)</f>
        <v>420301</v>
      </c>
      <c r="B3351" s="2">
        <v>1061805</v>
      </c>
      <c r="C3351" s="2" t="s">
        <v>76</v>
      </c>
      <c r="D3351" s="20">
        <v>0</v>
      </c>
      <c r="E3351" s="20">
        <v>0</v>
      </c>
      <c r="F3351" s="38">
        <f>('ANNEXURE B &amp; C'!AD$88)</f>
        <v>0</v>
      </c>
      <c r="G3351" s="9" t="str">
        <f t="shared" si="104"/>
        <v/>
      </c>
      <c r="H3351" s="52" t="str">
        <f t="shared" si="105"/>
        <v/>
      </c>
    </row>
    <row r="3352" spans="1:8">
      <c r="A3352" s="48" t="str">
        <f>('ANNEXURE B &amp; C'!AD$3)</f>
        <v>420301</v>
      </c>
      <c r="B3352" s="2">
        <v>1061806</v>
      </c>
      <c r="C3352" s="2" t="s">
        <v>77</v>
      </c>
      <c r="D3352" s="20">
        <v>81000</v>
      </c>
      <c r="E3352" s="20">
        <v>17929.95</v>
      </c>
      <c r="F3352" s="38">
        <f>('ANNEXURE B &amp; C'!AD$89)</f>
        <v>20250</v>
      </c>
      <c r="G3352" s="9" t="str">
        <f t="shared" si="104"/>
        <v/>
      </c>
      <c r="H3352" s="52">
        <f t="shared" si="105"/>
        <v>-0.75</v>
      </c>
    </row>
    <row r="3353" spans="1:8">
      <c r="A3353" s="48" t="str">
        <f>('ANNEXURE B &amp; C'!AD$3)</f>
        <v>420301</v>
      </c>
      <c r="B3353" s="2">
        <v>1061899</v>
      </c>
      <c r="C3353" s="2" t="s">
        <v>78</v>
      </c>
      <c r="D3353" s="20">
        <v>0</v>
      </c>
      <c r="E3353" s="20">
        <v>0</v>
      </c>
      <c r="F3353" s="38">
        <f>('ANNEXURE B &amp; C'!AD$90)</f>
        <v>0</v>
      </c>
      <c r="G3353" s="9" t="str">
        <f t="shared" si="104"/>
        <v/>
      </c>
      <c r="H3353" s="52" t="str">
        <f t="shared" si="105"/>
        <v/>
      </c>
    </row>
    <row r="3354" spans="1:8">
      <c r="A3354" s="48" t="str">
        <f>('ANNEXURE B &amp; C'!AD$3)</f>
        <v>420301</v>
      </c>
      <c r="B3354" s="2">
        <v>1061900</v>
      </c>
      <c r="C3354" s="2" t="s">
        <v>79</v>
      </c>
      <c r="D3354" s="20">
        <v>8640</v>
      </c>
      <c r="E3354" s="20">
        <v>10194.09</v>
      </c>
      <c r="F3354" s="38">
        <f>('ANNEXURE B &amp; C'!AD$91)</f>
        <v>13989</v>
      </c>
      <c r="G3354" s="9" t="str">
        <f t="shared" si="104"/>
        <v/>
      </c>
      <c r="H3354" s="52">
        <f t="shared" si="105"/>
        <v>0.61909722222222219</v>
      </c>
    </row>
    <row r="3355" spans="1:8">
      <c r="A3355" s="48" t="str">
        <f>('ANNEXURE B &amp; C'!AD$3)</f>
        <v>420301</v>
      </c>
      <c r="B3355" s="2">
        <v>1061902</v>
      </c>
      <c r="C3355" s="2" t="s">
        <v>80</v>
      </c>
      <c r="D3355" s="20">
        <v>25000</v>
      </c>
      <c r="E3355" s="20">
        <v>0</v>
      </c>
      <c r="F3355" s="38">
        <f>('ANNEXURE B &amp; C'!AD$92)</f>
        <v>10000</v>
      </c>
      <c r="G3355" s="9" t="str">
        <f t="shared" si="104"/>
        <v/>
      </c>
      <c r="H3355" s="52">
        <f t="shared" si="105"/>
        <v>-0.6</v>
      </c>
    </row>
    <row r="3356" spans="1:8">
      <c r="A3356" s="48" t="str">
        <f>('ANNEXURE B &amp; C'!AD$3)</f>
        <v>420301</v>
      </c>
      <c r="B3356" s="2">
        <v>1061903</v>
      </c>
      <c r="C3356" s="2" t="s">
        <v>81</v>
      </c>
      <c r="D3356" s="20">
        <v>0</v>
      </c>
      <c r="E3356" s="20">
        <v>0</v>
      </c>
      <c r="F3356" s="38">
        <f>('ANNEXURE B &amp; C'!AD$93)</f>
        <v>0</v>
      </c>
      <c r="G3356" s="9" t="str">
        <f t="shared" si="104"/>
        <v/>
      </c>
      <c r="H3356" s="52" t="str">
        <f t="shared" si="105"/>
        <v/>
      </c>
    </row>
    <row r="3357" spans="1:8">
      <c r="A3357" s="48" t="str">
        <f>('ANNEXURE B &amp; C'!AD$3)</f>
        <v>420301</v>
      </c>
      <c r="B3357" s="2">
        <v>1061904</v>
      </c>
      <c r="C3357" s="2" t="s">
        <v>82</v>
      </c>
      <c r="D3357" s="20">
        <v>0</v>
      </c>
      <c r="E3357" s="20">
        <v>0</v>
      </c>
      <c r="F3357" s="38">
        <f>('ANNEXURE B &amp; C'!AD$94)</f>
        <v>0</v>
      </c>
      <c r="G3357" s="9" t="str">
        <f t="shared" si="104"/>
        <v/>
      </c>
      <c r="H3357" s="52" t="str">
        <f t="shared" si="105"/>
        <v/>
      </c>
    </row>
    <row r="3358" spans="1:8">
      <c r="A3358" s="48" t="str">
        <f>('ANNEXURE B &amp; C'!AD$3)</f>
        <v>420301</v>
      </c>
      <c r="B3358" s="2">
        <v>1062001</v>
      </c>
      <c r="C3358" s="2" t="s">
        <v>83</v>
      </c>
      <c r="D3358" s="20">
        <v>0</v>
      </c>
      <c r="E3358" s="20">
        <v>0</v>
      </c>
      <c r="F3358" s="38">
        <f>('ANNEXURE B &amp; C'!AD$95)</f>
        <v>0</v>
      </c>
      <c r="G3358" s="9" t="str">
        <f t="shared" si="104"/>
        <v/>
      </c>
      <c r="H3358" s="52" t="str">
        <f t="shared" si="105"/>
        <v/>
      </c>
    </row>
    <row r="3359" spans="1:8">
      <c r="A3359" s="48" t="str">
        <f>('ANNEXURE B &amp; C'!AD$3)</f>
        <v>420301</v>
      </c>
      <c r="B3359" s="2">
        <v>1062003</v>
      </c>
      <c r="C3359" s="2" t="s">
        <v>84</v>
      </c>
      <c r="D3359" s="20">
        <v>0</v>
      </c>
      <c r="E3359" s="20">
        <v>0</v>
      </c>
      <c r="F3359" s="38">
        <f>('ANNEXURE B &amp; C'!AD$96)</f>
        <v>0</v>
      </c>
      <c r="G3359" s="9" t="str">
        <f t="shared" si="104"/>
        <v/>
      </c>
      <c r="H3359" s="52" t="str">
        <f t="shared" si="105"/>
        <v/>
      </c>
    </row>
    <row r="3360" spans="1:8">
      <c r="A3360" s="48" t="str">
        <f>('ANNEXURE B &amp; C'!AD$3)</f>
        <v>420301</v>
      </c>
      <c r="B3360" s="2">
        <v>1062009</v>
      </c>
      <c r="C3360" s="2" t="s">
        <v>85</v>
      </c>
      <c r="D3360" s="20">
        <v>0</v>
      </c>
      <c r="E3360" s="20">
        <v>0</v>
      </c>
      <c r="F3360" s="38">
        <f>('ANNEXURE B &amp; C'!AD$97)</f>
        <v>0</v>
      </c>
      <c r="G3360" s="9" t="str">
        <f t="shared" si="104"/>
        <v/>
      </c>
      <c r="H3360" s="52" t="str">
        <f t="shared" si="105"/>
        <v/>
      </c>
    </row>
    <row r="3361" spans="1:8">
      <c r="A3361" s="48" t="str">
        <f>('ANNEXURE B &amp; C'!AD$3)</f>
        <v>420301</v>
      </c>
      <c r="B3361" s="2">
        <v>1062010</v>
      </c>
      <c r="C3361" s="2" t="s">
        <v>86</v>
      </c>
      <c r="D3361" s="20">
        <v>0</v>
      </c>
      <c r="E3361" s="20">
        <v>0</v>
      </c>
      <c r="F3361" s="38">
        <f>('ANNEXURE B &amp; C'!AD$98)</f>
        <v>0</v>
      </c>
      <c r="G3361" s="9" t="str">
        <f t="shared" si="104"/>
        <v/>
      </c>
      <c r="H3361" s="52" t="str">
        <f t="shared" si="105"/>
        <v/>
      </c>
    </row>
    <row r="3362" spans="1:8">
      <c r="A3362" s="48" t="str">
        <f>('ANNEXURE B &amp; C'!AD$3)</f>
        <v>420301</v>
      </c>
      <c r="B3362" s="2">
        <v>1062201</v>
      </c>
      <c r="C3362" s="2" t="s">
        <v>87</v>
      </c>
      <c r="D3362" s="20">
        <v>0</v>
      </c>
      <c r="E3362" s="20">
        <v>0</v>
      </c>
      <c r="F3362" s="38">
        <f>('ANNEXURE B &amp; C'!AD$99)</f>
        <v>0</v>
      </c>
      <c r="G3362" s="9" t="str">
        <f t="shared" si="104"/>
        <v/>
      </c>
      <c r="H3362" s="52" t="str">
        <f t="shared" si="105"/>
        <v/>
      </c>
    </row>
    <row r="3363" spans="1:8">
      <c r="A3363" s="48" t="str">
        <f>('ANNEXURE B &amp; C'!AD$3)</f>
        <v>420301</v>
      </c>
      <c r="B3363" s="3">
        <v>1066990</v>
      </c>
      <c r="C3363" s="3" t="s">
        <v>88</v>
      </c>
      <c r="D3363" s="39">
        <v>611640</v>
      </c>
      <c r="E3363" s="39">
        <v>92050.290000000008</v>
      </c>
      <c r="F3363" s="39">
        <f>SUM(F3310:F3362)</f>
        <v>478933</v>
      </c>
      <c r="G3363" s="9" t="str">
        <f t="shared" si="104"/>
        <v/>
      </c>
      <c r="H3363" s="52">
        <f t="shared" si="105"/>
        <v>-0.21696913216924987</v>
      </c>
    </row>
    <row r="3364" spans="1:8">
      <c r="B3364" s="1"/>
      <c r="C3364" s="1"/>
      <c r="D3364" s="31"/>
      <c r="E3364" s="31"/>
      <c r="F3364" s="31"/>
      <c r="G3364" s="9" t="str">
        <f t="shared" si="104"/>
        <v/>
      </c>
      <c r="H3364" s="52" t="str">
        <f t="shared" si="105"/>
        <v/>
      </c>
    </row>
    <row r="3365" spans="1:8">
      <c r="A3365" s="48" t="str">
        <f>('ANNEXURE B &amp; C'!AD$3)</f>
        <v>420301</v>
      </c>
      <c r="B3365" s="1">
        <v>1080000</v>
      </c>
      <c r="C3365" s="1" t="s">
        <v>89</v>
      </c>
      <c r="D3365" s="31"/>
      <c r="E3365" s="31"/>
      <c r="F3365" s="31"/>
      <c r="G3365" s="9" t="str">
        <f t="shared" si="104"/>
        <v/>
      </c>
      <c r="H3365" s="52" t="str">
        <f t="shared" si="105"/>
        <v/>
      </c>
    </row>
    <row r="3366" spans="1:8">
      <c r="A3366" s="48" t="str">
        <f>('ANNEXURE B &amp; C'!AD$3)</f>
        <v>420301</v>
      </c>
      <c r="B3366" s="2">
        <v>1088020</v>
      </c>
      <c r="C3366" s="2" t="s">
        <v>90</v>
      </c>
      <c r="D3366" s="20">
        <v>0</v>
      </c>
      <c r="E3366" s="20">
        <v>0</v>
      </c>
      <c r="F3366" s="38">
        <f>('ANNEXURE B &amp; C'!AD$103)</f>
        <v>0</v>
      </c>
      <c r="G3366" s="9" t="str">
        <f t="shared" si="104"/>
        <v/>
      </c>
      <c r="H3366" s="52" t="str">
        <f t="shared" si="105"/>
        <v/>
      </c>
    </row>
    <row r="3367" spans="1:8">
      <c r="A3367" s="48" t="str">
        <f>('ANNEXURE B &amp; C'!AD$3)</f>
        <v>420301</v>
      </c>
      <c r="B3367" s="2">
        <v>1088080</v>
      </c>
      <c r="C3367" s="2" t="s">
        <v>91</v>
      </c>
      <c r="D3367" s="20">
        <v>0</v>
      </c>
      <c r="E3367" s="20">
        <v>0</v>
      </c>
      <c r="F3367" s="38">
        <f>('ANNEXURE B &amp; C'!AD$104)</f>
        <v>0</v>
      </c>
      <c r="G3367" s="9" t="str">
        <f t="shared" si="104"/>
        <v/>
      </c>
      <c r="H3367" s="52" t="str">
        <f t="shared" si="105"/>
        <v/>
      </c>
    </row>
    <row r="3368" spans="1:8">
      <c r="A3368" s="48" t="str">
        <f>('ANNEXURE B &amp; C'!AD$3)</f>
        <v>420301</v>
      </c>
      <c r="B3368" s="2">
        <v>1088081</v>
      </c>
      <c r="C3368" s="2" t="s">
        <v>92</v>
      </c>
      <c r="D3368" s="20">
        <v>0</v>
      </c>
      <c r="E3368" s="20">
        <v>0</v>
      </c>
      <c r="F3368" s="38">
        <f>('ANNEXURE B &amp; C'!AD$105)</f>
        <v>0</v>
      </c>
      <c r="G3368" s="9" t="str">
        <f t="shared" si="104"/>
        <v/>
      </c>
      <c r="H3368" s="52" t="str">
        <f t="shared" si="105"/>
        <v/>
      </c>
    </row>
    <row r="3369" spans="1:8">
      <c r="A3369" s="48" t="str">
        <f>('ANNEXURE B &amp; C'!AD$3)</f>
        <v>420301</v>
      </c>
      <c r="B3369" s="2">
        <v>1088082</v>
      </c>
      <c r="C3369" s="2" t="s">
        <v>93</v>
      </c>
      <c r="D3369" s="20">
        <v>0</v>
      </c>
      <c r="E3369" s="20">
        <v>0</v>
      </c>
      <c r="F3369" s="38">
        <f>('ANNEXURE B &amp; C'!AD$106)</f>
        <v>0</v>
      </c>
      <c r="G3369" s="9" t="str">
        <f t="shared" si="104"/>
        <v/>
      </c>
      <c r="H3369" s="52" t="str">
        <f t="shared" si="105"/>
        <v/>
      </c>
    </row>
    <row r="3370" spans="1:8">
      <c r="A3370" s="48" t="str">
        <f>('ANNEXURE B &amp; C'!AD$3)</f>
        <v>420301</v>
      </c>
      <c r="B3370" s="2">
        <v>1088083</v>
      </c>
      <c r="C3370" s="2" t="s">
        <v>94</v>
      </c>
      <c r="D3370" s="20">
        <v>0</v>
      </c>
      <c r="E3370" s="20">
        <v>0</v>
      </c>
      <c r="F3370" s="38">
        <f>('ANNEXURE B &amp; C'!AD$107)</f>
        <v>0</v>
      </c>
      <c r="G3370" s="9" t="str">
        <f t="shared" si="104"/>
        <v/>
      </c>
      <c r="H3370" s="52" t="str">
        <f t="shared" si="105"/>
        <v/>
      </c>
    </row>
    <row r="3371" spans="1:8">
      <c r="A3371" s="48" t="str">
        <f>('ANNEXURE B &amp; C'!AD$3)</f>
        <v>420301</v>
      </c>
      <c r="B3371" s="2">
        <v>1088084</v>
      </c>
      <c r="C3371" s="2" t="s">
        <v>95</v>
      </c>
      <c r="D3371" s="20">
        <v>0</v>
      </c>
      <c r="E3371" s="20">
        <v>0</v>
      </c>
      <c r="F3371" s="38">
        <f>('ANNEXURE B &amp; C'!AD$108)</f>
        <v>0</v>
      </c>
      <c r="G3371" s="9" t="str">
        <f t="shared" si="104"/>
        <v/>
      </c>
      <c r="H3371" s="52" t="str">
        <f t="shared" si="105"/>
        <v/>
      </c>
    </row>
    <row r="3372" spans="1:8">
      <c r="A3372" s="48" t="str">
        <f>('ANNEXURE B &amp; C'!AD$3)</f>
        <v>420301</v>
      </c>
      <c r="B3372" s="2">
        <v>1088085</v>
      </c>
      <c r="C3372" s="2" t="s">
        <v>96</v>
      </c>
      <c r="D3372" s="20">
        <v>0</v>
      </c>
      <c r="E3372" s="20">
        <v>0</v>
      </c>
      <c r="F3372" s="38">
        <f>('ANNEXURE B &amp; C'!AD$109)</f>
        <v>0</v>
      </c>
      <c r="G3372" s="9" t="str">
        <f t="shared" si="104"/>
        <v/>
      </c>
      <c r="H3372" s="52" t="str">
        <f t="shared" si="105"/>
        <v/>
      </c>
    </row>
    <row r="3373" spans="1:8">
      <c r="A3373" s="48" t="str">
        <f>('ANNEXURE B &amp; C'!AD$3)</f>
        <v>420301</v>
      </c>
      <c r="B3373" s="2">
        <v>1088110</v>
      </c>
      <c r="C3373" s="2" t="s">
        <v>61</v>
      </c>
      <c r="D3373" s="20">
        <v>0</v>
      </c>
      <c r="E3373" s="20">
        <v>0</v>
      </c>
      <c r="F3373" s="38">
        <f>('ANNEXURE B &amp; C'!AD$110)</f>
        <v>0</v>
      </c>
      <c r="G3373" s="9" t="str">
        <f t="shared" si="104"/>
        <v/>
      </c>
      <c r="H3373" s="52" t="str">
        <f t="shared" si="105"/>
        <v/>
      </c>
    </row>
    <row r="3374" spans="1:8">
      <c r="A3374" s="48" t="str">
        <f>('ANNEXURE B &amp; C'!AD$3)</f>
        <v>420301</v>
      </c>
      <c r="B3374" s="2">
        <v>1088180</v>
      </c>
      <c r="C3374" s="2" t="s">
        <v>97</v>
      </c>
      <c r="D3374" s="20">
        <v>0</v>
      </c>
      <c r="E3374" s="20">
        <v>0</v>
      </c>
      <c r="F3374" s="38">
        <f>('ANNEXURE B &amp; C'!AD$111)</f>
        <v>0</v>
      </c>
      <c r="G3374" s="9" t="str">
        <f t="shared" si="104"/>
        <v/>
      </c>
      <c r="H3374" s="52" t="str">
        <f t="shared" si="105"/>
        <v/>
      </c>
    </row>
    <row r="3375" spans="1:8">
      <c r="A3375" s="48" t="str">
        <f>('ANNEXURE B &amp; C'!AD$3)</f>
        <v>420301</v>
      </c>
      <c r="B3375" s="3">
        <v>1088990</v>
      </c>
      <c r="C3375" s="3" t="s">
        <v>98</v>
      </c>
      <c r="D3375" s="39">
        <v>0</v>
      </c>
      <c r="E3375" s="39">
        <v>0</v>
      </c>
      <c r="F3375" s="39">
        <f>SUM(F3365:F3374)</f>
        <v>0</v>
      </c>
      <c r="G3375" s="9" t="str">
        <f t="shared" si="104"/>
        <v/>
      </c>
      <c r="H3375" s="52" t="str">
        <f t="shared" si="105"/>
        <v/>
      </c>
    </row>
    <row r="3376" spans="1:8">
      <c r="B3376" s="1"/>
      <c r="C3376" s="1"/>
      <c r="D3376" s="31"/>
      <c r="E3376" s="31"/>
      <c r="F3376" s="31"/>
      <c r="G3376" s="9" t="str">
        <f t="shared" si="104"/>
        <v/>
      </c>
      <c r="H3376" s="52" t="str">
        <f t="shared" si="105"/>
        <v/>
      </c>
    </row>
    <row r="3377" spans="1:8" ht="15.75" thickBot="1">
      <c r="A3377" s="48" t="str">
        <f>('ANNEXURE B &amp; C'!AD$3)</f>
        <v>420301</v>
      </c>
      <c r="B3377" s="4">
        <v>1089995</v>
      </c>
      <c r="C3377" s="4" t="s">
        <v>99</v>
      </c>
      <c r="D3377" s="40">
        <v>611640</v>
      </c>
      <c r="E3377" s="40">
        <v>92050.290000000008</v>
      </c>
      <c r="F3377" s="40">
        <f>SUM(F3375+F3363)</f>
        <v>478933</v>
      </c>
      <c r="G3377" s="9" t="str">
        <f t="shared" si="104"/>
        <v/>
      </c>
      <c r="H3377" s="52">
        <f t="shared" si="105"/>
        <v>-0.21696913216924987</v>
      </c>
    </row>
    <row r="3378" spans="1:8" ht="15.75" thickTop="1">
      <c r="B3378" s="1"/>
      <c r="C3378" s="1"/>
      <c r="D3378" s="31"/>
      <c r="E3378" s="31"/>
      <c r="F3378" s="31"/>
      <c r="G3378" s="9" t="str">
        <f t="shared" si="104"/>
        <v/>
      </c>
      <c r="H3378" s="52" t="str">
        <f t="shared" si="105"/>
        <v/>
      </c>
    </row>
    <row r="3379" spans="1:8">
      <c r="A3379" s="48" t="str">
        <f>('ANNEXURE B &amp; C'!AD$3)</f>
        <v>420301</v>
      </c>
      <c r="B3379" s="1">
        <v>1100000</v>
      </c>
      <c r="C3379" s="1" t="s">
        <v>100</v>
      </c>
      <c r="D3379" s="31"/>
      <c r="E3379" s="31"/>
      <c r="F3379" s="31"/>
      <c r="G3379" s="9" t="str">
        <f t="shared" si="104"/>
        <v/>
      </c>
      <c r="H3379" s="52" t="str">
        <f t="shared" si="105"/>
        <v/>
      </c>
    </row>
    <row r="3380" spans="1:8">
      <c r="A3380" s="48" t="str">
        <f>('ANNEXURE B &amp; C'!AD$3)</f>
        <v>420301</v>
      </c>
      <c r="B3380" s="2">
        <v>1101200</v>
      </c>
      <c r="C3380" s="2" t="s">
        <v>101</v>
      </c>
      <c r="D3380" s="20">
        <v>0</v>
      </c>
      <c r="E3380" s="20">
        <v>0</v>
      </c>
      <c r="F3380" s="38">
        <f>('ANNEXURE B &amp; C'!AD$117)</f>
        <v>0</v>
      </c>
      <c r="G3380" s="9" t="str">
        <f t="shared" si="104"/>
        <v/>
      </c>
      <c r="H3380" s="52" t="str">
        <f t="shared" si="105"/>
        <v/>
      </c>
    </row>
    <row r="3381" spans="1:8">
      <c r="A3381" s="48" t="str">
        <f>('ANNEXURE B &amp; C'!AD$3)</f>
        <v>420301</v>
      </c>
      <c r="B3381" s="2">
        <v>1101201</v>
      </c>
      <c r="C3381" s="2" t="s">
        <v>102</v>
      </c>
      <c r="D3381" s="20">
        <v>0</v>
      </c>
      <c r="E3381" s="20">
        <v>0</v>
      </c>
      <c r="F3381" s="38">
        <f>('ANNEXURE B &amp; C'!AD$118)</f>
        <v>0</v>
      </c>
      <c r="G3381" s="9" t="str">
        <f t="shared" si="104"/>
        <v/>
      </c>
      <c r="H3381" s="52" t="str">
        <f t="shared" si="105"/>
        <v/>
      </c>
    </row>
    <row r="3382" spans="1:8">
      <c r="A3382" s="48" t="str">
        <f>('ANNEXURE B &amp; C'!AD$3)</f>
        <v>420301</v>
      </c>
      <c r="B3382" s="2">
        <v>1101203</v>
      </c>
      <c r="C3382" s="2" t="s">
        <v>103</v>
      </c>
      <c r="D3382" s="20">
        <v>0</v>
      </c>
      <c r="E3382" s="20">
        <v>0</v>
      </c>
      <c r="F3382" s="38">
        <f>('ANNEXURE B &amp; C'!AD$119)</f>
        <v>0</v>
      </c>
      <c r="G3382" s="9" t="str">
        <f t="shared" si="104"/>
        <v/>
      </c>
      <c r="H3382" s="52" t="str">
        <f t="shared" si="105"/>
        <v/>
      </c>
    </row>
    <row r="3383" spans="1:8">
      <c r="A3383" s="48" t="str">
        <f>('ANNEXURE B &amp; C'!AD$3)</f>
        <v>420301</v>
      </c>
      <c r="B3383" s="2">
        <v>1101204</v>
      </c>
      <c r="C3383" s="2" t="s">
        <v>104</v>
      </c>
      <c r="D3383" s="20">
        <v>0</v>
      </c>
      <c r="E3383" s="20">
        <v>0</v>
      </c>
      <c r="F3383" s="38">
        <f>('ANNEXURE B &amp; C'!AD$120)</f>
        <v>0</v>
      </c>
      <c r="G3383" s="9" t="str">
        <f t="shared" si="104"/>
        <v/>
      </c>
      <c r="H3383" s="52" t="str">
        <f t="shared" si="105"/>
        <v/>
      </c>
    </row>
    <row r="3384" spans="1:8" ht="15.75" thickBot="1">
      <c r="A3384" s="48" t="str">
        <f>('ANNEXURE B &amp; C'!AD$3)</f>
        <v>420301</v>
      </c>
      <c r="B3384" s="4">
        <v>1109995</v>
      </c>
      <c r="C3384" s="4" t="s">
        <v>105</v>
      </c>
      <c r="D3384" s="40">
        <v>0</v>
      </c>
      <c r="E3384" s="40">
        <v>0</v>
      </c>
      <c r="F3384" s="40">
        <f>SUM(F3380:F3383)</f>
        <v>0</v>
      </c>
      <c r="G3384" s="9" t="str">
        <f t="shared" si="104"/>
        <v/>
      </c>
      <c r="H3384" s="52" t="str">
        <f t="shared" si="105"/>
        <v/>
      </c>
    </row>
    <row r="3385" spans="1:8" ht="15.75" thickTop="1">
      <c r="B3385" s="1"/>
      <c r="C3385" s="1"/>
      <c r="D3385" s="31"/>
      <c r="E3385" s="31"/>
      <c r="F3385" s="31"/>
      <c r="G3385" s="9" t="str">
        <f t="shared" si="104"/>
        <v/>
      </c>
      <c r="H3385" s="52" t="str">
        <f t="shared" si="105"/>
        <v/>
      </c>
    </row>
    <row r="3386" spans="1:8">
      <c r="A3386" s="48" t="str">
        <f>('ANNEXURE B &amp; C'!AD$3)</f>
        <v>420301</v>
      </c>
      <c r="B3386" s="1">
        <v>1120000</v>
      </c>
      <c r="C3386" s="1" t="s">
        <v>106</v>
      </c>
      <c r="D3386" s="31"/>
      <c r="E3386" s="31"/>
      <c r="F3386" s="31"/>
      <c r="G3386" s="9" t="str">
        <f t="shared" si="104"/>
        <v/>
      </c>
      <c r="H3386" s="52" t="str">
        <f t="shared" si="105"/>
        <v/>
      </c>
    </row>
    <row r="3387" spans="1:8">
      <c r="A3387" s="48" t="str">
        <f>('ANNEXURE B &amp; C'!AD$3)</f>
        <v>420301</v>
      </c>
      <c r="B3387" s="2">
        <v>1120300</v>
      </c>
      <c r="C3387" s="2" t="s">
        <v>106</v>
      </c>
      <c r="D3387" s="20">
        <v>0</v>
      </c>
      <c r="E3387" s="20">
        <v>0</v>
      </c>
      <c r="F3387" s="38">
        <f>('ANNEXURE B &amp; C'!AD$124)</f>
        <v>0</v>
      </c>
      <c r="G3387" s="9" t="str">
        <f t="shared" si="104"/>
        <v/>
      </c>
      <c r="H3387" s="52" t="str">
        <f t="shared" si="105"/>
        <v/>
      </c>
    </row>
    <row r="3388" spans="1:8" ht="15.75" thickBot="1">
      <c r="A3388" s="48" t="str">
        <f>('ANNEXURE B &amp; C'!AD$3)</f>
        <v>420301</v>
      </c>
      <c r="B3388" s="4">
        <v>1129990</v>
      </c>
      <c r="C3388" s="4" t="s">
        <v>107</v>
      </c>
      <c r="D3388" s="40">
        <v>0</v>
      </c>
      <c r="E3388" s="40">
        <v>0</v>
      </c>
      <c r="F3388" s="40">
        <f>SUM(F3386:F3387)</f>
        <v>0</v>
      </c>
      <c r="G3388" s="9" t="str">
        <f t="shared" si="104"/>
        <v/>
      </c>
      <c r="H3388" s="52" t="str">
        <f t="shared" si="105"/>
        <v/>
      </c>
    </row>
    <row r="3389" spans="1:8" ht="15.75" thickTop="1">
      <c r="B3389" s="1"/>
      <c r="C3389" s="1"/>
      <c r="D3389" s="31"/>
      <c r="E3389" s="31"/>
      <c r="F3389" s="31"/>
      <c r="G3389" s="9" t="str">
        <f t="shared" si="104"/>
        <v/>
      </c>
      <c r="H3389" s="52" t="str">
        <f t="shared" si="105"/>
        <v/>
      </c>
    </row>
    <row r="3390" spans="1:8">
      <c r="A3390" s="48" t="str">
        <f>('ANNEXURE B &amp; C'!AD$3)</f>
        <v>420301</v>
      </c>
      <c r="B3390" s="1">
        <v>1130000</v>
      </c>
      <c r="C3390" s="1" t="s">
        <v>108</v>
      </c>
      <c r="D3390" s="31"/>
      <c r="E3390" s="31"/>
      <c r="F3390" s="31"/>
      <c r="G3390" s="9" t="str">
        <f t="shared" si="104"/>
        <v/>
      </c>
      <c r="H3390" s="52" t="str">
        <f t="shared" si="105"/>
        <v/>
      </c>
    </row>
    <row r="3391" spans="1:8">
      <c r="A3391" s="48" t="str">
        <f>('ANNEXURE B &amp; C'!AD$3)</f>
        <v>420301</v>
      </c>
      <c r="B3391" s="2">
        <v>1130200</v>
      </c>
      <c r="C3391" s="2" t="s">
        <v>109</v>
      </c>
      <c r="D3391" s="20">
        <v>0</v>
      </c>
      <c r="E3391" s="20">
        <v>0</v>
      </c>
      <c r="F3391" s="38">
        <f>('ANNEXURE B &amp; C'!AD$128)</f>
        <v>0</v>
      </c>
      <c r="G3391" s="9" t="str">
        <f t="shared" si="104"/>
        <v/>
      </c>
      <c r="H3391" s="52" t="str">
        <f t="shared" si="105"/>
        <v/>
      </c>
    </row>
    <row r="3392" spans="1:8">
      <c r="A3392" s="48" t="str">
        <f>('ANNEXURE B &amp; C'!AD$3)</f>
        <v>420301</v>
      </c>
      <c r="B3392" s="2">
        <v>1130201</v>
      </c>
      <c r="C3392" s="2" t="s">
        <v>110</v>
      </c>
      <c r="D3392" s="20">
        <v>0</v>
      </c>
      <c r="E3392" s="20">
        <v>0</v>
      </c>
      <c r="F3392" s="38">
        <f>('ANNEXURE B &amp; C'!AD$129)</f>
        <v>0</v>
      </c>
      <c r="G3392" s="9" t="str">
        <f t="shared" si="104"/>
        <v/>
      </c>
      <c r="H3392" s="52" t="str">
        <f t="shared" si="105"/>
        <v/>
      </c>
    </row>
    <row r="3393" spans="1:8" ht="15.75" thickBot="1">
      <c r="A3393" s="48" t="str">
        <f>('ANNEXURE B &amp; C'!AD$3)</f>
        <v>420301</v>
      </c>
      <c r="B3393" s="4">
        <v>1139995</v>
      </c>
      <c r="C3393" s="4" t="s">
        <v>111</v>
      </c>
      <c r="D3393" s="40">
        <v>0</v>
      </c>
      <c r="E3393" s="40">
        <v>0</v>
      </c>
      <c r="F3393" s="40">
        <f>SUM(F3390:F3392)</f>
        <v>0</v>
      </c>
      <c r="G3393" s="9" t="str">
        <f t="shared" si="104"/>
        <v/>
      </c>
      <c r="H3393" s="52" t="str">
        <f t="shared" si="105"/>
        <v/>
      </c>
    </row>
    <row r="3394" spans="1:8" ht="15.75" thickTop="1">
      <c r="B3394" s="1"/>
      <c r="C3394" s="1"/>
      <c r="D3394" s="31"/>
      <c r="E3394" s="31"/>
      <c r="F3394" s="31"/>
      <c r="G3394" s="9" t="str">
        <f t="shared" si="104"/>
        <v/>
      </c>
      <c r="H3394" s="52" t="str">
        <f t="shared" si="105"/>
        <v/>
      </c>
    </row>
    <row r="3395" spans="1:8" ht="15.75" thickBot="1">
      <c r="A3395" s="48" t="str">
        <f>('ANNEXURE B &amp; C'!AD$3)</f>
        <v>420301</v>
      </c>
      <c r="B3395" s="5">
        <v>1199998</v>
      </c>
      <c r="C3395" s="5" t="s">
        <v>112</v>
      </c>
      <c r="D3395" s="41">
        <v>1516718</v>
      </c>
      <c r="E3395" s="41">
        <v>372154.92000000004</v>
      </c>
      <c r="F3395" s="41">
        <f>SUM(F3393+F3388+F3384+F3377+F3305)</f>
        <v>1018457</v>
      </c>
      <c r="G3395" s="9" t="str">
        <f t="shared" si="104"/>
        <v/>
      </c>
      <c r="H3395" s="52">
        <f t="shared" si="105"/>
        <v>-0.3285126173751482</v>
      </c>
    </row>
    <row r="3396" spans="1:8">
      <c r="B3396" s="1"/>
      <c r="C3396" s="1"/>
      <c r="D3396" s="31"/>
      <c r="E3396" s="31"/>
      <c r="F3396" s="31"/>
      <c r="G3396" s="9" t="str">
        <f t="shared" si="104"/>
        <v/>
      </c>
      <c r="H3396" s="52" t="str">
        <f t="shared" si="105"/>
        <v/>
      </c>
    </row>
    <row r="3397" spans="1:8">
      <c r="A3397" s="48" t="str">
        <f>('ANNEXURE B &amp; C'!AD$3)</f>
        <v>420301</v>
      </c>
      <c r="B3397" s="1">
        <v>2200000</v>
      </c>
      <c r="C3397" s="1" t="s">
        <v>113</v>
      </c>
      <c r="D3397" s="31"/>
      <c r="E3397" s="31"/>
      <c r="F3397" s="31"/>
      <c r="G3397" s="9" t="str">
        <f t="shared" si="104"/>
        <v/>
      </c>
      <c r="H3397" s="52" t="str">
        <f t="shared" si="105"/>
        <v/>
      </c>
    </row>
    <row r="3398" spans="1:8">
      <c r="B3398" s="1"/>
      <c r="C3398" s="1"/>
      <c r="D3398" s="31"/>
      <c r="E3398" s="31"/>
      <c r="F3398" s="31"/>
      <c r="G3398" s="9" t="str">
        <f t="shared" si="104"/>
        <v/>
      </c>
      <c r="H3398" s="52" t="str">
        <f t="shared" si="105"/>
        <v/>
      </c>
    </row>
    <row r="3399" spans="1:8">
      <c r="A3399" s="48" t="str">
        <f>('ANNEXURE B &amp; C'!AD$3)</f>
        <v>420301</v>
      </c>
      <c r="B3399" s="1">
        <v>2230000</v>
      </c>
      <c r="C3399" s="1" t="s">
        <v>114</v>
      </c>
      <c r="D3399" s="31"/>
      <c r="E3399" s="31"/>
      <c r="F3399" s="31"/>
      <c r="G3399" s="9" t="str">
        <f t="shared" si="104"/>
        <v/>
      </c>
      <c r="H3399" s="52" t="str">
        <f t="shared" si="105"/>
        <v/>
      </c>
    </row>
    <row r="3400" spans="1:8">
      <c r="A3400" s="48" t="str">
        <f>('ANNEXURE B &amp; C'!AD$3)</f>
        <v>420301</v>
      </c>
      <c r="B3400" s="2">
        <v>2231202</v>
      </c>
      <c r="C3400" s="2" t="s">
        <v>115</v>
      </c>
      <c r="D3400" s="20">
        <v>0</v>
      </c>
      <c r="E3400" s="20">
        <v>0</v>
      </c>
      <c r="F3400" s="38">
        <f>('ANNEXURE B &amp; C'!AD$137)</f>
        <v>0</v>
      </c>
      <c r="G3400" s="9" t="str">
        <f t="shared" si="104"/>
        <v/>
      </c>
      <c r="H3400" s="52" t="str">
        <f t="shared" si="105"/>
        <v/>
      </c>
    </row>
    <row r="3401" spans="1:8">
      <c r="A3401" s="48" t="str">
        <f>('ANNEXURE B &amp; C'!AD$3)</f>
        <v>420301</v>
      </c>
      <c r="B3401" s="2">
        <v>2231900</v>
      </c>
      <c r="C3401" s="2" t="s">
        <v>116</v>
      </c>
      <c r="D3401" s="20">
        <v>0</v>
      </c>
      <c r="E3401" s="20">
        <v>0</v>
      </c>
      <c r="F3401" s="38">
        <f>('ANNEXURE B &amp; C'!AD$138)</f>
        <v>0</v>
      </c>
      <c r="G3401" s="9" t="str">
        <f t="shared" si="104"/>
        <v/>
      </c>
      <c r="H3401" s="52" t="str">
        <f t="shared" si="105"/>
        <v/>
      </c>
    </row>
    <row r="3402" spans="1:8">
      <c r="A3402" s="48" t="str">
        <f>('ANNEXURE B &amp; C'!AD$3)</f>
        <v>420301</v>
      </c>
      <c r="B3402" s="3">
        <v>2239995</v>
      </c>
      <c r="C3402" s="3" t="s">
        <v>117</v>
      </c>
      <c r="D3402" s="39">
        <v>0</v>
      </c>
      <c r="E3402" s="39">
        <v>0</v>
      </c>
      <c r="F3402" s="39">
        <f>SUM(F3400:F3401)</f>
        <v>0</v>
      </c>
      <c r="G3402" s="9" t="str">
        <f t="shared" ref="G3402:G3465" si="106">IF(E3402&lt;0.01,"",IF(E3402&gt;F3402,"BUDGET ERROR - INSUFICIENT",""))</f>
        <v/>
      </c>
      <c r="H3402" s="52" t="str">
        <f t="shared" ref="H3402:H3465" si="107">IF(F3402&lt;0.1,"",IF(D3402=0,"NO ORIGINAL BUDGET",(F3402-D3402)/D3402))</f>
        <v/>
      </c>
    </row>
    <row r="3403" spans="1:8">
      <c r="B3403" s="1"/>
      <c r="C3403" s="1"/>
      <c r="D3403" s="31"/>
      <c r="E3403" s="31"/>
      <c r="F3403" s="31"/>
      <c r="G3403" s="9" t="str">
        <f t="shared" si="106"/>
        <v/>
      </c>
      <c r="H3403" s="52" t="str">
        <f t="shared" si="107"/>
        <v/>
      </c>
    </row>
    <row r="3404" spans="1:8">
      <c r="A3404" s="48" t="str">
        <f>('ANNEXURE B &amp; C'!AD$3)</f>
        <v>420301</v>
      </c>
      <c r="B3404" s="1">
        <v>2240000</v>
      </c>
      <c r="C3404" s="1" t="s">
        <v>118</v>
      </c>
      <c r="D3404" s="31"/>
      <c r="E3404" s="31"/>
      <c r="F3404" s="31"/>
      <c r="G3404" s="9" t="str">
        <f t="shared" si="106"/>
        <v/>
      </c>
      <c r="H3404" s="52" t="str">
        <f t="shared" si="107"/>
        <v/>
      </c>
    </row>
    <row r="3405" spans="1:8">
      <c r="A3405" s="48" t="str">
        <f>('ANNEXURE B &amp; C'!AD$3)</f>
        <v>420301</v>
      </c>
      <c r="B3405" s="2">
        <v>2240001</v>
      </c>
      <c r="C3405" s="2" t="s">
        <v>119</v>
      </c>
      <c r="D3405" s="20">
        <v>0</v>
      </c>
      <c r="E3405" s="20">
        <v>0</v>
      </c>
      <c r="F3405" s="38">
        <f>('ANNEXURE B &amp; C'!AD$142)</f>
        <v>0</v>
      </c>
      <c r="G3405" s="9" t="str">
        <f t="shared" si="106"/>
        <v/>
      </c>
      <c r="H3405" s="52" t="str">
        <f t="shared" si="107"/>
        <v/>
      </c>
    </row>
    <row r="3406" spans="1:8">
      <c r="A3406" s="48" t="str">
        <f>('ANNEXURE B &amp; C'!AD$3)</f>
        <v>420301</v>
      </c>
      <c r="B3406" s="2">
        <v>2240002</v>
      </c>
      <c r="C3406" s="2" t="s">
        <v>120</v>
      </c>
      <c r="D3406" s="20">
        <v>0</v>
      </c>
      <c r="E3406" s="20">
        <v>0</v>
      </c>
      <c r="F3406" s="38">
        <f>('ANNEXURE B &amp; C'!AD$143)</f>
        <v>0</v>
      </c>
      <c r="G3406" s="9" t="str">
        <f t="shared" si="106"/>
        <v/>
      </c>
      <c r="H3406" s="52" t="str">
        <f t="shared" si="107"/>
        <v/>
      </c>
    </row>
    <row r="3407" spans="1:8">
      <c r="A3407" s="48" t="str">
        <f>('ANNEXURE B &amp; C'!AD$3)</f>
        <v>420301</v>
      </c>
      <c r="B3407" s="2">
        <v>2240400</v>
      </c>
      <c r="C3407" s="2" t="s">
        <v>121</v>
      </c>
      <c r="D3407" s="20">
        <v>0</v>
      </c>
      <c r="E3407" s="20">
        <v>0</v>
      </c>
      <c r="F3407" s="38">
        <f>('ANNEXURE B &amp; C'!AD$144)</f>
        <v>0</v>
      </c>
      <c r="G3407" s="9" t="str">
        <f t="shared" si="106"/>
        <v/>
      </c>
      <c r="H3407" s="52" t="str">
        <f t="shared" si="107"/>
        <v/>
      </c>
    </row>
    <row r="3408" spans="1:8">
      <c r="A3408" s="48" t="str">
        <f>('ANNEXURE B &amp; C'!AD$3)</f>
        <v>420301</v>
      </c>
      <c r="B3408" s="2">
        <v>2240500</v>
      </c>
      <c r="C3408" s="2" t="s">
        <v>122</v>
      </c>
      <c r="D3408" s="20">
        <v>0</v>
      </c>
      <c r="E3408" s="20">
        <v>0</v>
      </c>
      <c r="F3408" s="38">
        <f>('ANNEXURE B &amp; C'!AD$145)</f>
        <v>0</v>
      </c>
      <c r="G3408" s="9" t="str">
        <f t="shared" si="106"/>
        <v/>
      </c>
      <c r="H3408" s="52" t="str">
        <f t="shared" si="107"/>
        <v/>
      </c>
    </row>
    <row r="3409" spans="1:8">
      <c r="A3409" s="48" t="str">
        <f>('ANNEXURE B &amp; C'!AD$3)</f>
        <v>420301</v>
      </c>
      <c r="B3409" s="3">
        <v>2249995</v>
      </c>
      <c r="C3409" s="3" t="s">
        <v>123</v>
      </c>
      <c r="D3409" s="39">
        <v>0</v>
      </c>
      <c r="E3409" s="39">
        <v>0</v>
      </c>
      <c r="F3409" s="39">
        <f>SUM(F3405:F3408)</f>
        <v>0</v>
      </c>
      <c r="G3409" s="9" t="str">
        <f t="shared" si="106"/>
        <v/>
      </c>
      <c r="H3409" s="52" t="str">
        <f t="shared" si="107"/>
        <v/>
      </c>
    </row>
    <row r="3410" spans="1:8">
      <c r="B3410" s="1"/>
      <c r="C3410" s="1"/>
      <c r="D3410" s="31"/>
      <c r="E3410" s="31"/>
      <c r="F3410" s="31"/>
      <c r="G3410" s="9" t="str">
        <f t="shared" si="106"/>
        <v/>
      </c>
      <c r="H3410" s="52" t="str">
        <f t="shared" si="107"/>
        <v/>
      </c>
    </row>
    <row r="3411" spans="1:8">
      <c r="A3411" s="48" t="str">
        <f>('ANNEXURE B &amp; C'!AD$3)</f>
        <v>420301</v>
      </c>
      <c r="B3411" s="1">
        <v>2260000</v>
      </c>
      <c r="C3411" s="1" t="s">
        <v>124</v>
      </c>
      <c r="D3411" s="31"/>
      <c r="E3411" s="31"/>
      <c r="F3411" s="31"/>
      <c r="G3411" s="9" t="str">
        <f t="shared" si="106"/>
        <v/>
      </c>
      <c r="H3411" s="52" t="str">
        <f t="shared" si="107"/>
        <v/>
      </c>
    </row>
    <row r="3412" spans="1:8">
      <c r="A3412" s="48" t="str">
        <f>('ANNEXURE B &amp; C'!AD$3)</f>
        <v>420301</v>
      </c>
      <c r="B3412" s="2">
        <v>2260806</v>
      </c>
      <c r="C3412" s="2" t="s">
        <v>125</v>
      </c>
      <c r="D3412" s="20">
        <v>0</v>
      </c>
      <c r="E3412" s="20">
        <v>0</v>
      </c>
      <c r="F3412" s="38">
        <f>('ANNEXURE B &amp; C'!AD$149)</f>
        <v>0</v>
      </c>
      <c r="G3412" s="9" t="str">
        <f t="shared" si="106"/>
        <v/>
      </c>
      <c r="H3412" s="52" t="str">
        <f t="shared" si="107"/>
        <v/>
      </c>
    </row>
    <row r="3413" spans="1:8">
      <c r="A3413" s="48" t="str">
        <f>('ANNEXURE B &amp; C'!AD$3)</f>
        <v>420301</v>
      </c>
      <c r="B3413" s="2">
        <v>2260808</v>
      </c>
      <c r="C3413" s="2" t="s">
        <v>126</v>
      </c>
      <c r="D3413" s="20">
        <v>0</v>
      </c>
      <c r="E3413" s="20">
        <v>0</v>
      </c>
      <c r="F3413" s="38">
        <f>('ANNEXURE B &amp; C'!AD$150)</f>
        <v>0</v>
      </c>
      <c r="G3413" s="9" t="str">
        <f t="shared" si="106"/>
        <v/>
      </c>
      <c r="H3413" s="52" t="str">
        <f t="shared" si="107"/>
        <v/>
      </c>
    </row>
    <row r="3414" spans="1:8">
      <c r="A3414" s="48" t="str">
        <f>('ANNEXURE B &amp; C'!AD$3)</f>
        <v>420301</v>
      </c>
      <c r="B3414" s="2">
        <v>2260810</v>
      </c>
      <c r="C3414" s="2" t="s">
        <v>127</v>
      </c>
      <c r="D3414" s="20">
        <v>0</v>
      </c>
      <c r="E3414" s="20">
        <v>0</v>
      </c>
      <c r="F3414" s="38">
        <f>('ANNEXURE B &amp; C'!AD$151)</f>
        <v>0</v>
      </c>
      <c r="G3414" s="9" t="str">
        <f t="shared" si="106"/>
        <v/>
      </c>
      <c r="H3414" s="52" t="str">
        <f t="shared" si="107"/>
        <v/>
      </c>
    </row>
    <row r="3415" spans="1:8">
      <c r="A3415" s="48" t="str">
        <f>('ANNEXURE B &amp; C'!AD$3)</f>
        <v>420301</v>
      </c>
      <c r="B3415" s="3">
        <v>2269995</v>
      </c>
      <c r="C3415" s="3" t="s">
        <v>128</v>
      </c>
      <c r="D3415" s="39">
        <v>0</v>
      </c>
      <c r="E3415" s="39">
        <v>0</v>
      </c>
      <c r="F3415" s="39">
        <f>SUM(F3412:F3414)</f>
        <v>0</v>
      </c>
      <c r="G3415" s="9" t="str">
        <f t="shared" si="106"/>
        <v/>
      </c>
      <c r="H3415" s="52" t="str">
        <f t="shared" si="107"/>
        <v/>
      </c>
    </row>
    <row r="3416" spans="1:8">
      <c r="B3416" s="1"/>
      <c r="C3416" s="1"/>
      <c r="D3416" s="31"/>
      <c r="E3416" s="31"/>
      <c r="F3416" s="31"/>
      <c r="G3416" s="9" t="str">
        <f t="shared" si="106"/>
        <v/>
      </c>
      <c r="H3416" s="52" t="str">
        <f t="shared" si="107"/>
        <v/>
      </c>
    </row>
    <row r="3417" spans="1:8">
      <c r="A3417" s="48" t="str">
        <f>('ANNEXURE B &amp; C'!AD$3)</f>
        <v>420301</v>
      </c>
      <c r="B3417" s="1">
        <v>2270000</v>
      </c>
      <c r="C3417" s="1" t="s">
        <v>129</v>
      </c>
      <c r="D3417" s="31"/>
      <c r="E3417" s="31"/>
      <c r="F3417" s="31"/>
      <c r="G3417" s="9" t="str">
        <f t="shared" si="106"/>
        <v/>
      </c>
      <c r="H3417" s="52" t="str">
        <f t="shared" si="107"/>
        <v/>
      </c>
    </row>
    <row r="3418" spans="1:8">
      <c r="A3418" s="48" t="str">
        <f>('ANNEXURE B &amp; C'!AD$3)</f>
        <v>420301</v>
      </c>
      <c r="B3418" s="2">
        <v>2271701</v>
      </c>
      <c r="C3418" s="2" t="s">
        <v>130</v>
      </c>
      <c r="D3418" s="20">
        <v>0</v>
      </c>
      <c r="E3418" s="20">
        <v>0</v>
      </c>
      <c r="F3418" s="38">
        <f>('ANNEXURE B &amp; C'!AD$155)</f>
        <v>0</v>
      </c>
      <c r="G3418" s="9" t="str">
        <f t="shared" si="106"/>
        <v/>
      </c>
      <c r="H3418" s="52" t="str">
        <f t="shared" si="107"/>
        <v/>
      </c>
    </row>
    <row r="3419" spans="1:8">
      <c r="A3419" s="48" t="str">
        <f>('ANNEXURE B &amp; C'!AD$3)</f>
        <v>420301</v>
      </c>
      <c r="B3419" s="2">
        <v>2271702</v>
      </c>
      <c r="C3419" s="2" t="s">
        <v>131</v>
      </c>
      <c r="D3419" s="20">
        <v>0</v>
      </c>
      <c r="E3419" s="20">
        <v>0</v>
      </c>
      <c r="F3419" s="38">
        <f>('ANNEXURE B &amp; C'!AD$156)</f>
        <v>0</v>
      </c>
      <c r="G3419" s="9" t="str">
        <f t="shared" si="106"/>
        <v/>
      </c>
      <c r="H3419" s="52" t="str">
        <f t="shared" si="107"/>
        <v/>
      </c>
    </row>
    <row r="3420" spans="1:8">
      <c r="A3420" s="48" t="str">
        <f>('ANNEXURE B &amp; C'!AD$3)</f>
        <v>420301</v>
      </c>
      <c r="B3420" s="2">
        <v>2271703</v>
      </c>
      <c r="C3420" s="2" t="s">
        <v>132</v>
      </c>
      <c r="D3420" s="20">
        <v>0</v>
      </c>
      <c r="E3420" s="20">
        <v>0</v>
      </c>
      <c r="F3420" s="38">
        <f>('ANNEXURE B &amp; C'!AD$157)</f>
        <v>0</v>
      </c>
      <c r="G3420" s="9" t="str">
        <f t="shared" si="106"/>
        <v/>
      </c>
      <c r="H3420" s="52" t="str">
        <f t="shared" si="107"/>
        <v/>
      </c>
    </row>
    <row r="3421" spans="1:8">
      <c r="A3421" s="48" t="str">
        <f>('ANNEXURE B &amp; C'!AD$3)</f>
        <v>420301</v>
      </c>
      <c r="B3421" s="2">
        <v>2271704</v>
      </c>
      <c r="C3421" s="2" t="s">
        <v>133</v>
      </c>
      <c r="D3421" s="20">
        <v>0</v>
      </c>
      <c r="E3421" s="20">
        <v>0</v>
      </c>
      <c r="F3421" s="38">
        <f>('ANNEXURE B &amp; C'!AD$158)</f>
        <v>0</v>
      </c>
      <c r="G3421" s="9" t="str">
        <f t="shared" si="106"/>
        <v/>
      </c>
      <c r="H3421" s="52" t="str">
        <f t="shared" si="107"/>
        <v/>
      </c>
    </row>
    <row r="3422" spans="1:8">
      <c r="A3422" s="48" t="str">
        <f>('ANNEXURE B &amp; C'!AD$3)</f>
        <v>420301</v>
      </c>
      <c r="B3422" s="3">
        <v>2279995</v>
      </c>
      <c r="C3422" s="3" t="s">
        <v>134</v>
      </c>
      <c r="D3422" s="35">
        <v>0</v>
      </c>
      <c r="E3422" s="35">
        <v>0</v>
      </c>
      <c r="F3422" s="35">
        <f>SUM(F3418:F3421)</f>
        <v>0</v>
      </c>
      <c r="G3422" s="9" t="str">
        <f t="shared" si="106"/>
        <v/>
      </c>
      <c r="H3422" s="52" t="str">
        <f t="shared" si="107"/>
        <v/>
      </c>
    </row>
    <row r="3423" spans="1:8">
      <c r="B3423" s="1"/>
      <c r="C3423" s="1"/>
      <c r="D3423" s="31"/>
      <c r="E3423" s="31"/>
      <c r="F3423" s="31"/>
      <c r="G3423" s="9" t="str">
        <f t="shared" si="106"/>
        <v/>
      </c>
      <c r="H3423" s="52" t="str">
        <f t="shared" si="107"/>
        <v/>
      </c>
    </row>
    <row r="3424" spans="1:8">
      <c r="A3424" s="48" t="str">
        <f>('ANNEXURE B &amp; C'!AD$3)</f>
        <v>420301</v>
      </c>
      <c r="B3424" s="1">
        <v>2280000</v>
      </c>
      <c r="C3424" s="1" t="s">
        <v>135</v>
      </c>
      <c r="D3424" s="31"/>
      <c r="E3424" s="31"/>
      <c r="F3424" s="31"/>
      <c r="G3424" s="9" t="str">
        <f t="shared" si="106"/>
        <v/>
      </c>
      <c r="H3424" s="52" t="str">
        <f t="shared" si="107"/>
        <v/>
      </c>
    </row>
    <row r="3425" spans="1:8">
      <c r="A3425" s="48" t="str">
        <f>('ANNEXURE B &amp; C'!AD$3)</f>
        <v>420301</v>
      </c>
      <c r="B3425" s="2">
        <v>2280001</v>
      </c>
      <c r="C3425" s="2" t="s">
        <v>136</v>
      </c>
      <c r="D3425" s="20">
        <v>0</v>
      </c>
      <c r="E3425" s="20">
        <v>0</v>
      </c>
      <c r="F3425" s="38">
        <f>('ANNEXURE B &amp; C'!AD$162)</f>
        <v>0</v>
      </c>
      <c r="G3425" s="9" t="str">
        <f t="shared" si="106"/>
        <v/>
      </c>
      <c r="H3425" s="52" t="str">
        <f t="shared" si="107"/>
        <v/>
      </c>
    </row>
    <row r="3426" spans="1:8">
      <c r="A3426" s="48" t="str">
        <f>('ANNEXURE B &amp; C'!AD$3)</f>
        <v>420301</v>
      </c>
      <c r="B3426" s="2">
        <v>2280002</v>
      </c>
      <c r="C3426" s="2" t="s">
        <v>137</v>
      </c>
      <c r="D3426" s="20">
        <v>0</v>
      </c>
      <c r="E3426" s="20">
        <v>0</v>
      </c>
      <c r="F3426" s="38">
        <f>('ANNEXURE B &amp; C'!AD$163)</f>
        <v>0</v>
      </c>
      <c r="G3426" s="9" t="str">
        <f t="shared" si="106"/>
        <v/>
      </c>
      <c r="H3426" s="52" t="str">
        <f t="shared" si="107"/>
        <v/>
      </c>
    </row>
    <row r="3427" spans="1:8">
      <c r="A3427" s="48" t="str">
        <f>('ANNEXURE B &amp; C'!AD$3)</f>
        <v>420301</v>
      </c>
      <c r="B3427" s="3">
        <v>2289995</v>
      </c>
      <c r="C3427" s="3" t="s">
        <v>138</v>
      </c>
      <c r="D3427" s="39">
        <v>0</v>
      </c>
      <c r="E3427" s="39">
        <v>0</v>
      </c>
      <c r="F3427" s="39">
        <f>SUM(F3425:F3426)</f>
        <v>0</v>
      </c>
      <c r="G3427" s="9" t="str">
        <f t="shared" si="106"/>
        <v/>
      </c>
      <c r="H3427" s="52" t="str">
        <f t="shared" si="107"/>
        <v/>
      </c>
    </row>
    <row r="3428" spans="1:8">
      <c r="B3428" s="1"/>
      <c r="C3428" s="1"/>
      <c r="D3428" s="31"/>
      <c r="E3428" s="31"/>
      <c r="F3428" s="31"/>
      <c r="G3428" s="9" t="str">
        <f t="shared" si="106"/>
        <v/>
      </c>
      <c r="H3428" s="52" t="str">
        <f t="shared" si="107"/>
        <v/>
      </c>
    </row>
    <row r="3429" spans="1:8">
      <c r="A3429" s="48" t="str">
        <f>('ANNEXURE B &amp; C'!AD$3)</f>
        <v>420301</v>
      </c>
      <c r="B3429" s="1">
        <v>2300000</v>
      </c>
      <c r="C3429" s="1" t="s">
        <v>139</v>
      </c>
      <c r="D3429" s="31"/>
      <c r="E3429" s="31"/>
      <c r="F3429" s="31"/>
      <c r="G3429" s="9" t="str">
        <f t="shared" si="106"/>
        <v/>
      </c>
      <c r="H3429" s="52" t="str">
        <f t="shared" si="107"/>
        <v/>
      </c>
    </row>
    <row r="3430" spans="1:8">
      <c r="A3430" s="48" t="str">
        <f>('ANNEXURE B &amp; C'!AD$3)</f>
        <v>420301</v>
      </c>
      <c r="B3430" s="2">
        <v>2300001</v>
      </c>
      <c r="C3430" s="2" t="s">
        <v>140</v>
      </c>
      <c r="D3430" s="20">
        <v>0</v>
      </c>
      <c r="E3430" s="20">
        <v>0</v>
      </c>
      <c r="F3430" s="38">
        <f>('ANNEXURE B &amp; C'!AD$167)</f>
        <v>0</v>
      </c>
      <c r="G3430" s="9" t="str">
        <f t="shared" si="106"/>
        <v/>
      </c>
      <c r="H3430" s="52" t="str">
        <f t="shared" si="107"/>
        <v/>
      </c>
    </row>
    <row r="3431" spans="1:8">
      <c r="A3431" s="48" t="str">
        <f>('ANNEXURE B &amp; C'!AD$3)</f>
        <v>420301</v>
      </c>
      <c r="B3431" s="2">
        <v>2300002</v>
      </c>
      <c r="C3431" s="2" t="s">
        <v>141</v>
      </c>
      <c r="D3431" s="20">
        <v>0</v>
      </c>
      <c r="E3431" s="20">
        <v>0</v>
      </c>
      <c r="F3431" s="38">
        <f>('ANNEXURE B &amp; C'!AD$168)</f>
        <v>0</v>
      </c>
      <c r="G3431" s="9" t="str">
        <f t="shared" si="106"/>
        <v/>
      </c>
      <c r="H3431" s="52" t="str">
        <f t="shared" si="107"/>
        <v/>
      </c>
    </row>
    <row r="3432" spans="1:8">
      <c r="A3432" s="48" t="str">
        <f>('ANNEXURE B &amp; C'!AD$3)</f>
        <v>420301</v>
      </c>
      <c r="B3432" s="2">
        <v>2300003</v>
      </c>
      <c r="C3432" s="2" t="s">
        <v>142</v>
      </c>
      <c r="D3432" s="20">
        <v>0</v>
      </c>
      <c r="E3432" s="20">
        <v>0</v>
      </c>
      <c r="F3432" s="38">
        <f>('ANNEXURE B &amp; C'!AD$169)</f>
        <v>0</v>
      </c>
      <c r="G3432" s="9" t="str">
        <f t="shared" si="106"/>
        <v/>
      </c>
      <c r="H3432" s="52" t="str">
        <f t="shared" si="107"/>
        <v/>
      </c>
    </row>
    <row r="3433" spans="1:8">
      <c r="A3433" s="48" t="str">
        <f>('ANNEXURE B &amp; C'!AD$3)</f>
        <v>420301</v>
      </c>
      <c r="B3433" s="2">
        <v>2300204</v>
      </c>
      <c r="C3433" s="2" t="s">
        <v>143</v>
      </c>
      <c r="D3433" s="20">
        <v>0</v>
      </c>
      <c r="E3433" s="20">
        <v>0</v>
      </c>
      <c r="F3433" s="38">
        <f>('ANNEXURE B &amp; C'!AD$170)</f>
        <v>0</v>
      </c>
      <c r="G3433" s="9" t="str">
        <f t="shared" si="106"/>
        <v/>
      </c>
      <c r="H3433" s="52" t="str">
        <f t="shared" si="107"/>
        <v/>
      </c>
    </row>
    <row r="3434" spans="1:8">
      <c r="A3434" s="48" t="str">
        <f>('ANNEXURE B &amp; C'!AD$3)</f>
        <v>420301</v>
      </c>
      <c r="B3434" s="2">
        <v>2300800</v>
      </c>
      <c r="C3434" s="2" t="s">
        <v>144</v>
      </c>
      <c r="D3434" s="20">
        <v>0</v>
      </c>
      <c r="E3434" s="20">
        <v>0</v>
      </c>
      <c r="F3434" s="38">
        <f>('ANNEXURE B &amp; C'!AD$171)</f>
        <v>0</v>
      </c>
      <c r="G3434" s="9" t="str">
        <f t="shared" si="106"/>
        <v/>
      </c>
      <c r="H3434" s="52" t="str">
        <f t="shared" si="107"/>
        <v/>
      </c>
    </row>
    <row r="3435" spans="1:8">
      <c r="A3435" s="48" t="str">
        <f>('ANNEXURE B &amp; C'!AD$3)</f>
        <v>420301</v>
      </c>
      <c r="B3435" s="2">
        <v>2300801</v>
      </c>
      <c r="C3435" s="2" t="s">
        <v>145</v>
      </c>
      <c r="D3435" s="20">
        <v>0</v>
      </c>
      <c r="E3435" s="20">
        <v>0</v>
      </c>
      <c r="F3435" s="38">
        <f>('ANNEXURE B &amp; C'!AD$172)</f>
        <v>0</v>
      </c>
      <c r="G3435" s="9" t="str">
        <f t="shared" si="106"/>
        <v/>
      </c>
      <c r="H3435" s="52" t="str">
        <f t="shared" si="107"/>
        <v/>
      </c>
    </row>
    <row r="3436" spans="1:8">
      <c r="A3436" s="48" t="str">
        <f>('ANNEXURE B &amp; C'!AD$3)</f>
        <v>420301</v>
      </c>
      <c r="B3436" s="2">
        <v>2300803</v>
      </c>
      <c r="C3436" s="2" t="s">
        <v>146</v>
      </c>
      <c r="D3436" s="20">
        <v>0</v>
      </c>
      <c r="E3436" s="20">
        <v>0</v>
      </c>
      <c r="F3436" s="38">
        <f>('ANNEXURE B &amp; C'!AD$173)</f>
        <v>0</v>
      </c>
      <c r="G3436" s="9" t="str">
        <f t="shared" si="106"/>
        <v/>
      </c>
      <c r="H3436" s="52" t="str">
        <f t="shared" si="107"/>
        <v/>
      </c>
    </row>
    <row r="3437" spans="1:8">
      <c r="A3437" s="48" t="str">
        <f>('ANNEXURE B &amp; C'!AD$3)</f>
        <v>420301</v>
      </c>
      <c r="B3437" s="2">
        <v>2301503</v>
      </c>
      <c r="C3437" s="2" t="s">
        <v>147</v>
      </c>
      <c r="D3437" s="20">
        <v>0</v>
      </c>
      <c r="E3437" s="20">
        <v>0</v>
      </c>
      <c r="F3437" s="38">
        <f>('ANNEXURE B &amp; C'!AD$174)</f>
        <v>0</v>
      </c>
      <c r="G3437" s="9" t="str">
        <f t="shared" si="106"/>
        <v/>
      </c>
      <c r="H3437" s="52" t="str">
        <f t="shared" si="107"/>
        <v/>
      </c>
    </row>
    <row r="3438" spans="1:8">
      <c r="A3438" s="48" t="str">
        <f>('ANNEXURE B &amp; C'!AD$3)</f>
        <v>420301</v>
      </c>
      <c r="B3438" s="2">
        <v>2301802</v>
      </c>
      <c r="C3438" s="2" t="s">
        <v>148</v>
      </c>
      <c r="D3438" s="20">
        <v>0</v>
      </c>
      <c r="E3438" s="20">
        <v>0</v>
      </c>
      <c r="F3438" s="38">
        <f>('ANNEXURE B &amp; C'!AD$175)</f>
        <v>0</v>
      </c>
      <c r="G3438" s="9" t="str">
        <f t="shared" si="106"/>
        <v/>
      </c>
      <c r="H3438" s="52" t="str">
        <f t="shared" si="107"/>
        <v/>
      </c>
    </row>
    <row r="3439" spans="1:8">
      <c r="A3439" s="48" t="str">
        <f>('ANNEXURE B &amp; C'!AD$3)</f>
        <v>420301</v>
      </c>
      <c r="B3439" s="2">
        <v>2301803</v>
      </c>
      <c r="C3439" s="2" t="s">
        <v>149</v>
      </c>
      <c r="D3439" s="20">
        <v>0</v>
      </c>
      <c r="E3439" s="20">
        <v>0</v>
      </c>
      <c r="F3439" s="38">
        <f>('ANNEXURE B &amp; C'!AD$176)</f>
        <v>0</v>
      </c>
      <c r="G3439" s="9" t="str">
        <f t="shared" si="106"/>
        <v/>
      </c>
      <c r="H3439" s="52" t="str">
        <f t="shared" si="107"/>
        <v/>
      </c>
    </row>
    <row r="3440" spans="1:8">
      <c r="A3440" s="48" t="str">
        <f>('ANNEXURE B &amp; C'!AD$3)</f>
        <v>420301</v>
      </c>
      <c r="B3440" s="2">
        <v>2301900</v>
      </c>
      <c r="C3440" s="2" t="s">
        <v>150</v>
      </c>
      <c r="D3440" s="20">
        <v>0</v>
      </c>
      <c r="E3440" s="20">
        <v>-31.51</v>
      </c>
      <c r="F3440" s="38">
        <f>('ANNEXURE B &amp; C'!AD$177)</f>
        <v>-32</v>
      </c>
      <c r="G3440" s="9" t="str">
        <f t="shared" si="106"/>
        <v/>
      </c>
      <c r="H3440" s="52" t="str">
        <f t="shared" si="107"/>
        <v/>
      </c>
    </row>
    <row r="3441" spans="1:8">
      <c r="A3441" s="48" t="str">
        <f>('ANNEXURE B &amp; C'!AD$3)</f>
        <v>420301</v>
      </c>
      <c r="B3441" s="2">
        <v>2301901</v>
      </c>
      <c r="C3441" s="2" t="s">
        <v>151</v>
      </c>
      <c r="D3441" s="20">
        <v>0</v>
      </c>
      <c r="E3441" s="20">
        <v>0</v>
      </c>
      <c r="F3441" s="38">
        <f>('ANNEXURE B &amp; C'!AD$178)</f>
        <v>0</v>
      </c>
      <c r="G3441" s="9" t="str">
        <f t="shared" si="106"/>
        <v/>
      </c>
      <c r="H3441" s="52" t="str">
        <f t="shared" si="107"/>
        <v/>
      </c>
    </row>
    <row r="3442" spans="1:8">
      <c r="A3442" s="48" t="str">
        <f>('ANNEXURE B &amp; C'!AD$3)</f>
        <v>420301</v>
      </c>
      <c r="B3442" s="3">
        <v>2309995</v>
      </c>
      <c r="C3442" s="3" t="s">
        <v>152</v>
      </c>
      <c r="D3442" s="39">
        <v>0</v>
      </c>
      <c r="E3442" s="39">
        <v>-31.51</v>
      </c>
      <c r="F3442" s="39">
        <f>SUM(F3430:F3441)</f>
        <v>-32</v>
      </c>
      <c r="G3442" s="9" t="str">
        <f t="shared" si="106"/>
        <v/>
      </c>
      <c r="H3442" s="52" t="str">
        <f t="shared" si="107"/>
        <v/>
      </c>
    </row>
    <row r="3443" spans="1:8">
      <c r="B3443" s="1"/>
      <c r="C3443" s="1"/>
      <c r="D3443" s="31"/>
      <c r="E3443" s="31"/>
      <c r="F3443" s="31"/>
      <c r="G3443" s="9" t="str">
        <f t="shared" si="106"/>
        <v/>
      </c>
      <c r="H3443" s="52" t="str">
        <f t="shared" si="107"/>
        <v/>
      </c>
    </row>
    <row r="3444" spans="1:8" ht="15.75" thickBot="1">
      <c r="A3444" s="48" t="str">
        <f>('ANNEXURE B &amp; C'!AD$3)</f>
        <v>420301</v>
      </c>
      <c r="B3444" s="4">
        <v>2359997</v>
      </c>
      <c r="C3444" s="4" t="s">
        <v>153</v>
      </c>
      <c r="D3444" s="40">
        <v>0</v>
      </c>
      <c r="E3444" s="40">
        <v>-31.51</v>
      </c>
      <c r="F3444" s="40">
        <f>SUM(F3442+F3427+F3422+F3415+F3409+F3402)</f>
        <v>-32</v>
      </c>
      <c r="G3444" s="9" t="str">
        <f t="shared" si="106"/>
        <v/>
      </c>
      <c r="H3444" s="52" t="str">
        <f t="shared" si="107"/>
        <v/>
      </c>
    </row>
    <row r="3445" spans="1:8" ht="15.75" thickTop="1">
      <c r="B3445" s="1"/>
      <c r="C3445" s="1"/>
      <c r="D3445" s="31"/>
      <c r="E3445" s="31"/>
      <c r="F3445" s="31"/>
      <c r="G3445" s="9" t="str">
        <f t="shared" si="106"/>
        <v/>
      </c>
      <c r="H3445" s="52" t="str">
        <f t="shared" si="107"/>
        <v/>
      </c>
    </row>
    <row r="3446" spans="1:8" ht="15.75" thickBot="1">
      <c r="A3446" s="48" t="str">
        <f>('ANNEXURE B &amp; C'!AD$3)</f>
        <v>420301</v>
      </c>
      <c r="B3446" s="5">
        <v>2379995</v>
      </c>
      <c r="C3446" s="5" t="s">
        <v>154</v>
      </c>
      <c r="D3446" s="41">
        <v>0</v>
      </c>
      <c r="E3446" s="41">
        <v>-31.51</v>
      </c>
      <c r="F3446" s="41">
        <f>SUM(F3444)</f>
        <v>-32</v>
      </c>
      <c r="G3446" s="9" t="str">
        <f t="shared" si="106"/>
        <v/>
      </c>
      <c r="H3446" s="52" t="str">
        <f t="shared" si="107"/>
        <v/>
      </c>
    </row>
    <row r="3447" spans="1:8">
      <c r="B3447" s="1"/>
      <c r="C3447" s="1"/>
      <c r="D3447" s="31"/>
      <c r="E3447" s="31"/>
      <c r="F3447" s="31"/>
      <c r="G3447" s="9" t="str">
        <f t="shared" si="106"/>
        <v/>
      </c>
      <c r="H3447" s="52" t="str">
        <f t="shared" si="107"/>
        <v/>
      </c>
    </row>
    <row r="3448" spans="1:8" ht="15.75" thickBot="1">
      <c r="A3448" s="48" t="str">
        <f>('ANNEXURE B &amp; C'!AD$3)</f>
        <v>420301</v>
      </c>
      <c r="B3448" s="5">
        <v>2459998</v>
      </c>
      <c r="C3448" s="5" t="s">
        <v>155</v>
      </c>
      <c r="D3448" s="41">
        <v>0</v>
      </c>
      <c r="E3448" s="41">
        <v>-31.51</v>
      </c>
      <c r="F3448" s="41">
        <f>SUM(F3446)</f>
        <v>-32</v>
      </c>
      <c r="G3448" s="9" t="str">
        <f t="shared" si="106"/>
        <v/>
      </c>
      <c r="H3448" s="52" t="str">
        <f t="shared" si="107"/>
        <v/>
      </c>
    </row>
    <row r="3449" spans="1:8">
      <c r="B3449" s="1"/>
      <c r="C3449" s="1"/>
      <c r="D3449" s="31"/>
      <c r="E3449" s="31"/>
      <c r="F3449" s="31"/>
      <c r="G3449" s="9" t="str">
        <f t="shared" si="106"/>
        <v/>
      </c>
      <c r="H3449" s="52" t="str">
        <f t="shared" si="107"/>
        <v/>
      </c>
    </row>
    <row r="3450" spans="1:8">
      <c r="A3450" s="48" t="str">
        <f>('ANNEXURE B &amp; C'!AD$3)</f>
        <v>420301</v>
      </c>
      <c r="B3450" s="1">
        <v>3010000</v>
      </c>
      <c r="C3450" s="1" t="s">
        <v>156</v>
      </c>
      <c r="D3450" s="31"/>
      <c r="E3450" s="31"/>
      <c r="F3450" s="31"/>
      <c r="G3450" s="9" t="str">
        <f t="shared" si="106"/>
        <v/>
      </c>
      <c r="H3450" s="52" t="str">
        <f t="shared" si="107"/>
        <v/>
      </c>
    </row>
    <row r="3451" spans="1:8">
      <c r="A3451" s="48" t="str">
        <f>('ANNEXURE B &amp; C'!AD$3)</f>
        <v>420301</v>
      </c>
      <c r="B3451" s="2">
        <v>3010001</v>
      </c>
      <c r="C3451" s="2" t="s">
        <v>112</v>
      </c>
      <c r="D3451" s="38">
        <v>1516718</v>
      </c>
      <c r="E3451" s="38">
        <v>372154.92000000004</v>
      </c>
      <c r="F3451" s="38">
        <f>('ANNEXURE B &amp; C'!AD$188)</f>
        <v>1018457</v>
      </c>
      <c r="G3451" s="9" t="str">
        <f t="shared" si="106"/>
        <v/>
      </c>
      <c r="H3451" s="52">
        <f t="shared" si="107"/>
        <v>-0.3285126173751482</v>
      </c>
    </row>
    <row r="3452" spans="1:8">
      <c r="A3452" s="48" t="str">
        <f>('ANNEXURE B &amp; C'!AD$3)</f>
        <v>420301</v>
      </c>
      <c r="B3452" s="2">
        <v>3010002</v>
      </c>
      <c r="C3452" s="2" t="s">
        <v>155</v>
      </c>
      <c r="D3452" s="38">
        <v>0</v>
      </c>
      <c r="E3452" s="38">
        <v>-31.51</v>
      </c>
      <c r="F3452" s="38">
        <f>('ANNEXURE B &amp; C'!AD$189)</f>
        <v>-32</v>
      </c>
      <c r="G3452" s="9" t="str">
        <f t="shared" si="106"/>
        <v/>
      </c>
      <c r="H3452" s="52" t="str">
        <f t="shared" si="107"/>
        <v/>
      </c>
    </row>
    <row r="3453" spans="1:8">
      <c r="A3453" s="48" t="str">
        <f>('ANNEXURE B &amp; C'!AD$3)</f>
        <v>420301</v>
      </c>
      <c r="B3453" s="2"/>
      <c r="C3453" s="1" t="s">
        <v>338</v>
      </c>
      <c r="D3453" s="39"/>
      <c r="E3453" s="39"/>
      <c r="F3453" s="39">
        <f>('ANNEXURE B &amp; C'!AD$190)</f>
        <v>0</v>
      </c>
      <c r="G3453" s="9" t="str">
        <f t="shared" si="106"/>
        <v/>
      </c>
      <c r="H3453" s="52" t="str">
        <f t="shared" si="107"/>
        <v/>
      </c>
    </row>
    <row r="3454" spans="1:8" ht="15.75" thickBot="1">
      <c r="A3454" s="48" t="str">
        <f>('ANNEXURE B &amp; C'!AD$3)</f>
        <v>420301</v>
      </c>
      <c r="B3454" s="5">
        <v>3019995</v>
      </c>
      <c r="C3454" s="5" t="s">
        <v>339</v>
      </c>
      <c r="D3454" s="37">
        <v>1516718</v>
      </c>
      <c r="E3454" s="37">
        <v>372123.41000000003</v>
      </c>
      <c r="F3454" s="37">
        <f>('ANNEXURE B &amp; C'!AD$191)</f>
        <v>1018425</v>
      </c>
      <c r="G3454" s="9" t="str">
        <f t="shared" si="106"/>
        <v/>
      </c>
      <c r="H3454" s="52">
        <f t="shared" si="107"/>
        <v>-0.3285337155621546</v>
      </c>
    </row>
    <row r="3455" spans="1:8">
      <c r="B3455" s="1"/>
      <c r="C3455" s="1"/>
      <c r="D3455" s="31"/>
      <c r="E3455" s="31"/>
      <c r="F3455" s="31"/>
      <c r="G3455" s="9" t="str">
        <f t="shared" si="106"/>
        <v/>
      </c>
      <c r="H3455" s="52" t="str">
        <f t="shared" si="107"/>
        <v/>
      </c>
    </row>
    <row r="3456" spans="1:8">
      <c r="A3456" s="48" t="str">
        <f>('ANNEXURE B &amp; C'!AD$3)</f>
        <v>420301</v>
      </c>
      <c r="B3456" s="1">
        <v>4030000</v>
      </c>
      <c r="C3456" s="1" t="s">
        <v>157</v>
      </c>
      <c r="D3456" s="31"/>
      <c r="E3456" s="31"/>
      <c r="F3456" s="31"/>
      <c r="G3456" s="9" t="str">
        <f t="shared" si="106"/>
        <v/>
      </c>
      <c r="H3456" s="52" t="str">
        <f t="shared" si="107"/>
        <v/>
      </c>
    </row>
    <row r="3457" spans="1:8">
      <c r="A3457" s="48" t="str">
        <f>('ANNEXURE B &amp; C'!AD$3)</f>
        <v>420301</v>
      </c>
      <c r="B3457" s="2">
        <v>4030001</v>
      </c>
      <c r="C3457" s="2" t="s">
        <v>158</v>
      </c>
      <c r="D3457" s="20">
        <v>0</v>
      </c>
      <c r="E3457" s="20">
        <v>0</v>
      </c>
      <c r="F3457" s="38">
        <f>('ANNEXURE B &amp; C'!AD$194)</f>
        <v>0</v>
      </c>
      <c r="G3457" s="9" t="str">
        <f t="shared" si="106"/>
        <v/>
      </c>
      <c r="H3457" s="52" t="str">
        <f t="shared" si="107"/>
        <v/>
      </c>
    </row>
    <row r="3458" spans="1:8">
      <c r="A3458" s="48" t="str">
        <f>('ANNEXURE B &amp; C'!AD$3)</f>
        <v>420301</v>
      </c>
      <c r="B3458" s="2">
        <v>4030002</v>
      </c>
      <c r="C3458" s="2" t="s">
        <v>159</v>
      </c>
      <c r="D3458" s="20">
        <v>60000</v>
      </c>
      <c r="E3458" s="20">
        <v>32894.730000000003</v>
      </c>
      <c r="F3458" s="38">
        <f>('ANNEXURE B &amp; C'!AD$195)</f>
        <v>32895</v>
      </c>
      <c r="G3458" s="9" t="str">
        <f t="shared" si="106"/>
        <v/>
      </c>
      <c r="H3458" s="52">
        <f t="shared" si="107"/>
        <v>-0.45174999999999998</v>
      </c>
    </row>
    <row r="3459" spans="1:8">
      <c r="A3459" s="48" t="str">
        <f>('ANNEXURE B &amp; C'!AD$3)</f>
        <v>420301</v>
      </c>
      <c r="B3459" s="2">
        <v>4030003</v>
      </c>
      <c r="C3459" s="2" t="s">
        <v>160</v>
      </c>
      <c r="D3459" s="20">
        <v>0</v>
      </c>
      <c r="E3459" s="20">
        <v>0</v>
      </c>
      <c r="F3459" s="38">
        <f>('ANNEXURE B &amp; C'!AD$196)</f>
        <v>0</v>
      </c>
      <c r="G3459" s="9" t="str">
        <f t="shared" si="106"/>
        <v/>
      </c>
      <c r="H3459" s="52" t="str">
        <f t="shared" si="107"/>
        <v/>
      </c>
    </row>
    <row r="3460" spans="1:8">
      <c r="A3460" s="48" t="str">
        <f>('ANNEXURE B &amp; C'!AD$3)</f>
        <v>420301</v>
      </c>
      <c r="B3460" s="2">
        <v>4030004</v>
      </c>
      <c r="C3460" s="2" t="s">
        <v>161</v>
      </c>
      <c r="D3460" s="20">
        <v>0</v>
      </c>
      <c r="E3460" s="20">
        <v>0</v>
      </c>
      <c r="F3460" s="38">
        <f>('ANNEXURE B &amp; C'!AD$197)</f>
        <v>0</v>
      </c>
      <c r="G3460" s="9" t="str">
        <f t="shared" si="106"/>
        <v/>
      </c>
      <c r="H3460" s="52" t="str">
        <f t="shared" si="107"/>
        <v/>
      </c>
    </row>
    <row r="3461" spans="1:8">
      <c r="A3461" s="48" t="str">
        <f>('ANNEXURE B &amp; C'!AD$3)</f>
        <v>420301</v>
      </c>
      <c r="B3461" s="2">
        <v>4030005</v>
      </c>
      <c r="C3461" s="2" t="s">
        <v>162</v>
      </c>
      <c r="D3461" s="20">
        <v>0</v>
      </c>
      <c r="E3461" s="20">
        <v>0</v>
      </c>
      <c r="F3461" s="38">
        <f>('ANNEXURE B &amp; C'!AD$198)</f>
        <v>0</v>
      </c>
      <c r="G3461" s="9" t="str">
        <f t="shared" si="106"/>
        <v/>
      </c>
      <c r="H3461" s="52" t="str">
        <f t="shared" si="107"/>
        <v/>
      </c>
    </row>
    <row r="3462" spans="1:8" ht="15.75" thickBot="1">
      <c r="A3462" s="48" t="str">
        <f>('ANNEXURE B &amp; C'!AD$3)</f>
        <v>420301</v>
      </c>
      <c r="B3462" s="3">
        <v>4039995</v>
      </c>
      <c r="C3462" s="3" t="s">
        <v>163</v>
      </c>
      <c r="D3462" s="42">
        <v>60000</v>
      </c>
      <c r="E3462" s="36">
        <v>32894.730000000003</v>
      </c>
      <c r="F3462" s="43">
        <f>SUM(F3457:F3461)</f>
        <v>32895</v>
      </c>
      <c r="G3462" s="9" t="str">
        <f t="shared" si="106"/>
        <v/>
      </c>
      <c r="H3462" s="52">
        <f t="shared" si="107"/>
        <v>-0.45174999999999998</v>
      </c>
    </row>
    <row r="3463" spans="1:8" ht="15.75" thickTop="1">
      <c r="B3463" s="2"/>
      <c r="C3463" s="2"/>
      <c r="D3463" s="32"/>
      <c r="E3463" s="32"/>
      <c r="G3463" s="9" t="str">
        <f t="shared" si="106"/>
        <v/>
      </c>
      <c r="H3463" s="52" t="str">
        <f t="shared" si="107"/>
        <v/>
      </c>
    </row>
    <row r="3464" spans="1:8">
      <c r="A3464" s="48" t="str">
        <f>('ANNEXURE B &amp; C'!AD$3)</f>
        <v>420301</v>
      </c>
      <c r="B3464" s="1">
        <v>4030000</v>
      </c>
      <c r="C3464" s="1" t="s">
        <v>164</v>
      </c>
      <c r="D3464" s="31"/>
      <c r="E3464" s="31"/>
      <c r="F3464" s="31"/>
      <c r="G3464" s="9" t="str">
        <f t="shared" si="106"/>
        <v/>
      </c>
      <c r="H3464" s="52" t="str">
        <f t="shared" si="107"/>
        <v/>
      </c>
    </row>
    <row r="3465" spans="1:8">
      <c r="A3465" s="48" t="str">
        <f>('ANNEXURE B &amp; C'!AD$3)</f>
        <v>420301</v>
      </c>
      <c r="B3465" s="2">
        <v>4031001</v>
      </c>
      <c r="C3465" s="2" t="s">
        <v>158</v>
      </c>
      <c r="D3465" s="20">
        <v>0</v>
      </c>
      <c r="E3465" s="20">
        <v>0</v>
      </c>
      <c r="F3465" s="38">
        <f>('ANNEXURE B &amp; C'!AD$202)</f>
        <v>0</v>
      </c>
      <c r="G3465" s="9" t="str">
        <f t="shared" si="106"/>
        <v/>
      </c>
      <c r="H3465" s="52" t="str">
        <f t="shared" si="107"/>
        <v/>
      </c>
    </row>
    <row r="3466" spans="1:8">
      <c r="A3466" s="48" t="str">
        <f>('ANNEXURE B &amp; C'!AD$3)</f>
        <v>420301</v>
      </c>
      <c r="B3466" s="2">
        <v>4031002</v>
      </c>
      <c r="C3466" s="2" t="s">
        <v>159</v>
      </c>
      <c r="D3466" s="20">
        <v>0</v>
      </c>
      <c r="E3466" s="20">
        <v>0</v>
      </c>
      <c r="F3466" s="38">
        <f>('ANNEXURE B &amp; C'!AD$203)</f>
        <v>0</v>
      </c>
      <c r="G3466" s="9" t="str">
        <f t="shared" ref="G3466:G3529" si="108">IF(E3466&lt;0.01,"",IF(E3466&gt;F3466,"BUDGET ERROR - INSUFICIENT",""))</f>
        <v/>
      </c>
      <c r="H3466" s="52" t="str">
        <f t="shared" ref="H3466:H3529" si="109">IF(F3466&lt;0.1,"",IF(D3466=0,"NO ORIGINAL BUDGET",(F3466-D3466)/D3466))</f>
        <v/>
      </c>
    </row>
    <row r="3467" spans="1:8">
      <c r="A3467" s="48" t="str">
        <f>('ANNEXURE B &amp; C'!AD$3)</f>
        <v>420301</v>
      </c>
      <c r="B3467" s="2">
        <v>4031003</v>
      </c>
      <c r="C3467" s="2" t="s">
        <v>160</v>
      </c>
      <c r="D3467" s="20">
        <v>0</v>
      </c>
      <c r="E3467" s="20">
        <v>0</v>
      </c>
      <c r="F3467" s="38">
        <f>('ANNEXURE B &amp; C'!AD$204)</f>
        <v>0</v>
      </c>
      <c r="G3467" s="9" t="str">
        <f t="shared" si="108"/>
        <v/>
      </c>
      <c r="H3467" s="52" t="str">
        <f t="shared" si="109"/>
        <v/>
      </c>
    </row>
    <row r="3468" spans="1:8">
      <c r="A3468" s="48" t="str">
        <f>('ANNEXURE B &amp; C'!AD$3)</f>
        <v>420301</v>
      </c>
      <c r="B3468" s="2">
        <v>4031004</v>
      </c>
      <c r="C3468" s="2" t="s">
        <v>161</v>
      </c>
      <c r="D3468" s="20">
        <v>0</v>
      </c>
      <c r="E3468" s="20">
        <v>0</v>
      </c>
      <c r="F3468" s="38">
        <f>('ANNEXURE B &amp; C'!AD$205)</f>
        <v>0</v>
      </c>
      <c r="G3468" s="9" t="str">
        <f t="shared" si="108"/>
        <v/>
      </c>
      <c r="H3468" s="52" t="str">
        <f t="shared" si="109"/>
        <v/>
      </c>
    </row>
    <row r="3469" spans="1:8">
      <c r="A3469" s="48" t="str">
        <f>('ANNEXURE B &amp; C'!AD$3)</f>
        <v>420301</v>
      </c>
      <c r="B3469" s="2">
        <v>4031005</v>
      </c>
      <c r="C3469" s="2" t="s">
        <v>162</v>
      </c>
      <c r="D3469" s="20">
        <v>0</v>
      </c>
      <c r="E3469" s="20">
        <v>0</v>
      </c>
      <c r="F3469" s="38">
        <f>('ANNEXURE B &amp; C'!AD$206)</f>
        <v>0</v>
      </c>
      <c r="G3469" s="9" t="str">
        <f t="shared" si="108"/>
        <v/>
      </c>
      <c r="H3469" s="52" t="str">
        <f t="shared" si="109"/>
        <v/>
      </c>
    </row>
    <row r="3470" spans="1:8">
      <c r="A3470" s="48" t="str">
        <f>('ANNEXURE B &amp; C'!AD$3)</f>
        <v>420301</v>
      </c>
      <c r="B3470" s="3">
        <v>4039995</v>
      </c>
      <c r="C3470" s="3" t="s">
        <v>165</v>
      </c>
      <c r="D3470" s="39">
        <v>0</v>
      </c>
      <c r="E3470" s="39">
        <v>0</v>
      </c>
      <c r="F3470" s="39">
        <f>SUM(F3465:F3469)</f>
        <v>0</v>
      </c>
      <c r="G3470" s="9" t="str">
        <f t="shared" si="108"/>
        <v/>
      </c>
      <c r="H3470" s="52" t="str">
        <f t="shared" si="109"/>
        <v/>
      </c>
    </row>
    <row r="3471" spans="1:8">
      <c r="B3471" s="2"/>
      <c r="C3471" s="2"/>
      <c r="D3471" s="32"/>
      <c r="E3471" s="32"/>
      <c r="G3471" s="9" t="str">
        <f t="shared" si="108"/>
        <v/>
      </c>
      <c r="H3471" s="52" t="str">
        <f t="shared" si="109"/>
        <v/>
      </c>
    </row>
    <row r="3472" spans="1:8" ht="15.75" thickBot="1">
      <c r="A3472" s="48" t="str">
        <f>('ANNEXURE B &amp; C'!AD$3)</f>
        <v>420301</v>
      </c>
      <c r="B3472" s="5">
        <v>4039995</v>
      </c>
      <c r="C3472" s="5" t="s">
        <v>166</v>
      </c>
      <c r="D3472" s="41">
        <v>60000</v>
      </c>
      <c r="E3472" s="41">
        <v>32894.730000000003</v>
      </c>
      <c r="F3472" s="41">
        <f>SUM(F3470+F3462)</f>
        <v>32895</v>
      </c>
      <c r="G3472" s="9" t="str">
        <f t="shared" si="108"/>
        <v/>
      </c>
      <c r="H3472" s="52">
        <f t="shared" si="109"/>
        <v>-0.45174999999999998</v>
      </c>
    </row>
    <row r="3473" spans="1:8">
      <c r="G3473" s="9" t="str">
        <f t="shared" si="108"/>
        <v/>
      </c>
      <c r="H3473" s="52" t="str">
        <f t="shared" si="109"/>
        <v/>
      </c>
    </row>
    <row r="3474" spans="1:8">
      <c r="A3474" s="48" t="str">
        <f>('ANNEXURE B &amp; C'!AE$3)</f>
        <v>420401</v>
      </c>
      <c r="B3474" s="1">
        <v>1000000</v>
      </c>
      <c r="C3474" s="1" t="s">
        <v>0</v>
      </c>
      <c r="D3474" s="31"/>
      <c r="E3474" s="31"/>
      <c r="G3474" s="9" t="str">
        <f t="shared" si="108"/>
        <v/>
      </c>
      <c r="H3474" s="52" t="str">
        <f t="shared" si="109"/>
        <v/>
      </c>
    </row>
    <row r="3475" spans="1:8">
      <c r="B3475" s="1"/>
      <c r="C3475" s="1"/>
      <c r="D3475" s="31"/>
      <c r="E3475" s="31"/>
      <c r="G3475" s="9" t="str">
        <f t="shared" si="108"/>
        <v/>
      </c>
      <c r="H3475" s="52" t="str">
        <f t="shared" si="109"/>
        <v/>
      </c>
    </row>
    <row r="3476" spans="1:8">
      <c r="A3476" s="48" t="str">
        <f>('ANNEXURE B &amp; C'!AE$3)</f>
        <v>420401</v>
      </c>
      <c r="B3476" s="1">
        <v>1020000</v>
      </c>
      <c r="C3476" s="1" t="s">
        <v>2</v>
      </c>
      <c r="D3476" s="31"/>
      <c r="E3476" s="31"/>
      <c r="F3476" s="31"/>
      <c r="G3476" s="9" t="str">
        <f t="shared" si="108"/>
        <v/>
      </c>
      <c r="H3476" s="52" t="str">
        <f t="shared" si="109"/>
        <v/>
      </c>
    </row>
    <row r="3477" spans="1:8">
      <c r="A3477" s="48" t="str">
        <f>('ANNEXURE B &amp; C'!AE$3)</f>
        <v>420401</v>
      </c>
      <c r="B3477" s="2">
        <v>1020001</v>
      </c>
      <c r="C3477" s="2" t="s">
        <v>3</v>
      </c>
      <c r="D3477" s="20">
        <v>0</v>
      </c>
      <c r="E3477" s="20">
        <v>0</v>
      </c>
      <c r="F3477" s="38">
        <f>('ANNEXURE B &amp; C'!AE$10)</f>
        <v>0</v>
      </c>
      <c r="G3477" s="9" t="str">
        <f t="shared" si="108"/>
        <v/>
      </c>
      <c r="H3477" s="52" t="str">
        <f t="shared" si="109"/>
        <v/>
      </c>
    </row>
    <row r="3478" spans="1:8">
      <c r="A3478" s="48" t="str">
        <f>('ANNEXURE B &amp; C'!AE$3)</f>
        <v>420401</v>
      </c>
      <c r="B3478" s="2">
        <v>1020002</v>
      </c>
      <c r="C3478" s="2" t="s">
        <v>4</v>
      </c>
      <c r="D3478" s="20">
        <v>0</v>
      </c>
      <c r="E3478" s="20">
        <v>103613.41</v>
      </c>
      <c r="F3478" s="38">
        <f>('ANNEXURE B &amp; C'!AE$11)</f>
        <v>234000</v>
      </c>
      <c r="G3478" s="9" t="str">
        <f t="shared" si="108"/>
        <v/>
      </c>
      <c r="H3478" s="52" t="str">
        <f t="shared" si="109"/>
        <v>NO ORIGINAL BUDGET</v>
      </c>
    </row>
    <row r="3479" spans="1:8">
      <c r="A3479" s="48" t="str">
        <f>('ANNEXURE B &amp; C'!AE$3)</f>
        <v>420401</v>
      </c>
      <c r="B3479" s="2">
        <v>1020004</v>
      </c>
      <c r="C3479" s="2" t="s">
        <v>5</v>
      </c>
      <c r="D3479" s="20">
        <v>0</v>
      </c>
      <c r="E3479" s="20">
        <v>0</v>
      </c>
      <c r="F3479" s="38">
        <f>('ANNEXURE B &amp; C'!AE$12)</f>
        <v>0</v>
      </c>
      <c r="G3479" s="9" t="str">
        <f t="shared" si="108"/>
        <v/>
      </c>
      <c r="H3479" s="52" t="str">
        <f t="shared" si="109"/>
        <v/>
      </c>
    </row>
    <row r="3480" spans="1:8">
      <c r="A3480" s="48" t="str">
        <f>('ANNEXURE B &amp; C'!AE$3)</f>
        <v>420401</v>
      </c>
      <c r="B3480" s="2">
        <v>1020005</v>
      </c>
      <c r="C3480" s="2" t="s">
        <v>6</v>
      </c>
      <c r="D3480" s="20">
        <v>0</v>
      </c>
      <c r="E3480" s="20">
        <v>20.5</v>
      </c>
      <c r="F3480" s="38">
        <f>('ANNEXURE B &amp; C'!AE$13)</f>
        <v>46</v>
      </c>
      <c r="G3480" s="9" t="str">
        <f t="shared" si="108"/>
        <v/>
      </c>
      <c r="H3480" s="52" t="str">
        <f t="shared" si="109"/>
        <v>NO ORIGINAL BUDGET</v>
      </c>
    </row>
    <row r="3481" spans="1:8">
      <c r="A3481" s="48" t="str">
        <f>('ANNEXURE B &amp; C'!AE$3)</f>
        <v>420401</v>
      </c>
      <c r="B3481" s="2">
        <v>1020006</v>
      </c>
      <c r="C3481" s="2" t="s">
        <v>7</v>
      </c>
      <c r="D3481" s="20">
        <v>0</v>
      </c>
      <c r="E3481" s="20">
        <v>0</v>
      </c>
      <c r="F3481" s="38">
        <f>('ANNEXURE B &amp; C'!AE$14)</f>
        <v>0</v>
      </c>
      <c r="G3481" s="9" t="str">
        <f t="shared" si="108"/>
        <v/>
      </c>
      <c r="H3481" s="52" t="str">
        <f t="shared" si="109"/>
        <v/>
      </c>
    </row>
    <row r="3482" spans="1:8">
      <c r="A3482" s="48" t="str">
        <f>('ANNEXURE B &amp; C'!AE$3)</f>
        <v>420401</v>
      </c>
      <c r="B3482" s="2">
        <v>1020007</v>
      </c>
      <c r="C3482" s="2" t="s">
        <v>8</v>
      </c>
      <c r="D3482" s="20">
        <v>0</v>
      </c>
      <c r="E3482" s="20">
        <v>0</v>
      </c>
      <c r="F3482" s="38">
        <f>('ANNEXURE B &amp; C'!AE$15)</f>
        <v>0</v>
      </c>
      <c r="G3482" s="9" t="str">
        <f t="shared" si="108"/>
        <v/>
      </c>
      <c r="H3482" s="52" t="str">
        <f t="shared" si="109"/>
        <v/>
      </c>
    </row>
    <row r="3483" spans="1:8">
      <c r="A3483" s="48" t="str">
        <f>('ANNEXURE B &amp; C'!AE$3)</f>
        <v>420401</v>
      </c>
      <c r="B3483" s="2">
        <v>1020009</v>
      </c>
      <c r="C3483" s="2" t="s">
        <v>9</v>
      </c>
      <c r="D3483" s="20">
        <v>0</v>
      </c>
      <c r="E3483" s="20">
        <v>0</v>
      </c>
      <c r="F3483" s="38">
        <f>('ANNEXURE B &amp; C'!AE$16)</f>
        <v>0</v>
      </c>
      <c r="G3483" s="9" t="str">
        <f t="shared" si="108"/>
        <v/>
      </c>
      <c r="H3483" s="52" t="str">
        <f t="shared" si="109"/>
        <v/>
      </c>
    </row>
    <row r="3484" spans="1:8">
      <c r="A3484" s="48" t="str">
        <f>('ANNEXURE B &amp; C'!AE$3)</f>
        <v>420401</v>
      </c>
      <c r="B3484" s="2">
        <v>1020010</v>
      </c>
      <c r="C3484" s="2" t="s">
        <v>10</v>
      </c>
      <c r="D3484" s="20">
        <v>0</v>
      </c>
      <c r="E3484" s="20">
        <v>0</v>
      </c>
      <c r="F3484" s="38">
        <f>('ANNEXURE B &amp; C'!AE$17)</f>
        <v>0</v>
      </c>
      <c r="G3484" s="9" t="str">
        <f t="shared" si="108"/>
        <v/>
      </c>
      <c r="H3484" s="52" t="str">
        <f t="shared" si="109"/>
        <v/>
      </c>
    </row>
    <row r="3485" spans="1:8">
      <c r="A3485" s="48" t="str">
        <f>('ANNEXURE B &amp; C'!AE$3)</f>
        <v>420401</v>
      </c>
      <c r="B3485" s="2">
        <v>1020011</v>
      </c>
      <c r="C3485" s="2" t="s">
        <v>11</v>
      </c>
      <c r="D3485" s="20">
        <v>0</v>
      </c>
      <c r="E3485" s="20">
        <v>0</v>
      </c>
      <c r="F3485" s="38">
        <f>('ANNEXURE B &amp; C'!AE$18)</f>
        <v>0</v>
      </c>
      <c r="G3485" s="9" t="str">
        <f t="shared" si="108"/>
        <v/>
      </c>
      <c r="H3485" s="52" t="str">
        <f t="shared" si="109"/>
        <v/>
      </c>
    </row>
    <row r="3486" spans="1:8">
      <c r="A3486" s="48" t="str">
        <f>('ANNEXURE B &amp; C'!AE$3)</f>
        <v>420401</v>
      </c>
      <c r="B3486" s="2">
        <v>1020012</v>
      </c>
      <c r="C3486" s="2" t="s">
        <v>12</v>
      </c>
      <c r="D3486" s="20">
        <v>0</v>
      </c>
      <c r="E3486" s="20">
        <v>0</v>
      </c>
      <c r="F3486" s="38">
        <f>('ANNEXURE B &amp; C'!AE$19)</f>
        <v>0</v>
      </c>
      <c r="G3486" s="9" t="str">
        <f t="shared" si="108"/>
        <v/>
      </c>
      <c r="H3486" s="52" t="str">
        <f t="shared" si="109"/>
        <v/>
      </c>
    </row>
    <row r="3487" spans="1:8">
      <c r="A3487" s="48" t="str">
        <f>('ANNEXURE B &amp; C'!AE$3)</f>
        <v>420401</v>
      </c>
      <c r="B3487" s="2">
        <v>1020013</v>
      </c>
      <c r="C3487" s="2" t="s">
        <v>13</v>
      </c>
      <c r="D3487" s="20">
        <v>0</v>
      </c>
      <c r="E3487" s="20">
        <v>623.9</v>
      </c>
      <c r="F3487" s="38">
        <f>('ANNEXURE B &amp; C'!AE$20)</f>
        <v>1373</v>
      </c>
      <c r="G3487" s="9" t="str">
        <f t="shared" si="108"/>
        <v/>
      </c>
      <c r="H3487" s="52" t="str">
        <f t="shared" si="109"/>
        <v>NO ORIGINAL BUDGET</v>
      </c>
    </row>
    <row r="3488" spans="1:8">
      <c r="A3488" s="48" t="str">
        <f>('ANNEXURE B &amp; C'!AE$3)</f>
        <v>420401</v>
      </c>
      <c r="B3488" s="2">
        <v>1020014</v>
      </c>
      <c r="C3488" s="2" t="s">
        <v>14</v>
      </c>
      <c r="D3488" s="20">
        <v>0</v>
      </c>
      <c r="E3488" s="20">
        <v>0</v>
      </c>
      <c r="F3488" s="38">
        <f>('ANNEXURE B &amp; C'!AE$21)</f>
        <v>0</v>
      </c>
      <c r="G3488" s="9" t="str">
        <f t="shared" si="108"/>
        <v/>
      </c>
      <c r="H3488" s="52" t="str">
        <f t="shared" si="109"/>
        <v/>
      </c>
    </row>
    <row r="3489" spans="1:8" ht="15.75" thickBot="1">
      <c r="A3489" s="48" t="str">
        <f>('ANNEXURE B &amp; C'!AE$3)</f>
        <v>420401</v>
      </c>
      <c r="B3489" s="3">
        <v>1029990</v>
      </c>
      <c r="C3489" s="3" t="s">
        <v>15</v>
      </c>
      <c r="D3489" s="41">
        <v>0</v>
      </c>
      <c r="E3489" s="41">
        <v>104257.81</v>
      </c>
      <c r="F3489" s="41">
        <f>SUM(F3477:F3488)</f>
        <v>235419</v>
      </c>
      <c r="G3489" s="9" t="str">
        <f t="shared" si="108"/>
        <v/>
      </c>
      <c r="H3489" s="52" t="str">
        <f t="shared" si="109"/>
        <v>NO ORIGINAL BUDGET</v>
      </c>
    </row>
    <row r="3490" spans="1:8">
      <c r="B3490" s="1"/>
      <c r="C3490" s="1"/>
      <c r="D3490" s="31"/>
      <c r="E3490" s="31"/>
      <c r="F3490" s="31"/>
      <c r="G3490" s="9" t="str">
        <f t="shared" si="108"/>
        <v/>
      </c>
      <c r="H3490" s="52" t="str">
        <f t="shared" si="109"/>
        <v/>
      </c>
    </row>
    <row r="3491" spans="1:8">
      <c r="A3491" s="48" t="str">
        <f>('ANNEXURE B &amp; C'!AE$3)</f>
        <v>420401</v>
      </c>
      <c r="B3491" s="1">
        <v>1030000</v>
      </c>
      <c r="C3491" s="1" t="s">
        <v>16</v>
      </c>
      <c r="D3491" s="31"/>
      <c r="E3491" s="31"/>
      <c r="F3491" s="31"/>
      <c r="G3491" s="9" t="str">
        <f t="shared" si="108"/>
        <v/>
      </c>
      <c r="H3491" s="52" t="str">
        <f t="shared" si="109"/>
        <v/>
      </c>
    </row>
    <row r="3492" spans="1:8">
      <c r="A3492" s="48" t="str">
        <f>('ANNEXURE B &amp; C'!AE$3)</f>
        <v>420401</v>
      </c>
      <c r="B3492" s="2">
        <v>1030001</v>
      </c>
      <c r="C3492" s="2" t="s">
        <v>17</v>
      </c>
      <c r="D3492" s="20">
        <v>0</v>
      </c>
      <c r="E3492" s="20">
        <v>2173.1</v>
      </c>
      <c r="F3492" s="38">
        <f>('ANNEXURE B &amp; C'!AE$25)</f>
        <v>4782</v>
      </c>
      <c r="G3492" s="9" t="str">
        <f t="shared" si="108"/>
        <v/>
      </c>
      <c r="H3492" s="52" t="str">
        <f t="shared" si="109"/>
        <v>NO ORIGINAL BUDGET</v>
      </c>
    </row>
    <row r="3493" spans="1:8">
      <c r="A3493" s="48" t="str">
        <f>('ANNEXURE B &amp; C'!AE$3)</f>
        <v>420401</v>
      </c>
      <c r="B3493" s="2">
        <v>1030002</v>
      </c>
      <c r="C3493" s="2" t="s">
        <v>18</v>
      </c>
      <c r="D3493" s="20">
        <v>0</v>
      </c>
      <c r="E3493" s="20">
        <v>4814.3999999999996</v>
      </c>
      <c r="F3493" s="38">
        <f>('ANNEXURE B &amp; C'!AE$26)</f>
        <v>12037</v>
      </c>
      <c r="G3493" s="9" t="str">
        <f t="shared" si="108"/>
        <v/>
      </c>
      <c r="H3493" s="52" t="str">
        <f t="shared" si="109"/>
        <v>NO ORIGINAL BUDGET</v>
      </c>
    </row>
    <row r="3494" spans="1:8">
      <c r="A3494" s="48" t="str">
        <f>('ANNEXURE B &amp; C'!AE$3)</f>
        <v>420401</v>
      </c>
      <c r="B3494" s="2">
        <v>1030003</v>
      </c>
      <c r="C3494" s="2" t="s">
        <v>19</v>
      </c>
      <c r="D3494" s="20">
        <v>0</v>
      </c>
      <c r="E3494" s="20">
        <v>23904.1</v>
      </c>
      <c r="F3494" s="38">
        <f>('ANNEXURE B &amp; C'!AE$27)</f>
        <v>52590</v>
      </c>
      <c r="G3494" s="9" t="str">
        <f t="shared" si="108"/>
        <v/>
      </c>
      <c r="H3494" s="52" t="str">
        <f t="shared" si="109"/>
        <v>NO ORIGINAL BUDGET</v>
      </c>
    </row>
    <row r="3495" spans="1:8">
      <c r="A3495" s="48" t="str">
        <f>('ANNEXURE B &amp; C'!AE$3)</f>
        <v>420401</v>
      </c>
      <c r="B3495" s="2">
        <v>1030004</v>
      </c>
      <c r="C3495" s="2" t="s">
        <v>20</v>
      </c>
      <c r="D3495" s="20">
        <v>0</v>
      </c>
      <c r="E3495" s="20">
        <v>0</v>
      </c>
      <c r="F3495" s="38">
        <f>('ANNEXURE B &amp; C'!AE$28)</f>
        <v>0</v>
      </c>
      <c r="G3495" s="9" t="str">
        <f t="shared" si="108"/>
        <v/>
      </c>
      <c r="H3495" s="52" t="str">
        <f t="shared" si="109"/>
        <v/>
      </c>
    </row>
    <row r="3496" spans="1:8">
      <c r="A3496" s="48" t="str">
        <f>('ANNEXURE B &amp; C'!AE$3)</f>
        <v>420401</v>
      </c>
      <c r="B3496" s="3">
        <v>1039990</v>
      </c>
      <c r="C3496" s="3" t="s">
        <v>21</v>
      </c>
      <c r="D3496" s="39">
        <v>0</v>
      </c>
      <c r="E3496" s="39">
        <v>30891.599999999999</v>
      </c>
      <c r="F3496" s="39">
        <f>SUM(F3492:F3495)</f>
        <v>69409</v>
      </c>
      <c r="G3496" s="9" t="str">
        <f t="shared" si="108"/>
        <v/>
      </c>
      <c r="H3496" s="52" t="str">
        <f t="shared" si="109"/>
        <v>NO ORIGINAL BUDGET</v>
      </c>
    </row>
    <row r="3497" spans="1:8">
      <c r="B3497" s="1"/>
      <c r="C3497" s="1"/>
      <c r="D3497" s="31"/>
      <c r="E3497" s="31"/>
      <c r="F3497" s="31"/>
      <c r="G3497" s="9" t="str">
        <f t="shared" si="108"/>
        <v/>
      </c>
      <c r="H3497" s="52" t="str">
        <f t="shared" si="109"/>
        <v/>
      </c>
    </row>
    <row r="3498" spans="1:8">
      <c r="A3498" s="48" t="str">
        <f>('ANNEXURE B &amp; C'!AE$3)</f>
        <v>420401</v>
      </c>
      <c r="B3498" s="1">
        <v>1040000</v>
      </c>
      <c r="C3498" s="1" t="s">
        <v>22</v>
      </c>
      <c r="D3498" s="31"/>
      <c r="E3498" s="31"/>
      <c r="F3498" s="31"/>
      <c r="G3498" s="9" t="str">
        <f t="shared" si="108"/>
        <v/>
      </c>
      <c r="H3498" s="52" t="str">
        <f t="shared" si="109"/>
        <v/>
      </c>
    </row>
    <row r="3499" spans="1:8">
      <c r="A3499" s="48" t="str">
        <f>('ANNEXURE B &amp; C'!AE$3)</f>
        <v>420401</v>
      </c>
      <c r="B3499" s="2">
        <v>1040001</v>
      </c>
      <c r="C3499" s="2" t="s">
        <v>23</v>
      </c>
      <c r="D3499" s="20">
        <v>0</v>
      </c>
      <c r="E3499" s="20">
        <v>0</v>
      </c>
      <c r="F3499" s="38">
        <f>('ANNEXURE B &amp; C'!AE$32)</f>
        <v>0</v>
      </c>
      <c r="G3499" s="9" t="str">
        <f t="shared" si="108"/>
        <v/>
      </c>
      <c r="H3499" s="52" t="str">
        <f t="shared" si="109"/>
        <v/>
      </c>
    </row>
    <row r="3500" spans="1:8">
      <c r="A3500" s="48" t="str">
        <f>('ANNEXURE B &amp; C'!AE$3)</f>
        <v>420401</v>
      </c>
      <c r="B3500" s="2">
        <v>1040002</v>
      </c>
      <c r="C3500" s="2" t="s">
        <v>24</v>
      </c>
      <c r="D3500" s="20">
        <v>0</v>
      </c>
      <c r="E3500" s="20">
        <v>0</v>
      </c>
      <c r="F3500" s="38">
        <f>('ANNEXURE B &amp; C'!AE$33)</f>
        <v>0</v>
      </c>
      <c r="G3500" s="9" t="str">
        <f t="shared" si="108"/>
        <v/>
      </c>
      <c r="H3500" s="52" t="str">
        <f t="shared" si="109"/>
        <v/>
      </c>
    </row>
    <row r="3501" spans="1:8">
      <c r="A3501" s="48" t="str">
        <f>('ANNEXURE B &amp; C'!AE$3)</f>
        <v>420401</v>
      </c>
      <c r="B3501" s="2">
        <v>1040003</v>
      </c>
      <c r="C3501" s="2" t="s">
        <v>25</v>
      </c>
      <c r="D3501" s="20">
        <v>0</v>
      </c>
      <c r="E3501" s="20">
        <v>0</v>
      </c>
      <c r="F3501" s="38">
        <f>('ANNEXURE B &amp; C'!AE$34)</f>
        <v>0</v>
      </c>
      <c r="G3501" s="9" t="str">
        <f t="shared" si="108"/>
        <v/>
      </c>
      <c r="H3501" s="52" t="str">
        <f t="shared" si="109"/>
        <v/>
      </c>
    </row>
    <row r="3502" spans="1:8">
      <c r="A3502" s="48" t="str">
        <f>('ANNEXURE B &amp; C'!AE$3)</f>
        <v>420401</v>
      </c>
      <c r="B3502" s="2">
        <v>1040004</v>
      </c>
      <c r="C3502" s="2" t="s">
        <v>26</v>
      </c>
      <c r="D3502" s="20">
        <v>0</v>
      </c>
      <c r="E3502" s="20">
        <v>0</v>
      </c>
      <c r="F3502" s="38">
        <f>('ANNEXURE B &amp; C'!AE$35)</f>
        <v>0</v>
      </c>
      <c r="G3502" s="9" t="str">
        <f t="shared" si="108"/>
        <v/>
      </c>
      <c r="H3502" s="52" t="str">
        <f t="shared" si="109"/>
        <v/>
      </c>
    </row>
    <row r="3503" spans="1:8">
      <c r="A3503" s="48" t="str">
        <f>('ANNEXURE B &amp; C'!AE$3)</f>
        <v>420401</v>
      </c>
      <c r="B3503" s="2">
        <v>1040005</v>
      </c>
      <c r="C3503" s="2" t="s">
        <v>27</v>
      </c>
      <c r="D3503" s="20">
        <v>0</v>
      </c>
      <c r="E3503" s="20">
        <v>0</v>
      </c>
      <c r="F3503" s="38">
        <f>('ANNEXURE B &amp; C'!AE$36)</f>
        <v>0</v>
      </c>
      <c r="G3503" s="9" t="str">
        <f t="shared" si="108"/>
        <v/>
      </c>
      <c r="H3503" s="52" t="str">
        <f t="shared" si="109"/>
        <v/>
      </c>
    </row>
    <row r="3504" spans="1:8">
      <c r="A3504" s="48" t="str">
        <f>('ANNEXURE B &amp; C'!AE$3)</f>
        <v>420401</v>
      </c>
      <c r="B3504" s="2">
        <v>1040006</v>
      </c>
      <c r="C3504" s="2" t="s">
        <v>28</v>
      </c>
      <c r="D3504" s="20">
        <v>0</v>
      </c>
      <c r="E3504" s="20">
        <v>0</v>
      </c>
      <c r="F3504" s="38">
        <f>('ANNEXURE B &amp; C'!AE$37)</f>
        <v>0</v>
      </c>
      <c r="G3504" s="9" t="str">
        <f t="shared" si="108"/>
        <v/>
      </c>
      <c r="H3504" s="52" t="str">
        <f t="shared" si="109"/>
        <v/>
      </c>
    </row>
    <row r="3505" spans="1:8">
      <c r="A3505" s="48" t="str">
        <f>('ANNEXURE B &amp; C'!AE$3)</f>
        <v>420401</v>
      </c>
      <c r="B3505" s="2">
        <v>1040007</v>
      </c>
      <c r="C3505" s="2" t="s">
        <v>29</v>
      </c>
      <c r="D3505" s="20">
        <v>0</v>
      </c>
      <c r="E3505" s="20">
        <v>0</v>
      </c>
      <c r="F3505" s="38">
        <f>('ANNEXURE B &amp; C'!AE$38)</f>
        <v>0</v>
      </c>
      <c r="G3505" s="9" t="str">
        <f t="shared" si="108"/>
        <v/>
      </c>
      <c r="H3505" s="52" t="str">
        <f t="shared" si="109"/>
        <v/>
      </c>
    </row>
    <row r="3506" spans="1:8">
      <c r="A3506" s="48" t="str">
        <f>('ANNEXURE B &amp; C'!AE$3)</f>
        <v>420401</v>
      </c>
      <c r="B3506" s="2">
        <v>1040008</v>
      </c>
      <c r="C3506" s="2" t="s">
        <v>30</v>
      </c>
      <c r="D3506" s="20">
        <v>15000</v>
      </c>
      <c r="E3506" s="20">
        <v>0</v>
      </c>
      <c r="F3506" s="38">
        <f>('ANNEXURE B &amp; C'!AE$39)</f>
        <v>0</v>
      </c>
      <c r="G3506" s="9" t="str">
        <f t="shared" si="108"/>
        <v/>
      </c>
      <c r="H3506" s="52" t="str">
        <f t="shared" si="109"/>
        <v/>
      </c>
    </row>
    <row r="3507" spans="1:8">
      <c r="A3507" s="48" t="str">
        <f>('ANNEXURE B &amp; C'!AE$3)</f>
        <v>420401</v>
      </c>
      <c r="B3507" s="3">
        <v>1049990</v>
      </c>
      <c r="C3507" s="3" t="s">
        <v>31</v>
      </c>
      <c r="D3507" s="39">
        <v>15000</v>
      </c>
      <c r="E3507" s="39">
        <v>0</v>
      </c>
      <c r="F3507" s="39">
        <f>SUM(F3499:F3506)</f>
        <v>0</v>
      </c>
      <c r="G3507" s="9" t="str">
        <f t="shared" si="108"/>
        <v/>
      </c>
      <c r="H3507" s="52" t="str">
        <f t="shared" si="109"/>
        <v/>
      </c>
    </row>
    <row r="3508" spans="1:8">
      <c r="B3508" s="1"/>
      <c r="C3508" s="1"/>
      <c r="D3508" s="31"/>
      <c r="E3508" s="31"/>
      <c r="F3508" s="31"/>
      <c r="G3508" s="9" t="str">
        <f t="shared" si="108"/>
        <v/>
      </c>
      <c r="H3508" s="52" t="str">
        <f t="shared" si="109"/>
        <v/>
      </c>
    </row>
    <row r="3509" spans="1:8" ht="15.75" thickBot="1">
      <c r="A3509" s="48" t="str">
        <f>('ANNEXURE B &amp; C'!AE$3)</f>
        <v>420401</v>
      </c>
      <c r="B3509" s="4">
        <v>1049995</v>
      </c>
      <c r="C3509" s="4" t="s">
        <v>32</v>
      </c>
      <c r="D3509" s="40">
        <v>15000</v>
      </c>
      <c r="E3509" s="40">
        <v>135149.41</v>
      </c>
      <c r="F3509" s="40">
        <f>SUM(F3507+F3496+F3489)</f>
        <v>304828</v>
      </c>
      <c r="G3509" s="9" t="str">
        <f t="shared" si="108"/>
        <v/>
      </c>
      <c r="H3509" s="52">
        <f t="shared" si="109"/>
        <v>19.321866666666665</v>
      </c>
    </row>
    <row r="3510" spans="1:8" ht="15.75" thickTop="1">
      <c r="B3510" s="1"/>
      <c r="C3510" s="1"/>
      <c r="D3510" s="31"/>
      <c r="E3510" s="31"/>
      <c r="F3510" s="31"/>
      <c r="G3510" s="9" t="str">
        <f t="shared" si="108"/>
        <v/>
      </c>
      <c r="H3510" s="52" t="str">
        <f t="shared" si="109"/>
        <v/>
      </c>
    </row>
    <row r="3511" spans="1:8">
      <c r="A3511" s="48" t="str">
        <f>('ANNEXURE B &amp; C'!AE$3)</f>
        <v>420401</v>
      </c>
      <c r="B3511" s="1">
        <v>1050000</v>
      </c>
      <c r="C3511" s="1" t="s">
        <v>33</v>
      </c>
      <c r="D3511" s="31"/>
      <c r="E3511" s="31"/>
      <c r="F3511" s="31"/>
      <c r="G3511" s="9" t="str">
        <f t="shared" si="108"/>
        <v/>
      </c>
      <c r="H3511" s="52" t="str">
        <f t="shared" si="109"/>
        <v/>
      </c>
    </row>
    <row r="3512" spans="1:8">
      <c r="B3512" s="1"/>
      <c r="C3512" s="1"/>
      <c r="D3512" s="31"/>
      <c r="E3512" s="31"/>
      <c r="F3512" s="31"/>
      <c r="G3512" s="9" t="str">
        <f t="shared" si="108"/>
        <v/>
      </c>
      <c r="H3512" s="52" t="str">
        <f t="shared" si="109"/>
        <v/>
      </c>
    </row>
    <row r="3513" spans="1:8">
      <c r="A3513" s="48" t="str">
        <f>('ANNEXURE B &amp; C'!AE$3)</f>
        <v>420401</v>
      </c>
      <c r="B3513" s="1">
        <v>1060000</v>
      </c>
      <c r="C3513" s="1" t="s">
        <v>34</v>
      </c>
      <c r="D3513" s="31"/>
      <c r="E3513" s="31"/>
      <c r="F3513" s="31"/>
      <c r="G3513" s="9" t="str">
        <f t="shared" si="108"/>
        <v/>
      </c>
      <c r="H3513" s="52" t="str">
        <f t="shared" si="109"/>
        <v/>
      </c>
    </row>
    <row r="3514" spans="1:8">
      <c r="A3514" s="48" t="str">
        <f>('ANNEXURE B &amp; C'!AE$3)</f>
        <v>420401</v>
      </c>
      <c r="B3514" s="2">
        <v>1060001</v>
      </c>
      <c r="C3514" s="2" t="s">
        <v>35</v>
      </c>
      <c r="D3514" s="20">
        <v>2400010</v>
      </c>
      <c r="E3514" s="20">
        <v>1126603.1000000001</v>
      </c>
      <c r="F3514" s="38">
        <f>('ANNEXURE B &amp; C'!AE$47)</f>
        <v>2588461</v>
      </c>
      <c r="G3514" s="9" t="str">
        <f t="shared" si="108"/>
        <v/>
      </c>
      <c r="H3514" s="52">
        <f t="shared" si="109"/>
        <v>7.8520922829488207E-2</v>
      </c>
    </row>
    <row r="3515" spans="1:8">
      <c r="A3515" s="48" t="str">
        <f>('ANNEXURE B &amp; C'!AE$3)</f>
        <v>420401</v>
      </c>
      <c r="B3515" s="2">
        <v>1060003</v>
      </c>
      <c r="C3515" s="2" t="s">
        <v>36</v>
      </c>
      <c r="D3515" s="20">
        <v>0</v>
      </c>
      <c r="E3515" s="20">
        <v>0</v>
      </c>
      <c r="F3515" s="38">
        <f>('ANNEXURE B &amp; C'!AE$48)</f>
        <v>0</v>
      </c>
      <c r="G3515" s="9" t="str">
        <f t="shared" si="108"/>
        <v/>
      </c>
      <c r="H3515" s="52" t="str">
        <f t="shared" si="109"/>
        <v/>
      </c>
    </row>
    <row r="3516" spans="1:8">
      <c r="A3516" s="48" t="str">
        <f>('ANNEXURE B &amp; C'!AE$3)</f>
        <v>420401</v>
      </c>
      <c r="B3516" s="2">
        <v>1060090</v>
      </c>
      <c r="C3516" s="2" t="s">
        <v>37</v>
      </c>
      <c r="D3516" s="20">
        <v>0</v>
      </c>
      <c r="E3516" s="20">
        <v>0</v>
      </c>
      <c r="F3516" s="38">
        <f>('ANNEXURE B &amp; C'!AE$49)</f>
        <v>0</v>
      </c>
      <c r="G3516" s="9" t="str">
        <f t="shared" si="108"/>
        <v/>
      </c>
      <c r="H3516" s="52" t="str">
        <f t="shared" si="109"/>
        <v/>
      </c>
    </row>
    <row r="3517" spans="1:8">
      <c r="A3517" s="48" t="str">
        <f>('ANNEXURE B &amp; C'!AE$3)</f>
        <v>420401</v>
      </c>
      <c r="B3517" s="2">
        <v>1060100</v>
      </c>
      <c r="C3517" s="2" t="s">
        <v>38</v>
      </c>
      <c r="D3517" s="20">
        <v>0</v>
      </c>
      <c r="E3517" s="20">
        <v>0</v>
      </c>
      <c r="F3517" s="38">
        <f>('ANNEXURE B &amp; C'!AE$50)</f>
        <v>0</v>
      </c>
      <c r="G3517" s="9" t="str">
        <f t="shared" si="108"/>
        <v/>
      </c>
      <c r="H3517" s="52" t="str">
        <f t="shared" si="109"/>
        <v/>
      </c>
    </row>
    <row r="3518" spans="1:8">
      <c r="A3518" s="48" t="str">
        <f>('ANNEXURE B &amp; C'!AE$3)</f>
        <v>420401</v>
      </c>
      <c r="B3518" s="2">
        <v>1060200</v>
      </c>
      <c r="C3518" s="2" t="s">
        <v>39</v>
      </c>
      <c r="D3518" s="20">
        <v>0</v>
      </c>
      <c r="E3518" s="20">
        <v>0</v>
      </c>
      <c r="F3518" s="38">
        <f>('ANNEXURE B &amp; C'!AE$51)</f>
        <v>0</v>
      </c>
      <c r="G3518" s="9" t="str">
        <f t="shared" si="108"/>
        <v/>
      </c>
      <c r="H3518" s="52" t="str">
        <f t="shared" si="109"/>
        <v/>
      </c>
    </row>
    <row r="3519" spans="1:8">
      <c r="A3519" s="48" t="str">
        <f>('ANNEXURE B &amp; C'!AE$3)</f>
        <v>420401</v>
      </c>
      <c r="B3519" s="2">
        <v>1060201</v>
      </c>
      <c r="C3519" s="2" t="s">
        <v>40</v>
      </c>
      <c r="D3519" s="20">
        <v>0</v>
      </c>
      <c r="E3519" s="20">
        <v>0</v>
      </c>
      <c r="F3519" s="38">
        <f>('ANNEXURE B &amp; C'!AE$52)</f>
        <v>0</v>
      </c>
      <c r="G3519" s="9" t="str">
        <f t="shared" si="108"/>
        <v/>
      </c>
      <c r="H3519" s="52" t="str">
        <f t="shared" si="109"/>
        <v/>
      </c>
    </row>
    <row r="3520" spans="1:8">
      <c r="A3520" s="48" t="str">
        <f>('ANNEXURE B &amp; C'!AE$3)</f>
        <v>420401</v>
      </c>
      <c r="B3520" s="2">
        <v>1060204</v>
      </c>
      <c r="C3520" s="2" t="s">
        <v>41</v>
      </c>
      <c r="D3520" s="20">
        <v>0</v>
      </c>
      <c r="E3520" s="20">
        <v>0</v>
      </c>
      <c r="F3520" s="38">
        <f>('ANNEXURE B &amp; C'!AE$53)</f>
        <v>0</v>
      </c>
      <c r="G3520" s="9" t="str">
        <f t="shared" si="108"/>
        <v/>
      </c>
      <c r="H3520" s="52" t="str">
        <f t="shared" si="109"/>
        <v/>
      </c>
    </row>
    <row r="3521" spans="1:8">
      <c r="A3521" s="48" t="str">
        <f>('ANNEXURE B &amp; C'!AE$3)</f>
        <v>420401</v>
      </c>
      <c r="B3521" s="2">
        <v>1060205</v>
      </c>
      <c r="C3521" s="2" t="s">
        <v>42</v>
      </c>
      <c r="D3521" s="20">
        <v>0</v>
      </c>
      <c r="E3521" s="20">
        <v>0</v>
      </c>
      <c r="F3521" s="38">
        <f>('ANNEXURE B &amp; C'!AE$54)</f>
        <v>0</v>
      </c>
      <c r="G3521" s="9" t="str">
        <f t="shared" si="108"/>
        <v/>
      </c>
      <c r="H3521" s="52" t="str">
        <f t="shared" si="109"/>
        <v/>
      </c>
    </row>
    <row r="3522" spans="1:8">
      <c r="A3522" s="48" t="str">
        <f>('ANNEXURE B &amp; C'!AE$3)</f>
        <v>420401</v>
      </c>
      <c r="B3522" s="2">
        <v>1060207</v>
      </c>
      <c r="C3522" s="2" t="s">
        <v>43</v>
      </c>
      <c r="D3522" s="20">
        <v>0</v>
      </c>
      <c r="E3522" s="20">
        <v>0</v>
      </c>
      <c r="F3522" s="38">
        <f>('ANNEXURE B &amp; C'!AE$55)</f>
        <v>0</v>
      </c>
      <c r="G3522" s="9" t="str">
        <f t="shared" si="108"/>
        <v/>
      </c>
      <c r="H3522" s="52" t="str">
        <f t="shared" si="109"/>
        <v/>
      </c>
    </row>
    <row r="3523" spans="1:8">
      <c r="A3523" s="48" t="str">
        <f>('ANNEXURE B &amp; C'!AE$3)</f>
        <v>420401</v>
      </c>
      <c r="B3523" s="2">
        <v>1060208</v>
      </c>
      <c r="C3523" s="2" t="s">
        <v>44</v>
      </c>
      <c r="D3523" s="20">
        <v>7000</v>
      </c>
      <c r="E3523" s="20">
        <v>0</v>
      </c>
      <c r="F3523" s="38">
        <f>('ANNEXURE B &amp; C'!AE$56)</f>
        <v>7000</v>
      </c>
      <c r="G3523" s="9" t="str">
        <f t="shared" si="108"/>
        <v/>
      </c>
      <c r="H3523" s="52">
        <f t="shared" si="109"/>
        <v>0</v>
      </c>
    </row>
    <row r="3524" spans="1:8">
      <c r="A3524" s="48" t="str">
        <f>('ANNEXURE B &amp; C'!AE$3)</f>
        <v>420401</v>
      </c>
      <c r="B3524" s="2">
        <v>1060209</v>
      </c>
      <c r="C3524" s="2" t="s">
        <v>45</v>
      </c>
      <c r="D3524" s="20">
        <v>0</v>
      </c>
      <c r="E3524" s="20">
        <v>0</v>
      </c>
      <c r="F3524" s="38">
        <f>('ANNEXURE B &amp; C'!AE$57)</f>
        <v>0</v>
      </c>
      <c r="G3524" s="9" t="str">
        <f t="shared" si="108"/>
        <v/>
      </c>
      <c r="H3524" s="52" t="str">
        <f t="shared" si="109"/>
        <v/>
      </c>
    </row>
    <row r="3525" spans="1:8">
      <c r="A3525" s="48" t="str">
        <f>('ANNEXURE B &amp; C'!AE$3)</f>
        <v>420401</v>
      </c>
      <c r="B3525" s="2">
        <v>1060210</v>
      </c>
      <c r="C3525" s="2" t="s">
        <v>46</v>
      </c>
      <c r="D3525" s="20">
        <v>0</v>
      </c>
      <c r="E3525" s="20">
        <v>0</v>
      </c>
      <c r="F3525" s="38">
        <f>('ANNEXURE B &amp; C'!AE$58)</f>
        <v>10000</v>
      </c>
      <c r="G3525" s="9" t="str">
        <f t="shared" si="108"/>
        <v/>
      </c>
      <c r="H3525" s="52" t="str">
        <f t="shared" si="109"/>
        <v>NO ORIGINAL BUDGET</v>
      </c>
    </row>
    <row r="3526" spans="1:8">
      <c r="A3526" s="48" t="str">
        <f>('ANNEXURE B &amp; C'!AE$3)</f>
        <v>420401</v>
      </c>
      <c r="B3526" s="2">
        <v>1060303</v>
      </c>
      <c r="C3526" s="2" t="s">
        <v>47</v>
      </c>
      <c r="D3526" s="20">
        <v>0</v>
      </c>
      <c r="E3526" s="20">
        <v>0</v>
      </c>
      <c r="F3526" s="38">
        <f>('ANNEXURE B &amp; C'!AE$59)</f>
        <v>0</v>
      </c>
      <c r="G3526" s="9" t="str">
        <f t="shared" si="108"/>
        <v/>
      </c>
      <c r="H3526" s="52" t="str">
        <f t="shared" si="109"/>
        <v/>
      </c>
    </row>
    <row r="3527" spans="1:8">
      <c r="A3527" s="48" t="str">
        <f>('ANNEXURE B &amp; C'!AE$3)</f>
        <v>420401</v>
      </c>
      <c r="B3527" s="2">
        <v>1060304</v>
      </c>
      <c r="C3527" s="2" t="s">
        <v>48</v>
      </c>
      <c r="D3527" s="20">
        <v>0</v>
      </c>
      <c r="E3527" s="20">
        <v>0</v>
      </c>
      <c r="F3527" s="38">
        <f>('ANNEXURE B &amp; C'!AE$60)</f>
        <v>0</v>
      </c>
      <c r="G3527" s="9" t="str">
        <f t="shared" si="108"/>
        <v/>
      </c>
      <c r="H3527" s="52" t="str">
        <f t="shared" si="109"/>
        <v/>
      </c>
    </row>
    <row r="3528" spans="1:8">
      <c r="A3528" s="48" t="str">
        <f>('ANNEXURE B &amp; C'!AE$3)</f>
        <v>420401</v>
      </c>
      <c r="B3528" s="2">
        <v>1060305</v>
      </c>
      <c r="C3528" s="2" t="s">
        <v>49</v>
      </c>
      <c r="D3528" s="20">
        <v>0</v>
      </c>
      <c r="E3528" s="20">
        <v>0</v>
      </c>
      <c r="F3528" s="38">
        <f>('ANNEXURE B &amp; C'!AE$61)</f>
        <v>0</v>
      </c>
      <c r="G3528" s="9" t="str">
        <f t="shared" si="108"/>
        <v/>
      </c>
      <c r="H3528" s="52" t="str">
        <f t="shared" si="109"/>
        <v/>
      </c>
    </row>
    <row r="3529" spans="1:8">
      <c r="A3529" s="48" t="str">
        <f>('ANNEXURE B &amp; C'!AE$3)</f>
        <v>420401</v>
      </c>
      <c r="B3529" s="2">
        <v>1060400</v>
      </c>
      <c r="C3529" s="2" t="s">
        <v>50</v>
      </c>
      <c r="D3529" s="20">
        <v>0</v>
      </c>
      <c r="E3529" s="20">
        <v>0</v>
      </c>
      <c r="F3529" s="38">
        <f>('ANNEXURE B &amp; C'!AE$62)</f>
        <v>0</v>
      </c>
      <c r="G3529" s="9" t="str">
        <f t="shared" si="108"/>
        <v/>
      </c>
      <c r="H3529" s="52" t="str">
        <f t="shared" si="109"/>
        <v/>
      </c>
    </row>
    <row r="3530" spans="1:8">
      <c r="A3530" s="48" t="str">
        <f>('ANNEXURE B &amp; C'!AE$3)</f>
        <v>420401</v>
      </c>
      <c r="B3530" s="2">
        <v>1060401</v>
      </c>
      <c r="C3530" s="2" t="s">
        <v>51</v>
      </c>
      <c r="D3530" s="20">
        <v>0</v>
      </c>
      <c r="E3530" s="20">
        <v>0</v>
      </c>
      <c r="F3530" s="38">
        <f>('ANNEXURE B &amp; C'!AE$63)</f>
        <v>0</v>
      </c>
      <c r="G3530" s="9" t="str">
        <f t="shared" ref="G3530:G3593" si="110">IF(E3530&lt;0.01,"",IF(E3530&gt;F3530,"BUDGET ERROR - INSUFICIENT",""))</f>
        <v/>
      </c>
      <c r="H3530" s="52" t="str">
        <f t="shared" ref="H3530:H3593" si="111">IF(F3530&lt;0.1,"",IF(D3530=0,"NO ORIGINAL BUDGET",(F3530-D3530)/D3530))</f>
        <v/>
      </c>
    </row>
    <row r="3531" spans="1:8">
      <c r="A3531" s="48" t="str">
        <f>('ANNEXURE B &amp; C'!AE$3)</f>
        <v>420401</v>
      </c>
      <c r="B3531" s="2">
        <v>1060402</v>
      </c>
      <c r="C3531" s="2" t="s">
        <v>52</v>
      </c>
      <c r="D3531" s="20">
        <v>0</v>
      </c>
      <c r="E3531" s="20">
        <v>0</v>
      </c>
      <c r="F3531" s="38">
        <f>('ANNEXURE B &amp; C'!AE$64)</f>
        <v>0</v>
      </c>
      <c r="G3531" s="9" t="str">
        <f t="shared" si="110"/>
        <v/>
      </c>
      <c r="H3531" s="52" t="str">
        <f t="shared" si="111"/>
        <v/>
      </c>
    </row>
    <row r="3532" spans="1:8">
      <c r="A3532" s="48" t="str">
        <f>('ANNEXURE B &amp; C'!AE$3)</f>
        <v>420401</v>
      </c>
      <c r="B3532" s="2">
        <v>1060403</v>
      </c>
      <c r="C3532" s="2" t="s">
        <v>53</v>
      </c>
      <c r="D3532" s="20">
        <v>11375</v>
      </c>
      <c r="E3532" s="20">
        <v>1660</v>
      </c>
      <c r="F3532" s="38">
        <f>('ANNEXURE B &amp; C'!AE$65)</f>
        <v>11375</v>
      </c>
      <c r="G3532" s="9" t="str">
        <f t="shared" si="110"/>
        <v/>
      </c>
      <c r="H3532" s="52">
        <f t="shared" si="111"/>
        <v>0</v>
      </c>
    </row>
    <row r="3533" spans="1:8">
      <c r="A3533" s="48" t="str">
        <f>('ANNEXURE B &amp; C'!AE$3)</f>
        <v>420401</v>
      </c>
      <c r="B3533" s="2">
        <v>1060404</v>
      </c>
      <c r="C3533" s="2" t="s">
        <v>54</v>
      </c>
      <c r="D3533" s="20">
        <v>0</v>
      </c>
      <c r="E3533" s="20">
        <v>0</v>
      </c>
      <c r="F3533" s="38">
        <f>('ANNEXURE B &amp; C'!AE$66)</f>
        <v>0</v>
      </c>
      <c r="G3533" s="9" t="str">
        <f t="shared" si="110"/>
        <v/>
      </c>
      <c r="H3533" s="52" t="str">
        <f t="shared" si="111"/>
        <v/>
      </c>
    </row>
    <row r="3534" spans="1:8">
      <c r="A3534" s="48" t="str">
        <f>('ANNEXURE B &amp; C'!AE$3)</f>
        <v>420401</v>
      </c>
      <c r="B3534" s="2">
        <v>1060405</v>
      </c>
      <c r="C3534" s="2" t="s">
        <v>55</v>
      </c>
      <c r="D3534" s="20">
        <v>0</v>
      </c>
      <c r="E3534" s="20">
        <v>0</v>
      </c>
      <c r="F3534" s="38">
        <f>('ANNEXURE B &amp; C'!AE$67)</f>
        <v>0</v>
      </c>
      <c r="G3534" s="9" t="str">
        <f t="shared" si="110"/>
        <v/>
      </c>
      <c r="H3534" s="52" t="str">
        <f t="shared" si="111"/>
        <v/>
      </c>
    </row>
    <row r="3535" spans="1:8">
      <c r="A3535" s="48" t="str">
        <f>('ANNEXURE B &amp; C'!AE$3)</f>
        <v>420401</v>
      </c>
      <c r="B3535" s="2">
        <v>1060601</v>
      </c>
      <c r="C3535" s="2" t="s">
        <v>56</v>
      </c>
      <c r="D3535" s="20">
        <v>0</v>
      </c>
      <c r="E3535" s="20">
        <v>0</v>
      </c>
      <c r="F3535" s="38">
        <f>('ANNEXURE B &amp; C'!AE$68)</f>
        <v>0</v>
      </c>
      <c r="G3535" s="9" t="str">
        <f t="shared" si="110"/>
        <v/>
      </c>
      <c r="H3535" s="52" t="str">
        <f t="shared" si="111"/>
        <v/>
      </c>
    </row>
    <row r="3536" spans="1:8">
      <c r="A3536" s="48" t="str">
        <f>('ANNEXURE B &amp; C'!AE$3)</f>
        <v>420401</v>
      </c>
      <c r="B3536" s="2">
        <v>1060701</v>
      </c>
      <c r="C3536" s="2" t="s">
        <v>57</v>
      </c>
      <c r="D3536" s="20">
        <v>0</v>
      </c>
      <c r="E3536" s="20">
        <v>0</v>
      </c>
      <c r="F3536" s="38">
        <f>('ANNEXURE B &amp; C'!AE$69)</f>
        <v>0</v>
      </c>
      <c r="G3536" s="9" t="str">
        <f t="shared" si="110"/>
        <v/>
      </c>
      <c r="H3536" s="52" t="str">
        <f t="shared" si="111"/>
        <v/>
      </c>
    </row>
    <row r="3537" spans="1:8">
      <c r="A3537" s="48" t="str">
        <f>('ANNEXURE B &amp; C'!AE$3)</f>
        <v>420401</v>
      </c>
      <c r="B3537" s="2">
        <v>1060702</v>
      </c>
      <c r="C3537" s="2" t="s">
        <v>58</v>
      </c>
      <c r="D3537" s="20">
        <v>0</v>
      </c>
      <c r="E3537" s="20">
        <v>0</v>
      </c>
      <c r="F3537" s="38">
        <f>('ANNEXURE B &amp; C'!AE$70)</f>
        <v>0</v>
      </c>
      <c r="G3537" s="9" t="str">
        <f t="shared" si="110"/>
        <v/>
      </c>
      <c r="H3537" s="52" t="str">
        <f t="shared" si="111"/>
        <v/>
      </c>
    </row>
    <row r="3538" spans="1:8">
      <c r="A3538" s="48" t="str">
        <f>('ANNEXURE B &amp; C'!AE$3)</f>
        <v>420401</v>
      </c>
      <c r="B3538" s="2">
        <v>1061101</v>
      </c>
      <c r="C3538" s="2" t="s">
        <v>59</v>
      </c>
      <c r="D3538" s="20">
        <v>0</v>
      </c>
      <c r="E3538" s="20">
        <v>0</v>
      </c>
      <c r="F3538" s="38">
        <f>('ANNEXURE B &amp; C'!AE$71)</f>
        <v>0</v>
      </c>
      <c r="G3538" s="9" t="str">
        <f t="shared" si="110"/>
        <v/>
      </c>
      <c r="H3538" s="52" t="str">
        <f t="shared" si="111"/>
        <v/>
      </c>
    </row>
    <row r="3539" spans="1:8">
      <c r="A3539" s="48" t="str">
        <f>('ANNEXURE B &amp; C'!AE$3)</f>
        <v>420401</v>
      </c>
      <c r="B3539" s="2">
        <v>1061102</v>
      </c>
      <c r="C3539" s="2" t="s">
        <v>60</v>
      </c>
      <c r="D3539" s="20">
        <v>0</v>
      </c>
      <c r="E3539" s="20">
        <v>0</v>
      </c>
      <c r="F3539" s="38">
        <f>('ANNEXURE B &amp; C'!AE$72)</f>
        <v>0</v>
      </c>
      <c r="G3539" s="9" t="str">
        <f t="shared" si="110"/>
        <v/>
      </c>
      <c r="H3539" s="52" t="str">
        <f t="shared" si="111"/>
        <v/>
      </c>
    </row>
    <row r="3540" spans="1:8">
      <c r="A3540" s="48" t="str">
        <f>('ANNEXURE B &amp; C'!AE$3)</f>
        <v>420401</v>
      </c>
      <c r="B3540" s="2">
        <v>1061104</v>
      </c>
      <c r="C3540" s="2" t="s">
        <v>61</v>
      </c>
      <c r="D3540" s="20">
        <v>0</v>
      </c>
      <c r="E3540" s="20">
        <v>0</v>
      </c>
      <c r="F3540" s="38">
        <f>('ANNEXURE B &amp; C'!AE$73)</f>
        <v>0</v>
      </c>
      <c r="G3540" s="9" t="str">
        <f t="shared" si="110"/>
        <v/>
      </c>
      <c r="H3540" s="52" t="str">
        <f t="shared" si="111"/>
        <v/>
      </c>
    </row>
    <row r="3541" spans="1:8">
      <c r="A3541" s="48" t="str">
        <f>('ANNEXURE B &amp; C'!AE$3)</f>
        <v>420401</v>
      </c>
      <c r="B3541" s="2">
        <v>1061106</v>
      </c>
      <c r="C3541" s="2" t="s">
        <v>62</v>
      </c>
      <c r="D3541" s="20">
        <v>0</v>
      </c>
      <c r="E3541" s="20">
        <v>0</v>
      </c>
      <c r="F3541" s="38">
        <f>('ANNEXURE B &amp; C'!AE$74)</f>
        <v>0</v>
      </c>
      <c r="G3541" s="9" t="str">
        <f t="shared" si="110"/>
        <v/>
      </c>
      <c r="H3541" s="52" t="str">
        <f t="shared" si="111"/>
        <v/>
      </c>
    </row>
    <row r="3542" spans="1:8">
      <c r="A3542" s="48" t="str">
        <f>('ANNEXURE B &amp; C'!AE$3)</f>
        <v>420401</v>
      </c>
      <c r="B3542" s="2">
        <v>1061201</v>
      </c>
      <c r="C3542" s="2" t="s">
        <v>63</v>
      </c>
      <c r="D3542" s="20">
        <v>0</v>
      </c>
      <c r="E3542" s="20">
        <v>0</v>
      </c>
      <c r="F3542" s="38">
        <f>('ANNEXURE B &amp; C'!AE$75)</f>
        <v>0</v>
      </c>
      <c r="G3542" s="9" t="str">
        <f t="shared" si="110"/>
        <v/>
      </c>
      <c r="H3542" s="52" t="str">
        <f t="shared" si="111"/>
        <v/>
      </c>
    </row>
    <row r="3543" spans="1:8">
      <c r="A3543" s="48" t="str">
        <f>('ANNEXURE B &amp; C'!AE$3)</f>
        <v>420401</v>
      </c>
      <c r="B3543" s="2">
        <v>1061203</v>
      </c>
      <c r="C3543" s="2" t="s">
        <v>64</v>
      </c>
      <c r="D3543" s="20">
        <v>0</v>
      </c>
      <c r="E3543" s="20">
        <v>0</v>
      </c>
      <c r="F3543" s="38">
        <f>('ANNEXURE B &amp; C'!AE$76)</f>
        <v>1000</v>
      </c>
      <c r="G3543" s="9" t="str">
        <f t="shared" si="110"/>
        <v/>
      </c>
      <c r="H3543" s="52" t="str">
        <f t="shared" si="111"/>
        <v>NO ORIGINAL BUDGET</v>
      </c>
    </row>
    <row r="3544" spans="1:8">
      <c r="A3544" s="48" t="str">
        <f>('ANNEXURE B &amp; C'!AE$3)</f>
        <v>420401</v>
      </c>
      <c r="B3544" s="2">
        <v>1061204</v>
      </c>
      <c r="C3544" s="2" t="s">
        <v>65</v>
      </c>
      <c r="D3544" s="20">
        <v>0</v>
      </c>
      <c r="E3544" s="20">
        <v>0</v>
      </c>
      <c r="F3544" s="38">
        <f>('ANNEXURE B &amp; C'!AE$77)</f>
        <v>0</v>
      </c>
      <c r="G3544" s="9" t="str">
        <f t="shared" si="110"/>
        <v/>
      </c>
      <c r="H3544" s="52" t="str">
        <f t="shared" si="111"/>
        <v/>
      </c>
    </row>
    <row r="3545" spans="1:8">
      <c r="A3545" s="48" t="str">
        <f>('ANNEXURE B &amp; C'!AE$3)</f>
        <v>420401</v>
      </c>
      <c r="B3545" s="2">
        <v>1061501</v>
      </c>
      <c r="C3545" s="2" t="s">
        <v>66</v>
      </c>
      <c r="D3545" s="20">
        <v>0</v>
      </c>
      <c r="E3545" s="20">
        <v>0</v>
      </c>
      <c r="F3545" s="38">
        <f>('ANNEXURE B &amp; C'!AE$78)</f>
        <v>984</v>
      </c>
      <c r="G3545" s="9" t="str">
        <f t="shared" si="110"/>
        <v/>
      </c>
      <c r="H3545" s="52" t="str">
        <f t="shared" si="111"/>
        <v>NO ORIGINAL BUDGET</v>
      </c>
    </row>
    <row r="3546" spans="1:8">
      <c r="A3546" s="48" t="str">
        <f>('ANNEXURE B &amp; C'!AE$3)</f>
        <v>420401</v>
      </c>
      <c r="B3546" s="2">
        <v>1061502</v>
      </c>
      <c r="C3546" s="2" t="s">
        <v>67</v>
      </c>
      <c r="D3546" s="20">
        <v>0</v>
      </c>
      <c r="E3546" s="20">
        <v>0</v>
      </c>
      <c r="F3546" s="38">
        <f>('ANNEXURE B &amp; C'!AE$79)</f>
        <v>0</v>
      </c>
      <c r="G3546" s="9" t="str">
        <f t="shared" si="110"/>
        <v/>
      </c>
      <c r="H3546" s="52" t="str">
        <f t="shared" si="111"/>
        <v/>
      </c>
    </row>
    <row r="3547" spans="1:8">
      <c r="A3547" s="48" t="str">
        <f>('ANNEXURE B &amp; C'!AE$3)</f>
        <v>420401</v>
      </c>
      <c r="B3547" s="2">
        <v>1061507</v>
      </c>
      <c r="C3547" s="2" t="s">
        <v>68</v>
      </c>
      <c r="D3547" s="20">
        <v>0</v>
      </c>
      <c r="E3547" s="20">
        <v>0</v>
      </c>
      <c r="F3547" s="38">
        <f>('ANNEXURE B &amp; C'!AE$80)</f>
        <v>0</v>
      </c>
      <c r="G3547" s="9" t="str">
        <f t="shared" si="110"/>
        <v/>
      </c>
      <c r="H3547" s="52" t="str">
        <f t="shared" si="111"/>
        <v/>
      </c>
    </row>
    <row r="3548" spans="1:8">
      <c r="A3548" s="48" t="str">
        <f>('ANNEXURE B &amp; C'!AE$3)</f>
        <v>420401</v>
      </c>
      <c r="B3548" s="2">
        <v>1061508</v>
      </c>
      <c r="C3548" s="2" t="s">
        <v>69</v>
      </c>
      <c r="D3548" s="20">
        <v>0</v>
      </c>
      <c r="E3548" s="20">
        <v>0</v>
      </c>
      <c r="F3548" s="38">
        <f>('ANNEXURE B &amp; C'!AE$81)</f>
        <v>0</v>
      </c>
      <c r="G3548" s="9" t="str">
        <f t="shared" si="110"/>
        <v/>
      </c>
      <c r="H3548" s="52" t="str">
        <f t="shared" si="111"/>
        <v/>
      </c>
    </row>
    <row r="3549" spans="1:8">
      <c r="A3549" s="48" t="str">
        <f>('ANNEXURE B &amp; C'!AE$3)</f>
        <v>420401</v>
      </c>
      <c r="B3549" s="2">
        <v>1061701</v>
      </c>
      <c r="C3549" s="2" t="s">
        <v>70</v>
      </c>
      <c r="D3549" s="20">
        <v>0</v>
      </c>
      <c r="E3549" s="20">
        <v>0</v>
      </c>
      <c r="F3549" s="38">
        <f>('ANNEXURE B &amp; C'!AE$82)</f>
        <v>0</v>
      </c>
      <c r="G3549" s="9" t="str">
        <f t="shared" si="110"/>
        <v/>
      </c>
      <c r="H3549" s="52" t="str">
        <f t="shared" si="111"/>
        <v/>
      </c>
    </row>
    <row r="3550" spans="1:8">
      <c r="A3550" s="48" t="str">
        <f>('ANNEXURE B &amp; C'!AE$3)</f>
        <v>420401</v>
      </c>
      <c r="B3550" s="2">
        <v>1061705</v>
      </c>
      <c r="C3550" s="2" t="s">
        <v>71</v>
      </c>
      <c r="D3550" s="20">
        <v>0</v>
      </c>
      <c r="E3550" s="20">
        <v>0</v>
      </c>
      <c r="F3550" s="38">
        <f>('ANNEXURE B &amp; C'!AE$83)</f>
        <v>0</v>
      </c>
      <c r="G3550" s="9" t="str">
        <f t="shared" si="110"/>
        <v/>
      </c>
      <c r="H3550" s="52" t="str">
        <f t="shared" si="111"/>
        <v/>
      </c>
    </row>
    <row r="3551" spans="1:8">
      <c r="A3551" s="48" t="str">
        <f>('ANNEXURE B &amp; C'!AE$3)</f>
        <v>420401</v>
      </c>
      <c r="B3551" s="2">
        <v>1061799</v>
      </c>
      <c r="C3551" s="2" t="s">
        <v>72</v>
      </c>
      <c r="D3551" s="20">
        <v>0</v>
      </c>
      <c r="E3551" s="20">
        <v>0</v>
      </c>
      <c r="F3551" s="38">
        <f>('ANNEXURE B &amp; C'!AE$84)</f>
        <v>0</v>
      </c>
      <c r="G3551" s="9" t="str">
        <f t="shared" si="110"/>
        <v/>
      </c>
      <c r="H3551" s="52" t="str">
        <f t="shared" si="111"/>
        <v/>
      </c>
    </row>
    <row r="3552" spans="1:8">
      <c r="A3552" s="48" t="str">
        <f>('ANNEXURE B &amp; C'!AE$3)</f>
        <v>420401</v>
      </c>
      <c r="B3552" s="2">
        <v>1061800</v>
      </c>
      <c r="C3552" s="2" t="s">
        <v>73</v>
      </c>
      <c r="D3552" s="20">
        <v>0</v>
      </c>
      <c r="E3552" s="20">
        <v>0</v>
      </c>
      <c r="F3552" s="38">
        <f>('ANNEXURE B &amp; C'!AE$85)</f>
        <v>0</v>
      </c>
      <c r="G3552" s="9" t="str">
        <f t="shared" si="110"/>
        <v/>
      </c>
      <c r="H3552" s="52" t="str">
        <f t="shared" si="111"/>
        <v/>
      </c>
    </row>
    <row r="3553" spans="1:8">
      <c r="A3553" s="48" t="str">
        <f>('ANNEXURE B &amp; C'!AE$3)</f>
        <v>420401</v>
      </c>
      <c r="B3553" s="2">
        <v>1061801</v>
      </c>
      <c r="C3553" s="2" t="s">
        <v>74</v>
      </c>
      <c r="D3553" s="20">
        <v>0</v>
      </c>
      <c r="E3553" s="20">
        <v>0</v>
      </c>
      <c r="F3553" s="38">
        <f>('ANNEXURE B &amp; C'!AE$86)</f>
        <v>0</v>
      </c>
      <c r="G3553" s="9" t="str">
        <f t="shared" si="110"/>
        <v/>
      </c>
      <c r="H3553" s="52" t="str">
        <f t="shared" si="111"/>
        <v/>
      </c>
    </row>
    <row r="3554" spans="1:8">
      <c r="A3554" s="48" t="str">
        <f>('ANNEXURE B &amp; C'!AE$3)</f>
        <v>420401</v>
      </c>
      <c r="B3554" s="2">
        <v>1061802</v>
      </c>
      <c r="C3554" s="2" t="s">
        <v>75</v>
      </c>
      <c r="D3554" s="20">
        <v>0</v>
      </c>
      <c r="E3554" s="20">
        <v>0</v>
      </c>
      <c r="F3554" s="38">
        <f>('ANNEXURE B &amp; C'!AE$87)</f>
        <v>0</v>
      </c>
      <c r="G3554" s="9" t="str">
        <f t="shared" si="110"/>
        <v/>
      </c>
      <c r="H3554" s="52" t="str">
        <f t="shared" si="111"/>
        <v/>
      </c>
    </row>
    <row r="3555" spans="1:8">
      <c r="A3555" s="48" t="str">
        <f>('ANNEXURE B &amp; C'!AE$3)</f>
        <v>420401</v>
      </c>
      <c r="B3555" s="2">
        <v>1061805</v>
      </c>
      <c r="C3555" s="2" t="s">
        <v>76</v>
      </c>
      <c r="D3555" s="20">
        <v>0</v>
      </c>
      <c r="E3555" s="20">
        <v>0</v>
      </c>
      <c r="F3555" s="38">
        <f>('ANNEXURE B &amp; C'!AE$88)</f>
        <v>0</v>
      </c>
      <c r="G3555" s="9" t="str">
        <f t="shared" si="110"/>
        <v/>
      </c>
      <c r="H3555" s="52" t="str">
        <f t="shared" si="111"/>
        <v/>
      </c>
    </row>
    <row r="3556" spans="1:8">
      <c r="A3556" s="48" t="str">
        <f>('ANNEXURE B &amp; C'!AE$3)</f>
        <v>420401</v>
      </c>
      <c r="B3556" s="2">
        <v>1061806</v>
      </c>
      <c r="C3556" s="2" t="s">
        <v>77</v>
      </c>
      <c r="D3556" s="20">
        <v>0</v>
      </c>
      <c r="E3556" s="20">
        <v>0</v>
      </c>
      <c r="F3556" s="38">
        <f>('ANNEXURE B &amp; C'!AE$89)</f>
        <v>10000</v>
      </c>
      <c r="G3556" s="9" t="str">
        <f t="shared" si="110"/>
        <v/>
      </c>
      <c r="H3556" s="52" t="str">
        <f t="shared" si="111"/>
        <v>NO ORIGINAL BUDGET</v>
      </c>
    </row>
    <row r="3557" spans="1:8">
      <c r="A3557" s="48" t="str">
        <f>('ANNEXURE B &amp; C'!AE$3)</f>
        <v>420401</v>
      </c>
      <c r="B3557" s="2">
        <v>1061899</v>
      </c>
      <c r="C3557" s="2" t="s">
        <v>78</v>
      </c>
      <c r="D3557" s="20">
        <v>0</v>
      </c>
      <c r="E3557" s="20">
        <v>0</v>
      </c>
      <c r="F3557" s="38">
        <f>('ANNEXURE B &amp; C'!AE$90)</f>
        <v>0</v>
      </c>
      <c r="G3557" s="9" t="str">
        <f t="shared" si="110"/>
        <v/>
      </c>
      <c r="H3557" s="52" t="str">
        <f t="shared" si="111"/>
        <v/>
      </c>
    </row>
    <row r="3558" spans="1:8">
      <c r="A3558" s="48" t="str">
        <f>('ANNEXURE B &amp; C'!AE$3)</f>
        <v>420401</v>
      </c>
      <c r="B3558" s="2">
        <v>1061900</v>
      </c>
      <c r="C3558" s="2" t="s">
        <v>79</v>
      </c>
      <c r="D3558" s="20">
        <v>8640</v>
      </c>
      <c r="E3558" s="20">
        <v>1409.31</v>
      </c>
      <c r="F3558" s="38">
        <f>('ANNEXURE B &amp; C'!AE$91)</f>
        <v>8640</v>
      </c>
      <c r="G3558" s="9" t="str">
        <f t="shared" si="110"/>
        <v/>
      </c>
      <c r="H3558" s="52">
        <f t="shared" si="111"/>
        <v>0</v>
      </c>
    </row>
    <row r="3559" spans="1:8">
      <c r="A3559" s="48" t="str">
        <f>('ANNEXURE B &amp; C'!AE$3)</f>
        <v>420401</v>
      </c>
      <c r="B3559" s="2">
        <v>1061902</v>
      </c>
      <c r="C3559" s="2" t="s">
        <v>80</v>
      </c>
      <c r="D3559" s="20">
        <v>0</v>
      </c>
      <c r="E3559" s="20">
        <v>0</v>
      </c>
      <c r="F3559" s="38">
        <f>('ANNEXURE B &amp; C'!AE$92)</f>
        <v>6250</v>
      </c>
      <c r="G3559" s="9" t="str">
        <f t="shared" si="110"/>
        <v/>
      </c>
      <c r="H3559" s="52" t="str">
        <f t="shared" si="111"/>
        <v>NO ORIGINAL BUDGET</v>
      </c>
    </row>
    <row r="3560" spans="1:8">
      <c r="A3560" s="48" t="str">
        <f>('ANNEXURE B &amp; C'!AE$3)</f>
        <v>420401</v>
      </c>
      <c r="B3560" s="2">
        <v>1061903</v>
      </c>
      <c r="C3560" s="2" t="s">
        <v>81</v>
      </c>
      <c r="D3560" s="20">
        <v>0</v>
      </c>
      <c r="E3560" s="20">
        <v>0</v>
      </c>
      <c r="F3560" s="38">
        <f>('ANNEXURE B &amp; C'!AE$93)</f>
        <v>0</v>
      </c>
      <c r="G3560" s="9" t="str">
        <f t="shared" si="110"/>
        <v/>
      </c>
      <c r="H3560" s="52" t="str">
        <f t="shared" si="111"/>
        <v/>
      </c>
    </row>
    <row r="3561" spans="1:8">
      <c r="A3561" s="48" t="str">
        <f>('ANNEXURE B &amp; C'!AE$3)</f>
        <v>420401</v>
      </c>
      <c r="B3561" s="2">
        <v>1061904</v>
      </c>
      <c r="C3561" s="2" t="s">
        <v>82</v>
      </c>
      <c r="D3561" s="20">
        <v>0</v>
      </c>
      <c r="E3561" s="20">
        <v>0</v>
      </c>
      <c r="F3561" s="38">
        <f>('ANNEXURE B &amp; C'!AE$94)</f>
        <v>0</v>
      </c>
      <c r="G3561" s="9" t="str">
        <f t="shared" si="110"/>
        <v/>
      </c>
      <c r="H3561" s="52" t="str">
        <f t="shared" si="111"/>
        <v/>
      </c>
    </row>
    <row r="3562" spans="1:8">
      <c r="A3562" s="48" t="str">
        <f>('ANNEXURE B &amp; C'!AE$3)</f>
        <v>420401</v>
      </c>
      <c r="B3562" s="2">
        <v>1062001</v>
      </c>
      <c r="C3562" s="2" t="s">
        <v>83</v>
      </c>
      <c r="D3562" s="20">
        <v>0</v>
      </c>
      <c r="E3562" s="20">
        <v>0</v>
      </c>
      <c r="F3562" s="38">
        <f>('ANNEXURE B &amp; C'!AE$95)</f>
        <v>0</v>
      </c>
      <c r="G3562" s="9" t="str">
        <f t="shared" si="110"/>
        <v/>
      </c>
      <c r="H3562" s="52" t="str">
        <f t="shared" si="111"/>
        <v/>
      </c>
    </row>
    <row r="3563" spans="1:8">
      <c r="A3563" s="48" t="str">
        <f>('ANNEXURE B &amp; C'!AE$3)</f>
        <v>420401</v>
      </c>
      <c r="B3563" s="2">
        <v>1062003</v>
      </c>
      <c r="C3563" s="2" t="s">
        <v>84</v>
      </c>
      <c r="D3563" s="20">
        <v>0</v>
      </c>
      <c r="E3563" s="20">
        <v>0</v>
      </c>
      <c r="F3563" s="38">
        <f>('ANNEXURE B &amp; C'!AE$96)</f>
        <v>0</v>
      </c>
      <c r="G3563" s="9" t="str">
        <f t="shared" si="110"/>
        <v/>
      </c>
      <c r="H3563" s="52" t="str">
        <f t="shared" si="111"/>
        <v/>
      </c>
    </row>
    <row r="3564" spans="1:8">
      <c r="A3564" s="48" t="str">
        <f>('ANNEXURE B &amp; C'!AE$3)</f>
        <v>420401</v>
      </c>
      <c r="B3564" s="2">
        <v>1062009</v>
      </c>
      <c r="C3564" s="2" t="s">
        <v>85</v>
      </c>
      <c r="D3564" s="20">
        <v>0</v>
      </c>
      <c r="E3564" s="20">
        <v>0</v>
      </c>
      <c r="F3564" s="38">
        <f>('ANNEXURE B &amp; C'!AE$97)</f>
        <v>0</v>
      </c>
      <c r="G3564" s="9" t="str">
        <f t="shared" si="110"/>
        <v/>
      </c>
      <c r="H3564" s="52" t="str">
        <f t="shared" si="111"/>
        <v/>
      </c>
    </row>
    <row r="3565" spans="1:8">
      <c r="A3565" s="48" t="str">
        <f>('ANNEXURE B &amp; C'!AE$3)</f>
        <v>420401</v>
      </c>
      <c r="B3565" s="2">
        <v>1062010</v>
      </c>
      <c r="C3565" s="2" t="s">
        <v>86</v>
      </c>
      <c r="D3565" s="20">
        <v>0</v>
      </c>
      <c r="E3565" s="20">
        <v>0</v>
      </c>
      <c r="F3565" s="38">
        <f>('ANNEXURE B &amp; C'!AE$98)</f>
        <v>0</v>
      </c>
      <c r="G3565" s="9" t="str">
        <f t="shared" si="110"/>
        <v/>
      </c>
      <c r="H3565" s="52" t="str">
        <f t="shared" si="111"/>
        <v/>
      </c>
    </row>
    <row r="3566" spans="1:8">
      <c r="A3566" s="48" t="str">
        <f>('ANNEXURE B &amp; C'!AE$3)</f>
        <v>420401</v>
      </c>
      <c r="B3566" s="2">
        <v>1062201</v>
      </c>
      <c r="C3566" s="2" t="s">
        <v>87</v>
      </c>
      <c r="D3566" s="20">
        <v>0</v>
      </c>
      <c r="E3566" s="20">
        <v>0</v>
      </c>
      <c r="F3566" s="38">
        <f>('ANNEXURE B &amp; C'!AE$99)</f>
        <v>0</v>
      </c>
      <c r="G3566" s="9" t="str">
        <f t="shared" si="110"/>
        <v/>
      </c>
      <c r="H3566" s="52" t="str">
        <f t="shared" si="111"/>
        <v/>
      </c>
    </row>
    <row r="3567" spans="1:8">
      <c r="A3567" s="48" t="str">
        <f>('ANNEXURE B &amp; C'!AE$3)</f>
        <v>420401</v>
      </c>
      <c r="B3567" s="3">
        <v>1066990</v>
      </c>
      <c r="C3567" s="3" t="s">
        <v>88</v>
      </c>
      <c r="D3567" s="39">
        <v>2427025</v>
      </c>
      <c r="E3567" s="39">
        <v>1129672.4100000001</v>
      </c>
      <c r="F3567" s="39">
        <f>SUM(F3514:F3566)</f>
        <v>2643710</v>
      </c>
      <c r="G3567" s="9" t="str">
        <f t="shared" si="110"/>
        <v/>
      </c>
      <c r="H3567" s="52">
        <f t="shared" si="111"/>
        <v>8.9280085701630596E-2</v>
      </c>
    </row>
    <row r="3568" spans="1:8">
      <c r="B3568" s="1"/>
      <c r="C3568" s="1"/>
      <c r="D3568" s="31"/>
      <c r="E3568" s="31"/>
      <c r="F3568" s="31"/>
      <c r="G3568" s="9" t="str">
        <f t="shared" si="110"/>
        <v/>
      </c>
      <c r="H3568" s="52" t="str">
        <f t="shared" si="111"/>
        <v/>
      </c>
    </row>
    <row r="3569" spans="1:8">
      <c r="A3569" s="48" t="str">
        <f>('ANNEXURE B &amp; C'!AE$3)</f>
        <v>420401</v>
      </c>
      <c r="B3569" s="1">
        <v>1080000</v>
      </c>
      <c r="C3569" s="1" t="s">
        <v>89</v>
      </c>
      <c r="D3569" s="31"/>
      <c r="E3569" s="31"/>
      <c r="F3569" s="31"/>
      <c r="G3569" s="9" t="str">
        <f t="shared" si="110"/>
        <v/>
      </c>
      <c r="H3569" s="52" t="str">
        <f t="shared" si="111"/>
        <v/>
      </c>
    </row>
    <row r="3570" spans="1:8">
      <c r="A3570" s="48" t="str">
        <f>('ANNEXURE B &amp; C'!AE$3)</f>
        <v>420401</v>
      </c>
      <c r="B3570" s="2">
        <v>1088020</v>
      </c>
      <c r="C3570" s="2" t="s">
        <v>90</v>
      </c>
      <c r="D3570" s="20">
        <v>0</v>
      </c>
      <c r="E3570" s="20">
        <v>0</v>
      </c>
      <c r="F3570" s="38">
        <f>('ANNEXURE B &amp; C'!AE$103)</f>
        <v>0</v>
      </c>
      <c r="G3570" s="9" t="str">
        <f t="shared" si="110"/>
        <v/>
      </c>
      <c r="H3570" s="52" t="str">
        <f t="shared" si="111"/>
        <v/>
      </c>
    </row>
    <row r="3571" spans="1:8">
      <c r="A3571" s="48" t="str">
        <f>('ANNEXURE B &amp; C'!AE$3)</f>
        <v>420401</v>
      </c>
      <c r="B3571" s="2">
        <v>1088080</v>
      </c>
      <c r="C3571" s="2" t="s">
        <v>91</v>
      </c>
      <c r="D3571" s="20">
        <v>0</v>
      </c>
      <c r="E3571" s="20">
        <v>0</v>
      </c>
      <c r="F3571" s="38">
        <f>('ANNEXURE B &amp; C'!AE$104)</f>
        <v>0</v>
      </c>
      <c r="G3571" s="9" t="str">
        <f t="shared" si="110"/>
        <v/>
      </c>
      <c r="H3571" s="52" t="str">
        <f t="shared" si="111"/>
        <v/>
      </c>
    </row>
    <row r="3572" spans="1:8">
      <c r="A3572" s="48" t="str">
        <f>('ANNEXURE B &amp; C'!AE$3)</f>
        <v>420401</v>
      </c>
      <c r="B3572" s="2">
        <v>1088081</v>
      </c>
      <c r="C3572" s="2" t="s">
        <v>92</v>
      </c>
      <c r="D3572" s="20">
        <v>0</v>
      </c>
      <c r="E3572" s="20">
        <v>0</v>
      </c>
      <c r="F3572" s="38">
        <f>('ANNEXURE B &amp; C'!AE$105)</f>
        <v>0</v>
      </c>
      <c r="G3572" s="9" t="str">
        <f t="shared" si="110"/>
        <v/>
      </c>
      <c r="H3572" s="52" t="str">
        <f t="shared" si="111"/>
        <v/>
      </c>
    </row>
    <row r="3573" spans="1:8">
      <c r="A3573" s="48" t="str">
        <f>('ANNEXURE B &amp; C'!AE$3)</f>
        <v>420401</v>
      </c>
      <c r="B3573" s="2">
        <v>1088082</v>
      </c>
      <c r="C3573" s="2" t="s">
        <v>93</v>
      </c>
      <c r="D3573" s="20">
        <v>0</v>
      </c>
      <c r="E3573" s="20">
        <v>0</v>
      </c>
      <c r="F3573" s="38">
        <f>('ANNEXURE B &amp; C'!AE$106)</f>
        <v>0</v>
      </c>
      <c r="G3573" s="9" t="str">
        <f t="shared" si="110"/>
        <v/>
      </c>
      <c r="H3573" s="52" t="str">
        <f t="shared" si="111"/>
        <v/>
      </c>
    </row>
    <row r="3574" spans="1:8">
      <c r="A3574" s="48" t="str">
        <f>('ANNEXURE B &amp; C'!AE$3)</f>
        <v>420401</v>
      </c>
      <c r="B3574" s="2">
        <v>1088083</v>
      </c>
      <c r="C3574" s="2" t="s">
        <v>94</v>
      </c>
      <c r="D3574" s="20">
        <v>0</v>
      </c>
      <c r="E3574" s="20">
        <v>0</v>
      </c>
      <c r="F3574" s="38">
        <f>('ANNEXURE B &amp; C'!AE$107)</f>
        <v>0</v>
      </c>
      <c r="G3574" s="9" t="str">
        <f t="shared" si="110"/>
        <v/>
      </c>
      <c r="H3574" s="52" t="str">
        <f t="shared" si="111"/>
        <v/>
      </c>
    </row>
    <row r="3575" spans="1:8">
      <c r="A3575" s="48" t="str">
        <f>('ANNEXURE B &amp; C'!AE$3)</f>
        <v>420401</v>
      </c>
      <c r="B3575" s="2">
        <v>1088084</v>
      </c>
      <c r="C3575" s="2" t="s">
        <v>95</v>
      </c>
      <c r="D3575" s="20">
        <v>0</v>
      </c>
      <c r="E3575" s="20">
        <v>0</v>
      </c>
      <c r="F3575" s="38">
        <f>('ANNEXURE B &amp; C'!AE$108)</f>
        <v>0</v>
      </c>
      <c r="G3575" s="9" t="str">
        <f t="shared" si="110"/>
        <v/>
      </c>
      <c r="H3575" s="52" t="str">
        <f t="shared" si="111"/>
        <v/>
      </c>
    </row>
    <row r="3576" spans="1:8">
      <c r="A3576" s="48" t="str">
        <f>('ANNEXURE B &amp; C'!AE$3)</f>
        <v>420401</v>
      </c>
      <c r="B3576" s="2">
        <v>1088085</v>
      </c>
      <c r="C3576" s="2" t="s">
        <v>96</v>
      </c>
      <c r="D3576" s="20">
        <v>0</v>
      </c>
      <c r="E3576" s="20">
        <v>0</v>
      </c>
      <c r="F3576" s="38">
        <f>('ANNEXURE B &amp; C'!AE$109)</f>
        <v>0</v>
      </c>
      <c r="G3576" s="9" t="str">
        <f t="shared" si="110"/>
        <v/>
      </c>
      <c r="H3576" s="52" t="str">
        <f t="shared" si="111"/>
        <v/>
      </c>
    </row>
    <row r="3577" spans="1:8">
      <c r="A3577" s="48" t="str">
        <f>('ANNEXURE B &amp; C'!AE$3)</f>
        <v>420401</v>
      </c>
      <c r="B3577" s="2">
        <v>1088110</v>
      </c>
      <c r="C3577" s="2" t="s">
        <v>61</v>
      </c>
      <c r="D3577" s="20">
        <v>0</v>
      </c>
      <c r="E3577" s="20">
        <v>0</v>
      </c>
      <c r="F3577" s="38">
        <f>('ANNEXURE B &amp; C'!AE$110)</f>
        <v>0</v>
      </c>
      <c r="G3577" s="9" t="str">
        <f t="shared" si="110"/>
        <v/>
      </c>
      <c r="H3577" s="52" t="str">
        <f t="shared" si="111"/>
        <v/>
      </c>
    </row>
    <row r="3578" spans="1:8">
      <c r="A3578" s="48" t="str">
        <f>('ANNEXURE B &amp; C'!AE$3)</f>
        <v>420401</v>
      </c>
      <c r="B3578" s="2">
        <v>1088180</v>
      </c>
      <c r="C3578" s="2" t="s">
        <v>97</v>
      </c>
      <c r="D3578" s="20">
        <v>0</v>
      </c>
      <c r="E3578" s="20">
        <v>0</v>
      </c>
      <c r="F3578" s="38">
        <f>('ANNEXURE B &amp; C'!AE$111)</f>
        <v>0</v>
      </c>
      <c r="G3578" s="9" t="str">
        <f t="shared" si="110"/>
        <v/>
      </c>
      <c r="H3578" s="52" t="str">
        <f t="shared" si="111"/>
        <v/>
      </c>
    </row>
    <row r="3579" spans="1:8">
      <c r="A3579" s="48" t="str">
        <f>('ANNEXURE B &amp; C'!AE$3)</f>
        <v>420401</v>
      </c>
      <c r="B3579" s="3">
        <v>1088990</v>
      </c>
      <c r="C3579" s="3" t="s">
        <v>98</v>
      </c>
      <c r="D3579" s="39">
        <v>0</v>
      </c>
      <c r="E3579" s="39">
        <v>0</v>
      </c>
      <c r="F3579" s="39">
        <f>SUM(F3569:F3578)</f>
        <v>0</v>
      </c>
      <c r="G3579" s="9" t="str">
        <f t="shared" si="110"/>
        <v/>
      </c>
      <c r="H3579" s="52" t="str">
        <f t="shared" si="111"/>
        <v/>
      </c>
    </row>
    <row r="3580" spans="1:8">
      <c r="B3580" s="1"/>
      <c r="C3580" s="1"/>
      <c r="D3580" s="31"/>
      <c r="E3580" s="31"/>
      <c r="F3580" s="31"/>
      <c r="G3580" s="9" t="str">
        <f t="shared" si="110"/>
        <v/>
      </c>
      <c r="H3580" s="52" t="str">
        <f t="shared" si="111"/>
        <v/>
      </c>
    </row>
    <row r="3581" spans="1:8" ht="15.75" thickBot="1">
      <c r="A3581" s="48" t="str">
        <f>('ANNEXURE B &amp; C'!AE$3)</f>
        <v>420401</v>
      </c>
      <c r="B3581" s="4">
        <v>1089995</v>
      </c>
      <c r="C3581" s="4" t="s">
        <v>99</v>
      </c>
      <c r="D3581" s="40">
        <v>2427025</v>
      </c>
      <c r="E3581" s="40">
        <v>1129672.4100000001</v>
      </c>
      <c r="F3581" s="40">
        <f>SUM(F3579+F3567)</f>
        <v>2643710</v>
      </c>
      <c r="G3581" s="9" t="str">
        <f t="shared" si="110"/>
        <v/>
      </c>
      <c r="H3581" s="52">
        <f t="shared" si="111"/>
        <v>8.9280085701630596E-2</v>
      </c>
    </row>
    <row r="3582" spans="1:8" ht="15.75" thickTop="1">
      <c r="B3582" s="1"/>
      <c r="C3582" s="1"/>
      <c r="D3582" s="31"/>
      <c r="E3582" s="31"/>
      <c r="F3582" s="31"/>
      <c r="G3582" s="9" t="str">
        <f t="shared" si="110"/>
        <v/>
      </c>
      <c r="H3582" s="52" t="str">
        <f t="shared" si="111"/>
        <v/>
      </c>
    </row>
    <row r="3583" spans="1:8">
      <c r="A3583" s="48" t="str">
        <f>('ANNEXURE B &amp; C'!AE$3)</f>
        <v>420401</v>
      </c>
      <c r="B3583" s="1">
        <v>1100000</v>
      </c>
      <c r="C3583" s="1" t="s">
        <v>100</v>
      </c>
      <c r="D3583" s="31"/>
      <c r="E3583" s="31"/>
      <c r="F3583" s="31"/>
      <c r="G3583" s="9" t="str">
        <f t="shared" si="110"/>
        <v/>
      </c>
      <c r="H3583" s="52" t="str">
        <f t="shared" si="111"/>
        <v/>
      </c>
    </row>
    <row r="3584" spans="1:8">
      <c r="A3584" s="48" t="str">
        <f>('ANNEXURE B &amp; C'!AE$3)</f>
        <v>420401</v>
      </c>
      <c r="B3584" s="2">
        <v>1101200</v>
      </c>
      <c r="C3584" s="2" t="s">
        <v>101</v>
      </c>
      <c r="D3584" s="20">
        <v>0</v>
      </c>
      <c r="E3584" s="20">
        <v>0</v>
      </c>
      <c r="F3584" s="38">
        <f>('ANNEXURE B &amp; C'!AE$117)</f>
        <v>0</v>
      </c>
      <c r="G3584" s="9" t="str">
        <f t="shared" si="110"/>
        <v/>
      </c>
      <c r="H3584" s="52" t="str">
        <f t="shared" si="111"/>
        <v/>
      </c>
    </row>
    <row r="3585" spans="1:8">
      <c r="A3585" s="48" t="str">
        <f>('ANNEXURE B &amp; C'!AE$3)</f>
        <v>420401</v>
      </c>
      <c r="B3585" s="2">
        <v>1101201</v>
      </c>
      <c r="C3585" s="2" t="s">
        <v>102</v>
      </c>
      <c r="D3585" s="20">
        <v>0</v>
      </c>
      <c r="E3585" s="20">
        <v>0</v>
      </c>
      <c r="F3585" s="38">
        <f>('ANNEXURE B &amp; C'!AE$118)</f>
        <v>0</v>
      </c>
      <c r="G3585" s="9" t="str">
        <f t="shared" si="110"/>
        <v/>
      </c>
      <c r="H3585" s="52" t="str">
        <f t="shared" si="111"/>
        <v/>
      </c>
    </row>
    <row r="3586" spans="1:8">
      <c r="A3586" s="48" t="str">
        <f>('ANNEXURE B &amp; C'!AE$3)</f>
        <v>420401</v>
      </c>
      <c r="B3586" s="2">
        <v>1101203</v>
      </c>
      <c r="C3586" s="2" t="s">
        <v>103</v>
      </c>
      <c r="D3586" s="20">
        <v>0</v>
      </c>
      <c r="E3586" s="20">
        <v>0</v>
      </c>
      <c r="F3586" s="38">
        <f>('ANNEXURE B &amp; C'!AE$119)</f>
        <v>0</v>
      </c>
      <c r="G3586" s="9" t="str">
        <f t="shared" si="110"/>
        <v/>
      </c>
      <c r="H3586" s="52" t="str">
        <f t="shared" si="111"/>
        <v/>
      </c>
    </row>
    <row r="3587" spans="1:8">
      <c r="A3587" s="48" t="str">
        <f>('ANNEXURE B &amp; C'!AE$3)</f>
        <v>420401</v>
      </c>
      <c r="B3587" s="2">
        <v>1101204</v>
      </c>
      <c r="C3587" s="2" t="s">
        <v>104</v>
      </c>
      <c r="D3587" s="20">
        <v>0</v>
      </c>
      <c r="E3587" s="20">
        <v>0</v>
      </c>
      <c r="F3587" s="38">
        <f>('ANNEXURE B &amp; C'!AE$120)</f>
        <v>0</v>
      </c>
      <c r="G3587" s="9" t="str">
        <f t="shared" si="110"/>
        <v/>
      </c>
      <c r="H3587" s="52" t="str">
        <f t="shared" si="111"/>
        <v/>
      </c>
    </row>
    <row r="3588" spans="1:8" ht="15.75" thickBot="1">
      <c r="A3588" s="48" t="str">
        <f>('ANNEXURE B &amp; C'!AE$3)</f>
        <v>420401</v>
      </c>
      <c r="B3588" s="4">
        <v>1109995</v>
      </c>
      <c r="C3588" s="4" t="s">
        <v>105</v>
      </c>
      <c r="D3588" s="40">
        <v>0</v>
      </c>
      <c r="E3588" s="40">
        <v>0</v>
      </c>
      <c r="F3588" s="40">
        <f>SUM(F3584:F3587)</f>
        <v>0</v>
      </c>
      <c r="G3588" s="9" t="str">
        <f t="shared" si="110"/>
        <v/>
      </c>
      <c r="H3588" s="52" t="str">
        <f t="shared" si="111"/>
        <v/>
      </c>
    </row>
    <row r="3589" spans="1:8" ht="15.75" thickTop="1">
      <c r="B3589" s="1"/>
      <c r="C3589" s="1"/>
      <c r="D3589" s="31"/>
      <c r="E3589" s="31"/>
      <c r="F3589" s="31"/>
      <c r="G3589" s="9" t="str">
        <f t="shared" si="110"/>
        <v/>
      </c>
      <c r="H3589" s="52" t="str">
        <f t="shared" si="111"/>
        <v/>
      </c>
    </row>
    <row r="3590" spans="1:8">
      <c r="A3590" s="48" t="str">
        <f>('ANNEXURE B &amp; C'!AE$3)</f>
        <v>420401</v>
      </c>
      <c r="B3590" s="1">
        <v>1120000</v>
      </c>
      <c r="C3590" s="1" t="s">
        <v>106</v>
      </c>
      <c r="D3590" s="31"/>
      <c r="E3590" s="31"/>
      <c r="F3590" s="31"/>
      <c r="G3590" s="9" t="str">
        <f t="shared" si="110"/>
        <v/>
      </c>
      <c r="H3590" s="52" t="str">
        <f t="shared" si="111"/>
        <v/>
      </c>
    </row>
    <row r="3591" spans="1:8">
      <c r="A3591" s="48" t="str">
        <f>('ANNEXURE B &amp; C'!AE$3)</f>
        <v>420401</v>
      </c>
      <c r="B3591" s="2">
        <v>1120300</v>
      </c>
      <c r="C3591" s="2" t="s">
        <v>106</v>
      </c>
      <c r="D3591" s="20">
        <v>0</v>
      </c>
      <c r="E3591" s="20">
        <v>0</v>
      </c>
      <c r="F3591" s="38">
        <f>('ANNEXURE B &amp; C'!AE$124)</f>
        <v>0</v>
      </c>
      <c r="G3591" s="9" t="str">
        <f t="shared" si="110"/>
        <v/>
      </c>
      <c r="H3591" s="52" t="str">
        <f t="shared" si="111"/>
        <v/>
      </c>
    </row>
    <row r="3592" spans="1:8" ht="15.75" thickBot="1">
      <c r="A3592" s="48" t="str">
        <f>('ANNEXURE B &amp; C'!AE$3)</f>
        <v>420401</v>
      </c>
      <c r="B3592" s="4">
        <v>1129990</v>
      </c>
      <c r="C3592" s="4" t="s">
        <v>107</v>
      </c>
      <c r="D3592" s="40">
        <v>0</v>
      </c>
      <c r="E3592" s="40">
        <v>0</v>
      </c>
      <c r="F3592" s="40">
        <f>SUM(F3590:F3591)</f>
        <v>0</v>
      </c>
      <c r="G3592" s="9" t="str">
        <f t="shared" si="110"/>
        <v/>
      </c>
      <c r="H3592" s="52" t="str">
        <f t="shared" si="111"/>
        <v/>
      </c>
    </row>
    <row r="3593" spans="1:8" ht="15.75" thickTop="1">
      <c r="B3593" s="1"/>
      <c r="C3593" s="1"/>
      <c r="D3593" s="31"/>
      <c r="E3593" s="31"/>
      <c r="F3593" s="31"/>
      <c r="G3593" s="9" t="str">
        <f t="shared" si="110"/>
        <v/>
      </c>
      <c r="H3593" s="52" t="str">
        <f t="shared" si="111"/>
        <v/>
      </c>
    </row>
    <row r="3594" spans="1:8">
      <c r="A3594" s="48" t="str">
        <f>('ANNEXURE B &amp; C'!AE$3)</f>
        <v>420401</v>
      </c>
      <c r="B3594" s="1">
        <v>1130000</v>
      </c>
      <c r="C3594" s="1" t="s">
        <v>108</v>
      </c>
      <c r="D3594" s="31"/>
      <c r="E3594" s="31"/>
      <c r="F3594" s="31"/>
      <c r="G3594" s="9" t="str">
        <f t="shared" ref="G3594:G3657" si="112">IF(E3594&lt;0.01,"",IF(E3594&gt;F3594,"BUDGET ERROR - INSUFICIENT",""))</f>
        <v/>
      </c>
      <c r="H3594" s="52" t="str">
        <f t="shared" ref="H3594:H3657" si="113">IF(F3594&lt;0.1,"",IF(D3594=0,"NO ORIGINAL BUDGET",(F3594-D3594)/D3594))</f>
        <v/>
      </c>
    </row>
    <row r="3595" spans="1:8">
      <c r="A3595" s="48" t="str">
        <f>('ANNEXURE B &amp; C'!AE$3)</f>
        <v>420401</v>
      </c>
      <c r="B3595" s="2">
        <v>1130200</v>
      </c>
      <c r="C3595" s="2" t="s">
        <v>109</v>
      </c>
      <c r="D3595" s="20">
        <v>0</v>
      </c>
      <c r="E3595" s="20">
        <v>0</v>
      </c>
      <c r="F3595" s="38">
        <f>('ANNEXURE B &amp; C'!AE$128)</f>
        <v>0</v>
      </c>
      <c r="G3595" s="9" t="str">
        <f t="shared" si="112"/>
        <v/>
      </c>
      <c r="H3595" s="52" t="str">
        <f t="shared" si="113"/>
        <v/>
      </c>
    </row>
    <row r="3596" spans="1:8">
      <c r="A3596" s="48" t="str">
        <f>('ANNEXURE B &amp; C'!AE$3)</f>
        <v>420401</v>
      </c>
      <c r="B3596" s="2">
        <v>1130201</v>
      </c>
      <c r="C3596" s="2" t="s">
        <v>110</v>
      </c>
      <c r="D3596" s="20">
        <v>0</v>
      </c>
      <c r="E3596" s="20">
        <v>0</v>
      </c>
      <c r="F3596" s="38">
        <f>('ANNEXURE B &amp; C'!AE$129)</f>
        <v>0</v>
      </c>
      <c r="G3596" s="9" t="str">
        <f t="shared" si="112"/>
        <v/>
      </c>
      <c r="H3596" s="52" t="str">
        <f t="shared" si="113"/>
        <v/>
      </c>
    </row>
    <row r="3597" spans="1:8" ht="15.75" thickBot="1">
      <c r="A3597" s="48" t="str">
        <f>('ANNEXURE B &amp; C'!AE$3)</f>
        <v>420401</v>
      </c>
      <c r="B3597" s="4">
        <v>1139995</v>
      </c>
      <c r="C3597" s="4" t="s">
        <v>111</v>
      </c>
      <c r="D3597" s="40">
        <v>0</v>
      </c>
      <c r="E3597" s="40">
        <v>0</v>
      </c>
      <c r="F3597" s="40">
        <f>SUM(F3594:F3596)</f>
        <v>0</v>
      </c>
      <c r="G3597" s="9" t="str">
        <f t="shared" si="112"/>
        <v/>
      </c>
      <c r="H3597" s="52" t="str">
        <f t="shared" si="113"/>
        <v/>
      </c>
    </row>
    <row r="3598" spans="1:8" ht="15.75" thickTop="1">
      <c r="B3598" s="1"/>
      <c r="C3598" s="1"/>
      <c r="D3598" s="31"/>
      <c r="E3598" s="31"/>
      <c r="F3598" s="31"/>
      <c r="G3598" s="9" t="str">
        <f t="shared" si="112"/>
        <v/>
      </c>
      <c r="H3598" s="52" t="str">
        <f t="shared" si="113"/>
        <v/>
      </c>
    </row>
    <row r="3599" spans="1:8" ht="15.75" thickBot="1">
      <c r="A3599" s="48" t="str">
        <f>('ANNEXURE B &amp; C'!AE$3)</f>
        <v>420401</v>
      </c>
      <c r="B3599" s="5">
        <v>1199998</v>
      </c>
      <c r="C3599" s="5" t="s">
        <v>112</v>
      </c>
      <c r="D3599" s="41">
        <v>2442025</v>
      </c>
      <c r="E3599" s="41">
        <v>1264821.82</v>
      </c>
      <c r="F3599" s="41">
        <f>SUM(F3597+F3592+F3588+F3581+F3509)</f>
        <v>2948538</v>
      </c>
      <c r="G3599" s="9" t="str">
        <f t="shared" si="112"/>
        <v/>
      </c>
      <c r="H3599" s="52">
        <f t="shared" si="113"/>
        <v>0.20741515750248257</v>
      </c>
    </row>
    <row r="3600" spans="1:8">
      <c r="B3600" s="1"/>
      <c r="C3600" s="1"/>
      <c r="D3600" s="31"/>
      <c r="E3600" s="31"/>
      <c r="F3600" s="31"/>
      <c r="G3600" s="9" t="str">
        <f t="shared" si="112"/>
        <v/>
      </c>
      <c r="H3600" s="52" t="str">
        <f t="shared" si="113"/>
        <v/>
      </c>
    </row>
    <row r="3601" spans="1:8">
      <c r="A3601" s="48" t="str">
        <f>('ANNEXURE B &amp; C'!AE$3)</f>
        <v>420401</v>
      </c>
      <c r="B3601" s="1">
        <v>2200000</v>
      </c>
      <c r="C3601" s="1" t="s">
        <v>113</v>
      </c>
      <c r="D3601" s="31"/>
      <c r="E3601" s="31"/>
      <c r="F3601" s="31"/>
      <c r="G3601" s="9" t="str">
        <f t="shared" si="112"/>
        <v/>
      </c>
      <c r="H3601" s="52" t="str">
        <f t="shared" si="113"/>
        <v/>
      </c>
    </row>
    <row r="3602" spans="1:8">
      <c r="B3602" s="1"/>
      <c r="C3602" s="1"/>
      <c r="D3602" s="31"/>
      <c r="E3602" s="31"/>
      <c r="F3602" s="31"/>
      <c r="G3602" s="9" t="str">
        <f t="shared" si="112"/>
        <v/>
      </c>
      <c r="H3602" s="52" t="str">
        <f t="shared" si="113"/>
        <v/>
      </c>
    </row>
    <row r="3603" spans="1:8">
      <c r="A3603" s="48" t="str">
        <f>('ANNEXURE B &amp; C'!AE$3)</f>
        <v>420401</v>
      </c>
      <c r="B3603" s="1">
        <v>2230000</v>
      </c>
      <c r="C3603" s="1" t="s">
        <v>114</v>
      </c>
      <c r="D3603" s="31"/>
      <c r="E3603" s="31"/>
      <c r="F3603" s="31"/>
      <c r="G3603" s="9" t="str">
        <f t="shared" si="112"/>
        <v/>
      </c>
      <c r="H3603" s="52" t="str">
        <f t="shared" si="113"/>
        <v/>
      </c>
    </row>
    <row r="3604" spans="1:8">
      <c r="A3604" s="48" t="str">
        <f>('ANNEXURE B &amp; C'!AE$3)</f>
        <v>420401</v>
      </c>
      <c r="B3604" s="2">
        <v>2231202</v>
      </c>
      <c r="C3604" s="2" t="s">
        <v>115</v>
      </c>
      <c r="D3604" s="20">
        <v>0</v>
      </c>
      <c r="E3604" s="20">
        <v>0</v>
      </c>
      <c r="F3604" s="38">
        <f>('ANNEXURE B &amp; C'!AE$137)</f>
        <v>0</v>
      </c>
      <c r="G3604" s="9" t="str">
        <f t="shared" si="112"/>
        <v/>
      </c>
      <c r="H3604" s="52" t="str">
        <f t="shared" si="113"/>
        <v/>
      </c>
    </row>
    <row r="3605" spans="1:8">
      <c r="A3605" s="48" t="str">
        <f>('ANNEXURE B &amp; C'!AE$3)</f>
        <v>420401</v>
      </c>
      <c r="B3605" s="2">
        <v>2231900</v>
      </c>
      <c r="C3605" s="2" t="s">
        <v>116</v>
      </c>
      <c r="D3605" s="20">
        <v>0</v>
      </c>
      <c r="E3605" s="20">
        <v>0</v>
      </c>
      <c r="F3605" s="38">
        <f>('ANNEXURE B &amp; C'!AE$138)</f>
        <v>0</v>
      </c>
      <c r="G3605" s="9" t="str">
        <f t="shared" si="112"/>
        <v/>
      </c>
      <c r="H3605" s="52" t="str">
        <f t="shared" si="113"/>
        <v/>
      </c>
    </row>
    <row r="3606" spans="1:8">
      <c r="A3606" s="48" t="str">
        <f>('ANNEXURE B &amp; C'!AE$3)</f>
        <v>420401</v>
      </c>
      <c r="B3606" s="3">
        <v>2239995</v>
      </c>
      <c r="C3606" s="3" t="s">
        <v>117</v>
      </c>
      <c r="D3606" s="39">
        <v>0</v>
      </c>
      <c r="E3606" s="39">
        <v>0</v>
      </c>
      <c r="F3606" s="39">
        <f>SUM(F3604:F3605)</f>
        <v>0</v>
      </c>
      <c r="G3606" s="9" t="str">
        <f t="shared" si="112"/>
        <v/>
      </c>
      <c r="H3606" s="52" t="str">
        <f t="shared" si="113"/>
        <v/>
      </c>
    </row>
    <row r="3607" spans="1:8">
      <c r="B3607" s="1"/>
      <c r="C3607" s="1"/>
      <c r="D3607" s="31"/>
      <c r="E3607" s="31"/>
      <c r="F3607" s="31"/>
      <c r="G3607" s="9" t="str">
        <f t="shared" si="112"/>
        <v/>
      </c>
      <c r="H3607" s="52" t="str">
        <f t="shared" si="113"/>
        <v/>
      </c>
    </row>
    <row r="3608" spans="1:8">
      <c r="A3608" s="48" t="str">
        <f>('ANNEXURE B &amp; C'!AE$3)</f>
        <v>420401</v>
      </c>
      <c r="B3608" s="1">
        <v>2240000</v>
      </c>
      <c r="C3608" s="1" t="s">
        <v>118</v>
      </c>
      <c r="D3608" s="31"/>
      <c r="E3608" s="31"/>
      <c r="F3608" s="31"/>
      <c r="G3608" s="9" t="str">
        <f t="shared" si="112"/>
        <v/>
      </c>
      <c r="H3608" s="52" t="str">
        <f t="shared" si="113"/>
        <v/>
      </c>
    </row>
    <row r="3609" spans="1:8">
      <c r="A3609" s="48" t="str">
        <f>('ANNEXURE B &amp; C'!AE$3)</f>
        <v>420401</v>
      </c>
      <c r="B3609" s="2">
        <v>2240001</v>
      </c>
      <c r="C3609" s="2" t="s">
        <v>119</v>
      </c>
      <c r="D3609" s="20">
        <v>0</v>
      </c>
      <c r="E3609" s="20">
        <v>0</v>
      </c>
      <c r="F3609" s="38">
        <f>('ANNEXURE B &amp; C'!AE$142)</f>
        <v>0</v>
      </c>
      <c r="G3609" s="9" t="str">
        <f t="shared" si="112"/>
        <v/>
      </c>
      <c r="H3609" s="52" t="str">
        <f t="shared" si="113"/>
        <v/>
      </c>
    </row>
    <row r="3610" spans="1:8">
      <c r="A3610" s="48" t="str">
        <f>('ANNEXURE B &amp; C'!AE$3)</f>
        <v>420401</v>
      </c>
      <c r="B3610" s="2">
        <v>2240002</v>
      </c>
      <c r="C3610" s="2" t="s">
        <v>120</v>
      </c>
      <c r="D3610" s="20">
        <v>0</v>
      </c>
      <c r="E3610" s="20">
        <v>0</v>
      </c>
      <c r="F3610" s="38">
        <f>('ANNEXURE B &amp; C'!AE$143)</f>
        <v>0</v>
      </c>
      <c r="G3610" s="9" t="str">
        <f t="shared" si="112"/>
        <v/>
      </c>
      <c r="H3610" s="52" t="str">
        <f t="shared" si="113"/>
        <v/>
      </c>
    </row>
    <row r="3611" spans="1:8">
      <c r="A3611" s="48" t="str">
        <f>('ANNEXURE B &amp; C'!AE$3)</f>
        <v>420401</v>
      </c>
      <c r="B3611" s="2">
        <v>2240400</v>
      </c>
      <c r="C3611" s="2" t="s">
        <v>121</v>
      </c>
      <c r="D3611" s="20">
        <v>0</v>
      </c>
      <c r="E3611" s="20">
        <v>0</v>
      </c>
      <c r="F3611" s="38">
        <f>('ANNEXURE B &amp; C'!AE$144)</f>
        <v>0</v>
      </c>
      <c r="G3611" s="9" t="str">
        <f t="shared" si="112"/>
        <v/>
      </c>
      <c r="H3611" s="52" t="str">
        <f t="shared" si="113"/>
        <v/>
      </c>
    </row>
    <row r="3612" spans="1:8">
      <c r="A3612" s="48" t="str">
        <f>('ANNEXURE B &amp; C'!AE$3)</f>
        <v>420401</v>
      </c>
      <c r="B3612" s="2">
        <v>2240500</v>
      </c>
      <c r="C3612" s="2" t="s">
        <v>122</v>
      </c>
      <c r="D3612" s="20">
        <v>0</v>
      </c>
      <c r="E3612" s="20">
        <v>0</v>
      </c>
      <c r="F3612" s="38">
        <f>('ANNEXURE B &amp; C'!AE$145)</f>
        <v>0</v>
      </c>
      <c r="G3612" s="9" t="str">
        <f t="shared" si="112"/>
        <v/>
      </c>
      <c r="H3612" s="52" t="str">
        <f t="shared" si="113"/>
        <v/>
      </c>
    </row>
    <row r="3613" spans="1:8">
      <c r="A3613" s="48" t="str">
        <f>('ANNEXURE B &amp; C'!AE$3)</f>
        <v>420401</v>
      </c>
      <c r="B3613" s="3">
        <v>2249995</v>
      </c>
      <c r="C3613" s="3" t="s">
        <v>123</v>
      </c>
      <c r="D3613" s="39">
        <v>0</v>
      </c>
      <c r="E3613" s="39">
        <v>0</v>
      </c>
      <c r="F3613" s="39">
        <f>SUM(F3609:F3612)</f>
        <v>0</v>
      </c>
      <c r="G3613" s="9" t="str">
        <f t="shared" si="112"/>
        <v/>
      </c>
      <c r="H3613" s="52" t="str">
        <f t="shared" si="113"/>
        <v/>
      </c>
    </row>
    <row r="3614" spans="1:8">
      <c r="B3614" s="1"/>
      <c r="C3614" s="1"/>
      <c r="D3614" s="31"/>
      <c r="E3614" s="31"/>
      <c r="F3614" s="31"/>
      <c r="G3614" s="9" t="str">
        <f t="shared" si="112"/>
        <v/>
      </c>
      <c r="H3614" s="52" t="str">
        <f t="shared" si="113"/>
        <v/>
      </c>
    </row>
    <row r="3615" spans="1:8">
      <c r="A3615" s="48" t="str">
        <f>('ANNEXURE B &amp; C'!AE$3)</f>
        <v>420401</v>
      </c>
      <c r="B3615" s="1">
        <v>2260000</v>
      </c>
      <c r="C3615" s="1" t="s">
        <v>124</v>
      </c>
      <c r="D3615" s="31"/>
      <c r="E3615" s="31"/>
      <c r="F3615" s="31"/>
      <c r="G3615" s="9" t="str">
        <f t="shared" si="112"/>
        <v/>
      </c>
      <c r="H3615" s="52" t="str">
        <f t="shared" si="113"/>
        <v/>
      </c>
    </row>
    <row r="3616" spans="1:8">
      <c r="A3616" s="48" t="str">
        <f>('ANNEXURE B &amp; C'!AE$3)</f>
        <v>420401</v>
      </c>
      <c r="B3616" s="2">
        <v>2260806</v>
      </c>
      <c r="C3616" s="2" t="s">
        <v>125</v>
      </c>
      <c r="D3616" s="20">
        <v>0</v>
      </c>
      <c r="E3616" s="20">
        <v>0</v>
      </c>
      <c r="F3616" s="38">
        <f>('ANNEXURE B &amp; C'!AE$149)</f>
        <v>0</v>
      </c>
      <c r="G3616" s="9" t="str">
        <f t="shared" si="112"/>
        <v/>
      </c>
      <c r="H3616" s="52" t="str">
        <f t="shared" si="113"/>
        <v/>
      </c>
    </row>
    <row r="3617" spans="1:8">
      <c r="A3617" s="48" t="str">
        <f>('ANNEXURE B &amp; C'!AE$3)</f>
        <v>420401</v>
      </c>
      <c r="B3617" s="2">
        <v>2260808</v>
      </c>
      <c r="C3617" s="2" t="s">
        <v>126</v>
      </c>
      <c r="D3617" s="20">
        <v>0</v>
      </c>
      <c r="E3617" s="20">
        <v>0</v>
      </c>
      <c r="F3617" s="38">
        <f>('ANNEXURE B &amp; C'!AE$150)</f>
        <v>0</v>
      </c>
      <c r="G3617" s="9" t="str">
        <f t="shared" si="112"/>
        <v/>
      </c>
      <c r="H3617" s="52" t="str">
        <f t="shared" si="113"/>
        <v/>
      </c>
    </row>
    <row r="3618" spans="1:8">
      <c r="A3618" s="48" t="str">
        <f>('ANNEXURE B &amp; C'!AE$3)</f>
        <v>420401</v>
      </c>
      <c r="B3618" s="2">
        <v>2260810</v>
      </c>
      <c r="C3618" s="2" t="s">
        <v>127</v>
      </c>
      <c r="D3618" s="20">
        <v>0</v>
      </c>
      <c r="E3618" s="20">
        <v>0</v>
      </c>
      <c r="F3618" s="38">
        <f>('ANNEXURE B &amp; C'!AE$151)</f>
        <v>0</v>
      </c>
      <c r="G3618" s="9" t="str">
        <f t="shared" si="112"/>
        <v/>
      </c>
      <c r="H3618" s="52" t="str">
        <f t="shared" si="113"/>
        <v/>
      </c>
    </row>
    <row r="3619" spans="1:8">
      <c r="A3619" s="48" t="str">
        <f>('ANNEXURE B &amp; C'!AE$3)</f>
        <v>420401</v>
      </c>
      <c r="B3619" s="3">
        <v>2269995</v>
      </c>
      <c r="C3619" s="3" t="s">
        <v>128</v>
      </c>
      <c r="D3619" s="39">
        <v>0</v>
      </c>
      <c r="E3619" s="39">
        <v>0</v>
      </c>
      <c r="F3619" s="39">
        <f>SUM(F3616:F3618)</f>
        <v>0</v>
      </c>
      <c r="G3619" s="9" t="str">
        <f t="shared" si="112"/>
        <v/>
      </c>
      <c r="H3619" s="52" t="str">
        <f t="shared" si="113"/>
        <v/>
      </c>
    </row>
    <row r="3620" spans="1:8">
      <c r="B3620" s="1"/>
      <c r="C3620" s="1"/>
      <c r="D3620" s="31"/>
      <c r="E3620" s="31"/>
      <c r="F3620" s="31"/>
      <c r="G3620" s="9" t="str">
        <f t="shared" si="112"/>
        <v/>
      </c>
      <c r="H3620" s="52" t="str">
        <f t="shared" si="113"/>
        <v/>
      </c>
    </row>
    <row r="3621" spans="1:8">
      <c r="A3621" s="48" t="str">
        <f>('ANNEXURE B &amp; C'!AE$3)</f>
        <v>420401</v>
      </c>
      <c r="B3621" s="1">
        <v>2270000</v>
      </c>
      <c r="C3621" s="1" t="s">
        <v>129</v>
      </c>
      <c r="D3621" s="31"/>
      <c r="E3621" s="31"/>
      <c r="F3621" s="31"/>
      <c r="G3621" s="9" t="str">
        <f t="shared" si="112"/>
        <v/>
      </c>
      <c r="H3621" s="52" t="str">
        <f t="shared" si="113"/>
        <v/>
      </c>
    </row>
    <row r="3622" spans="1:8">
      <c r="A3622" s="48" t="str">
        <f>('ANNEXURE B &amp; C'!AE$3)</f>
        <v>420401</v>
      </c>
      <c r="B3622" s="2">
        <v>2271701</v>
      </c>
      <c r="C3622" s="2" t="s">
        <v>130</v>
      </c>
      <c r="D3622" s="20">
        <v>0</v>
      </c>
      <c r="E3622" s="20">
        <v>0</v>
      </c>
      <c r="F3622" s="38">
        <f>('ANNEXURE B &amp; C'!AE$155)</f>
        <v>0</v>
      </c>
      <c r="G3622" s="9" t="str">
        <f t="shared" si="112"/>
        <v/>
      </c>
      <c r="H3622" s="52" t="str">
        <f t="shared" si="113"/>
        <v/>
      </c>
    </row>
    <row r="3623" spans="1:8">
      <c r="A3623" s="48" t="str">
        <f>('ANNEXURE B &amp; C'!AE$3)</f>
        <v>420401</v>
      </c>
      <c r="B3623" s="2">
        <v>2271702</v>
      </c>
      <c r="C3623" s="2" t="s">
        <v>131</v>
      </c>
      <c r="D3623" s="20">
        <v>0</v>
      </c>
      <c r="E3623" s="20">
        <v>0</v>
      </c>
      <c r="F3623" s="38">
        <f>('ANNEXURE B &amp; C'!AE$156)</f>
        <v>0</v>
      </c>
      <c r="G3623" s="9" t="str">
        <f t="shared" si="112"/>
        <v/>
      </c>
      <c r="H3623" s="52" t="str">
        <f t="shared" si="113"/>
        <v/>
      </c>
    </row>
    <row r="3624" spans="1:8">
      <c r="A3624" s="48" t="str">
        <f>('ANNEXURE B &amp; C'!AE$3)</f>
        <v>420401</v>
      </c>
      <c r="B3624" s="2">
        <v>2271703</v>
      </c>
      <c r="C3624" s="2" t="s">
        <v>132</v>
      </c>
      <c r="D3624" s="20">
        <v>0</v>
      </c>
      <c r="E3624" s="20">
        <v>0</v>
      </c>
      <c r="F3624" s="38">
        <f>('ANNEXURE B &amp; C'!AE$157)</f>
        <v>0</v>
      </c>
      <c r="G3624" s="9" t="str">
        <f t="shared" si="112"/>
        <v/>
      </c>
      <c r="H3624" s="52" t="str">
        <f t="shared" si="113"/>
        <v/>
      </c>
    </row>
    <row r="3625" spans="1:8">
      <c r="A3625" s="48" t="str">
        <f>('ANNEXURE B &amp; C'!AE$3)</f>
        <v>420401</v>
      </c>
      <c r="B3625" s="2">
        <v>2271704</v>
      </c>
      <c r="C3625" s="2" t="s">
        <v>133</v>
      </c>
      <c r="D3625" s="20">
        <v>0</v>
      </c>
      <c r="E3625" s="20">
        <v>0</v>
      </c>
      <c r="F3625" s="38">
        <f>('ANNEXURE B &amp; C'!AE$158)</f>
        <v>0</v>
      </c>
      <c r="G3625" s="9" t="str">
        <f t="shared" si="112"/>
        <v/>
      </c>
      <c r="H3625" s="52" t="str">
        <f t="shared" si="113"/>
        <v/>
      </c>
    </row>
    <row r="3626" spans="1:8">
      <c r="A3626" s="48" t="str">
        <f>('ANNEXURE B &amp; C'!AE$3)</f>
        <v>420401</v>
      </c>
      <c r="B3626" s="3">
        <v>2279995</v>
      </c>
      <c r="C3626" s="3" t="s">
        <v>134</v>
      </c>
      <c r="D3626" s="35">
        <v>0</v>
      </c>
      <c r="E3626" s="35">
        <v>0</v>
      </c>
      <c r="F3626" s="35">
        <f>SUM(F3622:F3625)</f>
        <v>0</v>
      </c>
      <c r="G3626" s="9" t="str">
        <f t="shared" si="112"/>
        <v/>
      </c>
      <c r="H3626" s="52" t="str">
        <f t="shared" si="113"/>
        <v/>
      </c>
    </row>
    <row r="3627" spans="1:8">
      <c r="B3627" s="1"/>
      <c r="C3627" s="1"/>
      <c r="D3627" s="31"/>
      <c r="E3627" s="31"/>
      <c r="F3627" s="31"/>
      <c r="G3627" s="9" t="str">
        <f t="shared" si="112"/>
        <v/>
      </c>
      <c r="H3627" s="52" t="str">
        <f t="shared" si="113"/>
        <v/>
      </c>
    </row>
    <row r="3628" spans="1:8">
      <c r="A3628" s="48" t="str">
        <f>('ANNEXURE B &amp; C'!AE$3)</f>
        <v>420401</v>
      </c>
      <c r="B3628" s="1">
        <v>2280000</v>
      </c>
      <c r="C3628" s="1" t="s">
        <v>135</v>
      </c>
      <c r="D3628" s="31"/>
      <c r="E3628" s="31"/>
      <c r="F3628" s="31"/>
      <c r="G3628" s="9" t="str">
        <f t="shared" si="112"/>
        <v/>
      </c>
      <c r="H3628" s="52" t="str">
        <f t="shared" si="113"/>
        <v/>
      </c>
    </row>
    <row r="3629" spans="1:8">
      <c r="A3629" s="48" t="str">
        <f>('ANNEXURE B &amp; C'!AE$3)</f>
        <v>420401</v>
      </c>
      <c r="B3629" s="2">
        <v>2280001</v>
      </c>
      <c r="C3629" s="2" t="s">
        <v>136</v>
      </c>
      <c r="D3629" s="20">
        <v>0</v>
      </c>
      <c r="E3629" s="20">
        <v>0</v>
      </c>
      <c r="F3629" s="38">
        <f>('ANNEXURE B &amp; C'!AE$162)</f>
        <v>0</v>
      </c>
      <c r="G3629" s="9" t="str">
        <f t="shared" si="112"/>
        <v/>
      </c>
      <c r="H3629" s="52" t="str">
        <f t="shared" si="113"/>
        <v/>
      </c>
    </row>
    <row r="3630" spans="1:8">
      <c r="A3630" s="48" t="str">
        <f>('ANNEXURE B &amp; C'!AE$3)</f>
        <v>420401</v>
      </c>
      <c r="B3630" s="2">
        <v>2280002</v>
      </c>
      <c r="C3630" s="2" t="s">
        <v>137</v>
      </c>
      <c r="D3630" s="20">
        <v>0</v>
      </c>
      <c r="E3630" s="20">
        <v>0</v>
      </c>
      <c r="F3630" s="38">
        <f>('ANNEXURE B &amp; C'!AE$163)</f>
        <v>0</v>
      </c>
      <c r="G3630" s="9" t="str">
        <f t="shared" si="112"/>
        <v/>
      </c>
      <c r="H3630" s="52" t="str">
        <f t="shared" si="113"/>
        <v/>
      </c>
    </row>
    <row r="3631" spans="1:8">
      <c r="A3631" s="48" t="str">
        <f>('ANNEXURE B &amp; C'!AE$3)</f>
        <v>420401</v>
      </c>
      <c r="B3631" s="3">
        <v>2289995</v>
      </c>
      <c r="C3631" s="3" t="s">
        <v>138</v>
      </c>
      <c r="D3631" s="39">
        <v>0</v>
      </c>
      <c r="E3631" s="39">
        <v>0</v>
      </c>
      <c r="F3631" s="39">
        <f>SUM(F3629:F3630)</f>
        <v>0</v>
      </c>
      <c r="G3631" s="9" t="str">
        <f t="shared" si="112"/>
        <v/>
      </c>
      <c r="H3631" s="52" t="str">
        <f t="shared" si="113"/>
        <v/>
      </c>
    </row>
    <row r="3632" spans="1:8">
      <c r="B3632" s="1"/>
      <c r="C3632" s="1"/>
      <c r="D3632" s="31"/>
      <c r="E3632" s="31"/>
      <c r="F3632" s="31"/>
      <c r="G3632" s="9" t="str">
        <f t="shared" si="112"/>
        <v/>
      </c>
      <c r="H3632" s="52" t="str">
        <f t="shared" si="113"/>
        <v/>
      </c>
    </row>
    <row r="3633" spans="1:8">
      <c r="A3633" s="48" t="str">
        <f>('ANNEXURE B &amp; C'!AE$3)</f>
        <v>420401</v>
      </c>
      <c r="B3633" s="1">
        <v>2300000</v>
      </c>
      <c r="C3633" s="1" t="s">
        <v>139</v>
      </c>
      <c r="D3633" s="31"/>
      <c r="E3633" s="31"/>
      <c r="F3633" s="31"/>
      <c r="G3633" s="9" t="str">
        <f t="shared" si="112"/>
        <v/>
      </c>
      <c r="H3633" s="52" t="str">
        <f t="shared" si="113"/>
        <v/>
      </c>
    </row>
    <row r="3634" spans="1:8">
      <c r="A3634" s="48" t="str">
        <f>('ANNEXURE B &amp; C'!AE$3)</f>
        <v>420401</v>
      </c>
      <c r="B3634" s="2">
        <v>2300001</v>
      </c>
      <c r="C3634" s="2" t="s">
        <v>140</v>
      </c>
      <c r="D3634" s="20">
        <v>0</v>
      </c>
      <c r="E3634" s="20">
        <v>0</v>
      </c>
      <c r="F3634" s="38">
        <f>('ANNEXURE B &amp; C'!AE$167)</f>
        <v>0</v>
      </c>
      <c r="G3634" s="9" t="str">
        <f t="shared" si="112"/>
        <v/>
      </c>
      <c r="H3634" s="52" t="str">
        <f t="shared" si="113"/>
        <v/>
      </c>
    </row>
    <row r="3635" spans="1:8">
      <c r="A3635" s="48" t="str">
        <f>('ANNEXURE B &amp; C'!AE$3)</f>
        <v>420401</v>
      </c>
      <c r="B3635" s="2">
        <v>2300002</v>
      </c>
      <c r="C3635" s="2" t="s">
        <v>141</v>
      </c>
      <c r="D3635" s="20">
        <v>0</v>
      </c>
      <c r="E3635" s="20">
        <v>0</v>
      </c>
      <c r="F3635" s="38">
        <f>('ANNEXURE B &amp; C'!AE$168)</f>
        <v>0</v>
      </c>
      <c r="G3635" s="9" t="str">
        <f t="shared" si="112"/>
        <v/>
      </c>
      <c r="H3635" s="52" t="str">
        <f t="shared" si="113"/>
        <v/>
      </c>
    </row>
    <row r="3636" spans="1:8">
      <c r="A3636" s="48" t="str">
        <f>('ANNEXURE B &amp; C'!AE$3)</f>
        <v>420401</v>
      </c>
      <c r="B3636" s="2">
        <v>2300003</v>
      </c>
      <c r="C3636" s="2" t="s">
        <v>142</v>
      </c>
      <c r="D3636" s="20">
        <v>0</v>
      </c>
      <c r="E3636" s="20">
        <v>0</v>
      </c>
      <c r="F3636" s="38">
        <f>('ANNEXURE B &amp; C'!AE$169)</f>
        <v>0</v>
      </c>
      <c r="G3636" s="9" t="str">
        <f t="shared" si="112"/>
        <v/>
      </c>
      <c r="H3636" s="52" t="str">
        <f t="shared" si="113"/>
        <v/>
      </c>
    </row>
    <row r="3637" spans="1:8">
      <c r="A3637" s="48" t="str">
        <f>('ANNEXURE B &amp; C'!AE$3)</f>
        <v>420401</v>
      </c>
      <c r="B3637" s="2">
        <v>2300204</v>
      </c>
      <c r="C3637" s="2" t="s">
        <v>143</v>
      </c>
      <c r="D3637" s="20">
        <v>0</v>
      </c>
      <c r="E3637" s="20">
        <v>0</v>
      </c>
      <c r="F3637" s="38">
        <f>('ANNEXURE B &amp; C'!AE$170)</f>
        <v>0</v>
      </c>
      <c r="G3637" s="9" t="str">
        <f t="shared" si="112"/>
        <v/>
      </c>
      <c r="H3637" s="52" t="str">
        <f t="shared" si="113"/>
        <v/>
      </c>
    </row>
    <row r="3638" spans="1:8">
      <c r="A3638" s="48" t="str">
        <f>('ANNEXURE B &amp; C'!AE$3)</f>
        <v>420401</v>
      </c>
      <c r="B3638" s="2">
        <v>2300800</v>
      </c>
      <c r="C3638" s="2" t="s">
        <v>144</v>
      </c>
      <c r="D3638" s="20">
        <v>0</v>
      </c>
      <c r="E3638" s="20">
        <v>0</v>
      </c>
      <c r="F3638" s="38">
        <f>('ANNEXURE B &amp; C'!AE$171)</f>
        <v>0</v>
      </c>
      <c r="G3638" s="9" t="str">
        <f t="shared" si="112"/>
        <v/>
      </c>
      <c r="H3638" s="52" t="str">
        <f t="shared" si="113"/>
        <v/>
      </c>
    </row>
    <row r="3639" spans="1:8">
      <c r="A3639" s="48" t="str">
        <f>('ANNEXURE B &amp; C'!AE$3)</f>
        <v>420401</v>
      </c>
      <c r="B3639" s="2">
        <v>2300801</v>
      </c>
      <c r="C3639" s="2" t="s">
        <v>145</v>
      </c>
      <c r="D3639" s="20">
        <v>0</v>
      </c>
      <c r="E3639" s="20">
        <v>0</v>
      </c>
      <c r="F3639" s="38">
        <f>('ANNEXURE B &amp; C'!AE$172)</f>
        <v>0</v>
      </c>
      <c r="G3639" s="9" t="str">
        <f t="shared" si="112"/>
        <v/>
      </c>
      <c r="H3639" s="52" t="str">
        <f t="shared" si="113"/>
        <v/>
      </c>
    </row>
    <row r="3640" spans="1:8">
      <c r="A3640" s="48" t="str">
        <f>('ANNEXURE B &amp; C'!AE$3)</f>
        <v>420401</v>
      </c>
      <c r="B3640" s="2">
        <v>2300803</v>
      </c>
      <c r="C3640" s="2" t="s">
        <v>146</v>
      </c>
      <c r="D3640" s="20">
        <v>0</v>
      </c>
      <c r="E3640" s="20">
        <v>0</v>
      </c>
      <c r="F3640" s="38">
        <f>('ANNEXURE B &amp; C'!AE$173)</f>
        <v>0</v>
      </c>
      <c r="G3640" s="9" t="str">
        <f t="shared" si="112"/>
        <v/>
      </c>
      <c r="H3640" s="52" t="str">
        <f t="shared" si="113"/>
        <v/>
      </c>
    </row>
    <row r="3641" spans="1:8">
      <c r="A3641" s="48" t="str">
        <f>('ANNEXURE B &amp; C'!AE$3)</f>
        <v>420401</v>
      </c>
      <c r="B3641" s="2">
        <v>2301503</v>
      </c>
      <c r="C3641" s="2" t="s">
        <v>147</v>
      </c>
      <c r="D3641" s="20">
        <v>0</v>
      </c>
      <c r="E3641" s="20">
        <v>0</v>
      </c>
      <c r="F3641" s="38">
        <f>('ANNEXURE B &amp; C'!AE$174)</f>
        <v>0</v>
      </c>
      <c r="G3641" s="9" t="str">
        <f t="shared" si="112"/>
        <v/>
      </c>
      <c r="H3641" s="52" t="str">
        <f t="shared" si="113"/>
        <v/>
      </c>
    </row>
    <row r="3642" spans="1:8">
      <c r="A3642" s="48" t="str">
        <f>('ANNEXURE B &amp; C'!AE$3)</f>
        <v>420401</v>
      </c>
      <c r="B3642" s="2">
        <v>2301802</v>
      </c>
      <c r="C3642" s="2" t="s">
        <v>148</v>
      </c>
      <c r="D3642" s="20">
        <v>0</v>
      </c>
      <c r="E3642" s="20">
        <v>0</v>
      </c>
      <c r="F3642" s="38">
        <f>('ANNEXURE B &amp; C'!AE$175)</f>
        <v>0</v>
      </c>
      <c r="G3642" s="9" t="str">
        <f t="shared" si="112"/>
        <v/>
      </c>
      <c r="H3642" s="52" t="str">
        <f t="shared" si="113"/>
        <v/>
      </c>
    </row>
    <row r="3643" spans="1:8">
      <c r="A3643" s="48" t="str">
        <f>('ANNEXURE B &amp; C'!AE$3)</f>
        <v>420401</v>
      </c>
      <c r="B3643" s="2">
        <v>2301803</v>
      </c>
      <c r="C3643" s="2" t="s">
        <v>149</v>
      </c>
      <c r="D3643" s="20">
        <v>0</v>
      </c>
      <c r="E3643" s="20">
        <v>0</v>
      </c>
      <c r="F3643" s="38">
        <f>('ANNEXURE B &amp; C'!AE$176)</f>
        <v>0</v>
      </c>
      <c r="G3643" s="9" t="str">
        <f t="shared" si="112"/>
        <v/>
      </c>
      <c r="H3643" s="52" t="str">
        <f t="shared" si="113"/>
        <v/>
      </c>
    </row>
    <row r="3644" spans="1:8">
      <c r="A3644" s="48" t="str">
        <f>('ANNEXURE B &amp; C'!AE$3)</f>
        <v>420401</v>
      </c>
      <c r="B3644" s="2">
        <v>2301900</v>
      </c>
      <c r="C3644" s="2" t="s">
        <v>150</v>
      </c>
      <c r="D3644" s="20">
        <v>0</v>
      </c>
      <c r="E3644" s="20">
        <v>0</v>
      </c>
      <c r="F3644" s="38">
        <f>('ANNEXURE B &amp; C'!AE$177)</f>
        <v>0</v>
      </c>
      <c r="G3644" s="9" t="str">
        <f t="shared" si="112"/>
        <v/>
      </c>
      <c r="H3644" s="52" t="str">
        <f t="shared" si="113"/>
        <v/>
      </c>
    </row>
    <row r="3645" spans="1:8">
      <c r="A3645" s="48" t="str">
        <f>('ANNEXURE B &amp; C'!AE$3)</f>
        <v>420401</v>
      </c>
      <c r="B3645" s="2">
        <v>2301901</v>
      </c>
      <c r="C3645" s="2" t="s">
        <v>151</v>
      </c>
      <c r="D3645" s="20">
        <v>0</v>
      </c>
      <c r="E3645" s="20">
        <v>0</v>
      </c>
      <c r="F3645" s="38">
        <f>('ANNEXURE B &amp; C'!AE$178)</f>
        <v>0</v>
      </c>
      <c r="G3645" s="9" t="str">
        <f t="shared" si="112"/>
        <v/>
      </c>
      <c r="H3645" s="52" t="str">
        <f t="shared" si="113"/>
        <v/>
      </c>
    </row>
    <row r="3646" spans="1:8">
      <c r="A3646" s="48" t="str">
        <f>('ANNEXURE B &amp; C'!AE$3)</f>
        <v>420401</v>
      </c>
      <c r="B3646" s="3">
        <v>2309995</v>
      </c>
      <c r="C3646" s="3" t="s">
        <v>152</v>
      </c>
      <c r="D3646" s="39">
        <v>0</v>
      </c>
      <c r="E3646" s="39">
        <v>0</v>
      </c>
      <c r="F3646" s="39">
        <f>SUM(F3634:F3645)</f>
        <v>0</v>
      </c>
      <c r="G3646" s="9" t="str">
        <f t="shared" si="112"/>
        <v/>
      </c>
      <c r="H3646" s="52" t="str">
        <f t="shared" si="113"/>
        <v/>
      </c>
    </row>
    <row r="3647" spans="1:8">
      <c r="B3647" s="1"/>
      <c r="C3647" s="1"/>
      <c r="D3647" s="31"/>
      <c r="E3647" s="31"/>
      <c r="F3647" s="31"/>
      <c r="G3647" s="9" t="str">
        <f t="shared" si="112"/>
        <v/>
      </c>
      <c r="H3647" s="52" t="str">
        <f t="shared" si="113"/>
        <v/>
      </c>
    </row>
    <row r="3648" spans="1:8" ht="15.75" thickBot="1">
      <c r="A3648" s="48" t="str">
        <f>('ANNEXURE B &amp; C'!AE$3)</f>
        <v>420401</v>
      </c>
      <c r="B3648" s="4">
        <v>2359997</v>
      </c>
      <c r="C3648" s="4" t="s">
        <v>153</v>
      </c>
      <c r="D3648" s="40">
        <v>0</v>
      </c>
      <c r="E3648" s="40">
        <v>0</v>
      </c>
      <c r="F3648" s="40">
        <f>SUM(F3646+F3631+F3626+F3619+F3613+F3606)</f>
        <v>0</v>
      </c>
      <c r="G3648" s="9" t="str">
        <f t="shared" si="112"/>
        <v/>
      </c>
      <c r="H3648" s="52" t="str">
        <f t="shared" si="113"/>
        <v/>
      </c>
    </row>
    <row r="3649" spans="1:8" ht="15.75" thickTop="1">
      <c r="B3649" s="1"/>
      <c r="C3649" s="1"/>
      <c r="D3649" s="31"/>
      <c r="E3649" s="31"/>
      <c r="F3649" s="31"/>
      <c r="G3649" s="9" t="str">
        <f t="shared" si="112"/>
        <v/>
      </c>
      <c r="H3649" s="52" t="str">
        <f t="shared" si="113"/>
        <v/>
      </c>
    </row>
    <row r="3650" spans="1:8" ht="15.75" thickBot="1">
      <c r="A3650" s="48" t="str">
        <f>('ANNEXURE B &amp; C'!AE$3)</f>
        <v>420401</v>
      </c>
      <c r="B3650" s="5">
        <v>2379995</v>
      </c>
      <c r="C3650" s="5" t="s">
        <v>154</v>
      </c>
      <c r="D3650" s="41">
        <v>0</v>
      </c>
      <c r="E3650" s="41">
        <v>0</v>
      </c>
      <c r="F3650" s="41">
        <f>SUM(F3648)</f>
        <v>0</v>
      </c>
      <c r="G3650" s="9" t="str">
        <f t="shared" si="112"/>
        <v/>
      </c>
      <c r="H3650" s="52" t="str">
        <f t="shared" si="113"/>
        <v/>
      </c>
    </row>
    <row r="3651" spans="1:8">
      <c r="B3651" s="1"/>
      <c r="C3651" s="1"/>
      <c r="D3651" s="31"/>
      <c r="E3651" s="31"/>
      <c r="F3651" s="31"/>
      <c r="G3651" s="9" t="str">
        <f t="shared" si="112"/>
        <v/>
      </c>
      <c r="H3651" s="52" t="str">
        <f t="shared" si="113"/>
        <v/>
      </c>
    </row>
    <row r="3652" spans="1:8" ht="15.75" thickBot="1">
      <c r="A3652" s="48" t="str">
        <f>('ANNEXURE B &amp; C'!AE$3)</f>
        <v>420401</v>
      </c>
      <c r="B3652" s="5">
        <v>2459998</v>
      </c>
      <c r="C3652" s="5" t="s">
        <v>155</v>
      </c>
      <c r="D3652" s="41">
        <v>0</v>
      </c>
      <c r="E3652" s="41">
        <v>0</v>
      </c>
      <c r="F3652" s="41">
        <f>SUM(F3650)</f>
        <v>0</v>
      </c>
      <c r="G3652" s="9" t="str">
        <f t="shared" si="112"/>
        <v/>
      </c>
      <c r="H3652" s="52" t="str">
        <f t="shared" si="113"/>
        <v/>
      </c>
    </row>
    <row r="3653" spans="1:8">
      <c r="B3653" s="1"/>
      <c r="C3653" s="1"/>
      <c r="D3653" s="31"/>
      <c r="E3653" s="31"/>
      <c r="F3653" s="31"/>
      <c r="G3653" s="9" t="str">
        <f t="shared" si="112"/>
        <v/>
      </c>
      <c r="H3653" s="52" t="str">
        <f t="shared" si="113"/>
        <v/>
      </c>
    </row>
    <row r="3654" spans="1:8">
      <c r="A3654" s="48" t="str">
        <f>('ANNEXURE B &amp; C'!AE$3)</f>
        <v>420401</v>
      </c>
      <c r="B3654" s="1">
        <v>3010000</v>
      </c>
      <c r="C3654" s="1" t="s">
        <v>156</v>
      </c>
      <c r="D3654" s="31"/>
      <c r="E3654" s="31"/>
      <c r="F3654" s="31"/>
      <c r="G3654" s="9" t="str">
        <f t="shared" si="112"/>
        <v/>
      </c>
      <c r="H3654" s="52" t="str">
        <f t="shared" si="113"/>
        <v/>
      </c>
    </row>
    <row r="3655" spans="1:8">
      <c r="A3655" s="48" t="str">
        <f>('ANNEXURE B &amp; C'!AE$3)</f>
        <v>420401</v>
      </c>
      <c r="B3655" s="2">
        <v>3010001</v>
      </c>
      <c r="C3655" s="2" t="s">
        <v>112</v>
      </c>
      <c r="D3655" s="38">
        <v>2442025</v>
      </c>
      <c r="E3655" s="38">
        <v>1264821.82</v>
      </c>
      <c r="F3655" s="38">
        <f>('ANNEXURE B &amp; C'!AE$188)</f>
        <v>2948538</v>
      </c>
      <c r="G3655" s="9" t="str">
        <f t="shared" si="112"/>
        <v/>
      </c>
      <c r="H3655" s="52">
        <f t="shared" si="113"/>
        <v>0.20741515750248257</v>
      </c>
    </row>
    <row r="3656" spans="1:8">
      <c r="A3656" s="48" t="str">
        <f>('ANNEXURE B &amp; C'!AE$3)</f>
        <v>420401</v>
      </c>
      <c r="B3656" s="2">
        <v>3010002</v>
      </c>
      <c r="C3656" s="2" t="s">
        <v>155</v>
      </c>
      <c r="D3656" s="38">
        <v>0</v>
      </c>
      <c r="E3656" s="38">
        <v>0</v>
      </c>
      <c r="F3656" s="38">
        <f>('ANNEXURE B &amp; C'!AE$189)</f>
        <v>0</v>
      </c>
      <c r="G3656" s="9" t="str">
        <f t="shared" si="112"/>
        <v/>
      </c>
      <c r="H3656" s="52" t="str">
        <f t="shared" si="113"/>
        <v/>
      </c>
    </row>
    <row r="3657" spans="1:8">
      <c r="A3657" s="48" t="str">
        <f>('ANNEXURE B &amp; C'!AE$3)</f>
        <v>420401</v>
      </c>
      <c r="B3657" s="2"/>
      <c r="C3657" s="1" t="s">
        <v>338</v>
      </c>
      <c r="D3657" s="39"/>
      <c r="E3657" s="39"/>
      <c r="F3657" s="39">
        <f>('ANNEXURE B &amp; C'!AE$190)</f>
        <v>0</v>
      </c>
      <c r="G3657" s="9" t="str">
        <f t="shared" si="112"/>
        <v/>
      </c>
      <c r="H3657" s="52" t="str">
        <f t="shared" si="113"/>
        <v/>
      </c>
    </row>
    <row r="3658" spans="1:8" ht="15.75" thickBot="1">
      <c r="A3658" s="48" t="str">
        <f>('ANNEXURE B &amp; C'!AE$3)</f>
        <v>420401</v>
      </c>
      <c r="B3658" s="5">
        <v>3019995</v>
      </c>
      <c r="C3658" s="5" t="s">
        <v>339</v>
      </c>
      <c r="D3658" s="37">
        <v>2442025</v>
      </c>
      <c r="E3658" s="37">
        <v>1264821.82</v>
      </c>
      <c r="F3658" s="37">
        <f>('ANNEXURE B &amp; C'!AE$191)</f>
        <v>2948538</v>
      </c>
      <c r="G3658" s="9" t="str">
        <f t="shared" ref="G3658:G3721" si="114">IF(E3658&lt;0.01,"",IF(E3658&gt;F3658,"BUDGET ERROR - INSUFICIENT",""))</f>
        <v/>
      </c>
      <c r="H3658" s="52">
        <f t="shared" ref="H3658:H3721" si="115">IF(F3658&lt;0.1,"",IF(D3658=0,"NO ORIGINAL BUDGET",(F3658-D3658)/D3658))</f>
        <v>0.20741515750248257</v>
      </c>
    </row>
    <row r="3659" spans="1:8">
      <c r="B3659" s="1"/>
      <c r="C3659" s="1"/>
      <c r="D3659" s="31"/>
      <c r="E3659" s="31"/>
      <c r="F3659" s="31"/>
      <c r="G3659" s="9" t="str">
        <f t="shared" si="114"/>
        <v/>
      </c>
      <c r="H3659" s="52" t="str">
        <f t="shared" si="115"/>
        <v/>
      </c>
    </row>
    <row r="3660" spans="1:8">
      <c r="A3660" s="48" t="str">
        <f>('ANNEXURE B &amp; C'!AE$3)</f>
        <v>420401</v>
      </c>
      <c r="B3660" s="1">
        <v>4030000</v>
      </c>
      <c r="C3660" s="1" t="s">
        <v>157</v>
      </c>
      <c r="D3660" s="31"/>
      <c r="E3660" s="31"/>
      <c r="F3660" s="31"/>
      <c r="G3660" s="9" t="str">
        <f t="shared" si="114"/>
        <v/>
      </c>
      <c r="H3660" s="52" t="str">
        <f t="shared" si="115"/>
        <v/>
      </c>
    </row>
    <row r="3661" spans="1:8">
      <c r="A3661" s="48" t="str">
        <f>('ANNEXURE B &amp; C'!AE$3)</f>
        <v>420401</v>
      </c>
      <c r="B3661" s="2">
        <v>4030001</v>
      </c>
      <c r="C3661" s="2" t="s">
        <v>158</v>
      </c>
      <c r="D3661" s="20">
        <v>30000</v>
      </c>
      <c r="E3661" s="20">
        <v>0</v>
      </c>
      <c r="F3661" s="38">
        <f>('ANNEXURE B &amp; C'!AE$194)</f>
        <v>0</v>
      </c>
      <c r="G3661" s="9" t="str">
        <f t="shared" si="114"/>
        <v/>
      </c>
      <c r="H3661" s="52" t="str">
        <f t="shared" si="115"/>
        <v/>
      </c>
    </row>
    <row r="3662" spans="1:8">
      <c r="A3662" s="48" t="str">
        <f>('ANNEXURE B &amp; C'!AE$3)</f>
        <v>420401</v>
      </c>
      <c r="B3662" s="2">
        <v>4030002</v>
      </c>
      <c r="C3662" s="2" t="s">
        <v>159</v>
      </c>
      <c r="D3662" s="20">
        <v>0</v>
      </c>
      <c r="E3662" s="20">
        <v>0</v>
      </c>
      <c r="F3662" s="38">
        <f>('ANNEXURE B &amp; C'!AE$195)</f>
        <v>0</v>
      </c>
      <c r="G3662" s="9" t="str">
        <f t="shared" si="114"/>
        <v/>
      </c>
      <c r="H3662" s="52" t="str">
        <f t="shared" si="115"/>
        <v/>
      </c>
    </row>
    <row r="3663" spans="1:8">
      <c r="A3663" s="48" t="str">
        <f>('ANNEXURE B &amp; C'!AE$3)</f>
        <v>420401</v>
      </c>
      <c r="B3663" s="2">
        <v>4030003</v>
      </c>
      <c r="C3663" s="2" t="s">
        <v>160</v>
      </c>
      <c r="D3663" s="20">
        <v>0</v>
      </c>
      <c r="E3663" s="20">
        <v>0</v>
      </c>
      <c r="F3663" s="38">
        <f>('ANNEXURE B &amp; C'!AE$196)</f>
        <v>0</v>
      </c>
      <c r="G3663" s="9" t="str">
        <f t="shared" si="114"/>
        <v/>
      </c>
      <c r="H3663" s="52" t="str">
        <f t="shared" si="115"/>
        <v/>
      </c>
    </row>
    <row r="3664" spans="1:8">
      <c r="A3664" s="48" t="str">
        <f>('ANNEXURE B &amp; C'!AE$3)</f>
        <v>420401</v>
      </c>
      <c r="B3664" s="2">
        <v>4030004</v>
      </c>
      <c r="C3664" s="2" t="s">
        <v>161</v>
      </c>
      <c r="D3664" s="20">
        <v>0</v>
      </c>
      <c r="E3664" s="20">
        <v>0</v>
      </c>
      <c r="F3664" s="38">
        <f>('ANNEXURE B &amp; C'!AE$197)</f>
        <v>0</v>
      </c>
      <c r="G3664" s="9" t="str">
        <f t="shared" si="114"/>
        <v/>
      </c>
      <c r="H3664" s="52" t="str">
        <f t="shared" si="115"/>
        <v/>
      </c>
    </row>
    <row r="3665" spans="1:8">
      <c r="A3665" s="48" t="str">
        <f>('ANNEXURE B &amp; C'!AE$3)</f>
        <v>420401</v>
      </c>
      <c r="B3665" s="2">
        <v>4030005</v>
      </c>
      <c r="C3665" s="2" t="s">
        <v>162</v>
      </c>
      <c r="D3665" s="20">
        <v>0</v>
      </c>
      <c r="E3665" s="20">
        <v>0</v>
      </c>
      <c r="F3665" s="38">
        <f>('ANNEXURE B &amp; C'!AE$198)</f>
        <v>0</v>
      </c>
      <c r="G3665" s="9" t="str">
        <f t="shared" si="114"/>
        <v/>
      </c>
      <c r="H3665" s="52" t="str">
        <f t="shared" si="115"/>
        <v/>
      </c>
    </row>
    <row r="3666" spans="1:8" ht="15.75" thickBot="1">
      <c r="A3666" s="48" t="str">
        <f>('ANNEXURE B &amp; C'!AE$3)</f>
        <v>420401</v>
      </c>
      <c r="B3666" s="3">
        <v>4039995</v>
      </c>
      <c r="C3666" s="3" t="s">
        <v>163</v>
      </c>
      <c r="D3666" s="42">
        <v>30000</v>
      </c>
      <c r="E3666" s="36">
        <v>0</v>
      </c>
      <c r="F3666" s="43">
        <f>SUM(F3661:F3665)</f>
        <v>0</v>
      </c>
      <c r="G3666" s="9" t="str">
        <f t="shared" si="114"/>
        <v/>
      </c>
      <c r="H3666" s="52" t="str">
        <f t="shared" si="115"/>
        <v/>
      </c>
    </row>
    <row r="3667" spans="1:8" ht="15.75" thickTop="1">
      <c r="B3667" s="2"/>
      <c r="C3667" s="2"/>
      <c r="D3667" s="32"/>
      <c r="E3667" s="32"/>
      <c r="G3667" s="9" t="str">
        <f t="shared" si="114"/>
        <v/>
      </c>
      <c r="H3667" s="52" t="str">
        <f t="shared" si="115"/>
        <v/>
      </c>
    </row>
    <row r="3668" spans="1:8">
      <c r="A3668" s="48" t="str">
        <f>('ANNEXURE B &amp; C'!AE$3)</f>
        <v>420401</v>
      </c>
      <c r="B3668" s="1">
        <v>4030000</v>
      </c>
      <c r="C3668" s="1" t="s">
        <v>164</v>
      </c>
      <c r="D3668" s="31"/>
      <c r="E3668" s="31"/>
      <c r="F3668" s="31"/>
      <c r="G3668" s="9" t="str">
        <f t="shared" si="114"/>
        <v/>
      </c>
      <c r="H3668" s="52" t="str">
        <f t="shared" si="115"/>
        <v/>
      </c>
    </row>
    <row r="3669" spans="1:8">
      <c r="A3669" s="48" t="str">
        <f>('ANNEXURE B &amp; C'!AE$3)</f>
        <v>420401</v>
      </c>
      <c r="B3669" s="2">
        <v>4031001</v>
      </c>
      <c r="C3669" s="2" t="s">
        <v>158</v>
      </c>
      <c r="D3669" s="20">
        <v>0</v>
      </c>
      <c r="E3669" s="20">
        <v>0</v>
      </c>
      <c r="F3669" s="38">
        <f>('ANNEXURE B &amp; C'!AE$202)</f>
        <v>0</v>
      </c>
      <c r="G3669" s="9" t="str">
        <f t="shared" si="114"/>
        <v/>
      </c>
      <c r="H3669" s="52" t="str">
        <f t="shared" si="115"/>
        <v/>
      </c>
    </row>
    <row r="3670" spans="1:8">
      <c r="A3670" s="48" t="str">
        <f>('ANNEXURE B &amp; C'!AE$3)</f>
        <v>420401</v>
      </c>
      <c r="B3670" s="2">
        <v>4031002</v>
      </c>
      <c r="C3670" s="2" t="s">
        <v>159</v>
      </c>
      <c r="D3670" s="20">
        <v>0</v>
      </c>
      <c r="E3670" s="20">
        <v>0</v>
      </c>
      <c r="F3670" s="38">
        <f>('ANNEXURE B &amp; C'!AE$203)</f>
        <v>0</v>
      </c>
      <c r="G3670" s="9" t="str">
        <f t="shared" si="114"/>
        <v/>
      </c>
      <c r="H3670" s="52" t="str">
        <f t="shared" si="115"/>
        <v/>
      </c>
    </row>
    <row r="3671" spans="1:8">
      <c r="A3671" s="48" t="str">
        <f>('ANNEXURE B &amp; C'!AE$3)</f>
        <v>420401</v>
      </c>
      <c r="B3671" s="2">
        <v>4031003</v>
      </c>
      <c r="C3671" s="2" t="s">
        <v>160</v>
      </c>
      <c r="D3671" s="20">
        <v>0</v>
      </c>
      <c r="E3671" s="20">
        <v>0</v>
      </c>
      <c r="F3671" s="38">
        <f>('ANNEXURE B &amp; C'!AE$204)</f>
        <v>0</v>
      </c>
      <c r="G3671" s="9" t="str">
        <f t="shared" si="114"/>
        <v/>
      </c>
      <c r="H3671" s="52" t="str">
        <f t="shared" si="115"/>
        <v/>
      </c>
    </row>
    <row r="3672" spans="1:8">
      <c r="A3672" s="48" t="str">
        <f>('ANNEXURE B &amp; C'!AE$3)</f>
        <v>420401</v>
      </c>
      <c r="B3672" s="2">
        <v>4031004</v>
      </c>
      <c r="C3672" s="2" t="s">
        <v>161</v>
      </c>
      <c r="D3672" s="20">
        <v>0</v>
      </c>
      <c r="E3672" s="20">
        <v>0</v>
      </c>
      <c r="F3672" s="38">
        <f>('ANNEXURE B &amp; C'!AE$205)</f>
        <v>0</v>
      </c>
      <c r="G3672" s="9" t="str">
        <f t="shared" si="114"/>
        <v/>
      </c>
      <c r="H3672" s="52" t="str">
        <f t="shared" si="115"/>
        <v/>
      </c>
    </row>
    <row r="3673" spans="1:8">
      <c r="A3673" s="48" t="str">
        <f>('ANNEXURE B &amp; C'!AE$3)</f>
        <v>420401</v>
      </c>
      <c r="B3673" s="2">
        <v>4031005</v>
      </c>
      <c r="C3673" s="2" t="s">
        <v>162</v>
      </c>
      <c r="D3673" s="20">
        <v>0</v>
      </c>
      <c r="E3673" s="20">
        <v>0</v>
      </c>
      <c r="F3673" s="38">
        <f>('ANNEXURE B &amp; C'!AE$206)</f>
        <v>0</v>
      </c>
      <c r="G3673" s="9" t="str">
        <f t="shared" si="114"/>
        <v/>
      </c>
      <c r="H3673" s="52" t="str">
        <f t="shared" si="115"/>
        <v/>
      </c>
    </row>
    <row r="3674" spans="1:8">
      <c r="A3674" s="48" t="str">
        <f>('ANNEXURE B &amp; C'!AE$3)</f>
        <v>420401</v>
      </c>
      <c r="B3674" s="3">
        <v>4039995</v>
      </c>
      <c r="C3674" s="3" t="s">
        <v>165</v>
      </c>
      <c r="D3674" s="39">
        <v>0</v>
      </c>
      <c r="E3674" s="39">
        <v>0</v>
      </c>
      <c r="F3674" s="39">
        <f>SUM(F3669:F3673)</f>
        <v>0</v>
      </c>
      <c r="G3674" s="9" t="str">
        <f t="shared" si="114"/>
        <v/>
      </c>
      <c r="H3674" s="52" t="str">
        <f t="shared" si="115"/>
        <v/>
      </c>
    </row>
    <row r="3675" spans="1:8">
      <c r="B3675" s="2"/>
      <c r="C3675" s="2"/>
      <c r="D3675" s="32"/>
      <c r="E3675" s="32"/>
      <c r="G3675" s="9" t="str">
        <f t="shared" si="114"/>
        <v/>
      </c>
      <c r="H3675" s="52" t="str">
        <f t="shared" si="115"/>
        <v/>
      </c>
    </row>
    <row r="3676" spans="1:8" ht="15.75" thickBot="1">
      <c r="A3676" s="48" t="str">
        <f>('ANNEXURE B &amp; C'!AE$3)</f>
        <v>420401</v>
      </c>
      <c r="B3676" s="5">
        <v>4039995</v>
      </c>
      <c r="C3676" s="5" t="s">
        <v>166</v>
      </c>
      <c r="D3676" s="41">
        <v>30000</v>
      </c>
      <c r="E3676" s="41">
        <v>0</v>
      </c>
      <c r="F3676" s="41">
        <f>SUM(F3674+F3666)</f>
        <v>0</v>
      </c>
      <c r="G3676" s="9" t="str">
        <f t="shared" si="114"/>
        <v/>
      </c>
      <c r="H3676" s="52" t="str">
        <f t="shared" si="115"/>
        <v/>
      </c>
    </row>
    <row r="3677" spans="1:8">
      <c r="G3677" s="9" t="str">
        <f t="shared" si="114"/>
        <v/>
      </c>
      <c r="H3677" s="52" t="str">
        <f t="shared" si="115"/>
        <v/>
      </c>
    </row>
    <row r="3678" spans="1:8">
      <c r="A3678" s="48" t="str">
        <f>('ANNEXURE B &amp; C'!AF$3)</f>
        <v>420501</v>
      </c>
      <c r="B3678" s="1">
        <v>1000000</v>
      </c>
      <c r="C3678" s="1" t="s">
        <v>0</v>
      </c>
      <c r="D3678" s="31"/>
      <c r="E3678" s="31"/>
      <c r="G3678" s="9" t="str">
        <f t="shared" si="114"/>
        <v/>
      </c>
      <c r="H3678" s="52" t="str">
        <f t="shared" si="115"/>
        <v/>
      </c>
    </row>
    <row r="3679" spans="1:8">
      <c r="B3679" s="1"/>
      <c r="C3679" s="1"/>
      <c r="D3679" s="31"/>
      <c r="E3679" s="31"/>
      <c r="G3679" s="9" t="str">
        <f t="shared" si="114"/>
        <v/>
      </c>
      <c r="H3679" s="52" t="str">
        <f t="shared" si="115"/>
        <v/>
      </c>
    </row>
    <row r="3680" spans="1:8">
      <c r="A3680" s="48" t="str">
        <f>('ANNEXURE B &amp; C'!AF$3)</f>
        <v>420501</v>
      </c>
      <c r="B3680" s="1">
        <v>1020000</v>
      </c>
      <c r="C3680" s="1" t="s">
        <v>2</v>
      </c>
      <c r="D3680" s="31"/>
      <c r="E3680" s="31"/>
      <c r="F3680" s="31"/>
      <c r="G3680" s="9" t="str">
        <f t="shared" si="114"/>
        <v/>
      </c>
      <c r="H3680" s="52" t="str">
        <f t="shared" si="115"/>
        <v/>
      </c>
    </row>
    <row r="3681" spans="1:8">
      <c r="A3681" s="48" t="str">
        <f>('ANNEXURE B &amp; C'!AF$3)</f>
        <v>420501</v>
      </c>
      <c r="B3681" s="2">
        <v>1020001</v>
      </c>
      <c r="C3681" s="2" t="s">
        <v>3</v>
      </c>
      <c r="D3681" s="20">
        <v>0</v>
      </c>
      <c r="E3681" s="20">
        <v>0</v>
      </c>
      <c r="F3681" s="38">
        <f>('ANNEXURE B &amp; C'!AF$10)</f>
        <v>0</v>
      </c>
      <c r="G3681" s="9" t="str">
        <f t="shared" si="114"/>
        <v/>
      </c>
      <c r="H3681" s="52" t="str">
        <f t="shared" si="115"/>
        <v/>
      </c>
    </row>
    <row r="3682" spans="1:8">
      <c r="A3682" s="48" t="str">
        <f>('ANNEXURE B &amp; C'!AF$3)</f>
        <v>420501</v>
      </c>
      <c r="B3682" s="2">
        <v>1020002</v>
      </c>
      <c r="C3682" s="2" t="s">
        <v>4</v>
      </c>
      <c r="D3682" s="20">
        <v>0</v>
      </c>
      <c r="E3682" s="20">
        <v>108655</v>
      </c>
      <c r="F3682" s="38">
        <f>('ANNEXURE B &amp; C'!AF$11)</f>
        <v>239041</v>
      </c>
      <c r="G3682" s="9" t="str">
        <f t="shared" si="114"/>
        <v/>
      </c>
      <c r="H3682" s="52" t="str">
        <f t="shared" si="115"/>
        <v>NO ORIGINAL BUDGET</v>
      </c>
    </row>
    <row r="3683" spans="1:8">
      <c r="A3683" s="48" t="str">
        <f>('ANNEXURE B &amp; C'!AF$3)</f>
        <v>420501</v>
      </c>
      <c r="B3683" s="2">
        <v>1020004</v>
      </c>
      <c r="C3683" s="2" t="s">
        <v>5</v>
      </c>
      <c r="D3683" s="20">
        <v>0</v>
      </c>
      <c r="E3683" s="20">
        <v>0</v>
      </c>
      <c r="F3683" s="38">
        <f>('ANNEXURE B &amp; C'!AF$12)</f>
        <v>0</v>
      </c>
      <c r="G3683" s="9" t="str">
        <f t="shared" si="114"/>
        <v/>
      </c>
      <c r="H3683" s="52" t="str">
        <f t="shared" si="115"/>
        <v/>
      </c>
    </row>
    <row r="3684" spans="1:8">
      <c r="A3684" s="48" t="str">
        <f>('ANNEXURE B &amp; C'!AF$3)</f>
        <v>420501</v>
      </c>
      <c r="B3684" s="2">
        <v>1020005</v>
      </c>
      <c r="C3684" s="2" t="s">
        <v>6</v>
      </c>
      <c r="D3684" s="20">
        <v>0</v>
      </c>
      <c r="E3684" s="20">
        <v>20.5</v>
      </c>
      <c r="F3684" s="38">
        <f>('ANNEXURE B &amp; C'!AF$13)</f>
        <v>46</v>
      </c>
      <c r="G3684" s="9" t="str">
        <f t="shared" si="114"/>
        <v/>
      </c>
      <c r="H3684" s="52" t="str">
        <f t="shared" si="115"/>
        <v>NO ORIGINAL BUDGET</v>
      </c>
    </row>
    <row r="3685" spans="1:8">
      <c r="A3685" s="48" t="str">
        <f>('ANNEXURE B &amp; C'!AF$3)</f>
        <v>420501</v>
      </c>
      <c r="B3685" s="2">
        <v>1020006</v>
      </c>
      <c r="C3685" s="2" t="s">
        <v>7</v>
      </c>
      <c r="D3685" s="20">
        <v>0</v>
      </c>
      <c r="E3685" s="20">
        <v>0</v>
      </c>
      <c r="F3685" s="38">
        <f>('ANNEXURE B &amp; C'!AF$14)</f>
        <v>0</v>
      </c>
      <c r="G3685" s="9" t="str">
        <f t="shared" si="114"/>
        <v/>
      </c>
      <c r="H3685" s="52" t="str">
        <f t="shared" si="115"/>
        <v/>
      </c>
    </row>
    <row r="3686" spans="1:8">
      <c r="A3686" s="48" t="str">
        <f>('ANNEXURE B &amp; C'!AF$3)</f>
        <v>420501</v>
      </c>
      <c r="B3686" s="2">
        <v>1020007</v>
      </c>
      <c r="C3686" s="2" t="s">
        <v>8</v>
      </c>
      <c r="D3686" s="20">
        <v>0</v>
      </c>
      <c r="E3686" s="20">
        <v>0</v>
      </c>
      <c r="F3686" s="38">
        <f>('ANNEXURE B &amp; C'!AF$15)</f>
        <v>0</v>
      </c>
      <c r="G3686" s="9" t="str">
        <f t="shared" si="114"/>
        <v/>
      </c>
      <c r="H3686" s="52" t="str">
        <f t="shared" si="115"/>
        <v/>
      </c>
    </row>
    <row r="3687" spans="1:8">
      <c r="A3687" s="48" t="str">
        <f>('ANNEXURE B &amp; C'!AF$3)</f>
        <v>420501</v>
      </c>
      <c r="B3687" s="2">
        <v>1020009</v>
      </c>
      <c r="C3687" s="2" t="s">
        <v>9</v>
      </c>
      <c r="D3687" s="20">
        <v>0</v>
      </c>
      <c r="E3687" s="20">
        <v>0</v>
      </c>
      <c r="F3687" s="38">
        <f>('ANNEXURE B &amp; C'!AF$16)</f>
        <v>0</v>
      </c>
      <c r="G3687" s="9" t="str">
        <f t="shared" si="114"/>
        <v/>
      </c>
      <c r="H3687" s="52" t="str">
        <f t="shared" si="115"/>
        <v/>
      </c>
    </row>
    <row r="3688" spans="1:8">
      <c r="A3688" s="48" t="str">
        <f>('ANNEXURE B &amp; C'!AF$3)</f>
        <v>420501</v>
      </c>
      <c r="B3688" s="2">
        <v>1020010</v>
      </c>
      <c r="C3688" s="2" t="s">
        <v>10</v>
      </c>
      <c r="D3688" s="20">
        <v>0</v>
      </c>
      <c r="E3688" s="20">
        <v>0</v>
      </c>
      <c r="F3688" s="38">
        <f>('ANNEXURE B &amp; C'!AF$17)</f>
        <v>0</v>
      </c>
      <c r="G3688" s="9" t="str">
        <f t="shared" si="114"/>
        <v/>
      </c>
      <c r="H3688" s="52" t="str">
        <f t="shared" si="115"/>
        <v/>
      </c>
    </row>
    <row r="3689" spans="1:8">
      <c r="A3689" s="48" t="str">
        <f>('ANNEXURE B &amp; C'!AF$3)</f>
        <v>420501</v>
      </c>
      <c r="B3689" s="2">
        <v>1020011</v>
      </c>
      <c r="C3689" s="2" t="s">
        <v>11</v>
      </c>
      <c r="D3689" s="20">
        <v>0</v>
      </c>
      <c r="E3689" s="20">
        <v>0</v>
      </c>
      <c r="F3689" s="38">
        <f>('ANNEXURE B &amp; C'!AF$18)</f>
        <v>0</v>
      </c>
      <c r="G3689" s="9" t="str">
        <f t="shared" si="114"/>
        <v/>
      </c>
      <c r="H3689" s="52" t="str">
        <f t="shared" si="115"/>
        <v/>
      </c>
    </row>
    <row r="3690" spans="1:8">
      <c r="A3690" s="48" t="str">
        <f>('ANNEXURE B &amp; C'!AF$3)</f>
        <v>420501</v>
      </c>
      <c r="B3690" s="2">
        <v>1020012</v>
      </c>
      <c r="C3690" s="2" t="s">
        <v>12</v>
      </c>
      <c r="D3690" s="20">
        <v>0</v>
      </c>
      <c r="E3690" s="20">
        <v>0</v>
      </c>
      <c r="F3690" s="38">
        <f>('ANNEXURE B &amp; C'!AF$19)</f>
        <v>0</v>
      </c>
      <c r="G3690" s="9" t="str">
        <f t="shared" si="114"/>
        <v/>
      </c>
      <c r="H3690" s="52" t="str">
        <f t="shared" si="115"/>
        <v/>
      </c>
    </row>
    <row r="3691" spans="1:8">
      <c r="A3691" s="48" t="str">
        <f>('ANNEXURE B &amp; C'!AF$3)</f>
        <v>420501</v>
      </c>
      <c r="B3691" s="2">
        <v>1020013</v>
      </c>
      <c r="C3691" s="2" t="s">
        <v>13</v>
      </c>
      <c r="D3691" s="20">
        <v>0</v>
      </c>
      <c r="E3691" s="20">
        <v>623.9</v>
      </c>
      <c r="F3691" s="38">
        <f>('ANNEXURE B &amp; C'!AF$20)</f>
        <v>1373</v>
      </c>
      <c r="G3691" s="9" t="str">
        <f t="shared" si="114"/>
        <v/>
      </c>
      <c r="H3691" s="52" t="str">
        <f t="shared" si="115"/>
        <v>NO ORIGINAL BUDGET</v>
      </c>
    </row>
    <row r="3692" spans="1:8">
      <c r="A3692" s="48" t="str">
        <f>('ANNEXURE B &amp; C'!AF$3)</f>
        <v>420501</v>
      </c>
      <c r="B3692" s="2">
        <v>1020014</v>
      </c>
      <c r="C3692" s="2" t="s">
        <v>14</v>
      </c>
      <c r="D3692" s="20">
        <v>0</v>
      </c>
      <c r="E3692" s="20">
        <v>0</v>
      </c>
      <c r="F3692" s="38">
        <f>('ANNEXURE B &amp; C'!AF$21)</f>
        <v>0</v>
      </c>
      <c r="G3692" s="9" t="str">
        <f t="shared" si="114"/>
        <v/>
      </c>
      <c r="H3692" s="52" t="str">
        <f t="shared" si="115"/>
        <v/>
      </c>
    </row>
    <row r="3693" spans="1:8" ht="15.75" thickBot="1">
      <c r="A3693" s="48" t="str">
        <f>('ANNEXURE B &amp; C'!AF$3)</f>
        <v>420501</v>
      </c>
      <c r="B3693" s="3">
        <v>1029990</v>
      </c>
      <c r="C3693" s="3" t="s">
        <v>15</v>
      </c>
      <c r="D3693" s="41">
        <v>0</v>
      </c>
      <c r="E3693" s="41">
        <v>109299.4</v>
      </c>
      <c r="F3693" s="41">
        <f>SUM(F3681:F3692)</f>
        <v>240460</v>
      </c>
      <c r="G3693" s="9" t="str">
        <f t="shared" si="114"/>
        <v/>
      </c>
      <c r="H3693" s="52" t="str">
        <f t="shared" si="115"/>
        <v>NO ORIGINAL BUDGET</v>
      </c>
    </row>
    <row r="3694" spans="1:8">
      <c r="B3694" s="1"/>
      <c r="C3694" s="1"/>
      <c r="D3694" s="31"/>
      <c r="E3694" s="31"/>
      <c r="F3694" s="31"/>
      <c r="G3694" s="9" t="str">
        <f t="shared" si="114"/>
        <v/>
      </c>
      <c r="H3694" s="52" t="str">
        <f t="shared" si="115"/>
        <v/>
      </c>
    </row>
    <row r="3695" spans="1:8">
      <c r="A3695" s="48" t="str">
        <f>('ANNEXURE B &amp; C'!AF$3)</f>
        <v>420501</v>
      </c>
      <c r="B3695" s="1">
        <v>1030000</v>
      </c>
      <c r="C3695" s="1" t="s">
        <v>16</v>
      </c>
      <c r="D3695" s="31"/>
      <c r="E3695" s="31"/>
      <c r="F3695" s="31"/>
      <c r="G3695" s="9" t="str">
        <f t="shared" si="114"/>
        <v/>
      </c>
      <c r="H3695" s="52" t="str">
        <f t="shared" si="115"/>
        <v/>
      </c>
    </row>
    <row r="3696" spans="1:8">
      <c r="A3696" s="48" t="str">
        <f>('ANNEXURE B &amp; C'!AF$3)</f>
        <v>420501</v>
      </c>
      <c r="B3696" s="2">
        <v>1030001</v>
      </c>
      <c r="C3696" s="2" t="s">
        <v>17</v>
      </c>
      <c r="D3696" s="20">
        <v>0</v>
      </c>
      <c r="E3696" s="20">
        <v>2173.1</v>
      </c>
      <c r="F3696" s="38">
        <f>('ANNEXURE B &amp; C'!AF$25)</f>
        <v>4782</v>
      </c>
      <c r="G3696" s="9" t="str">
        <f t="shared" si="114"/>
        <v/>
      </c>
      <c r="H3696" s="52" t="str">
        <f t="shared" si="115"/>
        <v>NO ORIGINAL BUDGET</v>
      </c>
    </row>
    <row r="3697" spans="1:8">
      <c r="A3697" s="48" t="str">
        <f>('ANNEXURE B &amp; C'!AF$3)</f>
        <v>420501</v>
      </c>
      <c r="B3697" s="2">
        <v>1030002</v>
      </c>
      <c r="C3697" s="2" t="s">
        <v>18</v>
      </c>
      <c r="D3697" s="20">
        <v>0</v>
      </c>
      <c r="E3697" s="20">
        <v>7194</v>
      </c>
      <c r="F3697" s="38">
        <f>('ANNEXURE B &amp; C'!AF$26)</f>
        <v>15827</v>
      </c>
      <c r="G3697" s="9" t="str">
        <f t="shared" si="114"/>
        <v/>
      </c>
      <c r="H3697" s="52" t="str">
        <f t="shared" si="115"/>
        <v>NO ORIGINAL BUDGET</v>
      </c>
    </row>
    <row r="3698" spans="1:8">
      <c r="A3698" s="48" t="str">
        <f>('ANNEXURE B &amp; C'!AF$3)</f>
        <v>420501</v>
      </c>
      <c r="B3698" s="2">
        <v>1030003</v>
      </c>
      <c r="C3698" s="2" t="s">
        <v>19</v>
      </c>
      <c r="D3698" s="20">
        <v>0</v>
      </c>
      <c r="E3698" s="20">
        <v>23904.1</v>
      </c>
      <c r="F3698" s="38">
        <f>('ANNEXURE B &amp; C'!AF$27)</f>
        <v>52590</v>
      </c>
      <c r="G3698" s="9" t="str">
        <f t="shared" si="114"/>
        <v/>
      </c>
      <c r="H3698" s="52" t="str">
        <f t="shared" si="115"/>
        <v>NO ORIGINAL BUDGET</v>
      </c>
    </row>
    <row r="3699" spans="1:8">
      <c r="A3699" s="48" t="str">
        <f>('ANNEXURE B &amp; C'!AF$3)</f>
        <v>420501</v>
      </c>
      <c r="B3699" s="2">
        <v>1030004</v>
      </c>
      <c r="C3699" s="2" t="s">
        <v>20</v>
      </c>
      <c r="D3699" s="20">
        <v>0</v>
      </c>
      <c r="E3699" s="20">
        <v>0</v>
      </c>
      <c r="F3699" s="38">
        <f>('ANNEXURE B &amp; C'!AF$28)</f>
        <v>0</v>
      </c>
      <c r="G3699" s="9" t="str">
        <f t="shared" si="114"/>
        <v/>
      </c>
      <c r="H3699" s="52" t="str">
        <f t="shared" si="115"/>
        <v/>
      </c>
    </row>
    <row r="3700" spans="1:8">
      <c r="A3700" s="48" t="str">
        <f>('ANNEXURE B &amp; C'!AF$3)</f>
        <v>420501</v>
      </c>
      <c r="B3700" s="3">
        <v>1039990</v>
      </c>
      <c r="C3700" s="3" t="s">
        <v>21</v>
      </c>
      <c r="D3700" s="39">
        <v>0</v>
      </c>
      <c r="E3700" s="39">
        <v>33271.199999999997</v>
      </c>
      <c r="F3700" s="39">
        <f>SUM(F3696:F3699)</f>
        <v>73199</v>
      </c>
      <c r="G3700" s="9" t="str">
        <f t="shared" si="114"/>
        <v/>
      </c>
      <c r="H3700" s="52" t="str">
        <f t="shared" si="115"/>
        <v>NO ORIGINAL BUDGET</v>
      </c>
    </row>
    <row r="3701" spans="1:8">
      <c r="B3701" s="1"/>
      <c r="C3701" s="1"/>
      <c r="D3701" s="31"/>
      <c r="E3701" s="31"/>
      <c r="F3701" s="31"/>
      <c r="G3701" s="9" t="str">
        <f t="shared" si="114"/>
        <v/>
      </c>
      <c r="H3701" s="52" t="str">
        <f t="shared" si="115"/>
        <v/>
      </c>
    </row>
    <row r="3702" spans="1:8">
      <c r="A3702" s="48" t="str">
        <f>('ANNEXURE B &amp; C'!AF$3)</f>
        <v>420501</v>
      </c>
      <c r="B3702" s="1">
        <v>1040000</v>
      </c>
      <c r="C3702" s="1" t="s">
        <v>22</v>
      </c>
      <c r="D3702" s="31"/>
      <c r="E3702" s="31"/>
      <c r="F3702" s="31"/>
      <c r="G3702" s="9" t="str">
        <f t="shared" si="114"/>
        <v/>
      </c>
      <c r="H3702" s="52" t="str">
        <f t="shared" si="115"/>
        <v/>
      </c>
    </row>
    <row r="3703" spans="1:8">
      <c r="A3703" s="48" t="str">
        <f>('ANNEXURE B &amp; C'!AF$3)</f>
        <v>420501</v>
      </c>
      <c r="B3703" s="2">
        <v>1040001</v>
      </c>
      <c r="C3703" s="2" t="s">
        <v>23</v>
      </c>
      <c r="D3703" s="20">
        <v>0</v>
      </c>
      <c r="E3703" s="20">
        <v>0</v>
      </c>
      <c r="F3703" s="38">
        <f>('ANNEXURE B &amp; C'!AF$32)</f>
        <v>0</v>
      </c>
      <c r="G3703" s="9" t="str">
        <f t="shared" si="114"/>
        <v/>
      </c>
      <c r="H3703" s="52" t="str">
        <f t="shared" si="115"/>
        <v/>
      </c>
    </row>
    <row r="3704" spans="1:8">
      <c r="A3704" s="48" t="str">
        <f>('ANNEXURE B &amp; C'!AF$3)</f>
        <v>420501</v>
      </c>
      <c r="B3704" s="2">
        <v>1040002</v>
      </c>
      <c r="C3704" s="2" t="s">
        <v>24</v>
      </c>
      <c r="D3704" s="20">
        <v>0</v>
      </c>
      <c r="E3704" s="20">
        <v>0</v>
      </c>
      <c r="F3704" s="38">
        <f>('ANNEXURE B &amp; C'!AF$33)</f>
        <v>0</v>
      </c>
      <c r="G3704" s="9" t="str">
        <f t="shared" si="114"/>
        <v/>
      </c>
      <c r="H3704" s="52" t="str">
        <f t="shared" si="115"/>
        <v/>
      </c>
    </row>
    <row r="3705" spans="1:8">
      <c r="A3705" s="48" t="str">
        <f>('ANNEXURE B &amp; C'!AF$3)</f>
        <v>420501</v>
      </c>
      <c r="B3705" s="2">
        <v>1040003</v>
      </c>
      <c r="C3705" s="2" t="s">
        <v>25</v>
      </c>
      <c r="D3705" s="20">
        <v>0</v>
      </c>
      <c r="E3705" s="20">
        <v>0</v>
      </c>
      <c r="F3705" s="38">
        <f>('ANNEXURE B &amp; C'!AF$34)</f>
        <v>0</v>
      </c>
      <c r="G3705" s="9" t="str">
        <f t="shared" si="114"/>
        <v/>
      </c>
      <c r="H3705" s="52" t="str">
        <f t="shared" si="115"/>
        <v/>
      </c>
    </row>
    <row r="3706" spans="1:8">
      <c r="A3706" s="48" t="str">
        <f>('ANNEXURE B &amp; C'!AF$3)</f>
        <v>420501</v>
      </c>
      <c r="B3706" s="2">
        <v>1040004</v>
      </c>
      <c r="C3706" s="2" t="s">
        <v>26</v>
      </c>
      <c r="D3706" s="20">
        <v>0</v>
      </c>
      <c r="E3706" s="20">
        <v>0</v>
      </c>
      <c r="F3706" s="38">
        <f>('ANNEXURE B &amp; C'!AF$35)</f>
        <v>0</v>
      </c>
      <c r="G3706" s="9" t="str">
        <f t="shared" si="114"/>
        <v/>
      </c>
      <c r="H3706" s="52" t="str">
        <f t="shared" si="115"/>
        <v/>
      </c>
    </row>
    <row r="3707" spans="1:8">
      <c r="A3707" s="48" t="str">
        <f>('ANNEXURE B &amp; C'!AF$3)</f>
        <v>420501</v>
      </c>
      <c r="B3707" s="2">
        <v>1040005</v>
      </c>
      <c r="C3707" s="2" t="s">
        <v>27</v>
      </c>
      <c r="D3707" s="20">
        <v>0</v>
      </c>
      <c r="E3707" s="20">
        <v>0</v>
      </c>
      <c r="F3707" s="38">
        <f>('ANNEXURE B &amp; C'!AF$36)</f>
        <v>0</v>
      </c>
      <c r="G3707" s="9" t="str">
        <f t="shared" si="114"/>
        <v/>
      </c>
      <c r="H3707" s="52" t="str">
        <f t="shared" si="115"/>
        <v/>
      </c>
    </row>
    <row r="3708" spans="1:8">
      <c r="A3708" s="48" t="str">
        <f>('ANNEXURE B &amp; C'!AF$3)</f>
        <v>420501</v>
      </c>
      <c r="B3708" s="2">
        <v>1040006</v>
      </c>
      <c r="C3708" s="2" t="s">
        <v>28</v>
      </c>
      <c r="D3708" s="20">
        <v>0</v>
      </c>
      <c r="E3708" s="20">
        <v>0</v>
      </c>
      <c r="F3708" s="38">
        <f>('ANNEXURE B &amp; C'!AF$37)</f>
        <v>0</v>
      </c>
      <c r="G3708" s="9" t="str">
        <f t="shared" si="114"/>
        <v/>
      </c>
      <c r="H3708" s="52" t="str">
        <f t="shared" si="115"/>
        <v/>
      </c>
    </row>
    <row r="3709" spans="1:8">
      <c r="A3709" s="48" t="str">
        <f>('ANNEXURE B &amp; C'!AF$3)</f>
        <v>420501</v>
      </c>
      <c r="B3709" s="2">
        <v>1040007</v>
      </c>
      <c r="C3709" s="2" t="s">
        <v>29</v>
      </c>
      <c r="D3709" s="20">
        <v>0</v>
      </c>
      <c r="E3709" s="20">
        <v>0</v>
      </c>
      <c r="F3709" s="38">
        <f>('ANNEXURE B &amp; C'!AF$38)</f>
        <v>0</v>
      </c>
      <c r="G3709" s="9" t="str">
        <f t="shared" si="114"/>
        <v/>
      </c>
      <c r="H3709" s="52" t="str">
        <f t="shared" si="115"/>
        <v/>
      </c>
    </row>
    <row r="3710" spans="1:8">
      <c r="A3710" s="48" t="str">
        <f>('ANNEXURE B &amp; C'!AF$3)</f>
        <v>420501</v>
      </c>
      <c r="B3710" s="2">
        <v>1040008</v>
      </c>
      <c r="C3710" s="2" t="s">
        <v>30</v>
      </c>
      <c r="D3710" s="20">
        <v>0</v>
      </c>
      <c r="E3710" s="20">
        <v>0</v>
      </c>
      <c r="F3710" s="38">
        <f>('ANNEXURE B &amp; C'!AF$39)</f>
        <v>0</v>
      </c>
      <c r="G3710" s="9" t="str">
        <f t="shared" si="114"/>
        <v/>
      </c>
      <c r="H3710" s="52" t="str">
        <f t="shared" si="115"/>
        <v/>
      </c>
    </row>
    <row r="3711" spans="1:8">
      <c r="A3711" s="48" t="str">
        <f>('ANNEXURE B &amp; C'!AF$3)</f>
        <v>420501</v>
      </c>
      <c r="B3711" s="3">
        <v>1049990</v>
      </c>
      <c r="C3711" s="3" t="s">
        <v>31</v>
      </c>
      <c r="D3711" s="39">
        <v>0</v>
      </c>
      <c r="E3711" s="39">
        <v>0</v>
      </c>
      <c r="F3711" s="39">
        <f>SUM(F3703:F3710)</f>
        <v>0</v>
      </c>
      <c r="G3711" s="9" t="str">
        <f t="shared" si="114"/>
        <v/>
      </c>
      <c r="H3711" s="52" t="str">
        <f t="shared" si="115"/>
        <v/>
      </c>
    </row>
    <row r="3712" spans="1:8">
      <c r="B3712" s="1"/>
      <c r="C3712" s="1"/>
      <c r="D3712" s="31"/>
      <c r="E3712" s="31"/>
      <c r="F3712" s="31"/>
      <c r="G3712" s="9" t="str">
        <f t="shared" si="114"/>
        <v/>
      </c>
      <c r="H3712" s="52" t="str">
        <f t="shared" si="115"/>
        <v/>
      </c>
    </row>
    <row r="3713" spans="1:8" ht="15.75" thickBot="1">
      <c r="A3713" s="48" t="str">
        <f>('ANNEXURE B &amp; C'!AF$3)</f>
        <v>420501</v>
      </c>
      <c r="B3713" s="4">
        <v>1049995</v>
      </c>
      <c r="C3713" s="4" t="s">
        <v>32</v>
      </c>
      <c r="D3713" s="40">
        <v>0</v>
      </c>
      <c r="E3713" s="40">
        <v>142570.59999999998</v>
      </c>
      <c r="F3713" s="40">
        <f>SUM(F3711+F3700+F3693)</f>
        <v>313659</v>
      </c>
      <c r="G3713" s="9" t="str">
        <f t="shared" si="114"/>
        <v/>
      </c>
      <c r="H3713" s="52" t="str">
        <f t="shared" si="115"/>
        <v>NO ORIGINAL BUDGET</v>
      </c>
    </row>
    <row r="3714" spans="1:8" ht="15.75" thickTop="1">
      <c r="B3714" s="1"/>
      <c r="C3714" s="1"/>
      <c r="D3714" s="31"/>
      <c r="E3714" s="31"/>
      <c r="F3714" s="31"/>
      <c r="G3714" s="9" t="str">
        <f t="shared" si="114"/>
        <v/>
      </c>
      <c r="H3714" s="52" t="str">
        <f t="shared" si="115"/>
        <v/>
      </c>
    </row>
    <row r="3715" spans="1:8">
      <c r="A3715" s="48" t="str">
        <f>('ANNEXURE B &amp; C'!AF$3)</f>
        <v>420501</v>
      </c>
      <c r="B3715" s="1">
        <v>1050000</v>
      </c>
      <c r="C3715" s="1" t="s">
        <v>33</v>
      </c>
      <c r="D3715" s="31"/>
      <c r="E3715" s="31"/>
      <c r="F3715" s="31"/>
      <c r="G3715" s="9" t="str">
        <f t="shared" si="114"/>
        <v/>
      </c>
      <c r="H3715" s="52" t="str">
        <f t="shared" si="115"/>
        <v/>
      </c>
    </row>
    <row r="3716" spans="1:8">
      <c r="B3716" s="1"/>
      <c r="C3716" s="1"/>
      <c r="D3716" s="31"/>
      <c r="E3716" s="31"/>
      <c r="F3716" s="31"/>
      <c r="G3716" s="9" t="str">
        <f t="shared" si="114"/>
        <v/>
      </c>
      <c r="H3716" s="52" t="str">
        <f t="shared" si="115"/>
        <v/>
      </c>
    </row>
    <row r="3717" spans="1:8">
      <c r="A3717" s="48" t="str">
        <f>('ANNEXURE B &amp; C'!AF$3)</f>
        <v>420501</v>
      </c>
      <c r="B3717" s="1">
        <v>1060000</v>
      </c>
      <c r="C3717" s="1" t="s">
        <v>34</v>
      </c>
      <c r="D3717" s="31"/>
      <c r="E3717" s="31"/>
      <c r="F3717" s="31"/>
      <c r="G3717" s="9" t="str">
        <f t="shared" si="114"/>
        <v/>
      </c>
      <c r="H3717" s="52" t="str">
        <f t="shared" si="115"/>
        <v/>
      </c>
    </row>
    <row r="3718" spans="1:8">
      <c r="A3718" s="48" t="str">
        <f>('ANNEXURE B &amp; C'!AF$3)</f>
        <v>420501</v>
      </c>
      <c r="B3718" s="2">
        <v>1060001</v>
      </c>
      <c r="C3718" s="2" t="s">
        <v>35</v>
      </c>
      <c r="D3718" s="20">
        <v>0</v>
      </c>
      <c r="E3718" s="20">
        <v>0</v>
      </c>
      <c r="F3718" s="38">
        <f>('ANNEXURE B &amp; C'!AF$47)</f>
        <v>0</v>
      </c>
      <c r="G3718" s="9" t="str">
        <f t="shared" si="114"/>
        <v/>
      </c>
      <c r="H3718" s="52" t="str">
        <f t="shared" si="115"/>
        <v/>
      </c>
    </row>
    <row r="3719" spans="1:8">
      <c r="A3719" s="48" t="str">
        <f>('ANNEXURE B &amp; C'!AF$3)</f>
        <v>420501</v>
      </c>
      <c r="B3719" s="2">
        <v>1060003</v>
      </c>
      <c r="C3719" s="2" t="s">
        <v>36</v>
      </c>
      <c r="D3719" s="20">
        <v>0</v>
      </c>
      <c r="E3719" s="20">
        <v>0</v>
      </c>
      <c r="F3719" s="38">
        <f>('ANNEXURE B &amp; C'!AF$48)</f>
        <v>0</v>
      </c>
      <c r="G3719" s="9" t="str">
        <f t="shared" si="114"/>
        <v/>
      </c>
      <c r="H3719" s="52" t="str">
        <f t="shared" si="115"/>
        <v/>
      </c>
    </row>
    <row r="3720" spans="1:8">
      <c r="A3720" s="48" t="str">
        <f>('ANNEXURE B &amp; C'!AF$3)</f>
        <v>420501</v>
      </c>
      <c r="B3720" s="2">
        <v>1060090</v>
      </c>
      <c r="C3720" s="2" t="s">
        <v>37</v>
      </c>
      <c r="D3720" s="20">
        <v>0</v>
      </c>
      <c r="E3720" s="20">
        <v>0</v>
      </c>
      <c r="F3720" s="38">
        <f>('ANNEXURE B &amp; C'!AF$49)</f>
        <v>0</v>
      </c>
      <c r="G3720" s="9" t="str">
        <f t="shared" si="114"/>
        <v/>
      </c>
      <c r="H3720" s="52" t="str">
        <f t="shared" si="115"/>
        <v/>
      </c>
    </row>
    <row r="3721" spans="1:8">
      <c r="A3721" s="48" t="str">
        <f>('ANNEXURE B &amp; C'!AF$3)</f>
        <v>420501</v>
      </c>
      <c r="B3721" s="2">
        <v>1060100</v>
      </c>
      <c r="C3721" s="2" t="s">
        <v>38</v>
      </c>
      <c r="D3721" s="20">
        <v>0</v>
      </c>
      <c r="E3721" s="20">
        <v>0</v>
      </c>
      <c r="F3721" s="38">
        <f>('ANNEXURE B &amp; C'!AF$50)</f>
        <v>0</v>
      </c>
      <c r="G3721" s="9" t="str">
        <f t="shared" si="114"/>
        <v/>
      </c>
      <c r="H3721" s="52" t="str">
        <f t="shared" si="115"/>
        <v/>
      </c>
    </row>
    <row r="3722" spans="1:8">
      <c r="A3722" s="48" t="str">
        <f>('ANNEXURE B &amp; C'!AF$3)</f>
        <v>420501</v>
      </c>
      <c r="B3722" s="2">
        <v>1060200</v>
      </c>
      <c r="C3722" s="2" t="s">
        <v>39</v>
      </c>
      <c r="D3722" s="20">
        <v>0</v>
      </c>
      <c r="E3722" s="20">
        <v>0</v>
      </c>
      <c r="F3722" s="38">
        <f>('ANNEXURE B &amp; C'!AF$51)</f>
        <v>0</v>
      </c>
      <c r="G3722" s="9" t="str">
        <f t="shared" ref="G3722:G3785" si="116">IF(E3722&lt;0.01,"",IF(E3722&gt;F3722,"BUDGET ERROR - INSUFICIENT",""))</f>
        <v/>
      </c>
      <c r="H3722" s="52" t="str">
        <f t="shared" ref="H3722:H3785" si="117">IF(F3722&lt;0.1,"",IF(D3722=0,"NO ORIGINAL BUDGET",(F3722-D3722)/D3722))</f>
        <v/>
      </c>
    </row>
    <row r="3723" spans="1:8">
      <c r="A3723" s="48" t="str">
        <f>('ANNEXURE B &amp; C'!AF$3)</f>
        <v>420501</v>
      </c>
      <c r="B3723" s="2">
        <v>1060201</v>
      </c>
      <c r="C3723" s="2" t="s">
        <v>40</v>
      </c>
      <c r="D3723" s="20">
        <v>0</v>
      </c>
      <c r="E3723" s="20">
        <v>0</v>
      </c>
      <c r="F3723" s="38">
        <f>('ANNEXURE B &amp; C'!AF$52)</f>
        <v>0</v>
      </c>
      <c r="G3723" s="9" t="str">
        <f t="shared" si="116"/>
        <v/>
      </c>
      <c r="H3723" s="52" t="str">
        <f t="shared" si="117"/>
        <v/>
      </c>
    </row>
    <row r="3724" spans="1:8">
      <c r="A3724" s="48" t="str">
        <f>('ANNEXURE B &amp; C'!AF$3)</f>
        <v>420501</v>
      </c>
      <c r="B3724" s="2">
        <v>1060204</v>
      </c>
      <c r="C3724" s="2" t="s">
        <v>41</v>
      </c>
      <c r="D3724" s="20">
        <v>190500</v>
      </c>
      <c r="E3724" s="20">
        <v>0</v>
      </c>
      <c r="F3724" s="38">
        <f>('ANNEXURE B &amp; C'!AF$53)</f>
        <v>420000</v>
      </c>
      <c r="G3724" s="9" t="str">
        <f t="shared" si="116"/>
        <v/>
      </c>
      <c r="H3724" s="52">
        <f t="shared" si="117"/>
        <v>1.204724409448819</v>
      </c>
    </row>
    <row r="3725" spans="1:8">
      <c r="A3725" s="48" t="str">
        <f>('ANNEXURE B &amp; C'!AF$3)</f>
        <v>420501</v>
      </c>
      <c r="B3725" s="2">
        <v>1060205</v>
      </c>
      <c r="C3725" s="2" t="s">
        <v>42</v>
      </c>
      <c r="D3725" s="20">
        <v>0</v>
      </c>
      <c r="E3725" s="20">
        <v>0</v>
      </c>
      <c r="F3725" s="38">
        <f>('ANNEXURE B &amp; C'!AF$54)</f>
        <v>0</v>
      </c>
      <c r="G3725" s="9" t="str">
        <f t="shared" si="116"/>
        <v/>
      </c>
      <c r="H3725" s="52" t="str">
        <f t="shared" si="117"/>
        <v/>
      </c>
    </row>
    <row r="3726" spans="1:8">
      <c r="A3726" s="48" t="str">
        <f>('ANNEXURE B &amp; C'!AF$3)</f>
        <v>420501</v>
      </c>
      <c r="B3726" s="2">
        <v>1060207</v>
      </c>
      <c r="C3726" s="2" t="s">
        <v>43</v>
      </c>
      <c r="D3726" s="20">
        <v>0</v>
      </c>
      <c r="E3726" s="20">
        <v>0</v>
      </c>
      <c r="F3726" s="38">
        <f>('ANNEXURE B &amp; C'!AF$55)</f>
        <v>0</v>
      </c>
      <c r="G3726" s="9" t="str">
        <f t="shared" si="116"/>
        <v/>
      </c>
      <c r="H3726" s="52" t="str">
        <f t="shared" si="117"/>
        <v/>
      </c>
    </row>
    <row r="3727" spans="1:8">
      <c r="A3727" s="48" t="str">
        <f>('ANNEXURE B &amp; C'!AF$3)</f>
        <v>420501</v>
      </c>
      <c r="B3727" s="2">
        <v>1060208</v>
      </c>
      <c r="C3727" s="2" t="s">
        <v>44</v>
      </c>
      <c r="D3727" s="20">
        <v>7000</v>
      </c>
      <c r="E3727" s="20">
        <v>0</v>
      </c>
      <c r="F3727" s="38">
        <f>('ANNEXURE B &amp; C'!AF$56)</f>
        <v>7000</v>
      </c>
      <c r="G3727" s="9" t="str">
        <f t="shared" si="116"/>
        <v/>
      </c>
      <c r="H3727" s="52">
        <f t="shared" si="117"/>
        <v>0</v>
      </c>
    </row>
    <row r="3728" spans="1:8">
      <c r="A3728" s="48" t="str">
        <f>('ANNEXURE B &amp; C'!AF$3)</f>
        <v>420501</v>
      </c>
      <c r="B3728" s="2">
        <v>1060209</v>
      </c>
      <c r="C3728" s="2" t="s">
        <v>45</v>
      </c>
      <c r="D3728" s="20">
        <v>0</v>
      </c>
      <c r="E3728" s="20">
        <v>0</v>
      </c>
      <c r="F3728" s="38">
        <f>('ANNEXURE B &amp; C'!AF$57)</f>
        <v>0</v>
      </c>
      <c r="G3728" s="9" t="str">
        <f t="shared" si="116"/>
        <v/>
      </c>
      <c r="H3728" s="52" t="str">
        <f t="shared" si="117"/>
        <v/>
      </c>
    </row>
    <row r="3729" spans="1:8">
      <c r="A3729" s="48" t="str">
        <f>('ANNEXURE B &amp; C'!AF$3)</f>
        <v>420501</v>
      </c>
      <c r="B3729" s="2">
        <v>1060210</v>
      </c>
      <c r="C3729" s="2" t="s">
        <v>46</v>
      </c>
      <c r="D3729" s="20">
        <v>50000</v>
      </c>
      <c r="E3729" s="20">
        <v>0</v>
      </c>
      <c r="F3729" s="38">
        <f>('ANNEXURE B &amp; C'!AF$58)</f>
        <v>25000</v>
      </c>
      <c r="G3729" s="9" t="str">
        <f t="shared" si="116"/>
        <v/>
      </c>
      <c r="H3729" s="52">
        <f t="shared" si="117"/>
        <v>-0.5</v>
      </c>
    </row>
    <row r="3730" spans="1:8">
      <c r="A3730" s="48" t="str">
        <f>('ANNEXURE B &amp; C'!AF$3)</f>
        <v>420501</v>
      </c>
      <c r="B3730" s="2">
        <v>1060303</v>
      </c>
      <c r="C3730" s="2" t="s">
        <v>47</v>
      </c>
      <c r="D3730" s="20">
        <v>0</v>
      </c>
      <c r="E3730" s="20">
        <v>0</v>
      </c>
      <c r="F3730" s="38">
        <f>('ANNEXURE B &amp; C'!AF$59)</f>
        <v>0</v>
      </c>
      <c r="G3730" s="9" t="str">
        <f t="shared" si="116"/>
        <v/>
      </c>
      <c r="H3730" s="52" t="str">
        <f t="shared" si="117"/>
        <v/>
      </c>
    </row>
    <row r="3731" spans="1:8">
      <c r="A3731" s="48" t="str">
        <f>('ANNEXURE B &amp; C'!AF$3)</f>
        <v>420501</v>
      </c>
      <c r="B3731" s="2">
        <v>1060304</v>
      </c>
      <c r="C3731" s="2" t="s">
        <v>48</v>
      </c>
      <c r="D3731" s="20">
        <v>0</v>
      </c>
      <c r="E3731" s="20">
        <v>0</v>
      </c>
      <c r="F3731" s="38">
        <f>('ANNEXURE B &amp; C'!AF$60)</f>
        <v>0</v>
      </c>
      <c r="G3731" s="9" t="str">
        <f t="shared" si="116"/>
        <v/>
      </c>
      <c r="H3731" s="52" t="str">
        <f t="shared" si="117"/>
        <v/>
      </c>
    </row>
    <row r="3732" spans="1:8">
      <c r="A3732" s="48" t="str">
        <f>('ANNEXURE B &amp; C'!AF$3)</f>
        <v>420501</v>
      </c>
      <c r="B3732" s="2">
        <v>1060305</v>
      </c>
      <c r="C3732" s="2" t="s">
        <v>49</v>
      </c>
      <c r="D3732" s="20">
        <v>0</v>
      </c>
      <c r="E3732" s="20">
        <v>0</v>
      </c>
      <c r="F3732" s="38">
        <f>('ANNEXURE B &amp; C'!AF$61)</f>
        <v>0</v>
      </c>
      <c r="G3732" s="9" t="str">
        <f t="shared" si="116"/>
        <v/>
      </c>
      <c r="H3732" s="52" t="str">
        <f t="shared" si="117"/>
        <v/>
      </c>
    </row>
    <row r="3733" spans="1:8">
      <c r="A3733" s="48" t="str">
        <f>('ANNEXURE B &amp; C'!AF$3)</f>
        <v>420501</v>
      </c>
      <c r="B3733" s="2">
        <v>1060400</v>
      </c>
      <c r="C3733" s="2" t="s">
        <v>50</v>
      </c>
      <c r="D3733" s="20">
        <v>0</v>
      </c>
      <c r="E3733" s="20">
        <v>0</v>
      </c>
      <c r="F3733" s="38">
        <f>('ANNEXURE B &amp; C'!AF$62)</f>
        <v>0</v>
      </c>
      <c r="G3733" s="9" t="str">
        <f t="shared" si="116"/>
        <v/>
      </c>
      <c r="H3733" s="52" t="str">
        <f t="shared" si="117"/>
        <v/>
      </c>
    </row>
    <row r="3734" spans="1:8">
      <c r="A3734" s="48" t="str">
        <f>('ANNEXURE B &amp; C'!AF$3)</f>
        <v>420501</v>
      </c>
      <c r="B3734" s="2">
        <v>1060401</v>
      </c>
      <c r="C3734" s="2" t="s">
        <v>51</v>
      </c>
      <c r="D3734" s="20">
        <v>0</v>
      </c>
      <c r="E3734" s="20">
        <v>0</v>
      </c>
      <c r="F3734" s="38">
        <f>('ANNEXURE B &amp; C'!AF$63)</f>
        <v>0</v>
      </c>
      <c r="G3734" s="9" t="str">
        <f t="shared" si="116"/>
        <v/>
      </c>
      <c r="H3734" s="52" t="str">
        <f t="shared" si="117"/>
        <v/>
      </c>
    </row>
    <row r="3735" spans="1:8">
      <c r="A3735" s="48" t="str">
        <f>('ANNEXURE B &amp; C'!AF$3)</f>
        <v>420501</v>
      </c>
      <c r="B3735" s="2">
        <v>1060402</v>
      </c>
      <c r="C3735" s="2" t="s">
        <v>52</v>
      </c>
      <c r="D3735" s="20">
        <v>0</v>
      </c>
      <c r="E3735" s="20">
        <v>0</v>
      </c>
      <c r="F3735" s="38">
        <f>('ANNEXURE B &amp; C'!AF$64)</f>
        <v>0</v>
      </c>
      <c r="G3735" s="9" t="str">
        <f t="shared" si="116"/>
        <v/>
      </c>
      <c r="H3735" s="52" t="str">
        <f t="shared" si="117"/>
        <v/>
      </c>
    </row>
    <row r="3736" spans="1:8">
      <c r="A3736" s="48" t="str">
        <f>('ANNEXURE B &amp; C'!AF$3)</f>
        <v>420501</v>
      </c>
      <c r="B3736" s="2">
        <v>1060403</v>
      </c>
      <c r="C3736" s="2" t="s">
        <v>53</v>
      </c>
      <c r="D3736" s="20">
        <v>0</v>
      </c>
      <c r="E3736" s="20">
        <v>0</v>
      </c>
      <c r="F3736" s="38">
        <f>('ANNEXURE B &amp; C'!AF$65)</f>
        <v>0</v>
      </c>
      <c r="G3736" s="9" t="str">
        <f t="shared" si="116"/>
        <v/>
      </c>
      <c r="H3736" s="52" t="str">
        <f t="shared" si="117"/>
        <v/>
      </c>
    </row>
    <row r="3737" spans="1:8">
      <c r="A3737" s="48" t="str">
        <f>('ANNEXURE B &amp; C'!AF$3)</f>
        <v>420501</v>
      </c>
      <c r="B3737" s="2">
        <v>1060404</v>
      </c>
      <c r="C3737" s="2" t="s">
        <v>54</v>
      </c>
      <c r="D3737" s="20">
        <v>0</v>
      </c>
      <c r="E3737" s="20">
        <v>0</v>
      </c>
      <c r="F3737" s="38">
        <f>('ANNEXURE B &amp; C'!AF$66)</f>
        <v>0</v>
      </c>
      <c r="G3737" s="9" t="str">
        <f t="shared" si="116"/>
        <v/>
      </c>
      <c r="H3737" s="52" t="str">
        <f t="shared" si="117"/>
        <v/>
      </c>
    </row>
    <row r="3738" spans="1:8">
      <c r="A3738" s="48" t="str">
        <f>('ANNEXURE B &amp; C'!AF$3)</f>
        <v>420501</v>
      </c>
      <c r="B3738" s="2">
        <v>1060405</v>
      </c>
      <c r="C3738" s="2" t="s">
        <v>55</v>
      </c>
      <c r="D3738" s="20">
        <v>0</v>
      </c>
      <c r="E3738" s="20">
        <v>0</v>
      </c>
      <c r="F3738" s="38">
        <f>('ANNEXURE B &amp; C'!AF$67)</f>
        <v>0</v>
      </c>
      <c r="G3738" s="9" t="str">
        <f t="shared" si="116"/>
        <v/>
      </c>
      <c r="H3738" s="52" t="str">
        <f t="shared" si="117"/>
        <v/>
      </c>
    </row>
    <row r="3739" spans="1:8">
      <c r="A3739" s="48" t="str">
        <f>('ANNEXURE B &amp; C'!AF$3)</f>
        <v>420501</v>
      </c>
      <c r="B3739" s="2">
        <v>1060601</v>
      </c>
      <c r="C3739" s="2" t="s">
        <v>56</v>
      </c>
      <c r="D3739" s="20">
        <v>0</v>
      </c>
      <c r="E3739" s="20">
        <v>0</v>
      </c>
      <c r="F3739" s="38">
        <f>('ANNEXURE B &amp; C'!AF$68)</f>
        <v>0</v>
      </c>
      <c r="G3739" s="9" t="str">
        <f t="shared" si="116"/>
        <v/>
      </c>
      <c r="H3739" s="52" t="str">
        <f t="shared" si="117"/>
        <v/>
      </c>
    </row>
    <row r="3740" spans="1:8">
      <c r="A3740" s="48" t="str">
        <f>('ANNEXURE B &amp; C'!AF$3)</f>
        <v>420501</v>
      </c>
      <c r="B3740" s="2">
        <v>1060701</v>
      </c>
      <c r="C3740" s="2" t="s">
        <v>57</v>
      </c>
      <c r="D3740" s="20">
        <v>0</v>
      </c>
      <c r="E3740" s="20">
        <v>0</v>
      </c>
      <c r="F3740" s="38">
        <f>('ANNEXURE B &amp; C'!AF$69)</f>
        <v>0</v>
      </c>
      <c r="G3740" s="9" t="str">
        <f t="shared" si="116"/>
        <v/>
      </c>
      <c r="H3740" s="52" t="str">
        <f t="shared" si="117"/>
        <v/>
      </c>
    </row>
    <row r="3741" spans="1:8">
      <c r="A3741" s="48" t="str">
        <f>('ANNEXURE B &amp; C'!AF$3)</f>
        <v>420501</v>
      </c>
      <c r="B3741" s="2">
        <v>1060702</v>
      </c>
      <c r="C3741" s="2" t="s">
        <v>58</v>
      </c>
      <c r="D3741" s="20">
        <v>0</v>
      </c>
      <c r="E3741" s="20">
        <v>0</v>
      </c>
      <c r="F3741" s="38">
        <f>('ANNEXURE B &amp; C'!AF$70)</f>
        <v>0</v>
      </c>
      <c r="G3741" s="9" t="str">
        <f t="shared" si="116"/>
        <v/>
      </c>
      <c r="H3741" s="52" t="str">
        <f t="shared" si="117"/>
        <v/>
      </c>
    </row>
    <row r="3742" spans="1:8">
      <c r="A3742" s="48" t="str">
        <f>('ANNEXURE B &amp; C'!AF$3)</f>
        <v>420501</v>
      </c>
      <c r="B3742" s="2">
        <v>1061101</v>
      </c>
      <c r="C3742" s="2" t="s">
        <v>59</v>
      </c>
      <c r="D3742" s="20">
        <v>0</v>
      </c>
      <c r="E3742" s="20">
        <v>0</v>
      </c>
      <c r="F3742" s="38">
        <f>('ANNEXURE B &amp; C'!AF$71)</f>
        <v>0</v>
      </c>
      <c r="G3742" s="9" t="str">
        <f t="shared" si="116"/>
        <v/>
      </c>
      <c r="H3742" s="52" t="str">
        <f t="shared" si="117"/>
        <v/>
      </c>
    </row>
    <row r="3743" spans="1:8">
      <c r="A3743" s="48" t="str">
        <f>('ANNEXURE B &amp; C'!AF$3)</f>
        <v>420501</v>
      </c>
      <c r="B3743" s="2">
        <v>1061102</v>
      </c>
      <c r="C3743" s="2" t="s">
        <v>60</v>
      </c>
      <c r="D3743" s="20">
        <v>0</v>
      </c>
      <c r="E3743" s="20">
        <v>0</v>
      </c>
      <c r="F3743" s="38">
        <f>('ANNEXURE B &amp; C'!AF$72)</f>
        <v>0</v>
      </c>
      <c r="G3743" s="9" t="str">
        <f t="shared" si="116"/>
        <v/>
      </c>
      <c r="H3743" s="52" t="str">
        <f t="shared" si="117"/>
        <v/>
      </c>
    </row>
    <row r="3744" spans="1:8">
      <c r="A3744" s="48" t="str">
        <f>('ANNEXURE B &amp; C'!AF$3)</f>
        <v>420501</v>
      </c>
      <c r="B3744" s="2">
        <v>1061104</v>
      </c>
      <c r="C3744" s="2" t="s">
        <v>61</v>
      </c>
      <c r="D3744" s="20">
        <v>0</v>
      </c>
      <c r="E3744" s="20">
        <v>0</v>
      </c>
      <c r="F3744" s="38">
        <f>('ANNEXURE B &amp; C'!AF$73)</f>
        <v>0</v>
      </c>
      <c r="G3744" s="9" t="str">
        <f t="shared" si="116"/>
        <v/>
      </c>
      <c r="H3744" s="52" t="str">
        <f t="shared" si="117"/>
        <v/>
      </c>
    </row>
    <row r="3745" spans="1:8">
      <c r="A3745" s="48" t="str">
        <f>('ANNEXURE B &amp; C'!AF$3)</f>
        <v>420501</v>
      </c>
      <c r="B3745" s="2">
        <v>1061106</v>
      </c>
      <c r="C3745" s="2" t="s">
        <v>62</v>
      </c>
      <c r="D3745" s="20">
        <v>0</v>
      </c>
      <c r="E3745" s="20">
        <v>0</v>
      </c>
      <c r="F3745" s="38">
        <f>('ANNEXURE B &amp; C'!AF$74)</f>
        <v>0</v>
      </c>
      <c r="G3745" s="9" t="str">
        <f t="shared" si="116"/>
        <v/>
      </c>
      <c r="H3745" s="52" t="str">
        <f t="shared" si="117"/>
        <v/>
      </c>
    </row>
    <row r="3746" spans="1:8">
      <c r="A3746" s="48" t="str">
        <f>('ANNEXURE B &amp; C'!AF$3)</f>
        <v>420501</v>
      </c>
      <c r="B3746" s="2">
        <v>1061201</v>
      </c>
      <c r="C3746" s="2" t="s">
        <v>63</v>
      </c>
      <c r="D3746" s="20">
        <v>0</v>
      </c>
      <c r="E3746" s="20">
        <v>0</v>
      </c>
      <c r="F3746" s="38">
        <f>('ANNEXURE B &amp; C'!AF$75)</f>
        <v>0</v>
      </c>
      <c r="G3746" s="9" t="str">
        <f t="shared" si="116"/>
        <v/>
      </c>
      <c r="H3746" s="52" t="str">
        <f t="shared" si="117"/>
        <v/>
      </c>
    </row>
    <row r="3747" spans="1:8">
      <c r="A3747" s="48" t="str">
        <f>('ANNEXURE B &amp; C'!AF$3)</f>
        <v>420501</v>
      </c>
      <c r="B3747" s="2">
        <v>1061203</v>
      </c>
      <c r="C3747" s="2" t="s">
        <v>64</v>
      </c>
      <c r="D3747" s="20">
        <v>0</v>
      </c>
      <c r="E3747" s="20">
        <v>0</v>
      </c>
      <c r="F3747" s="38">
        <f>('ANNEXURE B &amp; C'!AF$76)</f>
        <v>0</v>
      </c>
      <c r="G3747" s="9" t="str">
        <f t="shared" si="116"/>
        <v/>
      </c>
      <c r="H3747" s="52" t="str">
        <f t="shared" si="117"/>
        <v/>
      </c>
    </row>
    <row r="3748" spans="1:8">
      <c r="A3748" s="48" t="str">
        <f>('ANNEXURE B &amp; C'!AF$3)</f>
        <v>420501</v>
      </c>
      <c r="B3748" s="2">
        <v>1061204</v>
      </c>
      <c r="C3748" s="2" t="s">
        <v>65</v>
      </c>
      <c r="D3748" s="20">
        <v>0</v>
      </c>
      <c r="E3748" s="20">
        <v>0</v>
      </c>
      <c r="F3748" s="38">
        <f>('ANNEXURE B &amp; C'!AF$77)</f>
        <v>0</v>
      </c>
      <c r="G3748" s="9" t="str">
        <f t="shared" si="116"/>
        <v/>
      </c>
      <c r="H3748" s="52" t="str">
        <f t="shared" si="117"/>
        <v/>
      </c>
    </row>
    <row r="3749" spans="1:8">
      <c r="A3749" s="48" t="str">
        <f>('ANNEXURE B &amp; C'!AF$3)</f>
        <v>420501</v>
      </c>
      <c r="B3749" s="2">
        <v>1061501</v>
      </c>
      <c r="C3749" s="2" t="s">
        <v>66</v>
      </c>
      <c r="D3749" s="20">
        <v>0</v>
      </c>
      <c r="E3749" s="20">
        <v>0</v>
      </c>
      <c r="F3749" s="38">
        <f>('ANNEXURE B &amp; C'!AF$78)</f>
        <v>500</v>
      </c>
      <c r="G3749" s="9" t="str">
        <f t="shared" si="116"/>
        <v/>
      </c>
      <c r="H3749" s="52" t="str">
        <f t="shared" si="117"/>
        <v>NO ORIGINAL BUDGET</v>
      </c>
    </row>
    <row r="3750" spans="1:8">
      <c r="A3750" s="48" t="str">
        <f>('ANNEXURE B &amp; C'!AF$3)</f>
        <v>420501</v>
      </c>
      <c r="B3750" s="2">
        <v>1061502</v>
      </c>
      <c r="C3750" s="2" t="s">
        <v>67</v>
      </c>
      <c r="D3750" s="20">
        <v>0</v>
      </c>
      <c r="E3750" s="20">
        <v>0</v>
      </c>
      <c r="F3750" s="38">
        <f>('ANNEXURE B &amp; C'!AF$79)</f>
        <v>0</v>
      </c>
      <c r="G3750" s="9" t="str">
        <f t="shared" si="116"/>
        <v/>
      </c>
      <c r="H3750" s="52" t="str">
        <f t="shared" si="117"/>
        <v/>
      </c>
    </row>
    <row r="3751" spans="1:8">
      <c r="A3751" s="48" t="str">
        <f>('ANNEXURE B &amp; C'!AF$3)</f>
        <v>420501</v>
      </c>
      <c r="B3751" s="2">
        <v>1061507</v>
      </c>
      <c r="C3751" s="2" t="s">
        <v>68</v>
      </c>
      <c r="D3751" s="20">
        <v>0</v>
      </c>
      <c r="E3751" s="20">
        <v>0</v>
      </c>
      <c r="F3751" s="38">
        <f>('ANNEXURE B &amp; C'!AF$80)</f>
        <v>0</v>
      </c>
      <c r="G3751" s="9" t="str">
        <f t="shared" si="116"/>
        <v/>
      </c>
      <c r="H3751" s="52" t="str">
        <f t="shared" si="117"/>
        <v/>
      </c>
    </row>
    <row r="3752" spans="1:8">
      <c r="A3752" s="48" t="str">
        <f>('ANNEXURE B &amp; C'!AF$3)</f>
        <v>420501</v>
      </c>
      <c r="B3752" s="2">
        <v>1061508</v>
      </c>
      <c r="C3752" s="2" t="s">
        <v>69</v>
      </c>
      <c r="D3752" s="20">
        <v>0</v>
      </c>
      <c r="E3752" s="20">
        <v>0</v>
      </c>
      <c r="F3752" s="38">
        <f>('ANNEXURE B &amp; C'!AF$81)</f>
        <v>0</v>
      </c>
      <c r="G3752" s="9" t="str">
        <f t="shared" si="116"/>
        <v/>
      </c>
      <c r="H3752" s="52" t="str">
        <f t="shared" si="117"/>
        <v/>
      </c>
    </row>
    <row r="3753" spans="1:8">
      <c r="A3753" s="48" t="str">
        <f>('ANNEXURE B &amp; C'!AF$3)</f>
        <v>420501</v>
      </c>
      <c r="B3753" s="2">
        <v>1061701</v>
      </c>
      <c r="C3753" s="2" t="s">
        <v>70</v>
      </c>
      <c r="D3753" s="20">
        <v>0</v>
      </c>
      <c r="E3753" s="20">
        <v>0</v>
      </c>
      <c r="F3753" s="38">
        <f>('ANNEXURE B &amp; C'!AF$82)</f>
        <v>0</v>
      </c>
      <c r="G3753" s="9" t="str">
        <f t="shared" si="116"/>
        <v/>
      </c>
      <c r="H3753" s="52" t="str">
        <f t="shared" si="117"/>
        <v/>
      </c>
    </row>
    <row r="3754" spans="1:8">
      <c r="A3754" s="48" t="str">
        <f>('ANNEXURE B &amp; C'!AF$3)</f>
        <v>420501</v>
      </c>
      <c r="B3754" s="2">
        <v>1061705</v>
      </c>
      <c r="C3754" s="2" t="s">
        <v>71</v>
      </c>
      <c r="D3754" s="20">
        <v>0</v>
      </c>
      <c r="E3754" s="20">
        <v>0</v>
      </c>
      <c r="F3754" s="38">
        <f>('ANNEXURE B &amp; C'!AF$83)</f>
        <v>0</v>
      </c>
      <c r="G3754" s="9" t="str">
        <f t="shared" si="116"/>
        <v/>
      </c>
      <c r="H3754" s="52" t="str">
        <f t="shared" si="117"/>
        <v/>
      </c>
    </row>
    <row r="3755" spans="1:8">
      <c r="A3755" s="48" t="str">
        <f>('ANNEXURE B &amp; C'!AF$3)</f>
        <v>420501</v>
      </c>
      <c r="B3755" s="2">
        <v>1061799</v>
      </c>
      <c r="C3755" s="2" t="s">
        <v>72</v>
      </c>
      <c r="D3755" s="20">
        <v>0</v>
      </c>
      <c r="E3755" s="20">
        <v>0</v>
      </c>
      <c r="F3755" s="38">
        <f>('ANNEXURE B &amp; C'!AF$84)</f>
        <v>0</v>
      </c>
      <c r="G3755" s="9" t="str">
        <f t="shared" si="116"/>
        <v/>
      </c>
      <c r="H3755" s="52" t="str">
        <f t="shared" si="117"/>
        <v/>
      </c>
    </row>
    <row r="3756" spans="1:8">
      <c r="A3756" s="48" t="str">
        <f>('ANNEXURE B &amp; C'!AF$3)</f>
        <v>420501</v>
      </c>
      <c r="B3756" s="2">
        <v>1061800</v>
      </c>
      <c r="C3756" s="2" t="s">
        <v>73</v>
      </c>
      <c r="D3756" s="20">
        <v>0</v>
      </c>
      <c r="E3756" s="20">
        <v>0</v>
      </c>
      <c r="F3756" s="38">
        <f>('ANNEXURE B &amp; C'!AF$85)</f>
        <v>0</v>
      </c>
      <c r="G3756" s="9" t="str">
        <f t="shared" si="116"/>
        <v/>
      </c>
      <c r="H3756" s="52" t="str">
        <f t="shared" si="117"/>
        <v/>
      </c>
    </row>
    <row r="3757" spans="1:8">
      <c r="A3757" s="48" t="str">
        <f>('ANNEXURE B &amp; C'!AF$3)</f>
        <v>420501</v>
      </c>
      <c r="B3757" s="2">
        <v>1061801</v>
      </c>
      <c r="C3757" s="2" t="s">
        <v>74</v>
      </c>
      <c r="D3757" s="20">
        <v>0</v>
      </c>
      <c r="E3757" s="20">
        <v>0</v>
      </c>
      <c r="F3757" s="38">
        <f>('ANNEXURE B &amp; C'!AF$86)</f>
        <v>0</v>
      </c>
      <c r="G3757" s="9" t="str">
        <f t="shared" si="116"/>
        <v/>
      </c>
      <c r="H3757" s="52" t="str">
        <f t="shared" si="117"/>
        <v/>
      </c>
    </row>
    <row r="3758" spans="1:8">
      <c r="A3758" s="48" t="str">
        <f>('ANNEXURE B &amp; C'!AF$3)</f>
        <v>420501</v>
      </c>
      <c r="B3758" s="2">
        <v>1061802</v>
      </c>
      <c r="C3758" s="2" t="s">
        <v>75</v>
      </c>
      <c r="D3758" s="20">
        <v>0</v>
      </c>
      <c r="E3758" s="20">
        <v>0</v>
      </c>
      <c r="F3758" s="38">
        <f>('ANNEXURE B &amp; C'!AF$87)</f>
        <v>0</v>
      </c>
      <c r="G3758" s="9" t="str">
        <f t="shared" si="116"/>
        <v/>
      </c>
      <c r="H3758" s="52" t="str">
        <f t="shared" si="117"/>
        <v/>
      </c>
    </row>
    <row r="3759" spans="1:8">
      <c r="A3759" s="48" t="str">
        <f>('ANNEXURE B &amp; C'!AF$3)</f>
        <v>420501</v>
      </c>
      <c r="B3759" s="2">
        <v>1061805</v>
      </c>
      <c r="C3759" s="2" t="s">
        <v>76</v>
      </c>
      <c r="D3759" s="20">
        <v>0</v>
      </c>
      <c r="E3759" s="20">
        <v>0</v>
      </c>
      <c r="F3759" s="38">
        <f>('ANNEXURE B &amp; C'!AF$88)</f>
        <v>0</v>
      </c>
      <c r="G3759" s="9" t="str">
        <f t="shared" si="116"/>
        <v/>
      </c>
      <c r="H3759" s="52" t="str">
        <f t="shared" si="117"/>
        <v/>
      </c>
    </row>
    <row r="3760" spans="1:8">
      <c r="A3760" s="48" t="str">
        <f>('ANNEXURE B &amp; C'!AF$3)</f>
        <v>420501</v>
      </c>
      <c r="B3760" s="2">
        <v>1061806</v>
      </c>
      <c r="C3760" s="2" t="s">
        <v>77</v>
      </c>
      <c r="D3760" s="20">
        <v>0</v>
      </c>
      <c r="E3760" s="20">
        <v>0</v>
      </c>
      <c r="F3760" s="38">
        <f>('ANNEXURE B &amp; C'!AF$89)</f>
        <v>10000</v>
      </c>
      <c r="G3760" s="9" t="str">
        <f t="shared" si="116"/>
        <v/>
      </c>
      <c r="H3760" s="52" t="str">
        <f t="shared" si="117"/>
        <v>NO ORIGINAL BUDGET</v>
      </c>
    </row>
    <row r="3761" spans="1:8">
      <c r="A3761" s="48" t="str">
        <f>('ANNEXURE B &amp; C'!AF$3)</f>
        <v>420501</v>
      </c>
      <c r="B3761" s="2">
        <v>1061899</v>
      </c>
      <c r="C3761" s="2" t="s">
        <v>78</v>
      </c>
      <c r="D3761" s="20">
        <v>0</v>
      </c>
      <c r="E3761" s="20">
        <v>0</v>
      </c>
      <c r="F3761" s="38">
        <f>('ANNEXURE B &amp; C'!AF$90)</f>
        <v>0</v>
      </c>
      <c r="G3761" s="9" t="str">
        <f t="shared" si="116"/>
        <v/>
      </c>
      <c r="H3761" s="52" t="str">
        <f t="shared" si="117"/>
        <v/>
      </c>
    </row>
    <row r="3762" spans="1:8">
      <c r="A3762" s="48" t="str">
        <f>('ANNEXURE B &amp; C'!AF$3)</f>
        <v>420501</v>
      </c>
      <c r="B3762" s="2">
        <v>1061900</v>
      </c>
      <c r="C3762" s="2" t="s">
        <v>79</v>
      </c>
      <c r="D3762" s="20">
        <v>8640</v>
      </c>
      <c r="E3762" s="20">
        <v>1410.95</v>
      </c>
      <c r="F3762" s="38">
        <f>('ANNEXURE B &amp; C'!AF$91)</f>
        <v>8640</v>
      </c>
      <c r="G3762" s="9" t="str">
        <f t="shared" si="116"/>
        <v/>
      </c>
      <c r="H3762" s="52">
        <f t="shared" si="117"/>
        <v>0</v>
      </c>
    </row>
    <row r="3763" spans="1:8">
      <c r="A3763" s="48" t="str">
        <f>('ANNEXURE B &amp; C'!AF$3)</f>
        <v>420501</v>
      </c>
      <c r="B3763" s="2">
        <v>1061902</v>
      </c>
      <c r="C3763" s="2" t="s">
        <v>80</v>
      </c>
      <c r="D3763" s="20">
        <v>0</v>
      </c>
      <c r="E3763" s="20">
        <v>0</v>
      </c>
      <c r="F3763" s="38">
        <f>('ANNEXURE B &amp; C'!AF$92)</f>
        <v>6250</v>
      </c>
      <c r="G3763" s="9" t="str">
        <f t="shared" si="116"/>
        <v/>
      </c>
      <c r="H3763" s="52" t="str">
        <f t="shared" si="117"/>
        <v>NO ORIGINAL BUDGET</v>
      </c>
    </row>
    <row r="3764" spans="1:8">
      <c r="A3764" s="48" t="str">
        <f>('ANNEXURE B &amp; C'!AF$3)</f>
        <v>420501</v>
      </c>
      <c r="B3764" s="2">
        <v>1061903</v>
      </c>
      <c r="C3764" s="2" t="s">
        <v>81</v>
      </c>
      <c r="D3764" s="20">
        <v>0</v>
      </c>
      <c r="E3764" s="20">
        <v>0</v>
      </c>
      <c r="F3764" s="38">
        <f>('ANNEXURE B &amp; C'!AF$93)</f>
        <v>0</v>
      </c>
      <c r="G3764" s="9" t="str">
        <f t="shared" si="116"/>
        <v/>
      </c>
      <c r="H3764" s="52" t="str">
        <f t="shared" si="117"/>
        <v/>
      </c>
    </row>
    <row r="3765" spans="1:8">
      <c r="A3765" s="48" t="str">
        <f>('ANNEXURE B &amp; C'!AF$3)</f>
        <v>420501</v>
      </c>
      <c r="B3765" s="2">
        <v>1061904</v>
      </c>
      <c r="C3765" s="2" t="s">
        <v>82</v>
      </c>
      <c r="D3765" s="20">
        <v>0</v>
      </c>
      <c r="E3765" s="20">
        <v>0</v>
      </c>
      <c r="F3765" s="38">
        <f>('ANNEXURE B &amp; C'!AF$94)</f>
        <v>0</v>
      </c>
      <c r="G3765" s="9" t="str">
        <f t="shared" si="116"/>
        <v/>
      </c>
      <c r="H3765" s="52" t="str">
        <f t="shared" si="117"/>
        <v/>
      </c>
    </row>
    <row r="3766" spans="1:8">
      <c r="A3766" s="48" t="str">
        <f>('ANNEXURE B &amp; C'!AF$3)</f>
        <v>420501</v>
      </c>
      <c r="B3766" s="2">
        <v>1062001</v>
      </c>
      <c r="C3766" s="2" t="s">
        <v>83</v>
      </c>
      <c r="D3766" s="20">
        <v>0</v>
      </c>
      <c r="E3766" s="20">
        <v>0</v>
      </c>
      <c r="F3766" s="38">
        <f>('ANNEXURE B &amp; C'!AF$95)</f>
        <v>0</v>
      </c>
      <c r="G3766" s="9" t="str">
        <f t="shared" si="116"/>
        <v/>
      </c>
      <c r="H3766" s="52" t="str">
        <f t="shared" si="117"/>
        <v/>
      </c>
    </row>
    <row r="3767" spans="1:8">
      <c r="A3767" s="48" t="str">
        <f>('ANNEXURE B &amp; C'!AF$3)</f>
        <v>420501</v>
      </c>
      <c r="B3767" s="2">
        <v>1062003</v>
      </c>
      <c r="C3767" s="2" t="s">
        <v>84</v>
      </c>
      <c r="D3767" s="20">
        <v>0</v>
      </c>
      <c r="E3767" s="20">
        <v>0</v>
      </c>
      <c r="F3767" s="38">
        <f>('ANNEXURE B &amp; C'!AF$96)</f>
        <v>0</v>
      </c>
      <c r="G3767" s="9" t="str">
        <f t="shared" si="116"/>
        <v/>
      </c>
      <c r="H3767" s="52" t="str">
        <f t="shared" si="117"/>
        <v/>
      </c>
    </row>
    <row r="3768" spans="1:8">
      <c r="A3768" s="48" t="str">
        <f>('ANNEXURE B &amp; C'!AF$3)</f>
        <v>420501</v>
      </c>
      <c r="B3768" s="2">
        <v>1062009</v>
      </c>
      <c r="C3768" s="2" t="s">
        <v>85</v>
      </c>
      <c r="D3768" s="20">
        <v>0</v>
      </c>
      <c r="E3768" s="20">
        <v>0</v>
      </c>
      <c r="F3768" s="38">
        <f>('ANNEXURE B &amp; C'!AF$97)</f>
        <v>0</v>
      </c>
      <c r="G3768" s="9" t="str">
        <f t="shared" si="116"/>
        <v/>
      </c>
      <c r="H3768" s="52" t="str">
        <f t="shared" si="117"/>
        <v/>
      </c>
    </row>
    <row r="3769" spans="1:8">
      <c r="A3769" s="48" t="str">
        <f>('ANNEXURE B &amp; C'!AF$3)</f>
        <v>420501</v>
      </c>
      <c r="B3769" s="2">
        <v>1062010</v>
      </c>
      <c r="C3769" s="2" t="s">
        <v>86</v>
      </c>
      <c r="D3769" s="20">
        <v>0</v>
      </c>
      <c r="E3769" s="20">
        <v>0</v>
      </c>
      <c r="F3769" s="38">
        <f>('ANNEXURE B &amp; C'!AF$98)</f>
        <v>0</v>
      </c>
      <c r="G3769" s="9" t="str">
        <f t="shared" si="116"/>
        <v/>
      </c>
      <c r="H3769" s="52" t="str">
        <f t="shared" si="117"/>
        <v/>
      </c>
    </row>
    <row r="3770" spans="1:8">
      <c r="A3770" s="48" t="str">
        <f>('ANNEXURE B &amp; C'!AF$3)</f>
        <v>420501</v>
      </c>
      <c r="B3770" s="2">
        <v>1062201</v>
      </c>
      <c r="C3770" s="2" t="s">
        <v>87</v>
      </c>
      <c r="D3770" s="20">
        <v>0</v>
      </c>
      <c r="E3770" s="20">
        <v>0</v>
      </c>
      <c r="F3770" s="38">
        <f>('ANNEXURE B &amp; C'!AF$99)</f>
        <v>0</v>
      </c>
      <c r="G3770" s="9" t="str">
        <f t="shared" si="116"/>
        <v/>
      </c>
      <c r="H3770" s="52" t="str">
        <f t="shared" si="117"/>
        <v/>
      </c>
    </row>
    <row r="3771" spans="1:8">
      <c r="A3771" s="48" t="str">
        <f>('ANNEXURE B &amp; C'!AF$3)</f>
        <v>420501</v>
      </c>
      <c r="B3771" s="3">
        <v>1066990</v>
      </c>
      <c r="C3771" s="3" t="s">
        <v>88</v>
      </c>
      <c r="D3771" s="39">
        <v>256140</v>
      </c>
      <c r="E3771" s="39">
        <v>1410.95</v>
      </c>
      <c r="F3771" s="39">
        <f>SUM(F3718:F3770)</f>
        <v>477390</v>
      </c>
      <c r="G3771" s="9" t="str">
        <f t="shared" si="116"/>
        <v/>
      </c>
      <c r="H3771" s="52">
        <f t="shared" si="117"/>
        <v>0.86378542984305462</v>
      </c>
    </row>
    <row r="3772" spans="1:8">
      <c r="B3772" s="1"/>
      <c r="C3772" s="1"/>
      <c r="D3772" s="31"/>
      <c r="E3772" s="31"/>
      <c r="F3772" s="31"/>
      <c r="G3772" s="9" t="str">
        <f t="shared" si="116"/>
        <v/>
      </c>
      <c r="H3772" s="52" t="str">
        <f t="shared" si="117"/>
        <v/>
      </c>
    </row>
    <row r="3773" spans="1:8">
      <c r="A3773" s="48" t="str">
        <f>('ANNEXURE B &amp; C'!AF$3)</f>
        <v>420501</v>
      </c>
      <c r="B3773" s="1">
        <v>1080000</v>
      </c>
      <c r="C3773" s="1" t="s">
        <v>89</v>
      </c>
      <c r="D3773" s="31"/>
      <c r="E3773" s="31"/>
      <c r="F3773" s="31"/>
      <c r="G3773" s="9" t="str">
        <f t="shared" si="116"/>
        <v/>
      </c>
      <c r="H3773" s="52" t="str">
        <f t="shared" si="117"/>
        <v/>
      </c>
    </row>
    <row r="3774" spans="1:8">
      <c r="A3774" s="48" t="str">
        <f>('ANNEXURE B &amp; C'!AF$3)</f>
        <v>420501</v>
      </c>
      <c r="B3774" s="2">
        <v>1088020</v>
      </c>
      <c r="C3774" s="2" t="s">
        <v>90</v>
      </c>
      <c r="D3774" s="20">
        <v>0</v>
      </c>
      <c r="E3774" s="20">
        <v>0</v>
      </c>
      <c r="F3774" s="38">
        <f>('ANNEXURE B &amp; C'!AF$103)</f>
        <v>0</v>
      </c>
      <c r="G3774" s="9" t="str">
        <f t="shared" si="116"/>
        <v/>
      </c>
      <c r="H3774" s="52" t="str">
        <f t="shared" si="117"/>
        <v/>
      </c>
    </row>
    <row r="3775" spans="1:8">
      <c r="A3775" s="48" t="str">
        <f>('ANNEXURE B &amp; C'!AF$3)</f>
        <v>420501</v>
      </c>
      <c r="B3775" s="2">
        <v>1088080</v>
      </c>
      <c r="C3775" s="2" t="s">
        <v>91</v>
      </c>
      <c r="D3775" s="20">
        <v>0</v>
      </c>
      <c r="E3775" s="20">
        <v>0</v>
      </c>
      <c r="F3775" s="38">
        <f>('ANNEXURE B &amp; C'!AF$104)</f>
        <v>0</v>
      </c>
      <c r="G3775" s="9" t="str">
        <f t="shared" si="116"/>
        <v/>
      </c>
      <c r="H3775" s="52" t="str">
        <f t="shared" si="117"/>
        <v/>
      </c>
    </row>
    <row r="3776" spans="1:8">
      <c r="A3776" s="48" t="str">
        <f>('ANNEXURE B &amp; C'!AF$3)</f>
        <v>420501</v>
      </c>
      <c r="B3776" s="2">
        <v>1088081</v>
      </c>
      <c r="C3776" s="2" t="s">
        <v>92</v>
      </c>
      <c r="D3776" s="20">
        <v>0</v>
      </c>
      <c r="E3776" s="20">
        <v>0</v>
      </c>
      <c r="F3776" s="38">
        <f>('ANNEXURE B &amp; C'!AF$105)</f>
        <v>0</v>
      </c>
      <c r="G3776" s="9" t="str">
        <f t="shared" si="116"/>
        <v/>
      </c>
      <c r="H3776" s="52" t="str">
        <f t="shared" si="117"/>
        <v/>
      </c>
    </row>
    <row r="3777" spans="1:8">
      <c r="A3777" s="48" t="str">
        <f>('ANNEXURE B &amp; C'!AF$3)</f>
        <v>420501</v>
      </c>
      <c r="B3777" s="2">
        <v>1088082</v>
      </c>
      <c r="C3777" s="2" t="s">
        <v>93</v>
      </c>
      <c r="D3777" s="20">
        <v>0</v>
      </c>
      <c r="E3777" s="20">
        <v>0</v>
      </c>
      <c r="F3777" s="38">
        <f>('ANNEXURE B &amp; C'!AF$106)</f>
        <v>0</v>
      </c>
      <c r="G3777" s="9" t="str">
        <f t="shared" si="116"/>
        <v/>
      </c>
      <c r="H3777" s="52" t="str">
        <f t="shared" si="117"/>
        <v/>
      </c>
    </row>
    <row r="3778" spans="1:8">
      <c r="A3778" s="48" t="str">
        <f>('ANNEXURE B &amp; C'!AF$3)</f>
        <v>420501</v>
      </c>
      <c r="B3778" s="2">
        <v>1088083</v>
      </c>
      <c r="C3778" s="2" t="s">
        <v>94</v>
      </c>
      <c r="D3778" s="20">
        <v>0</v>
      </c>
      <c r="E3778" s="20">
        <v>0</v>
      </c>
      <c r="F3778" s="38">
        <f>('ANNEXURE B &amp; C'!AF$107)</f>
        <v>0</v>
      </c>
      <c r="G3778" s="9" t="str">
        <f t="shared" si="116"/>
        <v/>
      </c>
      <c r="H3778" s="52" t="str">
        <f t="shared" si="117"/>
        <v/>
      </c>
    </row>
    <row r="3779" spans="1:8">
      <c r="A3779" s="48" t="str">
        <f>('ANNEXURE B &amp; C'!AF$3)</f>
        <v>420501</v>
      </c>
      <c r="B3779" s="2">
        <v>1088084</v>
      </c>
      <c r="C3779" s="2" t="s">
        <v>95</v>
      </c>
      <c r="D3779" s="20">
        <v>0</v>
      </c>
      <c r="E3779" s="20">
        <v>0</v>
      </c>
      <c r="F3779" s="38">
        <f>('ANNEXURE B &amp; C'!AF$108)</f>
        <v>0</v>
      </c>
      <c r="G3779" s="9" t="str">
        <f t="shared" si="116"/>
        <v/>
      </c>
      <c r="H3779" s="52" t="str">
        <f t="shared" si="117"/>
        <v/>
      </c>
    </row>
    <row r="3780" spans="1:8">
      <c r="A3780" s="48" t="str">
        <f>('ANNEXURE B &amp; C'!AF$3)</f>
        <v>420501</v>
      </c>
      <c r="B3780" s="2">
        <v>1088085</v>
      </c>
      <c r="C3780" s="2" t="s">
        <v>96</v>
      </c>
      <c r="D3780" s="20">
        <v>0</v>
      </c>
      <c r="E3780" s="20">
        <v>0</v>
      </c>
      <c r="F3780" s="38">
        <f>('ANNEXURE B &amp; C'!AF$109)</f>
        <v>0</v>
      </c>
      <c r="G3780" s="9" t="str">
        <f t="shared" si="116"/>
        <v/>
      </c>
      <c r="H3780" s="52" t="str">
        <f t="shared" si="117"/>
        <v/>
      </c>
    </row>
    <row r="3781" spans="1:8">
      <c r="A3781" s="48" t="str">
        <f>('ANNEXURE B &amp; C'!AF$3)</f>
        <v>420501</v>
      </c>
      <c r="B3781" s="2">
        <v>1088110</v>
      </c>
      <c r="C3781" s="2" t="s">
        <v>61</v>
      </c>
      <c r="D3781" s="20">
        <v>0</v>
      </c>
      <c r="E3781" s="20">
        <v>0</v>
      </c>
      <c r="F3781" s="38">
        <f>('ANNEXURE B &amp; C'!AF$110)</f>
        <v>0</v>
      </c>
      <c r="G3781" s="9" t="str">
        <f t="shared" si="116"/>
        <v/>
      </c>
      <c r="H3781" s="52" t="str">
        <f t="shared" si="117"/>
        <v/>
      </c>
    </row>
    <row r="3782" spans="1:8">
      <c r="A3782" s="48" t="str">
        <f>('ANNEXURE B &amp; C'!AF$3)</f>
        <v>420501</v>
      </c>
      <c r="B3782" s="2">
        <v>1088180</v>
      </c>
      <c r="C3782" s="2" t="s">
        <v>97</v>
      </c>
      <c r="D3782" s="20">
        <v>0</v>
      </c>
      <c r="E3782" s="20">
        <v>0</v>
      </c>
      <c r="F3782" s="38">
        <f>('ANNEXURE B &amp; C'!AF$111)</f>
        <v>0</v>
      </c>
      <c r="G3782" s="9" t="str">
        <f t="shared" si="116"/>
        <v/>
      </c>
      <c r="H3782" s="52" t="str">
        <f t="shared" si="117"/>
        <v/>
      </c>
    </row>
    <row r="3783" spans="1:8">
      <c r="A3783" s="48" t="str">
        <f>('ANNEXURE B &amp; C'!AF$3)</f>
        <v>420501</v>
      </c>
      <c r="B3783" s="3">
        <v>1088990</v>
      </c>
      <c r="C3783" s="3" t="s">
        <v>98</v>
      </c>
      <c r="D3783" s="39">
        <v>0</v>
      </c>
      <c r="E3783" s="39">
        <v>0</v>
      </c>
      <c r="F3783" s="39">
        <f>SUM(F3773:F3782)</f>
        <v>0</v>
      </c>
      <c r="G3783" s="9" t="str">
        <f t="shared" si="116"/>
        <v/>
      </c>
      <c r="H3783" s="52" t="str">
        <f t="shared" si="117"/>
        <v/>
      </c>
    </row>
    <row r="3784" spans="1:8">
      <c r="B3784" s="1"/>
      <c r="C3784" s="1"/>
      <c r="D3784" s="31"/>
      <c r="E3784" s="31"/>
      <c r="F3784" s="31"/>
      <c r="G3784" s="9" t="str">
        <f t="shared" si="116"/>
        <v/>
      </c>
      <c r="H3784" s="52" t="str">
        <f t="shared" si="117"/>
        <v/>
      </c>
    </row>
    <row r="3785" spans="1:8" ht="15.75" thickBot="1">
      <c r="A3785" s="48" t="str">
        <f>('ANNEXURE B &amp; C'!AF$3)</f>
        <v>420501</v>
      </c>
      <c r="B3785" s="4">
        <v>1089995</v>
      </c>
      <c r="C3785" s="4" t="s">
        <v>99</v>
      </c>
      <c r="D3785" s="40">
        <v>256140</v>
      </c>
      <c r="E3785" s="40">
        <v>1410.95</v>
      </c>
      <c r="F3785" s="40">
        <f>SUM(F3783+F3771)</f>
        <v>477390</v>
      </c>
      <c r="G3785" s="9" t="str">
        <f t="shared" si="116"/>
        <v/>
      </c>
      <c r="H3785" s="52">
        <f t="shared" si="117"/>
        <v>0.86378542984305462</v>
      </c>
    </row>
    <row r="3786" spans="1:8" ht="15.75" thickTop="1">
      <c r="B3786" s="1"/>
      <c r="C3786" s="1"/>
      <c r="D3786" s="31"/>
      <c r="E3786" s="31"/>
      <c r="F3786" s="31"/>
      <c r="G3786" s="9" t="str">
        <f t="shared" ref="G3786:G3849" si="118">IF(E3786&lt;0.01,"",IF(E3786&gt;F3786,"BUDGET ERROR - INSUFICIENT",""))</f>
        <v/>
      </c>
      <c r="H3786" s="52" t="str">
        <f t="shared" ref="H3786:H3849" si="119">IF(F3786&lt;0.1,"",IF(D3786=0,"NO ORIGINAL BUDGET",(F3786-D3786)/D3786))</f>
        <v/>
      </c>
    </row>
    <row r="3787" spans="1:8">
      <c r="A3787" s="48" t="str">
        <f>('ANNEXURE B &amp; C'!AF$3)</f>
        <v>420501</v>
      </c>
      <c r="B3787" s="1">
        <v>1100000</v>
      </c>
      <c r="C3787" s="1" t="s">
        <v>100</v>
      </c>
      <c r="D3787" s="31"/>
      <c r="E3787" s="31"/>
      <c r="F3787" s="31"/>
      <c r="G3787" s="9" t="str">
        <f t="shared" si="118"/>
        <v/>
      </c>
      <c r="H3787" s="52" t="str">
        <f t="shared" si="119"/>
        <v/>
      </c>
    </row>
    <row r="3788" spans="1:8">
      <c r="A3788" s="48" t="str">
        <f>('ANNEXURE B &amp; C'!AF$3)</f>
        <v>420501</v>
      </c>
      <c r="B3788" s="2">
        <v>1101200</v>
      </c>
      <c r="C3788" s="2" t="s">
        <v>101</v>
      </c>
      <c r="D3788" s="20">
        <v>0</v>
      </c>
      <c r="E3788" s="20">
        <v>0</v>
      </c>
      <c r="F3788" s="38">
        <f>('ANNEXURE B &amp; C'!AF$117)</f>
        <v>0</v>
      </c>
      <c r="G3788" s="9" t="str">
        <f t="shared" si="118"/>
        <v/>
      </c>
      <c r="H3788" s="52" t="str">
        <f t="shared" si="119"/>
        <v/>
      </c>
    </row>
    <row r="3789" spans="1:8">
      <c r="A3789" s="48" t="str">
        <f>('ANNEXURE B &amp; C'!AF$3)</f>
        <v>420501</v>
      </c>
      <c r="B3789" s="2">
        <v>1101201</v>
      </c>
      <c r="C3789" s="2" t="s">
        <v>102</v>
      </c>
      <c r="D3789" s="20">
        <v>0</v>
      </c>
      <c r="E3789" s="20">
        <v>0</v>
      </c>
      <c r="F3789" s="38">
        <f>('ANNEXURE B &amp; C'!AF$118)</f>
        <v>0</v>
      </c>
      <c r="G3789" s="9" t="str">
        <f t="shared" si="118"/>
        <v/>
      </c>
      <c r="H3789" s="52" t="str">
        <f t="shared" si="119"/>
        <v/>
      </c>
    </row>
    <row r="3790" spans="1:8">
      <c r="A3790" s="48" t="str">
        <f>('ANNEXURE B &amp; C'!AF$3)</f>
        <v>420501</v>
      </c>
      <c r="B3790" s="2">
        <v>1101203</v>
      </c>
      <c r="C3790" s="2" t="s">
        <v>103</v>
      </c>
      <c r="D3790" s="20">
        <v>0</v>
      </c>
      <c r="E3790" s="20">
        <v>0</v>
      </c>
      <c r="F3790" s="38">
        <f>('ANNEXURE B &amp; C'!AF$119)</f>
        <v>0</v>
      </c>
      <c r="G3790" s="9" t="str">
        <f t="shared" si="118"/>
        <v/>
      </c>
      <c r="H3790" s="52" t="str">
        <f t="shared" si="119"/>
        <v/>
      </c>
    </row>
    <row r="3791" spans="1:8">
      <c r="A3791" s="48" t="str">
        <f>('ANNEXURE B &amp; C'!AF$3)</f>
        <v>420501</v>
      </c>
      <c r="B3791" s="2">
        <v>1101204</v>
      </c>
      <c r="C3791" s="2" t="s">
        <v>104</v>
      </c>
      <c r="D3791" s="20">
        <v>0</v>
      </c>
      <c r="E3791" s="20">
        <v>0</v>
      </c>
      <c r="F3791" s="38">
        <f>('ANNEXURE B &amp; C'!AF$120)</f>
        <v>0</v>
      </c>
      <c r="G3791" s="9" t="str">
        <f t="shared" si="118"/>
        <v/>
      </c>
      <c r="H3791" s="52" t="str">
        <f t="shared" si="119"/>
        <v/>
      </c>
    </row>
    <row r="3792" spans="1:8" ht="15.75" thickBot="1">
      <c r="A3792" s="48" t="str">
        <f>('ANNEXURE B &amp; C'!AF$3)</f>
        <v>420501</v>
      </c>
      <c r="B3792" s="4">
        <v>1109995</v>
      </c>
      <c r="C3792" s="4" t="s">
        <v>105</v>
      </c>
      <c r="D3792" s="40">
        <v>0</v>
      </c>
      <c r="E3792" s="40">
        <v>0</v>
      </c>
      <c r="F3792" s="40">
        <f>SUM(F3788:F3791)</f>
        <v>0</v>
      </c>
      <c r="G3792" s="9" t="str">
        <f t="shared" si="118"/>
        <v/>
      </c>
      <c r="H3792" s="52" t="str">
        <f t="shared" si="119"/>
        <v/>
      </c>
    </row>
    <row r="3793" spans="1:8" ht="15.75" thickTop="1">
      <c r="B3793" s="1"/>
      <c r="C3793" s="1"/>
      <c r="D3793" s="31"/>
      <c r="E3793" s="31"/>
      <c r="F3793" s="31"/>
      <c r="G3793" s="9" t="str">
        <f t="shared" si="118"/>
        <v/>
      </c>
      <c r="H3793" s="52" t="str">
        <f t="shared" si="119"/>
        <v/>
      </c>
    </row>
    <row r="3794" spans="1:8">
      <c r="A3794" s="48" t="str">
        <f>('ANNEXURE B &amp; C'!AF$3)</f>
        <v>420501</v>
      </c>
      <c r="B3794" s="1">
        <v>1120000</v>
      </c>
      <c r="C3794" s="1" t="s">
        <v>106</v>
      </c>
      <c r="D3794" s="31"/>
      <c r="E3794" s="31"/>
      <c r="F3794" s="31"/>
      <c r="G3794" s="9" t="str">
        <f t="shared" si="118"/>
        <v/>
      </c>
      <c r="H3794" s="52" t="str">
        <f t="shared" si="119"/>
        <v/>
      </c>
    </row>
    <row r="3795" spans="1:8">
      <c r="A3795" s="48" t="str">
        <f>('ANNEXURE B &amp; C'!AF$3)</f>
        <v>420501</v>
      </c>
      <c r="B3795" s="2">
        <v>1120300</v>
      </c>
      <c r="C3795" s="2" t="s">
        <v>106</v>
      </c>
      <c r="D3795" s="20">
        <v>0</v>
      </c>
      <c r="E3795" s="20">
        <v>0</v>
      </c>
      <c r="F3795" s="38">
        <f>('ANNEXURE B &amp; C'!AF$124)</f>
        <v>0</v>
      </c>
      <c r="G3795" s="9" t="str">
        <f t="shared" si="118"/>
        <v/>
      </c>
      <c r="H3795" s="52" t="str">
        <f t="shared" si="119"/>
        <v/>
      </c>
    </row>
    <row r="3796" spans="1:8" ht="15.75" thickBot="1">
      <c r="A3796" s="48" t="str">
        <f>('ANNEXURE B &amp; C'!AF$3)</f>
        <v>420501</v>
      </c>
      <c r="B3796" s="4">
        <v>1129990</v>
      </c>
      <c r="C3796" s="4" t="s">
        <v>107</v>
      </c>
      <c r="D3796" s="40">
        <v>0</v>
      </c>
      <c r="E3796" s="40">
        <v>0</v>
      </c>
      <c r="F3796" s="40">
        <f>SUM(F3794:F3795)</f>
        <v>0</v>
      </c>
      <c r="G3796" s="9" t="str">
        <f t="shared" si="118"/>
        <v/>
      </c>
      <c r="H3796" s="52" t="str">
        <f t="shared" si="119"/>
        <v/>
      </c>
    </row>
    <row r="3797" spans="1:8" ht="15.75" thickTop="1">
      <c r="B3797" s="1"/>
      <c r="C3797" s="1"/>
      <c r="D3797" s="31"/>
      <c r="E3797" s="31"/>
      <c r="F3797" s="31"/>
      <c r="G3797" s="9" t="str">
        <f t="shared" si="118"/>
        <v/>
      </c>
      <c r="H3797" s="52" t="str">
        <f t="shared" si="119"/>
        <v/>
      </c>
    </row>
    <row r="3798" spans="1:8">
      <c r="A3798" s="48" t="str">
        <f>('ANNEXURE B &amp; C'!AF$3)</f>
        <v>420501</v>
      </c>
      <c r="B3798" s="1">
        <v>1130000</v>
      </c>
      <c r="C3798" s="1" t="s">
        <v>108</v>
      </c>
      <c r="D3798" s="31"/>
      <c r="E3798" s="31"/>
      <c r="F3798" s="31"/>
      <c r="G3798" s="9" t="str">
        <f t="shared" si="118"/>
        <v/>
      </c>
      <c r="H3798" s="52" t="str">
        <f t="shared" si="119"/>
        <v/>
      </c>
    </row>
    <row r="3799" spans="1:8">
      <c r="A3799" s="48" t="str">
        <f>('ANNEXURE B &amp; C'!AF$3)</f>
        <v>420501</v>
      </c>
      <c r="B3799" s="2">
        <v>1130200</v>
      </c>
      <c r="C3799" s="2" t="s">
        <v>109</v>
      </c>
      <c r="D3799" s="20">
        <v>0</v>
      </c>
      <c r="E3799" s="20">
        <v>0</v>
      </c>
      <c r="F3799" s="38">
        <f>('ANNEXURE B &amp; C'!AF$128)</f>
        <v>0</v>
      </c>
      <c r="G3799" s="9" t="str">
        <f t="shared" si="118"/>
        <v/>
      </c>
      <c r="H3799" s="52" t="str">
        <f t="shared" si="119"/>
        <v/>
      </c>
    </row>
    <row r="3800" spans="1:8">
      <c r="A3800" s="48" t="str">
        <f>('ANNEXURE B &amp; C'!AF$3)</f>
        <v>420501</v>
      </c>
      <c r="B3800" s="2">
        <v>1130201</v>
      </c>
      <c r="C3800" s="2" t="s">
        <v>110</v>
      </c>
      <c r="D3800" s="20">
        <v>0</v>
      </c>
      <c r="E3800" s="20">
        <v>0</v>
      </c>
      <c r="F3800" s="38">
        <f>('ANNEXURE B &amp; C'!AF$129)</f>
        <v>0</v>
      </c>
      <c r="G3800" s="9" t="str">
        <f t="shared" si="118"/>
        <v/>
      </c>
      <c r="H3800" s="52" t="str">
        <f t="shared" si="119"/>
        <v/>
      </c>
    </row>
    <row r="3801" spans="1:8" ht="15.75" thickBot="1">
      <c r="A3801" s="48" t="str">
        <f>('ANNEXURE B &amp; C'!AF$3)</f>
        <v>420501</v>
      </c>
      <c r="B3801" s="4">
        <v>1139995</v>
      </c>
      <c r="C3801" s="4" t="s">
        <v>111</v>
      </c>
      <c r="D3801" s="40">
        <v>0</v>
      </c>
      <c r="E3801" s="40">
        <v>0</v>
      </c>
      <c r="F3801" s="40">
        <f>SUM(F3798:F3800)</f>
        <v>0</v>
      </c>
      <c r="G3801" s="9" t="str">
        <f t="shared" si="118"/>
        <v/>
      </c>
      <c r="H3801" s="52" t="str">
        <f t="shared" si="119"/>
        <v/>
      </c>
    </row>
    <row r="3802" spans="1:8" ht="15.75" thickTop="1">
      <c r="B3802" s="1"/>
      <c r="C3802" s="1"/>
      <c r="D3802" s="31"/>
      <c r="E3802" s="31"/>
      <c r="F3802" s="31"/>
      <c r="G3802" s="9" t="str">
        <f t="shared" si="118"/>
        <v/>
      </c>
      <c r="H3802" s="52" t="str">
        <f t="shared" si="119"/>
        <v/>
      </c>
    </row>
    <row r="3803" spans="1:8" ht="15.75" thickBot="1">
      <c r="A3803" s="48" t="str">
        <f>('ANNEXURE B &amp; C'!AF$3)</f>
        <v>420501</v>
      </c>
      <c r="B3803" s="5">
        <v>1199998</v>
      </c>
      <c r="C3803" s="5" t="s">
        <v>112</v>
      </c>
      <c r="D3803" s="41">
        <v>256140</v>
      </c>
      <c r="E3803" s="41">
        <v>143981.54999999999</v>
      </c>
      <c r="F3803" s="41">
        <f>SUM(F3801+F3796+F3792+F3785+F3713)</f>
        <v>791049</v>
      </c>
      <c r="G3803" s="9" t="str">
        <f t="shared" si="118"/>
        <v/>
      </c>
      <c r="H3803" s="52">
        <f t="shared" si="119"/>
        <v>2.0883462169126261</v>
      </c>
    </row>
    <row r="3804" spans="1:8">
      <c r="B3804" s="1"/>
      <c r="C3804" s="1"/>
      <c r="D3804" s="31"/>
      <c r="E3804" s="31"/>
      <c r="F3804" s="31"/>
      <c r="G3804" s="9" t="str">
        <f t="shared" si="118"/>
        <v/>
      </c>
      <c r="H3804" s="52" t="str">
        <f t="shared" si="119"/>
        <v/>
      </c>
    </row>
    <row r="3805" spans="1:8">
      <c r="A3805" s="48" t="str">
        <f>('ANNEXURE B &amp; C'!AF$3)</f>
        <v>420501</v>
      </c>
      <c r="B3805" s="1">
        <v>2200000</v>
      </c>
      <c r="C3805" s="1" t="s">
        <v>113</v>
      </c>
      <c r="D3805" s="31"/>
      <c r="E3805" s="31"/>
      <c r="F3805" s="31"/>
      <c r="G3805" s="9" t="str">
        <f t="shared" si="118"/>
        <v/>
      </c>
      <c r="H3805" s="52" t="str">
        <f t="shared" si="119"/>
        <v/>
      </c>
    </row>
    <row r="3806" spans="1:8">
      <c r="B3806" s="1"/>
      <c r="C3806" s="1"/>
      <c r="D3806" s="31"/>
      <c r="E3806" s="31"/>
      <c r="F3806" s="31"/>
      <c r="G3806" s="9" t="str">
        <f t="shared" si="118"/>
        <v/>
      </c>
      <c r="H3806" s="52" t="str">
        <f t="shared" si="119"/>
        <v/>
      </c>
    </row>
    <row r="3807" spans="1:8">
      <c r="A3807" s="48" t="str">
        <f>('ANNEXURE B &amp; C'!AF$3)</f>
        <v>420501</v>
      </c>
      <c r="B3807" s="1">
        <v>2230000</v>
      </c>
      <c r="C3807" s="1" t="s">
        <v>114</v>
      </c>
      <c r="D3807" s="31"/>
      <c r="E3807" s="31"/>
      <c r="F3807" s="31"/>
      <c r="G3807" s="9" t="str">
        <f t="shared" si="118"/>
        <v/>
      </c>
      <c r="H3807" s="52" t="str">
        <f t="shared" si="119"/>
        <v/>
      </c>
    </row>
    <row r="3808" spans="1:8">
      <c r="A3808" s="48" t="str">
        <f>('ANNEXURE B &amp; C'!AF$3)</f>
        <v>420501</v>
      </c>
      <c r="B3808" s="2">
        <v>2231202</v>
      </c>
      <c r="C3808" s="2" t="s">
        <v>115</v>
      </c>
      <c r="D3808" s="20">
        <v>0</v>
      </c>
      <c r="E3808" s="20">
        <v>0</v>
      </c>
      <c r="F3808" s="38">
        <f>('ANNEXURE B &amp; C'!AF$137)</f>
        <v>0</v>
      </c>
      <c r="G3808" s="9" t="str">
        <f t="shared" si="118"/>
        <v/>
      </c>
      <c r="H3808" s="52" t="str">
        <f t="shared" si="119"/>
        <v/>
      </c>
    </row>
    <row r="3809" spans="1:8">
      <c r="A3809" s="48" t="str">
        <f>('ANNEXURE B &amp; C'!AF$3)</f>
        <v>420501</v>
      </c>
      <c r="B3809" s="2">
        <v>2231900</v>
      </c>
      <c r="C3809" s="2" t="s">
        <v>116</v>
      </c>
      <c r="D3809" s="20">
        <v>0</v>
      </c>
      <c r="E3809" s="20">
        <v>0</v>
      </c>
      <c r="F3809" s="38">
        <f>('ANNEXURE B &amp; C'!AF$138)</f>
        <v>0</v>
      </c>
      <c r="G3809" s="9" t="str">
        <f t="shared" si="118"/>
        <v/>
      </c>
      <c r="H3809" s="52" t="str">
        <f t="shared" si="119"/>
        <v/>
      </c>
    </row>
    <row r="3810" spans="1:8">
      <c r="A3810" s="48" t="str">
        <f>('ANNEXURE B &amp; C'!AF$3)</f>
        <v>420501</v>
      </c>
      <c r="B3810" s="3">
        <v>2239995</v>
      </c>
      <c r="C3810" s="3" t="s">
        <v>117</v>
      </c>
      <c r="D3810" s="39">
        <v>0</v>
      </c>
      <c r="E3810" s="39">
        <v>0</v>
      </c>
      <c r="F3810" s="39">
        <f>SUM(F3808:F3809)</f>
        <v>0</v>
      </c>
      <c r="G3810" s="9" t="str">
        <f t="shared" si="118"/>
        <v/>
      </c>
      <c r="H3810" s="52" t="str">
        <f t="shared" si="119"/>
        <v/>
      </c>
    </row>
    <row r="3811" spans="1:8">
      <c r="B3811" s="1"/>
      <c r="C3811" s="1"/>
      <c r="D3811" s="31"/>
      <c r="E3811" s="31"/>
      <c r="F3811" s="31"/>
      <c r="G3811" s="9" t="str">
        <f t="shared" si="118"/>
        <v/>
      </c>
      <c r="H3811" s="52" t="str">
        <f t="shared" si="119"/>
        <v/>
      </c>
    </row>
    <row r="3812" spans="1:8">
      <c r="A3812" s="48" t="str">
        <f>('ANNEXURE B &amp; C'!AF$3)</f>
        <v>420501</v>
      </c>
      <c r="B3812" s="1">
        <v>2240000</v>
      </c>
      <c r="C3812" s="1" t="s">
        <v>118</v>
      </c>
      <c r="D3812" s="31"/>
      <c r="E3812" s="31"/>
      <c r="F3812" s="31"/>
      <c r="G3812" s="9" t="str">
        <f t="shared" si="118"/>
        <v/>
      </c>
      <c r="H3812" s="52" t="str">
        <f t="shared" si="119"/>
        <v/>
      </c>
    </row>
    <row r="3813" spans="1:8">
      <c r="A3813" s="48" t="str">
        <f>('ANNEXURE B &amp; C'!AF$3)</f>
        <v>420501</v>
      </c>
      <c r="B3813" s="2">
        <v>2240001</v>
      </c>
      <c r="C3813" s="2" t="s">
        <v>119</v>
      </c>
      <c r="D3813" s="20">
        <v>0</v>
      </c>
      <c r="E3813" s="20">
        <v>0</v>
      </c>
      <c r="F3813" s="38">
        <f>('ANNEXURE B &amp; C'!AF$142)</f>
        <v>0</v>
      </c>
      <c r="G3813" s="9" t="str">
        <f t="shared" si="118"/>
        <v/>
      </c>
      <c r="H3813" s="52" t="str">
        <f t="shared" si="119"/>
        <v/>
      </c>
    </row>
    <row r="3814" spans="1:8">
      <c r="A3814" s="48" t="str">
        <f>('ANNEXURE B &amp; C'!AF$3)</f>
        <v>420501</v>
      </c>
      <c r="B3814" s="2">
        <v>2240002</v>
      </c>
      <c r="C3814" s="2" t="s">
        <v>120</v>
      </c>
      <c r="D3814" s="20">
        <v>0</v>
      </c>
      <c r="E3814" s="20">
        <v>0</v>
      </c>
      <c r="F3814" s="38">
        <f>('ANNEXURE B &amp; C'!AF$143)</f>
        <v>0</v>
      </c>
      <c r="G3814" s="9" t="str">
        <f t="shared" si="118"/>
        <v/>
      </c>
      <c r="H3814" s="52" t="str">
        <f t="shared" si="119"/>
        <v/>
      </c>
    </row>
    <row r="3815" spans="1:8">
      <c r="A3815" s="48" t="str">
        <f>('ANNEXURE B &amp; C'!AF$3)</f>
        <v>420501</v>
      </c>
      <c r="B3815" s="2">
        <v>2240400</v>
      </c>
      <c r="C3815" s="2" t="s">
        <v>121</v>
      </c>
      <c r="D3815" s="20">
        <v>0</v>
      </c>
      <c r="E3815" s="20">
        <v>0</v>
      </c>
      <c r="F3815" s="38">
        <f>('ANNEXURE B &amp; C'!AF$144)</f>
        <v>0</v>
      </c>
      <c r="G3815" s="9" t="str">
        <f t="shared" si="118"/>
        <v/>
      </c>
      <c r="H3815" s="52" t="str">
        <f t="shared" si="119"/>
        <v/>
      </c>
    </row>
    <row r="3816" spans="1:8">
      <c r="A3816" s="48" t="str">
        <f>('ANNEXURE B &amp; C'!AF$3)</f>
        <v>420501</v>
      </c>
      <c r="B3816" s="2">
        <v>2240500</v>
      </c>
      <c r="C3816" s="2" t="s">
        <v>122</v>
      </c>
      <c r="D3816" s="20">
        <v>0</v>
      </c>
      <c r="E3816" s="20">
        <v>0</v>
      </c>
      <c r="F3816" s="38">
        <f>('ANNEXURE B &amp; C'!AF$145)</f>
        <v>0</v>
      </c>
      <c r="G3816" s="9" t="str">
        <f t="shared" si="118"/>
        <v/>
      </c>
      <c r="H3816" s="52" t="str">
        <f t="shared" si="119"/>
        <v/>
      </c>
    </row>
    <row r="3817" spans="1:8">
      <c r="A3817" s="48" t="str">
        <f>('ANNEXURE B &amp; C'!AF$3)</f>
        <v>420501</v>
      </c>
      <c r="B3817" s="3">
        <v>2249995</v>
      </c>
      <c r="C3817" s="3" t="s">
        <v>123</v>
      </c>
      <c r="D3817" s="39">
        <v>0</v>
      </c>
      <c r="E3817" s="39">
        <v>0</v>
      </c>
      <c r="F3817" s="39">
        <f>SUM(F3813:F3816)</f>
        <v>0</v>
      </c>
      <c r="G3817" s="9" t="str">
        <f t="shared" si="118"/>
        <v/>
      </c>
      <c r="H3817" s="52" t="str">
        <f t="shared" si="119"/>
        <v/>
      </c>
    </row>
    <row r="3818" spans="1:8">
      <c r="B3818" s="1"/>
      <c r="C3818" s="1"/>
      <c r="D3818" s="31"/>
      <c r="E3818" s="31"/>
      <c r="F3818" s="31"/>
      <c r="G3818" s="9" t="str">
        <f t="shared" si="118"/>
        <v/>
      </c>
      <c r="H3818" s="52" t="str">
        <f t="shared" si="119"/>
        <v/>
      </c>
    </row>
    <row r="3819" spans="1:8">
      <c r="A3819" s="48" t="str">
        <f>('ANNEXURE B &amp; C'!AF$3)</f>
        <v>420501</v>
      </c>
      <c r="B3819" s="1">
        <v>2260000</v>
      </c>
      <c r="C3819" s="1" t="s">
        <v>124</v>
      </c>
      <c r="D3819" s="31"/>
      <c r="E3819" s="31"/>
      <c r="F3819" s="31"/>
      <c r="G3819" s="9" t="str">
        <f t="shared" si="118"/>
        <v/>
      </c>
      <c r="H3819" s="52" t="str">
        <f t="shared" si="119"/>
        <v/>
      </c>
    </row>
    <row r="3820" spans="1:8">
      <c r="A3820" s="48" t="str">
        <f>('ANNEXURE B &amp; C'!AF$3)</f>
        <v>420501</v>
      </c>
      <c r="B3820" s="2">
        <v>2260806</v>
      </c>
      <c r="C3820" s="2" t="s">
        <v>125</v>
      </c>
      <c r="D3820" s="20">
        <v>0</v>
      </c>
      <c r="E3820" s="20">
        <v>0</v>
      </c>
      <c r="F3820" s="38">
        <f>('ANNEXURE B &amp; C'!AF$149)</f>
        <v>0</v>
      </c>
      <c r="G3820" s="9" t="str">
        <f t="shared" si="118"/>
        <v/>
      </c>
      <c r="H3820" s="52" t="str">
        <f t="shared" si="119"/>
        <v/>
      </c>
    </row>
    <row r="3821" spans="1:8">
      <c r="A3821" s="48" t="str">
        <f>('ANNEXURE B &amp; C'!AF$3)</f>
        <v>420501</v>
      </c>
      <c r="B3821" s="2">
        <v>2260808</v>
      </c>
      <c r="C3821" s="2" t="s">
        <v>126</v>
      </c>
      <c r="D3821" s="20">
        <v>0</v>
      </c>
      <c r="E3821" s="20">
        <v>0</v>
      </c>
      <c r="F3821" s="38">
        <f>('ANNEXURE B &amp; C'!AF$150)</f>
        <v>0</v>
      </c>
      <c r="G3821" s="9" t="str">
        <f t="shared" si="118"/>
        <v/>
      </c>
      <c r="H3821" s="52" t="str">
        <f t="shared" si="119"/>
        <v/>
      </c>
    </row>
    <row r="3822" spans="1:8">
      <c r="A3822" s="48" t="str">
        <f>('ANNEXURE B &amp; C'!AF$3)</f>
        <v>420501</v>
      </c>
      <c r="B3822" s="2">
        <v>2260810</v>
      </c>
      <c r="C3822" s="2" t="s">
        <v>127</v>
      </c>
      <c r="D3822" s="20">
        <v>0</v>
      </c>
      <c r="E3822" s="20">
        <v>0</v>
      </c>
      <c r="F3822" s="38">
        <f>('ANNEXURE B &amp; C'!AF$151)</f>
        <v>0</v>
      </c>
      <c r="G3822" s="9" t="str">
        <f t="shared" si="118"/>
        <v/>
      </c>
      <c r="H3822" s="52" t="str">
        <f t="shared" si="119"/>
        <v/>
      </c>
    </row>
    <row r="3823" spans="1:8">
      <c r="A3823" s="48" t="str">
        <f>('ANNEXURE B &amp; C'!AF$3)</f>
        <v>420501</v>
      </c>
      <c r="B3823" s="3">
        <v>2269995</v>
      </c>
      <c r="C3823" s="3" t="s">
        <v>128</v>
      </c>
      <c r="D3823" s="39">
        <v>0</v>
      </c>
      <c r="E3823" s="39">
        <v>0</v>
      </c>
      <c r="F3823" s="39">
        <f>SUM(F3820:F3822)</f>
        <v>0</v>
      </c>
      <c r="G3823" s="9" t="str">
        <f t="shared" si="118"/>
        <v/>
      </c>
      <c r="H3823" s="52" t="str">
        <f t="shared" si="119"/>
        <v/>
      </c>
    </row>
    <row r="3824" spans="1:8">
      <c r="B3824" s="1"/>
      <c r="C3824" s="1"/>
      <c r="D3824" s="31"/>
      <c r="E3824" s="31"/>
      <c r="F3824" s="31"/>
      <c r="G3824" s="9" t="str">
        <f t="shared" si="118"/>
        <v/>
      </c>
      <c r="H3824" s="52" t="str">
        <f t="shared" si="119"/>
        <v/>
      </c>
    </row>
    <row r="3825" spans="1:8">
      <c r="A3825" s="48" t="str">
        <f>('ANNEXURE B &amp; C'!AF$3)</f>
        <v>420501</v>
      </c>
      <c r="B3825" s="1">
        <v>2270000</v>
      </c>
      <c r="C3825" s="1" t="s">
        <v>129</v>
      </c>
      <c r="D3825" s="31"/>
      <c r="E3825" s="31"/>
      <c r="F3825" s="31"/>
      <c r="G3825" s="9" t="str">
        <f t="shared" si="118"/>
        <v/>
      </c>
      <c r="H3825" s="52" t="str">
        <f t="shared" si="119"/>
        <v/>
      </c>
    </row>
    <row r="3826" spans="1:8">
      <c r="A3826" s="48" t="str">
        <f>('ANNEXURE B &amp; C'!AF$3)</f>
        <v>420501</v>
      </c>
      <c r="B3826" s="2">
        <v>2271701</v>
      </c>
      <c r="C3826" s="2" t="s">
        <v>130</v>
      </c>
      <c r="D3826" s="20">
        <v>0</v>
      </c>
      <c r="E3826" s="20">
        <v>0</v>
      </c>
      <c r="F3826" s="38">
        <f>('ANNEXURE B &amp; C'!AF$155)</f>
        <v>0</v>
      </c>
      <c r="G3826" s="9" t="str">
        <f t="shared" si="118"/>
        <v/>
      </c>
      <c r="H3826" s="52" t="str">
        <f t="shared" si="119"/>
        <v/>
      </c>
    </row>
    <row r="3827" spans="1:8">
      <c r="A3827" s="48" t="str">
        <f>('ANNEXURE B &amp; C'!AF$3)</f>
        <v>420501</v>
      </c>
      <c r="B3827" s="2">
        <v>2271702</v>
      </c>
      <c r="C3827" s="2" t="s">
        <v>131</v>
      </c>
      <c r="D3827" s="20">
        <v>0</v>
      </c>
      <c r="E3827" s="20">
        <v>0</v>
      </c>
      <c r="F3827" s="38">
        <f>('ANNEXURE B &amp; C'!AF$156)</f>
        <v>0</v>
      </c>
      <c r="G3827" s="9" t="str">
        <f t="shared" si="118"/>
        <v/>
      </c>
      <c r="H3827" s="52" t="str">
        <f t="shared" si="119"/>
        <v/>
      </c>
    </row>
    <row r="3828" spans="1:8">
      <c r="A3828" s="48" t="str">
        <f>('ANNEXURE B &amp; C'!AF$3)</f>
        <v>420501</v>
      </c>
      <c r="B3828" s="2">
        <v>2271703</v>
      </c>
      <c r="C3828" s="2" t="s">
        <v>132</v>
      </c>
      <c r="D3828" s="20">
        <v>0</v>
      </c>
      <c r="E3828" s="20">
        <v>0</v>
      </c>
      <c r="F3828" s="38">
        <f>('ANNEXURE B &amp; C'!AF$157)</f>
        <v>0</v>
      </c>
      <c r="G3828" s="9" t="str">
        <f t="shared" si="118"/>
        <v/>
      </c>
      <c r="H3828" s="52" t="str">
        <f t="shared" si="119"/>
        <v/>
      </c>
    </row>
    <row r="3829" spans="1:8">
      <c r="A3829" s="48" t="str">
        <f>('ANNEXURE B &amp; C'!AF$3)</f>
        <v>420501</v>
      </c>
      <c r="B3829" s="2">
        <v>2271704</v>
      </c>
      <c r="C3829" s="2" t="s">
        <v>133</v>
      </c>
      <c r="D3829" s="20">
        <v>0</v>
      </c>
      <c r="E3829" s="20">
        <v>0</v>
      </c>
      <c r="F3829" s="38">
        <f>('ANNEXURE B &amp; C'!AF$158)</f>
        <v>0</v>
      </c>
      <c r="G3829" s="9" t="str">
        <f t="shared" si="118"/>
        <v/>
      </c>
      <c r="H3829" s="52" t="str">
        <f t="shared" si="119"/>
        <v/>
      </c>
    </row>
    <row r="3830" spans="1:8">
      <c r="A3830" s="48" t="str">
        <f>('ANNEXURE B &amp; C'!AF$3)</f>
        <v>420501</v>
      </c>
      <c r="B3830" s="3">
        <v>2279995</v>
      </c>
      <c r="C3830" s="3" t="s">
        <v>134</v>
      </c>
      <c r="D3830" s="35">
        <v>0</v>
      </c>
      <c r="E3830" s="35">
        <v>0</v>
      </c>
      <c r="F3830" s="35">
        <f>SUM(F3826:F3829)</f>
        <v>0</v>
      </c>
      <c r="G3830" s="9" t="str">
        <f t="shared" si="118"/>
        <v/>
      </c>
      <c r="H3830" s="52" t="str">
        <f t="shared" si="119"/>
        <v/>
      </c>
    </row>
    <row r="3831" spans="1:8">
      <c r="B3831" s="1"/>
      <c r="C3831" s="1"/>
      <c r="D3831" s="31"/>
      <c r="E3831" s="31"/>
      <c r="F3831" s="31"/>
      <c r="G3831" s="9" t="str">
        <f t="shared" si="118"/>
        <v/>
      </c>
      <c r="H3831" s="52" t="str">
        <f t="shared" si="119"/>
        <v/>
      </c>
    </row>
    <row r="3832" spans="1:8">
      <c r="A3832" s="48" t="str">
        <f>('ANNEXURE B &amp; C'!AF$3)</f>
        <v>420501</v>
      </c>
      <c r="B3832" s="1">
        <v>2280000</v>
      </c>
      <c r="C3832" s="1" t="s">
        <v>135</v>
      </c>
      <c r="D3832" s="31"/>
      <c r="E3832" s="31"/>
      <c r="F3832" s="31"/>
      <c r="G3832" s="9" t="str">
        <f t="shared" si="118"/>
        <v/>
      </c>
      <c r="H3832" s="52" t="str">
        <f t="shared" si="119"/>
        <v/>
      </c>
    </row>
    <row r="3833" spans="1:8">
      <c r="A3833" s="48" t="str">
        <f>('ANNEXURE B &amp; C'!AF$3)</f>
        <v>420501</v>
      </c>
      <c r="B3833" s="2">
        <v>2280001</v>
      </c>
      <c r="C3833" s="2" t="s">
        <v>136</v>
      </c>
      <c r="D3833" s="20">
        <v>0</v>
      </c>
      <c r="E3833" s="20">
        <v>0</v>
      </c>
      <c r="F3833" s="38">
        <f>('ANNEXURE B &amp; C'!AF$162)</f>
        <v>0</v>
      </c>
      <c r="G3833" s="9" t="str">
        <f t="shared" si="118"/>
        <v/>
      </c>
      <c r="H3833" s="52" t="str">
        <f t="shared" si="119"/>
        <v/>
      </c>
    </row>
    <row r="3834" spans="1:8">
      <c r="A3834" s="48" t="str">
        <f>('ANNEXURE B &amp; C'!AF$3)</f>
        <v>420501</v>
      </c>
      <c r="B3834" s="2">
        <v>2280002</v>
      </c>
      <c r="C3834" s="2" t="s">
        <v>137</v>
      </c>
      <c r="D3834" s="20">
        <v>0</v>
      </c>
      <c r="E3834" s="20">
        <v>0</v>
      </c>
      <c r="F3834" s="38">
        <f>('ANNEXURE B &amp; C'!AF$163)</f>
        <v>0</v>
      </c>
      <c r="G3834" s="9" t="str">
        <f t="shared" si="118"/>
        <v/>
      </c>
      <c r="H3834" s="52" t="str">
        <f t="shared" si="119"/>
        <v/>
      </c>
    </row>
    <row r="3835" spans="1:8">
      <c r="A3835" s="48" t="str">
        <f>('ANNEXURE B &amp; C'!AF$3)</f>
        <v>420501</v>
      </c>
      <c r="B3835" s="3">
        <v>2289995</v>
      </c>
      <c r="C3835" s="3" t="s">
        <v>138</v>
      </c>
      <c r="D3835" s="39">
        <v>0</v>
      </c>
      <c r="E3835" s="39">
        <v>0</v>
      </c>
      <c r="F3835" s="39">
        <f>SUM(F3833:F3834)</f>
        <v>0</v>
      </c>
      <c r="G3835" s="9" t="str">
        <f t="shared" si="118"/>
        <v/>
      </c>
      <c r="H3835" s="52" t="str">
        <f t="shared" si="119"/>
        <v/>
      </c>
    </row>
    <row r="3836" spans="1:8">
      <c r="B3836" s="1"/>
      <c r="C3836" s="1"/>
      <c r="D3836" s="31"/>
      <c r="E3836" s="31"/>
      <c r="F3836" s="31"/>
      <c r="G3836" s="9" t="str">
        <f t="shared" si="118"/>
        <v/>
      </c>
      <c r="H3836" s="52" t="str">
        <f t="shared" si="119"/>
        <v/>
      </c>
    </row>
    <row r="3837" spans="1:8">
      <c r="A3837" s="48" t="str">
        <f>('ANNEXURE B &amp; C'!AF$3)</f>
        <v>420501</v>
      </c>
      <c r="B3837" s="1">
        <v>2300000</v>
      </c>
      <c r="C3837" s="1" t="s">
        <v>139</v>
      </c>
      <c r="D3837" s="31"/>
      <c r="E3837" s="31"/>
      <c r="F3837" s="31"/>
      <c r="G3837" s="9" t="str">
        <f t="shared" si="118"/>
        <v/>
      </c>
      <c r="H3837" s="52" t="str">
        <f t="shared" si="119"/>
        <v/>
      </c>
    </row>
    <row r="3838" spans="1:8">
      <c r="A3838" s="48" t="str">
        <f>('ANNEXURE B &amp; C'!AF$3)</f>
        <v>420501</v>
      </c>
      <c r="B3838" s="2">
        <v>2300001</v>
      </c>
      <c r="C3838" s="2" t="s">
        <v>140</v>
      </c>
      <c r="D3838" s="20">
        <v>0</v>
      </c>
      <c r="E3838" s="20">
        <v>0</v>
      </c>
      <c r="F3838" s="38">
        <f>('ANNEXURE B &amp; C'!AF$167)</f>
        <v>0</v>
      </c>
      <c r="G3838" s="9" t="str">
        <f t="shared" si="118"/>
        <v/>
      </c>
      <c r="H3838" s="52" t="str">
        <f t="shared" si="119"/>
        <v/>
      </c>
    </row>
    <row r="3839" spans="1:8">
      <c r="A3839" s="48" t="str">
        <f>('ANNEXURE B &amp; C'!AF$3)</f>
        <v>420501</v>
      </c>
      <c r="B3839" s="2">
        <v>2300002</v>
      </c>
      <c r="C3839" s="2" t="s">
        <v>141</v>
      </c>
      <c r="D3839" s="20">
        <v>0</v>
      </c>
      <c r="E3839" s="20">
        <v>0</v>
      </c>
      <c r="F3839" s="38">
        <f>('ANNEXURE B &amp; C'!AF$168)</f>
        <v>0</v>
      </c>
      <c r="G3839" s="9" t="str">
        <f t="shared" si="118"/>
        <v/>
      </c>
      <c r="H3839" s="52" t="str">
        <f t="shared" si="119"/>
        <v/>
      </c>
    </row>
    <row r="3840" spans="1:8">
      <c r="A3840" s="48" t="str">
        <f>('ANNEXURE B &amp; C'!AF$3)</f>
        <v>420501</v>
      </c>
      <c r="B3840" s="2">
        <v>2300003</v>
      </c>
      <c r="C3840" s="2" t="s">
        <v>142</v>
      </c>
      <c r="D3840" s="20">
        <v>0</v>
      </c>
      <c r="E3840" s="20">
        <v>0</v>
      </c>
      <c r="F3840" s="38">
        <f>('ANNEXURE B &amp; C'!AF$169)</f>
        <v>0</v>
      </c>
      <c r="G3840" s="9" t="str">
        <f t="shared" si="118"/>
        <v/>
      </c>
      <c r="H3840" s="52" t="str">
        <f t="shared" si="119"/>
        <v/>
      </c>
    </row>
    <row r="3841" spans="1:8">
      <c r="A3841" s="48" t="str">
        <f>('ANNEXURE B &amp; C'!AF$3)</f>
        <v>420501</v>
      </c>
      <c r="B3841" s="2">
        <v>2300204</v>
      </c>
      <c r="C3841" s="2" t="s">
        <v>143</v>
      </c>
      <c r="D3841" s="20">
        <v>0</v>
      </c>
      <c r="E3841" s="20">
        <v>0</v>
      </c>
      <c r="F3841" s="38">
        <f>('ANNEXURE B &amp; C'!AF$170)</f>
        <v>0</v>
      </c>
      <c r="G3841" s="9" t="str">
        <f t="shared" si="118"/>
        <v/>
      </c>
      <c r="H3841" s="52" t="str">
        <f t="shared" si="119"/>
        <v/>
      </c>
    </row>
    <row r="3842" spans="1:8">
      <c r="A3842" s="48" t="str">
        <f>('ANNEXURE B &amp; C'!AF$3)</f>
        <v>420501</v>
      </c>
      <c r="B3842" s="2">
        <v>2300800</v>
      </c>
      <c r="C3842" s="2" t="s">
        <v>144</v>
      </c>
      <c r="D3842" s="20">
        <v>0</v>
      </c>
      <c r="E3842" s="20">
        <v>0</v>
      </c>
      <c r="F3842" s="38">
        <f>('ANNEXURE B &amp; C'!AF$171)</f>
        <v>0</v>
      </c>
      <c r="G3842" s="9" t="str">
        <f t="shared" si="118"/>
        <v/>
      </c>
      <c r="H3842" s="52" t="str">
        <f t="shared" si="119"/>
        <v/>
      </c>
    </row>
    <row r="3843" spans="1:8">
      <c r="A3843" s="48" t="str">
        <f>('ANNEXURE B &amp; C'!AF$3)</f>
        <v>420501</v>
      </c>
      <c r="B3843" s="2">
        <v>2300801</v>
      </c>
      <c r="C3843" s="2" t="s">
        <v>145</v>
      </c>
      <c r="D3843" s="20">
        <v>0</v>
      </c>
      <c r="E3843" s="20">
        <v>0</v>
      </c>
      <c r="F3843" s="38">
        <f>('ANNEXURE B &amp; C'!AF$172)</f>
        <v>0</v>
      </c>
      <c r="G3843" s="9" t="str">
        <f t="shared" si="118"/>
        <v/>
      </c>
      <c r="H3843" s="52" t="str">
        <f t="shared" si="119"/>
        <v/>
      </c>
    </row>
    <row r="3844" spans="1:8">
      <c r="A3844" s="48" t="str">
        <f>('ANNEXURE B &amp; C'!AF$3)</f>
        <v>420501</v>
      </c>
      <c r="B3844" s="2">
        <v>2300803</v>
      </c>
      <c r="C3844" s="2" t="s">
        <v>146</v>
      </c>
      <c r="D3844" s="20">
        <v>0</v>
      </c>
      <c r="E3844" s="20">
        <v>0</v>
      </c>
      <c r="F3844" s="38">
        <f>('ANNEXURE B &amp; C'!AF$173)</f>
        <v>0</v>
      </c>
      <c r="G3844" s="9" t="str">
        <f t="shared" si="118"/>
        <v/>
      </c>
      <c r="H3844" s="52" t="str">
        <f t="shared" si="119"/>
        <v/>
      </c>
    </row>
    <row r="3845" spans="1:8">
      <c r="A3845" s="48" t="str">
        <f>('ANNEXURE B &amp; C'!AF$3)</f>
        <v>420501</v>
      </c>
      <c r="B3845" s="2">
        <v>2301503</v>
      </c>
      <c r="C3845" s="2" t="s">
        <v>147</v>
      </c>
      <c r="D3845" s="20">
        <v>0</v>
      </c>
      <c r="E3845" s="20">
        <v>0</v>
      </c>
      <c r="F3845" s="38">
        <f>('ANNEXURE B &amp; C'!AF$174)</f>
        <v>0</v>
      </c>
      <c r="G3845" s="9" t="str">
        <f t="shared" si="118"/>
        <v/>
      </c>
      <c r="H3845" s="52" t="str">
        <f t="shared" si="119"/>
        <v/>
      </c>
    </row>
    <row r="3846" spans="1:8">
      <c r="A3846" s="48" t="str">
        <f>('ANNEXURE B &amp; C'!AF$3)</f>
        <v>420501</v>
      </c>
      <c r="B3846" s="2">
        <v>2301802</v>
      </c>
      <c r="C3846" s="2" t="s">
        <v>148</v>
      </c>
      <c r="D3846" s="20">
        <v>0</v>
      </c>
      <c r="E3846" s="20">
        <v>0</v>
      </c>
      <c r="F3846" s="38">
        <f>('ANNEXURE B &amp; C'!AF$175)</f>
        <v>0</v>
      </c>
      <c r="G3846" s="9" t="str">
        <f t="shared" si="118"/>
        <v/>
      </c>
      <c r="H3846" s="52" t="str">
        <f t="shared" si="119"/>
        <v/>
      </c>
    </row>
    <row r="3847" spans="1:8">
      <c r="A3847" s="48" t="str">
        <f>('ANNEXURE B &amp; C'!AF$3)</f>
        <v>420501</v>
      </c>
      <c r="B3847" s="2">
        <v>2301803</v>
      </c>
      <c r="C3847" s="2" t="s">
        <v>149</v>
      </c>
      <c r="D3847" s="20">
        <v>0</v>
      </c>
      <c r="E3847" s="20">
        <v>0</v>
      </c>
      <c r="F3847" s="38">
        <f>('ANNEXURE B &amp; C'!AF$176)</f>
        <v>0</v>
      </c>
      <c r="G3847" s="9" t="str">
        <f t="shared" si="118"/>
        <v/>
      </c>
      <c r="H3847" s="52" t="str">
        <f t="shared" si="119"/>
        <v/>
      </c>
    </row>
    <row r="3848" spans="1:8">
      <c r="A3848" s="48" t="str">
        <f>('ANNEXURE B &amp; C'!AF$3)</f>
        <v>420501</v>
      </c>
      <c r="B3848" s="2">
        <v>2301900</v>
      </c>
      <c r="C3848" s="2" t="s">
        <v>150</v>
      </c>
      <c r="D3848" s="20">
        <v>0</v>
      </c>
      <c r="E3848" s="20">
        <v>0</v>
      </c>
      <c r="F3848" s="38">
        <f>('ANNEXURE B &amp; C'!AF$177)</f>
        <v>0</v>
      </c>
      <c r="G3848" s="9" t="str">
        <f t="shared" si="118"/>
        <v/>
      </c>
      <c r="H3848" s="52" t="str">
        <f t="shared" si="119"/>
        <v/>
      </c>
    </row>
    <row r="3849" spans="1:8">
      <c r="A3849" s="48" t="str">
        <f>('ANNEXURE B &amp; C'!AF$3)</f>
        <v>420501</v>
      </c>
      <c r="B3849" s="2">
        <v>2301901</v>
      </c>
      <c r="C3849" s="2" t="s">
        <v>151</v>
      </c>
      <c r="D3849" s="20">
        <v>0</v>
      </c>
      <c r="E3849" s="20">
        <v>0</v>
      </c>
      <c r="F3849" s="38">
        <f>('ANNEXURE B &amp; C'!AF$178)</f>
        <v>0</v>
      </c>
      <c r="G3849" s="9" t="str">
        <f t="shared" si="118"/>
        <v/>
      </c>
      <c r="H3849" s="52" t="str">
        <f t="shared" si="119"/>
        <v/>
      </c>
    </row>
    <row r="3850" spans="1:8">
      <c r="A3850" s="48" t="str">
        <f>('ANNEXURE B &amp; C'!AF$3)</f>
        <v>420501</v>
      </c>
      <c r="B3850" s="3">
        <v>2309995</v>
      </c>
      <c r="C3850" s="3" t="s">
        <v>152</v>
      </c>
      <c r="D3850" s="39">
        <v>0</v>
      </c>
      <c r="E3850" s="39">
        <v>0</v>
      </c>
      <c r="F3850" s="39">
        <f>SUM(F3838:F3849)</f>
        <v>0</v>
      </c>
      <c r="G3850" s="9" t="str">
        <f t="shared" ref="G3850:G3913" si="120">IF(E3850&lt;0.01,"",IF(E3850&gt;F3850,"BUDGET ERROR - INSUFICIENT",""))</f>
        <v/>
      </c>
      <c r="H3850" s="52" t="str">
        <f t="shared" ref="H3850:H3913" si="121">IF(F3850&lt;0.1,"",IF(D3850=0,"NO ORIGINAL BUDGET",(F3850-D3850)/D3850))</f>
        <v/>
      </c>
    </row>
    <row r="3851" spans="1:8">
      <c r="B3851" s="1"/>
      <c r="C3851" s="1"/>
      <c r="D3851" s="31"/>
      <c r="E3851" s="31"/>
      <c r="F3851" s="31"/>
      <c r="G3851" s="9" t="str">
        <f t="shared" si="120"/>
        <v/>
      </c>
      <c r="H3851" s="52" t="str">
        <f t="shared" si="121"/>
        <v/>
      </c>
    </row>
    <row r="3852" spans="1:8" ht="15.75" thickBot="1">
      <c r="A3852" s="48" t="str">
        <f>('ANNEXURE B &amp; C'!AF$3)</f>
        <v>420501</v>
      </c>
      <c r="B3852" s="4">
        <v>2359997</v>
      </c>
      <c r="C3852" s="4" t="s">
        <v>153</v>
      </c>
      <c r="D3852" s="40">
        <v>0</v>
      </c>
      <c r="E3852" s="40">
        <v>0</v>
      </c>
      <c r="F3852" s="40">
        <f>SUM(F3850+F3835+F3830+F3823+F3817+F3810)</f>
        <v>0</v>
      </c>
      <c r="G3852" s="9" t="str">
        <f t="shared" si="120"/>
        <v/>
      </c>
      <c r="H3852" s="52" t="str">
        <f t="shared" si="121"/>
        <v/>
      </c>
    </row>
    <row r="3853" spans="1:8" ht="15.75" thickTop="1">
      <c r="B3853" s="1"/>
      <c r="C3853" s="1"/>
      <c r="D3853" s="31"/>
      <c r="E3853" s="31"/>
      <c r="F3853" s="31"/>
      <c r="G3853" s="9" t="str">
        <f t="shared" si="120"/>
        <v/>
      </c>
      <c r="H3853" s="52" t="str">
        <f t="shared" si="121"/>
        <v/>
      </c>
    </row>
    <row r="3854" spans="1:8" ht="15.75" thickBot="1">
      <c r="A3854" s="48" t="str">
        <f>('ANNEXURE B &amp; C'!AF$3)</f>
        <v>420501</v>
      </c>
      <c r="B3854" s="5">
        <v>2379995</v>
      </c>
      <c r="C3854" s="5" t="s">
        <v>154</v>
      </c>
      <c r="D3854" s="41">
        <v>0</v>
      </c>
      <c r="E3854" s="41">
        <v>0</v>
      </c>
      <c r="F3854" s="41">
        <f>SUM(F3852)</f>
        <v>0</v>
      </c>
      <c r="G3854" s="9" t="str">
        <f t="shared" si="120"/>
        <v/>
      </c>
      <c r="H3854" s="52" t="str">
        <f t="shared" si="121"/>
        <v/>
      </c>
    </row>
    <row r="3855" spans="1:8">
      <c r="B3855" s="1"/>
      <c r="C3855" s="1"/>
      <c r="D3855" s="31"/>
      <c r="E3855" s="31"/>
      <c r="F3855" s="31"/>
      <c r="G3855" s="9" t="str">
        <f t="shared" si="120"/>
        <v/>
      </c>
      <c r="H3855" s="52" t="str">
        <f t="shared" si="121"/>
        <v/>
      </c>
    </row>
    <row r="3856" spans="1:8" ht="15.75" thickBot="1">
      <c r="A3856" s="48" t="str">
        <f>('ANNEXURE B &amp; C'!AF$3)</f>
        <v>420501</v>
      </c>
      <c r="B3856" s="5">
        <v>2459998</v>
      </c>
      <c r="C3856" s="5" t="s">
        <v>155</v>
      </c>
      <c r="D3856" s="41">
        <v>0</v>
      </c>
      <c r="E3856" s="41">
        <v>0</v>
      </c>
      <c r="F3856" s="41">
        <f>SUM(F3854)</f>
        <v>0</v>
      </c>
      <c r="G3856" s="9" t="str">
        <f t="shared" si="120"/>
        <v/>
      </c>
      <c r="H3856" s="52" t="str">
        <f t="shared" si="121"/>
        <v/>
      </c>
    </row>
    <row r="3857" spans="1:8">
      <c r="B3857" s="1"/>
      <c r="C3857" s="1"/>
      <c r="D3857" s="31"/>
      <c r="E3857" s="31"/>
      <c r="F3857" s="31"/>
      <c r="G3857" s="9" t="str">
        <f t="shared" si="120"/>
        <v/>
      </c>
      <c r="H3857" s="52" t="str">
        <f t="shared" si="121"/>
        <v/>
      </c>
    </row>
    <row r="3858" spans="1:8">
      <c r="A3858" s="48" t="str">
        <f>('ANNEXURE B &amp; C'!AF$3)</f>
        <v>420501</v>
      </c>
      <c r="B3858" s="1">
        <v>3010000</v>
      </c>
      <c r="C3858" s="1" t="s">
        <v>156</v>
      </c>
      <c r="D3858" s="31"/>
      <c r="E3858" s="31"/>
      <c r="F3858" s="31"/>
      <c r="G3858" s="9" t="str">
        <f t="shared" si="120"/>
        <v/>
      </c>
      <c r="H3858" s="52" t="str">
        <f t="shared" si="121"/>
        <v/>
      </c>
    </row>
    <row r="3859" spans="1:8">
      <c r="A3859" s="48" t="str">
        <f>('ANNEXURE B &amp; C'!AF$3)</f>
        <v>420501</v>
      </c>
      <c r="B3859" s="2">
        <v>3010001</v>
      </c>
      <c r="C3859" s="2" t="s">
        <v>112</v>
      </c>
      <c r="D3859" s="38">
        <v>256140</v>
      </c>
      <c r="E3859" s="38">
        <v>143981.54999999999</v>
      </c>
      <c r="F3859" s="38">
        <f>('ANNEXURE B &amp; C'!AF$188)</f>
        <v>791049</v>
      </c>
      <c r="G3859" s="9" t="str">
        <f t="shared" si="120"/>
        <v/>
      </c>
      <c r="H3859" s="52">
        <f t="shared" si="121"/>
        <v>2.0883462169126261</v>
      </c>
    </row>
    <row r="3860" spans="1:8">
      <c r="A3860" s="48" t="str">
        <f>('ANNEXURE B &amp; C'!AF$3)</f>
        <v>420501</v>
      </c>
      <c r="B3860" s="2">
        <v>3010002</v>
      </c>
      <c r="C3860" s="2" t="s">
        <v>155</v>
      </c>
      <c r="D3860" s="38">
        <v>0</v>
      </c>
      <c r="E3860" s="38">
        <v>0</v>
      </c>
      <c r="F3860" s="38">
        <f>('ANNEXURE B &amp; C'!AF$189)</f>
        <v>0</v>
      </c>
      <c r="G3860" s="9" t="str">
        <f t="shared" si="120"/>
        <v/>
      </c>
      <c r="H3860" s="52" t="str">
        <f t="shared" si="121"/>
        <v/>
      </c>
    </row>
    <row r="3861" spans="1:8">
      <c r="A3861" s="48" t="str">
        <f>('ANNEXURE B &amp; C'!AF$3)</f>
        <v>420501</v>
      </c>
      <c r="B3861" s="2"/>
      <c r="C3861" s="1" t="s">
        <v>338</v>
      </c>
      <c r="D3861" s="39"/>
      <c r="E3861" s="39"/>
      <c r="F3861" s="39">
        <f>('ANNEXURE B &amp; C'!AF$190)</f>
        <v>0</v>
      </c>
      <c r="G3861" s="9" t="str">
        <f t="shared" si="120"/>
        <v/>
      </c>
      <c r="H3861" s="52" t="str">
        <f t="shared" si="121"/>
        <v/>
      </c>
    </row>
    <row r="3862" spans="1:8" ht="15.75" thickBot="1">
      <c r="A3862" s="48" t="str">
        <f>('ANNEXURE B &amp; C'!AF$3)</f>
        <v>420501</v>
      </c>
      <c r="B3862" s="5">
        <v>3019995</v>
      </c>
      <c r="C3862" s="5" t="s">
        <v>339</v>
      </c>
      <c r="D3862" s="37">
        <v>256140</v>
      </c>
      <c r="E3862" s="37">
        <v>143981.54999999999</v>
      </c>
      <c r="F3862" s="37">
        <f>('ANNEXURE B &amp; C'!AF$191)</f>
        <v>791049</v>
      </c>
      <c r="G3862" s="9" t="str">
        <f t="shared" si="120"/>
        <v/>
      </c>
      <c r="H3862" s="52">
        <f t="shared" si="121"/>
        <v>2.0883462169126261</v>
      </c>
    </row>
    <row r="3863" spans="1:8">
      <c r="B3863" s="1"/>
      <c r="C3863" s="1"/>
      <c r="D3863" s="31"/>
      <c r="E3863" s="31"/>
      <c r="F3863" s="31"/>
      <c r="G3863" s="9" t="str">
        <f t="shared" si="120"/>
        <v/>
      </c>
      <c r="H3863" s="52" t="str">
        <f t="shared" si="121"/>
        <v/>
      </c>
    </row>
    <row r="3864" spans="1:8">
      <c r="A3864" s="48" t="str">
        <f>('ANNEXURE B &amp; C'!AF$3)</f>
        <v>420501</v>
      </c>
      <c r="B3864" s="1">
        <v>4030000</v>
      </c>
      <c r="C3864" s="1" t="s">
        <v>157</v>
      </c>
      <c r="D3864" s="31"/>
      <c r="E3864" s="31"/>
      <c r="F3864" s="31"/>
      <c r="G3864" s="9" t="str">
        <f t="shared" si="120"/>
        <v/>
      </c>
      <c r="H3864" s="52" t="str">
        <f t="shared" si="121"/>
        <v/>
      </c>
    </row>
    <row r="3865" spans="1:8">
      <c r="A3865" s="48" t="str">
        <f>('ANNEXURE B &amp; C'!AF$3)</f>
        <v>420501</v>
      </c>
      <c r="B3865" s="2">
        <v>4030001</v>
      </c>
      <c r="C3865" s="2" t="s">
        <v>158</v>
      </c>
      <c r="D3865" s="20">
        <v>30000</v>
      </c>
      <c r="E3865" s="20">
        <v>0</v>
      </c>
      <c r="F3865" s="38">
        <f>('ANNEXURE B &amp; C'!AF$194)</f>
        <v>0</v>
      </c>
      <c r="G3865" s="9" t="str">
        <f t="shared" si="120"/>
        <v/>
      </c>
      <c r="H3865" s="52" t="str">
        <f t="shared" si="121"/>
        <v/>
      </c>
    </row>
    <row r="3866" spans="1:8">
      <c r="A3866" s="48" t="str">
        <f>('ANNEXURE B &amp; C'!AF$3)</f>
        <v>420501</v>
      </c>
      <c r="B3866" s="2">
        <v>4030002</v>
      </c>
      <c r="C3866" s="2" t="s">
        <v>159</v>
      </c>
      <c r="D3866" s="20">
        <v>0</v>
      </c>
      <c r="E3866" s="20">
        <v>0</v>
      </c>
      <c r="F3866" s="38">
        <f>('ANNEXURE B &amp; C'!AF$195)</f>
        <v>0</v>
      </c>
      <c r="G3866" s="9" t="str">
        <f t="shared" si="120"/>
        <v/>
      </c>
      <c r="H3866" s="52" t="str">
        <f t="shared" si="121"/>
        <v/>
      </c>
    </row>
    <row r="3867" spans="1:8">
      <c r="A3867" s="48" t="str">
        <f>('ANNEXURE B &amp; C'!AF$3)</f>
        <v>420501</v>
      </c>
      <c r="B3867" s="2">
        <v>4030003</v>
      </c>
      <c r="C3867" s="2" t="s">
        <v>160</v>
      </c>
      <c r="D3867" s="20">
        <v>0</v>
      </c>
      <c r="E3867" s="20">
        <v>0</v>
      </c>
      <c r="F3867" s="38">
        <f>('ANNEXURE B &amp; C'!AF$196)</f>
        <v>0</v>
      </c>
      <c r="G3867" s="9" t="str">
        <f t="shared" si="120"/>
        <v/>
      </c>
      <c r="H3867" s="52" t="str">
        <f t="shared" si="121"/>
        <v/>
      </c>
    </row>
    <row r="3868" spans="1:8">
      <c r="A3868" s="48" t="str">
        <f>('ANNEXURE B &amp; C'!AF$3)</f>
        <v>420501</v>
      </c>
      <c r="B3868" s="2">
        <v>4030004</v>
      </c>
      <c r="C3868" s="2" t="s">
        <v>161</v>
      </c>
      <c r="D3868" s="20">
        <v>0</v>
      </c>
      <c r="E3868" s="20">
        <v>0</v>
      </c>
      <c r="F3868" s="38">
        <f>('ANNEXURE B &amp; C'!AF$197)</f>
        <v>0</v>
      </c>
      <c r="G3868" s="9" t="str">
        <f t="shared" si="120"/>
        <v/>
      </c>
      <c r="H3868" s="52" t="str">
        <f t="shared" si="121"/>
        <v/>
      </c>
    </row>
    <row r="3869" spans="1:8">
      <c r="A3869" s="48" t="str">
        <f>('ANNEXURE B &amp; C'!AF$3)</f>
        <v>420501</v>
      </c>
      <c r="B3869" s="2">
        <v>4030005</v>
      </c>
      <c r="C3869" s="2" t="s">
        <v>162</v>
      </c>
      <c r="D3869" s="20">
        <v>0</v>
      </c>
      <c r="E3869" s="20">
        <v>0</v>
      </c>
      <c r="F3869" s="38">
        <f>('ANNEXURE B &amp; C'!AF$198)</f>
        <v>0</v>
      </c>
      <c r="G3869" s="9" t="str">
        <f t="shared" si="120"/>
        <v/>
      </c>
      <c r="H3869" s="52" t="str">
        <f t="shared" si="121"/>
        <v/>
      </c>
    </row>
    <row r="3870" spans="1:8" ht="15.75" thickBot="1">
      <c r="A3870" s="48" t="str">
        <f>('ANNEXURE B &amp; C'!AF$3)</f>
        <v>420501</v>
      </c>
      <c r="B3870" s="3">
        <v>4039995</v>
      </c>
      <c r="C3870" s="3" t="s">
        <v>163</v>
      </c>
      <c r="D3870" s="42">
        <v>30000</v>
      </c>
      <c r="E3870" s="36">
        <v>0</v>
      </c>
      <c r="F3870" s="43">
        <f>SUM(F3865:F3869)</f>
        <v>0</v>
      </c>
      <c r="G3870" s="9" t="str">
        <f t="shared" si="120"/>
        <v/>
      </c>
      <c r="H3870" s="52" t="str">
        <f t="shared" si="121"/>
        <v/>
      </c>
    </row>
    <row r="3871" spans="1:8" ht="15.75" thickTop="1">
      <c r="B3871" s="2"/>
      <c r="C3871" s="2"/>
      <c r="D3871" s="32"/>
      <c r="E3871" s="32"/>
      <c r="G3871" s="9" t="str">
        <f t="shared" si="120"/>
        <v/>
      </c>
      <c r="H3871" s="52" t="str">
        <f t="shared" si="121"/>
        <v/>
      </c>
    </row>
    <row r="3872" spans="1:8">
      <c r="A3872" s="48" t="str">
        <f>('ANNEXURE B &amp; C'!AF$3)</f>
        <v>420501</v>
      </c>
      <c r="B3872" s="1">
        <v>4030000</v>
      </c>
      <c r="C3872" s="1" t="s">
        <v>164</v>
      </c>
      <c r="D3872" s="31"/>
      <c r="E3872" s="31"/>
      <c r="F3872" s="31"/>
      <c r="G3872" s="9" t="str">
        <f t="shared" si="120"/>
        <v/>
      </c>
      <c r="H3872" s="52" t="str">
        <f t="shared" si="121"/>
        <v/>
      </c>
    </row>
    <row r="3873" spans="1:8">
      <c r="A3873" s="48" t="str">
        <f>('ANNEXURE B &amp; C'!AF$3)</f>
        <v>420501</v>
      </c>
      <c r="B3873" s="2">
        <v>4031001</v>
      </c>
      <c r="C3873" s="2" t="s">
        <v>158</v>
      </c>
      <c r="D3873" s="20">
        <v>0</v>
      </c>
      <c r="E3873" s="20">
        <v>0</v>
      </c>
      <c r="F3873" s="38">
        <f>('ANNEXURE B &amp; C'!AF$202)</f>
        <v>0</v>
      </c>
      <c r="G3873" s="9" t="str">
        <f t="shared" si="120"/>
        <v/>
      </c>
      <c r="H3873" s="52" t="str">
        <f t="shared" si="121"/>
        <v/>
      </c>
    </row>
    <row r="3874" spans="1:8">
      <c r="A3874" s="48" t="str">
        <f>('ANNEXURE B &amp; C'!AF$3)</f>
        <v>420501</v>
      </c>
      <c r="B3874" s="2">
        <v>4031002</v>
      </c>
      <c r="C3874" s="2" t="s">
        <v>159</v>
      </c>
      <c r="D3874" s="20">
        <v>0</v>
      </c>
      <c r="E3874" s="20">
        <v>0</v>
      </c>
      <c r="F3874" s="38">
        <f>('ANNEXURE B &amp; C'!AF$203)</f>
        <v>0</v>
      </c>
      <c r="G3874" s="9" t="str">
        <f t="shared" si="120"/>
        <v/>
      </c>
      <c r="H3874" s="52" t="str">
        <f t="shared" si="121"/>
        <v/>
      </c>
    </row>
    <row r="3875" spans="1:8">
      <c r="A3875" s="48" t="str">
        <f>('ANNEXURE B &amp; C'!AF$3)</f>
        <v>420501</v>
      </c>
      <c r="B3875" s="2">
        <v>4031003</v>
      </c>
      <c r="C3875" s="2" t="s">
        <v>160</v>
      </c>
      <c r="D3875" s="20">
        <v>0</v>
      </c>
      <c r="E3875" s="20">
        <v>0</v>
      </c>
      <c r="F3875" s="38">
        <f>('ANNEXURE B &amp; C'!AF$204)</f>
        <v>0</v>
      </c>
      <c r="G3875" s="9" t="str">
        <f t="shared" si="120"/>
        <v/>
      </c>
      <c r="H3875" s="52" t="str">
        <f t="shared" si="121"/>
        <v/>
      </c>
    </row>
    <row r="3876" spans="1:8">
      <c r="A3876" s="48" t="str">
        <f>('ANNEXURE B &amp; C'!AF$3)</f>
        <v>420501</v>
      </c>
      <c r="B3876" s="2">
        <v>4031004</v>
      </c>
      <c r="C3876" s="2" t="s">
        <v>161</v>
      </c>
      <c r="D3876" s="20">
        <v>0</v>
      </c>
      <c r="E3876" s="20">
        <v>0</v>
      </c>
      <c r="F3876" s="38">
        <f>('ANNEXURE B &amp; C'!AF$205)</f>
        <v>0</v>
      </c>
      <c r="G3876" s="9" t="str">
        <f t="shared" si="120"/>
        <v/>
      </c>
      <c r="H3876" s="52" t="str">
        <f t="shared" si="121"/>
        <v/>
      </c>
    </row>
    <row r="3877" spans="1:8">
      <c r="A3877" s="48" t="str">
        <f>('ANNEXURE B &amp; C'!AF$3)</f>
        <v>420501</v>
      </c>
      <c r="B3877" s="2">
        <v>4031005</v>
      </c>
      <c r="C3877" s="2" t="s">
        <v>162</v>
      </c>
      <c r="D3877" s="20">
        <v>0</v>
      </c>
      <c r="E3877" s="20">
        <v>0</v>
      </c>
      <c r="F3877" s="38">
        <f>('ANNEXURE B &amp; C'!AF$206)</f>
        <v>0</v>
      </c>
      <c r="G3877" s="9" t="str">
        <f t="shared" si="120"/>
        <v/>
      </c>
      <c r="H3877" s="52" t="str">
        <f t="shared" si="121"/>
        <v/>
      </c>
    </row>
    <row r="3878" spans="1:8">
      <c r="A3878" s="48" t="str">
        <f>('ANNEXURE B &amp; C'!AF$3)</f>
        <v>420501</v>
      </c>
      <c r="B3878" s="3">
        <v>4039995</v>
      </c>
      <c r="C3878" s="3" t="s">
        <v>165</v>
      </c>
      <c r="D3878" s="39">
        <v>0</v>
      </c>
      <c r="E3878" s="39">
        <v>0</v>
      </c>
      <c r="F3878" s="39">
        <f>SUM(F3873:F3877)</f>
        <v>0</v>
      </c>
      <c r="G3878" s="9" t="str">
        <f t="shared" si="120"/>
        <v/>
      </c>
      <c r="H3878" s="52" t="str">
        <f t="shared" si="121"/>
        <v/>
      </c>
    </row>
    <row r="3879" spans="1:8">
      <c r="B3879" s="2"/>
      <c r="C3879" s="2"/>
      <c r="D3879" s="32"/>
      <c r="E3879" s="32"/>
      <c r="G3879" s="9" t="str">
        <f t="shared" si="120"/>
        <v/>
      </c>
      <c r="H3879" s="52" t="str">
        <f t="shared" si="121"/>
        <v/>
      </c>
    </row>
    <row r="3880" spans="1:8" ht="15.75" thickBot="1">
      <c r="A3880" s="48" t="str">
        <f>('ANNEXURE B &amp; C'!AF$3)</f>
        <v>420501</v>
      </c>
      <c r="B3880" s="5">
        <v>4039995</v>
      </c>
      <c r="C3880" s="5" t="s">
        <v>166</v>
      </c>
      <c r="D3880" s="41">
        <v>30000</v>
      </c>
      <c r="E3880" s="41">
        <v>0</v>
      </c>
      <c r="F3880" s="41">
        <f>SUM(F3878+F3870)</f>
        <v>0</v>
      </c>
      <c r="G3880" s="9" t="str">
        <f t="shared" si="120"/>
        <v/>
      </c>
      <c r="H3880" s="52" t="str">
        <f t="shared" si="121"/>
        <v/>
      </c>
    </row>
    <row r="3881" spans="1:8">
      <c r="G3881" s="9" t="str">
        <f t="shared" si="120"/>
        <v/>
      </c>
      <c r="H3881" s="52" t="str">
        <f t="shared" si="121"/>
        <v/>
      </c>
    </row>
    <row r="3882" spans="1:8">
      <c r="A3882" s="48" t="str">
        <f>('ANNEXURE B &amp; C'!AG$3)</f>
        <v>420601</v>
      </c>
      <c r="B3882" s="1">
        <v>1000000</v>
      </c>
      <c r="C3882" s="1" t="s">
        <v>0</v>
      </c>
      <c r="D3882" s="31"/>
      <c r="E3882" s="31"/>
      <c r="G3882" s="9" t="str">
        <f t="shared" si="120"/>
        <v/>
      </c>
      <c r="H3882" s="52" t="str">
        <f t="shared" si="121"/>
        <v/>
      </c>
    </row>
    <row r="3883" spans="1:8">
      <c r="B3883" s="1"/>
      <c r="C3883" s="1"/>
      <c r="D3883" s="31"/>
      <c r="E3883" s="31"/>
      <c r="G3883" s="9" t="str">
        <f t="shared" si="120"/>
        <v/>
      </c>
      <c r="H3883" s="52" t="str">
        <f t="shared" si="121"/>
        <v/>
      </c>
    </row>
    <row r="3884" spans="1:8">
      <c r="A3884" s="48" t="str">
        <f>('ANNEXURE B &amp; C'!AG$3)</f>
        <v>420601</v>
      </c>
      <c r="B3884" s="1">
        <v>1020000</v>
      </c>
      <c r="C3884" s="1" t="s">
        <v>2</v>
      </c>
      <c r="D3884" s="31"/>
      <c r="E3884" s="31"/>
      <c r="F3884" s="31"/>
      <c r="G3884" s="9" t="str">
        <f t="shared" si="120"/>
        <v/>
      </c>
      <c r="H3884" s="52" t="str">
        <f t="shared" si="121"/>
        <v/>
      </c>
    </row>
    <row r="3885" spans="1:8">
      <c r="A3885" s="48" t="str">
        <f>('ANNEXURE B &amp; C'!AG$3)</f>
        <v>420601</v>
      </c>
      <c r="B3885" s="2">
        <v>1020001</v>
      </c>
      <c r="C3885" s="2" t="s">
        <v>3</v>
      </c>
      <c r="D3885" s="20">
        <v>0</v>
      </c>
      <c r="E3885" s="20">
        <v>0</v>
      </c>
      <c r="F3885" s="38">
        <f>('ANNEXURE B &amp; C'!AG$10)</f>
        <v>0</v>
      </c>
      <c r="G3885" s="9" t="str">
        <f t="shared" si="120"/>
        <v/>
      </c>
      <c r="H3885" s="52" t="str">
        <f t="shared" si="121"/>
        <v/>
      </c>
    </row>
    <row r="3886" spans="1:8">
      <c r="A3886" s="48" t="str">
        <f>('ANNEXURE B &amp; C'!AG$3)</f>
        <v>420601</v>
      </c>
      <c r="B3886" s="2">
        <v>1020002</v>
      </c>
      <c r="C3886" s="2" t="s">
        <v>4</v>
      </c>
      <c r="D3886" s="20">
        <v>0</v>
      </c>
      <c r="E3886" s="20">
        <v>143940</v>
      </c>
      <c r="F3886" s="38">
        <f>('ANNEXURE B &amp; C'!AG$11)</f>
        <v>287880</v>
      </c>
      <c r="G3886" s="9" t="str">
        <f t="shared" si="120"/>
        <v/>
      </c>
      <c r="H3886" s="52" t="str">
        <f t="shared" si="121"/>
        <v>NO ORIGINAL BUDGET</v>
      </c>
    </row>
    <row r="3887" spans="1:8">
      <c r="A3887" s="48" t="str">
        <f>('ANNEXURE B &amp; C'!AG$3)</f>
        <v>420601</v>
      </c>
      <c r="B3887" s="2">
        <v>1020004</v>
      </c>
      <c r="C3887" s="2" t="s">
        <v>5</v>
      </c>
      <c r="D3887" s="20">
        <v>0</v>
      </c>
      <c r="E3887" s="20">
        <v>0</v>
      </c>
      <c r="F3887" s="38">
        <f>('ANNEXURE B &amp; C'!AG$12)</f>
        <v>0</v>
      </c>
      <c r="G3887" s="9" t="str">
        <f t="shared" si="120"/>
        <v/>
      </c>
      <c r="H3887" s="52" t="str">
        <f t="shared" si="121"/>
        <v/>
      </c>
    </row>
    <row r="3888" spans="1:8">
      <c r="A3888" s="48" t="str">
        <f>('ANNEXURE B &amp; C'!AG$3)</f>
        <v>420601</v>
      </c>
      <c r="B3888" s="2">
        <v>1020005</v>
      </c>
      <c r="C3888" s="2" t="s">
        <v>6</v>
      </c>
      <c r="D3888" s="20">
        <v>0</v>
      </c>
      <c r="E3888" s="20">
        <v>24.6</v>
      </c>
      <c r="F3888" s="38">
        <f>('ANNEXURE B &amp; C'!AG$13)</f>
        <v>50</v>
      </c>
      <c r="G3888" s="9" t="str">
        <f t="shared" si="120"/>
        <v/>
      </c>
      <c r="H3888" s="52" t="str">
        <f t="shared" si="121"/>
        <v>NO ORIGINAL BUDGET</v>
      </c>
    </row>
    <row r="3889" spans="1:8">
      <c r="A3889" s="48" t="str">
        <f>('ANNEXURE B &amp; C'!AG$3)</f>
        <v>420601</v>
      </c>
      <c r="B3889" s="2">
        <v>1020006</v>
      </c>
      <c r="C3889" s="2" t="s">
        <v>7</v>
      </c>
      <c r="D3889" s="20">
        <v>0</v>
      </c>
      <c r="E3889" s="20">
        <v>0</v>
      </c>
      <c r="F3889" s="38">
        <f>('ANNEXURE B &amp; C'!AG$14)</f>
        <v>23990</v>
      </c>
      <c r="G3889" s="9" t="str">
        <f t="shared" si="120"/>
        <v/>
      </c>
      <c r="H3889" s="52" t="str">
        <f t="shared" si="121"/>
        <v>NO ORIGINAL BUDGET</v>
      </c>
    </row>
    <row r="3890" spans="1:8">
      <c r="A3890" s="48" t="str">
        <f>('ANNEXURE B &amp; C'!AG$3)</f>
        <v>420601</v>
      </c>
      <c r="B3890" s="2">
        <v>1020007</v>
      </c>
      <c r="C3890" s="2" t="s">
        <v>8</v>
      </c>
      <c r="D3890" s="20">
        <v>0</v>
      </c>
      <c r="E3890" s="20">
        <v>0</v>
      </c>
      <c r="F3890" s="38">
        <f>('ANNEXURE B &amp; C'!AG$15)</f>
        <v>0</v>
      </c>
      <c r="G3890" s="9" t="str">
        <f t="shared" si="120"/>
        <v/>
      </c>
      <c r="H3890" s="52" t="str">
        <f t="shared" si="121"/>
        <v/>
      </c>
    </row>
    <row r="3891" spans="1:8">
      <c r="A3891" s="48" t="str">
        <f>('ANNEXURE B &amp; C'!AG$3)</f>
        <v>420601</v>
      </c>
      <c r="B3891" s="2">
        <v>1020009</v>
      </c>
      <c r="C3891" s="2" t="s">
        <v>9</v>
      </c>
      <c r="D3891" s="20">
        <v>0</v>
      </c>
      <c r="E3891" s="20">
        <v>0</v>
      </c>
      <c r="F3891" s="38">
        <f>('ANNEXURE B &amp; C'!AG$16)</f>
        <v>0</v>
      </c>
      <c r="G3891" s="9" t="str">
        <f t="shared" si="120"/>
        <v/>
      </c>
      <c r="H3891" s="52" t="str">
        <f t="shared" si="121"/>
        <v/>
      </c>
    </row>
    <row r="3892" spans="1:8">
      <c r="A3892" s="48" t="str">
        <f>('ANNEXURE B &amp; C'!AG$3)</f>
        <v>420601</v>
      </c>
      <c r="B3892" s="2">
        <v>1020010</v>
      </c>
      <c r="C3892" s="2" t="s">
        <v>10</v>
      </c>
      <c r="D3892" s="20">
        <v>0</v>
      </c>
      <c r="E3892" s="20">
        <v>0</v>
      </c>
      <c r="F3892" s="38">
        <f>('ANNEXURE B &amp; C'!AG$17)</f>
        <v>0</v>
      </c>
      <c r="G3892" s="9" t="str">
        <f t="shared" si="120"/>
        <v/>
      </c>
      <c r="H3892" s="52" t="str">
        <f t="shared" si="121"/>
        <v/>
      </c>
    </row>
    <row r="3893" spans="1:8">
      <c r="A3893" s="48" t="str">
        <f>('ANNEXURE B &amp; C'!AG$3)</f>
        <v>420601</v>
      </c>
      <c r="B3893" s="2">
        <v>1020011</v>
      </c>
      <c r="C3893" s="2" t="s">
        <v>11</v>
      </c>
      <c r="D3893" s="20">
        <v>0</v>
      </c>
      <c r="E3893" s="20">
        <v>0</v>
      </c>
      <c r="F3893" s="38">
        <f>('ANNEXURE B &amp; C'!AG$18)</f>
        <v>0</v>
      </c>
      <c r="G3893" s="9" t="str">
        <f t="shared" si="120"/>
        <v/>
      </c>
      <c r="H3893" s="52" t="str">
        <f t="shared" si="121"/>
        <v/>
      </c>
    </row>
    <row r="3894" spans="1:8">
      <c r="A3894" s="48" t="str">
        <f>('ANNEXURE B &amp; C'!AG$3)</f>
        <v>420601</v>
      </c>
      <c r="B3894" s="2">
        <v>1020012</v>
      </c>
      <c r="C3894" s="2" t="s">
        <v>12</v>
      </c>
      <c r="D3894" s="20">
        <v>0</v>
      </c>
      <c r="E3894" s="20">
        <v>0</v>
      </c>
      <c r="F3894" s="38">
        <f>('ANNEXURE B &amp; C'!AG$19)</f>
        <v>0</v>
      </c>
      <c r="G3894" s="9" t="str">
        <f t="shared" si="120"/>
        <v/>
      </c>
      <c r="H3894" s="52" t="str">
        <f t="shared" si="121"/>
        <v/>
      </c>
    </row>
    <row r="3895" spans="1:8">
      <c r="A3895" s="48" t="str">
        <f>('ANNEXURE B &amp; C'!AG$3)</f>
        <v>420601</v>
      </c>
      <c r="B3895" s="2">
        <v>1020013</v>
      </c>
      <c r="C3895" s="2" t="s">
        <v>13</v>
      </c>
      <c r="D3895" s="20">
        <v>0</v>
      </c>
      <c r="E3895" s="20">
        <v>748.68</v>
      </c>
      <c r="F3895" s="38">
        <f>('ANNEXURE B &amp; C'!AG$20)</f>
        <v>1498</v>
      </c>
      <c r="G3895" s="9" t="str">
        <f t="shared" si="120"/>
        <v/>
      </c>
      <c r="H3895" s="52" t="str">
        <f t="shared" si="121"/>
        <v>NO ORIGINAL BUDGET</v>
      </c>
    </row>
    <row r="3896" spans="1:8">
      <c r="A3896" s="48" t="str">
        <f>('ANNEXURE B &amp; C'!AG$3)</f>
        <v>420601</v>
      </c>
      <c r="B3896" s="2">
        <v>1020014</v>
      </c>
      <c r="C3896" s="2" t="s">
        <v>14</v>
      </c>
      <c r="D3896" s="20">
        <v>0</v>
      </c>
      <c r="E3896" s="20">
        <v>0</v>
      </c>
      <c r="F3896" s="38">
        <f>('ANNEXURE B &amp; C'!AG$21)</f>
        <v>0</v>
      </c>
      <c r="G3896" s="9" t="str">
        <f t="shared" si="120"/>
        <v/>
      </c>
      <c r="H3896" s="52" t="str">
        <f t="shared" si="121"/>
        <v/>
      </c>
    </row>
    <row r="3897" spans="1:8" ht="15.75" thickBot="1">
      <c r="A3897" s="48" t="str">
        <f>('ANNEXURE B &amp; C'!AG$3)</f>
        <v>420601</v>
      </c>
      <c r="B3897" s="3">
        <v>1029990</v>
      </c>
      <c r="C3897" s="3" t="s">
        <v>15</v>
      </c>
      <c r="D3897" s="41">
        <v>0</v>
      </c>
      <c r="E3897" s="41">
        <v>144713.28</v>
      </c>
      <c r="F3897" s="41">
        <f>SUM(F3885:F3896)</f>
        <v>313418</v>
      </c>
      <c r="G3897" s="9" t="str">
        <f t="shared" si="120"/>
        <v/>
      </c>
      <c r="H3897" s="52" t="str">
        <f t="shared" si="121"/>
        <v>NO ORIGINAL BUDGET</v>
      </c>
    </row>
    <row r="3898" spans="1:8">
      <c r="B3898" s="1"/>
      <c r="C3898" s="1"/>
      <c r="D3898" s="31"/>
      <c r="E3898" s="31"/>
      <c r="F3898" s="31"/>
      <c r="G3898" s="9" t="str">
        <f t="shared" si="120"/>
        <v/>
      </c>
      <c r="H3898" s="52" t="str">
        <f t="shared" si="121"/>
        <v/>
      </c>
    </row>
    <row r="3899" spans="1:8">
      <c r="A3899" s="48" t="str">
        <f>('ANNEXURE B &amp; C'!AG$3)</f>
        <v>420601</v>
      </c>
      <c r="B3899" s="1">
        <v>1030000</v>
      </c>
      <c r="C3899" s="1" t="s">
        <v>16</v>
      </c>
      <c r="D3899" s="31"/>
      <c r="E3899" s="31"/>
      <c r="F3899" s="31"/>
      <c r="G3899" s="9" t="str">
        <f t="shared" si="120"/>
        <v/>
      </c>
      <c r="H3899" s="52" t="str">
        <f t="shared" si="121"/>
        <v/>
      </c>
    </row>
    <row r="3900" spans="1:8">
      <c r="A3900" s="48" t="str">
        <f>('ANNEXURE B &amp; C'!AG$3)</f>
        <v>420601</v>
      </c>
      <c r="B3900" s="2">
        <v>1030001</v>
      </c>
      <c r="C3900" s="2" t="s">
        <v>17</v>
      </c>
      <c r="D3900" s="20">
        <v>0</v>
      </c>
      <c r="E3900" s="20">
        <v>2878.8</v>
      </c>
      <c r="F3900" s="38">
        <f>('ANNEXURE B &amp; C'!AG$25)</f>
        <v>5758</v>
      </c>
      <c r="G3900" s="9" t="str">
        <f t="shared" si="120"/>
        <v/>
      </c>
      <c r="H3900" s="52" t="str">
        <f t="shared" si="121"/>
        <v>NO ORIGINAL BUDGET</v>
      </c>
    </row>
    <row r="3901" spans="1:8">
      <c r="A3901" s="48" t="str">
        <f>('ANNEXURE B &amp; C'!AG$3)</f>
        <v>420601</v>
      </c>
      <c r="B3901" s="2">
        <v>1030002</v>
      </c>
      <c r="C3901" s="2" t="s">
        <v>18</v>
      </c>
      <c r="D3901" s="20">
        <v>0</v>
      </c>
      <c r="E3901" s="20">
        <v>0</v>
      </c>
      <c r="F3901" s="38">
        <f>('ANNEXURE B &amp; C'!AG$26)</f>
        <v>0</v>
      </c>
      <c r="G3901" s="9" t="str">
        <f t="shared" si="120"/>
        <v/>
      </c>
      <c r="H3901" s="52" t="str">
        <f t="shared" si="121"/>
        <v/>
      </c>
    </row>
    <row r="3902" spans="1:8">
      <c r="A3902" s="48" t="str">
        <f>('ANNEXURE B &amp; C'!AG$3)</f>
        <v>420601</v>
      </c>
      <c r="B3902" s="2">
        <v>1030003</v>
      </c>
      <c r="C3902" s="2" t="s">
        <v>19</v>
      </c>
      <c r="D3902" s="20">
        <v>0</v>
      </c>
      <c r="E3902" s="20">
        <v>31666.799999999999</v>
      </c>
      <c r="F3902" s="38">
        <f>('ANNEXURE B &amp; C'!AG$27)</f>
        <v>63334</v>
      </c>
      <c r="G3902" s="9" t="str">
        <f t="shared" si="120"/>
        <v/>
      </c>
      <c r="H3902" s="52" t="str">
        <f t="shared" si="121"/>
        <v>NO ORIGINAL BUDGET</v>
      </c>
    </row>
    <row r="3903" spans="1:8">
      <c r="A3903" s="48" t="str">
        <f>('ANNEXURE B &amp; C'!AG$3)</f>
        <v>420601</v>
      </c>
      <c r="B3903" s="2">
        <v>1030004</v>
      </c>
      <c r="C3903" s="2" t="s">
        <v>20</v>
      </c>
      <c r="D3903" s="20">
        <v>0</v>
      </c>
      <c r="E3903" s="20">
        <v>0</v>
      </c>
      <c r="F3903" s="38">
        <f>('ANNEXURE B &amp; C'!AG$28)</f>
        <v>0</v>
      </c>
      <c r="G3903" s="9" t="str">
        <f t="shared" si="120"/>
        <v/>
      </c>
      <c r="H3903" s="52" t="str">
        <f t="shared" si="121"/>
        <v/>
      </c>
    </row>
    <row r="3904" spans="1:8">
      <c r="A3904" s="48" t="str">
        <f>('ANNEXURE B &amp; C'!AG$3)</f>
        <v>420601</v>
      </c>
      <c r="B3904" s="3">
        <v>1039990</v>
      </c>
      <c r="C3904" s="3" t="s">
        <v>21</v>
      </c>
      <c r="D3904" s="39">
        <v>0</v>
      </c>
      <c r="E3904" s="39">
        <v>34545.599999999999</v>
      </c>
      <c r="F3904" s="39">
        <f>SUM(F3900:F3903)</f>
        <v>69092</v>
      </c>
      <c r="G3904" s="9" t="str">
        <f t="shared" si="120"/>
        <v/>
      </c>
      <c r="H3904" s="52" t="str">
        <f t="shared" si="121"/>
        <v>NO ORIGINAL BUDGET</v>
      </c>
    </row>
    <row r="3905" spans="1:8">
      <c r="B3905" s="1"/>
      <c r="C3905" s="1"/>
      <c r="D3905" s="31"/>
      <c r="E3905" s="31"/>
      <c r="F3905" s="31"/>
      <c r="G3905" s="9" t="str">
        <f t="shared" si="120"/>
        <v/>
      </c>
      <c r="H3905" s="52" t="str">
        <f t="shared" si="121"/>
        <v/>
      </c>
    </row>
    <row r="3906" spans="1:8">
      <c r="A3906" s="48" t="str">
        <f>('ANNEXURE B &amp; C'!AG$3)</f>
        <v>420601</v>
      </c>
      <c r="B3906" s="1">
        <v>1040000</v>
      </c>
      <c r="C3906" s="1" t="s">
        <v>22</v>
      </c>
      <c r="D3906" s="31"/>
      <c r="E3906" s="31"/>
      <c r="F3906" s="31"/>
      <c r="G3906" s="9" t="str">
        <f t="shared" si="120"/>
        <v/>
      </c>
      <c r="H3906" s="52" t="str">
        <f t="shared" si="121"/>
        <v/>
      </c>
    </row>
    <row r="3907" spans="1:8">
      <c r="A3907" s="48" t="str">
        <f>('ANNEXURE B &amp; C'!AG$3)</f>
        <v>420601</v>
      </c>
      <c r="B3907" s="2">
        <v>1040001</v>
      </c>
      <c r="C3907" s="2" t="s">
        <v>23</v>
      </c>
      <c r="D3907" s="20">
        <v>0</v>
      </c>
      <c r="E3907" s="20">
        <v>0</v>
      </c>
      <c r="F3907" s="38">
        <f>('ANNEXURE B &amp; C'!AG$32)</f>
        <v>0</v>
      </c>
      <c r="G3907" s="9" t="str">
        <f t="shared" si="120"/>
        <v/>
      </c>
      <c r="H3907" s="52" t="str">
        <f t="shared" si="121"/>
        <v/>
      </c>
    </row>
    <row r="3908" spans="1:8">
      <c r="A3908" s="48" t="str">
        <f>('ANNEXURE B &amp; C'!AG$3)</f>
        <v>420601</v>
      </c>
      <c r="B3908" s="2">
        <v>1040002</v>
      </c>
      <c r="C3908" s="2" t="s">
        <v>24</v>
      </c>
      <c r="D3908" s="20">
        <v>0</v>
      </c>
      <c r="E3908" s="20">
        <v>0</v>
      </c>
      <c r="F3908" s="38">
        <f>('ANNEXURE B &amp; C'!AG$33)</f>
        <v>0</v>
      </c>
      <c r="G3908" s="9" t="str">
        <f t="shared" si="120"/>
        <v/>
      </c>
      <c r="H3908" s="52" t="str">
        <f t="shared" si="121"/>
        <v/>
      </c>
    </row>
    <row r="3909" spans="1:8">
      <c r="A3909" s="48" t="str">
        <f>('ANNEXURE B &amp; C'!AG$3)</f>
        <v>420601</v>
      </c>
      <c r="B3909" s="2">
        <v>1040003</v>
      </c>
      <c r="C3909" s="2" t="s">
        <v>25</v>
      </c>
      <c r="D3909" s="20">
        <v>0</v>
      </c>
      <c r="E3909" s="20">
        <v>0</v>
      </c>
      <c r="F3909" s="38">
        <f>('ANNEXURE B &amp; C'!AG$34)</f>
        <v>0</v>
      </c>
      <c r="G3909" s="9" t="str">
        <f t="shared" si="120"/>
        <v/>
      </c>
      <c r="H3909" s="52" t="str">
        <f t="shared" si="121"/>
        <v/>
      </c>
    </row>
    <row r="3910" spans="1:8">
      <c r="A3910" s="48" t="str">
        <f>('ANNEXURE B &amp; C'!AG$3)</f>
        <v>420601</v>
      </c>
      <c r="B3910" s="2">
        <v>1040004</v>
      </c>
      <c r="C3910" s="2" t="s">
        <v>26</v>
      </c>
      <c r="D3910" s="20">
        <v>0</v>
      </c>
      <c r="E3910" s="20">
        <v>0</v>
      </c>
      <c r="F3910" s="38">
        <f>('ANNEXURE B &amp; C'!AG$35)</f>
        <v>0</v>
      </c>
      <c r="G3910" s="9" t="str">
        <f t="shared" si="120"/>
        <v/>
      </c>
      <c r="H3910" s="52" t="str">
        <f t="shared" si="121"/>
        <v/>
      </c>
    </row>
    <row r="3911" spans="1:8">
      <c r="A3911" s="48" t="str">
        <f>('ANNEXURE B &amp; C'!AG$3)</f>
        <v>420601</v>
      </c>
      <c r="B3911" s="2">
        <v>1040005</v>
      </c>
      <c r="C3911" s="2" t="s">
        <v>27</v>
      </c>
      <c r="D3911" s="20">
        <v>0</v>
      </c>
      <c r="E3911" s="20">
        <v>0</v>
      </c>
      <c r="F3911" s="38">
        <f>('ANNEXURE B &amp; C'!AG$36)</f>
        <v>0</v>
      </c>
      <c r="G3911" s="9" t="str">
        <f t="shared" si="120"/>
        <v/>
      </c>
      <c r="H3911" s="52" t="str">
        <f t="shared" si="121"/>
        <v/>
      </c>
    </row>
    <row r="3912" spans="1:8">
      <c r="A3912" s="48" t="str">
        <f>('ANNEXURE B &amp; C'!AG$3)</f>
        <v>420601</v>
      </c>
      <c r="B3912" s="2">
        <v>1040006</v>
      </c>
      <c r="C3912" s="2" t="s">
        <v>28</v>
      </c>
      <c r="D3912" s="20">
        <v>0</v>
      </c>
      <c r="E3912" s="20">
        <v>0</v>
      </c>
      <c r="F3912" s="38">
        <f>('ANNEXURE B &amp; C'!AG$37)</f>
        <v>0</v>
      </c>
      <c r="G3912" s="9" t="str">
        <f t="shared" si="120"/>
        <v/>
      </c>
      <c r="H3912" s="52" t="str">
        <f t="shared" si="121"/>
        <v/>
      </c>
    </row>
    <row r="3913" spans="1:8">
      <c r="A3913" s="48" t="str">
        <f>('ANNEXURE B &amp; C'!AG$3)</f>
        <v>420601</v>
      </c>
      <c r="B3913" s="2">
        <v>1040007</v>
      </c>
      <c r="C3913" s="2" t="s">
        <v>29</v>
      </c>
      <c r="D3913" s="20">
        <v>0</v>
      </c>
      <c r="E3913" s="20">
        <v>0</v>
      </c>
      <c r="F3913" s="38">
        <f>('ANNEXURE B &amp; C'!AG$38)</f>
        <v>0</v>
      </c>
      <c r="G3913" s="9" t="str">
        <f t="shared" si="120"/>
        <v/>
      </c>
      <c r="H3913" s="52" t="str">
        <f t="shared" si="121"/>
        <v/>
      </c>
    </row>
    <row r="3914" spans="1:8">
      <c r="A3914" s="48" t="str">
        <f>('ANNEXURE B &amp; C'!AG$3)</f>
        <v>420601</v>
      </c>
      <c r="B3914" s="2">
        <v>1040008</v>
      </c>
      <c r="C3914" s="2" t="s">
        <v>30</v>
      </c>
      <c r="D3914" s="20">
        <v>0</v>
      </c>
      <c r="E3914" s="20">
        <v>0</v>
      </c>
      <c r="F3914" s="38">
        <f>('ANNEXURE B &amp; C'!AG$39)</f>
        <v>0</v>
      </c>
      <c r="G3914" s="9" t="str">
        <f t="shared" ref="G3914:G3977" si="122">IF(E3914&lt;0.01,"",IF(E3914&gt;F3914,"BUDGET ERROR - INSUFICIENT",""))</f>
        <v/>
      </c>
      <c r="H3914" s="52" t="str">
        <f t="shared" ref="H3914:H3977" si="123">IF(F3914&lt;0.1,"",IF(D3914=0,"NO ORIGINAL BUDGET",(F3914-D3914)/D3914))</f>
        <v/>
      </c>
    </row>
    <row r="3915" spans="1:8">
      <c r="A3915" s="48" t="str">
        <f>('ANNEXURE B &amp; C'!AG$3)</f>
        <v>420601</v>
      </c>
      <c r="B3915" s="3">
        <v>1049990</v>
      </c>
      <c r="C3915" s="3" t="s">
        <v>31</v>
      </c>
      <c r="D3915" s="39">
        <v>0</v>
      </c>
      <c r="E3915" s="39">
        <v>0</v>
      </c>
      <c r="F3915" s="39">
        <f>SUM(F3907:F3914)</f>
        <v>0</v>
      </c>
      <c r="G3915" s="9" t="str">
        <f t="shared" si="122"/>
        <v/>
      </c>
      <c r="H3915" s="52" t="str">
        <f t="shared" si="123"/>
        <v/>
      </c>
    </row>
    <row r="3916" spans="1:8">
      <c r="B3916" s="1"/>
      <c r="C3916" s="1"/>
      <c r="D3916" s="31"/>
      <c r="E3916" s="31"/>
      <c r="F3916" s="31"/>
      <c r="G3916" s="9" t="str">
        <f t="shared" si="122"/>
        <v/>
      </c>
      <c r="H3916" s="52" t="str">
        <f t="shared" si="123"/>
        <v/>
      </c>
    </row>
    <row r="3917" spans="1:8" ht="15.75" thickBot="1">
      <c r="A3917" s="48" t="str">
        <f>('ANNEXURE B &amp; C'!AG$3)</f>
        <v>420601</v>
      </c>
      <c r="B3917" s="4">
        <v>1049995</v>
      </c>
      <c r="C3917" s="4" t="s">
        <v>32</v>
      </c>
      <c r="D3917" s="40">
        <v>0</v>
      </c>
      <c r="E3917" s="40">
        <v>179258.88</v>
      </c>
      <c r="F3917" s="40">
        <f>SUM(F3915+F3904+F3897)</f>
        <v>382510</v>
      </c>
      <c r="G3917" s="9" t="str">
        <f t="shared" si="122"/>
        <v/>
      </c>
      <c r="H3917" s="52" t="str">
        <f t="shared" si="123"/>
        <v>NO ORIGINAL BUDGET</v>
      </c>
    </row>
    <row r="3918" spans="1:8" ht="15.75" thickTop="1">
      <c r="B3918" s="1"/>
      <c r="C3918" s="1"/>
      <c r="D3918" s="31"/>
      <c r="E3918" s="31"/>
      <c r="F3918" s="31"/>
      <c r="G3918" s="9" t="str">
        <f t="shared" si="122"/>
        <v/>
      </c>
      <c r="H3918" s="52" t="str">
        <f t="shared" si="123"/>
        <v/>
      </c>
    </row>
    <row r="3919" spans="1:8">
      <c r="A3919" s="48" t="str">
        <f>('ANNEXURE B &amp; C'!AG$3)</f>
        <v>420601</v>
      </c>
      <c r="B3919" s="1">
        <v>1050000</v>
      </c>
      <c r="C3919" s="1" t="s">
        <v>33</v>
      </c>
      <c r="D3919" s="31"/>
      <c r="E3919" s="31"/>
      <c r="F3919" s="31"/>
      <c r="G3919" s="9" t="str">
        <f t="shared" si="122"/>
        <v/>
      </c>
      <c r="H3919" s="52" t="str">
        <f t="shared" si="123"/>
        <v/>
      </c>
    </row>
    <row r="3920" spans="1:8">
      <c r="B3920" s="1"/>
      <c r="C3920" s="1"/>
      <c r="D3920" s="31"/>
      <c r="E3920" s="31"/>
      <c r="F3920" s="31"/>
      <c r="G3920" s="9" t="str">
        <f t="shared" si="122"/>
        <v/>
      </c>
      <c r="H3920" s="52" t="str">
        <f t="shared" si="123"/>
        <v/>
      </c>
    </row>
    <row r="3921" spans="1:8">
      <c r="A3921" s="48" t="str">
        <f>('ANNEXURE B &amp; C'!AG$3)</f>
        <v>420601</v>
      </c>
      <c r="B3921" s="1">
        <v>1060000</v>
      </c>
      <c r="C3921" s="1" t="s">
        <v>34</v>
      </c>
      <c r="D3921" s="31"/>
      <c r="E3921" s="31"/>
      <c r="F3921" s="31"/>
      <c r="G3921" s="9" t="str">
        <f t="shared" si="122"/>
        <v/>
      </c>
      <c r="H3921" s="52" t="str">
        <f t="shared" si="123"/>
        <v/>
      </c>
    </row>
    <row r="3922" spans="1:8">
      <c r="A3922" s="48" t="str">
        <f>('ANNEXURE B &amp; C'!AG$3)</f>
        <v>420601</v>
      </c>
      <c r="B3922" s="2">
        <v>1060001</v>
      </c>
      <c r="C3922" s="2" t="s">
        <v>35</v>
      </c>
      <c r="D3922" s="20">
        <v>0</v>
      </c>
      <c r="E3922" s="20">
        <v>0</v>
      </c>
      <c r="F3922" s="38">
        <f>('ANNEXURE B &amp; C'!AG$47)</f>
        <v>0</v>
      </c>
      <c r="G3922" s="9" t="str">
        <f t="shared" si="122"/>
        <v/>
      </c>
      <c r="H3922" s="52" t="str">
        <f t="shared" si="123"/>
        <v/>
      </c>
    </row>
    <row r="3923" spans="1:8">
      <c r="A3923" s="48" t="str">
        <f>('ANNEXURE B &amp; C'!AG$3)</f>
        <v>420601</v>
      </c>
      <c r="B3923" s="2">
        <v>1060003</v>
      </c>
      <c r="C3923" s="2" t="s">
        <v>36</v>
      </c>
      <c r="D3923" s="20">
        <v>0</v>
      </c>
      <c r="E3923" s="20">
        <v>0</v>
      </c>
      <c r="F3923" s="38">
        <f>('ANNEXURE B &amp; C'!AG$48)</f>
        <v>0</v>
      </c>
      <c r="G3923" s="9" t="str">
        <f t="shared" si="122"/>
        <v/>
      </c>
      <c r="H3923" s="52" t="str">
        <f t="shared" si="123"/>
        <v/>
      </c>
    </row>
    <row r="3924" spans="1:8">
      <c r="A3924" s="48" t="str">
        <f>('ANNEXURE B &amp; C'!AG$3)</f>
        <v>420601</v>
      </c>
      <c r="B3924" s="2">
        <v>1060090</v>
      </c>
      <c r="C3924" s="2" t="s">
        <v>37</v>
      </c>
      <c r="D3924" s="20">
        <v>0</v>
      </c>
      <c r="E3924" s="20">
        <v>0</v>
      </c>
      <c r="F3924" s="38">
        <f>('ANNEXURE B &amp; C'!AG$49)</f>
        <v>0</v>
      </c>
      <c r="G3924" s="9" t="str">
        <f t="shared" si="122"/>
        <v/>
      </c>
      <c r="H3924" s="52" t="str">
        <f t="shared" si="123"/>
        <v/>
      </c>
    </row>
    <row r="3925" spans="1:8">
      <c r="A3925" s="48" t="str">
        <f>('ANNEXURE B &amp; C'!AG$3)</f>
        <v>420601</v>
      </c>
      <c r="B3925" s="2">
        <v>1060100</v>
      </c>
      <c r="C3925" s="2" t="s">
        <v>38</v>
      </c>
      <c r="D3925" s="20">
        <v>0</v>
      </c>
      <c r="E3925" s="20">
        <v>0</v>
      </c>
      <c r="F3925" s="38">
        <f>('ANNEXURE B &amp; C'!AG$50)</f>
        <v>0</v>
      </c>
      <c r="G3925" s="9" t="str">
        <f t="shared" si="122"/>
        <v/>
      </c>
      <c r="H3925" s="52" t="str">
        <f t="shared" si="123"/>
        <v/>
      </c>
    </row>
    <row r="3926" spans="1:8">
      <c r="A3926" s="48" t="str">
        <f>('ANNEXURE B &amp; C'!AG$3)</f>
        <v>420601</v>
      </c>
      <c r="B3926" s="2">
        <v>1060200</v>
      </c>
      <c r="C3926" s="2" t="s">
        <v>39</v>
      </c>
      <c r="D3926" s="20">
        <v>0</v>
      </c>
      <c r="E3926" s="20">
        <v>0</v>
      </c>
      <c r="F3926" s="38">
        <f>('ANNEXURE B &amp; C'!AG$51)</f>
        <v>0</v>
      </c>
      <c r="G3926" s="9" t="str">
        <f t="shared" si="122"/>
        <v/>
      </c>
      <c r="H3926" s="52" t="str">
        <f t="shared" si="123"/>
        <v/>
      </c>
    </row>
    <row r="3927" spans="1:8">
      <c r="A3927" s="48" t="str">
        <f>('ANNEXURE B &amp; C'!AG$3)</f>
        <v>420601</v>
      </c>
      <c r="B3927" s="2">
        <v>1060201</v>
      </c>
      <c r="C3927" s="2" t="s">
        <v>40</v>
      </c>
      <c r="D3927" s="20">
        <v>0</v>
      </c>
      <c r="E3927" s="20">
        <v>0</v>
      </c>
      <c r="F3927" s="38">
        <f>('ANNEXURE B &amp; C'!AG$52)</f>
        <v>0</v>
      </c>
      <c r="G3927" s="9" t="str">
        <f t="shared" si="122"/>
        <v/>
      </c>
      <c r="H3927" s="52" t="str">
        <f t="shared" si="123"/>
        <v/>
      </c>
    </row>
    <row r="3928" spans="1:8">
      <c r="A3928" s="48" t="str">
        <f>('ANNEXURE B &amp; C'!AG$3)</f>
        <v>420601</v>
      </c>
      <c r="B3928" s="2">
        <v>1060204</v>
      </c>
      <c r="C3928" s="2" t="s">
        <v>41</v>
      </c>
      <c r="D3928" s="20">
        <v>0</v>
      </c>
      <c r="E3928" s="20">
        <v>0</v>
      </c>
      <c r="F3928" s="38">
        <f>('ANNEXURE B &amp; C'!AG$53)</f>
        <v>0</v>
      </c>
      <c r="G3928" s="9" t="str">
        <f t="shared" si="122"/>
        <v/>
      </c>
      <c r="H3928" s="52" t="str">
        <f t="shared" si="123"/>
        <v/>
      </c>
    </row>
    <row r="3929" spans="1:8">
      <c r="A3929" s="48" t="str">
        <f>('ANNEXURE B &amp; C'!AG$3)</f>
        <v>420601</v>
      </c>
      <c r="B3929" s="2">
        <v>1060205</v>
      </c>
      <c r="C3929" s="2" t="s">
        <v>42</v>
      </c>
      <c r="D3929" s="20">
        <v>0</v>
      </c>
      <c r="E3929" s="20">
        <v>0</v>
      </c>
      <c r="F3929" s="38">
        <f>('ANNEXURE B &amp; C'!AG$54)</f>
        <v>0</v>
      </c>
      <c r="G3929" s="9" t="str">
        <f t="shared" si="122"/>
        <v/>
      </c>
      <c r="H3929" s="52" t="str">
        <f t="shared" si="123"/>
        <v/>
      </c>
    </row>
    <row r="3930" spans="1:8">
      <c r="A3930" s="48" t="str">
        <f>('ANNEXURE B &amp; C'!AG$3)</f>
        <v>420601</v>
      </c>
      <c r="B3930" s="2">
        <v>1060207</v>
      </c>
      <c r="C3930" s="2" t="s">
        <v>43</v>
      </c>
      <c r="D3930" s="20">
        <v>0</v>
      </c>
      <c r="E3930" s="20">
        <v>0</v>
      </c>
      <c r="F3930" s="38">
        <f>('ANNEXURE B &amp; C'!AG$55)</f>
        <v>0</v>
      </c>
      <c r="G3930" s="9" t="str">
        <f t="shared" si="122"/>
        <v/>
      </c>
      <c r="H3930" s="52" t="str">
        <f t="shared" si="123"/>
        <v/>
      </c>
    </row>
    <row r="3931" spans="1:8">
      <c r="A3931" s="48" t="str">
        <f>('ANNEXURE B &amp; C'!AG$3)</f>
        <v>420601</v>
      </c>
      <c r="B3931" s="2">
        <v>1060208</v>
      </c>
      <c r="C3931" s="2" t="s">
        <v>44</v>
      </c>
      <c r="D3931" s="20">
        <v>7000</v>
      </c>
      <c r="E3931" s="20">
        <v>0</v>
      </c>
      <c r="F3931" s="38">
        <f>('ANNEXURE B &amp; C'!AG$56)</f>
        <v>7000</v>
      </c>
      <c r="G3931" s="9" t="str">
        <f t="shared" si="122"/>
        <v/>
      </c>
      <c r="H3931" s="52">
        <f t="shared" si="123"/>
        <v>0</v>
      </c>
    </row>
    <row r="3932" spans="1:8">
      <c r="A3932" s="48" t="str">
        <f>('ANNEXURE B &amp; C'!AG$3)</f>
        <v>420601</v>
      </c>
      <c r="B3932" s="2">
        <v>1060209</v>
      </c>
      <c r="C3932" s="2" t="s">
        <v>45</v>
      </c>
      <c r="D3932" s="20">
        <v>30000</v>
      </c>
      <c r="E3932" s="20">
        <v>0</v>
      </c>
      <c r="F3932" s="38">
        <f>('ANNEXURE B &amp; C'!AG$57)</f>
        <v>30000</v>
      </c>
      <c r="G3932" s="9" t="str">
        <f t="shared" si="122"/>
        <v/>
      </c>
      <c r="H3932" s="52">
        <f t="shared" si="123"/>
        <v>0</v>
      </c>
    </row>
    <row r="3933" spans="1:8">
      <c r="A3933" s="48" t="str">
        <f>('ANNEXURE B &amp; C'!AG$3)</f>
        <v>420601</v>
      </c>
      <c r="B3933" s="2">
        <v>1060210</v>
      </c>
      <c r="C3933" s="2" t="s">
        <v>46</v>
      </c>
      <c r="D3933" s="20">
        <v>50000</v>
      </c>
      <c r="E3933" s="20">
        <v>5000</v>
      </c>
      <c r="F3933" s="38">
        <f>('ANNEXURE B &amp; C'!AG$58)</f>
        <v>50000</v>
      </c>
      <c r="G3933" s="9" t="str">
        <f t="shared" si="122"/>
        <v/>
      </c>
      <c r="H3933" s="52">
        <f t="shared" si="123"/>
        <v>0</v>
      </c>
    </row>
    <row r="3934" spans="1:8">
      <c r="A3934" s="48" t="str">
        <f>('ANNEXURE B &amp; C'!AG$3)</f>
        <v>420601</v>
      </c>
      <c r="B3934" s="2">
        <v>1060303</v>
      </c>
      <c r="C3934" s="2" t="s">
        <v>47</v>
      </c>
      <c r="D3934" s="20">
        <v>0</v>
      </c>
      <c r="E3934" s="20">
        <v>0</v>
      </c>
      <c r="F3934" s="38">
        <f>('ANNEXURE B &amp; C'!AG$59)</f>
        <v>0</v>
      </c>
      <c r="G3934" s="9" t="str">
        <f t="shared" si="122"/>
        <v/>
      </c>
      <c r="H3934" s="52" t="str">
        <f t="shared" si="123"/>
        <v/>
      </c>
    </row>
    <row r="3935" spans="1:8">
      <c r="A3935" s="48" t="str">
        <f>('ANNEXURE B &amp; C'!AG$3)</f>
        <v>420601</v>
      </c>
      <c r="B3935" s="2">
        <v>1060304</v>
      </c>
      <c r="C3935" s="2" t="s">
        <v>48</v>
      </c>
      <c r="D3935" s="20">
        <v>0</v>
      </c>
      <c r="E3935" s="20">
        <v>0</v>
      </c>
      <c r="F3935" s="38">
        <f>('ANNEXURE B &amp; C'!AG$60)</f>
        <v>0</v>
      </c>
      <c r="G3935" s="9" t="str">
        <f t="shared" si="122"/>
        <v/>
      </c>
      <c r="H3935" s="52" t="str">
        <f t="shared" si="123"/>
        <v/>
      </c>
    </row>
    <row r="3936" spans="1:8">
      <c r="A3936" s="48" t="str">
        <f>('ANNEXURE B &amp; C'!AG$3)</f>
        <v>420601</v>
      </c>
      <c r="B3936" s="2">
        <v>1060305</v>
      </c>
      <c r="C3936" s="2" t="s">
        <v>49</v>
      </c>
      <c r="D3936" s="20">
        <v>0</v>
      </c>
      <c r="E3936" s="20">
        <v>0</v>
      </c>
      <c r="F3936" s="38">
        <f>('ANNEXURE B &amp; C'!AG$61)</f>
        <v>0</v>
      </c>
      <c r="G3936" s="9" t="str">
        <f t="shared" si="122"/>
        <v/>
      </c>
      <c r="H3936" s="52" t="str">
        <f t="shared" si="123"/>
        <v/>
      </c>
    </row>
    <row r="3937" spans="1:8">
      <c r="A3937" s="48" t="str">
        <f>('ANNEXURE B &amp; C'!AG$3)</f>
        <v>420601</v>
      </c>
      <c r="B3937" s="2">
        <v>1060400</v>
      </c>
      <c r="C3937" s="2" t="s">
        <v>50</v>
      </c>
      <c r="D3937" s="20">
        <v>0</v>
      </c>
      <c r="E3937" s="20">
        <v>0</v>
      </c>
      <c r="F3937" s="38">
        <f>('ANNEXURE B &amp; C'!AG$62)</f>
        <v>0</v>
      </c>
      <c r="G3937" s="9" t="str">
        <f t="shared" si="122"/>
        <v/>
      </c>
      <c r="H3937" s="52" t="str">
        <f t="shared" si="123"/>
        <v/>
      </c>
    </row>
    <row r="3938" spans="1:8">
      <c r="A3938" s="48" t="str">
        <f>('ANNEXURE B &amp; C'!AG$3)</f>
        <v>420601</v>
      </c>
      <c r="B3938" s="2">
        <v>1060401</v>
      </c>
      <c r="C3938" s="2" t="s">
        <v>51</v>
      </c>
      <c r="D3938" s="20">
        <v>0</v>
      </c>
      <c r="E3938" s="20">
        <v>0</v>
      </c>
      <c r="F3938" s="38">
        <f>('ANNEXURE B &amp; C'!AG$63)</f>
        <v>0</v>
      </c>
      <c r="G3938" s="9" t="str">
        <f t="shared" si="122"/>
        <v/>
      </c>
      <c r="H3938" s="52" t="str">
        <f t="shared" si="123"/>
        <v/>
      </c>
    </row>
    <row r="3939" spans="1:8">
      <c r="A3939" s="48" t="str">
        <f>('ANNEXURE B &amp; C'!AG$3)</f>
        <v>420601</v>
      </c>
      <c r="B3939" s="2">
        <v>1060402</v>
      </c>
      <c r="C3939" s="2" t="s">
        <v>52</v>
      </c>
      <c r="D3939" s="20">
        <v>0</v>
      </c>
      <c r="E3939" s="20">
        <v>0</v>
      </c>
      <c r="F3939" s="38">
        <f>('ANNEXURE B &amp; C'!AG$64)</f>
        <v>0</v>
      </c>
      <c r="G3939" s="9" t="str">
        <f t="shared" si="122"/>
        <v/>
      </c>
      <c r="H3939" s="52" t="str">
        <f t="shared" si="123"/>
        <v/>
      </c>
    </row>
    <row r="3940" spans="1:8">
      <c r="A3940" s="48" t="str">
        <f>('ANNEXURE B &amp; C'!AG$3)</f>
        <v>420601</v>
      </c>
      <c r="B3940" s="2">
        <v>1060403</v>
      </c>
      <c r="C3940" s="2" t="s">
        <v>53</v>
      </c>
      <c r="D3940" s="20">
        <v>0</v>
      </c>
      <c r="E3940" s="20">
        <v>0</v>
      </c>
      <c r="F3940" s="38">
        <f>('ANNEXURE B &amp; C'!AG$65)</f>
        <v>0</v>
      </c>
      <c r="G3940" s="9" t="str">
        <f t="shared" si="122"/>
        <v/>
      </c>
      <c r="H3940" s="52" t="str">
        <f t="shared" si="123"/>
        <v/>
      </c>
    </row>
    <row r="3941" spans="1:8">
      <c r="A3941" s="48" t="str">
        <f>('ANNEXURE B &amp; C'!AG$3)</f>
        <v>420601</v>
      </c>
      <c r="B3941" s="2">
        <v>1060404</v>
      </c>
      <c r="C3941" s="2" t="s">
        <v>54</v>
      </c>
      <c r="D3941" s="20">
        <v>0</v>
      </c>
      <c r="E3941" s="20">
        <v>0</v>
      </c>
      <c r="F3941" s="38">
        <f>('ANNEXURE B &amp; C'!AG$66)</f>
        <v>0</v>
      </c>
      <c r="G3941" s="9" t="str">
        <f t="shared" si="122"/>
        <v/>
      </c>
      <c r="H3941" s="52" t="str">
        <f t="shared" si="123"/>
        <v/>
      </c>
    </row>
    <row r="3942" spans="1:8">
      <c r="A3942" s="48" t="str">
        <f>('ANNEXURE B &amp; C'!AG$3)</f>
        <v>420601</v>
      </c>
      <c r="B3942" s="2">
        <v>1060405</v>
      </c>
      <c r="C3942" s="2" t="s">
        <v>55</v>
      </c>
      <c r="D3942" s="20">
        <v>0</v>
      </c>
      <c r="E3942" s="20">
        <v>0</v>
      </c>
      <c r="F3942" s="38">
        <f>('ANNEXURE B &amp; C'!AG$67)</f>
        <v>0</v>
      </c>
      <c r="G3942" s="9" t="str">
        <f t="shared" si="122"/>
        <v/>
      </c>
      <c r="H3942" s="52" t="str">
        <f t="shared" si="123"/>
        <v/>
      </c>
    </row>
    <row r="3943" spans="1:8">
      <c r="A3943" s="48" t="str">
        <f>('ANNEXURE B &amp; C'!AG$3)</f>
        <v>420601</v>
      </c>
      <c r="B3943" s="2">
        <v>1060601</v>
      </c>
      <c r="C3943" s="2" t="s">
        <v>56</v>
      </c>
      <c r="D3943" s="20">
        <v>0</v>
      </c>
      <c r="E3943" s="20">
        <v>0</v>
      </c>
      <c r="F3943" s="38">
        <f>('ANNEXURE B &amp; C'!AG$68)</f>
        <v>0</v>
      </c>
      <c r="G3943" s="9" t="str">
        <f t="shared" si="122"/>
        <v/>
      </c>
      <c r="H3943" s="52" t="str">
        <f t="shared" si="123"/>
        <v/>
      </c>
    </row>
    <row r="3944" spans="1:8">
      <c r="A3944" s="48" t="str">
        <f>('ANNEXURE B &amp; C'!AG$3)</f>
        <v>420601</v>
      </c>
      <c r="B3944" s="2">
        <v>1060701</v>
      </c>
      <c r="C3944" s="2" t="s">
        <v>57</v>
      </c>
      <c r="D3944" s="20">
        <v>0</v>
      </c>
      <c r="E3944" s="20">
        <v>0</v>
      </c>
      <c r="F3944" s="38">
        <f>('ANNEXURE B &amp; C'!AG$69)</f>
        <v>0</v>
      </c>
      <c r="G3944" s="9" t="str">
        <f t="shared" si="122"/>
        <v/>
      </c>
      <c r="H3944" s="52" t="str">
        <f t="shared" si="123"/>
        <v/>
      </c>
    </row>
    <row r="3945" spans="1:8">
      <c r="A3945" s="48" t="str">
        <f>('ANNEXURE B &amp; C'!AG$3)</f>
        <v>420601</v>
      </c>
      <c r="B3945" s="2">
        <v>1060702</v>
      </c>
      <c r="C3945" s="2" t="s">
        <v>58</v>
      </c>
      <c r="D3945" s="20">
        <v>0</v>
      </c>
      <c r="E3945" s="20">
        <v>0</v>
      </c>
      <c r="F3945" s="38">
        <f>('ANNEXURE B &amp; C'!AG$70)</f>
        <v>0</v>
      </c>
      <c r="G3945" s="9" t="str">
        <f t="shared" si="122"/>
        <v/>
      </c>
      <c r="H3945" s="52" t="str">
        <f t="shared" si="123"/>
        <v/>
      </c>
    </row>
    <row r="3946" spans="1:8">
      <c r="A3946" s="48" t="str">
        <f>('ANNEXURE B &amp; C'!AG$3)</f>
        <v>420601</v>
      </c>
      <c r="B3946" s="2">
        <v>1061101</v>
      </c>
      <c r="C3946" s="2" t="s">
        <v>59</v>
      </c>
      <c r="D3946" s="20">
        <v>0</v>
      </c>
      <c r="E3946" s="20">
        <v>0</v>
      </c>
      <c r="F3946" s="38">
        <f>('ANNEXURE B &amp; C'!AG$71)</f>
        <v>0</v>
      </c>
      <c r="G3946" s="9" t="str">
        <f t="shared" si="122"/>
        <v/>
      </c>
      <c r="H3946" s="52" t="str">
        <f t="shared" si="123"/>
        <v/>
      </c>
    </row>
    <row r="3947" spans="1:8">
      <c r="A3947" s="48" t="str">
        <f>('ANNEXURE B &amp; C'!AG$3)</f>
        <v>420601</v>
      </c>
      <c r="B3947" s="2">
        <v>1061102</v>
      </c>
      <c r="C3947" s="2" t="s">
        <v>60</v>
      </c>
      <c r="D3947" s="20">
        <v>0</v>
      </c>
      <c r="E3947" s="20">
        <v>0</v>
      </c>
      <c r="F3947" s="38">
        <f>('ANNEXURE B &amp; C'!AG$72)</f>
        <v>0</v>
      </c>
      <c r="G3947" s="9" t="str">
        <f t="shared" si="122"/>
        <v/>
      </c>
      <c r="H3947" s="52" t="str">
        <f t="shared" si="123"/>
        <v/>
      </c>
    </row>
    <row r="3948" spans="1:8">
      <c r="A3948" s="48" t="str">
        <f>('ANNEXURE B &amp; C'!AG$3)</f>
        <v>420601</v>
      </c>
      <c r="B3948" s="2">
        <v>1061104</v>
      </c>
      <c r="C3948" s="2" t="s">
        <v>61</v>
      </c>
      <c r="D3948" s="20">
        <v>0</v>
      </c>
      <c r="E3948" s="20">
        <v>0</v>
      </c>
      <c r="F3948" s="38">
        <f>('ANNEXURE B &amp; C'!AG$73)</f>
        <v>0</v>
      </c>
      <c r="G3948" s="9" t="str">
        <f t="shared" si="122"/>
        <v/>
      </c>
      <c r="H3948" s="52" t="str">
        <f t="shared" si="123"/>
        <v/>
      </c>
    </row>
    <row r="3949" spans="1:8">
      <c r="A3949" s="48" t="str">
        <f>('ANNEXURE B &amp; C'!AG$3)</f>
        <v>420601</v>
      </c>
      <c r="B3949" s="2">
        <v>1061106</v>
      </c>
      <c r="C3949" s="2" t="s">
        <v>62</v>
      </c>
      <c r="D3949" s="20">
        <v>0</v>
      </c>
      <c r="E3949" s="20">
        <v>0</v>
      </c>
      <c r="F3949" s="38">
        <f>('ANNEXURE B &amp; C'!AG$74)</f>
        <v>0</v>
      </c>
      <c r="G3949" s="9" t="str">
        <f t="shared" si="122"/>
        <v/>
      </c>
      <c r="H3949" s="52" t="str">
        <f t="shared" si="123"/>
        <v/>
      </c>
    </row>
    <row r="3950" spans="1:8">
      <c r="A3950" s="48" t="str">
        <f>('ANNEXURE B &amp; C'!AG$3)</f>
        <v>420601</v>
      </c>
      <c r="B3950" s="2">
        <v>1061201</v>
      </c>
      <c r="C3950" s="2" t="s">
        <v>63</v>
      </c>
      <c r="D3950" s="20">
        <v>0</v>
      </c>
      <c r="E3950" s="20">
        <v>0</v>
      </c>
      <c r="F3950" s="38">
        <f>('ANNEXURE B &amp; C'!AG$75)</f>
        <v>0</v>
      </c>
      <c r="G3950" s="9" t="str">
        <f t="shared" si="122"/>
        <v/>
      </c>
      <c r="H3950" s="52" t="str">
        <f t="shared" si="123"/>
        <v/>
      </c>
    </row>
    <row r="3951" spans="1:8">
      <c r="A3951" s="48" t="str">
        <f>('ANNEXURE B &amp; C'!AG$3)</f>
        <v>420601</v>
      </c>
      <c r="B3951" s="2">
        <v>1061203</v>
      </c>
      <c r="C3951" s="2" t="s">
        <v>64</v>
      </c>
      <c r="D3951" s="20">
        <v>0</v>
      </c>
      <c r="E3951" s="20">
        <v>0</v>
      </c>
      <c r="F3951" s="38">
        <f>('ANNEXURE B &amp; C'!AG$76)</f>
        <v>0</v>
      </c>
      <c r="G3951" s="9" t="str">
        <f t="shared" si="122"/>
        <v/>
      </c>
      <c r="H3951" s="52" t="str">
        <f t="shared" si="123"/>
        <v/>
      </c>
    </row>
    <row r="3952" spans="1:8">
      <c r="A3952" s="48" t="str">
        <f>('ANNEXURE B &amp; C'!AG$3)</f>
        <v>420601</v>
      </c>
      <c r="B3952" s="2">
        <v>1061204</v>
      </c>
      <c r="C3952" s="2" t="s">
        <v>65</v>
      </c>
      <c r="D3952" s="20">
        <v>0</v>
      </c>
      <c r="E3952" s="20">
        <v>0</v>
      </c>
      <c r="F3952" s="38">
        <f>('ANNEXURE B &amp; C'!AG$77)</f>
        <v>0</v>
      </c>
      <c r="G3952" s="9" t="str">
        <f t="shared" si="122"/>
        <v/>
      </c>
      <c r="H3952" s="52" t="str">
        <f t="shared" si="123"/>
        <v/>
      </c>
    </row>
    <row r="3953" spans="1:8">
      <c r="A3953" s="48" t="str">
        <f>('ANNEXURE B &amp; C'!AG$3)</f>
        <v>420601</v>
      </c>
      <c r="B3953" s="2">
        <v>1061501</v>
      </c>
      <c r="C3953" s="2" t="s">
        <v>66</v>
      </c>
      <c r="D3953" s="20">
        <v>0</v>
      </c>
      <c r="E3953" s="20">
        <v>0</v>
      </c>
      <c r="F3953" s="38">
        <f>('ANNEXURE B &amp; C'!AG$78)</f>
        <v>500</v>
      </c>
      <c r="G3953" s="9" t="str">
        <f t="shared" si="122"/>
        <v/>
      </c>
      <c r="H3953" s="52" t="str">
        <f t="shared" si="123"/>
        <v>NO ORIGINAL BUDGET</v>
      </c>
    </row>
    <row r="3954" spans="1:8">
      <c r="A3954" s="48" t="str">
        <f>('ANNEXURE B &amp; C'!AG$3)</f>
        <v>420601</v>
      </c>
      <c r="B3954" s="2">
        <v>1061502</v>
      </c>
      <c r="C3954" s="2" t="s">
        <v>67</v>
      </c>
      <c r="D3954" s="20">
        <v>0</v>
      </c>
      <c r="E3954" s="20">
        <v>0</v>
      </c>
      <c r="F3954" s="38">
        <f>('ANNEXURE B &amp; C'!AG$79)</f>
        <v>0</v>
      </c>
      <c r="G3954" s="9" t="str">
        <f t="shared" si="122"/>
        <v/>
      </c>
      <c r="H3954" s="52" t="str">
        <f t="shared" si="123"/>
        <v/>
      </c>
    </row>
    <row r="3955" spans="1:8">
      <c r="A3955" s="48" t="str">
        <f>('ANNEXURE B &amp; C'!AG$3)</f>
        <v>420601</v>
      </c>
      <c r="B3955" s="2">
        <v>1061507</v>
      </c>
      <c r="C3955" s="2" t="s">
        <v>68</v>
      </c>
      <c r="D3955" s="20">
        <v>0</v>
      </c>
      <c r="E3955" s="20">
        <v>0</v>
      </c>
      <c r="F3955" s="38">
        <f>('ANNEXURE B &amp; C'!AG$80)</f>
        <v>0</v>
      </c>
      <c r="G3955" s="9" t="str">
        <f t="shared" si="122"/>
        <v/>
      </c>
      <c r="H3955" s="52" t="str">
        <f t="shared" si="123"/>
        <v/>
      </c>
    </row>
    <row r="3956" spans="1:8">
      <c r="A3956" s="48" t="str">
        <f>('ANNEXURE B &amp; C'!AG$3)</f>
        <v>420601</v>
      </c>
      <c r="B3956" s="2">
        <v>1061508</v>
      </c>
      <c r="C3956" s="2" t="s">
        <v>69</v>
      </c>
      <c r="D3956" s="20">
        <v>0</v>
      </c>
      <c r="E3956" s="20">
        <v>0</v>
      </c>
      <c r="F3956" s="38">
        <f>('ANNEXURE B &amp; C'!AG$81)</f>
        <v>0</v>
      </c>
      <c r="G3956" s="9" t="str">
        <f t="shared" si="122"/>
        <v/>
      </c>
      <c r="H3956" s="52" t="str">
        <f t="shared" si="123"/>
        <v/>
      </c>
    </row>
    <row r="3957" spans="1:8">
      <c r="A3957" s="48" t="str">
        <f>('ANNEXURE B &amp; C'!AG$3)</f>
        <v>420601</v>
      </c>
      <c r="B3957" s="2">
        <v>1061701</v>
      </c>
      <c r="C3957" s="2" t="s">
        <v>70</v>
      </c>
      <c r="D3957" s="20">
        <v>0</v>
      </c>
      <c r="E3957" s="20">
        <v>0</v>
      </c>
      <c r="F3957" s="38">
        <f>('ANNEXURE B &amp; C'!AG$82)</f>
        <v>0</v>
      </c>
      <c r="G3957" s="9" t="str">
        <f t="shared" si="122"/>
        <v/>
      </c>
      <c r="H3957" s="52" t="str">
        <f t="shared" si="123"/>
        <v/>
      </c>
    </row>
    <row r="3958" spans="1:8">
      <c r="A3958" s="48" t="str">
        <f>('ANNEXURE B &amp; C'!AG$3)</f>
        <v>420601</v>
      </c>
      <c r="B3958" s="2">
        <v>1061705</v>
      </c>
      <c r="C3958" s="2" t="s">
        <v>71</v>
      </c>
      <c r="D3958" s="20">
        <v>0</v>
      </c>
      <c r="E3958" s="20">
        <v>0</v>
      </c>
      <c r="F3958" s="38">
        <f>('ANNEXURE B &amp; C'!AG$83)</f>
        <v>0</v>
      </c>
      <c r="G3958" s="9" t="str">
        <f t="shared" si="122"/>
        <v/>
      </c>
      <c r="H3958" s="52" t="str">
        <f t="shared" si="123"/>
        <v/>
      </c>
    </row>
    <row r="3959" spans="1:8">
      <c r="A3959" s="48" t="str">
        <f>('ANNEXURE B &amp; C'!AG$3)</f>
        <v>420601</v>
      </c>
      <c r="B3959" s="2">
        <v>1061799</v>
      </c>
      <c r="C3959" s="2" t="s">
        <v>72</v>
      </c>
      <c r="D3959" s="20">
        <v>0</v>
      </c>
      <c r="E3959" s="20">
        <v>0</v>
      </c>
      <c r="F3959" s="38">
        <f>('ANNEXURE B &amp; C'!AG$84)</f>
        <v>0</v>
      </c>
      <c r="G3959" s="9" t="str">
        <f t="shared" si="122"/>
        <v/>
      </c>
      <c r="H3959" s="52" t="str">
        <f t="shared" si="123"/>
        <v/>
      </c>
    </row>
    <row r="3960" spans="1:8">
      <c r="A3960" s="48" t="str">
        <f>('ANNEXURE B &amp; C'!AG$3)</f>
        <v>420601</v>
      </c>
      <c r="B3960" s="2">
        <v>1061800</v>
      </c>
      <c r="C3960" s="2" t="s">
        <v>73</v>
      </c>
      <c r="D3960" s="20">
        <v>0</v>
      </c>
      <c r="E3960" s="20">
        <v>0</v>
      </c>
      <c r="F3960" s="38">
        <f>('ANNEXURE B &amp; C'!AG$85)</f>
        <v>0</v>
      </c>
      <c r="G3960" s="9" t="str">
        <f t="shared" si="122"/>
        <v/>
      </c>
      <c r="H3960" s="52" t="str">
        <f t="shared" si="123"/>
        <v/>
      </c>
    </row>
    <row r="3961" spans="1:8">
      <c r="A3961" s="48" t="str">
        <f>('ANNEXURE B &amp; C'!AG$3)</f>
        <v>420601</v>
      </c>
      <c r="B3961" s="2">
        <v>1061801</v>
      </c>
      <c r="C3961" s="2" t="s">
        <v>74</v>
      </c>
      <c r="D3961" s="20">
        <v>0</v>
      </c>
      <c r="E3961" s="20">
        <v>0</v>
      </c>
      <c r="F3961" s="38">
        <f>('ANNEXURE B &amp; C'!AG$86)</f>
        <v>0</v>
      </c>
      <c r="G3961" s="9" t="str">
        <f t="shared" si="122"/>
        <v/>
      </c>
      <c r="H3961" s="52" t="str">
        <f t="shared" si="123"/>
        <v/>
      </c>
    </row>
    <row r="3962" spans="1:8">
      <c r="A3962" s="48" t="str">
        <f>('ANNEXURE B &amp; C'!AG$3)</f>
        <v>420601</v>
      </c>
      <c r="B3962" s="2">
        <v>1061802</v>
      </c>
      <c r="C3962" s="2" t="s">
        <v>75</v>
      </c>
      <c r="D3962" s="20">
        <v>0</v>
      </c>
      <c r="E3962" s="20">
        <v>0</v>
      </c>
      <c r="F3962" s="38">
        <f>('ANNEXURE B &amp; C'!AG$87)</f>
        <v>0</v>
      </c>
      <c r="G3962" s="9" t="str">
        <f t="shared" si="122"/>
        <v/>
      </c>
      <c r="H3962" s="52" t="str">
        <f t="shared" si="123"/>
        <v/>
      </c>
    </row>
    <row r="3963" spans="1:8">
      <c r="A3963" s="48" t="str">
        <f>('ANNEXURE B &amp; C'!AG$3)</f>
        <v>420601</v>
      </c>
      <c r="B3963" s="2">
        <v>1061805</v>
      </c>
      <c r="C3963" s="2" t="s">
        <v>76</v>
      </c>
      <c r="D3963" s="20">
        <v>0</v>
      </c>
      <c r="E3963" s="20">
        <v>0</v>
      </c>
      <c r="F3963" s="38">
        <f>('ANNEXURE B &amp; C'!AG$88)</f>
        <v>0</v>
      </c>
      <c r="G3963" s="9" t="str">
        <f t="shared" si="122"/>
        <v/>
      </c>
      <c r="H3963" s="52" t="str">
        <f t="shared" si="123"/>
        <v/>
      </c>
    </row>
    <row r="3964" spans="1:8">
      <c r="A3964" s="48" t="str">
        <f>('ANNEXURE B &amp; C'!AG$3)</f>
        <v>420601</v>
      </c>
      <c r="B3964" s="2">
        <v>1061806</v>
      </c>
      <c r="C3964" s="2" t="s">
        <v>77</v>
      </c>
      <c r="D3964" s="20">
        <v>0</v>
      </c>
      <c r="E3964" s="20">
        <v>3395.57</v>
      </c>
      <c r="F3964" s="38">
        <f>('ANNEXURE B &amp; C'!AG$89)</f>
        <v>13396</v>
      </c>
      <c r="G3964" s="9" t="str">
        <f t="shared" si="122"/>
        <v/>
      </c>
      <c r="H3964" s="52" t="str">
        <f t="shared" si="123"/>
        <v>NO ORIGINAL BUDGET</v>
      </c>
    </row>
    <row r="3965" spans="1:8">
      <c r="A3965" s="48" t="str">
        <f>('ANNEXURE B &amp; C'!AG$3)</f>
        <v>420601</v>
      </c>
      <c r="B3965" s="2">
        <v>1061899</v>
      </c>
      <c r="C3965" s="2" t="s">
        <v>78</v>
      </c>
      <c r="D3965" s="20">
        <v>0</v>
      </c>
      <c r="E3965" s="20">
        <v>0</v>
      </c>
      <c r="F3965" s="38">
        <f>('ANNEXURE B &amp; C'!AG$90)</f>
        <v>0</v>
      </c>
      <c r="G3965" s="9" t="str">
        <f t="shared" si="122"/>
        <v/>
      </c>
      <c r="H3965" s="52" t="str">
        <f t="shared" si="123"/>
        <v/>
      </c>
    </row>
    <row r="3966" spans="1:8">
      <c r="A3966" s="48" t="str">
        <f>('ANNEXURE B &amp; C'!AG$3)</f>
        <v>420601</v>
      </c>
      <c r="B3966" s="2">
        <v>1061900</v>
      </c>
      <c r="C3966" s="2" t="s">
        <v>79</v>
      </c>
      <c r="D3966" s="20">
        <v>8640</v>
      </c>
      <c r="E3966" s="20">
        <v>477.8</v>
      </c>
      <c r="F3966" s="38">
        <f>('ANNEXURE B &amp; C'!AG$91)</f>
        <v>5760</v>
      </c>
      <c r="G3966" s="9" t="str">
        <f t="shared" si="122"/>
        <v/>
      </c>
      <c r="H3966" s="52">
        <f t="shared" si="123"/>
        <v>-0.33333333333333331</v>
      </c>
    </row>
    <row r="3967" spans="1:8">
      <c r="A3967" s="48" t="str">
        <f>('ANNEXURE B &amp; C'!AG$3)</f>
        <v>420601</v>
      </c>
      <c r="B3967" s="2">
        <v>1061902</v>
      </c>
      <c r="C3967" s="2" t="s">
        <v>80</v>
      </c>
      <c r="D3967" s="20">
        <v>0</v>
      </c>
      <c r="E3967" s="20">
        <v>0</v>
      </c>
      <c r="F3967" s="38">
        <f>('ANNEXURE B &amp; C'!AG$92)</f>
        <v>6250</v>
      </c>
      <c r="G3967" s="9" t="str">
        <f t="shared" si="122"/>
        <v/>
      </c>
      <c r="H3967" s="52" t="str">
        <f t="shared" si="123"/>
        <v>NO ORIGINAL BUDGET</v>
      </c>
    </row>
    <row r="3968" spans="1:8">
      <c r="A3968" s="48" t="str">
        <f>('ANNEXURE B &amp; C'!AG$3)</f>
        <v>420601</v>
      </c>
      <c r="B3968" s="2">
        <v>1061903</v>
      </c>
      <c r="C3968" s="2" t="s">
        <v>81</v>
      </c>
      <c r="D3968" s="20">
        <v>0</v>
      </c>
      <c r="E3968" s="20">
        <v>0</v>
      </c>
      <c r="F3968" s="38">
        <f>('ANNEXURE B &amp; C'!AG$93)</f>
        <v>0</v>
      </c>
      <c r="G3968" s="9" t="str">
        <f t="shared" si="122"/>
        <v/>
      </c>
      <c r="H3968" s="52" t="str">
        <f t="shared" si="123"/>
        <v/>
      </c>
    </row>
    <row r="3969" spans="1:8">
      <c r="A3969" s="48" t="str">
        <f>('ANNEXURE B &amp; C'!AG$3)</f>
        <v>420601</v>
      </c>
      <c r="B3969" s="2">
        <v>1061904</v>
      </c>
      <c r="C3969" s="2" t="s">
        <v>82</v>
      </c>
      <c r="D3969" s="20">
        <v>0</v>
      </c>
      <c r="E3969" s="20">
        <v>0</v>
      </c>
      <c r="F3969" s="38">
        <f>('ANNEXURE B &amp; C'!AG$94)</f>
        <v>0</v>
      </c>
      <c r="G3969" s="9" t="str">
        <f t="shared" si="122"/>
        <v/>
      </c>
      <c r="H3969" s="52" t="str">
        <f t="shared" si="123"/>
        <v/>
      </c>
    </row>
    <row r="3970" spans="1:8">
      <c r="A3970" s="48" t="str">
        <f>('ANNEXURE B &amp; C'!AG$3)</f>
        <v>420601</v>
      </c>
      <c r="B3970" s="2">
        <v>1062001</v>
      </c>
      <c r="C3970" s="2" t="s">
        <v>83</v>
      </c>
      <c r="D3970" s="20">
        <v>0</v>
      </c>
      <c r="E3970" s="20">
        <v>0</v>
      </c>
      <c r="F3970" s="38">
        <f>('ANNEXURE B &amp; C'!AG$95)</f>
        <v>0</v>
      </c>
      <c r="G3970" s="9" t="str">
        <f t="shared" si="122"/>
        <v/>
      </c>
      <c r="H3970" s="52" t="str">
        <f t="shared" si="123"/>
        <v/>
      </c>
    </row>
    <row r="3971" spans="1:8">
      <c r="A3971" s="48" t="str">
        <f>('ANNEXURE B &amp; C'!AG$3)</f>
        <v>420601</v>
      </c>
      <c r="B3971" s="2">
        <v>1062003</v>
      </c>
      <c r="C3971" s="2" t="s">
        <v>84</v>
      </c>
      <c r="D3971" s="20">
        <v>0</v>
      </c>
      <c r="E3971" s="20">
        <v>0</v>
      </c>
      <c r="F3971" s="38">
        <f>('ANNEXURE B &amp; C'!AG$96)</f>
        <v>0</v>
      </c>
      <c r="G3971" s="9" t="str">
        <f t="shared" si="122"/>
        <v/>
      </c>
      <c r="H3971" s="52" t="str">
        <f t="shared" si="123"/>
        <v/>
      </c>
    </row>
    <row r="3972" spans="1:8">
      <c r="A3972" s="48" t="str">
        <f>('ANNEXURE B &amp; C'!AG$3)</f>
        <v>420601</v>
      </c>
      <c r="B3972" s="2">
        <v>1062009</v>
      </c>
      <c r="C3972" s="2" t="s">
        <v>85</v>
      </c>
      <c r="D3972" s="20">
        <v>0</v>
      </c>
      <c r="E3972" s="20">
        <v>0</v>
      </c>
      <c r="F3972" s="38">
        <f>('ANNEXURE B &amp; C'!AG$97)</f>
        <v>0</v>
      </c>
      <c r="G3972" s="9" t="str">
        <f t="shared" si="122"/>
        <v/>
      </c>
      <c r="H3972" s="52" t="str">
        <f t="shared" si="123"/>
        <v/>
      </c>
    </row>
    <row r="3973" spans="1:8">
      <c r="A3973" s="48" t="str">
        <f>('ANNEXURE B &amp; C'!AG$3)</f>
        <v>420601</v>
      </c>
      <c r="B3973" s="2">
        <v>1062010</v>
      </c>
      <c r="C3973" s="2" t="s">
        <v>86</v>
      </c>
      <c r="D3973" s="20">
        <v>0</v>
      </c>
      <c r="E3973" s="20">
        <v>0</v>
      </c>
      <c r="F3973" s="38">
        <f>('ANNEXURE B &amp; C'!AG$98)</f>
        <v>0</v>
      </c>
      <c r="G3973" s="9" t="str">
        <f t="shared" si="122"/>
        <v/>
      </c>
      <c r="H3973" s="52" t="str">
        <f t="shared" si="123"/>
        <v/>
      </c>
    </row>
    <row r="3974" spans="1:8">
      <c r="A3974" s="48" t="str">
        <f>('ANNEXURE B &amp; C'!AG$3)</f>
        <v>420601</v>
      </c>
      <c r="B3974" s="2">
        <v>1062201</v>
      </c>
      <c r="C3974" s="2" t="s">
        <v>87</v>
      </c>
      <c r="D3974" s="20">
        <v>0</v>
      </c>
      <c r="E3974" s="20">
        <v>0</v>
      </c>
      <c r="F3974" s="38">
        <f>('ANNEXURE B &amp; C'!AG$99)</f>
        <v>0</v>
      </c>
      <c r="G3974" s="9" t="str">
        <f t="shared" si="122"/>
        <v/>
      </c>
      <c r="H3974" s="52" t="str">
        <f t="shared" si="123"/>
        <v/>
      </c>
    </row>
    <row r="3975" spans="1:8">
      <c r="A3975" s="48" t="str">
        <f>('ANNEXURE B &amp; C'!AG$3)</f>
        <v>420601</v>
      </c>
      <c r="B3975" s="3">
        <v>1066990</v>
      </c>
      <c r="C3975" s="3" t="s">
        <v>88</v>
      </c>
      <c r="D3975" s="39">
        <v>95640</v>
      </c>
      <c r="E3975" s="39">
        <v>8873.369999999999</v>
      </c>
      <c r="F3975" s="39">
        <f>SUM(F3922:F3974)</f>
        <v>112906</v>
      </c>
      <c r="G3975" s="9" t="str">
        <f t="shared" si="122"/>
        <v/>
      </c>
      <c r="H3975" s="52">
        <f t="shared" si="123"/>
        <v>0.18053115851108323</v>
      </c>
    </row>
    <row r="3976" spans="1:8">
      <c r="B3976" s="1"/>
      <c r="C3976" s="1"/>
      <c r="D3976" s="31"/>
      <c r="E3976" s="31"/>
      <c r="F3976" s="31"/>
      <c r="G3976" s="9" t="str">
        <f t="shared" si="122"/>
        <v/>
      </c>
      <c r="H3976" s="52" t="str">
        <f t="shared" si="123"/>
        <v/>
      </c>
    </row>
    <row r="3977" spans="1:8">
      <c r="A3977" s="48" t="str">
        <f>('ANNEXURE B &amp; C'!AG$3)</f>
        <v>420601</v>
      </c>
      <c r="B3977" s="1">
        <v>1080000</v>
      </c>
      <c r="C3977" s="1" t="s">
        <v>89</v>
      </c>
      <c r="D3977" s="31"/>
      <c r="E3977" s="31"/>
      <c r="F3977" s="31"/>
      <c r="G3977" s="9" t="str">
        <f t="shared" si="122"/>
        <v/>
      </c>
      <c r="H3977" s="52" t="str">
        <f t="shared" si="123"/>
        <v/>
      </c>
    </row>
    <row r="3978" spans="1:8">
      <c r="A3978" s="48" t="str">
        <f>('ANNEXURE B &amp; C'!AG$3)</f>
        <v>420601</v>
      </c>
      <c r="B3978" s="2">
        <v>1088020</v>
      </c>
      <c r="C3978" s="2" t="s">
        <v>90</v>
      </c>
      <c r="D3978" s="20">
        <v>0</v>
      </c>
      <c r="E3978" s="20">
        <v>0</v>
      </c>
      <c r="F3978" s="38">
        <f>('ANNEXURE B &amp; C'!AG$103)</f>
        <v>0</v>
      </c>
      <c r="G3978" s="9" t="str">
        <f t="shared" ref="G3978:G4041" si="124">IF(E3978&lt;0.01,"",IF(E3978&gt;F3978,"BUDGET ERROR - INSUFICIENT",""))</f>
        <v/>
      </c>
      <c r="H3978" s="52" t="str">
        <f t="shared" ref="H3978:H4041" si="125">IF(F3978&lt;0.1,"",IF(D3978=0,"NO ORIGINAL BUDGET",(F3978-D3978)/D3978))</f>
        <v/>
      </c>
    </row>
    <row r="3979" spans="1:8">
      <c r="A3979" s="48" t="str">
        <f>('ANNEXURE B &amp; C'!AG$3)</f>
        <v>420601</v>
      </c>
      <c r="B3979" s="2">
        <v>1088080</v>
      </c>
      <c r="C3979" s="2" t="s">
        <v>91</v>
      </c>
      <c r="D3979" s="20">
        <v>0</v>
      </c>
      <c r="E3979" s="20">
        <v>0</v>
      </c>
      <c r="F3979" s="38">
        <f>('ANNEXURE B &amp; C'!AG$104)</f>
        <v>0</v>
      </c>
      <c r="G3979" s="9" t="str">
        <f t="shared" si="124"/>
        <v/>
      </c>
      <c r="H3979" s="52" t="str">
        <f t="shared" si="125"/>
        <v/>
      </c>
    </row>
    <row r="3980" spans="1:8">
      <c r="A3980" s="48" t="str">
        <f>('ANNEXURE B &amp; C'!AG$3)</f>
        <v>420601</v>
      </c>
      <c r="B3980" s="2">
        <v>1088081</v>
      </c>
      <c r="C3980" s="2" t="s">
        <v>92</v>
      </c>
      <c r="D3980" s="20">
        <v>0</v>
      </c>
      <c r="E3980" s="20">
        <v>0</v>
      </c>
      <c r="F3980" s="38">
        <f>('ANNEXURE B &amp; C'!AG$105)</f>
        <v>0</v>
      </c>
      <c r="G3980" s="9" t="str">
        <f t="shared" si="124"/>
        <v/>
      </c>
      <c r="H3980" s="52" t="str">
        <f t="shared" si="125"/>
        <v/>
      </c>
    </row>
    <row r="3981" spans="1:8">
      <c r="A3981" s="48" t="str">
        <f>('ANNEXURE B &amp; C'!AG$3)</f>
        <v>420601</v>
      </c>
      <c r="B3981" s="2">
        <v>1088082</v>
      </c>
      <c r="C3981" s="2" t="s">
        <v>93</v>
      </c>
      <c r="D3981" s="20">
        <v>0</v>
      </c>
      <c r="E3981" s="20">
        <v>0</v>
      </c>
      <c r="F3981" s="38">
        <f>('ANNEXURE B &amp; C'!AG$106)</f>
        <v>0</v>
      </c>
      <c r="G3981" s="9" t="str">
        <f t="shared" si="124"/>
        <v/>
      </c>
      <c r="H3981" s="52" t="str">
        <f t="shared" si="125"/>
        <v/>
      </c>
    </row>
    <row r="3982" spans="1:8">
      <c r="A3982" s="48" t="str">
        <f>('ANNEXURE B &amp; C'!AG$3)</f>
        <v>420601</v>
      </c>
      <c r="B3982" s="2">
        <v>1088083</v>
      </c>
      <c r="C3982" s="2" t="s">
        <v>94</v>
      </c>
      <c r="D3982" s="20">
        <v>0</v>
      </c>
      <c r="E3982" s="20">
        <v>0</v>
      </c>
      <c r="F3982" s="38">
        <f>('ANNEXURE B &amp; C'!AG$107)</f>
        <v>0</v>
      </c>
      <c r="G3982" s="9" t="str">
        <f t="shared" si="124"/>
        <v/>
      </c>
      <c r="H3982" s="52" t="str">
        <f t="shared" si="125"/>
        <v/>
      </c>
    </row>
    <row r="3983" spans="1:8">
      <c r="A3983" s="48" t="str">
        <f>('ANNEXURE B &amp; C'!AG$3)</f>
        <v>420601</v>
      </c>
      <c r="B3983" s="2">
        <v>1088084</v>
      </c>
      <c r="C3983" s="2" t="s">
        <v>95</v>
      </c>
      <c r="D3983" s="20">
        <v>0</v>
      </c>
      <c r="E3983" s="20">
        <v>0</v>
      </c>
      <c r="F3983" s="38">
        <f>('ANNEXURE B &amp; C'!AG$108)</f>
        <v>0</v>
      </c>
      <c r="G3983" s="9" t="str">
        <f t="shared" si="124"/>
        <v/>
      </c>
      <c r="H3983" s="52" t="str">
        <f t="shared" si="125"/>
        <v/>
      </c>
    </row>
    <row r="3984" spans="1:8">
      <c r="A3984" s="48" t="str">
        <f>('ANNEXURE B &amp; C'!AG$3)</f>
        <v>420601</v>
      </c>
      <c r="B3984" s="2">
        <v>1088085</v>
      </c>
      <c r="C3984" s="2" t="s">
        <v>96</v>
      </c>
      <c r="D3984" s="20">
        <v>0</v>
      </c>
      <c r="E3984" s="20">
        <v>0</v>
      </c>
      <c r="F3984" s="38">
        <f>('ANNEXURE B &amp; C'!AG$109)</f>
        <v>0</v>
      </c>
      <c r="G3984" s="9" t="str">
        <f t="shared" si="124"/>
        <v/>
      </c>
      <c r="H3984" s="52" t="str">
        <f t="shared" si="125"/>
        <v/>
      </c>
    </row>
    <row r="3985" spans="1:8">
      <c r="A3985" s="48" t="str">
        <f>('ANNEXURE B &amp; C'!AG$3)</f>
        <v>420601</v>
      </c>
      <c r="B3985" s="2">
        <v>1088110</v>
      </c>
      <c r="C3985" s="2" t="s">
        <v>61</v>
      </c>
      <c r="D3985" s="20">
        <v>0</v>
      </c>
      <c r="E3985" s="20">
        <v>0</v>
      </c>
      <c r="F3985" s="38">
        <f>('ANNEXURE B &amp; C'!AG$110)</f>
        <v>0</v>
      </c>
      <c r="G3985" s="9" t="str">
        <f t="shared" si="124"/>
        <v/>
      </c>
      <c r="H3985" s="52" t="str">
        <f t="shared" si="125"/>
        <v/>
      </c>
    </row>
    <row r="3986" spans="1:8">
      <c r="A3986" s="48" t="str">
        <f>('ANNEXURE B &amp; C'!AG$3)</f>
        <v>420601</v>
      </c>
      <c r="B3986" s="2">
        <v>1088180</v>
      </c>
      <c r="C3986" s="2" t="s">
        <v>97</v>
      </c>
      <c r="D3986" s="20">
        <v>0</v>
      </c>
      <c r="E3986" s="20">
        <v>0</v>
      </c>
      <c r="F3986" s="38">
        <f>('ANNEXURE B &amp; C'!AG$111)</f>
        <v>0</v>
      </c>
      <c r="G3986" s="9" t="str">
        <f t="shared" si="124"/>
        <v/>
      </c>
      <c r="H3986" s="52" t="str">
        <f t="shared" si="125"/>
        <v/>
      </c>
    </row>
    <row r="3987" spans="1:8">
      <c r="A3987" s="48" t="str">
        <f>('ANNEXURE B &amp; C'!AG$3)</f>
        <v>420601</v>
      </c>
      <c r="B3987" s="3">
        <v>1088990</v>
      </c>
      <c r="C3987" s="3" t="s">
        <v>98</v>
      </c>
      <c r="D3987" s="39">
        <v>0</v>
      </c>
      <c r="E3987" s="39">
        <v>0</v>
      </c>
      <c r="F3987" s="39">
        <f>SUM(F3977:F3986)</f>
        <v>0</v>
      </c>
      <c r="G3987" s="9" t="str">
        <f t="shared" si="124"/>
        <v/>
      </c>
      <c r="H3987" s="52" t="str">
        <f t="shared" si="125"/>
        <v/>
      </c>
    </row>
    <row r="3988" spans="1:8">
      <c r="B3988" s="1"/>
      <c r="C3988" s="1"/>
      <c r="D3988" s="31"/>
      <c r="E3988" s="31"/>
      <c r="F3988" s="31"/>
      <c r="G3988" s="9" t="str">
        <f t="shared" si="124"/>
        <v/>
      </c>
      <c r="H3988" s="52" t="str">
        <f t="shared" si="125"/>
        <v/>
      </c>
    </row>
    <row r="3989" spans="1:8" ht="15.75" thickBot="1">
      <c r="A3989" s="48" t="str">
        <f>('ANNEXURE B &amp; C'!AG$3)</f>
        <v>420601</v>
      </c>
      <c r="B3989" s="4">
        <v>1089995</v>
      </c>
      <c r="C3989" s="4" t="s">
        <v>99</v>
      </c>
      <c r="D3989" s="40">
        <v>95640</v>
      </c>
      <c r="E3989" s="40">
        <v>8873.369999999999</v>
      </c>
      <c r="F3989" s="40">
        <f>SUM(F3987+F3975)</f>
        <v>112906</v>
      </c>
      <c r="G3989" s="9" t="str">
        <f t="shared" si="124"/>
        <v/>
      </c>
      <c r="H3989" s="52">
        <f t="shared" si="125"/>
        <v>0.18053115851108323</v>
      </c>
    </row>
    <row r="3990" spans="1:8" ht="15.75" thickTop="1">
      <c r="B3990" s="1"/>
      <c r="C3990" s="1"/>
      <c r="D3990" s="31"/>
      <c r="E3990" s="31"/>
      <c r="F3990" s="31"/>
      <c r="G3990" s="9" t="str">
        <f t="shared" si="124"/>
        <v/>
      </c>
      <c r="H3990" s="52" t="str">
        <f t="shared" si="125"/>
        <v/>
      </c>
    </row>
    <row r="3991" spans="1:8">
      <c r="A3991" s="48" t="str">
        <f>('ANNEXURE B &amp; C'!AG$3)</f>
        <v>420601</v>
      </c>
      <c r="B3991" s="1">
        <v>1100000</v>
      </c>
      <c r="C3991" s="1" t="s">
        <v>100</v>
      </c>
      <c r="D3991" s="31"/>
      <c r="E3991" s="31"/>
      <c r="F3991" s="31"/>
      <c r="G3991" s="9" t="str">
        <f t="shared" si="124"/>
        <v/>
      </c>
      <c r="H3991" s="52" t="str">
        <f t="shared" si="125"/>
        <v/>
      </c>
    </row>
    <row r="3992" spans="1:8">
      <c r="A3992" s="48" t="str">
        <f>('ANNEXURE B &amp; C'!AG$3)</f>
        <v>420601</v>
      </c>
      <c r="B3992" s="2">
        <v>1101200</v>
      </c>
      <c r="C3992" s="2" t="s">
        <v>101</v>
      </c>
      <c r="D3992" s="20">
        <v>0</v>
      </c>
      <c r="E3992" s="20">
        <v>0</v>
      </c>
      <c r="F3992" s="38">
        <f>('ANNEXURE B &amp; C'!AG$117)</f>
        <v>0</v>
      </c>
      <c r="G3992" s="9" t="str">
        <f t="shared" si="124"/>
        <v/>
      </c>
      <c r="H3992" s="52" t="str">
        <f t="shared" si="125"/>
        <v/>
      </c>
    </row>
    <row r="3993" spans="1:8">
      <c r="A3993" s="48" t="str">
        <f>('ANNEXURE B &amp; C'!AG$3)</f>
        <v>420601</v>
      </c>
      <c r="B3993" s="2">
        <v>1101201</v>
      </c>
      <c r="C3993" s="2" t="s">
        <v>102</v>
      </c>
      <c r="D3993" s="20">
        <v>0</v>
      </c>
      <c r="E3993" s="20">
        <v>0</v>
      </c>
      <c r="F3993" s="38">
        <f>('ANNEXURE B &amp; C'!AG$118)</f>
        <v>0</v>
      </c>
      <c r="G3993" s="9" t="str">
        <f t="shared" si="124"/>
        <v/>
      </c>
      <c r="H3993" s="52" t="str">
        <f t="shared" si="125"/>
        <v/>
      </c>
    </row>
    <row r="3994" spans="1:8">
      <c r="A3994" s="48" t="str">
        <f>('ANNEXURE B &amp; C'!AG$3)</f>
        <v>420601</v>
      </c>
      <c r="B3994" s="2">
        <v>1101203</v>
      </c>
      <c r="C3994" s="2" t="s">
        <v>103</v>
      </c>
      <c r="D3994" s="20">
        <v>0</v>
      </c>
      <c r="E3994" s="20">
        <v>0</v>
      </c>
      <c r="F3994" s="38">
        <f>('ANNEXURE B &amp; C'!AG$119)</f>
        <v>0</v>
      </c>
      <c r="G3994" s="9" t="str">
        <f t="shared" si="124"/>
        <v/>
      </c>
      <c r="H3994" s="52" t="str">
        <f t="shared" si="125"/>
        <v/>
      </c>
    </row>
    <row r="3995" spans="1:8">
      <c r="A3995" s="48" t="str">
        <f>('ANNEXURE B &amp; C'!AG$3)</f>
        <v>420601</v>
      </c>
      <c r="B3995" s="2">
        <v>1101204</v>
      </c>
      <c r="C3995" s="2" t="s">
        <v>104</v>
      </c>
      <c r="D3995" s="20">
        <v>0</v>
      </c>
      <c r="E3995" s="20">
        <v>0</v>
      </c>
      <c r="F3995" s="38">
        <f>('ANNEXURE B &amp; C'!AG$120)</f>
        <v>0</v>
      </c>
      <c r="G3995" s="9" t="str">
        <f t="shared" si="124"/>
        <v/>
      </c>
      <c r="H3995" s="52" t="str">
        <f t="shared" si="125"/>
        <v/>
      </c>
    </row>
    <row r="3996" spans="1:8" ht="15.75" thickBot="1">
      <c r="A3996" s="48" t="str">
        <f>('ANNEXURE B &amp; C'!AG$3)</f>
        <v>420601</v>
      </c>
      <c r="B3996" s="4">
        <v>1109995</v>
      </c>
      <c r="C3996" s="4" t="s">
        <v>105</v>
      </c>
      <c r="D3996" s="40">
        <v>0</v>
      </c>
      <c r="E3996" s="40">
        <v>0</v>
      </c>
      <c r="F3996" s="40">
        <f>SUM(F3992:F3995)</f>
        <v>0</v>
      </c>
      <c r="G3996" s="9" t="str">
        <f t="shared" si="124"/>
        <v/>
      </c>
      <c r="H3996" s="52" t="str">
        <f t="shared" si="125"/>
        <v/>
      </c>
    </row>
    <row r="3997" spans="1:8" ht="15.75" thickTop="1">
      <c r="B3997" s="1"/>
      <c r="C3997" s="1"/>
      <c r="D3997" s="31"/>
      <c r="E3997" s="31"/>
      <c r="F3997" s="31"/>
      <c r="G3997" s="9" t="str">
        <f t="shared" si="124"/>
        <v/>
      </c>
      <c r="H3997" s="52" t="str">
        <f t="shared" si="125"/>
        <v/>
      </c>
    </row>
    <row r="3998" spans="1:8">
      <c r="A3998" s="48" t="str">
        <f>('ANNEXURE B &amp; C'!AG$3)</f>
        <v>420601</v>
      </c>
      <c r="B3998" s="1">
        <v>1120000</v>
      </c>
      <c r="C3998" s="1" t="s">
        <v>106</v>
      </c>
      <c r="D3998" s="31"/>
      <c r="E3998" s="31"/>
      <c r="F3998" s="31"/>
      <c r="G3998" s="9" t="str">
        <f t="shared" si="124"/>
        <v/>
      </c>
      <c r="H3998" s="52" t="str">
        <f t="shared" si="125"/>
        <v/>
      </c>
    </row>
    <row r="3999" spans="1:8">
      <c r="A3999" s="48" t="str">
        <f>('ANNEXURE B &amp; C'!AG$3)</f>
        <v>420601</v>
      </c>
      <c r="B3999" s="2">
        <v>1120300</v>
      </c>
      <c r="C3999" s="2" t="s">
        <v>106</v>
      </c>
      <c r="D3999" s="20">
        <v>0</v>
      </c>
      <c r="E3999" s="20">
        <v>0</v>
      </c>
      <c r="F3999" s="38">
        <f>('ANNEXURE B &amp; C'!AG$124)</f>
        <v>0</v>
      </c>
      <c r="G3999" s="9" t="str">
        <f t="shared" si="124"/>
        <v/>
      </c>
      <c r="H3999" s="52" t="str">
        <f t="shared" si="125"/>
        <v/>
      </c>
    </row>
    <row r="4000" spans="1:8" ht="15.75" thickBot="1">
      <c r="A4000" s="48" t="str">
        <f>('ANNEXURE B &amp; C'!AG$3)</f>
        <v>420601</v>
      </c>
      <c r="B4000" s="4">
        <v>1129990</v>
      </c>
      <c r="C4000" s="4" t="s">
        <v>107</v>
      </c>
      <c r="D4000" s="40">
        <v>0</v>
      </c>
      <c r="E4000" s="40">
        <v>0</v>
      </c>
      <c r="F4000" s="40">
        <f>SUM(F3998:F3999)</f>
        <v>0</v>
      </c>
      <c r="G4000" s="9" t="str">
        <f t="shared" si="124"/>
        <v/>
      </c>
      <c r="H4000" s="52" t="str">
        <f t="shared" si="125"/>
        <v/>
      </c>
    </row>
    <row r="4001" spans="1:8" ht="15.75" thickTop="1">
      <c r="B4001" s="1"/>
      <c r="C4001" s="1"/>
      <c r="D4001" s="31"/>
      <c r="E4001" s="31"/>
      <c r="F4001" s="31"/>
      <c r="G4001" s="9" t="str">
        <f t="shared" si="124"/>
        <v/>
      </c>
      <c r="H4001" s="52" t="str">
        <f t="shared" si="125"/>
        <v/>
      </c>
    </row>
    <row r="4002" spans="1:8">
      <c r="A4002" s="48" t="str">
        <f>('ANNEXURE B &amp; C'!AG$3)</f>
        <v>420601</v>
      </c>
      <c r="B4002" s="1">
        <v>1130000</v>
      </c>
      <c r="C4002" s="1" t="s">
        <v>108</v>
      </c>
      <c r="D4002" s="31"/>
      <c r="E4002" s="31"/>
      <c r="F4002" s="31"/>
      <c r="G4002" s="9" t="str">
        <f t="shared" si="124"/>
        <v/>
      </c>
      <c r="H4002" s="52" t="str">
        <f t="shared" si="125"/>
        <v/>
      </c>
    </row>
    <row r="4003" spans="1:8">
      <c r="A4003" s="48" t="str">
        <f>('ANNEXURE B &amp; C'!AG$3)</f>
        <v>420601</v>
      </c>
      <c r="B4003" s="2">
        <v>1130200</v>
      </c>
      <c r="C4003" s="2" t="s">
        <v>109</v>
      </c>
      <c r="D4003" s="20">
        <v>0</v>
      </c>
      <c r="E4003" s="20">
        <v>0</v>
      </c>
      <c r="F4003" s="38">
        <f>('ANNEXURE B &amp; C'!AG$128)</f>
        <v>0</v>
      </c>
      <c r="G4003" s="9" t="str">
        <f t="shared" si="124"/>
        <v/>
      </c>
      <c r="H4003" s="52" t="str">
        <f t="shared" si="125"/>
        <v/>
      </c>
    </row>
    <row r="4004" spans="1:8">
      <c r="A4004" s="48" t="str">
        <f>('ANNEXURE B &amp; C'!AG$3)</f>
        <v>420601</v>
      </c>
      <c r="B4004" s="2">
        <v>1130201</v>
      </c>
      <c r="C4004" s="2" t="s">
        <v>110</v>
      </c>
      <c r="D4004" s="20">
        <v>0</v>
      </c>
      <c r="E4004" s="20">
        <v>0</v>
      </c>
      <c r="F4004" s="38">
        <f>('ANNEXURE B &amp; C'!AG$129)</f>
        <v>0</v>
      </c>
      <c r="G4004" s="9" t="str">
        <f t="shared" si="124"/>
        <v/>
      </c>
      <c r="H4004" s="52" t="str">
        <f t="shared" si="125"/>
        <v/>
      </c>
    </row>
    <row r="4005" spans="1:8" ht="15.75" thickBot="1">
      <c r="A4005" s="48" t="str">
        <f>('ANNEXURE B &amp; C'!AG$3)</f>
        <v>420601</v>
      </c>
      <c r="B4005" s="4">
        <v>1139995</v>
      </c>
      <c r="C4005" s="4" t="s">
        <v>111</v>
      </c>
      <c r="D4005" s="40">
        <v>0</v>
      </c>
      <c r="E4005" s="40">
        <v>0</v>
      </c>
      <c r="F4005" s="40">
        <f>SUM(F4002:F4004)</f>
        <v>0</v>
      </c>
      <c r="G4005" s="9" t="str">
        <f t="shared" si="124"/>
        <v/>
      </c>
      <c r="H4005" s="52" t="str">
        <f t="shared" si="125"/>
        <v/>
      </c>
    </row>
    <row r="4006" spans="1:8" ht="15.75" thickTop="1">
      <c r="B4006" s="1"/>
      <c r="C4006" s="1"/>
      <c r="D4006" s="31"/>
      <c r="E4006" s="31"/>
      <c r="F4006" s="31"/>
      <c r="G4006" s="9" t="str">
        <f t="shared" si="124"/>
        <v/>
      </c>
      <c r="H4006" s="52" t="str">
        <f t="shared" si="125"/>
        <v/>
      </c>
    </row>
    <row r="4007" spans="1:8" ht="15.75" thickBot="1">
      <c r="A4007" s="48" t="str">
        <f>('ANNEXURE B &amp; C'!AG$3)</f>
        <v>420601</v>
      </c>
      <c r="B4007" s="5">
        <v>1199998</v>
      </c>
      <c r="C4007" s="5" t="s">
        <v>112</v>
      </c>
      <c r="D4007" s="41">
        <v>95640</v>
      </c>
      <c r="E4007" s="41">
        <v>188132.25</v>
      </c>
      <c r="F4007" s="41">
        <f>SUM(F4005+F4000+F3996+F3989+F3917)</f>
        <v>495416</v>
      </c>
      <c r="G4007" s="9" t="str">
        <f t="shared" si="124"/>
        <v/>
      </c>
      <c r="H4007" s="52">
        <f t="shared" si="125"/>
        <v>4.1800083647009618</v>
      </c>
    </row>
    <row r="4008" spans="1:8">
      <c r="B4008" s="1"/>
      <c r="C4008" s="1"/>
      <c r="D4008" s="31"/>
      <c r="E4008" s="31"/>
      <c r="F4008" s="31"/>
      <c r="G4008" s="9" t="str">
        <f t="shared" si="124"/>
        <v/>
      </c>
      <c r="H4008" s="52" t="str">
        <f t="shared" si="125"/>
        <v/>
      </c>
    </row>
    <row r="4009" spans="1:8">
      <c r="A4009" s="48" t="str">
        <f>('ANNEXURE B &amp; C'!AG$3)</f>
        <v>420601</v>
      </c>
      <c r="B4009" s="1">
        <v>2200000</v>
      </c>
      <c r="C4009" s="1" t="s">
        <v>113</v>
      </c>
      <c r="D4009" s="31"/>
      <c r="E4009" s="31"/>
      <c r="F4009" s="31"/>
      <c r="G4009" s="9" t="str">
        <f t="shared" si="124"/>
        <v/>
      </c>
      <c r="H4009" s="52" t="str">
        <f t="shared" si="125"/>
        <v/>
      </c>
    </row>
    <row r="4010" spans="1:8">
      <c r="B4010" s="1"/>
      <c r="C4010" s="1"/>
      <c r="D4010" s="31"/>
      <c r="E4010" s="31"/>
      <c r="F4010" s="31"/>
      <c r="G4010" s="9" t="str">
        <f t="shared" si="124"/>
        <v/>
      </c>
      <c r="H4010" s="52" t="str">
        <f t="shared" si="125"/>
        <v/>
      </c>
    </row>
    <row r="4011" spans="1:8">
      <c r="A4011" s="48" t="str">
        <f>('ANNEXURE B &amp; C'!AG$3)</f>
        <v>420601</v>
      </c>
      <c r="B4011" s="1">
        <v>2230000</v>
      </c>
      <c r="C4011" s="1" t="s">
        <v>114</v>
      </c>
      <c r="D4011" s="31"/>
      <c r="E4011" s="31"/>
      <c r="F4011" s="31"/>
      <c r="G4011" s="9" t="str">
        <f t="shared" si="124"/>
        <v/>
      </c>
      <c r="H4011" s="52" t="str">
        <f t="shared" si="125"/>
        <v/>
      </c>
    </row>
    <row r="4012" spans="1:8">
      <c r="A4012" s="48" t="str">
        <f>('ANNEXURE B &amp; C'!AG$3)</f>
        <v>420601</v>
      </c>
      <c r="B4012" s="2">
        <v>2231202</v>
      </c>
      <c r="C4012" s="2" t="s">
        <v>115</v>
      </c>
      <c r="D4012" s="20">
        <v>0</v>
      </c>
      <c r="E4012" s="20">
        <v>0</v>
      </c>
      <c r="F4012" s="38">
        <f>('ANNEXURE B &amp; C'!AG$137)</f>
        <v>0</v>
      </c>
      <c r="G4012" s="9" t="str">
        <f t="shared" si="124"/>
        <v/>
      </c>
      <c r="H4012" s="52" t="str">
        <f t="shared" si="125"/>
        <v/>
      </c>
    </row>
    <row r="4013" spans="1:8">
      <c r="A4013" s="48" t="str">
        <f>('ANNEXURE B &amp; C'!AG$3)</f>
        <v>420601</v>
      </c>
      <c r="B4013" s="2">
        <v>2231900</v>
      </c>
      <c r="C4013" s="2" t="s">
        <v>116</v>
      </c>
      <c r="D4013" s="20">
        <v>0</v>
      </c>
      <c r="E4013" s="20">
        <v>0</v>
      </c>
      <c r="F4013" s="38">
        <f>('ANNEXURE B &amp; C'!AG$138)</f>
        <v>0</v>
      </c>
      <c r="G4013" s="9" t="str">
        <f t="shared" si="124"/>
        <v/>
      </c>
      <c r="H4013" s="52" t="str">
        <f t="shared" si="125"/>
        <v/>
      </c>
    </row>
    <row r="4014" spans="1:8">
      <c r="A4014" s="48" t="str">
        <f>('ANNEXURE B &amp; C'!AG$3)</f>
        <v>420601</v>
      </c>
      <c r="B4014" s="3">
        <v>2239995</v>
      </c>
      <c r="C4014" s="3" t="s">
        <v>117</v>
      </c>
      <c r="D4014" s="39">
        <v>0</v>
      </c>
      <c r="E4014" s="39">
        <v>0</v>
      </c>
      <c r="F4014" s="39">
        <f>SUM(F4012:F4013)</f>
        <v>0</v>
      </c>
      <c r="G4014" s="9" t="str">
        <f t="shared" si="124"/>
        <v/>
      </c>
      <c r="H4014" s="52" t="str">
        <f t="shared" si="125"/>
        <v/>
      </c>
    </row>
    <row r="4015" spans="1:8">
      <c r="B4015" s="1"/>
      <c r="C4015" s="1"/>
      <c r="D4015" s="31"/>
      <c r="E4015" s="31"/>
      <c r="F4015" s="31"/>
      <c r="G4015" s="9" t="str">
        <f t="shared" si="124"/>
        <v/>
      </c>
      <c r="H4015" s="52" t="str">
        <f t="shared" si="125"/>
        <v/>
      </c>
    </row>
    <row r="4016" spans="1:8">
      <c r="A4016" s="48" t="str">
        <f>('ANNEXURE B &amp; C'!AG$3)</f>
        <v>420601</v>
      </c>
      <c r="B4016" s="1">
        <v>2240000</v>
      </c>
      <c r="C4016" s="1" t="s">
        <v>118</v>
      </c>
      <c r="D4016" s="31"/>
      <c r="E4016" s="31"/>
      <c r="F4016" s="31"/>
      <c r="G4016" s="9" t="str">
        <f t="shared" si="124"/>
        <v/>
      </c>
      <c r="H4016" s="52" t="str">
        <f t="shared" si="125"/>
        <v/>
      </c>
    </row>
    <row r="4017" spans="1:8">
      <c r="A4017" s="48" t="str">
        <f>('ANNEXURE B &amp; C'!AG$3)</f>
        <v>420601</v>
      </c>
      <c r="B4017" s="2">
        <v>2240001</v>
      </c>
      <c r="C4017" s="2" t="s">
        <v>119</v>
      </c>
      <c r="D4017" s="20">
        <v>0</v>
      </c>
      <c r="E4017" s="20">
        <v>0</v>
      </c>
      <c r="F4017" s="38">
        <f>('ANNEXURE B &amp; C'!AG$142)</f>
        <v>0</v>
      </c>
      <c r="G4017" s="9" t="str">
        <f t="shared" si="124"/>
        <v/>
      </c>
      <c r="H4017" s="52" t="str">
        <f t="shared" si="125"/>
        <v/>
      </c>
    </row>
    <row r="4018" spans="1:8">
      <c r="A4018" s="48" t="str">
        <f>('ANNEXURE B &amp; C'!AG$3)</f>
        <v>420601</v>
      </c>
      <c r="B4018" s="2">
        <v>2240002</v>
      </c>
      <c r="C4018" s="2" t="s">
        <v>120</v>
      </c>
      <c r="D4018" s="20">
        <v>0</v>
      </c>
      <c r="E4018" s="20">
        <v>0</v>
      </c>
      <c r="F4018" s="38">
        <f>('ANNEXURE B &amp; C'!AG$143)</f>
        <v>0</v>
      </c>
      <c r="G4018" s="9" t="str">
        <f t="shared" si="124"/>
        <v/>
      </c>
      <c r="H4018" s="52" t="str">
        <f t="shared" si="125"/>
        <v/>
      </c>
    </row>
    <row r="4019" spans="1:8">
      <c r="A4019" s="48" t="str">
        <f>('ANNEXURE B &amp; C'!AG$3)</f>
        <v>420601</v>
      </c>
      <c r="B4019" s="2">
        <v>2240400</v>
      </c>
      <c r="C4019" s="2" t="s">
        <v>121</v>
      </c>
      <c r="D4019" s="20">
        <v>0</v>
      </c>
      <c r="E4019" s="20">
        <v>0</v>
      </c>
      <c r="F4019" s="38">
        <f>('ANNEXURE B &amp; C'!AG$144)</f>
        <v>0</v>
      </c>
      <c r="G4019" s="9" t="str">
        <f t="shared" si="124"/>
        <v/>
      </c>
      <c r="H4019" s="52" t="str">
        <f t="shared" si="125"/>
        <v/>
      </c>
    </row>
    <row r="4020" spans="1:8">
      <c r="A4020" s="48" t="str">
        <f>('ANNEXURE B &amp; C'!AG$3)</f>
        <v>420601</v>
      </c>
      <c r="B4020" s="2">
        <v>2240500</v>
      </c>
      <c r="C4020" s="2" t="s">
        <v>122</v>
      </c>
      <c r="D4020" s="20">
        <v>0</v>
      </c>
      <c r="E4020" s="20">
        <v>0</v>
      </c>
      <c r="F4020" s="38">
        <f>('ANNEXURE B &amp; C'!AG$145)</f>
        <v>0</v>
      </c>
      <c r="G4020" s="9" t="str">
        <f t="shared" si="124"/>
        <v/>
      </c>
      <c r="H4020" s="52" t="str">
        <f t="shared" si="125"/>
        <v/>
      </c>
    </row>
    <row r="4021" spans="1:8">
      <c r="A4021" s="48" t="str">
        <f>('ANNEXURE B &amp; C'!AG$3)</f>
        <v>420601</v>
      </c>
      <c r="B4021" s="3">
        <v>2249995</v>
      </c>
      <c r="C4021" s="3" t="s">
        <v>123</v>
      </c>
      <c r="D4021" s="39">
        <v>0</v>
      </c>
      <c r="E4021" s="39">
        <v>0</v>
      </c>
      <c r="F4021" s="39">
        <f>SUM(F4017:F4020)</f>
        <v>0</v>
      </c>
      <c r="G4021" s="9" t="str">
        <f t="shared" si="124"/>
        <v/>
      </c>
      <c r="H4021" s="52" t="str">
        <f t="shared" si="125"/>
        <v/>
      </c>
    </row>
    <row r="4022" spans="1:8">
      <c r="B4022" s="1"/>
      <c r="C4022" s="1"/>
      <c r="D4022" s="31"/>
      <c r="E4022" s="31"/>
      <c r="F4022" s="31"/>
      <c r="G4022" s="9" t="str">
        <f t="shared" si="124"/>
        <v/>
      </c>
      <c r="H4022" s="52" t="str">
        <f t="shared" si="125"/>
        <v/>
      </c>
    </row>
    <row r="4023" spans="1:8">
      <c r="A4023" s="48" t="str">
        <f>('ANNEXURE B &amp; C'!AG$3)</f>
        <v>420601</v>
      </c>
      <c r="B4023" s="1">
        <v>2260000</v>
      </c>
      <c r="C4023" s="1" t="s">
        <v>124</v>
      </c>
      <c r="D4023" s="31"/>
      <c r="E4023" s="31"/>
      <c r="F4023" s="31"/>
      <c r="G4023" s="9" t="str">
        <f t="shared" si="124"/>
        <v/>
      </c>
      <c r="H4023" s="52" t="str">
        <f t="shared" si="125"/>
        <v/>
      </c>
    </row>
    <row r="4024" spans="1:8">
      <c r="A4024" s="48" t="str">
        <f>('ANNEXURE B &amp; C'!AG$3)</f>
        <v>420601</v>
      </c>
      <c r="B4024" s="2">
        <v>2260806</v>
      </c>
      <c r="C4024" s="2" t="s">
        <v>125</v>
      </c>
      <c r="D4024" s="20">
        <v>0</v>
      </c>
      <c r="E4024" s="20">
        <v>0</v>
      </c>
      <c r="F4024" s="38">
        <f>('ANNEXURE B &amp; C'!AG$149)</f>
        <v>0</v>
      </c>
      <c r="G4024" s="9" t="str">
        <f t="shared" si="124"/>
        <v/>
      </c>
      <c r="H4024" s="52" t="str">
        <f t="shared" si="125"/>
        <v/>
      </c>
    </row>
    <row r="4025" spans="1:8">
      <c r="A4025" s="48" t="str">
        <f>('ANNEXURE B &amp; C'!AG$3)</f>
        <v>420601</v>
      </c>
      <c r="B4025" s="2">
        <v>2260808</v>
      </c>
      <c r="C4025" s="2" t="s">
        <v>126</v>
      </c>
      <c r="D4025" s="20">
        <v>0</v>
      </c>
      <c r="E4025" s="20">
        <v>0</v>
      </c>
      <c r="F4025" s="38">
        <f>('ANNEXURE B &amp; C'!AG$150)</f>
        <v>0</v>
      </c>
      <c r="G4025" s="9" t="str">
        <f t="shared" si="124"/>
        <v/>
      </c>
      <c r="H4025" s="52" t="str">
        <f t="shared" si="125"/>
        <v/>
      </c>
    </row>
    <row r="4026" spans="1:8">
      <c r="A4026" s="48" t="str">
        <f>('ANNEXURE B &amp; C'!AG$3)</f>
        <v>420601</v>
      </c>
      <c r="B4026" s="2">
        <v>2260810</v>
      </c>
      <c r="C4026" s="2" t="s">
        <v>127</v>
      </c>
      <c r="D4026" s="20">
        <v>0</v>
      </c>
      <c r="E4026" s="20">
        <v>0</v>
      </c>
      <c r="F4026" s="38">
        <f>('ANNEXURE B &amp; C'!AG$151)</f>
        <v>0</v>
      </c>
      <c r="G4026" s="9" t="str">
        <f t="shared" si="124"/>
        <v/>
      </c>
      <c r="H4026" s="52" t="str">
        <f t="shared" si="125"/>
        <v/>
      </c>
    </row>
    <row r="4027" spans="1:8">
      <c r="A4027" s="48" t="str">
        <f>('ANNEXURE B &amp; C'!AG$3)</f>
        <v>420601</v>
      </c>
      <c r="B4027" s="3">
        <v>2269995</v>
      </c>
      <c r="C4027" s="3" t="s">
        <v>128</v>
      </c>
      <c r="D4027" s="39">
        <v>0</v>
      </c>
      <c r="E4027" s="39">
        <v>0</v>
      </c>
      <c r="F4027" s="39">
        <f>SUM(F4024:F4026)</f>
        <v>0</v>
      </c>
      <c r="G4027" s="9" t="str">
        <f t="shared" si="124"/>
        <v/>
      </c>
      <c r="H4027" s="52" t="str">
        <f t="shared" si="125"/>
        <v/>
      </c>
    </row>
    <row r="4028" spans="1:8">
      <c r="B4028" s="1"/>
      <c r="C4028" s="1"/>
      <c r="D4028" s="31"/>
      <c r="E4028" s="31"/>
      <c r="F4028" s="31"/>
      <c r="G4028" s="9" t="str">
        <f t="shared" si="124"/>
        <v/>
      </c>
      <c r="H4028" s="52" t="str">
        <f t="shared" si="125"/>
        <v/>
      </c>
    </row>
    <row r="4029" spans="1:8">
      <c r="A4029" s="48" t="str">
        <f>('ANNEXURE B &amp; C'!AG$3)</f>
        <v>420601</v>
      </c>
      <c r="B4029" s="1">
        <v>2270000</v>
      </c>
      <c r="C4029" s="1" t="s">
        <v>129</v>
      </c>
      <c r="D4029" s="31"/>
      <c r="E4029" s="31"/>
      <c r="F4029" s="31"/>
      <c r="G4029" s="9" t="str">
        <f t="shared" si="124"/>
        <v/>
      </c>
      <c r="H4029" s="52" t="str">
        <f t="shared" si="125"/>
        <v/>
      </c>
    </row>
    <row r="4030" spans="1:8">
      <c r="A4030" s="48" t="str">
        <f>('ANNEXURE B &amp; C'!AG$3)</f>
        <v>420601</v>
      </c>
      <c r="B4030" s="2">
        <v>2271701</v>
      </c>
      <c r="C4030" s="2" t="s">
        <v>130</v>
      </c>
      <c r="D4030" s="20">
        <v>0</v>
      </c>
      <c r="E4030" s="20">
        <v>0</v>
      </c>
      <c r="F4030" s="38">
        <f>('ANNEXURE B &amp; C'!AG$155)</f>
        <v>0</v>
      </c>
      <c r="G4030" s="9" t="str">
        <f t="shared" si="124"/>
        <v/>
      </c>
      <c r="H4030" s="52" t="str">
        <f t="shared" si="125"/>
        <v/>
      </c>
    </row>
    <row r="4031" spans="1:8">
      <c r="A4031" s="48" t="str">
        <f>('ANNEXURE B &amp; C'!AG$3)</f>
        <v>420601</v>
      </c>
      <c r="B4031" s="2">
        <v>2271702</v>
      </c>
      <c r="C4031" s="2" t="s">
        <v>131</v>
      </c>
      <c r="D4031" s="20">
        <v>0</v>
      </c>
      <c r="E4031" s="20">
        <v>0</v>
      </c>
      <c r="F4031" s="38">
        <f>('ANNEXURE B &amp; C'!AG$156)</f>
        <v>0</v>
      </c>
      <c r="G4031" s="9" t="str">
        <f t="shared" si="124"/>
        <v/>
      </c>
      <c r="H4031" s="52" t="str">
        <f t="shared" si="125"/>
        <v/>
      </c>
    </row>
    <row r="4032" spans="1:8">
      <c r="A4032" s="48" t="str">
        <f>('ANNEXURE B &amp; C'!AG$3)</f>
        <v>420601</v>
      </c>
      <c r="B4032" s="2">
        <v>2271703</v>
      </c>
      <c r="C4032" s="2" t="s">
        <v>132</v>
      </c>
      <c r="D4032" s="20">
        <v>0</v>
      </c>
      <c r="E4032" s="20">
        <v>0</v>
      </c>
      <c r="F4032" s="38">
        <f>('ANNEXURE B &amp; C'!AG$157)</f>
        <v>0</v>
      </c>
      <c r="G4032" s="9" t="str">
        <f t="shared" si="124"/>
        <v/>
      </c>
      <c r="H4032" s="52" t="str">
        <f t="shared" si="125"/>
        <v/>
      </c>
    </row>
    <row r="4033" spans="1:8">
      <c r="A4033" s="48" t="str">
        <f>('ANNEXURE B &amp; C'!AG$3)</f>
        <v>420601</v>
      </c>
      <c r="B4033" s="2">
        <v>2271704</v>
      </c>
      <c r="C4033" s="2" t="s">
        <v>133</v>
      </c>
      <c r="D4033" s="20">
        <v>0</v>
      </c>
      <c r="E4033" s="20">
        <v>0</v>
      </c>
      <c r="F4033" s="38">
        <f>('ANNEXURE B &amp; C'!AG$158)</f>
        <v>0</v>
      </c>
      <c r="G4033" s="9" t="str">
        <f t="shared" si="124"/>
        <v/>
      </c>
      <c r="H4033" s="52" t="str">
        <f t="shared" si="125"/>
        <v/>
      </c>
    </row>
    <row r="4034" spans="1:8">
      <c r="A4034" s="48" t="str">
        <f>('ANNEXURE B &amp; C'!AG$3)</f>
        <v>420601</v>
      </c>
      <c r="B4034" s="3">
        <v>2279995</v>
      </c>
      <c r="C4034" s="3" t="s">
        <v>134</v>
      </c>
      <c r="D4034" s="35">
        <v>0</v>
      </c>
      <c r="E4034" s="35">
        <v>0</v>
      </c>
      <c r="F4034" s="35">
        <f>SUM(F4030:F4033)</f>
        <v>0</v>
      </c>
      <c r="G4034" s="9" t="str">
        <f t="shared" si="124"/>
        <v/>
      </c>
      <c r="H4034" s="52" t="str">
        <f t="shared" si="125"/>
        <v/>
      </c>
    </row>
    <row r="4035" spans="1:8">
      <c r="B4035" s="1"/>
      <c r="C4035" s="1"/>
      <c r="D4035" s="31"/>
      <c r="E4035" s="31"/>
      <c r="F4035" s="31"/>
      <c r="G4035" s="9" t="str">
        <f t="shared" si="124"/>
        <v/>
      </c>
      <c r="H4035" s="52" t="str">
        <f t="shared" si="125"/>
        <v/>
      </c>
    </row>
    <row r="4036" spans="1:8">
      <c r="A4036" s="48" t="str">
        <f>('ANNEXURE B &amp; C'!AG$3)</f>
        <v>420601</v>
      </c>
      <c r="B4036" s="1">
        <v>2280000</v>
      </c>
      <c r="C4036" s="1" t="s">
        <v>135</v>
      </c>
      <c r="D4036" s="31"/>
      <c r="E4036" s="31"/>
      <c r="F4036" s="31"/>
      <c r="G4036" s="9" t="str">
        <f t="shared" si="124"/>
        <v/>
      </c>
      <c r="H4036" s="52" t="str">
        <f t="shared" si="125"/>
        <v/>
      </c>
    </row>
    <row r="4037" spans="1:8">
      <c r="A4037" s="48" t="str">
        <f>('ANNEXURE B &amp; C'!AG$3)</f>
        <v>420601</v>
      </c>
      <c r="B4037" s="2">
        <v>2280001</v>
      </c>
      <c r="C4037" s="2" t="s">
        <v>136</v>
      </c>
      <c r="D4037" s="20">
        <v>0</v>
      </c>
      <c r="E4037" s="20">
        <v>0</v>
      </c>
      <c r="F4037" s="38">
        <f>('ANNEXURE B &amp; C'!AG$162)</f>
        <v>0</v>
      </c>
      <c r="G4037" s="9" t="str">
        <f t="shared" si="124"/>
        <v/>
      </c>
      <c r="H4037" s="52" t="str">
        <f t="shared" si="125"/>
        <v/>
      </c>
    </row>
    <row r="4038" spans="1:8">
      <c r="A4038" s="48" t="str">
        <f>('ANNEXURE B &amp; C'!AG$3)</f>
        <v>420601</v>
      </c>
      <c r="B4038" s="2">
        <v>2280002</v>
      </c>
      <c r="C4038" s="2" t="s">
        <v>137</v>
      </c>
      <c r="D4038" s="20">
        <v>0</v>
      </c>
      <c r="E4038" s="20">
        <v>0</v>
      </c>
      <c r="F4038" s="38">
        <f>('ANNEXURE B &amp; C'!AG$163)</f>
        <v>0</v>
      </c>
      <c r="G4038" s="9" t="str">
        <f t="shared" si="124"/>
        <v/>
      </c>
      <c r="H4038" s="52" t="str">
        <f t="shared" si="125"/>
        <v/>
      </c>
    </row>
    <row r="4039" spans="1:8">
      <c r="A4039" s="48" t="str">
        <f>('ANNEXURE B &amp; C'!AG$3)</f>
        <v>420601</v>
      </c>
      <c r="B4039" s="3">
        <v>2289995</v>
      </c>
      <c r="C4039" s="3" t="s">
        <v>138</v>
      </c>
      <c r="D4039" s="39">
        <v>0</v>
      </c>
      <c r="E4039" s="39">
        <v>0</v>
      </c>
      <c r="F4039" s="39">
        <f>SUM(F4037:F4038)</f>
        <v>0</v>
      </c>
      <c r="G4039" s="9" t="str">
        <f t="shared" si="124"/>
        <v/>
      </c>
      <c r="H4039" s="52" t="str">
        <f t="shared" si="125"/>
        <v/>
      </c>
    </row>
    <row r="4040" spans="1:8">
      <c r="B4040" s="1"/>
      <c r="C4040" s="1"/>
      <c r="D4040" s="31"/>
      <c r="E4040" s="31"/>
      <c r="F4040" s="31"/>
      <c r="G4040" s="9" t="str">
        <f t="shared" si="124"/>
        <v/>
      </c>
      <c r="H4040" s="52" t="str">
        <f t="shared" si="125"/>
        <v/>
      </c>
    </row>
    <row r="4041" spans="1:8">
      <c r="A4041" s="48" t="str">
        <f>('ANNEXURE B &amp; C'!AG$3)</f>
        <v>420601</v>
      </c>
      <c r="B4041" s="1">
        <v>2300000</v>
      </c>
      <c r="C4041" s="1" t="s">
        <v>139</v>
      </c>
      <c r="D4041" s="31"/>
      <c r="E4041" s="31"/>
      <c r="F4041" s="31"/>
      <c r="G4041" s="9" t="str">
        <f t="shared" si="124"/>
        <v/>
      </c>
      <c r="H4041" s="52" t="str">
        <f t="shared" si="125"/>
        <v/>
      </c>
    </row>
    <row r="4042" spans="1:8">
      <c r="A4042" s="48" t="str">
        <f>('ANNEXURE B &amp; C'!AG$3)</f>
        <v>420601</v>
      </c>
      <c r="B4042" s="2">
        <v>2300001</v>
      </c>
      <c r="C4042" s="2" t="s">
        <v>140</v>
      </c>
      <c r="D4042" s="20">
        <v>0</v>
      </c>
      <c r="E4042" s="20">
        <v>0</v>
      </c>
      <c r="F4042" s="38">
        <f>('ANNEXURE B &amp; C'!AG$167)</f>
        <v>0</v>
      </c>
      <c r="G4042" s="9" t="str">
        <f t="shared" ref="G4042:G4105" si="126">IF(E4042&lt;0.01,"",IF(E4042&gt;F4042,"BUDGET ERROR - INSUFICIENT",""))</f>
        <v/>
      </c>
      <c r="H4042" s="52" t="str">
        <f t="shared" ref="H4042:H4105" si="127">IF(F4042&lt;0.1,"",IF(D4042=0,"NO ORIGINAL BUDGET",(F4042-D4042)/D4042))</f>
        <v/>
      </c>
    </row>
    <row r="4043" spans="1:8">
      <c r="A4043" s="48" t="str">
        <f>('ANNEXURE B &amp; C'!AG$3)</f>
        <v>420601</v>
      </c>
      <c r="B4043" s="2">
        <v>2300002</v>
      </c>
      <c r="C4043" s="2" t="s">
        <v>141</v>
      </c>
      <c r="D4043" s="20">
        <v>0</v>
      </c>
      <c r="E4043" s="20">
        <v>0</v>
      </c>
      <c r="F4043" s="38">
        <f>('ANNEXURE B &amp; C'!AG$168)</f>
        <v>0</v>
      </c>
      <c r="G4043" s="9" t="str">
        <f t="shared" si="126"/>
        <v/>
      </c>
      <c r="H4043" s="52" t="str">
        <f t="shared" si="127"/>
        <v/>
      </c>
    </row>
    <row r="4044" spans="1:8">
      <c r="A4044" s="48" t="str">
        <f>('ANNEXURE B &amp; C'!AG$3)</f>
        <v>420601</v>
      </c>
      <c r="B4044" s="2">
        <v>2300003</v>
      </c>
      <c r="C4044" s="2" t="s">
        <v>142</v>
      </c>
      <c r="D4044" s="20">
        <v>0</v>
      </c>
      <c r="E4044" s="20">
        <v>0</v>
      </c>
      <c r="F4044" s="38">
        <f>('ANNEXURE B &amp; C'!AG$169)</f>
        <v>0</v>
      </c>
      <c r="G4044" s="9" t="str">
        <f t="shared" si="126"/>
        <v/>
      </c>
      <c r="H4044" s="52" t="str">
        <f t="shared" si="127"/>
        <v/>
      </c>
    </row>
    <row r="4045" spans="1:8">
      <c r="A4045" s="48" t="str">
        <f>('ANNEXURE B &amp; C'!AG$3)</f>
        <v>420601</v>
      </c>
      <c r="B4045" s="2">
        <v>2300204</v>
      </c>
      <c r="C4045" s="2" t="s">
        <v>143</v>
      </c>
      <c r="D4045" s="20">
        <v>0</v>
      </c>
      <c r="E4045" s="20">
        <v>0</v>
      </c>
      <c r="F4045" s="38">
        <f>('ANNEXURE B &amp; C'!AG$170)</f>
        <v>0</v>
      </c>
      <c r="G4045" s="9" t="str">
        <f t="shared" si="126"/>
        <v/>
      </c>
      <c r="H4045" s="52" t="str">
        <f t="shared" si="127"/>
        <v/>
      </c>
    </row>
    <row r="4046" spans="1:8">
      <c r="A4046" s="48" t="str">
        <f>('ANNEXURE B &amp; C'!AG$3)</f>
        <v>420601</v>
      </c>
      <c r="B4046" s="2">
        <v>2300800</v>
      </c>
      <c r="C4046" s="2" t="s">
        <v>144</v>
      </c>
      <c r="D4046" s="20">
        <v>0</v>
      </c>
      <c r="E4046" s="20">
        <v>0</v>
      </c>
      <c r="F4046" s="38">
        <f>('ANNEXURE B &amp; C'!AG$171)</f>
        <v>0</v>
      </c>
      <c r="G4046" s="9" t="str">
        <f t="shared" si="126"/>
        <v/>
      </c>
      <c r="H4046" s="52" t="str">
        <f t="shared" si="127"/>
        <v/>
      </c>
    </row>
    <row r="4047" spans="1:8">
      <c r="A4047" s="48" t="str">
        <f>('ANNEXURE B &amp; C'!AG$3)</f>
        <v>420601</v>
      </c>
      <c r="B4047" s="2">
        <v>2300801</v>
      </c>
      <c r="C4047" s="2" t="s">
        <v>145</v>
      </c>
      <c r="D4047" s="20">
        <v>0</v>
      </c>
      <c r="E4047" s="20">
        <v>0</v>
      </c>
      <c r="F4047" s="38">
        <f>('ANNEXURE B &amp; C'!AG$172)</f>
        <v>0</v>
      </c>
      <c r="G4047" s="9" t="str">
        <f t="shared" si="126"/>
        <v/>
      </c>
      <c r="H4047" s="52" t="str">
        <f t="shared" si="127"/>
        <v/>
      </c>
    </row>
    <row r="4048" spans="1:8">
      <c r="A4048" s="48" t="str">
        <f>('ANNEXURE B &amp; C'!AG$3)</f>
        <v>420601</v>
      </c>
      <c r="B4048" s="2">
        <v>2300803</v>
      </c>
      <c r="C4048" s="2" t="s">
        <v>146</v>
      </c>
      <c r="D4048" s="20">
        <v>0</v>
      </c>
      <c r="E4048" s="20">
        <v>0</v>
      </c>
      <c r="F4048" s="38">
        <f>('ANNEXURE B &amp; C'!AG$173)</f>
        <v>0</v>
      </c>
      <c r="G4048" s="9" t="str">
        <f t="shared" si="126"/>
        <v/>
      </c>
      <c r="H4048" s="52" t="str">
        <f t="shared" si="127"/>
        <v/>
      </c>
    </row>
    <row r="4049" spans="1:8">
      <c r="A4049" s="48" t="str">
        <f>('ANNEXURE B &amp; C'!AG$3)</f>
        <v>420601</v>
      </c>
      <c r="B4049" s="2">
        <v>2301503</v>
      </c>
      <c r="C4049" s="2" t="s">
        <v>147</v>
      </c>
      <c r="D4049" s="20">
        <v>0</v>
      </c>
      <c r="E4049" s="20">
        <v>0</v>
      </c>
      <c r="F4049" s="38">
        <f>('ANNEXURE B &amp; C'!AG$174)</f>
        <v>0</v>
      </c>
      <c r="G4049" s="9" t="str">
        <f t="shared" si="126"/>
        <v/>
      </c>
      <c r="H4049" s="52" t="str">
        <f t="shared" si="127"/>
        <v/>
      </c>
    </row>
    <row r="4050" spans="1:8">
      <c r="A4050" s="48" t="str">
        <f>('ANNEXURE B &amp; C'!AG$3)</f>
        <v>420601</v>
      </c>
      <c r="B4050" s="2">
        <v>2301802</v>
      </c>
      <c r="C4050" s="2" t="s">
        <v>148</v>
      </c>
      <c r="D4050" s="20">
        <v>0</v>
      </c>
      <c r="E4050" s="20">
        <v>0</v>
      </c>
      <c r="F4050" s="38">
        <f>('ANNEXURE B &amp; C'!AG$175)</f>
        <v>0</v>
      </c>
      <c r="G4050" s="9" t="str">
        <f t="shared" si="126"/>
        <v/>
      </c>
      <c r="H4050" s="52" t="str">
        <f t="shared" si="127"/>
        <v/>
      </c>
    </row>
    <row r="4051" spans="1:8">
      <c r="A4051" s="48" t="str">
        <f>('ANNEXURE B &amp; C'!AG$3)</f>
        <v>420601</v>
      </c>
      <c r="B4051" s="2">
        <v>2301803</v>
      </c>
      <c r="C4051" s="2" t="s">
        <v>149</v>
      </c>
      <c r="D4051" s="20">
        <v>0</v>
      </c>
      <c r="E4051" s="20">
        <v>0</v>
      </c>
      <c r="F4051" s="38">
        <f>('ANNEXURE B &amp; C'!AG$176)</f>
        <v>0</v>
      </c>
      <c r="G4051" s="9" t="str">
        <f t="shared" si="126"/>
        <v/>
      </c>
      <c r="H4051" s="52" t="str">
        <f t="shared" si="127"/>
        <v/>
      </c>
    </row>
    <row r="4052" spans="1:8">
      <c r="A4052" s="48" t="str">
        <f>('ANNEXURE B &amp; C'!AG$3)</f>
        <v>420601</v>
      </c>
      <c r="B4052" s="2">
        <v>2301900</v>
      </c>
      <c r="C4052" s="2" t="s">
        <v>150</v>
      </c>
      <c r="D4052" s="20">
        <v>0</v>
      </c>
      <c r="E4052" s="20">
        <v>-128.58000000000001</v>
      </c>
      <c r="F4052" s="38">
        <f>('ANNEXURE B &amp; C'!AG$177)</f>
        <v>-129</v>
      </c>
      <c r="G4052" s="9" t="str">
        <f t="shared" si="126"/>
        <v/>
      </c>
      <c r="H4052" s="52" t="str">
        <f t="shared" si="127"/>
        <v/>
      </c>
    </row>
    <row r="4053" spans="1:8">
      <c r="A4053" s="48" t="str">
        <f>('ANNEXURE B &amp; C'!AG$3)</f>
        <v>420601</v>
      </c>
      <c r="B4053" s="2">
        <v>2301901</v>
      </c>
      <c r="C4053" s="2" t="s">
        <v>151</v>
      </c>
      <c r="D4053" s="20">
        <v>0</v>
      </c>
      <c r="E4053" s="20">
        <v>0</v>
      </c>
      <c r="F4053" s="38">
        <f>('ANNEXURE B &amp; C'!AG$178)</f>
        <v>0</v>
      </c>
      <c r="G4053" s="9" t="str">
        <f t="shared" si="126"/>
        <v/>
      </c>
      <c r="H4053" s="52" t="str">
        <f t="shared" si="127"/>
        <v/>
      </c>
    </row>
    <row r="4054" spans="1:8">
      <c r="A4054" s="48" t="str">
        <f>('ANNEXURE B &amp; C'!AG$3)</f>
        <v>420601</v>
      </c>
      <c r="B4054" s="3">
        <v>2309995</v>
      </c>
      <c r="C4054" s="3" t="s">
        <v>152</v>
      </c>
      <c r="D4054" s="39">
        <v>0</v>
      </c>
      <c r="E4054" s="39">
        <v>-128.58000000000001</v>
      </c>
      <c r="F4054" s="39">
        <f>SUM(F4042:F4053)</f>
        <v>-129</v>
      </c>
      <c r="G4054" s="9" t="str">
        <f t="shared" si="126"/>
        <v/>
      </c>
      <c r="H4054" s="52" t="str">
        <f t="shared" si="127"/>
        <v/>
      </c>
    </row>
    <row r="4055" spans="1:8">
      <c r="B4055" s="1"/>
      <c r="C4055" s="1"/>
      <c r="D4055" s="31"/>
      <c r="E4055" s="31"/>
      <c r="F4055" s="31"/>
      <c r="G4055" s="9" t="str">
        <f t="shared" si="126"/>
        <v/>
      </c>
      <c r="H4055" s="52" t="str">
        <f t="shared" si="127"/>
        <v/>
      </c>
    </row>
    <row r="4056" spans="1:8" ht="15.75" thickBot="1">
      <c r="A4056" s="48" t="str">
        <f>('ANNEXURE B &amp; C'!AG$3)</f>
        <v>420601</v>
      </c>
      <c r="B4056" s="4">
        <v>2359997</v>
      </c>
      <c r="C4056" s="4" t="s">
        <v>153</v>
      </c>
      <c r="D4056" s="40">
        <v>0</v>
      </c>
      <c r="E4056" s="40">
        <v>-128.58000000000001</v>
      </c>
      <c r="F4056" s="40">
        <f>SUM(F4054+F4039+F4034+F4027+F4021+F4014)</f>
        <v>-129</v>
      </c>
      <c r="G4056" s="9" t="str">
        <f t="shared" si="126"/>
        <v/>
      </c>
      <c r="H4056" s="52" t="str">
        <f t="shared" si="127"/>
        <v/>
      </c>
    </row>
    <row r="4057" spans="1:8" ht="15.75" thickTop="1">
      <c r="B4057" s="1"/>
      <c r="C4057" s="1"/>
      <c r="D4057" s="31"/>
      <c r="E4057" s="31"/>
      <c r="F4057" s="31"/>
      <c r="G4057" s="9" t="str">
        <f t="shared" si="126"/>
        <v/>
      </c>
      <c r="H4057" s="52" t="str">
        <f t="shared" si="127"/>
        <v/>
      </c>
    </row>
    <row r="4058" spans="1:8" ht="15.75" thickBot="1">
      <c r="A4058" s="48" t="str">
        <f>('ANNEXURE B &amp; C'!AG$3)</f>
        <v>420601</v>
      </c>
      <c r="B4058" s="5">
        <v>2379995</v>
      </c>
      <c r="C4058" s="5" t="s">
        <v>154</v>
      </c>
      <c r="D4058" s="41">
        <v>0</v>
      </c>
      <c r="E4058" s="41">
        <v>-128.58000000000001</v>
      </c>
      <c r="F4058" s="41">
        <f>SUM(F4056)</f>
        <v>-129</v>
      </c>
      <c r="G4058" s="9" t="str">
        <f t="shared" si="126"/>
        <v/>
      </c>
      <c r="H4058" s="52" t="str">
        <f t="shared" si="127"/>
        <v/>
      </c>
    </row>
    <row r="4059" spans="1:8">
      <c r="B4059" s="1"/>
      <c r="C4059" s="1"/>
      <c r="D4059" s="31"/>
      <c r="E4059" s="31"/>
      <c r="F4059" s="31"/>
      <c r="G4059" s="9" t="str">
        <f t="shared" si="126"/>
        <v/>
      </c>
      <c r="H4059" s="52" t="str">
        <f t="shared" si="127"/>
        <v/>
      </c>
    </row>
    <row r="4060" spans="1:8" ht="15.75" thickBot="1">
      <c r="A4060" s="48" t="str">
        <f>('ANNEXURE B &amp; C'!AG$3)</f>
        <v>420601</v>
      </c>
      <c r="B4060" s="5">
        <v>2459998</v>
      </c>
      <c r="C4060" s="5" t="s">
        <v>155</v>
      </c>
      <c r="D4060" s="41">
        <v>0</v>
      </c>
      <c r="E4060" s="41">
        <v>-128.58000000000001</v>
      </c>
      <c r="F4060" s="41">
        <f>SUM(F4058)</f>
        <v>-129</v>
      </c>
      <c r="G4060" s="9" t="str">
        <f t="shared" si="126"/>
        <v/>
      </c>
      <c r="H4060" s="52" t="str">
        <f t="shared" si="127"/>
        <v/>
      </c>
    </row>
    <row r="4061" spans="1:8">
      <c r="B4061" s="1"/>
      <c r="C4061" s="1"/>
      <c r="D4061" s="31"/>
      <c r="E4061" s="31"/>
      <c r="F4061" s="31"/>
      <c r="G4061" s="9" t="str">
        <f t="shared" si="126"/>
        <v/>
      </c>
      <c r="H4061" s="52" t="str">
        <f t="shared" si="127"/>
        <v/>
      </c>
    </row>
    <row r="4062" spans="1:8">
      <c r="A4062" s="48" t="str">
        <f>('ANNEXURE B &amp; C'!AG$3)</f>
        <v>420601</v>
      </c>
      <c r="B4062" s="1">
        <v>3010000</v>
      </c>
      <c r="C4062" s="1" t="s">
        <v>156</v>
      </c>
      <c r="D4062" s="31"/>
      <c r="E4062" s="31"/>
      <c r="F4062" s="31"/>
      <c r="G4062" s="9" t="str">
        <f t="shared" si="126"/>
        <v/>
      </c>
      <c r="H4062" s="52" t="str">
        <f t="shared" si="127"/>
        <v/>
      </c>
    </row>
    <row r="4063" spans="1:8">
      <c r="A4063" s="48" t="str">
        <f>('ANNEXURE B &amp; C'!AG$3)</f>
        <v>420601</v>
      </c>
      <c r="B4063" s="2">
        <v>3010001</v>
      </c>
      <c r="C4063" s="2" t="s">
        <v>112</v>
      </c>
      <c r="D4063" s="38">
        <v>95640</v>
      </c>
      <c r="E4063" s="38">
        <v>188132.25</v>
      </c>
      <c r="F4063" s="38">
        <f>('ANNEXURE B &amp; C'!AG$188)</f>
        <v>495416</v>
      </c>
      <c r="G4063" s="9" t="str">
        <f t="shared" si="126"/>
        <v/>
      </c>
      <c r="H4063" s="52">
        <f t="shared" si="127"/>
        <v>4.1800083647009618</v>
      </c>
    </row>
    <row r="4064" spans="1:8">
      <c r="A4064" s="48" t="str">
        <f>('ANNEXURE B &amp; C'!AG$3)</f>
        <v>420601</v>
      </c>
      <c r="B4064" s="2">
        <v>3010002</v>
      </c>
      <c r="C4064" s="2" t="s">
        <v>155</v>
      </c>
      <c r="D4064" s="38">
        <v>0</v>
      </c>
      <c r="E4064" s="38">
        <v>-128.58000000000001</v>
      </c>
      <c r="F4064" s="38">
        <f>('ANNEXURE B &amp; C'!AG$189)</f>
        <v>-129</v>
      </c>
      <c r="G4064" s="9" t="str">
        <f t="shared" si="126"/>
        <v/>
      </c>
      <c r="H4064" s="52" t="str">
        <f t="shared" si="127"/>
        <v/>
      </c>
    </row>
    <row r="4065" spans="1:8">
      <c r="A4065" s="48" t="str">
        <f>('ANNEXURE B &amp; C'!AG$3)</f>
        <v>420601</v>
      </c>
      <c r="B4065" s="2"/>
      <c r="C4065" s="1" t="s">
        <v>338</v>
      </c>
      <c r="D4065" s="39"/>
      <c r="E4065" s="39"/>
      <c r="F4065" s="39">
        <f>('ANNEXURE B &amp; C'!AG$190)</f>
        <v>0</v>
      </c>
      <c r="G4065" s="9" t="str">
        <f t="shared" si="126"/>
        <v/>
      </c>
      <c r="H4065" s="52" t="str">
        <f t="shared" si="127"/>
        <v/>
      </c>
    </row>
    <row r="4066" spans="1:8" ht="15.75" thickBot="1">
      <c r="A4066" s="48" t="str">
        <f>('ANNEXURE B &amp; C'!AG$3)</f>
        <v>420601</v>
      </c>
      <c r="B4066" s="5">
        <v>3019995</v>
      </c>
      <c r="C4066" s="5" t="s">
        <v>339</v>
      </c>
      <c r="D4066" s="37">
        <v>95640</v>
      </c>
      <c r="E4066" s="37">
        <v>188003.67</v>
      </c>
      <c r="F4066" s="37">
        <f>('ANNEXURE B &amp; C'!AG$191)</f>
        <v>495287</v>
      </c>
      <c r="G4066" s="9" t="str">
        <f t="shared" si="126"/>
        <v/>
      </c>
      <c r="H4066" s="52">
        <f t="shared" si="127"/>
        <v>4.1786595566708487</v>
      </c>
    </row>
    <row r="4067" spans="1:8">
      <c r="B4067" s="1"/>
      <c r="C4067" s="1"/>
      <c r="D4067" s="31"/>
      <c r="E4067" s="31"/>
      <c r="F4067" s="31"/>
      <c r="G4067" s="9" t="str">
        <f t="shared" si="126"/>
        <v/>
      </c>
      <c r="H4067" s="52" t="str">
        <f t="shared" si="127"/>
        <v/>
      </c>
    </row>
    <row r="4068" spans="1:8">
      <c r="A4068" s="48" t="str">
        <f>('ANNEXURE B &amp; C'!AG$3)</f>
        <v>420601</v>
      </c>
      <c r="B4068" s="1">
        <v>4030000</v>
      </c>
      <c r="C4068" s="1" t="s">
        <v>157</v>
      </c>
      <c r="D4068" s="31"/>
      <c r="E4068" s="31"/>
      <c r="F4068" s="31"/>
      <c r="G4068" s="9" t="str">
        <f t="shared" si="126"/>
        <v/>
      </c>
      <c r="H4068" s="52" t="str">
        <f t="shared" si="127"/>
        <v/>
      </c>
    </row>
    <row r="4069" spans="1:8">
      <c r="A4069" s="48" t="str">
        <f>('ANNEXURE B &amp; C'!AG$3)</f>
        <v>420601</v>
      </c>
      <c r="B4069" s="2">
        <v>4030001</v>
      </c>
      <c r="C4069" s="2" t="s">
        <v>158</v>
      </c>
      <c r="D4069" s="20">
        <v>30000</v>
      </c>
      <c r="E4069" s="20">
        <v>0</v>
      </c>
      <c r="F4069" s="38">
        <f>('ANNEXURE B &amp; C'!AG$194)</f>
        <v>0</v>
      </c>
      <c r="G4069" s="9" t="str">
        <f t="shared" si="126"/>
        <v/>
      </c>
      <c r="H4069" s="52" t="str">
        <f t="shared" si="127"/>
        <v/>
      </c>
    </row>
    <row r="4070" spans="1:8">
      <c r="A4070" s="48" t="str">
        <f>('ANNEXURE B &amp; C'!AG$3)</f>
        <v>420601</v>
      </c>
      <c r="B4070" s="2">
        <v>4030002</v>
      </c>
      <c r="C4070" s="2" t="s">
        <v>159</v>
      </c>
      <c r="D4070" s="20">
        <v>0</v>
      </c>
      <c r="E4070" s="20">
        <v>0</v>
      </c>
      <c r="F4070" s="38">
        <f>('ANNEXURE B &amp; C'!AG$195)</f>
        <v>0</v>
      </c>
      <c r="G4070" s="9" t="str">
        <f t="shared" si="126"/>
        <v/>
      </c>
      <c r="H4070" s="52" t="str">
        <f t="shared" si="127"/>
        <v/>
      </c>
    </row>
    <row r="4071" spans="1:8">
      <c r="A4071" s="48" t="str">
        <f>('ANNEXURE B &amp; C'!AG$3)</f>
        <v>420601</v>
      </c>
      <c r="B4071" s="2">
        <v>4030003</v>
      </c>
      <c r="C4071" s="2" t="s">
        <v>160</v>
      </c>
      <c r="D4071" s="20">
        <v>0</v>
      </c>
      <c r="E4071" s="20">
        <v>0</v>
      </c>
      <c r="F4071" s="38">
        <f>('ANNEXURE B &amp; C'!AG$196)</f>
        <v>0</v>
      </c>
      <c r="G4071" s="9" t="str">
        <f t="shared" si="126"/>
        <v/>
      </c>
      <c r="H4071" s="52" t="str">
        <f t="shared" si="127"/>
        <v/>
      </c>
    </row>
    <row r="4072" spans="1:8">
      <c r="A4072" s="48" t="str">
        <f>('ANNEXURE B &amp; C'!AG$3)</f>
        <v>420601</v>
      </c>
      <c r="B4072" s="2">
        <v>4030004</v>
      </c>
      <c r="C4072" s="2" t="s">
        <v>161</v>
      </c>
      <c r="D4072" s="20">
        <v>0</v>
      </c>
      <c r="E4072" s="20">
        <v>0</v>
      </c>
      <c r="F4072" s="38">
        <f>('ANNEXURE B &amp; C'!AG$197)</f>
        <v>0</v>
      </c>
      <c r="G4072" s="9" t="str">
        <f t="shared" si="126"/>
        <v/>
      </c>
      <c r="H4072" s="52" t="str">
        <f t="shared" si="127"/>
        <v/>
      </c>
    </row>
    <row r="4073" spans="1:8">
      <c r="A4073" s="48" t="str">
        <f>('ANNEXURE B &amp; C'!AG$3)</f>
        <v>420601</v>
      </c>
      <c r="B4073" s="2">
        <v>4030005</v>
      </c>
      <c r="C4073" s="2" t="s">
        <v>162</v>
      </c>
      <c r="D4073" s="20">
        <v>0</v>
      </c>
      <c r="E4073" s="20">
        <v>0</v>
      </c>
      <c r="F4073" s="38">
        <f>('ANNEXURE B &amp; C'!AG$198)</f>
        <v>0</v>
      </c>
      <c r="G4073" s="9" t="str">
        <f t="shared" si="126"/>
        <v/>
      </c>
      <c r="H4073" s="52" t="str">
        <f t="shared" si="127"/>
        <v/>
      </c>
    </row>
    <row r="4074" spans="1:8" ht="15.75" thickBot="1">
      <c r="A4074" s="48" t="str">
        <f>('ANNEXURE B &amp; C'!AG$3)</f>
        <v>420601</v>
      </c>
      <c r="B4074" s="3">
        <v>4039995</v>
      </c>
      <c r="C4074" s="3" t="s">
        <v>163</v>
      </c>
      <c r="D4074" s="42">
        <v>30000</v>
      </c>
      <c r="E4074" s="36">
        <v>0</v>
      </c>
      <c r="F4074" s="43">
        <f>SUM(F4069:F4073)</f>
        <v>0</v>
      </c>
      <c r="G4074" s="9" t="str">
        <f t="shared" si="126"/>
        <v/>
      </c>
      <c r="H4074" s="52" t="str">
        <f t="shared" si="127"/>
        <v/>
      </c>
    </row>
    <row r="4075" spans="1:8" ht="15.75" thickTop="1">
      <c r="B4075" s="2"/>
      <c r="C4075" s="2"/>
      <c r="D4075" s="32"/>
      <c r="E4075" s="32"/>
      <c r="G4075" s="9" t="str">
        <f t="shared" si="126"/>
        <v/>
      </c>
      <c r="H4075" s="52" t="str">
        <f t="shared" si="127"/>
        <v/>
      </c>
    </row>
    <row r="4076" spans="1:8">
      <c r="A4076" s="48" t="str">
        <f>('ANNEXURE B &amp; C'!AG$3)</f>
        <v>420601</v>
      </c>
      <c r="B4076" s="1">
        <v>4030000</v>
      </c>
      <c r="C4076" s="1" t="s">
        <v>164</v>
      </c>
      <c r="D4076" s="31"/>
      <c r="E4076" s="31"/>
      <c r="F4076" s="31"/>
      <c r="G4076" s="9" t="str">
        <f t="shared" si="126"/>
        <v/>
      </c>
      <c r="H4076" s="52" t="str">
        <f t="shared" si="127"/>
        <v/>
      </c>
    </row>
    <row r="4077" spans="1:8">
      <c r="A4077" s="48" t="str">
        <f>('ANNEXURE B &amp; C'!AG$3)</f>
        <v>420601</v>
      </c>
      <c r="B4077" s="2">
        <v>4031001</v>
      </c>
      <c r="C4077" s="2" t="s">
        <v>158</v>
      </c>
      <c r="D4077" s="20">
        <v>0</v>
      </c>
      <c r="E4077" s="20">
        <v>0</v>
      </c>
      <c r="F4077" s="38">
        <f>('ANNEXURE B &amp; C'!AG$202)</f>
        <v>0</v>
      </c>
      <c r="G4077" s="9" t="str">
        <f t="shared" si="126"/>
        <v/>
      </c>
      <c r="H4077" s="52" t="str">
        <f t="shared" si="127"/>
        <v/>
      </c>
    </row>
    <row r="4078" spans="1:8">
      <c r="A4078" s="48" t="str">
        <f>('ANNEXURE B &amp; C'!AG$3)</f>
        <v>420601</v>
      </c>
      <c r="B4078" s="2">
        <v>4031002</v>
      </c>
      <c r="C4078" s="2" t="s">
        <v>159</v>
      </c>
      <c r="D4078" s="20">
        <v>0</v>
      </c>
      <c r="E4078" s="20">
        <v>0</v>
      </c>
      <c r="F4078" s="38">
        <f>('ANNEXURE B &amp; C'!AG$203)</f>
        <v>0</v>
      </c>
      <c r="G4078" s="9" t="str">
        <f t="shared" si="126"/>
        <v/>
      </c>
      <c r="H4078" s="52" t="str">
        <f t="shared" si="127"/>
        <v/>
      </c>
    </row>
    <row r="4079" spans="1:8">
      <c r="A4079" s="48" t="str">
        <f>('ANNEXURE B &amp; C'!AG$3)</f>
        <v>420601</v>
      </c>
      <c r="B4079" s="2">
        <v>4031003</v>
      </c>
      <c r="C4079" s="2" t="s">
        <v>160</v>
      </c>
      <c r="D4079" s="20">
        <v>0</v>
      </c>
      <c r="E4079" s="20">
        <v>0</v>
      </c>
      <c r="F4079" s="38">
        <f>('ANNEXURE B &amp; C'!AG$204)</f>
        <v>0</v>
      </c>
      <c r="G4079" s="9" t="str">
        <f t="shared" si="126"/>
        <v/>
      </c>
      <c r="H4079" s="52" t="str">
        <f t="shared" si="127"/>
        <v/>
      </c>
    </row>
    <row r="4080" spans="1:8">
      <c r="A4080" s="48" t="str">
        <f>('ANNEXURE B &amp; C'!AG$3)</f>
        <v>420601</v>
      </c>
      <c r="B4080" s="2">
        <v>4031004</v>
      </c>
      <c r="C4080" s="2" t="s">
        <v>161</v>
      </c>
      <c r="D4080" s="20">
        <v>0</v>
      </c>
      <c r="E4080" s="20">
        <v>0</v>
      </c>
      <c r="F4080" s="38">
        <f>('ANNEXURE B &amp; C'!AG$205)</f>
        <v>0</v>
      </c>
      <c r="G4080" s="9" t="str">
        <f t="shared" si="126"/>
        <v/>
      </c>
      <c r="H4080" s="52" t="str">
        <f t="shared" si="127"/>
        <v/>
      </c>
    </row>
    <row r="4081" spans="1:8">
      <c r="A4081" s="48" t="str">
        <f>('ANNEXURE B &amp; C'!AG$3)</f>
        <v>420601</v>
      </c>
      <c r="B4081" s="2">
        <v>4031005</v>
      </c>
      <c r="C4081" s="2" t="s">
        <v>162</v>
      </c>
      <c r="D4081" s="20">
        <v>0</v>
      </c>
      <c r="E4081" s="20">
        <v>0</v>
      </c>
      <c r="F4081" s="38">
        <f>('ANNEXURE B &amp; C'!AG$206)</f>
        <v>0</v>
      </c>
      <c r="G4081" s="9" t="str">
        <f t="shared" si="126"/>
        <v/>
      </c>
      <c r="H4081" s="52" t="str">
        <f t="shared" si="127"/>
        <v/>
      </c>
    </row>
    <row r="4082" spans="1:8">
      <c r="A4082" s="48" t="str">
        <f>('ANNEXURE B &amp; C'!AG$3)</f>
        <v>420601</v>
      </c>
      <c r="B4082" s="3">
        <v>4039995</v>
      </c>
      <c r="C4082" s="3" t="s">
        <v>165</v>
      </c>
      <c r="D4082" s="39">
        <v>0</v>
      </c>
      <c r="E4082" s="39">
        <v>0</v>
      </c>
      <c r="F4082" s="39">
        <f>SUM(F4077:F4081)</f>
        <v>0</v>
      </c>
      <c r="G4082" s="9" t="str">
        <f t="shared" si="126"/>
        <v/>
      </c>
      <c r="H4082" s="52" t="str">
        <f t="shared" si="127"/>
        <v/>
      </c>
    </row>
    <row r="4083" spans="1:8">
      <c r="B4083" s="2"/>
      <c r="C4083" s="2"/>
      <c r="D4083" s="32"/>
      <c r="E4083" s="32"/>
      <c r="G4083" s="9" t="str">
        <f t="shared" si="126"/>
        <v/>
      </c>
      <c r="H4083" s="52" t="str">
        <f t="shared" si="127"/>
        <v/>
      </c>
    </row>
    <row r="4084" spans="1:8" ht="15.75" thickBot="1">
      <c r="A4084" s="48" t="str">
        <f>('ANNEXURE B &amp; C'!AG$3)</f>
        <v>420601</v>
      </c>
      <c r="B4084" s="5">
        <v>4039995</v>
      </c>
      <c r="C4084" s="5" t="s">
        <v>166</v>
      </c>
      <c r="D4084" s="41">
        <v>30000</v>
      </c>
      <c r="E4084" s="41">
        <v>0</v>
      </c>
      <c r="F4084" s="41">
        <f>SUM(F4082+F4074)</f>
        <v>0</v>
      </c>
      <c r="G4084" s="9" t="str">
        <f t="shared" si="126"/>
        <v/>
      </c>
      <c r="H4084" s="52" t="str">
        <f t="shared" si="127"/>
        <v/>
      </c>
    </row>
    <row r="4085" spans="1:8">
      <c r="G4085" s="9" t="str">
        <f t="shared" si="126"/>
        <v/>
      </c>
      <c r="H4085" s="52" t="str">
        <f t="shared" si="127"/>
        <v/>
      </c>
    </row>
    <row r="4086" spans="1:8">
      <c r="A4086" s="48" t="str">
        <f>('ANNEXURE B &amp; C'!AH$3)</f>
        <v>430101</v>
      </c>
      <c r="B4086" s="1">
        <v>1000000</v>
      </c>
      <c r="C4086" s="1" t="s">
        <v>0</v>
      </c>
      <c r="D4086" s="31"/>
      <c r="E4086" s="31"/>
      <c r="G4086" s="9" t="str">
        <f t="shared" si="126"/>
        <v/>
      </c>
      <c r="H4086" s="52" t="str">
        <f t="shared" si="127"/>
        <v/>
      </c>
    </row>
    <row r="4087" spans="1:8">
      <c r="B4087" s="1"/>
      <c r="C4087" s="1"/>
      <c r="D4087" s="31"/>
      <c r="E4087" s="31"/>
      <c r="G4087" s="9" t="str">
        <f t="shared" si="126"/>
        <v/>
      </c>
      <c r="H4087" s="52" t="str">
        <f t="shared" si="127"/>
        <v/>
      </c>
    </row>
    <row r="4088" spans="1:8">
      <c r="A4088" s="48" t="str">
        <f>('ANNEXURE B &amp; C'!AH$3)</f>
        <v>430101</v>
      </c>
      <c r="B4088" s="1">
        <v>1020000</v>
      </c>
      <c r="C4088" s="1" t="s">
        <v>2</v>
      </c>
      <c r="D4088" s="31"/>
      <c r="E4088" s="31"/>
      <c r="F4088" s="31"/>
      <c r="G4088" s="9" t="str">
        <f t="shared" si="126"/>
        <v/>
      </c>
      <c r="H4088" s="52" t="str">
        <f t="shared" si="127"/>
        <v/>
      </c>
    </row>
    <row r="4089" spans="1:8">
      <c r="A4089" s="48" t="str">
        <f>('ANNEXURE B &amp; C'!AH$3)</f>
        <v>430101</v>
      </c>
      <c r="B4089" s="2">
        <v>1020001</v>
      </c>
      <c r="C4089" s="2" t="s">
        <v>3</v>
      </c>
      <c r="D4089" s="20">
        <v>0</v>
      </c>
      <c r="E4089" s="20">
        <v>0</v>
      </c>
      <c r="F4089" s="38">
        <f>('ANNEXURE B &amp; C'!AH$10)</f>
        <v>0</v>
      </c>
      <c r="G4089" s="9" t="str">
        <f t="shared" si="126"/>
        <v/>
      </c>
      <c r="H4089" s="52" t="str">
        <f t="shared" si="127"/>
        <v/>
      </c>
    </row>
    <row r="4090" spans="1:8">
      <c r="A4090" s="48" t="str">
        <f>('ANNEXURE B &amp; C'!AH$3)</f>
        <v>430101</v>
      </c>
      <c r="B4090" s="2">
        <v>1020002</v>
      </c>
      <c r="C4090" s="2" t="s">
        <v>4</v>
      </c>
      <c r="D4090" s="20">
        <v>1435859</v>
      </c>
      <c r="E4090" s="20">
        <v>684588.57</v>
      </c>
      <c r="F4090" s="38">
        <f>('ANNEXURE B &amp; C'!AH$11)</f>
        <v>1380176</v>
      </c>
      <c r="G4090" s="9" t="str">
        <f t="shared" si="126"/>
        <v/>
      </c>
      <c r="H4090" s="52">
        <f t="shared" si="127"/>
        <v>-3.878027020759002E-2</v>
      </c>
    </row>
    <row r="4091" spans="1:8">
      <c r="A4091" s="48" t="str">
        <f>('ANNEXURE B &amp; C'!AH$3)</f>
        <v>430101</v>
      </c>
      <c r="B4091" s="2">
        <v>1020004</v>
      </c>
      <c r="C4091" s="2" t="s">
        <v>5</v>
      </c>
      <c r="D4091" s="20">
        <v>4800</v>
      </c>
      <c r="E4091" s="20">
        <v>2400</v>
      </c>
      <c r="F4091" s="38">
        <f>('ANNEXURE B &amp; C'!AH$12)</f>
        <v>4800</v>
      </c>
      <c r="G4091" s="9" t="str">
        <f t="shared" si="126"/>
        <v/>
      </c>
      <c r="H4091" s="52">
        <f t="shared" si="127"/>
        <v>0</v>
      </c>
    </row>
    <row r="4092" spans="1:8">
      <c r="A4092" s="48" t="str">
        <f>('ANNEXURE B &amp; C'!AH$3)</f>
        <v>430101</v>
      </c>
      <c r="B4092" s="2">
        <v>1020005</v>
      </c>
      <c r="C4092" s="2" t="s">
        <v>6</v>
      </c>
      <c r="D4092" s="20">
        <v>405</v>
      </c>
      <c r="E4092" s="20">
        <v>200.9</v>
      </c>
      <c r="F4092" s="38">
        <f>('ANNEXURE B &amp; C'!AH$13)</f>
        <v>398</v>
      </c>
      <c r="G4092" s="9" t="str">
        <f t="shared" si="126"/>
        <v/>
      </c>
      <c r="H4092" s="52">
        <f t="shared" si="127"/>
        <v>-1.7283950617283949E-2</v>
      </c>
    </row>
    <row r="4093" spans="1:8">
      <c r="A4093" s="48" t="str">
        <f>('ANNEXURE B &amp; C'!AH$3)</f>
        <v>430101</v>
      </c>
      <c r="B4093" s="2">
        <v>1020006</v>
      </c>
      <c r="C4093" s="2" t="s">
        <v>7</v>
      </c>
      <c r="D4093" s="20">
        <v>11200</v>
      </c>
      <c r="E4093" s="20">
        <v>11250</v>
      </c>
      <c r="F4093" s="38">
        <f>('ANNEXURE B &amp; C'!AH$14)</f>
        <v>11250</v>
      </c>
      <c r="G4093" s="9" t="str">
        <f t="shared" si="126"/>
        <v/>
      </c>
      <c r="H4093" s="52">
        <f t="shared" si="127"/>
        <v>4.464285714285714E-3</v>
      </c>
    </row>
    <row r="4094" spans="1:8">
      <c r="A4094" s="48" t="str">
        <f>('ANNEXURE B &amp; C'!AH$3)</f>
        <v>430101</v>
      </c>
      <c r="B4094" s="2">
        <v>1020007</v>
      </c>
      <c r="C4094" s="2" t="s">
        <v>8</v>
      </c>
      <c r="D4094" s="20">
        <v>0</v>
      </c>
      <c r="E4094" s="20">
        <v>0</v>
      </c>
      <c r="F4094" s="38">
        <f>('ANNEXURE B &amp; C'!AH$15)</f>
        <v>0</v>
      </c>
      <c r="G4094" s="9" t="str">
        <f t="shared" si="126"/>
        <v/>
      </c>
      <c r="H4094" s="52" t="str">
        <f t="shared" si="127"/>
        <v/>
      </c>
    </row>
    <row r="4095" spans="1:8">
      <c r="A4095" s="48" t="str">
        <f>('ANNEXURE B &amp; C'!AH$3)</f>
        <v>430101</v>
      </c>
      <c r="B4095" s="2">
        <v>1020009</v>
      </c>
      <c r="C4095" s="2" t="s">
        <v>9</v>
      </c>
      <c r="D4095" s="20">
        <v>0</v>
      </c>
      <c r="E4095" s="20">
        <v>0</v>
      </c>
      <c r="F4095" s="38">
        <f>('ANNEXURE B &amp; C'!AH$16)</f>
        <v>0</v>
      </c>
      <c r="G4095" s="9" t="str">
        <f t="shared" si="126"/>
        <v/>
      </c>
      <c r="H4095" s="52" t="str">
        <f t="shared" si="127"/>
        <v/>
      </c>
    </row>
    <row r="4096" spans="1:8">
      <c r="A4096" s="48" t="str">
        <f>('ANNEXURE B &amp; C'!AH$3)</f>
        <v>430101</v>
      </c>
      <c r="B4096" s="2">
        <v>1020010</v>
      </c>
      <c r="C4096" s="2" t="s">
        <v>10</v>
      </c>
      <c r="D4096" s="20">
        <v>0</v>
      </c>
      <c r="E4096" s="20">
        <v>0</v>
      </c>
      <c r="F4096" s="38">
        <f>('ANNEXURE B &amp; C'!AH$17)</f>
        <v>0</v>
      </c>
      <c r="G4096" s="9" t="str">
        <f t="shared" si="126"/>
        <v/>
      </c>
      <c r="H4096" s="52" t="str">
        <f t="shared" si="127"/>
        <v/>
      </c>
    </row>
    <row r="4097" spans="1:8">
      <c r="A4097" s="48" t="str">
        <f>('ANNEXURE B &amp; C'!AH$3)</f>
        <v>430101</v>
      </c>
      <c r="B4097" s="2">
        <v>1020011</v>
      </c>
      <c r="C4097" s="2" t="s">
        <v>11</v>
      </c>
      <c r="D4097" s="20">
        <v>0</v>
      </c>
      <c r="E4097" s="20">
        <v>0</v>
      </c>
      <c r="F4097" s="38">
        <f>('ANNEXURE B &amp; C'!AH$18)</f>
        <v>0</v>
      </c>
      <c r="G4097" s="9" t="str">
        <f t="shared" si="126"/>
        <v/>
      </c>
      <c r="H4097" s="52" t="str">
        <f t="shared" si="127"/>
        <v/>
      </c>
    </row>
    <row r="4098" spans="1:8">
      <c r="A4098" s="48" t="str">
        <f>('ANNEXURE B &amp; C'!AH$3)</f>
        <v>430101</v>
      </c>
      <c r="B4098" s="2">
        <v>1020012</v>
      </c>
      <c r="C4098" s="2" t="s">
        <v>12</v>
      </c>
      <c r="D4098" s="20">
        <v>120000</v>
      </c>
      <c r="E4098" s="20">
        <v>60000</v>
      </c>
      <c r="F4098" s="38">
        <f>('ANNEXURE B &amp; C'!AH$19)</f>
        <v>120000</v>
      </c>
      <c r="G4098" s="9" t="str">
        <f t="shared" si="126"/>
        <v/>
      </c>
      <c r="H4098" s="52">
        <f t="shared" si="127"/>
        <v>0</v>
      </c>
    </row>
    <row r="4099" spans="1:8">
      <c r="A4099" s="48" t="str">
        <f>('ANNEXURE B &amp; C'!AH$3)</f>
        <v>430101</v>
      </c>
      <c r="B4099" s="2">
        <v>1020013</v>
      </c>
      <c r="C4099" s="2" t="s">
        <v>13</v>
      </c>
      <c r="D4099" s="20">
        <v>10095</v>
      </c>
      <c r="E4099" s="20">
        <v>4654.95</v>
      </c>
      <c r="F4099" s="38">
        <f>('ANNEXURE B &amp; C'!AH$20)</f>
        <v>9361</v>
      </c>
      <c r="G4099" s="9" t="str">
        <f t="shared" si="126"/>
        <v/>
      </c>
      <c r="H4099" s="52">
        <f t="shared" si="127"/>
        <v>-7.2709262010896489E-2</v>
      </c>
    </row>
    <row r="4100" spans="1:8">
      <c r="A4100" s="48" t="str">
        <f>('ANNEXURE B &amp; C'!AH$3)</f>
        <v>430101</v>
      </c>
      <c r="B4100" s="2">
        <v>1020014</v>
      </c>
      <c r="C4100" s="2" t="s">
        <v>14</v>
      </c>
      <c r="D4100" s="20">
        <v>0</v>
      </c>
      <c r="E4100" s="20">
        <v>0</v>
      </c>
      <c r="F4100" s="38">
        <f>('ANNEXURE B &amp; C'!AH$21)</f>
        <v>0</v>
      </c>
      <c r="G4100" s="9" t="str">
        <f t="shared" si="126"/>
        <v/>
      </c>
      <c r="H4100" s="52" t="str">
        <f t="shared" si="127"/>
        <v/>
      </c>
    </row>
    <row r="4101" spans="1:8" ht="15.75" thickBot="1">
      <c r="A4101" s="48" t="str">
        <f>('ANNEXURE B &amp; C'!AH$3)</f>
        <v>430101</v>
      </c>
      <c r="B4101" s="3">
        <v>1029990</v>
      </c>
      <c r="C4101" s="3" t="s">
        <v>15</v>
      </c>
      <c r="D4101" s="41">
        <v>1582359</v>
      </c>
      <c r="E4101" s="41">
        <v>763094.41999999993</v>
      </c>
      <c r="F4101" s="41">
        <f>SUM(F4089:F4100)</f>
        <v>1525985</v>
      </c>
      <c r="G4101" s="9" t="str">
        <f t="shared" si="126"/>
        <v/>
      </c>
      <c r="H4101" s="52">
        <f t="shared" si="127"/>
        <v>-3.5626555035867334E-2</v>
      </c>
    </row>
    <row r="4102" spans="1:8">
      <c r="B4102" s="1"/>
      <c r="C4102" s="1"/>
      <c r="D4102" s="31"/>
      <c r="E4102" s="31"/>
      <c r="F4102" s="31"/>
      <c r="G4102" s="9" t="str">
        <f t="shared" si="126"/>
        <v/>
      </c>
      <c r="H4102" s="52" t="str">
        <f t="shared" si="127"/>
        <v/>
      </c>
    </row>
    <row r="4103" spans="1:8">
      <c r="A4103" s="48" t="str">
        <f>('ANNEXURE B &amp; C'!AH$3)</f>
        <v>430101</v>
      </c>
      <c r="B4103" s="1">
        <v>1030000</v>
      </c>
      <c r="C4103" s="1" t="s">
        <v>16</v>
      </c>
      <c r="D4103" s="31"/>
      <c r="E4103" s="31"/>
      <c r="F4103" s="31"/>
      <c r="G4103" s="9" t="str">
        <f t="shared" si="126"/>
        <v/>
      </c>
      <c r="H4103" s="52" t="str">
        <f t="shared" si="127"/>
        <v/>
      </c>
    </row>
    <row r="4104" spans="1:8">
      <c r="A4104" s="48" t="str">
        <f>('ANNEXURE B &amp; C'!AH$3)</f>
        <v>430101</v>
      </c>
      <c r="B4104" s="2">
        <v>1030001</v>
      </c>
      <c r="C4104" s="2" t="s">
        <v>17</v>
      </c>
      <c r="D4104" s="20">
        <v>13148</v>
      </c>
      <c r="E4104" s="20">
        <v>6550.98</v>
      </c>
      <c r="F4104" s="38">
        <f>('ANNEXURE B &amp; C'!AH$25)</f>
        <v>13413</v>
      </c>
      <c r="G4104" s="9" t="str">
        <f t="shared" si="126"/>
        <v/>
      </c>
      <c r="H4104" s="52">
        <f t="shared" si="127"/>
        <v>2.0155156677821723E-2</v>
      </c>
    </row>
    <row r="4105" spans="1:8">
      <c r="A4105" s="48" t="str">
        <f>('ANNEXURE B &amp; C'!AH$3)</f>
        <v>430101</v>
      </c>
      <c r="B4105" s="2">
        <v>1030002</v>
      </c>
      <c r="C4105" s="2" t="s">
        <v>18</v>
      </c>
      <c r="D4105" s="20">
        <v>59998</v>
      </c>
      <c r="E4105" s="20">
        <v>25232.400000000001</v>
      </c>
      <c r="F4105" s="38">
        <f>('ANNEXURE B &amp; C'!AH$26)</f>
        <v>45771</v>
      </c>
      <c r="G4105" s="9" t="str">
        <f t="shared" si="126"/>
        <v/>
      </c>
      <c r="H4105" s="52">
        <f t="shared" si="127"/>
        <v>-0.2371245708190273</v>
      </c>
    </row>
    <row r="4106" spans="1:8">
      <c r="A4106" s="48" t="str">
        <f>('ANNEXURE B &amp; C'!AH$3)</f>
        <v>430101</v>
      </c>
      <c r="B4106" s="2">
        <v>1030003</v>
      </c>
      <c r="C4106" s="2" t="s">
        <v>19</v>
      </c>
      <c r="D4106" s="20">
        <v>144627</v>
      </c>
      <c r="E4106" s="20">
        <v>72060.78</v>
      </c>
      <c r="F4106" s="38">
        <f>('ANNEXURE B &amp; C'!AH$27)</f>
        <v>147533</v>
      </c>
      <c r="G4106" s="9" t="str">
        <f t="shared" ref="G4106:G4169" si="128">IF(E4106&lt;0.01,"",IF(E4106&gt;F4106,"BUDGET ERROR - INSUFICIENT",""))</f>
        <v/>
      </c>
      <c r="H4106" s="52">
        <f t="shared" ref="H4106:H4169" si="129">IF(F4106&lt;0.1,"",IF(D4106=0,"NO ORIGINAL BUDGET",(F4106-D4106)/D4106))</f>
        <v>2.0093066993023434E-2</v>
      </c>
    </row>
    <row r="4107" spans="1:8">
      <c r="A4107" s="48" t="str">
        <f>('ANNEXURE B &amp; C'!AH$3)</f>
        <v>430101</v>
      </c>
      <c r="B4107" s="2">
        <v>1030004</v>
      </c>
      <c r="C4107" s="2" t="s">
        <v>20</v>
      </c>
      <c r="D4107" s="20">
        <v>0</v>
      </c>
      <c r="E4107" s="20">
        <v>0</v>
      </c>
      <c r="F4107" s="38">
        <f>('ANNEXURE B &amp; C'!AH$28)</f>
        <v>0</v>
      </c>
      <c r="G4107" s="9" t="str">
        <f t="shared" si="128"/>
        <v/>
      </c>
      <c r="H4107" s="52" t="str">
        <f t="shared" si="129"/>
        <v/>
      </c>
    </row>
    <row r="4108" spans="1:8">
      <c r="A4108" s="48" t="str">
        <f>('ANNEXURE B &amp; C'!AH$3)</f>
        <v>430101</v>
      </c>
      <c r="B4108" s="3">
        <v>1039990</v>
      </c>
      <c r="C4108" s="3" t="s">
        <v>21</v>
      </c>
      <c r="D4108" s="39">
        <v>217773</v>
      </c>
      <c r="E4108" s="39">
        <v>103844.16</v>
      </c>
      <c r="F4108" s="39">
        <f>SUM(F4104:F4107)</f>
        <v>206717</v>
      </c>
      <c r="G4108" s="9" t="str">
        <f t="shared" si="128"/>
        <v/>
      </c>
      <c r="H4108" s="52">
        <f t="shared" si="129"/>
        <v>-5.0768460736638613E-2</v>
      </c>
    </row>
    <row r="4109" spans="1:8">
      <c r="B4109" s="1"/>
      <c r="C4109" s="1"/>
      <c r="D4109" s="31"/>
      <c r="E4109" s="31"/>
      <c r="F4109" s="31"/>
      <c r="G4109" s="9" t="str">
        <f t="shared" si="128"/>
        <v/>
      </c>
      <c r="H4109" s="52" t="str">
        <f t="shared" si="129"/>
        <v/>
      </c>
    </row>
    <row r="4110" spans="1:8">
      <c r="A4110" s="48" t="str">
        <f>('ANNEXURE B &amp; C'!AH$3)</f>
        <v>430101</v>
      </c>
      <c r="B4110" s="1">
        <v>1040000</v>
      </c>
      <c r="C4110" s="1" t="s">
        <v>22</v>
      </c>
      <c r="D4110" s="31"/>
      <c r="E4110" s="31"/>
      <c r="F4110" s="31"/>
      <c r="G4110" s="9" t="str">
        <f t="shared" si="128"/>
        <v/>
      </c>
      <c r="H4110" s="52" t="str">
        <f t="shared" si="129"/>
        <v/>
      </c>
    </row>
    <row r="4111" spans="1:8">
      <c r="A4111" s="48" t="str">
        <f>('ANNEXURE B &amp; C'!AH$3)</f>
        <v>430101</v>
      </c>
      <c r="B4111" s="2">
        <v>1040001</v>
      </c>
      <c r="C4111" s="2" t="s">
        <v>23</v>
      </c>
      <c r="D4111" s="20">
        <v>0</v>
      </c>
      <c r="E4111" s="20">
        <v>0</v>
      </c>
      <c r="F4111" s="38">
        <f>('ANNEXURE B &amp; C'!AH$32)</f>
        <v>0</v>
      </c>
      <c r="G4111" s="9" t="str">
        <f t="shared" si="128"/>
        <v/>
      </c>
      <c r="H4111" s="52" t="str">
        <f t="shared" si="129"/>
        <v/>
      </c>
    </row>
    <row r="4112" spans="1:8">
      <c r="A4112" s="48" t="str">
        <f>('ANNEXURE B &amp; C'!AH$3)</f>
        <v>430101</v>
      </c>
      <c r="B4112" s="2">
        <v>1040002</v>
      </c>
      <c r="C4112" s="2" t="s">
        <v>24</v>
      </c>
      <c r="D4112" s="20">
        <v>0</v>
      </c>
      <c r="E4112" s="20">
        <v>0</v>
      </c>
      <c r="F4112" s="38">
        <f>('ANNEXURE B &amp; C'!AH$33)</f>
        <v>0</v>
      </c>
      <c r="G4112" s="9" t="str">
        <f t="shared" si="128"/>
        <v/>
      </c>
      <c r="H4112" s="52" t="str">
        <f t="shared" si="129"/>
        <v/>
      </c>
    </row>
    <row r="4113" spans="1:8">
      <c r="A4113" s="48" t="str">
        <f>('ANNEXURE B &amp; C'!AH$3)</f>
        <v>430101</v>
      </c>
      <c r="B4113" s="2">
        <v>1040003</v>
      </c>
      <c r="C4113" s="2" t="s">
        <v>25</v>
      </c>
      <c r="D4113" s="20">
        <v>0</v>
      </c>
      <c r="E4113" s="20">
        <v>0</v>
      </c>
      <c r="F4113" s="38">
        <f>('ANNEXURE B &amp; C'!AH$34)</f>
        <v>0</v>
      </c>
      <c r="G4113" s="9" t="str">
        <f t="shared" si="128"/>
        <v/>
      </c>
      <c r="H4113" s="52" t="str">
        <f t="shared" si="129"/>
        <v/>
      </c>
    </row>
    <row r="4114" spans="1:8">
      <c r="A4114" s="48" t="str">
        <f>('ANNEXURE B &amp; C'!AH$3)</f>
        <v>430101</v>
      </c>
      <c r="B4114" s="2">
        <v>1040004</v>
      </c>
      <c r="C4114" s="2" t="s">
        <v>26</v>
      </c>
      <c r="D4114" s="20">
        <v>0</v>
      </c>
      <c r="E4114" s="20">
        <v>0</v>
      </c>
      <c r="F4114" s="38">
        <f>('ANNEXURE B &amp; C'!AH$35)</f>
        <v>0</v>
      </c>
      <c r="G4114" s="9" t="str">
        <f t="shared" si="128"/>
        <v/>
      </c>
      <c r="H4114" s="52" t="str">
        <f t="shared" si="129"/>
        <v/>
      </c>
    </row>
    <row r="4115" spans="1:8">
      <c r="A4115" s="48" t="str">
        <f>('ANNEXURE B &amp; C'!AH$3)</f>
        <v>430101</v>
      </c>
      <c r="B4115" s="2">
        <v>1040005</v>
      </c>
      <c r="C4115" s="2" t="s">
        <v>27</v>
      </c>
      <c r="D4115" s="20">
        <v>0</v>
      </c>
      <c r="E4115" s="20">
        <v>0</v>
      </c>
      <c r="F4115" s="38">
        <f>('ANNEXURE B &amp; C'!AH$36)</f>
        <v>0</v>
      </c>
      <c r="G4115" s="9" t="str">
        <f t="shared" si="128"/>
        <v/>
      </c>
      <c r="H4115" s="52" t="str">
        <f t="shared" si="129"/>
        <v/>
      </c>
    </row>
    <row r="4116" spans="1:8">
      <c r="A4116" s="48" t="str">
        <f>('ANNEXURE B &amp; C'!AH$3)</f>
        <v>430101</v>
      </c>
      <c r="B4116" s="2">
        <v>1040006</v>
      </c>
      <c r="C4116" s="2" t="s">
        <v>28</v>
      </c>
      <c r="D4116" s="20">
        <v>0</v>
      </c>
      <c r="E4116" s="20">
        <v>0</v>
      </c>
      <c r="F4116" s="38">
        <f>('ANNEXURE B &amp; C'!AH$37)</f>
        <v>0</v>
      </c>
      <c r="G4116" s="9" t="str">
        <f t="shared" si="128"/>
        <v/>
      </c>
      <c r="H4116" s="52" t="str">
        <f t="shared" si="129"/>
        <v/>
      </c>
    </row>
    <row r="4117" spans="1:8">
      <c r="A4117" s="48" t="str">
        <f>('ANNEXURE B &amp; C'!AH$3)</f>
        <v>430101</v>
      </c>
      <c r="B4117" s="2">
        <v>1040007</v>
      </c>
      <c r="C4117" s="2" t="s">
        <v>29</v>
      </c>
      <c r="D4117" s="20">
        <v>0</v>
      </c>
      <c r="E4117" s="20">
        <v>0</v>
      </c>
      <c r="F4117" s="38">
        <f>('ANNEXURE B &amp; C'!AH$38)</f>
        <v>0</v>
      </c>
      <c r="G4117" s="9" t="str">
        <f t="shared" si="128"/>
        <v/>
      </c>
      <c r="H4117" s="52" t="str">
        <f t="shared" si="129"/>
        <v/>
      </c>
    </row>
    <row r="4118" spans="1:8">
      <c r="A4118" s="48" t="str">
        <f>('ANNEXURE B &amp; C'!AH$3)</f>
        <v>430101</v>
      </c>
      <c r="B4118" s="2">
        <v>1040008</v>
      </c>
      <c r="C4118" s="2" t="s">
        <v>30</v>
      </c>
      <c r="D4118" s="20">
        <v>0</v>
      </c>
      <c r="E4118" s="20">
        <v>0</v>
      </c>
      <c r="F4118" s="38">
        <f>('ANNEXURE B &amp; C'!AH$39)</f>
        <v>0</v>
      </c>
      <c r="G4118" s="9" t="str">
        <f t="shared" si="128"/>
        <v/>
      </c>
      <c r="H4118" s="52" t="str">
        <f t="shared" si="129"/>
        <v/>
      </c>
    </row>
    <row r="4119" spans="1:8">
      <c r="A4119" s="48" t="str">
        <f>('ANNEXURE B &amp; C'!AH$3)</f>
        <v>430101</v>
      </c>
      <c r="B4119" s="3">
        <v>1049990</v>
      </c>
      <c r="C4119" s="3" t="s">
        <v>31</v>
      </c>
      <c r="D4119" s="39">
        <v>0</v>
      </c>
      <c r="E4119" s="39">
        <v>0</v>
      </c>
      <c r="F4119" s="39">
        <f>SUM(F4111:F4118)</f>
        <v>0</v>
      </c>
      <c r="G4119" s="9" t="str">
        <f t="shared" si="128"/>
        <v/>
      </c>
      <c r="H4119" s="52" t="str">
        <f t="shared" si="129"/>
        <v/>
      </c>
    </row>
    <row r="4120" spans="1:8">
      <c r="B4120" s="1"/>
      <c r="C4120" s="1"/>
      <c r="D4120" s="31"/>
      <c r="E4120" s="31"/>
      <c r="F4120" s="31"/>
      <c r="G4120" s="9" t="str">
        <f t="shared" si="128"/>
        <v/>
      </c>
      <c r="H4120" s="52" t="str">
        <f t="shared" si="129"/>
        <v/>
      </c>
    </row>
    <row r="4121" spans="1:8" ht="15.75" thickBot="1">
      <c r="A4121" s="48" t="str">
        <f>('ANNEXURE B &amp; C'!AH$3)</f>
        <v>430101</v>
      </c>
      <c r="B4121" s="4">
        <v>1049995</v>
      </c>
      <c r="C4121" s="4" t="s">
        <v>32</v>
      </c>
      <c r="D4121" s="40">
        <v>1800132</v>
      </c>
      <c r="E4121" s="40">
        <v>866938.58</v>
      </c>
      <c r="F4121" s="40">
        <f>SUM(F4119+F4108+F4101)</f>
        <v>1732702</v>
      </c>
      <c r="G4121" s="9" t="str">
        <f t="shared" si="128"/>
        <v/>
      </c>
      <c r="H4121" s="52">
        <f t="shared" si="129"/>
        <v>-3.7458364164405719E-2</v>
      </c>
    </row>
    <row r="4122" spans="1:8" ht="15.75" thickTop="1">
      <c r="B4122" s="1"/>
      <c r="C4122" s="1"/>
      <c r="D4122" s="31"/>
      <c r="E4122" s="31"/>
      <c r="F4122" s="31"/>
      <c r="G4122" s="9" t="str">
        <f t="shared" si="128"/>
        <v/>
      </c>
      <c r="H4122" s="52" t="str">
        <f t="shared" si="129"/>
        <v/>
      </c>
    </row>
    <row r="4123" spans="1:8">
      <c r="A4123" s="48" t="str">
        <f>('ANNEXURE B &amp; C'!AH$3)</f>
        <v>430101</v>
      </c>
      <c r="B4123" s="1">
        <v>1050000</v>
      </c>
      <c r="C4123" s="1" t="s">
        <v>33</v>
      </c>
      <c r="D4123" s="31"/>
      <c r="E4123" s="31"/>
      <c r="F4123" s="31"/>
      <c r="G4123" s="9" t="str">
        <f t="shared" si="128"/>
        <v/>
      </c>
      <c r="H4123" s="52" t="str">
        <f t="shared" si="129"/>
        <v/>
      </c>
    </row>
    <row r="4124" spans="1:8">
      <c r="B4124" s="1"/>
      <c r="C4124" s="1"/>
      <c r="D4124" s="31"/>
      <c r="E4124" s="31"/>
      <c r="F4124" s="31"/>
      <c r="G4124" s="9" t="str">
        <f t="shared" si="128"/>
        <v/>
      </c>
      <c r="H4124" s="52" t="str">
        <f t="shared" si="129"/>
        <v/>
      </c>
    </row>
    <row r="4125" spans="1:8">
      <c r="A4125" s="48" t="str">
        <f>('ANNEXURE B &amp; C'!AH$3)</f>
        <v>430101</v>
      </c>
      <c r="B4125" s="1">
        <v>1060000</v>
      </c>
      <c r="C4125" s="1" t="s">
        <v>34</v>
      </c>
      <c r="D4125" s="31"/>
      <c r="E4125" s="31"/>
      <c r="F4125" s="31"/>
      <c r="G4125" s="9" t="str">
        <f t="shared" si="128"/>
        <v/>
      </c>
      <c r="H4125" s="52" t="str">
        <f t="shared" si="129"/>
        <v/>
      </c>
    </row>
    <row r="4126" spans="1:8">
      <c r="A4126" s="48" t="str">
        <f>('ANNEXURE B &amp; C'!AH$3)</f>
        <v>430101</v>
      </c>
      <c r="B4126" s="2">
        <v>1060001</v>
      </c>
      <c r="C4126" s="2" t="s">
        <v>35</v>
      </c>
      <c r="D4126" s="20">
        <v>0</v>
      </c>
      <c r="E4126" s="20">
        <v>0</v>
      </c>
      <c r="F4126" s="38">
        <f>('ANNEXURE B &amp; C'!AH$47)</f>
        <v>0</v>
      </c>
      <c r="G4126" s="9" t="str">
        <f t="shared" si="128"/>
        <v/>
      </c>
      <c r="H4126" s="52" t="str">
        <f t="shared" si="129"/>
        <v/>
      </c>
    </row>
    <row r="4127" spans="1:8">
      <c r="A4127" s="48" t="str">
        <f>('ANNEXURE B &amp; C'!AH$3)</f>
        <v>430101</v>
      </c>
      <c r="B4127" s="2">
        <v>1060003</v>
      </c>
      <c r="C4127" s="2" t="s">
        <v>36</v>
      </c>
      <c r="D4127" s="20">
        <v>0</v>
      </c>
      <c r="E4127" s="20">
        <v>0</v>
      </c>
      <c r="F4127" s="38">
        <f>('ANNEXURE B &amp; C'!AH$48)</f>
        <v>0</v>
      </c>
      <c r="G4127" s="9" t="str">
        <f t="shared" si="128"/>
        <v/>
      </c>
      <c r="H4127" s="52" t="str">
        <f t="shared" si="129"/>
        <v/>
      </c>
    </row>
    <row r="4128" spans="1:8">
      <c r="A4128" s="48" t="str">
        <f>('ANNEXURE B &amp; C'!AH$3)</f>
        <v>430101</v>
      </c>
      <c r="B4128" s="2">
        <v>1060090</v>
      </c>
      <c r="C4128" s="2" t="s">
        <v>37</v>
      </c>
      <c r="D4128" s="20">
        <v>0</v>
      </c>
      <c r="E4128" s="20">
        <v>0</v>
      </c>
      <c r="F4128" s="38">
        <f>('ANNEXURE B &amp; C'!AH$49)</f>
        <v>0</v>
      </c>
      <c r="G4128" s="9" t="str">
        <f t="shared" si="128"/>
        <v/>
      </c>
      <c r="H4128" s="52" t="str">
        <f t="shared" si="129"/>
        <v/>
      </c>
    </row>
    <row r="4129" spans="1:8">
      <c r="A4129" s="48" t="str">
        <f>('ANNEXURE B &amp; C'!AH$3)</f>
        <v>430101</v>
      </c>
      <c r="B4129" s="2">
        <v>1060100</v>
      </c>
      <c r="C4129" s="2" t="s">
        <v>38</v>
      </c>
      <c r="D4129" s="20">
        <v>0</v>
      </c>
      <c r="E4129" s="20">
        <v>0</v>
      </c>
      <c r="F4129" s="38">
        <f>('ANNEXURE B &amp; C'!AH$50)</f>
        <v>0</v>
      </c>
      <c r="G4129" s="9" t="str">
        <f t="shared" si="128"/>
        <v/>
      </c>
      <c r="H4129" s="52" t="str">
        <f t="shared" si="129"/>
        <v/>
      </c>
    </row>
    <row r="4130" spans="1:8">
      <c r="A4130" s="48" t="str">
        <f>('ANNEXURE B &amp; C'!AH$3)</f>
        <v>430101</v>
      </c>
      <c r="B4130" s="2">
        <v>1060200</v>
      </c>
      <c r="C4130" s="2" t="s">
        <v>39</v>
      </c>
      <c r="D4130" s="20">
        <v>0</v>
      </c>
      <c r="E4130" s="20">
        <v>0</v>
      </c>
      <c r="F4130" s="38">
        <f>('ANNEXURE B &amp; C'!AH$51)</f>
        <v>0</v>
      </c>
      <c r="G4130" s="9" t="str">
        <f t="shared" si="128"/>
        <v/>
      </c>
      <c r="H4130" s="52" t="str">
        <f t="shared" si="129"/>
        <v/>
      </c>
    </row>
    <row r="4131" spans="1:8">
      <c r="A4131" s="48" t="str">
        <f>('ANNEXURE B &amp; C'!AH$3)</f>
        <v>430101</v>
      </c>
      <c r="B4131" s="2">
        <v>1060201</v>
      </c>
      <c r="C4131" s="2" t="s">
        <v>40</v>
      </c>
      <c r="D4131" s="20">
        <v>0</v>
      </c>
      <c r="E4131" s="20">
        <v>0</v>
      </c>
      <c r="F4131" s="38">
        <f>('ANNEXURE B &amp; C'!AH$52)</f>
        <v>0</v>
      </c>
      <c r="G4131" s="9" t="str">
        <f t="shared" si="128"/>
        <v/>
      </c>
      <c r="H4131" s="52" t="str">
        <f t="shared" si="129"/>
        <v/>
      </c>
    </row>
    <row r="4132" spans="1:8">
      <c r="A4132" s="48" t="str">
        <f>('ANNEXURE B &amp; C'!AH$3)</f>
        <v>430101</v>
      </c>
      <c r="B4132" s="2">
        <v>1060204</v>
      </c>
      <c r="C4132" s="2" t="s">
        <v>41</v>
      </c>
      <c r="D4132" s="20">
        <v>0</v>
      </c>
      <c r="E4132" s="20">
        <v>0</v>
      </c>
      <c r="F4132" s="38">
        <f>('ANNEXURE B &amp; C'!AH$53)</f>
        <v>0</v>
      </c>
      <c r="G4132" s="9" t="str">
        <f t="shared" si="128"/>
        <v/>
      </c>
      <c r="H4132" s="52" t="str">
        <f t="shared" si="129"/>
        <v/>
      </c>
    </row>
    <row r="4133" spans="1:8">
      <c r="A4133" s="48" t="str">
        <f>('ANNEXURE B &amp; C'!AH$3)</f>
        <v>430101</v>
      </c>
      <c r="B4133" s="2">
        <v>1060205</v>
      </c>
      <c r="C4133" s="2" t="s">
        <v>42</v>
      </c>
      <c r="D4133" s="20">
        <v>0</v>
      </c>
      <c r="E4133" s="20">
        <v>0</v>
      </c>
      <c r="F4133" s="38">
        <f>('ANNEXURE B &amp; C'!AH$54)</f>
        <v>0</v>
      </c>
      <c r="G4133" s="9" t="str">
        <f t="shared" si="128"/>
        <v/>
      </c>
      <c r="H4133" s="52" t="str">
        <f t="shared" si="129"/>
        <v/>
      </c>
    </row>
    <row r="4134" spans="1:8">
      <c r="A4134" s="48" t="str">
        <f>('ANNEXURE B &amp; C'!AH$3)</f>
        <v>430101</v>
      </c>
      <c r="B4134" s="2">
        <v>1060207</v>
      </c>
      <c r="C4134" s="2" t="s">
        <v>43</v>
      </c>
      <c r="D4134" s="20">
        <v>0</v>
      </c>
      <c r="E4134" s="20">
        <v>0</v>
      </c>
      <c r="F4134" s="38">
        <f>('ANNEXURE B &amp; C'!AH$55)</f>
        <v>0</v>
      </c>
      <c r="G4134" s="9" t="str">
        <f t="shared" si="128"/>
        <v/>
      </c>
      <c r="H4134" s="52" t="str">
        <f t="shared" si="129"/>
        <v/>
      </c>
    </row>
    <row r="4135" spans="1:8">
      <c r="A4135" s="48" t="str">
        <f>('ANNEXURE B &amp; C'!AH$3)</f>
        <v>430101</v>
      </c>
      <c r="B4135" s="2">
        <v>1060208</v>
      </c>
      <c r="C4135" s="2" t="s">
        <v>44</v>
      </c>
      <c r="D4135" s="20">
        <v>2000</v>
      </c>
      <c r="E4135" s="20">
        <v>0</v>
      </c>
      <c r="F4135" s="38">
        <f>('ANNEXURE B &amp; C'!AH$56)</f>
        <v>2000</v>
      </c>
      <c r="G4135" s="9" t="str">
        <f t="shared" si="128"/>
        <v/>
      </c>
      <c r="H4135" s="52">
        <f t="shared" si="129"/>
        <v>0</v>
      </c>
    </row>
    <row r="4136" spans="1:8">
      <c r="A4136" s="48" t="str">
        <f>('ANNEXURE B &amp; C'!AH$3)</f>
        <v>430101</v>
      </c>
      <c r="B4136" s="2">
        <v>1060209</v>
      </c>
      <c r="C4136" s="2" t="s">
        <v>45</v>
      </c>
      <c r="D4136" s="20">
        <v>0</v>
      </c>
      <c r="E4136" s="20">
        <v>0</v>
      </c>
      <c r="F4136" s="38">
        <f>('ANNEXURE B &amp; C'!AH$57)</f>
        <v>0</v>
      </c>
      <c r="G4136" s="9" t="str">
        <f t="shared" si="128"/>
        <v/>
      </c>
      <c r="H4136" s="52" t="str">
        <f t="shared" si="129"/>
        <v/>
      </c>
    </row>
    <row r="4137" spans="1:8">
      <c r="A4137" s="48" t="str">
        <f>('ANNEXURE B &amp; C'!AH$3)</f>
        <v>430101</v>
      </c>
      <c r="B4137" s="2">
        <v>1060210</v>
      </c>
      <c r="C4137" s="2" t="s">
        <v>46</v>
      </c>
      <c r="D4137" s="20">
        <v>50000</v>
      </c>
      <c r="E4137" s="20">
        <v>33607.279999999999</v>
      </c>
      <c r="F4137" s="38">
        <f>('ANNEXURE B &amp; C'!AH$58)</f>
        <v>50000</v>
      </c>
      <c r="G4137" s="9" t="str">
        <f t="shared" si="128"/>
        <v/>
      </c>
      <c r="H4137" s="52">
        <f t="shared" si="129"/>
        <v>0</v>
      </c>
    </row>
    <row r="4138" spans="1:8">
      <c r="A4138" s="48" t="str">
        <f>('ANNEXURE B &amp; C'!AH$3)</f>
        <v>430101</v>
      </c>
      <c r="B4138" s="2">
        <v>1060303</v>
      </c>
      <c r="C4138" s="2" t="s">
        <v>47</v>
      </c>
      <c r="D4138" s="20">
        <v>0</v>
      </c>
      <c r="E4138" s="20">
        <v>0</v>
      </c>
      <c r="F4138" s="38">
        <f>('ANNEXURE B &amp; C'!AH$59)</f>
        <v>0</v>
      </c>
      <c r="G4138" s="9" t="str">
        <f t="shared" si="128"/>
        <v/>
      </c>
      <c r="H4138" s="52" t="str">
        <f t="shared" si="129"/>
        <v/>
      </c>
    </row>
    <row r="4139" spans="1:8">
      <c r="A4139" s="48" t="str">
        <f>('ANNEXURE B &amp; C'!AH$3)</f>
        <v>430101</v>
      </c>
      <c r="B4139" s="2">
        <v>1060304</v>
      </c>
      <c r="C4139" s="2" t="s">
        <v>48</v>
      </c>
      <c r="D4139" s="20">
        <v>0</v>
      </c>
      <c r="E4139" s="20">
        <v>0</v>
      </c>
      <c r="F4139" s="38">
        <f>('ANNEXURE B &amp; C'!AH$60)</f>
        <v>0</v>
      </c>
      <c r="G4139" s="9" t="str">
        <f t="shared" si="128"/>
        <v/>
      </c>
      <c r="H4139" s="52" t="str">
        <f t="shared" si="129"/>
        <v/>
      </c>
    </row>
    <row r="4140" spans="1:8">
      <c r="A4140" s="48" t="str">
        <f>('ANNEXURE B &amp; C'!AH$3)</f>
        <v>430101</v>
      </c>
      <c r="B4140" s="2">
        <v>1060305</v>
      </c>
      <c r="C4140" s="2" t="s">
        <v>49</v>
      </c>
      <c r="D4140" s="20">
        <v>0</v>
      </c>
      <c r="E4140" s="20">
        <v>0</v>
      </c>
      <c r="F4140" s="38">
        <f>('ANNEXURE B &amp; C'!AH$61)</f>
        <v>0</v>
      </c>
      <c r="G4140" s="9" t="str">
        <f t="shared" si="128"/>
        <v/>
      </c>
      <c r="H4140" s="52" t="str">
        <f t="shared" si="129"/>
        <v/>
      </c>
    </row>
    <row r="4141" spans="1:8">
      <c r="A4141" s="48" t="str">
        <f>('ANNEXURE B &amp; C'!AH$3)</f>
        <v>430101</v>
      </c>
      <c r="B4141" s="2">
        <v>1060400</v>
      </c>
      <c r="C4141" s="2" t="s">
        <v>50</v>
      </c>
      <c r="D4141" s="20">
        <v>0</v>
      </c>
      <c r="E4141" s="20">
        <v>0</v>
      </c>
      <c r="F4141" s="38">
        <f>('ANNEXURE B &amp; C'!AH$62)</f>
        <v>0</v>
      </c>
      <c r="G4141" s="9" t="str">
        <f t="shared" si="128"/>
        <v/>
      </c>
      <c r="H4141" s="52" t="str">
        <f t="shared" si="129"/>
        <v/>
      </c>
    </row>
    <row r="4142" spans="1:8">
      <c r="A4142" s="48" t="str">
        <f>('ANNEXURE B &amp; C'!AH$3)</f>
        <v>430101</v>
      </c>
      <c r="B4142" s="2">
        <v>1060401</v>
      </c>
      <c r="C4142" s="2" t="s">
        <v>51</v>
      </c>
      <c r="D4142" s="20">
        <v>2500</v>
      </c>
      <c r="E4142" s="20">
        <v>2450</v>
      </c>
      <c r="F4142" s="38">
        <f>('ANNEXURE B &amp; C'!AH$63)</f>
        <v>5000</v>
      </c>
      <c r="G4142" s="9" t="str">
        <f t="shared" si="128"/>
        <v/>
      </c>
      <c r="H4142" s="52">
        <f t="shared" si="129"/>
        <v>1</v>
      </c>
    </row>
    <row r="4143" spans="1:8">
      <c r="A4143" s="48" t="str">
        <f>('ANNEXURE B &amp; C'!AH$3)</f>
        <v>430101</v>
      </c>
      <c r="B4143" s="2">
        <v>1060402</v>
      </c>
      <c r="C4143" s="2" t="s">
        <v>52</v>
      </c>
      <c r="D4143" s="20">
        <v>22800</v>
      </c>
      <c r="E4143" s="20">
        <v>13721.8</v>
      </c>
      <c r="F4143" s="38">
        <f>('ANNEXURE B &amp; C'!AH$64)</f>
        <v>20000</v>
      </c>
      <c r="G4143" s="9" t="str">
        <f t="shared" si="128"/>
        <v/>
      </c>
      <c r="H4143" s="52">
        <f t="shared" si="129"/>
        <v>-0.12280701754385964</v>
      </c>
    </row>
    <row r="4144" spans="1:8">
      <c r="A4144" s="48" t="str">
        <f>('ANNEXURE B &amp; C'!AH$3)</f>
        <v>430101</v>
      </c>
      <c r="B4144" s="2">
        <v>1060403</v>
      </c>
      <c r="C4144" s="2" t="s">
        <v>53</v>
      </c>
      <c r="D4144" s="20">
        <v>10800</v>
      </c>
      <c r="E4144" s="20">
        <v>10554</v>
      </c>
      <c r="F4144" s="38">
        <f>('ANNEXURE B &amp; C'!AH$65)</f>
        <v>20954</v>
      </c>
      <c r="G4144" s="9" t="str">
        <f t="shared" si="128"/>
        <v/>
      </c>
      <c r="H4144" s="52">
        <f t="shared" si="129"/>
        <v>0.94018518518518523</v>
      </c>
    </row>
    <row r="4145" spans="1:8">
      <c r="A4145" s="48" t="str">
        <f>('ANNEXURE B &amp; C'!AH$3)</f>
        <v>430101</v>
      </c>
      <c r="B4145" s="2">
        <v>1060404</v>
      </c>
      <c r="C4145" s="2" t="s">
        <v>54</v>
      </c>
      <c r="D4145" s="20">
        <v>0</v>
      </c>
      <c r="E4145" s="20">
        <v>0</v>
      </c>
      <c r="F4145" s="38">
        <f>('ANNEXURE B &amp; C'!AH$66)</f>
        <v>0</v>
      </c>
      <c r="G4145" s="9" t="str">
        <f t="shared" si="128"/>
        <v/>
      </c>
      <c r="H4145" s="52" t="str">
        <f t="shared" si="129"/>
        <v/>
      </c>
    </row>
    <row r="4146" spans="1:8">
      <c r="A4146" s="48" t="str">
        <f>('ANNEXURE B &amp; C'!AH$3)</f>
        <v>430101</v>
      </c>
      <c r="B4146" s="2">
        <v>1060405</v>
      </c>
      <c r="C4146" s="2" t="s">
        <v>55</v>
      </c>
      <c r="D4146" s="20">
        <v>0</v>
      </c>
      <c r="E4146" s="20">
        <v>0</v>
      </c>
      <c r="F4146" s="38">
        <f>('ANNEXURE B &amp; C'!AH$67)</f>
        <v>0</v>
      </c>
      <c r="G4146" s="9" t="str">
        <f t="shared" si="128"/>
        <v/>
      </c>
      <c r="H4146" s="52" t="str">
        <f t="shared" si="129"/>
        <v/>
      </c>
    </row>
    <row r="4147" spans="1:8">
      <c r="A4147" s="48" t="str">
        <f>('ANNEXURE B &amp; C'!AH$3)</f>
        <v>430101</v>
      </c>
      <c r="B4147" s="2">
        <v>1060601</v>
      </c>
      <c r="C4147" s="2" t="s">
        <v>56</v>
      </c>
      <c r="D4147" s="20">
        <v>0</v>
      </c>
      <c r="E4147" s="20">
        <v>0</v>
      </c>
      <c r="F4147" s="38">
        <f>('ANNEXURE B &amp; C'!AH$68)</f>
        <v>0</v>
      </c>
      <c r="G4147" s="9" t="str">
        <f t="shared" si="128"/>
        <v/>
      </c>
      <c r="H4147" s="52" t="str">
        <f t="shared" si="129"/>
        <v/>
      </c>
    </row>
    <row r="4148" spans="1:8">
      <c r="A4148" s="48" t="str">
        <f>('ANNEXURE B &amp; C'!AH$3)</f>
        <v>430101</v>
      </c>
      <c r="B4148" s="2">
        <v>1060701</v>
      </c>
      <c r="C4148" s="2" t="s">
        <v>57</v>
      </c>
      <c r="D4148" s="20">
        <v>0</v>
      </c>
      <c r="E4148" s="20">
        <v>0</v>
      </c>
      <c r="F4148" s="38">
        <f>('ANNEXURE B &amp; C'!AH$69)</f>
        <v>0</v>
      </c>
      <c r="G4148" s="9" t="str">
        <f t="shared" si="128"/>
        <v/>
      </c>
      <c r="H4148" s="52" t="str">
        <f t="shared" si="129"/>
        <v/>
      </c>
    </row>
    <row r="4149" spans="1:8">
      <c r="A4149" s="48" t="str">
        <f>('ANNEXURE B &amp; C'!AH$3)</f>
        <v>430101</v>
      </c>
      <c r="B4149" s="2">
        <v>1060702</v>
      </c>
      <c r="C4149" s="2" t="s">
        <v>58</v>
      </c>
      <c r="D4149" s="20">
        <v>0</v>
      </c>
      <c r="E4149" s="20">
        <v>0</v>
      </c>
      <c r="F4149" s="38">
        <f>('ANNEXURE B &amp; C'!AH$70)</f>
        <v>0</v>
      </c>
      <c r="G4149" s="9" t="str">
        <f t="shared" si="128"/>
        <v/>
      </c>
      <c r="H4149" s="52" t="str">
        <f t="shared" si="129"/>
        <v/>
      </c>
    </row>
    <row r="4150" spans="1:8">
      <c r="A4150" s="48" t="str">
        <f>('ANNEXURE B &amp; C'!AH$3)</f>
        <v>430101</v>
      </c>
      <c r="B4150" s="2">
        <v>1061101</v>
      </c>
      <c r="C4150" s="2" t="s">
        <v>59</v>
      </c>
      <c r="D4150" s="20">
        <v>0</v>
      </c>
      <c r="E4150" s="20">
        <v>0</v>
      </c>
      <c r="F4150" s="38">
        <f>('ANNEXURE B &amp; C'!AH$71)</f>
        <v>0</v>
      </c>
      <c r="G4150" s="9" t="str">
        <f t="shared" si="128"/>
        <v/>
      </c>
      <c r="H4150" s="52" t="str">
        <f t="shared" si="129"/>
        <v/>
      </c>
    </row>
    <row r="4151" spans="1:8">
      <c r="A4151" s="48" t="str">
        <f>('ANNEXURE B &amp; C'!AH$3)</f>
        <v>430101</v>
      </c>
      <c r="B4151" s="2">
        <v>1061102</v>
      </c>
      <c r="C4151" s="2" t="s">
        <v>60</v>
      </c>
      <c r="D4151" s="20">
        <v>0</v>
      </c>
      <c r="E4151" s="20">
        <v>0</v>
      </c>
      <c r="F4151" s="38">
        <f>('ANNEXURE B &amp; C'!AH$72)</f>
        <v>0</v>
      </c>
      <c r="G4151" s="9" t="str">
        <f t="shared" si="128"/>
        <v/>
      </c>
      <c r="H4151" s="52" t="str">
        <f t="shared" si="129"/>
        <v/>
      </c>
    </row>
    <row r="4152" spans="1:8">
      <c r="A4152" s="48" t="str">
        <f>('ANNEXURE B &amp; C'!AH$3)</f>
        <v>430101</v>
      </c>
      <c r="B4152" s="2">
        <v>1061104</v>
      </c>
      <c r="C4152" s="2" t="s">
        <v>61</v>
      </c>
      <c r="D4152" s="20">
        <v>0</v>
      </c>
      <c r="E4152" s="20">
        <v>0</v>
      </c>
      <c r="F4152" s="38">
        <f>('ANNEXURE B &amp; C'!AH$73)</f>
        <v>0</v>
      </c>
      <c r="G4152" s="9" t="str">
        <f t="shared" si="128"/>
        <v/>
      </c>
      <c r="H4152" s="52" t="str">
        <f t="shared" si="129"/>
        <v/>
      </c>
    </row>
    <row r="4153" spans="1:8">
      <c r="A4153" s="48" t="str">
        <f>('ANNEXURE B &amp; C'!AH$3)</f>
        <v>430101</v>
      </c>
      <c r="B4153" s="2">
        <v>1061106</v>
      </c>
      <c r="C4153" s="2" t="s">
        <v>62</v>
      </c>
      <c r="D4153" s="20">
        <v>0</v>
      </c>
      <c r="E4153" s="20">
        <v>0</v>
      </c>
      <c r="F4153" s="38">
        <f>('ANNEXURE B &amp; C'!AH$74)</f>
        <v>0</v>
      </c>
      <c r="G4153" s="9" t="str">
        <f t="shared" si="128"/>
        <v/>
      </c>
      <c r="H4153" s="52" t="str">
        <f t="shared" si="129"/>
        <v/>
      </c>
    </row>
    <row r="4154" spans="1:8">
      <c r="A4154" s="48" t="str">
        <f>('ANNEXURE B &amp; C'!AH$3)</f>
        <v>430101</v>
      </c>
      <c r="B4154" s="2">
        <v>1061201</v>
      </c>
      <c r="C4154" s="2" t="s">
        <v>63</v>
      </c>
      <c r="D4154" s="20">
        <v>0</v>
      </c>
      <c r="E4154" s="20">
        <v>0</v>
      </c>
      <c r="F4154" s="38">
        <f>('ANNEXURE B &amp; C'!AH$75)</f>
        <v>0</v>
      </c>
      <c r="G4154" s="9" t="str">
        <f t="shared" si="128"/>
        <v/>
      </c>
      <c r="H4154" s="52" t="str">
        <f t="shared" si="129"/>
        <v/>
      </c>
    </row>
    <row r="4155" spans="1:8">
      <c r="A4155" s="48" t="str">
        <f>('ANNEXURE B &amp; C'!AH$3)</f>
        <v>430101</v>
      </c>
      <c r="B4155" s="2">
        <v>1061203</v>
      </c>
      <c r="C4155" s="2" t="s">
        <v>64</v>
      </c>
      <c r="D4155" s="20">
        <v>1279506</v>
      </c>
      <c r="E4155" s="20">
        <v>1138776</v>
      </c>
      <c r="F4155" s="38">
        <f>('ANNEXURE B &amp; C'!AH$76)</f>
        <v>1266907</v>
      </c>
      <c r="G4155" s="9" t="str">
        <f t="shared" si="128"/>
        <v/>
      </c>
      <c r="H4155" s="52">
        <f t="shared" si="129"/>
        <v>-9.8467689874060776E-3</v>
      </c>
    </row>
    <row r="4156" spans="1:8">
      <c r="A4156" s="48" t="str">
        <f>('ANNEXURE B &amp; C'!AH$3)</f>
        <v>430101</v>
      </c>
      <c r="B4156" s="2">
        <v>1061204</v>
      </c>
      <c r="C4156" s="2" t="s">
        <v>65</v>
      </c>
      <c r="D4156" s="20">
        <v>0</v>
      </c>
      <c r="E4156" s="20">
        <v>0</v>
      </c>
      <c r="F4156" s="38">
        <f>('ANNEXURE B &amp; C'!AH$77)</f>
        <v>0</v>
      </c>
      <c r="G4156" s="9" t="str">
        <f t="shared" si="128"/>
        <v/>
      </c>
      <c r="H4156" s="52" t="str">
        <f t="shared" si="129"/>
        <v/>
      </c>
    </row>
    <row r="4157" spans="1:8">
      <c r="A4157" s="48" t="str">
        <f>('ANNEXURE B &amp; C'!AH$3)</f>
        <v>430101</v>
      </c>
      <c r="B4157" s="2">
        <v>1061501</v>
      </c>
      <c r="C4157" s="2" t="s">
        <v>66</v>
      </c>
      <c r="D4157" s="20">
        <v>15600</v>
      </c>
      <c r="E4157" s="20">
        <v>9680.02</v>
      </c>
      <c r="F4157" s="38">
        <f>('ANNEXURE B &amp; C'!AH$78)</f>
        <v>19516</v>
      </c>
      <c r="G4157" s="9" t="str">
        <f t="shared" si="128"/>
        <v/>
      </c>
      <c r="H4157" s="52">
        <f t="shared" si="129"/>
        <v>0.25102564102564101</v>
      </c>
    </row>
    <row r="4158" spans="1:8">
      <c r="A4158" s="48" t="str">
        <f>('ANNEXURE B &amp; C'!AH$3)</f>
        <v>430101</v>
      </c>
      <c r="B4158" s="2">
        <v>1061502</v>
      </c>
      <c r="C4158" s="2" t="s">
        <v>67</v>
      </c>
      <c r="D4158" s="20">
        <v>0</v>
      </c>
      <c r="E4158" s="20">
        <v>0</v>
      </c>
      <c r="F4158" s="38">
        <f>('ANNEXURE B &amp; C'!AH$79)</f>
        <v>0</v>
      </c>
      <c r="G4158" s="9" t="str">
        <f t="shared" si="128"/>
        <v/>
      </c>
      <c r="H4158" s="52" t="str">
        <f t="shared" si="129"/>
        <v/>
      </c>
    </row>
    <row r="4159" spans="1:8">
      <c r="A4159" s="48" t="str">
        <f>('ANNEXURE B &amp; C'!AH$3)</f>
        <v>430101</v>
      </c>
      <c r="B4159" s="2">
        <v>1061507</v>
      </c>
      <c r="C4159" s="2" t="s">
        <v>68</v>
      </c>
      <c r="D4159" s="20">
        <v>0</v>
      </c>
      <c r="E4159" s="20">
        <v>0</v>
      </c>
      <c r="F4159" s="38">
        <f>('ANNEXURE B &amp; C'!AH$80)</f>
        <v>0</v>
      </c>
      <c r="G4159" s="9" t="str">
        <f t="shared" si="128"/>
        <v/>
      </c>
      <c r="H4159" s="52" t="str">
        <f t="shared" si="129"/>
        <v/>
      </c>
    </row>
    <row r="4160" spans="1:8">
      <c r="A4160" s="48" t="str">
        <f>('ANNEXURE B &amp; C'!AH$3)</f>
        <v>430101</v>
      </c>
      <c r="B4160" s="2">
        <v>1061508</v>
      </c>
      <c r="C4160" s="2" t="s">
        <v>69</v>
      </c>
      <c r="D4160" s="20">
        <v>0</v>
      </c>
      <c r="E4160" s="20">
        <v>0</v>
      </c>
      <c r="F4160" s="38">
        <f>('ANNEXURE B &amp; C'!AH$81)</f>
        <v>0</v>
      </c>
      <c r="G4160" s="9" t="str">
        <f t="shared" si="128"/>
        <v/>
      </c>
      <c r="H4160" s="52" t="str">
        <f t="shared" si="129"/>
        <v/>
      </c>
    </row>
    <row r="4161" spans="1:8">
      <c r="A4161" s="48" t="str">
        <f>('ANNEXURE B &amp; C'!AH$3)</f>
        <v>430101</v>
      </c>
      <c r="B4161" s="2">
        <v>1061701</v>
      </c>
      <c r="C4161" s="2" t="s">
        <v>70</v>
      </c>
      <c r="D4161" s="20">
        <v>0</v>
      </c>
      <c r="E4161" s="20">
        <v>0</v>
      </c>
      <c r="F4161" s="38">
        <f>('ANNEXURE B &amp; C'!AH$82)</f>
        <v>0</v>
      </c>
      <c r="G4161" s="9" t="str">
        <f t="shared" si="128"/>
        <v/>
      </c>
      <c r="H4161" s="52" t="str">
        <f t="shared" si="129"/>
        <v/>
      </c>
    </row>
    <row r="4162" spans="1:8">
      <c r="A4162" s="48" t="str">
        <f>('ANNEXURE B &amp; C'!AH$3)</f>
        <v>430101</v>
      </c>
      <c r="B4162" s="2">
        <v>1061705</v>
      </c>
      <c r="C4162" s="2" t="s">
        <v>71</v>
      </c>
      <c r="D4162" s="20">
        <v>0</v>
      </c>
      <c r="E4162" s="20">
        <v>0</v>
      </c>
      <c r="F4162" s="38">
        <f>('ANNEXURE B &amp; C'!AH$83)</f>
        <v>0</v>
      </c>
      <c r="G4162" s="9" t="str">
        <f t="shared" si="128"/>
        <v/>
      </c>
      <c r="H4162" s="52" t="str">
        <f t="shared" si="129"/>
        <v/>
      </c>
    </row>
    <row r="4163" spans="1:8">
      <c r="A4163" s="48" t="str">
        <f>('ANNEXURE B &amp; C'!AH$3)</f>
        <v>430101</v>
      </c>
      <c r="B4163" s="2">
        <v>1061799</v>
      </c>
      <c r="C4163" s="2" t="s">
        <v>72</v>
      </c>
      <c r="D4163" s="20">
        <v>1500</v>
      </c>
      <c r="E4163" s="20">
        <v>1210.4000000000001</v>
      </c>
      <c r="F4163" s="38">
        <f>('ANNEXURE B &amp; C'!AH$84)</f>
        <v>1500</v>
      </c>
      <c r="G4163" s="9" t="str">
        <f t="shared" si="128"/>
        <v/>
      </c>
      <c r="H4163" s="52">
        <f t="shared" si="129"/>
        <v>0</v>
      </c>
    </row>
    <row r="4164" spans="1:8">
      <c r="A4164" s="48" t="str">
        <f>('ANNEXURE B &amp; C'!AH$3)</f>
        <v>430101</v>
      </c>
      <c r="B4164" s="2">
        <v>1061800</v>
      </c>
      <c r="C4164" s="2" t="s">
        <v>73</v>
      </c>
      <c r="D4164" s="20">
        <v>0</v>
      </c>
      <c r="E4164" s="20">
        <v>0</v>
      </c>
      <c r="F4164" s="38">
        <f>('ANNEXURE B &amp; C'!AH$85)</f>
        <v>0</v>
      </c>
      <c r="G4164" s="9" t="str">
        <f t="shared" si="128"/>
        <v/>
      </c>
      <c r="H4164" s="52" t="str">
        <f t="shared" si="129"/>
        <v/>
      </c>
    </row>
    <row r="4165" spans="1:8">
      <c r="A4165" s="48" t="str">
        <f>('ANNEXURE B &amp; C'!AH$3)</f>
        <v>430101</v>
      </c>
      <c r="B4165" s="2">
        <v>1061801</v>
      </c>
      <c r="C4165" s="2" t="s">
        <v>74</v>
      </c>
      <c r="D4165" s="20">
        <v>0</v>
      </c>
      <c r="E4165" s="20">
        <v>0</v>
      </c>
      <c r="F4165" s="38">
        <f>('ANNEXURE B &amp; C'!AH$86)</f>
        <v>0</v>
      </c>
      <c r="G4165" s="9" t="str">
        <f t="shared" si="128"/>
        <v/>
      </c>
      <c r="H4165" s="52" t="str">
        <f t="shared" si="129"/>
        <v/>
      </c>
    </row>
    <row r="4166" spans="1:8">
      <c r="A4166" s="48" t="str">
        <f>('ANNEXURE B &amp; C'!AH$3)</f>
        <v>430101</v>
      </c>
      <c r="B4166" s="2">
        <v>1061802</v>
      </c>
      <c r="C4166" s="2" t="s">
        <v>75</v>
      </c>
      <c r="D4166" s="20">
        <v>0</v>
      </c>
      <c r="E4166" s="20">
        <v>0</v>
      </c>
      <c r="F4166" s="38">
        <f>('ANNEXURE B &amp; C'!AH$87)</f>
        <v>0</v>
      </c>
      <c r="G4166" s="9" t="str">
        <f t="shared" si="128"/>
        <v/>
      </c>
      <c r="H4166" s="52" t="str">
        <f t="shared" si="129"/>
        <v/>
      </c>
    </row>
    <row r="4167" spans="1:8">
      <c r="A4167" s="48" t="str">
        <f>('ANNEXURE B &amp; C'!AH$3)</f>
        <v>430101</v>
      </c>
      <c r="B4167" s="2">
        <v>1061805</v>
      </c>
      <c r="C4167" s="2" t="s">
        <v>76</v>
      </c>
      <c r="D4167" s="20">
        <v>0</v>
      </c>
      <c r="E4167" s="20">
        <v>0</v>
      </c>
      <c r="F4167" s="38">
        <f>('ANNEXURE B &amp; C'!AH$88)</f>
        <v>0</v>
      </c>
      <c r="G4167" s="9" t="str">
        <f t="shared" si="128"/>
        <v/>
      </c>
      <c r="H4167" s="52" t="str">
        <f t="shared" si="129"/>
        <v/>
      </c>
    </row>
    <row r="4168" spans="1:8">
      <c r="A4168" s="48" t="str">
        <f>('ANNEXURE B &amp; C'!AH$3)</f>
        <v>430101</v>
      </c>
      <c r="B4168" s="2">
        <v>1061806</v>
      </c>
      <c r="C4168" s="2" t="s">
        <v>77</v>
      </c>
      <c r="D4168" s="20">
        <v>8000</v>
      </c>
      <c r="E4168" s="20">
        <v>4432.1400000000003</v>
      </c>
      <c r="F4168" s="38">
        <f>('ANNEXURE B &amp; C'!AH$89)</f>
        <v>8252</v>
      </c>
      <c r="G4168" s="9" t="str">
        <f t="shared" si="128"/>
        <v/>
      </c>
      <c r="H4168" s="52">
        <f t="shared" si="129"/>
        <v>3.15E-2</v>
      </c>
    </row>
    <row r="4169" spans="1:8">
      <c r="A4169" s="48" t="str">
        <f>('ANNEXURE B &amp; C'!AH$3)</f>
        <v>430101</v>
      </c>
      <c r="B4169" s="2">
        <v>1061899</v>
      </c>
      <c r="C4169" s="2" t="s">
        <v>78</v>
      </c>
      <c r="D4169" s="20">
        <v>0</v>
      </c>
      <c r="E4169" s="20">
        <v>0</v>
      </c>
      <c r="F4169" s="38">
        <f>('ANNEXURE B &amp; C'!AH$90)</f>
        <v>0</v>
      </c>
      <c r="G4169" s="9" t="str">
        <f t="shared" si="128"/>
        <v/>
      </c>
      <c r="H4169" s="52" t="str">
        <f t="shared" si="129"/>
        <v/>
      </c>
    </row>
    <row r="4170" spans="1:8">
      <c r="A4170" s="48" t="str">
        <f>('ANNEXURE B &amp; C'!AH$3)</f>
        <v>430101</v>
      </c>
      <c r="B4170" s="2">
        <v>1061900</v>
      </c>
      <c r="C4170" s="2" t="s">
        <v>79</v>
      </c>
      <c r="D4170" s="20">
        <v>30000</v>
      </c>
      <c r="E4170" s="20">
        <v>8870.7199999999993</v>
      </c>
      <c r="F4170" s="38">
        <f>('ANNEXURE B &amp; C'!AH$91)</f>
        <v>27091</v>
      </c>
      <c r="G4170" s="9" t="str">
        <f t="shared" ref="G4170:G4233" si="130">IF(E4170&lt;0.01,"",IF(E4170&gt;F4170,"BUDGET ERROR - INSUFICIENT",""))</f>
        <v/>
      </c>
      <c r="H4170" s="52">
        <f t="shared" ref="H4170:H4233" si="131">IF(F4170&lt;0.1,"",IF(D4170=0,"NO ORIGINAL BUDGET",(F4170-D4170)/D4170))</f>
        <v>-9.6966666666666673E-2</v>
      </c>
    </row>
    <row r="4171" spans="1:8">
      <c r="A4171" s="48" t="str">
        <f>('ANNEXURE B &amp; C'!AH$3)</f>
        <v>430101</v>
      </c>
      <c r="B4171" s="2">
        <v>1061902</v>
      </c>
      <c r="C4171" s="2" t="s">
        <v>80</v>
      </c>
      <c r="D4171" s="20">
        <v>0</v>
      </c>
      <c r="E4171" s="20">
        <v>0</v>
      </c>
      <c r="F4171" s="38">
        <f>('ANNEXURE B &amp; C'!AH$92)</f>
        <v>0</v>
      </c>
      <c r="G4171" s="9" t="str">
        <f t="shared" si="130"/>
        <v/>
      </c>
      <c r="H4171" s="52" t="str">
        <f t="shared" si="131"/>
        <v/>
      </c>
    </row>
    <row r="4172" spans="1:8">
      <c r="A4172" s="48" t="str">
        <f>('ANNEXURE B &amp; C'!AH$3)</f>
        <v>430101</v>
      </c>
      <c r="B4172" s="2">
        <v>1061903</v>
      </c>
      <c r="C4172" s="2" t="s">
        <v>81</v>
      </c>
      <c r="D4172" s="20">
        <v>0</v>
      </c>
      <c r="E4172" s="20">
        <v>0</v>
      </c>
      <c r="F4172" s="38">
        <f>('ANNEXURE B &amp; C'!AH$93)</f>
        <v>0</v>
      </c>
      <c r="G4172" s="9" t="str">
        <f t="shared" si="130"/>
        <v/>
      </c>
      <c r="H4172" s="52" t="str">
        <f t="shared" si="131"/>
        <v/>
      </c>
    </row>
    <row r="4173" spans="1:8">
      <c r="A4173" s="48" t="str">
        <f>('ANNEXURE B &amp; C'!AH$3)</f>
        <v>430101</v>
      </c>
      <c r="B4173" s="2">
        <v>1061904</v>
      </c>
      <c r="C4173" s="2" t="s">
        <v>82</v>
      </c>
      <c r="D4173" s="20">
        <v>0</v>
      </c>
      <c r="E4173" s="20">
        <v>0</v>
      </c>
      <c r="F4173" s="38">
        <f>('ANNEXURE B &amp; C'!AH$94)</f>
        <v>0</v>
      </c>
      <c r="G4173" s="9" t="str">
        <f t="shared" si="130"/>
        <v/>
      </c>
      <c r="H4173" s="52" t="str">
        <f t="shared" si="131"/>
        <v/>
      </c>
    </row>
    <row r="4174" spans="1:8">
      <c r="A4174" s="48" t="str">
        <f>('ANNEXURE B &amp; C'!AH$3)</f>
        <v>430101</v>
      </c>
      <c r="B4174" s="2">
        <v>1062001</v>
      </c>
      <c r="C4174" s="2" t="s">
        <v>83</v>
      </c>
      <c r="D4174" s="20">
        <v>0</v>
      </c>
      <c r="E4174" s="20">
        <v>0</v>
      </c>
      <c r="F4174" s="38">
        <f>('ANNEXURE B &amp; C'!AH$95)</f>
        <v>0</v>
      </c>
      <c r="G4174" s="9" t="str">
        <f t="shared" si="130"/>
        <v/>
      </c>
      <c r="H4174" s="52" t="str">
        <f t="shared" si="131"/>
        <v/>
      </c>
    </row>
    <row r="4175" spans="1:8">
      <c r="A4175" s="48" t="str">
        <f>('ANNEXURE B &amp; C'!AH$3)</f>
        <v>430101</v>
      </c>
      <c r="B4175" s="2">
        <v>1062003</v>
      </c>
      <c r="C4175" s="2" t="s">
        <v>84</v>
      </c>
      <c r="D4175" s="20">
        <v>0</v>
      </c>
      <c r="E4175" s="20">
        <v>0</v>
      </c>
      <c r="F4175" s="38">
        <f>('ANNEXURE B &amp; C'!AH$96)</f>
        <v>0</v>
      </c>
      <c r="G4175" s="9" t="str">
        <f t="shared" si="130"/>
        <v/>
      </c>
      <c r="H4175" s="52" t="str">
        <f t="shared" si="131"/>
        <v/>
      </c>
    </row>
    <row r="4176" spans="1:8">
      <c r="A4176" s="48" t="str">
        <f>('ANNEXURE B &amp; C'!AH$3)</f>
        <v>430101</v>
      </c>
      <c r="B4176" s="2">
        <v>1062009</v>
      </c>
      <c r="C4176" s="2" t="s">
        <v>85</v>
      </c>
      <c r="D4176" s="20">
        <v>0</v>
      </c>
      <c r="E4176" s="20">
        <v>0</v>
      </c>
      <c r="F4176" s="38">
        <f>('ANNEXURE B &amp; C'!AH$97)</f>
        <v>0</v>
      </c>
      <c r="G4176" s="9" t="str">
        <f t="shared" si="130"/>
        <v/>
      </c>
      <c r="H4176" s="52" t="str">
        <f t="shared" si="131"/>
        <v/>
      </c>
    </row>
    <row r="4177" spans="1:8">
      <c r="A4177" s="48" t="str">
        <f>('ANNEXURE B &amp; C'!AH$3)</f>
        <v>430101</v>
      </c>
      <c r="B4177" s="2">
        <v>1062010</v>
      </c>
      <c r="C4177" s="2" t="s">
        <v>86</v>
      </c>
      <c r="D4177" s="20">
        <v>0</v>
      </c>
      <c r="E4177" s="20">
        <v>0</v>
      </c>
      <c r="F4177" s="38">
        <f>('ANNEXURE B &amp; C'!AH$98)</f>
        <v>0</v>
      </c>
      <c r="G4177" s="9" t="str">
        <f t="shared" si="130"/>
        <v/>
      </c>
      <c r="H4177" s="52" t="str">
        <f t="shared" si="131"/>
        <v/>
      </c>
    </row>
    <row r="4178" spans="1:8">
      <c r="A4178" s="48" t="str">
        <f>('ANNEXURE B &amp; C'!AH$3)</f>
        <v>430101</v>
      </c>
      <c r="B4178" s="2">
        <v>1062201</v>
      </c>
      <c r="C4178" s="2" t="s">
        <v>87</v>
      </c>
      <c r="D4178" s="20">
        <v>0</v>
      </c>
      <c r="E4178" s="20">
        <v>0</v>
      </c>
      <c r="F4178" s="38">
        <f>('ANNEXURE B &amp; C'!AH$99)</f>
        <v>0</v>
      </c>
      <c r="G4178" s="9" t="str">
        <f t="shared" si="130"/>
        <v/>
      </c>
      <c r="H4178" s="52" t="str">
        <f t="shared" si="131"/>
        <v/>
      </c>
    </row>
    <row r="4179" spans="1:8">
      <c r="A4179" s="48" t="str">
        <f>('ANNEXURE B &amp; C'!AH$3)</f>
        <v>430101</v>
      </c>
      <c r="B4179" s="3">
        <v>1066990</v>
      </c>
      <c r="C4179" s="3" t="s">
        <v>88</v>
      </c>
      <c r="D4179" s="39">
        <v>1422706</v>
      </c>
      <c r="E4179" s="39">
        <v>1223302.3599999999</v>
      </c>
      <c r="F4179" s="39">
        <f>SUM(F4126:F4178)</f>
        <v>1421220</v>
      </c>
      <c r="G4179" s="9" t="str">
        <f t="shared" si="130"/>
        <v/>
      </c>
      <c r="H4179" s="52">
        <f t="shared" si="131"/>
        <v>-1.0444884607220325E-3</v>
      </c>
    </row>
    <row r="4180" spans="1:8">
      <c r="B4180" s="1"/>
      <c r="C4180" s="1"/>
      <c r="D4180" s="31"/>
      <c r="E4180" s="31"/>
      <c r="F4180" s="31"/>
      <c r="G4180" s="9" t="str">
        <f t="shared" si="130"/>
        <v/>
      </c>
      <c r="H4180" s="52" t="str">
        <f t="shared" si="131"/>
        <v/>
      </c>
    </row>
    <row r="4181" spans="1:8">
      <c r="A4181" s="48" t="str">
        <f>('ANNEXURE B &amp; C'!AH$3)</f>
        <v>430101</v>
      </c>
      <c r="B4181" s="1">
        <v>1080000</v>
      </c>
      <c r="C4181" s="1" t="s">
        <v>89</v>
      </c>
      <c r="D4181" s="31"/>
      <c r="E4181" s="31"/>
      <c r="F4181" s="31"/>
      <c r="G4181" s="9" t="str">
        <f t="shared" si="130"/>
        <v/>
      </c>
      <c r="H4181" s="52" t="str">
        <f t="shared" si="131"/>
        <v/>
      </c>
    </row>
    <row r="4182" spans="1:8">
      <c r="A4182" s="48" t="str">
        <f>('ANNEXURE B &amp; C'!AH$3)</f>
        <v>430101</v>
      </c>
      <c r="B4182" s="2">
        <v>1088020</v>
      </c>
      <c r="C4182" s="2" t="s">
        <v>90</v>
      </c>
      <c r="D4182" s="20">
        <v>0</v>
      </c>
      <c r="E4182" s="20">
        <v>0</v>
      </c>
      <c r="F4182" s="38">
        <f>('ANNEXURE B &amp; C'!AH$103)</f>
        <v>0</v>
      </c>
      <c r="G4182" s="9" t="str">
        <f t="shared" si="130"/>
        <v/>
      </c>
      <c r="H4182" s="52" t="str">
        <f t="shared" si="131"/>
        <v/>
      </c>
    </row>
    <row r="4183" spans="1:8">
      <c r="A4183" s="48" t="str">
        <f>('ANNEXURE B &amp; C'!AH$3)</f>
        <v>430101</v>
      </c>
      <c r="B4183" s="2">
        <v>1088080</v>
      </c>
      <c r="C4183" s="2" t="s">
        <v>91</v>
      </c>
      <c r="D4183" s="20">
        <v>0</v>
      </c>
      <c r="E4183" s="20">
        <v>0</v>
      </c>
      <c r="F4183" s="38">
        <f>('ANNEXURE B &amp; C'!AH$104)</f>
        <v>0</v>
      </c>
      <c r="G4183" s="9" t="str">
        <f t="shared" si="130"/>
        <v/>
      </c>
      <c r="H4183" s="52" t="str">
        <f t="shared" si="131"/>
        <v/>
      </c>
    </row>
    <row r="4184" spans="1:8">
      <c r="A4184" s="48" t="str">
        <f>('ANNEXURE B &amp; C'!AH$3)</f>
        <v>430101</v>
      </c>
      <c r="B4184" s="2">
        <v>1088081</v>
      </c>
      <c r="C4184" s="2" t="s">
        <v>92</v>
      </c>
      <c r="D4184" s="20">
        <v>0</v>
      </c>
      <c r="E4184" s="20">
        <v>0</v>
      </c>
      <c r="F4184" s="38">
        <f>('ANNEXURE B &amp; C'!AH$105)</f>
        <v>0</v>
      </c>
      <c r="G4184" s="9" t="str">
        <f t="shared" si="130"/>
        <v/>
      </c>
      <c r="H4184" s="52" t="str">
        <f t="shared" si="131"/>
        <v/>
      </c>
    </row>
    <row r="4185" spans="1:8">
      <c r="A4185" s="48" t="str">
        <f>('ANNEXURE B &amp; C'!AH$3)</f>
        <v>430101</v>
      </c>
      <c r="B4185" s="2">
        <v>1088082</v>
      </c>
      <c r="C4185" s="2" t="s">
        <v>93</v>
      </c>
      <c r="D4185" s="20">
        <v>0</v>
      </c>
      <c r="E4185" s="20">
        <v>0</v>
      </c>
      <c r="F4185" s="38">
        <f>('ANNEXURE B &amp; C'!AH$106)</f>
        <v>0</v>
      </c>
      <c r="G4185" s="9" t="str">
        <f t="shared" si="130"/>
        <v/>
      </c>
      <c r="H4185" s="52" t="str">
        <f t="shared" si="131"/>
        <v/>
      </c>
    </row>
    <row r="4186" spans="1:8">
      <c r="A4186" s="48" t="str">
        <f>('ANNEXURE B &amp; C'!AH$3)</f>
        <v>430101</v>
      </c>
      <c r="B4186" s="2">
        <v>1088083</v>
      </c>
      <c r="C4186" s="2" t="s">
        <v>94</v>
      </c>
      <c r="D4186" s="20">
        <v>0</v>
      </c>
      <c r="E4186" s="20">
        <v>0</v>
      </c>
      <c r="F4186" s="38">
        <f>('ANNEXURE B &amp; C'!AH$107)</f>
        <v>0</v>
      </c>
      <c r="G4186" s="9" t="str">
        <f t="shared" si="130"/>
        <v/>
      </c>
      <c r="H4186" s="52" t="str">
        <f t="shared" si="131"/>
        <v/>
      </c>
    </row>
    <row r="4187" spans="1:8">
      <c r="A4187" s="48" t="str">
        <f>('ANNEXURE B &amp; C'!AH$3)</f>
        <v>430101</v>
      </c>
      <c r="B4187" s="2">
        <v>1088084</v>
      </c>
      <c r="C4187" s="2" t="s">
        <v>95</v>
      </c>
      <c r="D4187" s="20">
        <v>0</v>
      </c>
      <c r="E4187" s="20">
        <v>0</v>
      </c>
      <c r="F4187" s="38">
        <f>('ANNEXURE B &amp; C'!AH$108)</f>
        <v>0</v>
      </c>
      <c r="G4187" s="9" t="str">
        <f t="shared" si="130"/>
        <v/>
      </c>
      <c r="H4187" s="52" t="str">
        <f t="shared" si="131"/>
        <v/>
      </c>
    </row>
    <row r="4188" spans="1:8">
      <c r="A4188" s="48" t="str">
        <f>('ANNEXURE B &amp; C'!AH$3)</f>
        <v>430101</v>
      </c>
      <c r="B4188" s="2">
        <v>1088085</v>
      </c>
      <c r="C4188" s="2" t="s">
        <v>96</v>
      </c>
      <c r="D4188" s="20">
        <v>0</v>
      </c>
      <c r="E4188" s="20">
        <v>0</v>
      </c>
      <c r="F4188" s="38">
        <f>('ANNEXURE B &amp; C'!AH$109)</f>
        <v>0</v>
      </c>
      <c r="G4188" s="9" t="str">
        <f t="shared" si="130"/>
        <v/>
      </c>
      <c r="H4188" s="52" t="str">
        <f t="shared" si="131"/>
        <v/>
      </c>
    </row>
    <row r="4189" spans="1:8">
      <c r="A4189" s="48" t="str">
        <f>('ANNEXURE B &amp; C'!AH$3)</f>
        <v>430101</v>
      </c>
      <c r="B4189" s="2">
        <v>1088110</v>
      </c>
      <c r="C4189" s="2" t="s">
        <v>61</v>
      </c>
      <c r="D4189" s="20">
        <v>0</v>
      </c>
      <c r="E4189" s="20">
        <v>0</v>
      </c>
      <c r="F4189" s="38">
        <f>('ANNEXURE B &amp; C'!AH$110)</f>
        <v>0</v>
      </c>
      <c r="G4189" s="9" t="str">
        <f t="shared" si="130"/>
        <v/>
      </c>
      <c r="H4189" s="52" t="str">
        <f t="shared" si="131"/>
        <v/>
      </c>
    </row>
    <row r="4190" spans="1:8">
      <c r="A4190" s="48" t="str">
        <f>('ANNEXURE B &amp; C'!AH$3)</f>
        <v>430101</v>
      </c>
      <c r="B4190" s="2">
        <v>1088180</v>
      </c>
      <c r="C4190" s="2" t="s">
        <v>97</v>
      </c>
      <c r="D4190" s="20">
        <v>0</v>
      </c>
      <c r="E4190" s="20">
        <v>0</v>
      </c>
      <c r="F4190" s="38">
        <f>('ANNEXURE B &amp; C'!AH$111)</f>
        <v>0</v>
      </c>
      <c r="G4190" s="9" t="str">
        <f t="shared" si="130"/>
        <v/>
      </c>
      <c r="H4190" s="52" t="str">
        <f t="shared" si="131"/>
        <v/>
      </c>
    </row>
    <row r="4191" spans="1:8">
      <c r="A4191" s="48" t="str">
        <f>('ANNEXURE B &amp; C'!AH$3)</f>
        <v>430101</v>
      </c>
      <c r="B4191" s="3">
        <v>1088990</v>
      </c>
      <c r="C4191" s="3" t="s">
        <v>98</v>
      </c>
      <c r="D4191" s="39">
        <v>0</v>
      </c>
      <c r="E4191" s="39">
        <v>0</v>
      </c>
      <c r="F4191" s="39">
        <f>SUM(F4181:F4190)</f>
        <v>0</v>
      </c>
      <c r="G4191" s="9" t="str">
        <f t="shared" si="130"/>
        <v/>
      </c>
      <c r="H4191" s="52" t="str">
        <f t="shared" si="131"/>
        <v/>
      </c>
    </row>
    <row r="4192" spans="1:8">
      <c r="B4192" s="1"/>
      <c r="C4192" s="1"/>
      <c r="D4192" s="31"/>
      <c r="E4192" s="31"/>
      <c r="F4192" s="31"/>
      <c r="G4192" s="9" t="str">
        <f t="shared" si="130"/>
        <v/>
      </c>
      <c r="H4192" s="52" t="str">
        <f t="shared" si="131"/>
        <v/>
      </c>
    </row>
    <row r="4193" spans="1:8" ht="15.75" thickBot="1">
      <c r="A4193" s="48" t="str">
        <f>('ANNEXURE B &amp; C'!AH$3)</f>
        <v>430101</v>
      </c>
      <c r="B4193" s="4">
        <v>1089995</v>
      </c>
      <c r="C4193" s="4" t="s">
        <v>99</v>
      </c>
      <c r="D4193" s="40">
        <v>1422706</v>
      </c>
      <c r="E4193" s="40">
        <v>1223302.3599999999</v>
      </c>
      <c r="F4193" s="40">
        <f>SUM(F4191+F4179)</f>
        <v>1421220</v>
      </c>
      <c r="G4193" s="9" t="str">
        <f t="shared" si="130"/>
        <v/>
      </c>
      <c r="H4193" s="52">
        <f t="shared" si="131"/>
        <v>-1.0444884607220325E-3</v>
      </c>
    </row>
    <row r="4194" spans="1:8" ht="15.75" thickTop="1">
      <c r="B4194" s="1"/>
      <c r="C4194" s="1"/>
      <c r="D4194" s="31"/>
      <c r="E4194" s="31"/>
      <c r="F4194" s="31"/>
      <c r="G4194" s="9" t="str">
        <f t="shared" si="130"/>
        <v/>
      </c>
      <c r="H4194" s="52" t="str">
        <f t="shared" si="131"/>
        <v/>
      </c>
    </row>
    <row r="4195" spans="1:8">
      <c r="A4195" s="48" t="str">
        <f>('ANNEXURE B &amp; C'!AH$3)</f>
        <v>430101</v>
      </c>
      <c r="B4195" s="1">
        <v>1100000</v>
      </c>
      <c r="C4195" s="1" t="s">
        <v>100</v>
      </c>
      <c r="D4195" s="31"/>
      <c r="E4195" s="31"/>
      <c r="F4195" s="31"/>
      <c r="G4195" s="9" t="str">
        <f t="shared" si="130"/>
        <v/>
      </c>
      <c r="H4195" s="52" t="str">
        <f t="shared" si="131"/>
        <v/>
      </c>
    </row>
    <row r="4196" spans="1:8">
      <c r="A4196" s="48" t="str">
        <f>('ANNEXURE B &amp; C'!AH$3)</f>
        <v>430101</v>
      </c>
      <c r="B4196" s="2">
        <v>1101200</v>
      </c>
      <c r="C4196" s="2" t="s">
        <v>101</v>
      </c>
      <c r="D4196" s="20">
        <v>0</v>
      </c>
      <c r="E4196" s="20">
        <v>0</v>
      </c>
      <c r="F4196" s="38">
        <f>('ANNEXURE B &amp; C'!AH$117)</f>
        <v>0</v>
      </c>
      <c r="G4196" s="9" t="str">
        <f t="shared" si="130"/>
        <v/>
      </c>
      <c r="H4196" s="52" t="str">
        <f t="shared" si="131"/>
        <v/>
      </c>
    </row>
    <row r="4197" spans="1:8">
      <c r="A4197" s="48" t="str">
        <f>('ANNEXURE B &amp; C'!AH$3)</f>
        <v>430101</v>
      </c>
      <c r="B4197" s="2">
        <v>1101201</v>
      </c>
      <c r="C4197" s="2" t="s">
        <v>102</v>
      </c>
      <c r="D4197" s="20">
        <v>0</v>
      </c>
      <c r="E4197" s="20">
        <v>0</v>
      </c>
      <c r="F4197" s="38">
        <f>('ANNEXURE B &amp; C'!AH$118)</f>
        <v>0</v>
      </c>
      <c r="G4197" s="9" t="str">
        <f t="shared" si="130"/>
        <v/>
      </c>
      <c r="H4197" s="52" t="str">
        <f t="shared" si="131"/>
        <v/>
      </c>
    </row>
    <row r="4198" spans="1:8">
      <c r="A4198" s="48" t="str">
        <f>('ANNEXURE B &amp; C'!AH$3)</f>
        <v>430101</v>
      </c>
      <c r="B4198" s="2">
        <v>1101203</v>
      </c>
      <c r="C4198" s="2" t="s">
        <v>103</v>
      </c>
      <c r="D4198" s="20">
        <v>0</v>
      </c>
      <c r="E4198" s="20">
        <v>0</v>
      </c>
      <c r="F4198" s="38">
        <f>('ANNEXURE B &amp; C'!AH$119)</f>
        <v>0</v>
      </c>
      <c r="G4198" s="9" t="str">
        <f t="shared" si="130"/>
        <v/>
      </c>
      <c r="H4198" s="52" t="str">
        <f t="shared" si="131"/>
        <v/>
      </c>
    </row>
    <row r="4199" spans="1:8">
      <c r="A4199" s="48" t="str">
        <f>('ANNEXURE B &amp; C'!AH$3)</f>
        <v>430101</v>
      </c>
      <c r="B4199" s="2">
        <v>1101204</v>
      </c>
      <c r="C4199" s="2" t="s">
        <v>104</v>
      </c>
      <c r="D4199" s="20">
        <v>0</v>
      </c>
      <c r="E4199" s="20">
        <v>0</v>
      </c>
      <c r="F4199" s="38">
        <f>('ANNEXURE B &amp; C'!AH$120)</f>
        <v>0</v>
      </c>
      <c r="G4199" s="9" t="str">
        <f t="shared" si="130"/>
        <v/>
      </c>
      <c r="H4199" s="52" t="str">
        <f t="shared" si="131"/>
        <v/>
      </c>
    </row>
    <row r="4200" spans="1:8" ht="15.75" thickBot="1">
      <c r="A4200" s="48" t="str">
        <f>('ANNEXURE B &amp; C'!AH$3)</f>
        <v>430101</v>
      </c>
      <c r="B4200" s="4">
        <v>1109995</v>
      </c>
      <c r="C4200" s="4" t="s">
        <v>105</v>
      </c>
      <c r="D4200" s="40">
        <v>0</v>
      </c>
      <c r="E4200" s="40">
        <v>0</v>
      </c>
      <c r="F4200" s="40">
        <f>SUM(F4196:F4199)</f>
        <v>0</v>
      </c>
      <c r="G4200" s="9" t="str">
        <f t="shared" si="130"/>
        <v/>
      </c>
      <c r="H4200" s="52" t="str">
        <f t="shared" si="131"/>
        <v/>
      </c>
    </row>
    <row r="4201" spans="1:8" ht="15.75" thickTop="1">
      <c r="B4201" s="1"/>
      <c r="C4201" s="1"/>
      <c r="D4201" s="31"/>
      <c r="E4201" s="31"/>
      <c r="F4201" s="31"/>
      <c r="G4201" s="9" t="str">
        <f t="shared" si="130"/>
        <v/>
      </c>
      <c r="H4201" s="52" t="str">
        <f t="shared" si="131"/>
        <v/>
      </c>
    </row>
    <row r="4202" spans="1:8">
      <c r="A4202" s="48" t="str">
        <f>('ANNEXURE B &amp; C'!AH$3)</f>
        <v>430101</v>
      </c>
      <c r="B4202" s="1">
        <v>1120000</v>
      </c>
      <c r="C4202" s="1" t="s">
        <v>106</v>
      </c>
      <c r="D4202" s="31"/>
      <c r="E4202" s="31"/>
      <c r="F4202" s="31"/>
      <c r="G4202" s="9" t="str">
        <f t="shared" si="130"/>
        <v/>
      </c>
      <c r="H4202" s="52" t="str">
        <f t="shared" si="131"/>
        <v/>
      </c>
    </row>
    <row r="4203" spans="1:8">
      <c r="A4203" s="48" t="str">
        <f>('ANNEXURE B &amp; C'!AH$3)</f>
        <v>430101</v>
      </c>
      <c r="B4203" s="2">
        <v>1120300</v>
      </c>
      <c r="C4203" s="2" t="s">
        <v>106</v>
      </c>
      <c r="D4203" s="20">
        <v>0</v>
      </c>
      <c r="E4203" s="20">
        <v>0</v>
      </c>
      <c r="F4203" s="38">
        <f>('ANNEXURE B &amp; C'!AH$124)</f>
        <v>0</v>
      </c>
      <c r="G4203" s="9" t="str">
        <f t="shared" si="130"/>
        <v/>
      </c>
      <c r="H4203" s="52" t="str">
        <f t="shared" si="131"/>
        <v/>
      </c>
    </row>
    <row r="4204" spans="1:8" ht="15.75" thickBot="1">
      <c r="A4204" s="48" t="str">
        <f>('ANNEXURE B &amp; C'!AH$3)</f>
        <v>430101</v>
      </c>
      <c r="B4204" s="4">
        <v>1129990</v>
      </c>
      <c r="C4204" s="4" t="s">
        <v>107</v>
      </c>
      <c r="D4204" s="40">
        <v>0</v>
      </c>
      <c r="E4204" s="40">
        <v>0</v>
      </c>
      <c r="F4204" s="40">
        <f>SUM(F4202:F4203)</f>
        <v>0</v>
      </c>
      <c r="G4204" s="9" t="str">
        <f t="shared" si="130"/>
        <v/>
      </c>
      <c r="H4204" s="52" t="str">
        <f t="shared" si="131"/>
        <v/>
      </c>
    </row>
    <row r="4205" spans="1:8" ht="15.75" thickTop="1">
      <c r="B4205" s="1"/>
      <c r="C4205" s="1"/>
      <c r="D4205" s="31"/>
      <c r="E4205" s="31"/>
      <c r="F4205" s="31"/>
      <c r="G4205" s="9" t="str">
        <f t="shared" si="130"/>
        <v/>
      </c>
      <c r="H4205" s="52" t="str">
        <f t="shared" si="131"/>
        <v/>
      </c>
    </row>
    <row r="4206" spans="1:8">
      <c r="A4206" s="48" t="str">
        <f>('ANNEXURE B &amp; C'!AH$3)</f>
        <v>430101</v>
      </c>
      <c r="B4206" s="1">
        <v>1130000</v>
      </c>
      <c r="C4206" s="1" t="s">
        <v>108</v>
      </c>
      <c r="D4206" s="31"/>
      <c r="E4206" s="31"/>
      <c r="F4206" s="31"/>
      <c r="G4206" s="9" t="str">
        <f t="shared" si="130"/>
        <v/>
      </c>
      <c r="H4206" s="52" t="str">
        <f t="shared" si="131"/>
        <v/>
      </c>
    </row>
    <row r="4207" spans="1:8">
      <c r="A4207" s="48" t="str">
        <f>('ANNEXURE B &amp; C'!AH$3)</f>
        <v>430101</v>
      </c>
      <c r="B4207" s="2">
        <v>1130200</v>
      </c>
      <c r="C4207" s="2" t="s">
        <v>109</v>
      </c>
      <c r="D4207" s="20">
        <v>0</v>
      </c>
      <c r="E4207" s="20">
        <v>0</v>
      </c>
      <c r="F4207" s="38">
        <f>('ANNEXURE B &amp; C'!AH$128)</f>
        <v>0</v>
      </c>
      <c r="G4207" s="9" t="str">
        <f t="shared" si="130"/>
        <v/>
      </c>
      <c r="H4207" s="52" t="str">
        <f t="shared" si="131"/>
        <v/>
      </c>
    </row>
    <row r="4208" spans="1:8">
      <c r="A4208" s="48" t="str">
        <f>('ANNEXURE B &amp; C'!AH$3)</f>
        <v>430101</v>
      </c>
      <c r="B4208" s="2">
        <v>1130201</v>
      </c>
      <c r="C4208" s="2" t="s">
        <v>110</v>
      </c>
      <c r="D4208" s="20">
        <v>0</v>
      </c>
      <c r="E4208" s="20">
        <v>0</v>
      </c>
      <c r="F4208" s="38">
        <f>('ANNEXURE B &amp; C'!AH$129)</f>
        <v>0</v>
      </c>
      <c r="G4208" s="9" t="str">
        <f t="shared" si="130"/>
        <v/>
      </c>
      <c r="H4208" s="52" t="str">
        <f t="shared" si="131"/>
        <v/>
      </c>
    </row>
    <row r="4209" spans="1:8" ht="15.75" thickBot="1">
      <c r="A4209" s="48" t="str">
        <f>('ANNEXURE B &amp; C'!AH$3)</f>
        <v>430101</v>
      </c>
      <c r="B4209" s="4">
        <v>1139995</v>
      </c>
      <c r="C4209" s="4" t="s">
        <v>111</v>
      </c>
      <c r="D4209" s="40">
        <v>0</v>
      </c>
      <c r="E4209" s="40">
        <v>0</v>
      </c>
      <c r="F4209" s="40">
        <f>SUM(F4206:F4208)</f>
        <v>0</v>
      </c>
      <c r="G4209" s="9" t="str">
        <f t="shared" si="130"/>
        <v/>
      </c>
      <c r="H4209" s="52" t="str">
        <f t="shared" si="131"/>
        <v/>
      </c>
    </row>
    <row r="4210" spans="1:8" ht="15.75" thickTop="1">
      <c r="B4210" s="1"/>
      <c r="C4210" s="1"/>
      <c r="D4210" s="31"/>
      <c r="E4210" s="31"/>
      <c r="F4210" s="31"/>
      <c r="G4210" s="9" t="str">
        <f t="shared" si="130"/>
        <v/>
      </c>
      <c r="H4210" s="52" t="str">
        <f t="shared" si="131"/>
        <v/>
      </c>
    </row>
    <row r="4211" spans="1:8" ht="15.75" thickBot="1">
      <c r="A4211" s="48" t="str">
        <f>('ANNEXURE B &amp; C'!AH$3)</f>
        <v>430101</v>
      </c>
      <c r="B4211" s="5">
        <v>1199998</v>
      </c>
      <c r="C4211" s="5" t="s">
        <v>112</v>
      </c>
      <c r="D4211" s="41">
        <v>3222838</v>
      </c>
      <c r="E4211" s="41">
        <v>2090240.94</v>
      </c>
      <c r="F4211" s="41">
        <f>SUM(F4209+F4204+F4200+F4193+F4121)</f>
        <v>3153922</v>
      </c>
      <c r="G4211" s="9" t="str">
        <f t="shared" si="130"/>
        <v/>
      </c>
      <c r="H4211" s="52">
        <f t="shared" si="131"/>
        <v>-2.138363765103924E-2</v>
      </c>
    </row>
    <row r="4212" spans="1:8">
      <c r="B4212" s="1"/>
      <c r="C4212" s="1"/>
      <c r="D4212" s="31"/>
      <c r="E4212" s="31"/>
      <c r="F4212" s="31"/>
      <c r="G4212" s="9" t="str">
        <f t="shared" si="130"/>
        <v/>
      </c>
      <c r="H4212" s="52" t="str">
        <f t="shared" si="131"/>
        <v/>
      </c>
    </row>
    <row r="4213" spans="1:8">
      <c r="A4213" s="48" t="str">
        <f>('ANNEXURE B &amp; C'!AH$3)</f>
        <v>430101</v>
      </c>
      <c r="B4213" s="1">
        <v>2200000</v>
      </c>
      <c r="C4213" s="1" t="s">
        <v>113</v>
      </c>
      <c r="D4213" s="31"/>
      <c r="E4213" s="31"/>
      <c r="F4213" s="31"/>
      <c r="G4213" s="9" t="str">
        <f t="shared" si="130"/>
        <v/>
      </c>
      <c r="H4213" s="52" t="str">
        <f t="shared" si="131"/>
        <v/>
      </c>
    </row>
    <row r="4214" spans="1:8">
      <c r="B4214" s="1"/>
      <c r="C4214" s="1"/>
      <c r="D4214" s="31"/>
      <c r="E4214" s="31"/>
      <c r="F4214" s="31"/>
      <c r="G4214" s="9" t="str">
        <f t="shared" si="130"/>
        <v/>
      </c>
      <c r="H4214" s="52" t="str">
        <f t="shared" si="131"/>
        <v/>
      </c>
    </row>
    <row r="4215" spans="1:8">
      <c r="A4215" s="48" t="str">
        <f>('ANNEXURE B &amp; C'!AH$3)</f>
        <v>430101</v>
      </c>
      <c r="B4215" s="1">
        <v>2230000</v>
      </c>
      <c r="C4215" s="1" t="s">
        <v>114</v>
      </c>
      <c r="D4215" s="31"/>
      <c r="E4215" s="31"/>
      <c r="F4215" s="31"/>
      <c r="G4215" s="9" t="str">
        <f t="shared" si="130"/>
        <v/>
      </c>
      <c r="H4215" s="52" t="str">
        <f t="shared" si="131"/>
        <v/>
      </c>
    </row>
    <row r="4216" spans="1:8">
      <c r="A4216" s="48" t="str">
        <f>('ANNEXURE B &amp; C'!AH$3)</f>
        <v>430101</v>
      </c>
      <c r="B4216" s="2">
        <v>2231202</v>
      </c>
      <c r="C4216" s="2" t="s">
        <v>115</v>
      </c>
      <c r="D4216" s="20">
        <v>0</v>
      </c>
      <c r="E4216" s="20">
        <v>0</v>
      </c>
      <c r="F4216" s="38">
        <f>('ANNEXURE B &amp; C'!AH$137)</f>
        <v>0</v>
      </c>
      <c r="G4216" s="9" t="str">
        <f t="shared" si="130"/>
        <v/>
      </c>
      <c r="H4216" s="52" t="str">
        <f t="shared" si="131"/>
        <v/>
      </c>
    </row>
    <row r="4217" spans="1:8">
      <c r="A4217" s="48" t="str">
        <f>('ANNEXURE B &amp; C'!AH$3)</f>
        <v>430101</v>
      </c>
      <c r="B4217" s="2">
        <v>2231900</v>
      </c>
      <c r="C4217" s="2" t="s">
        <v>116</v>
      </c>
      <c r="D4217" s="20">
        <v>0</v>
      </c>
      <c r="E4217" s="20">
        <v>0</v>
      </c>
      <c r="F4217" s="38">
        <f>('ANNEXURE B &amp; C'!AH$138)</f>
        <v>0</v>
      </c>
      <c r="G4217" s="9" t="str">
        <f t="shared" si="130"/>
        <v/>
      </c>
      <c r="H4217" s="52" t="str">
        <f t="shared" si="131"/>
        <v/>
      </c>
    </row>
    <row r="4218" spans="1:8">
      <c r="A4218" s="48" t="str">
        <f>('ANNEXURE B &amp; C'!AH$3)</f>
        <v>430101</v>
      </c>
      <c r="B4218" s="3">
        <v>2239995</v>
      </c>
      <c r="C4218" s="3" t="s">
        <v>117</v>
      </c>
      <c r="D4218" s="39">
        <v>0</v>
      </c>
      <c r="E4218" s="39">
        <v>0</v>
      </c>
      <c r="F4218" s="39">
        <f>SUM(F4216:F4217)</f>
        <v>0</v>
      </c>
      <c r="G4218" s="9" t="str">
        <f t="shared" si="130"/>
        <v/>
      </c>
      <c r="H4218" s="52" t="str">
        <f t="shared" si="131"/>
        <v/>
      </c>
    </row>
    <row r="4219" spans="1:8">
      <c r="B4219" s="1"/>
      <c r="C4219" s="1"/>
      <c r="D4219" s="31"/>
      <c r="E4219" s="31"/>
      <c r="F4219" s="31"/>
      <c r="G4219" s="9" t="str">
        <f t="shared" si="130"/>
        <v/>
      </c>
      <c r="H4219" s="52" t="str">
        <f t="shared" si="131"/>
        <v/>
      </c>
    </row>
    <row r="4220" spans="1:8">
      <c r="A4220" s="48" t="str">
        <f>('ANNEXURE B &amp; C'!AH$3)</f>
        <v>430101</v>
      </c>
      <c r="B4220" s="1">
        <v>2240000</v>
      </c>
      <c r="C4220" s="1" t="s">
        <v>118</v>
      </c>
      <c r="D4220" s="31"/>
      <c r="E4220" s="31"/>
      <c r="F4220" s="31"/>
      <c r="G4220" s="9" t="str">
        <f t="shared" si="130"/>
        <v/>
      </c>
      <c r="H4220" s="52" t="str">
        <f t="shared" si="131"/>
        <v/>
      </c>
    </row>
    <row r="4221" spans="1:8">
      <c r="A4221" s="48" t="str">
        <f>('ANNEXURE B &amp; C'!AH$3)</f>
        <v>430101</v>
      </c>
      <c r="B4221" s="2">
        <v>2240001</v>
      </c>
      <c r="C4221" s="2" t="s">
        <v>119</v>
      </c>
      <c r="D4221" s="20">
        <v>0</v>
      </c>
      <c r="E4221" s="20">
        <v>0</v>
      </c>
      <c r="F4221" s="38">
        <f>('ANNEXURE B &amp; C'!AH$142)</f>
        <v>0</v>
      </c>
      <c r="G4221" s="9" t="str">
        <f t="shared" si="130"/>
        <v/>
      </c>
      <c r="H4221" s="52" t="str">
        <f t="shared" si="131"/>
        <v/>
      </c>
    </row>
    <row r="4222" spans="1:8">
      <c r="A4222" s="48" t="str">
        <f>('ANNEXURE B &amp; C'!AH$3)</f>
        <v>430101</v>
      </c>
      <c r="B4222" s="2">
        <v>2240002</v>
      </c>
      <c r="C4222" s="2" t="s">
        <v>120</v>
      </c>
      <c r="D4222" s="20">
        <v>0</v>
      </c>
      <c r="E4222" s="20">
        <v>0</v>
      </c>
      <c r="F4222" s="38">
        <f>('ANNEXURE B &amp; C'!AH$143)</f>
        <v>0</v>
      </c>
      <c r="G4222" s="9" t="str">
        <f t="shared" si="130"/>
        <v/>
      </c>
      <c r="H4222" s="52" t="str">
        <f t="shared" si="131"/>
        <v/>
      </c>
    </row>
    <row r="4223" spans="1:8">
      <c r="A4223" s="48" t="str">
        <f>('ANNEXURE B &amp; C'!AH$3)</f>
        <v>430101</v>
      </c>
      <c r="B4223" s="2">
        <v>2240400</v>
      </c>
      <c r="C4223" s="2" t="s">
        <v>121</v>
      </c>
      <c r="D4223" s="20">
        <v>0</v>
      </c>
      <c r="E4223" s="20">
        <v>0</v>
      </c>
      <c r="F4223" s="38">
        <f>('ANNEXURE B &amp; C'!AH$144)</f>
        <v>0</v>
      </c>
      <c r="G4223" s="9" t="str">
        <f t="shared" si="130"/>
        <v/>
      </c>
      <c r="H4223" s="52" t="str">
        <f t="shared" si="131"/>
        <v/>
      </c>
    </row>
    <row r="4224" spans="1:8">
      <c r="A4224" s="48" t="str">
        <f>('ANNEXURE B &amp; C'!AH$3)</f>
        <v>430101</v>
      </c>
      <c r="B4224" s="2">
        <v>2240500</v>
      </c>
      <c r="C4224" s="2" t="s">
        <v>122</v>
      </c>
      <c r="D4224" s="20">
        <v>0</v>
      </c>
      <c r="E4224" s="20">
        <v>0</v>
      </c>
      <c r="F4224" s="38">
        <f>('ANNEXURE B &amp; C'!AH$145)</f>
        <v>0</v>
      </c>
      <c r="G4224" s="9" t="str">
        <f t="shared" si="130"/>
        <v/>
      </c>
      <c r="H4224" s="52" t="str">
        <f t="shared" si="131"/>
        <v/>
      </c>
    </row>
    <row r="4225" spans="1:8">
      <c r="A4225" s="48" t="str">
        <f>('ANNEXURE B &amp; C'!AH$3)</f>
        <v>430101</v>
      </c>
      <c r="B4225" s="3">
        <v>2249995</v>
      </c>
      <c r="C4225" s="3" t="s">
        <v>123</v>
      </c>
      <c r="D4225" s="39">
        <v>0</v>
      </c>
      <c r="E4225" s="39">
        <v>0</v>
      </c>
      <c r="F4225" s="39">
        <f>SUM(F4221:F4224)</f>
        <v>0</v>
      </c>
      <c r="G4225" s="9" t="str">
        <f t="shared" si="130"/>
        <v/>
      </c>
      <c r="H4225" s="52" t="str">
        <f t="shared" si="131"/>
        <v/>
      </c>
    </row>
    <row r="4226" spans="1:8">
      <c r="B4226" s="1"/>
      <c r="C4226" s="1"/>
      <c r="D4226" s="31"/>
      <c r="E4226" s="31"/>
      <c r="F4226" s="31"/>
      <c r="G4226" s="9" t="str">
        <f t="shared" si="130"/>
        <v/>
      </c>
      <c r="H4226" s="52" t="str">
        <f t="shared" si="131"/>
        <v/>
      </c>
    </row>
    <row r="4227" spans="1:8">
      <c r="A4227" s="48" t="str">
        <f>('ANNEXURE B &amp; C'!AH$3)</f>
        <v>430101</v>
      </c>
      <c r="B4227" s="1">
        <v>2260000</v>
      </c>
      <c r="C4227" s="1" t="s">
        <v>124</v>
      </c>
      <c r="D4227" s="31"/>
      <c r="E4227" s="31"/>
      <c r="F4227" s="31"/>
      <c r="G4227" s="9" t="str">
        <f t="shared" si="130"/>
        <v/>
      </c>
      <c r="H4227" s="52" t="str">
        <f t="shared" si="131"/>
        <v/>
      </c>
    </row>
    <row r="4228" spans="1:8">
      <c r="A4228" s="48" t="str">
        <f>('ANNEXURE B &amp; C'!AH$3)</f>
        <v>430101</v>
      </c>
      <c r="B4228" s="2">
        <v>2260806</v>
      </c>
      <c r="C4228" s="2" t="s">
        <v>125</v>
      </c>
      <c r="D4228" s="20">
        <v>0</v>
      </c>
      <c r="E4228" s="20">
        <v>0</v>
      </c>
      <c r="F4228" s="38">
        <f>('ANNEXURE B &amp; C'!AH$149)</f>
        <v>0</v>
      </c>
      <c r="G4228" s="9" t="str">
        <f t="shared" si="130"/>
        <v/>
      </c>
      <c r="H4228" s="52" t="str">
        <f t="shared" si="131"/>
        <v/>
      </c>
    </row>
    <row r="4229" spans="1:8">
      <c r="A4229" s="48" t="str">
        <f>('ANNEXURE B &amp; C'!AH$3)</f>
        <v>430101</v>
      </c>
      <c r="B4229" s="2">
        <v>2260808</v>
      </c>
      <c r="C4229" s="2" t="s">
        <v>126</v>
      </c>
      <c r="D4229" s="20">
        <v>0</v>
      </c>
      <c r="E4229" s="20">
        <v>-62973.96</v>
      </c>
      <c r="F4229" s="38">
        <f>('ANNEXURE B &amp; C'!AH$150)</f>
        <v>0</v>
      </c>
      <c r="G4229" s="9" t="str">
        <f t="shared" si="130"/>
        <v/>
      </c>
      <c r="H4229" s="52" t="str">
        <f t="shared" si="131"/>
        <v/>
      </c>
    </row>
    <row r="4230" spans="1:8">
      <c r="A4230" s="48" t="str">
        <f>('ANNEXURE B &amp; C'!AH$3)</f>
        <v>430101</v>
      </c>
      <c r="B4230" s="2">
        <v>2260810</v>
      </c>
      <c r="C4230" s="2" t="s">
        <v>127</v>
      </c>
      <c r="D4230" s="20">
        <v>0</v>
      </c>
      <c r="E4230" s="20">
        <v>0</v>
      </c>
      <c r="F4230" s="38">
        <f>('ANNEXURE B &amp; C'!AH$151)</f>
        <v>0</v>
      </c>
      <c r="G4230" s="9" t="str">
        <f t="shared" si="130"/>
        <v/>
      </c>
      <c r="H4230" s="52" t="str">
        <f t="shared" si="131"/>
        <v/>
      </c>
    </row>
    <row r="4231" spans="1:8">
      <c r="A4231" s="48" t="str">
        <f>('ANNEXURE B &amp; C'!AH$3)</f>
        <v>430101</v>
      </c>
      <c r="B4231" s="3">
        <v>2269995</v>
      </c>
      <c r="C4231" s="3" t="s">
        <v>128</v>
      </c>
      <c r="D4231" s="39">
        <v>0</v>
      </c>
      <c r="E4231" s="39">
        <v>-62973.96</v>
      </c>
      <c r="F4231" s="39">
        <f>SUM(F4228:F4230)</f>
        <v>0</v>
      </c>
      <c r="G4231" s="9" t="str">
        <f t="shared" si="130"/>
        <v/>
      </c>
      <c r="H4231" s="52" t="str">
        <f t="shared" si="131"/>
        <v/>
      </c>
    </row>
    <row r="4232" spans="1:8">
      <c r="B4232" s="1"/>
      <c r="C4232" s="1"/>
      <c r="D4232" s="31"/>
      <c r="E4232" s="31"/>
      <c r="F4232" s="31"/>
      <c r="G4232" s="9" t="str">
        <f t="shared" si="130"/>
        <v/>
      </c>
      <c r="H4232" s="52" t="str">
        <f t="shared" si="131"/>
        <v/>
      </c>
    </row>
    <row r="4233" spans="1:8">
      <c r="A4233" s="48" t="str">
        <f>('ANNEXURE B &amp; C'!AH$3)</f>
        <v>430101</v>
      </c>
      <c r="B4233" s="1">
        <v>2270000</v>
      </c>
      <c r="C4233" s="1" t="s">
        <v>129</v>
      </c>
      <c r="D4233" s="31"/>
      <c r="E4233" s="31"/>
      <c r="F4233" s="31"/>
      <c r="G4233" s="9" t="str">
        <f t="shared" si="130"/>
        <v/>
      </c>
      <c r="H4233" s="52" t="str">
        <f t="shared" si="131"/>
        <v/>
      </c>
    </row>
    <row r="4234" spans="1:8">
      <c r="A4234" s="48" t="str">
        <f>('ANNEXURE B &amp; C'!AH$3)</f>
        <v>430101</v>
      </c>
      <c r="B4234" s="2">
        <v>2271701</v>
      </c>
      <c r="C4234" s="2" t="s">
        <v>130</v>
      </c>
      <c r="D4234" s="20">
        <v>0</v>
      </c>
      <c r="E4234" s="20">
        <v>0</v>
      </c>
      <c r="F4234" s="38">
        <f>('ANNEXURE B &amp; C'!AH$155)</f>
        <v>0</v>
      </c>
      <c r="G4234" s="9" t="str">
        <f t="shared" ref="G4234:G4297" si="132">IF(E4234&lt;0.01,"",IF(E4234&gt;F4234,"BUDGET ERROR - INSUFICIENT",""))</f>
        <v/>
      </c>
      <c r="H4234" s="52" t="str">
        <f t="shared" ref="H4234:H4297" si="133">IF(F4234&lt;0.1,"",IF(D4234=0,"NO ORIGINAL BUDGET",(F4234-D4234)/D4234))</f>
        <v/>
      </c>
    </row>
    <row r="4235" spans="1:8">
      <c r="A4235" s="48" t="str">
        <f>('ANNEXURE B &amp; C'!AH$3)</f>
        <v>430101</v>
      </c>
      <c r="B4235" s="2">
        <v>2271702</v>
      </c>
      <c r="C4235" s="2" t="s">
        <v>131</v>
      </c>
      <c r="D4235" s="20">
        <v>0</v>
      </c>
      <c r="E4235" s="20">
        <v>0</v>
      </c>
      <c r="F4235" s="38">
        <f>('ANNEXURE B &amp; C'!AH$156)</f>
        <v>0</v>
      </c>
      <c r="G4235" s="9" t="str">
        <f t="shared" si="132"/>
        <v/>
      </c>
      <c r="H4235" s="52" t="str">
        <f t="shared" si="133"/>
        <v/>
      </c>
    </row>
    <row r="4236" spans="1:8">
      <c r="A4236" s="48" t="str">
        <f>('ANNEXURE B &amp; C'!AH$3)</f>
        <v>430101</v>
      </c>
      <c r="B4236" s="2">
        <v>2271703</v>
      </c>
      <c r="C4236" s="2" t="s">
        <v>132</v>
      </c>
      <c r="D4236" s="20">
        <v>0</v>
      </c>
      <c r="E4236" s="20">
        <v>0</v>
      </c>
      <c r="F4236" s="38">
        <f>('ANNEXURE B &amp; C'!AH$157)</f>
        <v>0</v>
      </c>
      <c r="G4236" s="9" t="str">
        <f t="shared" si="132"/>
        <v/>
      </c>
      <c r="H4236" s="52" t="str">
        <f t="shared" si="133"/>
        <v/>
      </c>
    </row>
    <row r="4237" spans="1:8">
      <c r="A4237" s="48" t="str">
        <f>('ANNEXURE B &amp; C'!AH$3)</f>
        <v>430101</v>
      </c>
      <c r="B4237" s="2">
        <v>2271704</v>
      </c>
      <c r="C4237" s="2" t="s">
        <v>133</v>
      </c>
      <c r="D4237" s="20">
        <v>0</v>
      </c>
      <c r="E4237" s="20">
        <v>0</v>
      </c>
      <c r="F4237" s="38">
        <f>('ANNEXURE B &amp; C'!AH$158)</f>
        <v>0</v>
      </c>
      <c r="G4237" s="9" t="str">
        <f t="shared" si="132"/>
        <v/>
      </c>
      <c r="H4237" s="52" t="str">
        <f t="shared" si="133"/>
        <v/>
      </c>
    </row>
    <row r="4238" spans="1:8">
      <c r="A4238" s="48" t="str">
        <f>('ANNEXURE B &amp; C'!AH$3)</f>
        <v>430101</v>
      </c>
      <c r="B4238" s="3">
        <v>2279995</v>
      </c>
      <c r="C4238" s="3" t="s">
        <v>134</v>
      </c>
      <c r="D4238" s="35">
        <v>0</v>
      </c>
      <c r="E4238" s="35">
        <v>0</v>
      </c>
      <c r="F4238" s="35">
        <f>SUM(F4234:F4237)</f>
        <v>0</v>
      </c>
      <c r="G4238" s="9" t="str">
        <f t="shared" si="132"/>
        <v/>
      </c>
      <c r="H4238" s="52" t="str">
        <f t="shared" si="133"/>
        <v/>
      </c>
    </row>
    <row r="4239" spans="1:8">
      <c r="B4239" s="1"/>
      <c r="C4239" s="1"/>
      <c r="D4239" s="31"/>
      <c r="E4239" s="31"/>
      <c r="F4239" s="31"/>
      <c r="G4239" s="9" t="str">
        <f t="shared" si="132"/>
        <v/>
      </c>
      <c r="H4239" s="52" t="str">
        <f t="shared" si="133"/>
        <v/>
      </c>
    </row>
    <row r="4240" spans="1:8">
      <c r="A4240" s="48" t="str">
        <f>('ANNEXURE B &amp; C'!AH$3)</f>
        <v>430101</v>
      </c>
      <c r="B4240" s="1">
        <v>2280000</v>
      </c>
      <c r="C4240" s="1" t="s">
        <v>135</v>
      </c>
      <c r="D4240" s="31"/>
      <c r="E4240" s="31"/>
      <c r="F4240" s="31"/>
      <c r="G4240" s="9" t="str">
        <f t="shared" si="132"/>
        <v/>
      </c>
      <c r="H4240" s="52" t="str">
        <f t="shared" si="133"/>
        <v/>
      </c>
    </row>
    <row r="4241" spans="1:8">
      <c r="A4241" s="48" t="str">
        <f>('ANNEXURE B &amp; C'!AH$3)</f>
        <v>430101</v>
      </c>
      <c r="B4241" s="2">
        <v>2280001</v>
      </c>
      <c r="C4241" s="2" t="s">
        <v>136</v>
      </c>
      <c r="D4241" s="20">
        <v>0</v>
      </c>
      <c r="E4241" s="20">
        <v>0</v>
      </c>
      <c r="F4241" s="38">
        <f>('ANNEXURE B &amp; C'!AH$162)</f>
        <v>0</v>
      </c>
      <c r="G4241" s="9" t="str">
        <f t="shared" si="132"/>
        <v/>
      </c>
      <c r="H4241" s="52" t="str">
        <f t="shared" si="133"/>
        <v/>
      </c>
    </row>
    <row r="4242" spans="1:8">
      <c r="A4242" s="48" t="str">
        <f>('ANNEXURE B &amp; C'!AH$3)</f>
        <v>430101</v>
      </c>
      <c r="B4242" s="2">
        <v>2280002</v>
      </c>
      <c r="C4242" s="2" t="s">
        <v>137</v>
      </c>
      <c r="D4242" s="20">
        <v>0</v>
      </c>
      <c r="E4242" s="20">
        <v>0</v>
      </c>
      <c r="F4242" s="38">
        <f>('ANNEXURE B &amp; C'!AH$163)</f>
        <v>0</v>
      </c>
      <c r="G4242" s="9" t="str">
        <f t="shared" si="132"/>
        <v/>
      </c>
      <c r="H4242" s="52" t="str">
        <f t="shared" si="133"/>
        <v/>
      </c>
    </row>
    <row r="4243" spans="1:8">
      <c r="A4243" s="48" t="str">
        <f>('ANNEXURE B &amp; C'!AH$3)</f>
        <v>430101</v>
      </c>
      <c r="B4243" s="3">
        <v>2289995</v>
      </c>
      <c r="C4243" s="3" t="s">
        <v>138</v>
      </c>
      <c r="D4243" s="39">
        <v>0</v>
      </c>
      <c r="E4243" s="39">
        <v>0</v>
      </c>
      <c r="F4243" s="39">
        <f>SUM(F4241:F4242)</f>
        <v>0</v>
      </c>
      <c r="G4243" s="9" t="str">
        <f t="shared" si="132"/>
        <v/>
      </c>
      <c r="H4243" s="52" t="str">
        <f t="shared" si="133"/>
        <v/>
      </c>
    </row>
    <row r="4244" spans="1:8">
      <c r="B4244" s="1"/>
      <c r="C4244" s="1"/>
      <c r="D4244" s="31"/>
      <c r="E4244" s="31"/>
      <c r="F4244" s="31"/>
      <c r="G4244" s="9" t="str">
        <f t="shared" si="132"/>
        <v/>
      </c>
      <c r="H4244" s="52" t="str">
        <f t="shared" si="133"/>
        <v/>
      </c>
    </row>
    <row r="4245" spans="1:8">
      <c r="A4245" s="48" t="str">
        <f>('ANNEXURE B &amp; C'!AH$3)</f>
        <v>430101</v>
      </c>
      <c r="B4245" s="1">
        <v>2300000</v>
      </c>
      <c r="C4245" s="1" t="s">
        <v>139</v>
      </c>
      <c r="D4245" s="31"/>
      <c r="E4245" s="31"/>
      <c r="F4245" s="31"/>
      <c r="G4245" s="9" t="str">
        <f t="shared" si="132"/>
        <v/>
      </c>
      <c r="H4245" s="52" t="str">
        <f t="shared" si="133"/>
        <v/>
      </c>
    </row>
    <row r="4246" spans="1:8">
      <c r="A4246" s="48" t="str">
        <f>('ANNEXURE B &amp; C'!AH$3)</f>
        <v>430101</v>
      </c>
      <c r="B4246" s="2">
        <v>2300001</v>
      </c>
      <c r="C4246" s="2" t="s">
        <v>140</v>
      </c>
      <c r="D4246" s="20">
        <v>0</v>
      </c>
      <c r="E4246" s="20">
        <v>0</v>
      </c>
      <c r="F4246" s="38">
        <f>('ANNEXURE B &amp; C'!AH$167)</f>
        <v>0</v>
      </c>
      <c r="G4246" s="9" t="str">
        <f t="shared" si="132"/>
        <v/>
      </c>
      <c r="H4246" s="52" t="str">
        <f t="shared" si="133"/>
        <v/>
      </c>
    </row>
    <row r="4247" spans="1:8">
      <c r="A4247" s="48" t="str">
        <f>('ANNEXURE B &amp; C'!AH$3)</f>
        <v>430101</v>
      </c>
      <c r="B4247" s="2">
        <v>2300002</v>
      </c>
      <c r="C4247" s="2" t="s">
        <v>141</v>
      </c>
      <c r="D4247" s="20">
        <v>0</v>
      </c>
      <c r="E4247" s="20">
        <v>0</v>
      </c>
      <c r="F4247" s="38">
        <f>('ANNEXURE B &amp; C'!AH$168)</f>
        <v>0</v>
      </c>
      <c r="G4247" s="9" t="str">
        <f t="shared" si="132"/>
        <v/>
      </c>
      <c r="H4247" s="52" t="str">
        <f t="shared" si="133"/>
        <v/>
      </c>
    </row>
    <row r="4248" spans="1:8">
      <c r="A4248" s="48" t="str">
        <f>('ANNEXURE B &amp; C'!AH$3)</f>
        <v>430101</v>
      </c>
      <c r="B4248" s="2">
        <v>2300003</v>
      </c>
      <c r="C4248" s="2" t="s">
        <v>142</v>
      </c>
      <c r="D4248" s="20">
        <v>0</v>
      </c>
      <c r="E4248" s="20">
        <v>0</v>
      </c>
      <c r="F4248" s="38">
        <f>('ANNEXURE B &amp; C'!AH$169)</f>
        <v>0</v>
      </c>
      <c r="G4248" s="9" t="str">
        <f t="shared" si="132"/>
        <v/>
      </c>
      <c r="H4248" s="52" t="str">
        <f t="shared" si="133"/>
        <v/>
      </c>
    </row>
    <row r="4249" spans="1:8">
      <c r="A4249" s="48" t="str">
        <f>('ANNEXURE B &amp; C'!AH$3)</f>
        <v>430101</v>
      </c>
      <c r="B4249" s="2">
        <v>2300204</v>
      </c>
      <c r="C4249" s="2" t="s">
        <v>143</v>
      </c>
      <c r="D4249" s="20">
        <v>0</v>
      </c>
      <c r="E4249" s="20">
        <v>0</v>
      </c>
      <c r="F4249" s="38">
        <f>('ANNEXURE B &amp; C'!AH$170)</f>
        <v>0</v>
      </c>
      <c r="G4249" s="9" t="str">
        <f t="shared" si="132"/>
        <v/>
      </c>
      <c r="H4249" s="52" t="str">
        <f t="shared" si="133"/>
        <v/>
      </c>
    </row>
    <row r="4250" spans="1:8">
      <c r="A4250" s="48" t="str">
        <f>('ANNEXURE B &amp; C'!AH$3)</f>
        <v>430101</v>
      </c>
      <c r="B4250" s="2">
        <v>2300800</v>
      </c>
      <c r="C4250" s="2" t="s">
        <v>144</v>
      </c>
      <c r="D4250" s="20">
        <v>0</v>
      </c>
      <c r="E4250" s="20">
        <v>0</v>
      </c>
      <c r="F4250" s="38">
        <f>('ANNEXURE B &amp; C'!AH$171)</f>
        <v>0</v>
      </c>
      <c r="G4250" s="9" t="str">
        <f t="shared" si="132"/>
        <v/>
      </c>
      <c r="H4250" s="52" t="str">
        <f t="shared" si="133"/>
        <v/>
      </c>
    </row>
    <row r="4251" spans="1:8">
      <c r="A4251" s="48" t="str">
        <f>('ANNEXURE B &amp; C'!AH$3)</f>
        <v>430101</v>
      </c>
      <c r="B4251" s="2">
        <v>2300801</v>
      </c>
      <c r="C4251" s="2" t="s">
        <v>145</v>
      </c>
      <c r="D4251" s="20">
        <v>0</v>
      </c>
      <c r="E4251" s="20">
        <v>0</v>
      </c>
      <c r="F4251" s="38">
        <f>('ANNEXURE B &amp; C'!AH$172)</f>
        <v>0</v>
      </c>
      <c r="G4251" s="9" t="str">
        <f t="shared" si="132"/>
        <v/>
      </c>
      <c r="H4251" s="52" t="str">
        <f t="shared" si="133"/>
        <v/>
      </c>
    </row>
    <row r="4252" spans="1:8">
      <c r="A4252" s="48" t="str">
        <f>('ANNEXURE B &amp; C'!AH$3)</f>
        <v>430101</v>
      </c>
      <c r="B4252" s="2">
        <v>2300803</v>
      </c>
      <c r="C4252" s="2" t="s">
        <v>146</v>
      </c>
      <c r="D4252" s="20">
        <v>0</v>
      </c>
      <c r="E4252" s="20">
        <v>0</v>
      </c>
      <c r="F4252" s="38">
        <f>('ANNEXURE B &amp; C'!AH$173)</f>
        <v>0</v>
      </c>
      <c r="G4252" s="9" t="str">
        <f t="shared" si="132"/>
        <v/>
      </c>
      <c r="H4252" s="52" t="str">
        <f t="shared" si="133"/>
        <v/>
      </c>
    </row>
    <row r="4253" spans="1:8">
      <c r="A4253" s="48" t="str">
        <f>('ANNEXURE B &amp; C'!AH$3)</f>
        <v>430101</v>
      </c>
      <c r="B4253" s="2">
        <v>2301503</v>
      </c>
      <c r="C4253" s="2" t="s">
        <v>147</v>
      </c>
      <c r="D4253" s="20">
        <v>0</v>
      </c>
      <c r="E4253" s="20">
        <v>0</v>
      </c>
      <c r="F4253" s="38">
        <f>('ANNEXURE B &amp; C'!AH$174)</f>
        <v>0</v>
      </c>
      <c r="G4253" s="9" t="str">
        <f t="shared" si="132"/>
        <v/>
      </c>
      <c r="H4253" s="52" t="str">
        <f t="shared" si="133"/>
        <v/>
      </c>
    </row>
    <row r="4254" spans="1:8">
      <c r="A4254" s="48" t="str">
        <f>('ANNEXURE B &amp; C'!AH$3)</f>
        <v>430101</v>
      </c>
      <c r="B4254" s="2">
        <v>2301802</v>
      </c>
      <c r="C4254" s="2" t="s">
        <v>148</v>
      </c>
      <c r="D4254" s="20">
        <v>0</v>
      </c>
      <c r="E4254" s="20">
        <v>0</v>
      </c>
      <c r="F4254" s="38">
        <f>('ANNEXURE B &amp; C'!AH$175)</f>
        <v>0</v>
      </c>
      <c r="G4254" s="9" t="str">
        <f t="shared" si="132"/>
        <v/>
      </c>
      <c r="H4254" s="52" t="str">
        <f t="shared" si="133"/>
        <v/>
      </c>
    </row>
    <row r="4255" spans="1:8">
      <c r="A4255" s="48" t="str">
        <f>('ANNEXURE B &amp; C'!AH$3)</f>
        <v>430101</v>
      </c>
      <c r="B4255" s="2">
        <v>2301803</v>
      </c>
      <c r="C4255" s="2" t="s">
        <v>149</v>
      </c>
      <c r="D4255" s="20">
        <v>0</v>
      </c>
      <c r="E4255" s="20">
        <v>0</v>
      </c>
      <c r="F4255" s="38">
        <f>('ANNEXURE B &amp; C'!AH$176)</f>
        <v>0</v>
      </c>
      <c r="G4255" s="9" t="str">
        <f t="shared" si="132"/>
        <v/>
      </c>
      <c r="H4255" s="52" t="str">
        <f t="shared" si="133"/>
        <v/>
      </c>
    </row>
    <row r="4256" spans="1:8">
      <c r="A4256" s="48" t="str">
        <f>('ANNEXURE B &amp; C'!AH$3)</f>
        <v>430101</v>
      </c>
      <c r="B4256" s="2">
        <v>2301900</v>
      </c>
      <c r="C4256" s="2" t="s">
        <v>150</v>
      </c>
      <c r="D4256" s="20">
        <v>0</v>
      </c>
      <c r="E4256" s="20">
        <v>-1411.58</v>
      </c>
      <c r="F4256" s="38">
        <f>('ANNEXURE B &amp; C'!AH$177)</f>
        <v>-3332</v>
      </c>
      <c r="G4256" s="9" t="str">
        <f t="shared" si="132"/>
        <v/>
      </c>
      <c r="H4256" s="52" t="str">
        <f t="shared" si="133"/>
        <v/>
      </c>
    </row>
    <row r="4257" spans="1:8">
      <c r="A4257" s="48" t="str">
        <f>('ANNEXURE B &amp; C'!AH$3)</f>
        <v>430101</v>
      </c>
      <c r="B4257" s="2">
        <v>2301901</v>
      </c>
      <c r="C4257" s="2" t="s">
        <v>151</v>
      </c>
      <c r="D4257" s="20">
        <v>0</v>
      </c>
      <c r="E4257" s="20">
        <v>0</v>
      </c>
      <c r="F4257" s="38">
        <f>('ANNEXURE B &amp; C'!AH$178)</f>
        <v>0</v>
      </c>
      <c r="G4257" s="9" t="str">
        <f t="shared" si="132"/>
        <v/>
      </c>
      <c r="H4257" s="52" t="str">
        <f t="shared" si="133"/>
        <v/>
      </c>
    </row>
    <row r="4258" spans="1:8">
      <c r="A4258" s="48" t="str">
        <f>('ANNEXURE B &amp; C'!AH$3)</f>
        <v>430101</v>
      </c>
      <c r="B4258" s="3">
        <v>2309995</v>
      </c>
      <c r="C4258" s="3" t="s">
        <v>152</v>
      </c>
      <c r="D4258" s="39">
        <v>0</v>
      </c>
      <c r="E4258" s="39">
        <v>-1411.58</v>
      </c>
      <c r="F4258" s="39">
        <f>SUM(F4246:F4257)</f>
        <v>-3332</v>
      </c>
      <c r="G4258" s="9" t="str">
        <f t="shared" si="132"/>
        <v/>
      </c>
      <c r="H4258" s="52" t="str">
        <f t="shared" si="133"/>
        <v/>
      </c>
    </row>
    <row r="4259" spans="1:8">
      <c r="B4259" s="1"/>
      <c r="C4259" s="1"/>
      <c r="D4259" s="31"/>
      <c r="E4259" s="31"/>
      <c r="F4259" s="31"/>
      <c r="G4259" s="9" t="str">
        <f t="shared" si="132"/>
        <v/>
      </c>
      <c r="H4259" s="52" t="str">
        <f t="shared" si="133"/>
        <v/>
      </c>
    </row>
    <row r="4260" spans="1:8" ht="15.75" thickBot="1">
      <c r="A4260" s="48" t="str">
        <f>('ANNEXURE B &amp; C'!AH$3)</f>
        <v>430101</v>
      </c>
      <c r="B4260" s="4">
        <v>2359997</v>
      </c>
      <c r="C4260" s="4" t="s">
        <v>153</v>
      </c>
      <c r="D4260" s="40">
        <v>0</v>
      </c>
      <c r="E4260" s="40">
        <v>-64385.54</v>
      </c>
      <c r="F4260" s="40">
        <f>SUM(F4258+F4243+F4238+F4231+F4225+F4218)</f>
        <v>-3332</v>
      </c>
      <c r="G4260" s="9" t="str">
        <f t="shared" si="132"/>
        <v/>
      </c>
      <c r="H4260" s="52" t="str">
        <f t="shared" si="133"/>
        <v/>
      </c>
    </row>
    <row r="4261" spans="1:8" ht="15.75" thickTop="1">
      <c r="B4261" s="1"/>
      <c r="C4261" s="1"/>
      <c r="D4261" s="31"/>
      <c r="E4261" s="31"/>
      <c r="F4261" s="31"/>
      <c r="G4261" s="9" t="str">
        <f t="shared" si="132"/>
        <v/>
      </c>
      <c r="H4261" s="52" t="str">
        <f t="shared" si="133"/>
        <v/>
      </c>
    </row>
    <row r="4262" spans="1:8" ht="15.75" thickBot="1">
      <c r="A4262" s="48" t="str">
        <f>('ANNEXURE B &amp; C'!AH$3)</f>
        <v>430101</v>
      </c>
      <c r="B4262" s="5">
        <v>2379995</v>
      </c>
      <c r="C4262" s="5" t="s">
        <v>154</v>
      </c>
      <c r="D4262" s="41">
        <v>0</v>
      </c>
      <c r="E4262" s="41">
        <v>-64385.54</v>
      </c>
      <c r="F4262" s="41">
        <f>SUM(F4260)</f>
        <v>-3332</v>
      </c>
      <c r="G4262" s="9" t="str">
        <f t="shared" si="132"/>
        <v/>
      </c>
      <c r="H4262" s="52" t="str">
        <f t="shared" si="133"/>
        <v/>
      </c>
    </row>
    <row r="4263" spans="1:8">
      <c r="B4263" s="1"/>
      <c r="C4263" s="1"/>
      <c r="D4263" s="31"/>
      <c r="E4263" s="31"/>
      <c r="F4263" s="31"/>
      <c r="G4263" s="9" t="str">
        <f t="shared" si="132"/>
        <v/>
      </c>
      <c r="H4263" s="52" t="str">
        <f t="shared" si="133"/>
        <v/>
      </c>
    </row>
    <row r="4264" spans="1:8" ht="15.75" thickBot="1">
      <c r="A4264" s="48" t="str">
        <f>('ANNEXURE B &amp; C'!AH$3)</f>
        <v>430101</v>
      </c>
      <c r="B4264" s="5">
        <v>2459998</v>
      </c>
      <c r="C4264" s="5" t="s">
        <v>155</v>
      </c>
      <c r="D4264" s="41">
        <v>0</v>
      </c>
      <c r="E4264" s="41">
        <v>-64385.54</v>
      </c>
      <c r="F4264" s="41">
        <f>SUM(F4262)</f>
        <v>-3332</v>
      </c>
      <c r="G4264" s="9" t="str">
        <f t="shared" si="132"/>
        <v/>
      </c>
      <c r="H4264" s="52" t="str">
        <f t="shared" si="133"/>
        <v/>
      </c>
    </row>
    <row r="4265" spans="1:8">
      <c r="B4265" s="1"/>
      <c r="C4265" s="1"/>
      <c r="D4265" s="31"/>
      <c r="E4265" s="31"/>
      <c r="F4265" s="31"/>
      <c r="G4265" s="9" t="str">
        <f t="shared" si="132"/>
        <v/>
      </c>
      <c r="H4265" s="52" t="str">
        <f t="shared" si="133"/>
        <v/>
      </c>
    </row>
    <row r="4266" spans="1:8">
      <c r="A4266" s="48" t="str">
        <f>('ANNEXURE B &amp; C'!AH$3)</f>
        <v>430101</v>
      </c>
      <c r="B4266" s="1">
        <v>3010000</v>
      </c>
      <c r="C4266" s="1" t="s">
        <v>156</v>
      </c>
      <c r="D4266" s="31"/>
      <c r="E4266" s="31"/>
      <c r="F4266" s="31"/>
      <c r="G4266" s="9" t="str">
        <f t="shared" si="132"/>
        <v/>
      </c>
      <c r="H4266" s="52" t="str">
        <f t="shared" si="133"/>
        <v/>
      </c>
    </row>
    <row r="4267" spans="1:8">
      <c r="A4267" s="48" t="str">
        <f>('ANNEXURE B &amp; C'!AH$3)</f>
        <v>430101</v>
      </c>
      <c r="B4267" s="2">
        <v>3010001</v>
      </c>
      <c r="C4267" s="2" t="s">
        <v>112</v>
      </c>
      <c r="D4267" s="38">
        <v>3222838</v>
      </c>
      <c r="E4267" s="38">
        <v>2090240.94</v>
      </c>
      <c r="F4267" s="38">
        <f>('ANNEXURE B &amp; C'!AH$188)</f>
        <v>3153922</v>
      </c>
      <c r="G4267" s="9" t="str">
        <f t="shared" si="132"/>
        <v/>
      </c>
      <c r="H4267" s="52">
        <f t="shared" si="133"/>
        <v>-2.138363765103924E-2</v>
      </c>
    </row>
    <row r="4268" spans="1:8">
      <c r="A4268" s="48" t="str">
        <f>('ANNEXURE B &amp; C'!AH$3)</f>
        <v>430101</v>
      </c>
      <c r="B4268" s="2">
        <v>3010002</v>
      </c>
      <c r="C4268" s="2" t="s">
        <v>155</v>
      </c>
      <c r="D4268" s="38">
        <v>0</v>
      </c>
      <c r="E4268" s="38">
        <v>-64385.54</v>
      </c>
      <c r="F4268" s="38">
        <f>('ANNEXURE B &amp; C'!AH$189)</f>
        <v>-3332</v>
      </c>
      <c r="G4268" s="9" t="str">
        <f t="shared" si="132"/>
        <v/>
      </c>
      <c r="H4268" s="52" t="str">
        <f t="shared" si="133"/>
        <v/>
      </c>
    </row>
    <row r="4269" spans="1:8">
      <c r="A4269" s="48" t="str">
        <f>('ANNEXURE B &amp; C'!AH$3)</f>
        <v>430101</v>
      </c>
      <c r="B4269" s="2"/>
      <c r="C4269" s="1" t="s">
        <v>338</v>
      </c>
      <c r="D4269" s="39"/>
      <c r="E4269" s="39"/>
      <c r="F4269" s="39">
        <f>('ANNEXURE B &amp; C'!AH$190)</f>
        <v>0</v>
      </c>
      <c r="G4269" s="9" t="str">
        <f t="shared" si="132"/>
        <v/>
      </c>
      <c r="H4269" s="52" t="str">
        <f t="shared" si="133"/>
        <v/>
      </c>
    </row>
    <row r="4270" spans="1:8" ht="15.75" thickBot="1">
      <c r="A4270" s="48" t="str">
        <f>('ANNEXURE B &amp; C'!AH$3)</f>
        <v>430101</v>
      </c>
      <c r="B4270" s="5">
        <v>3019995</v>
      </c>
      <c r="C4270" s="5" t="s">
        <v>339</v>
      </c>
      <c r="D4270" s="37">
        <v>3222838</v>
      </c>
      <c r="E4270" s="37">
        <v>2025855.4</v>
      </c>
      <c r="F4270" s="37">
        <f>('ANNEXURE B &amp; C'!AH$191)</f>
        <v>3150590</v>
      </c>
      <c r="G4270" s="9" t="str">
        <f t="shared" si="132"/>
        <v/>
      </c>
      <c r="H4270" s="52">
        <f t="shared" si="133"/>
        <v>-2.2417509040168943E-2</v>
      </c>
    </row>
    <row r="4271" spans="1:8">
      <c r="B4271" s="1"/>
      <c r="C4271" s="1"/>
      <c r="D4271" s="31"/>
      <c r="E4271" s="31"/>
      <c r="F4271" s="31"/>
      <c r="G4271" s="9" t="str">
        <f t="shared" si="132"/>
        <v/>
      </c>
      <c r="H4271" s="52" t="str">
        <f t="shared" si="133"/>
        <v/>
      </c>
    </row>
    <row r="4272" spans="1:8">
      <c r="A4272" s="48" t="str">
        <f>('ANNEXURE B &amp; C'!AH$3)</f>
        <v>430101</v>
      </c>
      <c r="B4272" s="1">
        <v>4030000</v>
      </c>
      <c r="C4272" s="1" t="s">
        <v>157</v>
      </c>
      <c r="D4272" s="31"/>
      <c r="E4272" s="31"/>
      <c r="F4272" s="31"/>
      <c r="G4272" s="9" t="str">
        <f t="shared" si="132"/>
        <v/>
      </c>
      <c r="H4272" s="52" t="str">
        <f t="shared" si="133"/>
        <v/>
      </c>
    </row>
    <row r="4273" spans="1:8">
      <c r="A4273" s="48" t="str">
        <f>('ANNEXURE B &amp; C'!AH$3)</f>
        <v>430101</v>
      </c>
      <c r="B4273" s="2">
        <v>4030001</v>
      </c>
      <c r="C4273" s="2" t="s">
        <v>158</v>
      </c>
      <c r="D4273" s="20">
        <v>7100</v>
      </c>
      <c r="E4273" s="20">
        <v>6228.07</v>
      </c>
      <c r="F4273" s="38">
        <f>('ANNEXURE B &amp; C'!AH$194)</f>
        <v>6229</v>
      </c>
      <c r="G4273" s="9" t="str">
        <f t="shared" si="132"/>
        <v/>
      </c>
      <c r="H4273" s="52">
        <f t="shared" si="133"/>
        <v>-0.12267605633802817</v>
      </c>
    </row>
    <row r="4274" spans="1:8">
      <c r="A4274" s="48" t="str">
        <f>('ANNEXURE B &amp; C'!AH$3)</f>
        <v>430101</v>
      </c>
      <c r="B4274" s="2">
        <v>4030002</v>
      </c>
      <c r="C4274" s="2" t="s">
        <v>159</v>
      </c>
      <c r="D4274" s="20">
        <v>0</v>
      </c>
      <c r="E4274" s="20">
        <v>0</v>
      </c>
      <c r="F4274" s="38">
        <f>('ANNEXURE B &amp; C'!AH$195)</f>
        <v>0</v>
      </c>
      <c r="G4274" s="9" t="str">
        <f t="shared" si="132"/>
        <v/>
      </c>
      <c r="H4274" s="52" t="str">
        <f t="shared" si="133"/>
        <v/>
      </c>
    </row>
    <row r="4275" spans="1:8">
      <c r="A4275" s="48" t="str">
        <f>('ANNEXURE B &amp; C'!AH$3)</f>
        <v>430101</v>
      </c>
      <c r="B4275" s="2">
        <v>4030003</v>
      </c>
      <c r="C4275" s="2" t="s">
        <v>160</v>
      </c>
      <c r="D4275" s="20">
        <v>0</v>
      </c>
      <c r="E4275" s="20">
        <v>0</v>
      </c>
      <c r="F4275" s="38">
        <f>('ANNEXURE B &amp; C'!AH$196)</f>
        <v>0</v>
      </c>
      <c r="G4275" s="9" t="str">
        <f t="shared" si="132"/>
        <v/>
      </c>
      <c r="H4275" s="52" t="str">
        <f t="shared" si="133"/>
        <v/>
      </c>
    </row>
    <row r="4276" spans="1:8">
      <c r="A4276" s="48" t="str">
        <f>('ANNEXURE B &amp; C'!AH$3)</f>
        <v>430101</v>
      </c>
      <c r="B4276" s="2">
        <v>4030004</v>
      </c>
      <c r="C4276" s="2" t="s">
        <v>161</v>
      </c>
      <c r="D4276" s="20">
        <v>0</v>
      </c>
      <c r="E4276" s="20">
        <v>0</v>
      </c>
      <c r="F4276" s="38">
        <f>('ANNEXURE B &amp; C'!AH$197)</f>
        <v>0</v>
      </c>
      <c r="G4276" s="9" t="str">
        <f t="shared" si="132"/>
        <v/>
      </c>
      <c r="H4276" s="52" t="str">
        <f t="shared" si="133"/>
        <v/>
      </c>
    </row>
    <row r="4277" spans="1:8">
      <c r="A4277" s="48" t="str">
        <f>('ANNEXURE B &amp; C'!AH$3)</f>
        <v>430101</v>
      </c>
      <c r="B4277" s="2">
        <v>4030005</v>
      </c>
      <c r="C4277" s="2" t="s">
        <v>162</v>
      </c>
      <c r="D4277" s="20">
        <v>0</v>
      </c>
      <c r="E4277" s="20">
        <v>0</v>
      </c>
      <c r="F4277" s="38">
        <f>('ANNEXURE B &amp; C'!AH$198)</f>
        <v>0</v>
      </c>
      <c r="G4277" s="9" t="str">
        <f t="shared" si="132"/>
        <v/>
      </c>
      <c r="H4277" s="52" t="str">
        <f t="shared" si="133"/>
        <v/>
      </c>
    </row>
    <row r="4278" spans="1:8" ht="15.75" thickBot="1">
      <c r="A4278" s="48" t="str">
        <f>('ANNEXURE B &amp; C'!AH$3)</f>
        <v>430101</v>
      </c>
      <c r="B4278" s="3">
        <v>4039995</v>
      </c>
      <c r="C4278" s="3" t="s">
        <v>163</v>
      </c>
      <c r="D4278" s="42">
        <v>7100</v>
      </c>
      <c r="E4278" s="36">
        <v>6228.07</v>
      </c>
      <c r="F4278" s="43">
        <f>SUM(F4273:F4277)</f>
        <v>6229</v>
      </c>
      <c r="G4278" s="9" t="str">
        <f t="shared" si="132"/>
        <v/>
      </c>
      <c r="H4278" s="52">
        <f t="shared" si="133"/>
        <v>-0.12267605633802817</v>
      </c>
    </row>
    <row r="4279" spans="1:8" ht="15.75" thickTop="1">
      <c r="B4279" s="2"/>
      <c r="C4279" s="2"/>
      <c r="D4279" s="32"/>
      <c r="E4279" s="32"/>
      <c r="G4279" s="9" t="str">
        <f t="shared" si="132"/>
        <v/>
      </c>
      <c r="H4279" s="52" t="str">
        <f t="shared" si="133"/>
        <v/>
      </c>
    </row>
    <row r="4280" spans="1:8">
      <c r="A4280" s="48" t="str">
        <f>('ANNEXURE B &amp; C'!AH$3)</f>
        <v>430101</v>
      </c>
      <c r="B4280" s="1">
        <v>4030000</v>
      </c>
      <c r="C4280" s="1" t="s">
        <v>164</v>
      </c>
      <c r="D4280" s="31"/>
      <c r="E4280" s="31"/>
      <c r="F4280" s="31"/>
      <c r="G4280" s="9" t="str">
        <f t="shared" si="132"/>
        <v/>
      </c>
      <c r="H4280" s="52" t="str">
        <f t="shared" si="133"/>
        <v/>
      </c>
    </row>
    <row r="4281" spans="1:8">
      <c r="A4281" s="48" t="str">
        <f>('ANNEXURE B &amp; C'!AH$3)</f>
        <v>430101</v>
      </c>
      <c r="B4281" s="2">
        <v>4031001</v>
      </c>
      <c r="C4281" s="2" t="s">
        <v>158</v>
      </c>
      <c r="D4281" s="20">
        <v>0</v>
      </c>
      <c r="E4281" s="20">
        <v>0</v>
      </c>
      <c r="F4281" s="38">
        <f>('ANNEXURE B &amp; C'!AH$202)</f>
        <v>0</v>
      </c>
      <c r="G4281" s="9" t="str">
        <f t="shared" si="132"/>
        <v/>
      </c>
      <c r="H4281" s="52" t="str">
        <f t="shared" si="133"/>
        <v/>
      </c>
    </row>
    <row r="4282" spans="1:8">
      <c r="A4282" s="48" t="str">
        <f>('ANNEXURE B &amp; C'!AH$3)</f>
        <v>430101</v>
      </c>
      <c r="B4282" s="2">
        <v>4031002</v>
      </c>
      <c r="C4282" s="2" t="s">
        <v>159</v>
      </c>
      <c r="D4282" s="20">
        <v>0</v>
      </c>
      <c r="E4282" s="20">
        <v>0</v>
      </c>
      <c r="F4282" s="38">
        <f>('ANNEXURE B &amp; C'!AH$203)</f>
        <v>0</v>
      </c>
      <c r="G4282" s="9" t="str">
        <f t="shared" si="132"/>
        <v/>
      </c>
      <c r="H4282" s="52" t="str">
        <f t="shared" si="133"/>
        <v/>
      </c>
    </row>
    <row r="4283" spans="1:8">
      <c r="A4283" s="48" t="str">
        <f>('ANNEXURE B &amp; C'!AH$3)</f>
        <v>430101</v>
      </c>
      <c r="B4283" s="2">
        <v>4031003</v>
      </c>
      <c r="C4283" s="2" t="s">
        <v>160</v>
      </c>
      <c r="D4283" s="20">
        <v>0</v>
      </c>
      <c r="E4283" s="20">
        <v>0</v>
      </c>
      <c r="F4283" s="38">
        <f>('ANNEXURE B &amp; C'!AH$204)</f>
        <v>0</v>
      </c>
      <c r="G4283" s="9" t="str">
        <f t="shared" si="132"/>
        <v/>
      </c>
      <c r="H4283" s="52" t="str">
        <f t="shared" si="133"/>
        <v/>
      </c>
    </row>
    <row r="4284" spans="1:8">
      <c r="A4284" s="48" t="str">
        <f>('ANNEXURE B &amp; C'!AH$3)</f>
        <v>430101</v>
      </c>
      <c r="B4284" s="2">
        <v>4031004</v>
      </c>
      <c r="C4284" s="2" t="s">
        <v>161</v>
      </c>
      <c r="D4284" s="20">
        <v>0</v>
      </c>
      <c r="E4284" s="20">
        <v>0</v>
      </c>
      <c r="F4284" s="38">
        <f>('ANNEXURE B &amp; C'!AH$205)</f>
        <v>0</v>
      </c>
      <c r="G4284" s="9" t="str">
        <f t="shared" si="132"/>
        <v/>
      </c>
      <c r="H4284" s="52" t="str">
        <f t="shared" si="133"/>
        <v/>
      </c>
    </row>
    <row r="4285" spans="1:8">
      <c r="A4285" s="48" t="str">
        <f>('ANNEXURE B &amp; C'!AH$3)</f>
        <v>430101</v>
      </c>
      <c r="B4285" s="2">
        <v>4031005</v>
      </c>
      <c r="C4285" s="2" t="s">
        <v>162</v>
      </c>
      <c r="D4285" s="20">
        <v>0</v>
      </c>
      <c r="E4285" s="20">
        <v>0</v>
      </c>
      <c r="F4285" s="38">
        <f>('ANNEXURE B &amp; C'!AH$206)</f>
        <v>0</v>
      </c>
      <c r="G4285" s="9" t="str">
        <f t="shared" si="132"/>
        <v/>
      </c>
      <c r="H4285" s="52" t="str">
        <f t="shared" si="133"/>
        <v/>
      </c>
    </row>
    <row r="4286" spans="1:8">
      <c r="A4286" s="48" t="str">
        <f>('ANNEXURE B &amp; C'!AH$3)</f>
        <v>430101</v>
      </c>
      <c r="B4286" s="3">
        <v>4039995</v>
      </c>
      <c r="C4286" s="3" t="s">
        <v>165</v>
      </c>
      <c r="D4286" s="39">
        <v>0</v>
      </c>
      <c r="E4286" s="39">
        <v>0</v>
      </c>
      <c r="F4286" s="39">
        <f>SUM(F4281:F4285)</f>
        <v>0</v>
      </c>
      <c r="G4286" s="9" t="str">
        <f t="shared" si="132"/>
        <v/>
      </c>
      <c r="H4286" s="52" t="str">
        <f t="shared" si="133"/>
        <v/>
      </c>
    </row>
    <row r="4287" spans="1:8">
      <c r="B4287" s="2"/>
      <c r="C4287" s="2"/>
      <c r="D4287" s="32"/>
      <c r="E4287" s="32"/>
      <c r="G4287" s="9" t="str">
        <f t="shared" si="132"/>
        <v/>
      </c>
      <c r="H4287" s="52" t="str">
        <f t="shared" si="133"/>
        <v/>
      </c>
    </row>
    <row r="4288" spans="1:8" ht="15.75" thickBot="1">
      <c r="A4288" s="48" t="str">
        <f>('ANNEXURE B &amp; C'!AH$3)</f>
        <v>430101</v>
      </c>
      <c r="B4288" s="5">
        <v>4039995</v>
      </c>
      <c r="C4288" s="5" t="s">
        <v>166</v>
      </c>
      <c r="D4288" s="41">
        <v>7100</v>
      </c>
      <c r="E4288" s="41">
        <v>6228.07</v>
      </c>
      <c r="F4288" s="41">
        <f>SUM(F4286+F4278)</f>
        <v>6229</v>
      </c>
      <c r="G4288" s="9" t="str">
        <f t="shared" si="132"/>
        <v/>
      </c>
      <c r="H4288" s="52">
        <f t="shared" si="133"/>
        <v>-0.12267605633802817</v>
      </c>
    </row>
    <row r="4289" spans="1:8">
      <c r="G4289" s="9" t="str">
        <f t="shared" si="132"/>
        <v/>
      </c>
      <c r="H4289" s="52" t="str">
        <f t="shared" si="133"/>
        <v/>
      </c>
    </row>
    <row r="4290" spans="1:8">
      <c r="A4290" s="48" t="str">
        <f>('ANNEXURE B &amp; C'!AI$3)</f>
        <v>430201</v>
      </c>
      <c r="B4290" s="1">
        <v>1000000</v>
      </c>
      <c r="C4290" s="1" t="s">
        <v>0</v>
      </c>
      <c r="D4290" s="31"/>
      <c r="E4290" s="31"/>
      <c r="G4290" s="9" t="str">
        <f t="shared" si="132"/>
        <v/>
      </c>
      <c r="H4290" s="52" t="str">
        <f t="shared" si="133"/>
        <v/>
      </c>
    </row>
    <row r="4291" spans="1:8">
      <c r="B4291" s="1"/>
      <c r="C4291" s="1"/>
      <c r="D4291" s="31"/>
      <c r="E4291" s="31"/>
      <c r="G4291" s="9" t="str">
        <f t="shared" si="132"/>
        <v/>
      </c>
      <c r="H4291" s="52" t="str">
        <f t="shared" si="133"/>
        <v/>
      </c>
    </row>
    <row r="4292" spans="1:8">
      <c r="A4292" s="48" t="str">
        <f>('ANNEXURE B &amp; C'!AI$3)</f>
        <v>430201</v>
      </c>
      <c r="B4292" s="1">
        <v>1020000</v>
      </c>
      <c r="C4292" s="1" t="s">
        <v>2</v>
      </c>
      <c r="D4292" s="31"/>
      <c r="E4292" s="31"/>
      <c r="F4292" s="31"/>
      <c r="G4292" s="9" t="str">
        <f t="shared" si="132"/>
        <v/>
      </c>
      <c r="H4292" s="52" t="str">
        <f t="shared" si="133"/>
        <v/>
      </c>
    </row>
    <row r="4293" spans="1:8">
      <c r="A4293" s="48" t="str">
        <f>('ANNEXURE B &amp; C'!AI$3)</f>
        <v>430201</v>
      </c>
      <c r="B4293" s="2">
        <v>1020001</v>
      </c>
      <c r="C4293" s="2" t="s">
        <v>3</v>
      </c>
      <c r="D4293" s="20">
        <v>0</v>
      </c>
      <c r="E4293" s="20">
        <v>0</v>
      </c>
      <c r="F4293" s="38">
        <f>('ANNEXURE B &amp; C'!AI$10)</f>
        <v>0</v>
      </c>
      <c r="G4293" s="9" t="str">
        <f t="shared" si="132"/>
        <v/>
      </c>
      <c r="H4293" s="52" t="str">
        <f t="shared" si="133"/>
        <v/>
      </c>
    </row>
    <row r="4294" spans="1:8">
      <c r="A4294" s="48" t="str">
        <f>('ANNEXURE B &amp; C'!AI$3)</f>
        <v>430201</v>
      </c>
      <c r="B4294" s="2">
        <v>1020002</v>
      </c>
      <c r="C4294" s="2" t="s">
        <v>4</v>
      </c>
      <c r="D4294" s="20">
        <v>3249922</v>
      </c>
      <c r="E4294" s="20">
        <v>1666522.19</v>
      </c>
      <c r="F4294" s="38">
        <f>('ANNEXURE B &amp; C'!AI$11)</f>
        <v>3312149</v>
      </c>
      <c r="G4294" s="9" t="str">
        <f t="shared" si="132"/>
        <v/>
      </c>
      <c r="H4294" s="52">
        <f t="shared" si="133"/>
        <v>1.9147228764259575E-2</v>
      </c>
    </row>
    <row r="4295" spans="1:8">
      <c r="A4295" s="48" t="str">
        <f>('ANNEXURE B &amp; C'!AI$3)</f>
        <v>430201</v>
      </c>
      <c r="B4295" s="2">
        <v>1020004</v>
      </c>
      <c r="C4295" s="2" t="s">
        <v>5</v>
      </c>
      <c r="D4295" s="20">
        <v>46932</v>
      </c>
      <c r="E4295" s="20">
        <v>16572</v>
      </c>
      <c r="F4295" s="38">
        <f>('ANNEXURE B &amp; C'!AI$12)</f>
        <v>33144</v>
      </c>
      <c r="G4295" s="9" t="str">
        <f t="shared" si="132"/>
        <v/>
      </c>
      <c r="H4295" s="52">
        <f t="shared" si="133"/>
        <v>-0.29378675530554843</v>
      </c>
    </row>
    <row r="4296" spans="1:8">
      <c r="A4296" s="48" t="str">
        <f>('ANNEXURE B &amp; C'!AI$3)</f>
        <v>430201</v>
      </c>
      <c r="B4296" s="2">
        <v>1020005</v>
      </c>
      <c r="C4296" s="2" t="s">
        <v>6</v>
      </c>
      <c r="D4296" s="20">
        <v>720</v>
      </c>
      <c r="E4296" s="20">
        <v>393.6</v>
      </c>
      <c r="F4296" s="38">
        <f>('ANNEXURE B &amp; C'!AI$13)</f>
        <v>788</v>
      </c>
      <c r="G4296" s="9" t="str">
        <f t="shared" si="132"/>
        <v/>
      </c>
      <c r="H4296" s="52">
        <f t="shared" si="133"/>
        <v>9.4444444444444442E-2</v>
      </c>
    </row>
    <row r="4297" spans="1:8">
      <c r="A4297" s="48" t="str">
        <f>('ANNEXURE B &amp; C'!AI$3)</f>
        <v>430201</v>
      </c>
      <c r="B4297" s="2">
        <v>1020006</v>
      </c>
      <c r="C4297" s="2" t="s">
        <v>7</v>
      </c>
      <c r="D4297" s="20">
        <v>269337</v>
      </c>
      <c r="E4297" s="20">
        <v>123346</v>
      </c>
      <c r="F4297" s="38">
        <f>('ANNEXURE B &amp; C'!AI$14)</f>
        <v>273090</v>
      </c>
      <c r="G4297" s="9" t="str">
        <f t="shared" si="132"/>
        <v/>
      </c>
      <c r="H4297" s="52">
        <f t="shared" si="133"/>
        <v>1.3934216242105614E-2</v>
      </c>
    </row>
    <row r="4298" spans="1:8">
      <c r="A4298" s="48" t="str">
        <f>('ANNEXURE B &amp; C'!AI$3)</f>
        <v>430201</v>
      </c>
      <c r="B4298" s="2">
        <v>1020007</v>
      </c>
      <c r="C4298" s="2" t="s">
        <v>8</v>
      </c>
      <c r="D4298" s="20">
        <v>0</v>
      </c>
      <c r="E4298" s="20">
        <v>0</v>
      </c>
      <c r="F4298" s="38">
        <f>('ANNEXURE B &amp; C'!AI$15)</f>
        <v>0</v>
      </c>
      <c r="G4298" s="9" t="str">
        <f t="shared" ref="G4298:G4361" si="134">IF(E4298&lt;0.01,"",IF(E4298&gt;F4298,"BUDGET ERROR - INSUFICIENT",""))</f>
        <v/>
      </c>
      <c r="H4298" s="52" t="str">
        <f t="shared" ref="H4298:H4361" si="135">IF(F4298&lt;0.1,"",IF(D4298=0,"NO ORIGINAL BUDGET",(F4298-D4298)/D4298))</f>
        <v/>
      </c>
    </row>
    <row r="4299" spans="1:8">
      <c r="A4299" s="48" t="str">
        <f>('ANNEXURE B &amp; C'!AI$3)</f>
        <v>430201</v>
      </c>
      <c r="B4299" s="2">
        <v>1020009</v>
      </c>
      <c r="C4299" s="2" t="s">
        <v>9</v>
      </c>
      <c r="D4299" s="20">
        <v>0</v>
      </c>
      <c r="E4299" s="20">
        <v>0</v>
      </c>
      <c r="F4299" s="38">
        <f>('ANNEXURE B &amp; C'!AI$16)</f>
        <v>0</v>
      </c>
      <c r="G4299" s="9" t="str">
        <f t="shared" si="134"/>
        <v/>
      </c>
      <c r="H4299" s="52" t="str">
        <f t="shared" si="135"/>
        <v/>
      </c>
    </row>
    <row r="4300" spans="1:8">
      <c r="A4300" s="48" t="str">
        <f>('ANNEXURE B &amp; C'!AI$3)</f>
        <v>430201</v>
      </c>
      <c r="B4300" s="2">
        <v>1020010</v>
      </c>
      <c r="C4300" s="2" t="s">
        <v>10</v>
      </c>
      <c r="D4300" s="20">
        <v>0</v>
      </c>
      <c r="E4300" s="20">
        <v>0</v>
      </c>
      <c r="F4300" s="38">
        <f>('ANNEXURE B &amp; C'!AI$17)</f>
        <v>0</v>
      </c>
      <c r="G4300" s="9" t="str">
        <f t="shared" si="134"/>
        <v/>
      </c>
      <c r="H4300" s="52" t="str">
        <f t="shared" si="135"/>
        <v/>
      </c>
    </row>
    <row r="4301" spans="1:8">
      <c r="A4301" s="48" t="str">
        <f>('ANNEXURE B &amp; C'!AI$3)</f>
        <v>430201</v>
      </c>
      <c r="B4301" s="2">
        <v>1020011</v>
      </c>
      <c r="C4301" s="2" t="s">
        <v>11</v>
      </c>
      <c r="D4301" s="20">
        <v>0</v>
      </c>
      <c r="E4301" s="20">
        <v>0</v>
      </c>
      <c r="F4301" s="38">
        <f>('ANNEXURE B &amp; C'!AI$18)</f>
        <v>0</v>
      </c>
      <c r="G4301" s="9" t="str">
        <f t="shared" si="134"/>
        <v/>
      </c>
      <c r="H4301" s="52" t="str">
        <f t="shared" si="135"/>
        <v/>
      </c>
    </row>
    <row r="4302" spans="1:8">
      <c r="A4302" s="48" t="str">
        <f>('ANNEXURE B &amp; C'!AI$3)</f>
        <v>430201</v>
      </c>
      <c r="B4302" s="2">
        <v>1020012</v>
      </c>
      <c r="C4302" s="2" t="s">
        <v>12</v>
      </c>
      <c r="D4302" s="20">
        <v>486299</v>
      </c>
      <c r="E4302" s="20">
        <v>280589.58</v>
      </c>
      <c r="F4302" s="38">
        <f>('ANNEXURE B &amp; C'!AI$19)</f>
        <v>523740</v>
      </c>
      <c r="G4302" s="9" t="str">
        <f t="shared" si="134"/>
        <v/>
      </c>
      <c r="H4302" s="52">
        <f t="shared" si="135"/>
        <v>7.6991727311797889E-2</v>
      </c>
    </row>
    <row r="4303" spans="1:8">
      <c r="A4303" s="48" t="str">
        <f>('ANNEXURE B &amp; C'!AI$3)</f>
        <v>430201</v>
      </c>
      <c r="B4303" s="2">
        <v>1020013</v>
      </c>
      <c r="C4303" s="2" t="s">
        <v>13</v>
      </c>
      <c r="D4303" s="20">
        <v>22637</v>
      </c>
      <c r="E4303" s="20">
        <v>11444.6</v>
      </c>
      <c r="F4303" s="38">
        <f>('ANNEXURE B &amp; C'!AI$20)</f>
        <v>22765</v>
      </c>
      <c r="G4303" s="9" t="str">
        <f t="shared" si="134"/>
        <v/>
      </c>
      <c r="H4303" s="52">
        <f t="shared" si="135"/>
        <v>5.6544595131863759E-3</v>
      </c>
    </row>
    <row r="4304" spans="1:8">
      <c r="A4304" s="48" t="str">
        <f>('ANNEXURE B &amp; C'!AI$3)</f>
        <v>430201</v>
      </c>
      <c r="B4304" s="2">
        <v>1020014</v>
      </c>
      <c r="C4304" s="2" t="s">
        <v>14</v>
      </c>
      <c r="D4304" s="20">
        <v>0</v>
      </c>
      <c r="E4304" s="20">
        <v>0</v>
      </c>
      <c r="F4304" s="38">
        <f>('ANNEXURE B &amp; C'!AI$21)</f>
        <v>0</v>
      </c>
      <c r="G4304" s="9" t="str">
        <f t="shared" si="134"/>
        <v/>
      </c>
      <c r="H4304" s="52" t="str">
        <f t="shared" si="135"/>
        <v/>
      </c>
    </row>
    <row r="4305" spans="1:8" ht="15.75" thickBot="1">
      <c r="A4305" s="48" t="str">
        <f>('ANNEXURE B &amp; C'!AI$3)</f>
        <v>430201</v>
      </c>
      <c r="B4305" s="3">
        <v>1029990</v>
      </c>
      <c r="C4305" s="3" t="s">
        <v>15</v>
      </c>
      <c r="D4305" s="41">
        <v>4075847</v>
      </c>
      <c r="E4305" s="41">
        <v>2098867.9700000002</v>
      </c>
      <c r="F4305" s="41">
        <f>SUM(F4293:F4304)</f>
        <v>4165676</v>
      </c>
      <c r="G4305" s="9" t="str">
        <f t="shared" si="134"/>
        <v/>
      </c>
      <c r="H4305" s="52">
        <f t="shared" si="135"/>
        <v>2.2039345441573249E-2</v>
      </c>
    </row>
    <row r="4306" spans="1:8">
      <c r="B4306" s="1"/>
      <c r="C4306" s="1"/>
      <c r="D4306" s="31"/>
      <c r="E4306" s="31"/>
      <c r="F4306" s="31"/>
      <c r="G4306" s="9" t="str">
        <f t="shared" si="134"/>
        <v/>
      </c>
      <c r="H4306" s="52" t="str">
        <f t="shared" si="135"/>
        <v/>
      </c>
    </row>
    <row r="4307" spans="1:8">
      <c r="A4307" s="48" t="str">
        <f>('ANNEXURE B &amp; C'!AI$3)</f>
        <v>430201</v>
      </c>
      <c r="B4307" s="1">
        <v>1030000</v>
      </c>
      <c r="C4307" s="1" t="s">
        <v>16</v>
      </c>
      <c r="D4307" s="31"/>
      <c r="E4307" s="31"/>
      <c r="F4307" s="31"/>
      <c r="G4307" s="9" t="str">
        <f t="shared" si="134"/>
        <v/>
      </c>
      <c r="H4307" s="52" t="str">
        <f t="shared" si="135"/>
        <v/>
      </c>
    </row>
    <row r="4308" spans="1:8">
      <c r="A4308" s="48" t="str">
        <f>('ANNEXURE B &amp; C'!AI$3)</f>
        <v>430201</v>
      </c>
      <c r="B4308" s="2">
        <v>1030001</v>
      </c>
      <c r="C4308" s="2" t="s">
        <v>17</v>
      </c>
      <c r="D4308" s="20">
        <v>64998</v>
      </c>
      <c r="E4308" s="20">
        <v>32988.239999999998</v>
      </c>
      <c r="F4308" s="38">
        <f>('ANNEXURE B &amp; C'!AI$25)</f>
        <v>65902</v>
      </c>
      <c r="G4308" s="9" t="str">
        <f t="shared" si="134"/>
        <v/>
      </c>
      <c r="H4308" s="52">
        <f t="shared" si="135"/>
        <v>1.3908120249853842E-2</v>
      </c>
    </row>
    <row r="4309" spans="1:8">
      <c r="A4309" s="48" t="str">
        <f>('ANNEXURE B &amp; C'!AI$3)</f>
        <v>430201</v>
      </c>
      <c r="B4309" s="2">
        <v>1030002</v>
      </c>
      <c r="C4309" s="2" t="s">
        <v>18</v>
      </c>
      <c r="D4309" s="20">
        <v>282638</v>
      </c>
      <c r="E4309" s="20">
        <v>135609.9</v>
      </c>
      <c r="F4309" s="38">
        <f>('ANNEXURE B &amp; C'!AI$26)</f>
        <v>273877</v>
      </c>
      <c r="G4309" s="9" t="str">
        <f t="shared" si="134"/>
        <v/>
      </c>
      <c r="H4309" s="52">
        <f t="shared" si="135"/>
        <v>-3.0997247362350426E-2</v>
      </c>
    </row>
    <row r="4310" spans="1:8">
      <c r="A4310" s="48" t="str">
        <f>('ANNEXURE B &amp; C'!AI$3)</f>
        <v>430201</v>
      </c>
      <c r="B4310" s="2">
        <v>1030003</v>
      </c>
      <c r="C4310" s="2" t="s">
        <v>19</v>
      </c>
      <c r="D4310" s="20">
        <v>714983</v>
      </c>
      <c r="E4310" s="20">
        <v>362870.64</v>
      </c>
      <c r="F4310" s="38">
        <f>('ANNEXURE B &amp; C'!AI$27)</f>
        <v>724909</v>
      </c>
      <c r="G4310" s="9" t="str">
        <f t="shared" si="134"/>
        <v/>
      </c>
      <c r="H4310" s="52">
        <f t="shared" si="135"/>
        <v>1.388284756420782E-2</v>
      </c>
    </row>
    <row r="4311" spans="1:8">
      <c r="A4311" s="48" t="str">
        <f>('ANNEXURE B &amp; C'!AI$3)</f>
        <v>430201</v>
      </c>
      <c r="B4311" s="2">
        <v>1030004</v>
      </c>
      <c r="C4311" s="2" t="s">
        <v>20</v>
      </c>
      <c r="D4311" s="20">
        <v>0</v>
      </c>
      <c r="E4311" s="20">
        <v>0</v>
      </c>
      <c r="F4311" s="38">
        <f>('ANNEXURE B &amp; C'!AI$28)</f>
        <v>0</v>
      </c>
      <c r="G4311" s="9" t="str">
        <f t="shared" si="134"/>
        <v/>
      </c>
      <c r="H4311" s="52" t="str">
        <f t="shared" si="135"/>
        <v/>
      </c>
    </row>
    <row r="4312" spans="1:8">
      <c r="A4312" s="48" t="str">
        <f>('ANNEXURE B &amp; C'!AI$3)</f>
        <v>430201</v>
      </c>
      <c r="B4312" s="3">
        <v>1039990</v>
      </c>
      <c r="C4312" s="3" t="s">
        <v>21</v>
      </c>
      <c r="D4312" s="39">
        <v>1062619</v>
      </c>
      <c r="E4312" s="39">
        <v>531468.78</v>
      </c>
      <c r="F4312" s="39">
        <f>SUM(F4308:F4311)</f>
        <v>1064688</v>
      </c>
      <c r="G4312" s="9" t="str">
        <f t="shared" si="134"/>
        <v/>
      </c>
      <c r="H4312" s="52">
        <f t="shared" si="135"/>
        <v>1.9470760451300042E-3</v>
      </c>
    </row>
    <row r="4313" spans="1:8">
      <c r="B4313" s="1"/>
      <c r="C4313" s="1"/>
      <c r="D4313" s="31"/>
      <c r="E4313" s="31"/>
      <c r="F4313" s="31"/>
      <c r="G4313" s="9" t="str">
        <f t="shared" si="134"/>
        <v/>
      </c>
      <c r="H4313" s="52" t="str">
        <f t="shared" si="135"/>
        <v/>
      </c>
    </row>
    <row r="4314" spans="1:8">
      <c r="A4314" s="48" t="str">
        <f>('ANNEXURE B &amp; C'!AI$3)</f>
        <v>430201</v>
      </c>
      <c r="B4314" s="1">
        <v>1040000</v>
      </c>
      <c r="C4314" s="1" t="s">
        <v>22</v>
      </c>
      <c r="D4314" s="31"/>
      <c r="E4314" s="31"/>
      <c r="F4314" s="31"/>
      <c r="G4314" s="9" t="str">
        <f t="shared" si="134"/>
        <v/>
      </c>
      <c r="H4314" s="52" t="str">
        <f t="shared" si="135"/>
        <v/>
      </c>
    </row>
    <row r="4315" spans="1:8">
      <c r="A4315" s="48" t="str">
        <f>('ANNEXURE B &amp; C'!AI$3)</f>
        <v>430201</v>
      </c>
      <c r="B4315" s="2">
        <v>1040001</v>
      </c>
      <c r="C4315" s="2" t="s">
        <v>23</v>
      </c>
      <c r="D4315" s="20">
        <v>0</v>
      </c>
      <c r="E4315" s="20">
        <v>0</v>
      </c>
      <c r="F4315" s="38">
        <f>('ANNEXURE B &amp; C'!AI$32)</f>
        <v>0</v>
      </c>
      <c r="G4315" s="9" t="str">
        <f t="shared" si="134"/>
        <v/>
      </c>
      <c r="H4315" s="52" t="str">
        <f t="shared" si="135"/>
        <v/>
      </c>
    </row>
    <row r="4316" spans="1:8">
      <c r="A4316" s="48" t="str">
        <f>('ANNEXURE B &amp; C'!AI$3)</f>
        <v>430201</v>
      </c>
      <c r="B4316" s="2">
        <v>1040002</v>
      </c>
      <c r="C4316" s="2" t="s">
        <v>24</v>
      </c>
      <c r="D4316" s="20">
        <v>0</v>
      </c>
      <c r="E4316" s="20">
        <v>0</v>
      </c>
      <c r="F4316" s="38">
        <f>('ANNEXURE B &amp; C'!AI$33)</f>
        <v>0</v>
      </c>
      <c r="G4316" s="9" t="str">
        <f t="shared" si="134"/>
        <v/>
      </c>
      <c r="H4316" s="52" t="str">
        <f t="shared" si="135"/>
        <v/>
      </c>
    </row>
    <row r="4317" spans="1:8">
      <c r="A4317" s="48" t="str">
        <f>('ANNEXURE B &amp; C'!AI$3)</f>
        <v>430201</v>
      </c>
      <c r="B4317" s="2">
        <v>1040003</v>
      </c>
      <c r="C4317" s="2" t="s">
        <v>25</v>
      </c>
      <c r="D4317" s="20">
        <v>0</v>
      </c>
      <c r="E4317" s="20">
        <v>0</v>
      </c>
      <c r="F4317" s="38">
        <f>('ANNEXURE B &amp; C'!AI$34)</f>
        <v>0</v>
      </c>
      <c r="G4317" s="9" t="str">
        <f t="shared" si="134"/>
        <v/>
      </c>
      <c r="H4317" s="52" t="str">
        <f t="shared" si="135"/>
        <v/>
      </c>
    </row>
    <row r="4318" spans="1:8">
      <c r="A4318" s="48" t="str">
        <f>('ANNEXURE B &amp; C'!AI$3)</f>
        <v>430201</v>
      </c>
      <c r="B4318" s="2">
        <v>1040004</v>
      </c>
      <c r="C4318" s="2" t="s">
        <v>26</v>
      </c>
      <c r="D4318" s="20">
        <v>0</v>
      </c>
      <c r="E4318" s="20">
        <v>0</v>
      </c>
      <c r="F4318" s="38">
        <f>('ANNEXURE B &amp; C'!AI$35)</f>
        <v>0</v>
      </c>
      <c r="G4318" s="9" t="str">
        <f t="shared" si="134"/>
        <v/>
      </c>
      <c r="H4318" s="52" t="str">
        <f t="shared" si="135"/>
        <v/>
      </c>
    </row>
    <row r="4319" spans="1:8">
      <c r="A4319" s="48" t="str">
        <f>('ANNEXURE B &amp; C'!AI$3)</f>
        <v>430201</v>
      </c>
      <c r="B4319" s="2">
        <v>1040005</v>
      </c>
      <c r="C4319" s="2" t="s">
        <v>27</v>
      </c>
      <c r="D4319" s="20">
        <v>0</v>
      </c>
      <c r="E4319" s="20">
        <v>0</v>
      </c>
      <c r="F4319" s="38">
        <f>('ANNEXURE B &amp; C'!AI$36)</f>
        <v>0</v>
      </c>
      <c r="G4319" s="9" t="str">
        <f t="shared" si="134"/>
        <v/>
      </c>
      <c r="H4319" s="52" t="str">
        <f t="shared" si="135"/>
        <v/>
      </c>
    </row>
    <row r="4320" spans="1:8">
      <c r="A4320" s="48" t="str">
        <f>('ANNEXURE B &amp; C'!AI$3)</f>
        <v>430201</v>
      </c>
      <c r="B4320" s="2">
        <v>1040006</v>
      </c>
      <c r="C4320" s="2" t="s">
        <v>28</v>
      </c>
      <c r="D4320" s="20">
        <v>0</v>
      </c>
      <c r="E4320" s="20">
        <v>0</v>
      </c>
      <c r="F4320" s="38">
        <f>('ANNEXURE B &amp; C'!AI$37)</f>
        <v>0</v>
      </c>
      <c r="G4320" s="9" t="str">
        <f t="shared" si="134"/>
        <v/>
      </c>
      <c r="H4320" s="52" t="str">
        <f t="shared" si="135"/>
        <v/>
      </c>
    </row>
    <row r="4321" spans="1:8">
      <c r="A4321" s="48" t="str">
        <f>('ANNEXURE B &amp; C'!AI$3)</f>
        <v>430201</v>
      </c>
      <c r="B4321" s="2">
        <v>1040007</v>
      </c>
      <c r="C4321" s="2" t="s">
        <v>29</v>
      </c>
      <c r="D4321" s="20">
        <v>0</v>
      </c>
      <c r="E4321" s="20">
        <v>0</v>
      </c>
      <c r="F4321" s="38">
        <f>('ANNEXURE B &amp; C'!AI$38)</f>
        <v>0</v>
      </c>
      <c r="G4321" s="9" t="str">
        <f t="shared" si="134"/>
        <v/>
      </c>
      <c r="H4321" s="52" t="str">
        <f t="shared" si="135"/>
        <v/>
      </c>
    </row>
    <row r="4322" spans="1:8">
      <c r="A4322" s="48" t="str">
        <f>('ANNEXURE B &amp; C'!AI$3)</f>
        <v>430201</v>
      </c>
      <c r="B4322" s="2">
        <v>1040008</v>
      </c>
      <c r="C4322" s="2" t="s">
        <v>30</v>
      </c>
      <c r="D4322" s="20">
        <v>0</v>
      </c>
      <c r="E4322" s="20">
        <v>0</v>
      </c>
      <c r="F4322" s="38">
        <f>('ANNEXURE B &amp; C'!AI$39)</f>
        <v>0</v>
      </c>
      <c r="G4322" s="9" t="str">
        <f t="shared" si="134"/>
        <v/>
      </c>
      <c r="H4322" s="52" t="str">
        <f t="shared" si="135"/>
        <v/>
      </c>
    </row>
    <row r="4323" spans="1:8">
      <c r="A4323" s="48" t="str">
        <f>('ANNEXURE B &amp; C'!AI$3)</f>
        <v>430201</v>
      </c>
      <c r="B4323" s="3">
        <v>1049990</v>
      </c>
      <c r="C4323" s="3" t="s">
        <v>31</v>
      </c>
      <c r="D4323" s="39">
        <v>0</v>
      </c>
      <c r="E4323" s="39">
        <v>0</v>
      </c>
      <c r="F4323" s="39">
        <f>SUM(F4315:F4322)</f>
        <v>0</v>
      </c>
      <c r="G4323" s="9" t="str">
        <f t="shared" si="134"/>
        <v/>
      </c>
      <c r="H4323" s="52" t="str">
        <f t="shared" si="135"/>
        <v/>
      </c>
    </row>
    <row r="4324" spans="1:8">
      <c r="B4324" s="1"/>
      <c r="C4324" s="1"/>
      <c r="D4324" s="31"/>
      <c r="E4324" s="31"/>
      <c r="F4324" s="31"/>
      <c r="G4324" s="9" t="str">
        <f t="shared" si="134"/>
        <v/>
      </c>
      <c r="H4324" s="52" t="str">
        <f t="shared" si="135"/>
        <v/>
      </c>
    </row>
    <row r="4325" spans="1:8" ht="15.75" thickBot="1">
      <c r="A4325" s="48" t="str">
        <f>('ANNEXURE B &amp; C'!AI$3)</f>
        <v>430201</v>
      </c>
      <c r="B4325" s="4">
        <v>1049995</v>
      </c>
      <c r="C4325" s="4" t="s">
        <v>32</v>
      </c>
      <c r="D4325" s="40">
        <v>5138466</v>
      </c>
      <c r="E4325" s="40">
        <v>2630336.75</v>
      </c>
      <c r="F4325" s="40">
        <f>SUM(F4323+F4312+F4305)</f>
        <v>5230364</v>
      </c>
      <c r="G4325" s="9" t="str">
        <f t="shared" si="134"/>
        <v/>
      </c>
      <c r="H4325" s="52">
        <f t="shared" si="135"/>
        <v>1.7884325789058447E-2</v>
      </c>
    </row>
    <row r="4326" spans="1:8" ht="15.75" thickTop="1">
      <c r="B4326" s="1"/>
      <c r="C4326" s="1"/>
      <c r="D4326" s="31"/>
      <c r="E4326" s="31"/>
      <c r="F4326" s="31"/>
      <c r="G4326" s="9" t="str">
        <f t="shared" si="134"/>
        <v/>
      </c>
      <c r="H4326" s="52" t="str">
        <f t="shared" si="135"/>
        <v/>
      </c>
    </row>
    <row r="4327" spans="1:8">
      <c r="A4327" s="48" t="str">
        <f>('ANNEXURE B &amp; C'!AI$3)</f>
        <v>430201</v>
      </c>
      <c r="B4327" s="1">
        <v>1050000</v>
      </c>
      <c r="C4327" s="1" t="s">
        <v>33</v>
      </c>
      <c r="D4327" s="31"/>
      <c r="E4327" s="31"/>
      <c r="F4327" s="31"/>
      <c r="G4327" s="9" t="str">
        <f t="shared" si="134"/>
        <v/>
      </c>
      <c r="H4327" s="52" t="str">
        <f t="shared" si="135"/>
        <v/>
      </c>
    </row>
    <row r="4328" spans="1:8">
      <c r="B4328" s="1"/>
      <c r="C4328" s="1"/>
      <c r="D4328" s="31"/>
      <c r="E4328" s="31"/>
      <c r="F4328" s="31"/>
      <c r="G4328" s="9" t="str">
        <f t="shared" si="134"/>
        <v/>
      </c>
      <c r="H4328" s="52" t="str">
        <f t="shared" si="135"/>
        <v/>
      </c>
    </row>
    <row r="4329" spans="1:8">
      <c r="A4329" s="48" t="str">
        <f>('ANNEXURE B &amp; C'!AI$3)</f>
        <v>430201</v>
      </c>
      <c r="B4329" s="1">
        <v>1060000</v>
      </c>
      <c r="C4329" s="1" t="s">
        <v>34</v>
      </c>
      <c r="D4329" s="31"/>
      <c r="E4329" s="31"/>
      <c r="F4329" s="31"/>
      <c r="G4329" s="9" t="str">
        <f t="shared" si="134"/>
        <v/>
      </c>
      <c r="H4329" s="52" t="str">
        <f t="shared" si="135"/>
        <v/>
      </c>
    </row>
    <row r="4330" spans="1:8">
      <c r="A4330" s="48" t="str">
        <f>('ANNEXURE B &amp; C'!AI$3)</f>
        <v>430201</v>
      </c>
      <c r="B4330" s="2">
        <v>1060001</v>
      </c>
      <c r="C4330" s="2" t="s">
        <v>35</v>
      </c>
      <c r="D4330" s="20">
        <v>0</v>
      </c>
      <c r="E4330" s="20">
        <v>0</v>
      </c>
      <c r="F4330" s="38">
        <f>('ANNEXURE B &amp; C'!AI$47)</f>
        <v>0</v>
      </c>
      <c r="G4330" s="9" t="str">
        <f t="shared" si="134"/>
        <v/>
      </c>
      <c r="H4330" s="52" t="str">
        <f t="shared" si="135"/>
        <v/>
      </c>
    </row>
    <row r="4331" spans="1:8">
      <c r="A4331" s="48" t="str">
        <f>('ANNEXURE B &amp; C'!AI$3)</f>
        <v>430201</v>
      </c>
      <c r="B4331" s="2">
        <v>1060003</v>
      </c>
      <c r="C4331" s="2" t="s">
        <v>36</v>
      </c>
      <c r="D4331" s="20">
        <v>0</v>
      </c>
      <c r="E4331" s="20">
        <v>0</v>
      </c>
      <c r="F4331" s="38">
        <f>('ANNEXURE B &amp; C'!AI$48)</f>
        <v>0</v>
      </c>
      <c r="G4331" s="9" t="str">
        <f t="shared" si="134"/>
        <v/>
      </c>
      <c r="H4331" s="52" t="str">
        <f t="shared" si="135"/>
        <v/>
      </c>
    </row>
    <row r="4332" spans="1:8">
      <c r="A4332" s="48" t="str">
        <f>('ANNEXURE B &amp; C'!AI$3)</f>
        <v>430201</v>
      </c>
      <c r="B4332" s="2">
        <v>1060090</v>
      </c>
      <c r="C4332" s="2" t="s">
        <v>37</v>
      </c>
      <c r="D4332" s="20">
        <v>0</v>
      </c>
      <c r="E4332" s="20">
        <v>0</v>
      </c>
      <c r="F4332" s="38">
        <f>('ANNEXURE B &amp; C'!AI$49)</f>
        <v>0</v>
      </c>
      <c r="G4332" s="9" t="str">
        <f t="shared" si="134"/>
        <v/>
      </c>
      <c r="H4332" s="52" t="str">
        <f t="shared" si="135"/>
        <v/>
      </c>
    </row>
    <row r="4333" spans="1:8">
      <c r="A4333" s="48" t="str">
        <f>('ANNEXURE B &amp; C'!AI$3)</f>
        <v>430201</v>
      </c>
      <c r="B4333" s="2">
        <v>1060100</v>
      </c>
      <c r="C4333" s="2" t="s">
        <v>38</v>
      </c>
      <c r="D4333" s="20">
        <v>110000</v>
      </c>
      <c r="E4333" s="20">
        <v>53663.39</v>
      </c>
      <c r="F4333" s="38">
        <f>('ANNEXURE B &amp; C'!AI$50)</f>
        <v>110000</v>
      </c>
      <c r="G4333" s="9" t="str">
        <f t="shared" si="134"/>
        <v/>
      </c>
      <c r="H4333" s="52">
        <f t="shared" si="135"/>
        <v>0</v>
      </c>
    </row>
    <row r="4334" spans="1:8">
      <c r="A4334" s="48" t="str">
        <f>('ANNEXURE B &amp; C'!AI$3)</f>
        <v>430201</v>
      </c>
      <c r="B4334" s="2">
        <v>1060200</v>
      </c>
      <c r="C4334" s="2" t="s">
        <v>39</v>
      </c>
      <c r="D4334" s="20">
        <v>0</v>
      </c>
      <c r="E4334" s="20">
        <v>555985.5</v>
      </c>
      <c r="F4334" s="38">
        <f>('ANNEXURE B &amp; C'!AI$51)</f>
        <v>3400000</v>
      </c>
      <c r="G4334" s="9" t="str">
        <f t="shared" si="134"/>
        <v/>
      </c>
      <c r="H4334" s="52" t="str">
        <f t="shared" si="135"/>
        <v>NO ORIGINAL BUDGET</v>
      </c>
    </row>
    <row r="4335" spans="1:8">
      <c r="A4335" s="48" t="str">
        <f>('ANNEXURE B &amp; C'!AI$3)</f>
        <v>430201</v>
      </c>
      <c r="B4335" s="2">
        <v>1060201</v>
      </c>
      <c r="C4335" s="2" t="s">
        <v>40</v>
      </c>
      <c r="D4335" s="20">
        <v>0</v>
      </c>
      <c r="E4335" s="20">
        <v>0</v>
      </c>
      <c r="F4335" s="38">
        <f>('ANNEXURE B &amp; C'!AI$52)</f>
        <v>0</v>
      </c>
      <c r="G4335" s="9" t="str">
        <f t="shared" si="134"/>
        <v/>
      </c>
      <c r="H4335" s="52" t="str">
        <f t="shared" si="135"/>
        <v/>
      </c>
    </row>
    <row r="4336" spans="1:8">
      <c r="A4336" s="48" t="str">
        <f>('ANNEXURE B &amp; C'!AI$3)</f>
        <v>430201</v>
      </c>
      <c r="B4336" s="2">
        <v>1060204</v>
      </c>
      <c r="C4336" s="2" t="s">
        <v>41</v>
      </c>
      <c r="D4336" s="20">
        <v>421998</v>
      </c>
      <c r="E4336" s="20">
        <v>182982.58</v>
      </c>
      <c r="F4336" s="38">
        <f>('ANNEXURE B &amp; C'!AI$53)</f>
        <v>632921</v>
      </c>
      <c r="G4336" s="9" t="str">
        <f t="shared" si="134"/>
        <v/>
      </c>
      <c r="H4336" s="52">
        <f t="shared" si="135"/>
        <v>0.49981990435973628</v>
      </c>
    </row>
    <row r="4337" spans="1:8">
      <c r="A4337" s="48" t="str">
        <f>('ANNEXURE B &amp; C'!AI$3)</f>
        <v>430201</v>
      </c>
      <c r="B4337" s="2">
        <v>1060205</v>
      </c>
      <c r="C4337" s="2" t="s">
        <v>42</v>
      </c>
      <c r="D4337" s="20">
        <v>0</v>
      </c>
      <c r="E4337" s="20">
        <v>0</v>
      </c>
      <c r="F4337" s="38">
        <f>('ANNEXURE B &amp; C'!AI$54)</f>
        <v>0</v>
      </c>
      <c r="G4337" s="9" t="str">
        <f t="shared" si="134"/>
        <v/>
      </c>
      <c r="H4337" s="52" t="str">
        <f t="shared" si="135"/>
        <v/>
      </c>
    </row>
    <row r="4338" spans="1:8">
      <c r="A4338" s="48" t="str">
        <f>('ANNEXURE B &amp; C'!AI$3)</f>
        <v>430201</v>
      </c>
      <c r="B4338" s="2">
        <v>1060207</v>
      </c>
      <c r="C4338" s="2" t="s">
        <v>43</v>
      </c>
      <c r="D4338" s="20">
        <v>0</v>
      </c>
      <c r="E4338" s="20">
        <v>0</v>
      </c>
      <c r="F4338" s="38">
        <f>('ANNEXURE B &amp; C'!AI$55)</f>
        <v>0</v>
      </c>
      <c r="G4338" s="9" t="str">
        <f t="shared" si="134"/>
        <v/>
      </c>
      <c r="H4338" s="52" t="str">
        <f t="shared" si="135"/>
        <v/>
      </c>
    </row>
    <row r="4339" spans="1:8">
      <c r="A4339" s="48" t="str">
        <f>('ANNEXURE B &amp; C'!AI$3)</f>
        <v>430201</v>
      </c>
      <c r="B4339" s="2">
        <v>1060208</v>
      </c>
      <c r="C4339" s="2" t="s">
        <v>44</v>
      </c>
      <c r="D4339" s="20">
        <v>14000</v>
      </c>
      <c r="E4339" s="20">
        <v>3600</v>
      </c>
      <c r="F4339" s="38">
        <f>('ANNEXURE B &amp; C'!AI$56)</f>
        <v>3600</v>
      </c>
      <c r="G4339" s="9" t="str">
        <f t="shared" si="134"/>
        <v/>
      </c>
      <c r="H4339" s="52">
        <f t="shared" si="135"/>
        <v>-0.74285714285714288</v>
      </c>
    </row>
    <row r="4340" spans="1:8">
      <c r="A4340" s="48" t="str">
        <f>('ANNEXURE B &amp; C'!AI$3)</f>
        <v>430201</v>
      </c>
      <c r="B4340" s="2">
        <v>1060209</v>
      </c>
      <c r="C4340" s="2" t="s">
        <v>45</v>
      </c>
      <c r="D4340" s="20">
        <v>0</v>
      </c>
      <c r="E4340" s="20">
        <v>0</v>
      </c>
      <c r="F4340" s="38">
        <f>('ANNEXURE B &amp; C'!AI$57)</f>
        <v>0</v>
      </c>
      <c r="G4340" s="9" t="str">
        <f t="shared" si="134"/>
        <v/>
      </c>
      <c r="H4340" s="52" t="str">
        <f t="shared" si="135"/>
        <v/>
      </c>
    </row>
    <row r="4341" spans="1:8">
      <c r="A4341" s="48" t="str">
        <f>('ANNEXURE B &amp; C'!AI$3)</f>
        <v>430201</v>
      </c>
      <c r="B4341" s="2">
        <v>1060210</v>
      </c>
      <c r="C4341" s="2" t="s">
        <v>46</v>
      </c>
      <c r="D4341" s="20">
        <v>30000</v>
      </c>
      <c r="E4341" s="20">
        <v>0</v>
      </c>
      <c r="F4341" s="38">
        <f>('ANNEXURE B &amp; C'!AI$58)</f>
        <v>0</v>
      </c>
      <c r="G4341" s="9" t="str">
        <f t="shared" si="134"/>
        <v/>
      </c>
      <c r="H4341" s="52" t="str">
        <f t="shared" si="135"/>
        <v/>
      </c>
    </row>
    <row r="4342" spans="1:8">
      <c r="A4342" s="48" t="str">
        <f>('ANNEXURE B &amp; C'!AI$3)</f>
        <v>430201</v>
      </c>
      <c r="B4342" s="2">
        <v>1060303</v>
      </c>
      <c r="C4342" s="2" t="s">
        <v>47</v>
      </c>
      <c r="D4342" s="20">
        <v>0</v>
      </c>
      <c r="E4342" s="20">
        <v>0</v>
      </c>
      <c r="F4342" s="38">
        <f>('ANNEXURE B &amp; C'!AI$59)</f>
        <v>0</v>
      </c>
      <c r="G4342" s="9" t="str">
        <f t="shared" si="134"/>
        <v/>
      </c>
      <c r="H4342" s="52" t="str">
        <f t="shared" si="135"/>
        <v/>
      </c>
    </row>
    <row r="4343" spans="1:8">
      <c r="A4343" s="48" t="str">
        <f>('ANNEXURE B &amp; C'!AI$3)</f>
        <v>430201</v>
      </c>
      <c r="B4343" s="2">
        <v>1060304</v>
      </c>
      <c r="C4343" s="2" t="s">
        <v>48</v>
      </c>
      <c r="D4343" s="20">
        <v>0</v>
      </c>
      <c r="E4343" s="20">
        <v>0</v>
      </c>
      <c r="F4343" s="38">
        <f>('ANNEXURE B &amp; C'!AI$60)</f>
        <v>0</v>
      </c>
      <c r="G4343" s="9" t="str">
        <f t="shared" si="134"/>
        <v/>
      </c>
      <c r="H4343" s="52" t="str">
        <f t="shared" si="135"/>
        <v/>
      </c>
    </row>
    <row r="4344" spans="1:8">
      <c r="A4344" s="48" t="str">
        <f>('ANNEXURE B &amp; C'!AI$3)</f>
        <v>430201</v>
      </c>
      <c r="B4344" s="2">
        <v>1060305</v>
      </c>
      <c r="C4344" s="2" t="s">
        <v>49</v>
      </c>
      <c r="D4344" s="20">
        <v>0</v>
      </c>
      <c r="E4344" s="20">
        <v>0</v>
      </c>
      <c r="F4344" s="38">
        <f>('ANNEXURE B &amp; C'!AI$61)</f>
        <v>0</v>
      </c>
      <c r="G4344" s="9" t="str">
        <f t="shared" si="134"/>
        <v/>
      </c>
      <c r="H4344" s="52" t="str">
        <f t="shared" si="135"/>
        <v/>
      </c>
    </row>
    <row r="4345" spans="1:8">
      <c r="A4345" s="48" t="str">
        <f>('ANNEXURE B &amp; C'!AI$3)</f>
        <v>430201</v>
      </c>
      <c r="B4345" s="2">
        <v>1060400</v>
      </c>
      <c r="C4345" s="2" t="s">
        <v>50</v>
      </c>
      <c r="D4345" s="20">
        <v>0</v>
      </c>
      <c r="E4345" s="20">
        <v>0</v>
      </c>
      <c r="F4345" s="38">
        <f>('ANNEXURE B &amp; C'!AI$62)</f>
        <v>0</v>
      </c>
      <c r="G4345" s="9" t="str">
        <f t="shared" si="134"/>
        <v/>
      </c>
      <c r="H4345" s="52" t="str">
        <f t="shared" si="135"/>
        <v/>
      </c>
    </row>
    <row r="4346" spans="1:8">
      <c r="A4346" s="48" t="str">
        <f>('ANNEXURE B &amp; C'!AI$3)</f>
        <v>430201</v>
      </c>
      <c r="B4346" s="2">
        <v>1060401</v>
      </c>
      <c r="C4346" s="2" t="s">
        <v>51</v>
      </c>
      <c r="D4346" s="20">
        <v>0</v>
      </c>
      <c r="E4346" s="20">
        <v>0</v>
      </c>
      <c r="F4346" s="38">
        <f>('ANNEXURE B &amp; C'!AI$63)</f>
        <v>0</v>
      </c>
      <c r="G4346" s="9" t="str">
        <f t="shared" si="134"/>
        <v/>
      </c>
      <c r="H4346" s="52" t="str">
        <f t="shared" si="135"/>
        <v/>
      </c>
    </row>
    <row r="4347" spans="1:8">
      <c r="A4347" s="48" t="str">
        <f>('ANNEXURE B &amp; C'!AI$3)</f>
        <v>430201</v>
      </c>
      <c r="B4347" s="2">
        <v>1060402</v>
      </c>
      <c r="C4347" s="2" t="s">
        <v>52</v>
      </c>
      <c r="D4347" s="20">
        <v>0</v>
      </c>
      <c r="E4347" s="20">
        <v>0</v>
      </c>
      <c r="F4347" s="38">
        <f>('ANNEXURE B &amp; C'!AI$64)</f>
        <v>0</v>
      </c>
      <c r="G4347" s="9" t="str">
        <f t="shared" si="134"/>
        <v/>
      </c>
      <c r="H4347" s="52" t="str">
        <f t="shared" si="135"/>
        <v/>
      </c>
    </row>
    <row r="4348" spans="1:8">
      <c r="A4348" s="48" t="str">
        <f>('ANNEXURE B &amp; C'!AI$3)</f>
        <v>430201</v>
      </c>
      <c r="B4348" s="2">
        <v>1060403</v>
      </c>
      <c r="C4348" s="2" t="s">
        <v>53</v>
      </c>
      <c r="D4348" s="20">
        <v>0</v>
      </c>
      <c r="E4348" s="20">
        <v>0</v>
      </c>
      <c r="F4348" s="38">
        <f>('ANNEXURE B &amp; C'!AI$65)</f>
        <v>0</v>
      </c>
      <c r="G4348" s="9" t="str">
        <f t="shared" si="134"/>
        <v/>
      </c>
      <c r="H4348" s="52" t="str">
        <f t="shared" si="135"/>
        <v/>
      </c>
    </row>
    <row r="4349" spans="1:8">
      <c r="A4349" s="48" t="str">
        <f>('ANNEXURE B &amp; C'!AI$3)</f>
        <v>430201</v>
      </c>
      <c r="B4349" s="2">
        <v>1060404</v>
      </c>
      <c r="C4349" s="2" t="s">
        <v>54</v>
      </c>
      <c r="D4349" s="20">
        <v>0</v>
      </c>
      <c r="E4349" s="20">
        <v>0</v>
      </c>
      <c r="F4349" s="38">
        <f>('ANNEXURE B &amp; C'!AI$66)</f>
        <v>0</v>
      </c>
      <c r="G4349" s="9" t="str">
        <f t="shared" si="134"/>
        <v/>
      </c>
      <c r="H4349" s="52" t="str">
        <f t="shared" si="135"/>
        <v/>
      </c>
    </row>
    <row r="4350" spans="1:8">
      <c r="A4350" s="48" t="str">
        <f>('ANNEXURE B &amp; C'!AI$3)</f>
        <v>430201</v>
      </c>
      <c r="B4350" s="2">
        <v>1060405</v>
      </c>
      <c r="C4350" s="2" t="s">
        <v>55</v>
      </c>
      <c r="D4350" s="20">
        <v>0</v>
      </c>
      <c r="E4350" s="20">
        <v>0</v>
      </c>
      <c r="F4350" s="38">
        <f>('ANNEXURE B &amp; C'!AI$67)</f>
        <v>0</v>
      </c>
      <c r="G4350" s="9" t="str">
        <f t="shared" si="134"/>
        <v/>
      </c>
      <c r="H4350" s="52" t="str">
        <f t="shared" si="135"/>
        <v/>
      </c>
    </row>
    <row r="4351" spans="1:8">
      <c r="A4351" s="48" t="str">
        <f>('ANNEXURE B &amp; C'!AI$3)</f>
        <v>430201</v>
      </c>
      <c r="B4351" s="2">
        <v>1060601</v>
      </c>
      <c r="C4351" s="2" t="s">
        <v>56</v>
      </c>
      <c r="D4351" s="20">
        <v>253540</v>
      </c>
      <c r="E4351" s="20">
        <v>10242.9</v>
      </c>
      <c r="F4351" s="38">
        <f>('ANNEXURE B &amp; C'!AI$68)</f>
        <v>253540</v>
      </c>
      <c r="G4351" s="9" t="str">
        <f t="shared" si="134"/>
        <v/>
      </c>
      <c r="H4351" s="52">
        <f t="shared" si="135"/>
        <v>0</v>
      </c>
    </row>
    <row r="4352" spans="1:8">
      <c r="A4352" s="48" t="str">
        <f>('ANNEXURE B &amp; C'!AI$3)</f>
        <v>430201</v>
      </c>
      <c r="B4352" s="2">
        <v>1060701</v>
      </c>
      <c r="C4352" s="2" t="s">
        <v>57</v>
      </c>
      <c r="D4352" s="20">
        <v>0</v>
      </c>
      <c r="E4352" s="20">
        <v>0</v>
      </c>
      <c r="F4352" s="38">
        <f>('ANNEXURE B &amp; C'!AI$69)</f>
        <v>0</v>
      </c>
      <c r="G4352" s="9" t="str">
        <f t="shared" si="134"/>
        <v/>
      </c>
      <c r="H4352" s="52" t="str">
        <f t="shared" si="135"/>
        <v/>
      </c>
    </row>
    <row r="4353" spans="1:8">
      <c r="A4353" s="48" t="str">
        <f>('ANNEXURE B &amp; C'!AI$3)</f>
        <v>430201</v>
      </c>
      <c r="B4353" s="2">
        <v>1060702</v>
      </c>
      <c r="C4353" s="2" t="s">
        <v>58</v>
      </c>
      <c r="D4353" s="20">
        <v>0</v>
      </c>
      <c r="E4353" s="20">
        <v>0</v>
      </c>
      <c r="F4353" s="38">
        <f>('ANNEXURE B &amp; C'!AI$70)</f>
        <v>0</v>
      </c>
      <c r="G4353" s="9" t="str">
        <f t="shared" si="134"/>
        <v/>
      </c>
      <c r="H4353" s="52" t="str">
        <f t="shared" si="135"/>
        <v/>
      </c>
    </row>
    <row r="4354" spans="1:8">
      <c r="A4354" s="48" t="str">
        <f>('ANNEXURE B &amp; C'!AI$3)</f>
        <v>430201</v>
      </c>
      <c r="B4354" s="2">
        <v>1061101</v>
      </c>
      <c r="C4354" s="2" t="s">
        <v>59</v>
      </c>
      <c r="D4354" s="20">
        <v>8002</v>
      </c>
      <c r="E4354" s="20">
        <v>0</v>
      </c>
      <c r="F4354" s="38">
        <f>('ANNEXURE B &amp; C'!AI$71)</f>
        <v>8002</v>
      </c>
      <c r="G4354" s="9" t="str">
        <f t="shared" si="134"/>
        <v/>
      </c>
      <c r="H4354" s="52">
        <f t="shared" si="135"/>
        <v>0</v>
      </c>
    </row>
    <row r="4355" spans="1:8">
      <c r="A4355" s="48" t="str">
        <f>('ANNEXURE B &amp; C'!AI$3)</f>
        <v>430201</v>
      </c>
      <c r="B4355" s="2">
        <v>1061102</v>
      </c>
      <c r="C4355" s="2" t="s">
        <v>60</v>
      </c>
      <c r="D4355" s="20">
        <v>0</v>
      </c>
      <c r="E4355" s="20">
        <v>0</v>
      </c>
      <c r="F4355" s="38">
        <f>('ANNEXURE B &amp; C'!AI$72)</f>
        <v>0</v>
      </c>
      <c r="G4355" s="9" t="str">
        <f t="shared" si="134"/>
        <v/>
      </c>
      <c r="H4355" s="52" t="str">
        <f t="shared" si="135"/>
        <v/>
      </c>
    </row>
    <row r="4356" spans="1:8">
      <c r="A4356" s="48" t="str">
        <f>('ANNEXURE B &amp; C'!AI$3)</f>
        <v>430201</v>
      </c>
      <c r="B4356" s="2">
        <v>1061104</v>
      </c>
      <c r="C4356" s="2" t="s">
        <v>61</v>
      </c>
      <c r="D4356" s="20">
        <v>0</v>
      </c>
      <c r="E4356" s="20">
        <v>23404.75</v>
      </c>
      <c r="F4356" s="38">
        <f>('ANNEXURE B &amp; C'!AI$73)</f>
        <v>48405</v>
      </c>
      <c r="G4356" s="9" t="str">
        <f t="shared" si="134"/>
        <v/>
      </c>
      <c r="H4356" s="52" t="str">
        <f t="shared" si="135"/>
        <v>NO ORIGINAL BUDGET</v>
      </c>
    </row>
    <row r="4357" spans="1:8">
      <c r="A4357" s="48" t="str">
        <f>('ANNEXURE B &amp; C'!AI$3)</f>
        <v>430201</v>
      </c>
      <c r="B4357" s="2">
        <v>1061106</v>
      </c>
      <c r="C4357" s="2" t="s">
        <v>62</v>
      </c>
      <c r="D4357" s="20">
        <v>0</v>
      </c>
      <c r="E4357" s="20">
        <v>0</v>
      </c>
      <c r="F4357" s="38">
        <f>('ANNEXURE B &amp; C'!AI$74)</f>
        <v>0</v>
      </c>
      <c r="G4357" s="9" t="str">
        <f t="shared" si="134"/>
        <v/>
      </c>
      <c r="H4357" s="52" t="str">
        <f t="shared" si="135"/>
        <v/>
      </c>
    </row>
    <row r="4358" spans="1:8">
      <c r="A4358" s="48" t="str">
        <f>('ANNEXURE B &amp; C'!AI$3)</f>
        <v>430201</v>
      </c>
      <c r="B4358" s="2">
        <v>1061201</v>
      </c>
      <c r="C4358" s="2" t="s">
        <v>63</v>
      </c>
      <c r="D4358" s="20">
        <v>0</v>
      </c>
      <c r="E4358" s="20">
        <v>0</v>
      </c>
      <c r="F4358" s="38">
        <f>('ANNEXURE B &amp; C'!AI$75)</f>
        <v>0</v>
      </c>
      <c r="G4358" s="9" t="str">
        <f t="shared" si="134"/>
        <v/>
      </c>
      <c r="H4358" s="52" t="str">
        <f t="shared" si="135"/>
        <v/>
      </c>
    </row>
    <row r="4359" spans="1:8">
      <c r="A4359" s="48" t="str">
        <f>('ANNEXURE B &amp; C'!AI$3)</f>
        <v>430201</v>
      </c>
      <c r="B4359" s="2">
        <v>1061203</v>
      </c>
      <c r="C4359" s="2" t="s">
        <v>64</v>
      </c>
      <c r="D4359" s="20">
        <v>0</v>
      </c>
      <c r="E4359" s="20">
        <v>0</v>
      </c>
      <c r="F4359" s="38">
        <f>('ANNEXURE B &amp; C'!AI$76)</f>
        <v>0</v>
      </c>
      <c r="G4359" s="9" t="str">
        <f t="shared" si="134"/>
        <v/>
      </c>
      <c r="H4359" s="52" t="str">
        <f t="shared" si="135"/>
        <v/>
      </c>
    </row>
    <row r="4360" spans="1:8">
      <c r="A4360" s="48" t="str">
        <f>('ANNEXURE B &amp; C'!AI$3)</f>
        <v>430201</v>
      </c>
      <c r="B4360" s="2">
        <v>1061204</v>
      </c>
      <c r="C4360" s="2" t="s">
        <v>65</v>
      </c>
      <c r="D4360" s="20">
        <v>0</v>
      </c>
      <c r="E4360" s="20">
        <v>0</v>
      </c>
      <c r="F4360" s="38">
        <f>('ANNEXURE B &amp; C'!AI$77)</f>
        <v>0</v>
      </c>
      <c r="G4360" s="9" t="str">
        <f t="shared" si="134"/>
        <v/>
      </c>
      <c r="H4360" s="52" t="str">
        <f t="shared" si="135"/>
        <v/>
      </c>
    </row>
    <row r="4361" spans="1:8">
      <c r="A4361" s="48" t="str">
        <f>('ANNEXURE B &amp; C'!AI$3)</f>
        <v>430201</v>
      </c>
      <c r="B4361" s="2">
        <v>1061501</v>
      </c>
      <c r="C4361" s="2" t="s">
        <v>66</v>
      </c>
      <c r="D4361" s="20">
        <v>0</v>
      </c>
      <c r="E4361" s="20">
        <v>0</v>
      </c>
      <c r="F4361" s="38">
        <f>('ANNEXURE B &amp; C'!AI$78)</f>
        <v>0</v>
      </c>
      <c r="G4361" s="9" t="str">
        <f t="shared" si="134"/>
        <v/>
      </c>
      <c r="H4361" s="52" t="str">
        <f t="shared" si="135"/>
        <v/>
      </c>
    </row>
    <row r="4362" spans="1:8">
      <c r="A4362" s="48" t="str">
        <f>('ANNEXURE B &amp; C'!AI$3)</f>
        <v>430201</v>
      </c>
      <c r="B4362" s="2">
        <v>1061502</v>
      </c>
      <c r="C4362" s="2" t="s">
        <v>67</v>
      </c>
      <c r="D4362" s="20">
        <v>0</v>
      </c>
      <c r="E4362" s="20">
        <v>0</v>
      </c>
      <c r="F4362" s="38">
        <f>('ANNEXURE B &amp; C'!AI$79)</f>
        <v>0</v>
      </c>
      <c r="G4362" s="9" t="str">
        <f t="shared" ref="G4362:G4425" si="136">IF(E4362&lt;0.01,"",IF(E4362&gt;F4362,"BUDGET ERROR - INSUFICIENT",""))</f>
        <v/>
      </c>
      <c r="H4362" s="52" t="str">
        <f t="shared" ref="H4362:H4425" si="137">IF(F4362&lt;0.1,"",IF(D4362=0,"NO ORIGINAL BUDGET",(F4362-D4362)/D4362))</f>
        <v/>
      </c>
    </row>
    <row r="4363" spans="1:8">
      <c r="A4363" s="48" t="str">
        <f>('ANNEXURE B &amp; C'!AI$3)</f>
        <v>430201</v>
      </c>
      <c r="B4363" s="2">
        <v>1061507</v>
      </c>
      <c r="C4363" s="2" t="s">
        <v>68</v>
      </c>
      <c r="D4363" s="20">
        <v>0</v>
      </c>
      <c r="E4363" s="20">
        <v>0</v>
      </c>
      <c r="F4363" s="38">
        <f>('ANNEXURE B &amp; C'!AI$80)</f>
        <v>0</v>
      </c>
      <c r="G4363" s="9" t="str">
        <f t="shared" si="136"/>
        <v/>
      </c>
      <c r="H4363" s="52" t="str">
        <f t="shared" si="137"/>
        <v/>
      </c>
    </row>
    <row r="4364" spans="1:8">
      <c r="A4364" s="48" t="str">
        <f>('ANNEXURE B &amp; C'!AI$3)</f>
        <v>430201</v>
      </c>
      <c r="B4364" s="2">
        <v>1061508</v>
      </c>
      <c r="C4364" s="2" t="s">
        <v>69</v>
      </c>
      <c r="D4364" s="20">
        <v>0</v>
      </c>
      <c r="E4364" s="20">
        <v>0</v>
      </c>
      <c r="F4364" s="38">
        <f>('ANNEXURE B &amp; C'!AI$81)</f>
        <v>0</v>
      </c>
      <c r="G4364" s="9" t="str">
        <f t="shared" si="136"/>
        <v/>
      </c>
      <c r="H4364" s="52" t="str">
        <f t="shared" si="137"/>
        <v/>
      </c>
    </row>
    <row r="4365" spans="1:8">
      <c r="A4365" s="48" t="str">
        <f>('ANNEXURE B &amp; C'!AI$3)</f>
        <v>430201</v>
      </c>
      <c r="B4365" s="2">
        <v>1061701</v>
      </c>
      <c r="C4365" s="2" t="s">
        <v>70</v>
      </c>
      <c r="D4365" s="20">
        <v>21600</v>
      </c>
      <c r="E4365" s="20">
        <v>9642.8700000000008</v>
      </c>
      <c r="F4365" s="38">
        <f>('ANNEXURE B &amp; C'!AI$82)</f>
        <v>9645</v>
      </c>
      <c r="G4365" s="9" t="str">
        <f t="shared" si="136"/>
        <v/>
      </c>
      <c r="H4365" s="52">
        <f t="shared" si="137"/>
        <v>-0.55347222222222225</v>
      </c>
    </row>
    <row r="4366" spans="1:8">
      <c r="A4366" s="48" t="str">
        <f>('ANNEXURE B &amp; C'!AI$3)</f>
        <v>430201</v>
      </c>
      <c r="B4366" s="2">
        <v>1061705</v>
      </c>
      <c r="C4366" s="2" t="s">
        <v>71</v>
      </c>
      <c r="D4366" s="20">
        <v>0</v>
      </c>
      <c r="E4366" s="20">
        <v>0</v>
      </c>
      <c r="F4366" s="38">
        <f>('ANNEXURE B &amp; C'!AI$83)</f>
        <v>0</v>
      </c>
      <c r="G4366" s="9" t="str">
        <f t="shared" si="136"/>
        <v/>
      </c>
      <c r="H4366" s="52" t="str">
        <f t="shared" si="137"/>
        <v/>
      </c>
    </row>
    <row r="4367" spans="1:8">
      <c r="A4367" s="48" t="str">
        <f>('ANNEXURE B &amp; C'!AI$3)</f>
        <v>430201</v>
      </c>
      <c r="B4367" s="2">
        <v>1061799</v>
      </c>
      <c r="C4367" s="2" t="s">
        <v>72</v>
      </c>
      <c r="D4367" s="20">
        <v>81500</v>
      </c>
      <c r="E4367" s="20">
        <v>16361.73</v>
      </c>
      <c r="F4367" s="38">
        <f>('ANNEXURE B &amp; C'!AI$84)</f>
        <v>29834</v>
      </c>
      <c r="G4367" s="9" t="str">
        <f t="shared" si="136"/>
        <v/>
      </c>
      <c r="H4367" s="52">
        <f t="shared" si="137"/>
        <v>-0.63393865030674845</v>
      </c>
    </row>
    <row r="4368" spans="1:8">
      <c r="A4368" s="48" t="str">
        <f>('ANNEXURE B &amp; C'!AI$3)</f>
        <v>430201</v>
      </c>
      <c r="B4368" s="2">
        <v>1061800</v>
      </c>
      <c r="C4368" s="2" t="s">
        <v>73</v>
      </c>
      <c r="D4368" s="20">
        <v>50500</v>
      </c>
      <c r="E4368" s="20">
        <v>8084.8</v>
      </c>
      <c r="F4368" s="38">
        <f>('ANNEXURE B &amp; C'!AI$85)</f>
        <v>42527</v>
      </c>
      <c r="G4368" s="9" t="str">
        <f t="shared" si="136"/>
        <v/>
      </c>
      <c r="H4368" s="52">
        <f t="shared" si="137"/>
        <v>-0.15788118811881188</v>
      </c>
    </row>
    <row r="4369" spans="1:8">
      <c r="A4369" s="48" t="str">
        <f>('ANNEXURE B &amp; C'!AI$3)</f>
        <v>430201</v>
      </c>
      <c r="B4369" s="2">
        <v>1061801</v>
      </c>
      <c r="C4369" s="2" t="s">
        <v>74</v>
      </c>
      <c r="D4369" s="20">
        <v>7300</v>
      </c>
      <c r="E4369" s="20">
        <v>4899.6000000000004</v>
      </c>
      <c r="F4369" s="38">
        <f>('ANNEXURE B &amp; C'!AI$86)</f>
        <v>6000</v>
      </c>
      <c r="G4369" s="9" t="str">
        <f t="shared" si="136"/>
        <v/>
      </c>
      <c r="H4369" s="52">
        <f t="shared" si="137"/>
        <v>-0.17808219178082191</v>
      </c>
    </row>
    <row r="4370" spans="1:8">
      <c r="A4370" s="48" t="str">
        <f>('ANNEXURE B &amp; C'!AI$3)</f>
        <v>430201</v>
      </c>
      <c r="B4370" s="2">
        <v>1061802</v>
      </c>
      <c r="C4370" s="2" t="s">
        <v>75</v>
      </c>
      <c r="D4370" s="20">
        <v>0</v>
      </c>
      <c r="E4370" s="20">
        <v>0</v>
      </c>
      <c r="F4370" s="38">
        <f>('ANNEXURE B &amp; C'!AI$87)</f>
        <v>0</v>
      </c>
      <c r="G4370" s="9" t="str">
        <f t="shared" si="136"/>
        <v/>
      </c>
      <c r="H4370" s="52" t="str">
        <f t="shared" si="137"/>
        <v/>
      </c>
    </row>
    <row r="4371" spans="1:8">
      <c r="A4371" s="48" t="str">
        <f>('ANNEXURE B &amp; C'!AI$3)</f>
        <v>430201</v>
      </c>
      <c r="B4371" s="2">
        <v>1061805</v>
      </c>
      <c r="C4371" s="2" t="s">
        <v>76</v>
      </c>
      <c r="D4371" s="20">
        <v>0</v>
      </c>
      <c r="E4371" s="20">
        <v>0</v>
      </c>
      <c r="F4371" s="38">
        <f>('ANNEXURE B &amp; C'!AI$88)</f>
        <v>0</v>
      </c>
      <c r="G4371" s="9" t="str">
        <f t="shared" si="136"/>
        <v/>
      </c>
      <c r="H4371" s="52" t="str">
        <f t="shared" si="137"/>
        <v/>
      </c>
    </row>
    <row r="4372" spans="1:8">
      <c r="A4372" s="48" t="str">
        <f>('ANNEXURE B &amp; C'!AI$3)</f>
        <v>430201</v>
      </c>
      <c r="B4372" s="2">
        <v>1061806</v>
      </c>
      <c r="C4372" s="2" t="s">
        <v>77</v>
      </c>
      <c r="D4372" s="20">
        <v>74000</v>
      </c>
      <c r="E4372" s="20">
        <v>66626.91</v>
      </c>
      <c r="F4372" s="38">
        <f>('ANNEXURE B &amp; C'!AI$89)</f>
        <v>74000</v>
      </c>
      <c r="G4372" s="9" t="str">
        <f t="shared" si="136"/>
        <v/>
      </c>
      <c r="H4372" s="52">
        <f t="shared" si="137"/>
        <v>0</v>
      </c>
    </row>
    <row r="4373" spans="1:8">
      <c r="A4373" s="48" t="str">
        <f>('ANNEXURE B &amp; C'!AI$3)</f>
        <v>430201</v>
      </c>
      <c r="B4373" s="2">
        <v>1061899</v>
      </c>
      <c r="C4373" s="2" t="s">
        <v>78</v>
      </c>
      <c r="D4373" s="20">
        <v>0</v>
      </c>
      <c r="E4373" s="20">
        <v>0</v>
      </c>
      <c r="F4373" s="38">
        <f>('ANNEXURE B &amp; C'!AI$90)</f>
        <v>0</v>
      </c>
      <c r="G4373" s="9" t="str">
        <f t="shared" si="136"/>
        <v/>
      </c>
      <c r="H4373" s="52" t="str">
        <f t="shared" si="137"/>
        <v/>
      </c>
    </row>
    <row r="4374" spans="1:8">
      <c r="A4374" s="48" t="str">
        <f>('ANNEXURE B &amp; C'!AI$3)</f>
        <v>430201</v>
      </c>
      <c r="B4374" s="2">
        <v>1061900</v>
      </c>
      <c r="C4374" s="2" t="s">
        <v>79</v>
      </c>
      <c r="D4374" s="20">
        <v>41160</v>
      </c>
      <c r="E4374" s="20">
        <v>15858.87</v>
      </c>
      <c r="F4374" s="38">
        <f>('ANNEXURE B &amp; C'!AI$91)</f>
        <v>32001</v>
      </c>
      <c r="G4374" s="9" t="str">
        <f t="shared" si="136"/>
        <v/>
      </c>
      <c r="H4374" s="52">
        <f t="shared" si="137"/>
        <v>-0.22252186588921283</v>
      </c>
    </row>
    <row r="4375" spans="1:8">
      <c r="A4375" s="48" t="str">
        <f>('ANNEXURE B &amp; C'!AI$3)</f>
        <v>430201</v>
      </c>
      <c r="B4375" s="2">
        <v>1061902</v>
      </c>
      <c r="C4375" s="2" t="s">
        <v>80</v>
      </c>
      <c r="D4375" s="20">
        <v>0</v>
      </c>
      <c r="E4375" s="20">
        <v>0</v>
      </c>
      <c r="F4375" s="38">
        <f>('ANNEXURE B &amp; C'!AI$92)</f>
        <v>0</v>
      </c>
      <c r="G4375" s="9" t="str">
        <f t="shared" si="136"/>
        <v/>
      </c>
      <c r="H4375" s="52" t="str">
        <f t="shared" si="137"/>
        <v/>
      </c>
    </row>
    <row r="4376" spans="1:8">
      <c r="A4376" s="48" t="str">
        <f>('ANNEXURE B &amp; C'!AI$3)</f>
        <v>430201</v>
      </c>
      <c r="B4376" s="2">
        <v>1061903</v>
      </c>
      <c r="C4376" s="2" t="s">
        <v>81</v>
      </c>
      <c r="D4376" s="20">
        <v>0</v>
      </c>
      <c r="E4376" s="20">
        <v>0</v>
      </c>
      <c r="F4376" s="38">
        <f>('ANNEXURE B &amp; C'!AI$93)</f>
        <v>0</v>
      </c>
      <c r="G4376" s="9" t="str">
        <f t="shared" si="136"/>
        <v/>
      </c>
      <c r="H4376" s="52" t="str">
        <f t="shared" si="137"/>
        <v/>
      </c>
    </row>
    <row r="4377" spans="1:8">
      <c r="A4377" s="48" t="str">
        <f>('ANNEXURE B &amp; C'!AI$3)</f>
        <v>430201</v>
      </c>
      <c r="B4377" s="2">
        <v>1061904</v>
      </c>
      <c r="C4377" s="2" t="s">
        <v>82</v>
      </c>
      <c r="D4377" s="20">
        <v>0</v>
      </c>
      <c r="E4377" s="20">
        <v>0</v>
      </c>
      <c r="F4377" s="38">
        <f>('ANNEXURE B &amp; C'!AI$94)</f>
        <v>0</v>
      </c>
      <c r="G4377" s="9" t="str">
        <f t="shared" si="136"/>
        <v/>
      </c>
      <c r="H4377" s="52" t="str">
        <f t="shared" si="137"/>
        <v/>
      </c>
    </row>
    <row r="4378" spans="1:8">
      <c r="A4378" s="48" t="str">
        <f>('ANNEXURE B &amp; C'!AI$3)</f>
        <v>430201</v>
      </c>
      <c r="B4378" s="2">
        <v>1062001</v>
      </c>
      <c r="C4378" s="2" t="s">
        <v>83</v>
      </c>
      <c r="D4378" s="20">
        <v>0</v>
      </c>
      <c r="E4378" s="20">
        <v>0</v>
      </c>
      <c r="F4378" s="38">
        <f>('ANNEXURE B &amp; C'!AI$95)</f>
        <v>0</v>
      </c>
      <c r="G4378" s="9" t="str">
        <f t="shared" si="136"/>
        <v/>
      </c>
      <c r="H4378" s="52" t="str">
        <f t="shared" si="137"/>
        <v/>
      </c>
    </row>
    <row r="4379" spans="1:8">
      <c r="A4379" s="48" t="str">
        <f>('ANNEXURE B &amp; C'!AI$3)</f>
        <v>430201</v>
      </c>
      <c r="B4379" s="2">
        <v>1062003</v>
      </c>
      <c r="C4379" s="2" t="s">
        <v>84</v>
      </c>
      <c r="D4379" s="20">
        <v>0</v>
      </c>
      <c r="E4379" s="20">
        <v>0</v>
      </c>
      <c r="F4379" s="38">
        <f>('ANNEXURE B &amp; C'!AI$96)</f>
        <v>0</v>
      </c>
      <c r="G4379" s="9" t="str">
        <f t="shared" si="136"/>
        <v/>
      </c>
      <c r="H4379" s="52" t="str">
        <f t="shared" si="137"/>
        <v/>
      </c>
    </row>
    <row r="4380" spans="1:8">
      <c r="A4380" s="48" t="str">
        <f>('ANNEXURE B &amp; C'!AI$3)</f>
        <v>430201</v>
      </c>
      <c r="B4380" s="2">
        <v>1062009</v>
      </c>
      <c r="C4380" s="2" t="s">
        <v>85</v>
      </c>
      <c r="D4380" s="20">
        <v>0</v>
      </c>
      <c r="E4380" s="20">
        <v>0</v>
      </c>
      <c r="F4380" s="38">
        <f>('ANNEXURE B &amp; C'!AI$97)</f>
        <v>0</v>
      </c>
      <c r="G4380" s="9" t="str">
        <f t="shared" si="136"/>
        <v/>
      </c>
      <c r="H4380" s="52" t="str">
        <f t="shared" si="137"/>
        <v/>
      </c>
    </row>
    <row r="4381" spans="1:8">
      <c r="A4381" s="48" t="str">
        <f>('ANNEXURE B &amp; C'!AI$3)</f>
        <v>430201</v>
      </c>
      <c r="B4381" s="2">
        <v>1062010</v>
      </c>
      <c r="C4381" s="2" t="s">
        <v>86</v>
      </c>
      <c r="D4381" s="20">
        <v>0</v>
      </c>
      <c r="E4381" s="20">
        <v>0</v>
      </c>
      <c r="F4381" s="38">
        <f>('ANNEXURE B &amp; C'!AI$98)</f>
        <v>0</v>
      </c>
      <c r="G4381" s="9" t="str">
        <f t="shared" si="136"/>
        <v/>
      </c>
      <c r="H4381" s="52" t="str">
        <f t="shared" si="137"/>
        <v/>
      </c>
    </row>
    <row r="4382" spans="1:8">
      <c r="A4382" s="48" t="str">
        <f>('ANNEXURE B &amp; C'!AI$3)</f>
        <v>430201</v>
      </c>
      <c r="B4382" s="2">
        <v>1062201</v>
      </c>
      <c r="C4382" s="2" t="s">
        <v>87</v>
      </c>
      <c r="D4382" s="20">
        <v>0</v>
      </c>
      <c r="E4382" s="20">
        <v>0</v>
      </c>
      <c r="F4382" s="38">
        <f>('ANNEXURE B &amp; C'!AI$99)</f>
        <v>0</v>
      </c>
      <c r="G4382" s="9" t="str">
        <f t="shared" si="136"/>
        <v/>
      </c>
      <c r="H4382" s="52" t="str">
        <f t="shared" si="137"/>
        <v/>
      </c>
    </row>
    <row r="4383" spans="1:8">
      <c r="A4383" s="48" t="str">
        <f>('ANNEXURE B &amp; C'!AI$3)</f>
        <v>430201</v>
      </c>
      <c r="B4383" s="3">
        <v>1066990</v>
      </c>
      <c r="C4383" s="3" t="s">
        <v>88</v>
      </c>
      <c r="D4383" s="39">
        <v>1113600</v>
      </c>
      <c r="E4383" s="39">
        <v>951353.9</v>
      </c>
      <c r="F4383" s="39">
        <f>SUM(F4330:F4382)</f>
        <v>4650475</v>
      </c>
      <c r="G4383" s="9" t="str">
        <f t="shared" si="136"/>
        <v/>
      </c>
      <c r="H4383" s="52">
        <f t="shared" si="137"/>
        <v>3.1760730962643677</v>
      </c>
    </row>
    <row r="4384" spans="1:8">
      <c r="B4384" s="1"/>
      <c r="C4384" s="1"/>
      <c r="D4384" s="31"/>
      <c r="E4384" s="31"/>
      <c r="F4384" s="31"/>
      <c r="G4384" s="9" t="str">
        <f t="shared" si="136"/>
        <v/>
      </c>
      <c r="H4384" s="52" t="str">
        <f t="shared" si="137"/>
        <v/>
      </c>
    </row>
    <row r="4385" spans="1:8">
      <c r="A4385" s="48" t="str">
        <f>('ANNEXURE B &amp; C'!AI$3)</f>
        <v>430201</v>
      </c>
      <c r="B4385" s="1">
        <v>1080000</v>
      </c>
      <c r="C4385" s="1" t="s">
        <v>89</v>
      </c>
      <c r="D4385" s="31"/>
      <c r="E4385" s="31"/>
      <c r="F4385" s="31"/>
      <c r="G4385" s="9" t="str">
        <f t="shared" si="136"/>
        <v/>
      </c>
      <c r="H4385" s="52" t="str">
        <f t="shared" si="137"/>
        <v/>
      </c>
    </row>
    <row r="4386" spans="1:8">
      <c r="A4386" s="48" t="str">
        <f>('ANNEXURE B &amp; C'!AI$3)</f>
        <v>430201</v>
      </c>
      <c r="B4386" s="2">
        <v>1088020</v>
      </c>
      <c r="C4386" s="2" t="s">
        <v>90</v>
      </c>
      <c r="D4386" s="20">
        <v>943142</v>
      </c>
      <c r="E4386" s="20">
        <v>0</v>
      </c>
      <c r="F4386" s="38">
        <f>('ANNEXURE B &amp; C'!AI$103)</f>
        <v>943142</v>
      </c>
      <c r="G4386" s="9" t="str">
        <f t="shared" si="136"/>
        <v/>
      </c>
      <c r="H4386" s="52">
        <f t="shared" si="137"/>
        <v>0</v>
      </c>
    </row>
    <row r="4387" spans="1:8">
      <c r="A4387" s="48" t="str">
        <f>('ANNEXURE B &amp; C'!AI$3)</f>
        <v>430201</v>
      </c>
      <c r="B4387" s="2">
        <v>1088080</v>
      </c>
      <c r="C4387" s="2" t="s">
        <v>91</v>
      </c>
      <c r="D4387" s="20">
        <v>1425380</v>
      </c>
      <c r="E4387" s="20">
        <v>1183328.06</v>
      </c>
      <c r="F4387" s="38">
        <f>('ANNEXURE B &amp; C'!AI$104)</f>
        <v>1583330</v>
      </c>
      <c r="G4387" s="9" t="str">
        <f t="shared" si="136"/>
        <v/>
      </c>
      <c r="H4387" s="52">
        <f t="shared" si="137"/>
        <v>0.11081255524842498</v>
      </c>
    </row>
    <row r="4388" spans="1:8">
      <c r="A4388" s="48" t="str">
        <f>('ANNEXURE B &amp; C'!AI$3)</f>
        <v>430201</v>
      </c>
      <c r="B4388" s="2">
        <v>1088081</v>
      </c>
      <c r="C4388" s="2" t="s">
        <v>92</v>
      </c>
      <c r="D4388" s="20">
        <v>130000</v>
      </c>
      <c r="E4388" s="20">
        <v>18859.64</v>
      </c>
      <c r="F4388" s="38">
        <f>('ANNEXURE B &amp; C'!AI$105)</f>
        <v>130000</v>
      </c>
      <c r="G4388" s="9" t="str">
        <f t="shared" si="136"/>
        <v/>
      </c>
      <c r="H4388" s="52">
        <f t="shared" si="137"/>
        <v>0</v>
      </c>
    </row>
    <row r="4389" spans="1:8">
      <c r="A4389" s="48" t="str">
        <f>('ANNEXURE B &amp; C'!AI$3)</f>
        <v>430201</v>
      </c>
      <c r="B4389" s="2">
        <v>1088082</v>
      </c>
      <c r="C4389" s="2" t="s">
        <v>93</v>
      </c>
      <c r="D4389" s="20">
        <v>0</v>
      </c>
      <c r="E4389" s="20">
        <v>0</v>
      </c>
      <c r="F4389" s="38">
        <f>('ANNEXURE B &amp; C'!AI$106)</f>
        <v>0</v>
      </c>
      <c r="G4389" s="9" t="str">
        <f t="shared" si="136"/>
        <v/>
      </c>
      <c r="H4389" s="52" t="str">
        <f t="shared" si="137"/>
        <v/>
      </c>
    </row>
    <row r="4390" spans="1:8">
      <c r="A4390" s="48" t="str">
        <f>('ANNEXURE B &amp; C'!AI$3)</f>
        <v>430201</v>
      </c>
      <c r="B4390" s="2">
        <v>1088083</v>
      </c>
      <c r="C4390" s="2" t="s">
        <v>94</v>
      </c>
      <c r="D4390" s="20">
        <v>0</v>
      </c>
      <c r="E4390" s="20">
        <v>0</v>
      </c>
      <c r="F4390" s="38">
        <f>('ANNEXURE B &amp; C'!AI$107)</f>
        <v>0</v>
      </c>
      <c r="G4390" s="9" t="str">
        <f t="shared" si="136"/>
        <v/>
      </c>
      <c r="H4390" s="52" t="str">
        <f t="shared" si="137"/>
        <v/>
      </c>
    </row>
    <row r="4391" spans="1:8">
      <c r="A4391" s="48" t="str">
        <f>('ANNEXURE B &amp; C'!AI$3)</f>
        <v>430201</v>
      </c>
      <c r="B4391" s="2">
        <v>1088084</v>
      </c>
      <c r="C4391" s="2" t="s">
        <v>95</v>
      </c>
      <c r="D4391" s="20">
        <v>0</v>
      </c>
      <c r="E4391" s="20">
        <v>0</v>
      </c>
      <c r="F4391" s="38">
        <f>('ANNEXURE B &amp; C'!AI$108)</f>
        <v>0</v>
      </c>
      <c r="G4391" s="9" t="str">
        <f t="shared" si="136"/>
        <v/>
      </c>
      <c r="H4391" s="52" t="str">
        <f t="shared" si="137"/>
        <v/>
      </c>
    </row>
    <row r="4392" spans="1:8">
      <c r="A4392" s="48" t="str">
        <f>('ANNEXURE B &amp; C'!AI$3)</f>
        <v>430201</v>
      </c>
      <c r="B4392" s="2">
        <v>1088085</v>
      </c>
      <c r="C4392" s="2" t="s">
        <v>96</v>
      </c>
      <c r="D4392" s="20">
        <v>0</v>
      </c>
      <c r="E4392" s="20">
        <v>0</v>
      </c>
      <c r="F4392" s="38">
        <f>('ANNEXURE B &amp; C'!AI$109)</f>
        <v>0</v>
      </c>
      <c r="G4392" s="9" t="str">
        <f t="shared" si="136"/>
        <v/>
      </c>
      <c r="H4392" s="52" t="str">
        <f t="shared" si="137"/>
        <v/>
      </c>
    </row>
    <row r="4393" spans="1:8">
      <c r="A4393" s="48" t="str">
        <f>('ANNEXURE B &amp; C'!AI$3)</f>
        <v>430201</v>
      </c>
      <c r="B4393" s="2">
        <v>1088110</v>
      </c>
      <c r="C4393" s="2" t="s">
        <v>61</v>
      </c>
      <c r="D4393" s="20">
        <v>0</v>
      </c>
      <c r="E4393" s="20">
        <v>0</v>
      </c>
      <c r="F4393" s="38">
        <f>('ANNEXURE B &amp; C'!AI$110)</f>
        <v>0</v>
      </c>
      <c r="G4393" s="9" t="str">
        <f t="shared" si="136"/>
        <v/>
      </c>
      <c r="H4393" s="52" t="str">
        <f t="shared" si="137"/>
        <v/>
      </c>
    </row>
    <row r="4394" spans="1:8">
      <c r="A4394" s="48" t="str">
        <f>('ANNEXURE B &amp; C'!AI$3)</f>
        <v>430201</v>
      </c>
      <c r="B4394" s="2">
        <v>1088180</v>
      </c>
      <c r="C4394" s="2" t="s">
        <v>97</v>
      </c>
      <c r="D4394" s="20">
        <v>1541040</v>
      </c>
      <c r="E4394" s="20">
        <v>889751.68</v>
      </c>
      <c r="F4394" s="38">
        <f>('ANNEXURE B &amp; C'!AI$111)</f>
        <v>1779504</v>
      </c>
      <c r="G4394" s="9" t="str">
        <f t="shared" si="136"/>
        <v/>
      </c>
      <c r="H4394" s="52">
        <f t="shared" si="137"/>
        <v>0.15474225198567201</v>
      </c>
    </row>
    <row r="4395" spans="1:8">
      <c r="A4395" s="48" t="str">
        <f>('ANNEXURE B &amp; C'!AI$3)</f>
        <v>430201</v>
      </c>
      <c r="B4395" s="3">
        <v>1088990</v>
      </c>
      <c r="C4395" s="3" t="s">
        <v>98</v>
      </c>
      <c r="D4395" s="39">
        <v>4039562</v>
      </c>
      <c r="E4395" s="39">
        <v>2091939.38</v>
      </c>
      <c r="F4395" s="39">
        <f>SUM(F4385:F4394)</f>
        <v>4435976</v>
      </c>
      <c r="G4395" s="9" t="str">
        <f t="shared" si="136"/>
        <v/>
      </c>
      <c r="H4395" s="52">
        <f t="shared" si="137"/>
        <v>9.8132916390440347E-2</v>
      </c>
    </row>
    <row r="4396" spans="1:8">
      <c r="B4396" s="1"/>
      <c r="C4396" s="1"/>
      <c r="D4396" s="31"/>
      <c r="E4396" s="31"/>
      <c r="F4396" s="31"/>
      <c r="G4396" s="9" t="str">
        <f t="shared" si="136"/>
        <v/>
      </c>
      <c r="H4396" s="52" t="str">
        <f t="shared" si="137"/>
        <v/>
      </c>
    </row>
    <row r="4397" spans="1:8" ht="15.75" thickBot="1">
      <c r="A4397" s="48" t="str">
        <f>('ANNEXURE B &amp; C'!AI$3)</f>
        <v>430201</v>
      </c>
      <c r="B4397" s="4">
        <v>1089995</v>
      </c>
      <c r="C4397" s="4" t="s">
        <v>99</v>
      </c>
      <c r="D4397" s="40">
        <v>5153162</v>
      </c>
      <c r="E4397" s="40">
        <v>3043293.28</v>
      </c>
      <c r="F4397" s="40">
        <f>SUM(F4395+F4383)</f>
        <v>9086451</v>
      </c>
      <c r="G4397" s="9" t="str">
        <f t="shared" si="136"/>
        <v/>
      </c>
      <c r="H4397" s="52">
        <f t="shared" si="137"/>
        <v>0.7632767997590606</v>
      </c>
    </row>
    <row r="4398" spans="1:8" ht="15.75" thickTop="1">
      <c r="B4398" s="1"/>
      <c r="C4398" s="1"/>
      <c r="D4398" s="31"/>
      <c r="E4398" s="31"/>
      <c r="F4398" s="31"/>
      <c r="G4398" s="9" t="str">
        <f t="shared" si="136"/>
        <v/>
      </c>
      <c r="H4398" s="52" t="str">
        <f t="shared" si="137"/>
        <v/>
      </c>
    </row>
    <row r="4399" spans="1:8">
      <c r="A4399" s="48" t="str">
        <f>('ANNEXURE B &amp; C'!AI$3)</f>
        <v>430201</v>
      </c>
      <c r="B4399" s="1">
        <v>1100000</v>
      </c>
      <c r="C4399" s="1" t="s">
        <v>100</v>
      </c>
      <c r="D4399" s="31"/>
      <c r="E4399" s="31"/>
      <c r="F4399" s="31"/>
      <c r="G4399" s="9" t="str">
        <f t="shared" si="136"/>
        <v/>
      </c>
      <c r="H4399" s="52" t="str">
        <f t="shared" si="137"/>
        <v/>
      </c>
    </row>
    <row r="4400" spans="1:8">
      <c r="A4400" s="48" t="str">
        <f>('ANNEXURE B &amp; C'!AI$3)</f>
        <v>430201</v>
      </c>
      <c r="B4400" s="2">
        <v>1101200</v>
      </c>
      <c r="C4400" s="2" t="s">
        <v>101</v>
      </c>
      <c r="D4400" s="20">
        <v>0</v>
      </c>
      <c r="E4400" s="20">
        <v>0</v>
      </c>
      <c r="F4400" s="38">
        <f>('ANNEXURE B &amp; C'!AI$117)</f>
        <v>0</v>
      </c>
      <c r="G4400" s="9" t="str">
        <f t="shared" si="136"/>
        <v/>
      </c>
      <c r="H4400" s="52" t="str">
        <f t="shared" si="137"/>
        <v/>
      </c>
    </row>
    <row r="4401" spans="1:8">
      <c r="A4401" s="48" t="str">
        <f>('ANNEXURE B &amp; C'!AI$3)</f>
        <v>430201</v>
      </c>
      <c r="B4401" s="2">
        <v>1101201</v>
      </c>
      <c r="C4401" s="2" t="s">
        <v>102</v>
      </c>
      <c r="D4401" s="20">
        <v>0</v>
      </c>
      <c r="E4401" s="20">
        <v>0</v>
      </c>
      <c r="F4401" s="38">
        <f>('ANNEXURE B &amp; C'!AI$118)</f>
        <v>0</v>
      </c>
      <c r="G4401" s="9" t="str">
        <f t="shared" si="136"/>
        <v/>
      </c>
      <c r="H4401" s="52" t="str">
        <f t="shared" si="137"/>
        <v/>
      </c>
    </row>
    <row r="4402" spans="1:8">
      <c r="A4402" s="48" t="str">
        <f>('ANNEXURE B &amp; C'!AI$3)</f>
        <v>430201</v>
      </c>
      <c r="B4402" s="2">
        <v>1101203</v>
      </c>
      <c r="C4402" s="2" t="s">
        <v>103</v>
      </c>
      <c r="D4402" s="20">
        <v>0</v>
      </c>
      <c r="E4402" s="20">
        <v>0</v>
      </c>
      <c r="F4402" s="38">
        <f>('ANNEXURE B &amp; C'!AI$119)</f>
        <v>0</v>
      </c>
      <c r="G4402" s="9" t="str">
        <f t="shared" si="136"/>
        <v/>
      </c>
      <c r="H4402" s="52" t="str">
        <f t="shared" si="137"/>
        <v/>
      </c>
    </row>
    <row r="4403" spans="1:8">
      <c r="A4403" s="48" t="str">
        <f>('ANNEXURE B &amp; C'!AI$3)</f>
        <v>430201</v>
      </c>
      <c r="B4403" s="2">
        <v>1101204</v>
      </c>
      <c r="C4403" s="2" t="s">
        <v>104</v>
      </c>
      <c r="D4403" s="20">
        <v>0</v>
      </c>
      <c r="E4403" s="20">
        <v>0</v>
      </c>
      <c r="F4403" s="38">
        <f>('ANNEXURE B &amp; C'!AI$120)</f>
        <v>0</v>
      </c>
      <c r="G4403" s="9" t="str">
        <f t="shared" si="136"/>
        <v/>
      </c>
      <c r="H4403" s="52" t="str">
        <f t="shared" si="137"/>
        <v/>
      </c>
    </row>
    <row r="4404" spans="1:8" ht="15.75" thickBot="1">
      <c r="A4404" s="48" t="str">
        <f>('ANNEXURE B &amp; C'!AI$3)</f>
        <v>430201</v>
      </c>
      <c r="B4404" s="4">
        <v>1109995</v>
      </c>
      <c r="C4404" s="4" t="s">
        <v>105</v>
      </c>
      <c r="D4404" s="40">
        <v>0</v>
      </c>
      <c r="E4404" s="40">
        <v>0</v>
      </c>
      <c r="F4404" s="40">
        <f>SUM(F4400:F4403)</f>
        <v>0</v>
      </c>
      <c r="G4404" s="9" t="str">
        <f t="shared" si="136"/>
        <v/>
      </c>
      <c r="H4404" s="52" t="str">
        <f t="shared" si="137"/>
        <v/>
      </c>
    </row>
    <row r="4405" spans="1:8" ht="15.75" thickTop="1">
      <c r="B4405" s="1"/>
      <c r="C4405" s="1"/>
      <c r="D4405" s="31"/>
      <c r="E4405" s="31"/>
      <c r="F4405" s="31"/>
      <c r="G4405" s="9" t="str">
        <f t="shared" si="136"/>
        <v/>
      </c>
      <c r="H4405" s="52" t="str">
        <f t="shared" si="137"/>
        <v/>
      </c>
    </row>
    <row r="4406" spans="1:8">
      <c r="A4406" s="48" t="str">
        <f>('ANNEXURE B &amp; C'!AI$3)</f>
        <v>430201</v>
      </c>
      <c r="B4406" s="1">
        <v>1120000</v>
      </c>
      <c r="C4406" s="1" t="s">
        <v>106</v>
      </c>
      <c r="D4406" s="31"/>
      <c r="E4406" s="31"/>
      <c r="F4406" s="31"/>
      <c r="G4406" s="9" t="str">
        <f t="shared" si="136"/>
        <v/>
      </c>
      <c r="H4406" s="52" t="str">
        <f t="shared" si="137"/>
        <v/>
      </c>
    </row>
    <row r="4407" spans="1:8">
      <c r="A4407" s="48" t="str">
        <f>('ANNEXURE B &amp; C'!AI$3)</f>
        <v>430201</v>
      </c>
      <c r="B4407" s="2">
        <v>1120300</v>
      </c>
      <c r="C4407" s="2" t="s">
        <v>106</v>
      </c>
      <c r="D4407" s="20">
        <v>7069032</v>
      </c>
      <c r="E4407" s="20">
        <v>4964549.91</v>
      </c>
      <c r="F4407" s="38">
        <f>('ANNEXURE B &amp; C'!AI$124)</f>
        <v>7069032</v>
      </c>
      <c r="G4407" s="9" t="str">
        <f t="shared" si="136"/>
        <v/>
      </c>
      <c r="H4407" s="52">
        <f t="shared" si="137"/>
        <v>0</v>
      </c>
    </row>
    <row r="4408" spans="1:8" ht="15.75" thickBot="1">
      <c r="A4408" s="48" t="str">
        <f>('ANNEXURE B &amp; C'!AI$3)</f>
        <v>430201</v>
      </c>
      <c r="B4408" s="4">
        <v>1129990</v>
      </c>
      <c r="C4408" s="4" t="s">
        <v>107</v>
      </c>
      <c r="D4408" s="40">
        <v>7069032</v>
      </c>
      <c r="E4408" s="40">
        <v>4964549.91</v>
      </c>
      <c r="F4408" s="40">
        <f>SUM(F4406:F4407)</f>
        <v>7069032</v>
      </c>
      <c r="G4408" s="9" t="str">
        <f t="shared" si="136"/>
        <v/>
      </c>
      <c r="H4408" s="52">
        <f t="shared" si="137"/>
        <v>0</v>
      </c>
    </row>
    <row r="4409" spans="1:8" ht="15.75" thickTop="1">
      <c r="B4409" s="1"/>
      <c r="C4409" s="1"/>
      <c r="D4409" s="31"/>
      <c r="E4409" s="31"/>
      <c r="F4409" s="31"/>
      <c r="G4409" s="9" t="str">
        <f t="shared" si="136"/>
        <v/>
      </c>
      <c r="H4409" s="52" t="str">
        <f t="shared" si="137"/>
        <v/>
      </c>
    </row>
    <row r="4410" spans="1:8">
      <c r="A4410" s="48" t="str">
        <f>('ANNEXURE B &amp; C'!AI$3)</f>
        <v>430201</v>
      </c>
      <c r="B4410" s="1">
        <v>1130000</v>
      </c>
      <c r="C4410" s="1" t="s">
        <v>108</v>
      </c>
      <c r="D4410" s="31"/>
      <c r="E4410" s="31"/>
      <c r="F4410" s="31"/>
      <c r="G4410" s="9" t="str">
        <f t="shared" si="136"/>
        <v/>
      </c>
      <c r="H4410" s="52" t="str">
        <f t="shared" si="137"/>
        <v/>
      </c>
    </row>
    <row r="4411" spans="1:8">
      <c r="A4411" s="48" t="str">
        <f>('ANNEXURE B &amp; C'!AI$3)</f>
        <v>430201</v>
      </c>
      <c r="B4411" s="2">
        <v>1130200</v>
      </c>
      <c r="C4411" s="2" t="s">
        <v>109</v>
      </c>
      <c r="D4411" s="20">
        <v>0</v>
      </c>
      <c r="E4411" s="20">
        <v>0</v>
      </c>
      <c r="F4411" s="38">
        <f>('ANNEXURE B &amp; C'!AI$128)</f>
        <v>0</v>
      </c>
      <c r="G4411" s="9" t="str">
        <f t="shared" si="136"/>
        <v/>
      </c>
      <c r="H4411" s="52" t="str">
        <f t="shared" si="137"/>
        <v/>
      </c>
    </row>
    <row r="4412" spans="1:8">
      <c r="A4412" s="48" t="str">
        <f>('ANNEXURE B &amp; C'!AI$3)</f>
        <v>430201</v>
      </c>
      <c r="B4412" s="2">
        <v>1130201</v>
      </c>
      <c r="C4412" s="2" t="s">
        <v>110</v>
      </c>
      <c r="D4412" s="20">
        <v>2600000</v>
      </c>
      <c r="E4412" s="20">
        <v>0</v>
      </c>
      <c r="F4412" s="38">
        <f>('ANNEXURE B &amp; C'!AI$129)</f>
        <v>2600000</v>
      </c>
      <c r="G4412" s="9" t="str">
        <f t="shared" si="136"/>
        <v/>
      </c>
      <c r="H4412" s="52">
        <f t="shared" si="137"/>
        <v>0</v>
      </c>
    </row>
    <row r="4413" spans="1:8" ht="15.75" thickBot="1">
      <c r="A4413" s="48" t="str">
        <f>('ANNEXURE B &amp; C'!AI$3)</f>
        <v>430201</v>
      </c>
      <c r="B4413" s="4">
        <v>1139995</v>
      </c>
      <c r="C4413" s="4" t="s">
        <v>111</v>
      </c>
      <c r="D4413" s="40">
        <v>2600000</v>
      </c>
      <c r="E4413" s="40">
        <v>0</v>
      </c>
      <c r="F4413" s="40">
        <f>SUM(F4410:F4412)</f>
        <v>2600000</v>
      </c>
      <c r="G4413" s="9" t="str">
        <f t="shared" si="136"/>
        <v/>
      </c>
      <c r="H4413" s="52">
        <f t="shared" si="137"/>
        <v>0</v>
      </c>
    </row>
    <row r="4414" spans="1:8" ht="15.75" thickTop="1">
      <c r="B4414" s="1"/>
      <c r="C4414" s="1"/>
      <c r="D4414" s="31"/>
      <c r="E4414" s="31"/>
      <c r="F4414" s="31"/>
      <c r="G4414" s="9" t="str">
        <f t="shared" si="136"/>
        <v/>
      </c>
      <c r="H4414" s="52" t="str">
        <f t="shared" si="137"/>
        <v/>
      </c>
    </row>
    <row r="4415" spans="1:8" ht="15.75" thickBot="1">
      <c r="A4415" s="48" t="str">
        <f>('ANNEXURE B &amp; C'!AI$3)</f>
        <v>430201</v>
      </c>
      <c r="B4415" s="5">
        <v>1199998</v>
      </c>
      <c r="C4415" s="5" t="s">
        <v>112</v>
      </c>
      <c r="D4415" s="41">
        <v>19960660</v>
      </c>
      <c r="E4415" s="41">
        <v>10638179.939999999</v>
      </c>
      <c r="F4415" s="41">
        <f>SUM(F4413+F4408+F4404+F4397+F4325)</f>
        <v>23985847</v>
      </c>
      <c r="G4415" s="9" t="str">
        <f t="shared" si="136"/>
        <v/>
      </c>
      <c r="H4415" s="52">
        <f t="shared" si="137"/>
        <v>0.20165600736648989</v>
      </c>
    </row>
    <row r="4416" spans="1:8">
      <c r="B4416" s="1"/>
      <c r="C4416" s="1"/>
      <c r="D4416" s="31"/>
      <c r="E4416" s="31"/>
      <c r="F4416" s="31"/>
      <c r="G4416" s="9" t="str">
        <f t="shared" si="136"/>
        <v/>
      </c>
      <c r="H4416" s="52" t="str">
        <f t="shared" si="137"/>
        <v/>
      </c>
    </row>
    <row r="4417" spans="1:8">
      <c r="A4417" s="48" t="str">
        <f>('ANNEXURE B &amp; C'!AI$3)</f>
        <v>430201</v>
      </c>
      <c r="B4417" s="1">
        <v>2200000</v>
      </c>
      <c r="C4417" s="1" t="s">
        <v>113</v>
      </c>
      <c r="D4417" s="31"/>
      <c r="E4417" s="31"/>
      <c r="F4417" s="31"/>
      <c r="G4417" s="9" t="str">
        <f t="shared" si="136"/>
        <v/>
      </c>
      <c r="H4417" s="52" t="str">
        <f t="shared" si="137"/>
        <v/>
      </c>
    </row>
    <row r="4418" spans="1:8">
      <c r="B4418" s="1"/>
      <c r="C4418" s="1"/>
      <c r="D4418" s="31"/>
      <c r="E4418" s="31"/>
      <c r="F4418" s="31"/>
      <c r="G4418" s="9" t="str">
        <f t="shared" si="136"/>
        <v/>
      </c>
      <c r="H4418" s="52" t="str">
        <f t="shared" si="137"/>
        <v/>
      </c>
    </row>
    <row r="4419" spans="1:8">
      <c r="A4419" s="48" t="str">
        <f>('ANNEXURE B &amp; C'!AI$3)</f>
        <v>430201</v>
      </c>
      <c r="B4419" s="1">
        <v>2230000</v>
      </c>
      <c r="C4419" s="1" t="s">
        <v>114</v>
      </c>
      <c r="D4419" s="31"/>
      <c r="E4419" s="31"/>
      <c r="F4419" s="31"/>
      <c r="G4419" s="9" t="str">
        <f t="shared" si="136"/>
        <v/>
      </c>
      <c r="H4419" s="52" t="str">
        <f t="shared" si="137"/>
        <v/>
      </c>
    </row>
    <row r="4420" spans="1:8">
      <c r="A4420" s="48" t="str">
        <f>('ANNEXURE B &amp; C'!AI$3)</f>
        <v>430201</v>
      </c>
      <c r="B4420" s="2">
        <v>2231202</v>
      </c>
      <c r="C4420" s="2" t="s">
        <v>115</v>
      </c>
      <c r="D4420" s="20">
        <v>0</v>
      </c>
      <c r="E4420" s="20">
        <v>0</v>
      </c>
      <c r="F4420" s="38">
        <f>('ANNEXURE B &amp; C'!AI$137)</f>
        <v>0</v>
      </c>
      <c r="G4420" s="9" t="str">
        <f t="shared" si="136"/>
        <v/>
      </c>
      <c r="H4420" s="52" t="str">
        <f t="shared" si="137"/>
        <v/>
      </c>
    </row>
    <row r="4421" spans="1:8">
      <c r="A4421" s="48" t="str">
        <f>('ANNEXURE B &amp; C'!AI$3)</f>
        <v>430201</v>
      </c>
      <c r="B4421" s="2">
        <v>2231900</v>
      </c>
      <c r="C4421" s="2" t="s">
        <v>116</v>
      </c>
      <c r="D4421" s="20">
        <v>0</v>
      </c>
      <c r="E4421" s="20">
        <v>0</v>
      </c>
      <c r="F4421" s="38">
        <f>('ANNEXURE B &amp; C'!AI$138)</f>
        <v>0</v>
      </c>
      <c r="G4421" s="9" t="str">
        <f t="shared" si="136"/>
        <v/>
      </c>
      <c r="H4421" s="52" t="str">
        <f t="shared" si="137"/>
        <v/>
      </c>
    </row>
    <row r="4422" spans="1:8">
      <c r="A4422" s="48" t="str">
        <f>('ANNEXURE B &amp; C'!AI$3)</f>
        <v>430201</v>
      </c>
      <c r="B4422" s="3">
        <v>2239995</v>
      </c>
      <c r="C4422" s="3" t="s">
        <v>117</v>
      </c>
      <c r="D4422" s="39">
        <v>0</v>
      </c>
      <c r="E4422" s="39">
        <v>0</v>
      </c>
      <c r="F4422" s="39">
        <f>SUM(F4420:F4421)</f>
        <v>0</v>
      </c>
      <c r="G4422" s="9" t="str">
        <f t="shared" si="136"/>
        <v/>
      </c>
      <c r="H4422" s="52" t="str">
        <f t="shared" si="137"/>
        <v/>
      </c>
    </row>
    <row r="4423" spans="1:8">
      <c r="B4423" s="1"/>
      <c r="C4423" s="1"/>
      <c r="D4423" s="31"/>
      <c r="E4423" s="31"/>
      <c r="F4423" s="31"/>
      <c r="G4423" s="9" t="str">
        <f t="shared" si="136"/>
        <v/>
      </c>
      <c r="H4423" s="52" t="str">
        <f t="shared" si="137"/>
        <v/>
      </c>
    </row>
    <row r="4424" spans="1:8">
      <c r="A4424" s="48" t="str">
        <f>('ANNEXURE B &amp; C'!AI$3)</f>
        <v>430201</v>
      </c>
      <c r="B4424" s="1">
        <v>2240000</v>
      </c>
      <c r="C4424" s="1" t="s">
        <v>118</v>
      </c>
      <c r="D4424" s="31"/>
      <c r="E4424" s="31"/>
      <c r="F4424" s="31"/>
      <c r="G4424" s="9" t="str">
        <f t="shared" si="136"/>
        <v/>
      </c>
      <c r="H4424" s="52" t="str">
        <f t="shared" si="137"/>
        <v/>
      </c>
    </row>
    <row r="4425" spans="1:8">
      <c r="A4425" s="48" t="str">
        <f>('ANNEXURE B &amp; C'!AI$3)</f>
        <v>430201</v>
      </c>
      <c r="B4425" s="2">
        <v>2240001</v>
      </c>
      <c r="C4425" s="2" t="s">
        <v>119</v>
      </c>
      <c r="D4425" s="20">
        <v>0</v>
      </c>
      <c r="E4425" s="20">
        <v>0</v>
      </c>
      <c r="F4425" s="38">
        <f>('ANNEXURE B &amp; C'!AI$142)</f>
        <v>0</v>
      </c>
      <c r="G4425" s="9" t="str">
        <f t="shared" si="136"/>
        <v/>
      </c>
      <c r="H4425" s="52" t="str">
        <f t="shared" si="137"/>
        <v/>
      </c>
    </row>
    <row r="4426" spans="1:8">
      <c r="A4426" s="48" t="str">
        <f>('ANNEXURE B &amp; C'!AI$3)</f>
        <v>430201</v>
      </c>
      <c r="B4426" s="2">
        <v>2240002</v>
      </c>
      <c r="C4426" s="2" t="s">
        <v>120</v>
      </c>
      <c r="D4426" s="20">
        <v>0</v>
      </c>
      <c r="E4426" s="20">
        <v>0</v>
      </c>
      <c r="F4426" s="38">
        <f>('ANNEXURE B &amp; C'!AI$143)</f>
        <v>0</v>
      </c>
      <c r="G4426" s="9" t="str">
        <f t="shared" ref="G4426:G4489" si="138">IF(E4426&lt;0.01,"",IF(E4426&gt;F4426,"BUDGET ERROR - INSUFICIENT",""))</f>
        <v/>
      </c>
      <c r="H4426" s="52" t="str">
        <f t="shared" ref="H4426:H4489" si="139">IF(F4426&lt;0.1,"",IF(D4426=0,"NO ORIGINAL BUDGET",(F4426-D4426)/D4426))</f>
        <v/>
      </c>
    </row>
    <row r="4427" spans="1:8">
      <c r="A4427" s="48" t="str">
        <f>('ANNEXURE B &amp; C'!AI$3)</f>
        <v>430201</v>
      </c>
      <c r="B4427" s="2">
        <v>2240400</v>
      </c>
      <c r="C4427" s="2" t="s">
        <v>121</v>
      </c>
      <c r="D4427" s="20">
        <v>-213221000</v>
      </c>
      <c r="E4427" s="20">
        <v>-144315000</v>
      </c>
      <c r="F4427" s="38">
        <f>('ANNEXURE B &amp; C'!AI$144)</f>
        <v>-213221000</v>
      </c>
      <c r="G4427" s="9" t="str">
        <f t="shared" si="138"/>
        <v/>
      </c>
      <c r="H4427" s="52" t="str">
        <f t="shared" si="139"/>
        <v/>
      </c>
    </row>
    <row r="4428" spans="1:8">
      <c r="A4428" s="48" t="str">
        <f>('ANNEXURE B &amp; C'!AI$3)</f>
        <v>430201</v>
      </c>
      <c r="B4428" s="2">
        <v>2240500</v>
      </c>
      <c r="C4428" s="2" t="s">
        <v>122</v>
      </c>
      <c r="D4428" s="20">
        <v>-1750000</v>
      </c>
      <c r="E4428" s="20">
        <v>-390726.35</v>
      </c>
      <c r="F4428" s="38">
        <f>('ANNEXURE B &amp; C'!AI$145)</f>
        <v>-1750000</v>
      </c>
      <c r="G4428" s="9" t="str">
        <f t="shared" si="138"/>
        <v/>
      </c>
      <c r="H4428" s="52" t="str">
        <f t="shared" si="139"/>
        <v/>
      </c>
    </row>
    <row r="4429" spans="1:8">
      <c r="A4429" s="48" t="str">
        <f>('ANNEXURE B &amp; C'!AI$3)</f>
        <v>430201</v>
      </c>
      <c r="B4429" s="3">
        <v>2249995</v>
      </c>
      <c r="C4429" s="3" t="s">
        <v>123</v>
      </c>
      <c r="D4429" s="39">
        <v>-214971000</v>
      </c>
      <c r="E4429" s="39">
        <v>-144705726.34999999</v>
      </c>
      <c r="F4429" s="39">
        <f>SUM(F4425:F4428)</f>
        <v>-214971000</v>
      </c>
      <c r="G4429" s="9" t="str">
        <f t="shared" si="138"/>
        <v/>
      </c>
      <c r="H4429" s="52" t="str">
        <f t="shared" si="139"/>
        <v/>
      </c>
    </row>
    <row r="4430" spans="1:8">
      <c r="B4430" s="1"/>
      <c r="C4430" s="1"/>
      <c r="D4430" s="31"/>
      <c r="E4430" s="31"/>
      <c r="F4430" s="31"/>
      <c r="G4430" s="9" t="str">
        <f t="shared" si="138"/>
        <v/>
      </c>
      <c r="H4430" s="52" t="str">
        <f t="shared" si="139"/>
        <v/>
      </c>
    </row>
    <row r="4431" spans="1:8">
      <c r="A4431" s="48" t="str">
        <f>('ANNEXURE B &amp; C'!AI$3)</f>
        <v>430201</v>
      </c>
      <c r="B4431" s="1">
        <v>2260000</v>
      </c>
      <c r="C4431" s="1" t="s">
        <v>124</v>
      </c>
      <c r="D4431" s="31"/>
      <c r="E4431" s="31"/>
      <c r="F4431" s="31"/>
      <c r="G4431" s="9" t="str">
        <f t="shared" si="138"/>
        <v/>
      </c>
      <c r="H4431" s="52" t="str">
        <f t="shared" si="139"/>
        <v/>
      </c>
    </row>
    <row r="4432" spans="1:8">
      <c r="A4432" s="48" t="str">
        <f>('ANNEXURE B &amp; C'!AI$3)</f>
        <v>430201</v>
      </c>
      <c r="B4432" s="2">
        <v>2260806</v>
      </c>
      <c r="C4432" s="2" t="s">
        <v>125</v>
      </c>
      <c r="D4432" s="20">
        <v>0</v>
      </c>
      <c r="E4432" s="20">
        <v>0</v>
      </c>
      <c r="F4432" s="38">
        <f>('ANNEXURE B &amp; C'!AI$149)</f>
        <v>0</v>
      </c>
      <c r="G4432" s="9" t="str">
        <f t="shared" si="138"/>
        <v/>
      </c>
      <c r="H4432" s="52" t="str">
        <f t="shared" si="139"/>
        <v/>
      </c>
    </row>
    <row r="4433" spans="1:8">
      <c r="A4433" s="48" t="str">
        <f>('ANNEXURE B &amp; C'!AI$3)</f>
        <v>430201</v>
      </c>
      <c r="B4433" s="2">
        <v>2260808</v>
      </c>
      <c r="C4433" s="2" t="s">
        <v>126</v>
      </c>
      <c r="D4433" s="20">
        <v>-13020000</v>
      </c>
      <c r="E4433" s="20">
        <v>-2975579.78</v>
      </c>
      <c r="F4433" s="38">
        <f>('ANNEXURE B &amp; C'!AI$150)</f>
        <v>-9945702</v>
      </c>
      <c r="G4433" s="9" t="str">
        <f t="shared" si="138"/>
        <v/>
      </c>
      <c r="H4433" s="52" t="str">
        <f t="shared" si="139"/>
        <v/>
      </c>
    </row>
    <row r="4434" spans="1:8">
      <c r="A4434" s="48" t="str">
        <f>('ANNEXURE B &amp; C'!AI$3)</f>
        <v>430201</v>
      </c>
      <c r="B4434" s="2">
        <v>2260810</v>
      </c>
      <c r="C4434" s="2" t="s">
        <v>127</v>
      </c>
      <c r="D4434" s="20">
        <v>0</v>
      </c>
      <c r="E4434" s="20">
        <v>0</v>
      </c>
      <c r="F4434" s="38">
        <f>('ANNEXURE B &amp; C'!AI$151)</f>
        <v>0</v>
      </c>
      <c r="G4434" s="9" t="str">
        <f t="shared" si="138"/>
        <v/>
      </c>
      <c r="H4434" s="52" t="str">
        <f t="shared" si="139"/>
        <v/>
      </c>
    </row>
    <row r="4435" spans="1:8">
      <c r="A4435" s="48" t="str">
        <f>('ANNEXURE B &amp; C'!AI$3)</f>
        <v>430201</v>
      </c>
      <c r="B4435" s="3">
        <v>2269995</v>
      </c>
      <c r="C4435" s="3" t="s">
        <v>128</v>
      </c>
      <c r="D4435" s="39">
        <v>-13020000</v>
      </c>
      <c r="E4435" s="39">
        <v>-2975579.78</v>
      </c>
      <c r="F4435" s="39">
        <f>SUM(F4432:F4434)</f>
        <v>-9945702</v>
      </c>
      <c r="G4435" s="9" t="str">
        <f t="shared" si="138"/>
        <v/>
      </c>
      <c r="H4435" s="52" t="str">
        <f t="shared" si="139"/>
        <v/>
      </c>
    </row>
    <row r="4436" spans="1:8">
      <c r="B4436" s="1"/>
      <c r="C4436" s="1"/>
      <c r="D4436" s="31"/>
      <c r="E4436" s="31"/>
      <c r="F4436" s="31"/>
      <c r="G4436" s="9" t="str">
        <f t="shared" si="138"/>
        <v/>
      </c>
      <c r="H4436" s="52" t="str">
        <f t="shared" si="139"/>
        <v/>
      </c>
    </row>
    <row r="4437" spans="1:8">
      <c r="A4437" s="48" t="str">
        <f>('ANNEXURE B &amp; C'!AI$3)</f>
        <v>430201</v>
      </c>
      <c r="B4437" s="1">
        <v>2270000</v>
      </c>
      <c r="C4437" s="1" t="s">
        <v>129</v>
      </c>
      <c r="D4437" s="31"/>
      <c r="E4437" s="31"/>
      <c r="F4437" s="31"/>
      <c r="G4437" s="9" t="str">
        <f t="shared" si="138"/>
        <v/>
      </c>
      <c r="H4437" s="52" t="str">
        <f t="shared" si="139"/>
        <v/>
      </c>
    </row>
    <row r="4438" spans="1:8">
      <c r="A4438" s="48" t="str">
        <f>('ANNEXURE B &amp; C'!AI$3)</f>
        <v>430201</v>
      </c>
      <c r="B4438" s="2">
        <v>2271701</v>
      </c>
      <c r="C4438" s="2" t="s">
        <v>130</v>
      </c>
      <c r="D4438" s="20">
        <v>0</v>
      </c>
      <c r="E4438" s="20">
        <v>0</v>
      </c>
      <c r="F4438" s="38">
        <f>('ANNEXURE B &amp; C'!AI$155)</f>
        <v>0</v>
      </c>
      <c r="G4438" s="9" t="str">
        <f t="shared" si="138"/>
        <v/>
      </c>
      <c r="H4438" s="52" t="str">
        <f t="shared" si="139"/>
        <v/>
      </c>
    </row>
    <row r="4439" spans="1:8">
      <c r="A4439" s="48" t="str">
        <f>('ANNEXURE B &amp; C'!AI$3)</f>
        <v>430201</v>
      </c>
      <c r="B4439" s="2">
        <v>2271702</v>
      </c>
      <c r="C4439" s="2" t="s">
        <v>131</v>
      </c>
      <c r="D4439" s="20">
        <v>0</v>
      </c>
      <c r="E4439" s="20">
        <v>0</v>
      </c>
      <c r="F4439" s="38">
        <f>('ANNEXURE B &amp; C'!AI$156)</f>
        <v>0</v>
      </c>
      <c r="G4439" s="9" t="str">
        <f t="shared" si="138"/>
        <v/>
      </c>
      <c r="H4439" s="52" t="str">
        <f t="shared" si="139"/>
        <v/>
      </c>
    </row>
    <row r="4440" spans="1:8">
      <c r="A4440" s="48" t="str">
        <f>('ANNEXURE B &amp; C'!AI$3)</f>
        <v>430201</v>
      </c>
      <c r="B4440" s="2">
        <v>2271703</v>
      </c>
      <c r="C4440" s="2" t="s">
        <v>132</v>
      </c>
      <c r="D4440" s="20">
        <v>0</v>
      </c>
      <c r="E4440" s="20">
        <v>0</v>
      </c>
      <c r="F4440" s="38">
        <f>('ANNEXURE B &amp; C'!AI$157)</f>
        <v>0</v>
      </c>
      <c r="G4440" s="9" t="str">
        <f t="shared" si="138"/>
        <v/>
      </c>
      <c r="H4440" s="52" t="str">
        <f t="shared" si="139"/>
        <v/>
      </c>
    </row>
    <row r="4441" spans="1:8">
      <c r="A4441" s="48" t="str">
        <f>('ANNEXURE B &amp; C'!AI$3)</f>
        <v>430201</v>
      </c>
      <c r="B4441" s="2">
        <v>2271704</v>
      </c>
      <c r="C4441" s="2" t="s">
        <v>133</v>
      </c>
      <c r="D4441" s="20">
        <v>0</v>
      </c>
      <c r="E4441" s="20">
        <v>0</v>
      </c>
      <c r="F4441" s="38">
        <f>('ANNEXURE B &amp; C'!AI$158)</f>
        <v>0</v>
      </c>
      <c r="G4441" s="9" t="str">
        <f t="shared" si="138"/>
        <v/>
      </c>
      <c r="H4441" s="52" t="str">
        <f t="shared" si="139"/>
        <v/>
      </c>
    </row>
    <row r="4442" spans="1:8">
      <c r="A4442" s="48" t="str">
        <f>('ANNEXURE B &amp; C'!AI$3)</f>
        <v>430201</v>
      </c>
      <c r="B4442" s="3">
        <v>2279995</v>
      </c>
      <c r="C4442" s="3" t="s">
        <v>134</v>
      </c>
      <c r="D4442" s="35">
        <v>0</v>
      </c>
      <c r="E4442" s="35">
        <v>0</v>
      </c>
      <c r="F4442" s="35">
        <f>SUM(F4438:F4441)</f>
        <v>0</v>
      </c>
      <c r="G4442" s="9" t="str">
        <f t="shared" si="138"/>
        <v/>
      </c>
      <c r="H4442" s="52" t="str">
        <f t="shared" si="139"/>
        <v/>
      </c>
    </row>
    <row r="4443" spans="1:8">
      <c r="B4443" s="1"/>
      <c r="C4443" s="1"/>
      <c r="D4443" s="31"/>
      <c r="E4443" s="31"/>
      <c r="F4443" s="31"/>
      <c r="G4443" s="9" t="str">
        <f t="shared" si="138"/>
        <v/>
      </c>
      <c r="H4443" s="52" t="str">
        <f t="shared" si="139"/>
        <v/>
      </c>
    </row>
    <row r="4444" spans="1:8">
      <c r="A4444" s="48" t="str">
        <f>('ANNEXURE B &amp; C'!AI$3)</f>
        <v>430201</v>
      </c>
      <c r="B4444" s="1">
        <v>2280000</v>
      </c>
      <c r="C4444" s="1" t="s">
        <v>135</v>
      </c>
      <c r="D4444" s="31"/>
      <c r="E4444" s="31"/>
      <c r="F4444" s="31"/>
      <c r="G4444" s="9" t="str">
        <f t="shared" si="138"/>
        <v/>
      </c>
      <c r="H4444" s="52" t="str">
        <f t="shared" si="139"/>
        <v/>
      </c>
    </row>
    <row r="4445" spans="1:8">
      <c r="A4445" s="48" t="str">
        <f>('ANNEXURE B &amp; C'!AI$3)</f>
        <v>430201</v>
      </c>
      <c r="B4445" s="2">
        <v>2280001</v>
      </c>
      <c r="C4445" s="2" t="s">
        <v>136</v>
      </c>
      <c r="D4445" s="20">
        <v>0</v>
      </c>
      <c r="E4445" s="20">
        <v>0</v>
      </c>
      <c r="F4445" s="38">
        <f>('ANNEXURE B &amp; C'!AI$162)</f>
        <v>0</v>
      </c>
      <c r="G4445" s="9" t="str">
        <f t="shared" si="138"/>
        <v/>
      </c>
      <c r="H4445" s="52" t="str">
        <f t="shared" si="139"/>
        <v/>
      </c>
    </row>
    <row r="4446" spans="1:8">
      <c r="A4446" s="48" t="str">
        <f>('ANNEXURE B &amp; C'!AI$3)</f>
        <v>430201</v>
      </c>
      <c r="B4446" s="2">
        <v>2280002</v>
      </c>
      <c r="C4446" s="2" t="s">
        <v>137</v>
      </c>
      <c r="D4446" s="20">
        <v>0</v>
      </c>
      <c r="E4446" s="20">
        <v>0</v>
      </c>
      <c r="F4446" s="38">
        <f>('ANNEXURE B &amp; C'!AI$163)</f>
        <v>0</v>
      </c>
      <c r="G4446" s="9" t="str">
        <f t="shared" si="138"/>
        <v/>
      </c>
      <c r="H4446" s="52" t="str">
        <f t="shared" si="139"/>
        <v/>
      </c>
    </row>
    <row r="4447" spans="1:8">
      <c r="A4447" s="48" t="str">
        <f>('ANNEXURE B &amp; C'!AI$3)</f>
        <v>430201</v>
      </c>
      <c r="B4447" s="3">
        <v>2289995</v>
      </c>
      <c r="C4447" s="3" t="s">
        <v>138</v>
      </c>
      <c r="D4447" s="39">
        <v>0</v>
      </c>
      <c r="E4447" s="39">
        <v>0</v>
      </c>
      <c r="F4447" s="39">
        <f>SUM(F4445:F4446)</f>
        <v>0</v>
      </c>
      <c r="G4447" s="9" t="str">
        <f t="shared" si="138"/>
        <v/>
      </c>
      <c r="H4447" s="52" t="str">
        <f t="shared" si="139"/>
        <v/>
      </c>
    </row>
    <row r="4448" spans="1:8">
      <c r="B4448" s="1"/>
      <c r="C4448" s="1"/>
      <c r="D4448" s="31"/>
      <c r="E4448" s="31"/>
      <c r="F4448" s="31"/>
      <c r="G4448" s="9" t="str">
        <f t="shared" si="138"/>
        <v/>
      </c>
      <c r="H4448" s="52" t="str">
        <f t="shared" si="139"/>
        <v/>
      </c>
    </row>
    <row r="4449" spans="1:8">
      <c r="A4449" s="48" t="str">
        <f>('ANNEXURE B &amp; C'!AI$3)</f>
        <v>430201</v>
      </c>
      <c r="B4449" s="1">
        <v>2300000</v>
      </c>
      <c r="C4449" s="1" t="s">
        <v>139</v>
      </c>
      <c r="D4449" s="31"/>
      <c r="E4449" s="31"/>
      <c r="F4449" s="31"/>
      <c r="G4449" s="9" t="str">
        <f t="shared" si="138"/>
        <v/>
      </c>
      <c r="H4449" s="52" t="str">
        <f t="shared" si="139"/>
        <v/>
      </c>
    </row>
    <row r="4450" spans="1:8">
      <c r="A4450" s="48" t="str">
        <f>('ANNEXURE B &amp; C'!AI$3)</f>
        <v>430201</v>
      </c>
      <c r="B4450" s="2">
        <v>2300001</v>
      </c>
      <c r="C4450" s="2" t="s">
        <v>140</v>
      </c>
      <c r="D4450" s="20">
        <v>0</v>
      </c>
      <c r="E4450" s="20">
        <v>0</v>
      </c>
      <c r="F4450" s="38">
        <f>('ANNEXURE B &amp; C'!AI$167)</f>
        <v>0</v>
      </c>
      <c r="G4450" s="9" t="str">
        <f t="shared" si="138"/>
        <v/>
      </c>
      <c r="H4450" s="52" t="str">
        <f t="shared" si="139"/>
        <v/>
      </c>
    </row>
    <row r="4451" spans="1:8">
      <c r="A4451" s="48" t="str">
        <f>('ANNEXURE B &amp; C'!AI$3)</f>
        <v>430201</v>
      </c>
      <c r="B4451" s="2">
        <v>2300002</v>
      </c>
      <c r="C4451" s="2" t="s">
        <v>141</v>
      </c>
      <c r="D4451" s="20">
        <v>0</v>
      </c>
      <c r="E4451" s="20">
        <v>0</v>
      </c>
      <c r="F4451" s="38">
        <f>('ANNEXURE B &amp; C'!AI$168)</f>
        <v>0</v>
      </c>
      <c r="G4451" s="9" t="str">
        <f t="shared" si="138"/>
        <v/>
      </c>
      <c r="H4451" s="52" t="str">
        <f t="shared" si="139"/>
        <v/>
      </c>
    </row>
    <row r="4452" spans="1:8">
      <c r="A4452" s="48" t="str">
        <f>('ANNEXURE B &amp; C'!AI$3)</f>
        <v>430201</v>
      </c>
      <c r="B4452" s="2">
        <v>2300003</v>
      </c>
      <c r="C4452" s="2" t="s">
        <v>142</v>
      </c>
      <c r="D4452" s="20">
        <v>0</v>
      </c>
      <c r="E4452" s="20">
        <v>0</v>
      </c>
      <c r="F4452" s="38">
        <f>('ANNEXURE B &amp; C'!AI$169)</f>
        <v>0</v>
      </c>
      <c r="G4452" s="9" t="str">
        <f t="shared" si="138"/>
        <v/>
      </c>
      <c r="H4452" s="52" t="str">
        <f t="shared" si="139"/>
        <v/>
      </c>
    </row>
    <row r="4453" spans="1:8">
      <c r="A4453" s="48" t="str">
        <f>('ANNEXURE B &amp; C'!AI$3)</f>
        <v>430201</v>
      </c>
      <c r="B4453" s="2">
        <v>2300204</v>
      </c>
      <c r="C4453" s="2" t="s">
        <v>143</v>
      </c>
      <c r="D4453" s="20">
        <v>-117600</v>
      </c>
      <c r="E4453" s="20">
        <v>-71459.350000000006</v>
      </c>
      <c r="F4453" s="38">
        <f>('ANNEXURE B &amp; C'!AI$170)</f>
        <v>-142916</v>
      </c>
      <c r="G4453" s="9" t="str">
        <f t="shared" si="138"/>
        <v/>
      </c>
      <c r="H4453" s="52" t="str">
        <f t="shared" si="139"/>
        <v/>
      </c>
    </row>
    <row r="4454" spans="1:8">
      <c r="A4454" s="48" t="str">
        <f>('ANNEXURE B &amp; C'!AI$3)</f>
        <v>430201</v>
      </c>
      <c r="B4454" s="2">
        <v>2300800</v>
      </c>
      <c r="C4454" s="2" t="s">
        <v>144</v>
      </c>
      <c r="D4454" s="20">
        <v>0</v>
      </c>
      <c r="E4454" s="20">
        <v>0</v>
      </c>
      <c r="F4454" s="38">
        <f>('ANNEXURE B &amp; C'!AI$171)</f>
        <v>0</v>
      </c>
      <c r="G4454" s="9" t="str">
        <f t="shared" si="138"/>
        <v/>
      </c>
      <c r="H4454" s="52" t="str">
        <f t="shared" si="139"/>
        <v/>
      </c>
    </row>
    <row r="4455" spans="1:8">
      <c r="A4455" s="48" t="str">
        <f>('ANNEXURE B &amp; C'!AI$3)</f>
        <v>430201</v>
      </c>
      <c r="B4455" s="2">
        <v>2300801</v>
      </c>
      <c r="C4455" s="2" t="s">
        <v>145</v>
      </c>
      <c r="D4455" s="20">
        <v>0</v>
      </c>
      <c r="E4455" s="20">
        <v>0</v>
      </c>
      <c r="F4455" s="38">
        <f>('ANNEXURE B &amp; C'!AI$172)</f>
        <v>0</v>
      </c>
      <c r="G4455" s="9" t="str">
        <f t="shared" si="138"/>
        <v/>
      </c>
      <c r="H4455" s="52" t="str">
        <f t="shared" si="139"/>
        <v/>
      </c>
    </row>
    <row r="4456" spans="1:8">
      <c r="A4456" s="48" t="str">
        <f>('ANNEXURE B &amp; C'!AI$3)</f>
        <v>430201</v>
      </c>
      <c r="B4456" s="2">
        <v>2300803</v>
      </c>
      <c r="C4456" s="2" t="s">
        <v>146</v>
      </c>
      <c r="D4456" s="20">
        <v>0</v>
      </c>
      <c r="E4456" s="20">
        <v>0</v>
      </c>
      <c r="F4456" s="38">
        <f>('ANNEXURE B &amp; C'!AI$173)</f>
        <v>0</v>
      </c>
      <c r="G4456" s="9" t="str">
        <f t="shared" si="138"/>
        <v/>
      </c>
      <c r="H4456" s="52" t="str">
        <f t="shared" si="139"/>
        <v/>
      </c>
    </row>
    <row r="4457" spans="1:8">
      <c r="A4457" s="48" t="str">
        <f>('ANNEXURE B &amp; C'!AI$3)</f>
        <v>430201</v>
      </c>
      <c r="B4457" s="2">
        <v>2301503</v>
      </c>
      <c r="C4457" s="2" t="s">
        <v>147</v>
      </c>
      <c r="D4457" s="20">
        <v>-160000</v>
      </c>
      <c r="E4457" s="20">
        <v>-148042.37</v>
      </c>
      <c r="F4457" s="38">
        <f>('ANNEXURE B &amp; C'!AI$174)</f>
        <v>-160000</v>
      </c>
      <c r="G4457" s="9" t="str">
        <f t="shared" si="138"/>
        <v/>
      </c>
      <c r="H4457" s="52" t="str">
        <f t="shared" si="139"/>
        <v/>
      </c>
    </row>
    <row r="4458" spans="1:8">
      <c r="A4458" s="48" t="str">
        <f>('ANNEXURE B &amp; C'!AI$3)</f>
        <v>430201</v>
      </c>
      <c r="B4458" s="2">
        <v>2301802</v>
      </c>
      <c r="C4458" s="2" t="s">
        <v>148</v>
      </c>
      <c r="D4458" s="20">
        <v>0</v>
      </c>
      <c r="E4458" s="20">
        <v>-12478.56</v>
      </c>
      <c r="F4458" s="38">
        <f>('ANNEXURE B &amp; C'!AI$175)</f>
        <v>-21365418</v>
      </c>
      <c r="G4458" s="9" t="str">
        <f t="shared" si="138"/>
        <v/>
      </c>
      <c r="H4458" s="52" t="str">
        <f t="shared" si="139"/>
        <v/>
      </c>
    </row>
    <row r="4459" spans="1:8">
      <c r="A4459" s="48" t="str">
        <f>('ANNEXURE B &amp; C'!AI$3)</f>
        <v>430201</v>
      </c>
      <c r="B4459" s="2">
        <v>2301803</v>
      </c>
      <c r="C4459" s="2" t="s">
        <v>149</v>
      </c>
      <c r="D4459" s="20">
        <v>0</v>
      </c>
      <c r="E4459" s="20">
        <v>0</v>
      </c>
      <c r="F4459" s="38">
        <f>('ANNEXURE B &amp; C'!AI$176)</f>
        <v>0</v>
      </c>
      <c r="G4459" s="9" t="str">
        <f t="shared" si="138"/>
        <v/>
      </c>
      <c r="H4459" s="52" t="str">
        <f t="shared" si="139"/>
        <v/>
      </c>
    </row>
    <row r="4460" spans="1:8">
      <c r="A4460" s="48" t="str">
        <f>('ANNEXURE B &amp; C'!AI$3)</f>
        <v>430201</v>
      </c>
      <c r="B4460" s="2">
        <v>2301900</v>
      </c>
      <c r="C4460" s="2" t="s">
        <v>150</v>
      </c>
      <c r="D4460" s="20">
        <v>0</v>
      </c>
      <c r="E4460" s="20">
        <v>-4489.4399999999996</v>
      </c>
      <c r="F4460" s="38">
        <f>('ANNEXURE B &amp; C'!AI$177)</f>
        <v>-8979</v>
      </c>
      <c r="G4460" s="9" t="str">
        <f t="shared" si="138"/>
        <v/>
      </c>
      <c r="H4460" s="52" t="str">
        <f t="shared" si="139"/>
        <v/>
      </c>
    </row>
    <row r="4461" spans="1:8">
      <c r="A4461" s="48" t="str">
        <f>('ANNEXURE B &amp; C'!AI$3)</f>
        <v>430201</v>
      </c>
      <c r="B4461" s="2">
        <v>2301901</v>
      </c>
      <c r="C4461" s="2" t="s">
        <v>151</v>
      </c>
      <c r="D4461" s="20">
        <v>-168000</v>
      </c>
      <c r="E4461" s="20">
        <v>-63260.83</v>
      </c>
      <c r="F4461" s="38">
        <f>('ANNEXURE B &amp; C'!AI$178)</f>
        <v>-126522</v>
      </c>
      <c r="G4461" s="9" t="str">
        <f t="shared" si="138"/>
        <v/>
      </c>
      <c r="H4461" s="52" t="str">
        <f t="shared" si="139"/>
        <v/>
      </c>
    </row>
    <row r="4462" spans="1:8">
      <c r="A4462" s="48" t="str">
        <f>('ANNEXURE B &amp; C'!AI$3)</f>
        <v>430201</v>
      </c>
      <c r="B4462" s="3">
        <v>2309995</v>
      </c>
      <c r="C4462" s="3" t="s">
        <v>152</v>
      </c>
      <c r="D4462" s="39">
        <v>-445600</v>
      </c>
      <c r="E4462" s="39">
        <v>-299730.55</v>
      </c>
      <c r="F4462" s="39">
        <f>SUM(F4450:F4461)</f>
        <v>-21803835</v>
      </c>
      <c r="G4462" s="9" t="str">
        <f t="shared" si="138"/>
        <v/>
      </c>
      <c r="H4462" s="52" t="str">
        <f t="shared" si="139"/>
        <v/>
      </c>
    </row>
    <row r="4463" spans="1:8">
      <c r="B4463" s="1"/>
      <c r="C4463" s="1"/>
      <c r="D4463" s="31"/>
      <c r="E4463" s="31"/>
      <c r="F4463" s="31"/>
      <c r="G4463" s="9" t="str">
        <f t="shared" si="138"/>
        <v/>
      </c>
      <c r="H4463" s="52" t="str">
        <f t="shared" si="139"/>
        <v/>
      </c>
    </row>
    <row r="4464" spans="1:8" ht="15.75" thickBot="1">
      <c r="A4464" s="48" t="str">
        <f>('ANNEXURE B &amp; C'!AI$3)</f>
        <v>430201</v>
      </c>
      <c r="B4464" s="4">
        <v>2359997</v>
      </c>
      <c r="C4464" s="4" t="s">
        <v>153</v>
      </c>
      <c r="D4464" s="40">
        <v>-228436600</v>
      </c>
      <c r="E4464" s="40">
        <v>-147981036.68000001</v>
      </c>
      <c r="F4464" s="40">
        <f>SUM(F4462+F4447+F4442+F4435+F4429+F4422)</f>
        <v>-246720537</v>
      </c>
      <c r="G4464" s="9" t="str">
        <f t="shared" si="138"/>
        <v/>
      </c>
      <c r="H4464" s="52" t="str">
        <f t="shared" si="139"/>
        <v/>
      </c>
    </row>
    <row r="4465" spans="1:8" ht="15.75" thickTop="1">
      <c r="B4465" s="1"/>
      <c r="C4465" s="1"/>
      <c r="D4465" s="31"/>
      <c r="E4465" s="31"/>
      <c r="F4465" s="31"/>
      <c r="G4465" s="9" t="str">
        <f t="shared" si="138"/>
        <v/>
      </c>
      <c r="H4465" s="52" t="str">
        <f t="shared" si="139"/>
        <v/>
      </c>
    </row>
    <row r="4466" spans="1:8" ht="15.75" thickBot="1">
      <c r="A4466" s="48" t="str">
        <f>('ANNEXURE B &amp; C'!AI$3)</f>
        <v>430201</v>
      </c>
      <c r="B4466" s="5">
        <v>2379995</v>
      </c>
      <c r="C4466" s="5" t="s">
        <v>154</v>
      </c>
      <c r="D4466" s="41">
        <v>-228436600</v>
      </c>
      <c r="E4466" s="41">
        <v>-147981036.68000001</v>
      </c>
      <c r="F4466" s="41">
        <f>SUM(F4464)</f>
        <v>-246720537</v>
      </c>
      <c r="G4466" s="9" t="str">
        <f t="shared" si="138"/>
        <v/>
      </c>
      <c r="H4466" s="52" t="str">
        <f t="shared" si="139"/>
        <v/>
      </c>
    </row>
    <row r="4467" spans="1:8">
      <c r="B4467" s="1"/>
      <c r="C4467" s="1"/>
      <c r="D4467" s="31"/>
      <c r="E4467" s="31"/>
      <c r="F4467" s="31"/>
      <c r="G4467" s="9" t="str">
        <f t="shared" si="138"/>
        <v/>
      </c>
      <c r="H4467" s="52" t="str">
        <f t="shared" si="139"/>
        <v/>
      </c>
    </row>
    <row r="4468" spans="1:8" ht="15.75" thickBot="1">
      <c r="A4468" s="48" t="str">
        <f>('ANNEXURE B &amp; C'!AI$3)</f>
        <v>430201</v>
      </c>
      <c r="B4468" s="5">
        <v>2459998</v>
      </c>
      <c r="C4468" s="5" t="s">
        <v>155</v>
      </c>
      <c r="D4468" s="41">
        <v>-228436600</v>
      </c>
      <c r="E4468" s="41">
        <v>-147981036.68000001</v>
      </c>
      <c r="F4468" s="41">
        <f>SUM(F4466)</f>
        <v>-246720537</v>
      </c>
      <c r="G4468" s="9" t="str">
        <f t="shared" si="138"/>
        <v/>
      </c>
      <c r="H4468" s="52" t="str">
        <f t="shared" si="139"/>
        <v/>
      </c>
    </row>
    <row r="4469" spans="1:8">
      <c r="B4469" s="1"/>
      <c r="C4469" s="1"/>
      <c r="D4469" s="31"/>
      <c r="E4469" s="31"/>
      <c r="F4469" s="31"/>
      <c r="G4469" s="9" t="str">
        <f t="shared" si="138"/>
        <v/>
      </c>
      <c r="H4469" s="52" t="str">
        <f t="shared" si="139"/>
        <v/>
      </c>
    </row>
    <row r="4470" spans="1:8">
      <c r="A4470" s="48" t="str">
        <f>('ANNEXURE B &amp; C'!AI$3)</f>
        <v>430201</v>
      </c>
      <c r="B4470" s="1">
        <v>3010000</v>
      </c>
      <c r="C4470" s="1" t="s">
        <v>156</v>
      </c>
      <c r="D4470" s="31"/>
      <c r="E4470" s="31"/>
      <c r="F4470" s="31"/>
      <c r="G4470" s="9" t="str">
        <f t="shared" si="138"/>
        <v/>
      </c>
      <c r="H4470" s="52" t="str">
        <f t="shared" si="139"/>
        <v/>
      </c>
    </row>
    <row r="4471" spans="1:8">
      <c r="A4471" s="48" t="str">
        <f>('ANNEXURE B &amp; C'!AI$3)</f>
        <v>430201</v>
      </c>
      <c r="B4471" s="2">
        <v>3010001</v>
      </c>
      <c r="C4471" s="2" t="s">
        <v>112</v>
      </c>
      <c r="D4471" s="38">
        <v>19960660</v>
      </c>
      <c r="E4471" s="38">
        <v>10638179.939999999</v>
      </c>
      <c r="F4471" s="38">
        <f>('ANNEXURE B &amp; C'!AI$188)</f>
        <v>23985847</v>
      </c>
      <c r="G4471" s="9" t="str">
        <f t="shared" si="138"/>
        <v/>
      </c>
      <c r="H4471" s="52">
        <f t="shared" si="139"/>
        <v>0.20165600736648989</v>
      </c>
    </row>
    <row r="4472" spans="1:8">
      <c r="A4472" s="48" t="str">
        <f>('ANNEXURE B &amp; C'!AI$3)</f>
        <v>430201</v>
      </c>
      <c r="B4472" s="2">
        <v>3010002</v>
      </c>
      <c r="C4472" s="2" t="s">
        <v>155</v>
      </c>
      <c r="D4472" s="38">
        <v>-228436600</v>
      </c>
      <c r="E4472" s="38">
        <v>-147981036.68000001</v>
      </c>
      <c r="F4472" s="38">
        <f>('ANNEXURE B &amp; C'!AI$189)</f>
        <v>-246720537</v>
      </c>
      <c r="G4472" s="9" t="str">
        <f t="shared" si="138"/>
        <v/>
      </c>
      <c r="H4472" s="52" t="str">
        <f t="shared" si="139"/>
        <v/>
      </c>
    </row>
    <row r="4473" spans="1:8">
      <c r="A4473" s="48" t="str">
        <f>('ANNEXURE B &amp; C'!AI$3)</f>
        <v>430201</v>
      </c>
      <c r="B4473" s="2"/>
      <c r="C4473" s="1" t="s">
        <v>338</v>
      </c>
      <c r="D4473" s="39"/>
      <c r="E4473" s="39"/>
      <c r="F4473" s="39">
        <f>('ANNEXURE B &amp; C'!AI$190)</f>
        <v>0</v>
      </c>
      <c r="G4473" s="9" t="str">
        <f t="shared" si="138"/>
        <v/>
      </c>
      <c r="H4473" s="52" t="str">
        <f t="shared" si="139"/>
        <v/>
      </c>
    </row>
    <row r="4474" spans="1:8" ht="15.75" thickBot="1">
      <c r="A4474" s="48" t="str">
        <f>('ANNEXURE B &amp; C'!AI$3)</f>
        <v>430201</v>
      </c>
      <c r="B4474" s="5">
        <v>3019995</v>
      </c>
      <c r="C4474" s="5" t="s">
        <v>339</v>
      </c>
      <c r="D4474" s="37">
        <v>-208475940</v>
      </c>
      <c r="E4474" s="37">
        <v>-137342856.74000001</v>
      </c>
      <c r="F4474" s="37">
        <f>('ANNEXURE B &amp; C'!AI$191)</f>
        <v>-222734690</v>
      </c>
      <c r="G4474" s="9" t="str">
        <f t="shared" si="138"/>
        <v/>
      </c>
      <c r="H4474" s="52" t="str">
        <f t="shared" si="139"/>
        <v/>
      </c>
    </row>
    <row r="4475" spans="1:8">
      <c r="B4475" s="1"/>
      <c r="C4475" s="1"/>
      <c r="D4475" s="31"/>
      <c r="E4475" s="31"/>
      <c r="F4475" s="31"/>
      <c r="G4475" s="9" t="str">
        <f t="shared" si="138"/>
        <v/>
      </c>
      <c r="H4475" s="52" t="str">
        <f t="shared" si="139"/>
        <v/>
      </c>
    </row>
    <row r="4476" spans="1:8">
      <c r="A4476" s="48" t="str">
        <f>('ANNEXURE B &amp; C'!AI$3)</f>
        <v>430201</v>
      </c>
      <c r="B4476" s="1">
        <v>4030000</v>
      </c>
      <c r="C4476" s="1" t="s">
        <v>157</v>
      </c>
      <c r="D4476" s="31"/>
      <c r="E4476" s="31"/>
      <c r="F4476" s="31"/>
      <c r="G4476" s="9" t="str">
        <f t="shared" si="138"/>
        <v/>
      </c>
      <c r="H4476" s="52" t="str">
        <f t="shared" si="139"/>
        <v/>
      </c>
    </row>
    <row r="4477" spans="1:8">
      <c r="A4477" s="48" t="str">
        <f>('ANNEXURE B &amp; C'!AI$3)</f>
        <v>430201</v>
      </c>
      <c r="B4477" s="2">
        <v>4030001</v>
      </c>
      <c r="C4477" s="2" t="s">
        <v>158</v>
      </c>
      <c r="D4477" s="20">
        <v>0</v>
      </c>
      <c r="E4477" s="20">
        <v>0</v>
      </c>
      <c r="F4477" s="38">
        <f>('ANNEXURE B &amp; C'!AI$194)</f>
        <v>0</v>
      </c>
      <c r="G4477" s="9" t="str">
        <f t="shared" si="138"/>
        <v/>
      </c>
      <c r="H4477" s="52" t="str">
        <f t="shared" si="139"/>
        <v/>
      </c>
    </row>
    <row r="4478" spans="1:8">
      <c r="A4478" s="48" t="str">
        <f>('ANNEXURE B &amp; C'!AI$3)</f>
        <v>430201</v>
      </c>
      <c r="B4478" s="2">
        <v>4030002</v>
      </c>
      <c r="C4478" s="2" t="s">
        <v>159</v>
      </c>
      <c r="D4478" s="20">
        <v>12400</v>
      </c>
      <c r="E4478" s="20">
        <v>2851.36</v>
      </c>
      <c r="F4478" s="38">
        <f>('ANNEXURE B &amp; C'!AI$195)</f>
        <v>2852</v>
      </c>
      <c r="G4478" s="9" t="str">
        <f t="shared" si="138"/>
        <v/>
      </c>
      <c r="H4478" s="52">
        <f t="shared" si="139"/>
        <v>-0.77</v>
      </c>
    </row>
    <row r="4479" spans="1:8">
      <c r="A4479" s="48" t="str">
        <f>('ANNEXURE B &amp; C'!AI$3)</f>
        <v>430201</v>
      </c>
      <c r="B4479" s="2">
        <v>4030003</v>
      </c>
      <c r="C4479" s="2" t="s">
        <v>160</v>
      </c>
      <c r="D4479" s="20">
        <v>120000</v>
      </c>
      <c r="E4479" s="20">
        <v>0</v>
      </c>
      <c r="F4479" s="38">
        <f>('ANNEXURE B &amp; C'!AI$196)</f>
        <v>0</v>
      </c>
      <c r="G4479" s="9" t="str">
        <f t="shared" si="138"/>
        <v/>
      </c>
      <c r="H4479" s="52" t="str">
        <f t="shared" si="139"/>
        <v/>
      </c>
    </row>
    <row r="4480" spans="1:8">
      <c r="A4480" s="48" t="str">
        <f>('ANNEXURE B &amp; C'!AI$3)</f>
        <v>430201</v>
      </c>
      <c r="B4480" s="2">
        <v>4030004</v>
      </c>
      <c r="C4480" s="2" t="s">
        <v>161</v>
      </c>
      <c r="D4480" s="20">
        <v>5000000</v>
      </c>
      <c r="E4480" s="20">
        <v>0</v>
      </c>
      <c r="F4480" s="38">
        <f>('ANNEXURE B &amp; C'!AI$197)</f>
        <v>0</v>
      </c>
      <c r="G4480" s="9" t="str">
        <f t="shared" si="138"/>
        <v/>
      </c>
      <c r="H4480" s="52" t="str">
        <f t="shared" si="139"/>
        <v/>
      </c>
    </row>
    <row r="4481" spans="1:8">
      <c r="A4481" s="48" t="str">
        <f>('ANNEXURE B &amp; C'!AI$3)</f>
        <v>430201</v>
      </c>
      <c r="B4481" s="2">
        <v>4030005</v>
      </c>
      <c r="C4481" s="2" t="s">
        <v>162</v>
      </c>
      <c r="D4481" s="20">
        <v>0</v>
      </c>
      <c r="E4481" s="20">
        <v>0</v>
      </c>
      <c r="F4481" s="38">
        <f>('ANNEXURE B &amp; C'!AI$198)</f>
        <v>0</v>
      </c>
      <c r="G4481" s="9" t="str">
        <f t="shared" si="138"/>
        <v/>
      </c>
      <c r="H4481" s="52" t="str">
        <f t="shared" si="139"/>
        <v/>
      </c>
    </row>
    <row r="4482" spans="1:8" ht="15.75" thickBot="1">
      <c r="A4482" s="48" t="str">
        <f>('ANNEXURE B &amp; C'!AI$3)</f>
        <v>430201</v>
      </c>
      <c r="B4482" s="3">
        <v>4039995</v>
      </c>
      <c r="C4482" s="3" t="s">
        <v>163</v>
      </c>
      <c r="D4482" s="42">
        <v>5132400</v>
      </c>
      <c r="E4482" s="36">
        <v>2851.36</v>
      </c>
      <c r="F4482" s="43">
        <f>SUM(F4477:F4481)</f>
        <v>2852</v>
      </c>
      <c r="G4482" s="9" t="str">
        <f t="shared" si="138"/>
        <v/>
      </c>
      <c r="H4482" s="52">
        <f t="shared" si="139"/>
        <v>-0.99944431455069749</v>
      </c>
    </row>
    <row r="4483" spans="1:8" ht="15.75" thickTop="1">
      <c r="B4483" s="2"/>
      <c r="C4483" s="2"/>
      <c r="D4483" s="32"/>
      <c r="E4483" s="32"/>
      <c r="G4483" s="9" t="str">
        <f t="shared" si="138"/>
        <v/>
      </c>
      <c r="H4483" s="52" t="str">
        <f t="shared" si="139"/>
        <v/>
      </c>
    </row>
    <row r="4484" spans="1:8">
      <c r="A4484" s="48" t="str">
        <f>('ANNEXURE B &amp; C'!AI$3)</f>
        <v>430201</v>
      </c>
      <c r="B4484" s="1">
        <v>4030000</v>
      </c>
      <c r="C4484" s="1" t="s">
        <v>164</v>
      </c>
      <c r="D4484" s="31"/>
      <c r="E4484" s="31"/>
      <c r="F4484" s="31"/>
      <c r="G4484" s="9" t="str">
        <f t="shared" si="138"/>
        <v/>
      </c>
      <c r="H4484" s="52" t="str">
        <f t="shared" si="139"/>
        <v/>
      </c>
    </row>
    <row r="4485" spans="1:8">
      <c r="A4485" s="48" t="str">
        <f>('ANNEXURE B &amp; C'!AI$3)</f>
        <v>430201</v>
      </c>
      <c r="B4485" s="2">
        <v>4031001</v>
      </c>
      <c r="C4485" s="2" t="s">
        <v>158</v>
      </c>
      <c r="D4485" s="20">
        <v>0</v>
      </c>
      <c r="E4485" s="20">
        <v>0</v>
      </c>
      <c r="F4485" s="38">
        <f>('ANNEXURE B &amp; C'!AI$202)</f>
        <v>0</v>
      </c>
      <c r="G4485" s="9" t="str">
        <f t="shared" si="138"/>
        <v/>
      </c>
      <c r="H4485" s="52" t="str">
        <f t="shared" si="139"/>
        <v/>
      </c>
    </row>
    <row r="4486" spans="1:8">
      <c r="A4486" s="48" t="str">
        <f>('ANNEXURE B &amp; C'!AI$3)</f>
        <v>430201</v>
      </c>
      <c r="B4486" s="2">
        <v>4031002</v>
      </c>
      <c r="C4486" s="2" t="s">
        <v>159</v>
      </c>
      <c r="D4486" s="20">
        <v>0</v>
      </c>
      <c r="E4486" s="20">
        <v>0</v>
      </c>
      <c r="F4486" s="38">
        <f>('ANNEXURE B &amp; C'!AI$203)</f>
        <v>0</v>
      </c>
      <c r="G4486" s="9" t="str">
        <f t="shared" si="138"/>
        <v/>
      </c>
      <c r="H4486" s="52" t="str">
        <f t="shared" si="139"/>
        <v/>
      </c>
    </row>
    <row r="4487" spans="1:8">
      <c r="A4487" s="48" t="str">
        <f>('ANNEXURE B &amp; C'!AI$3)</f>
        <v>430201</v>
      </c>
      <c r="B4487" s="2">
        <v>4031003</v>
      </c>
      <c r="C4487" s="2" t="s">
        <v>160</v>
      </c>
      <c r="D4487" s="20">
        <v>0</v>
      </c>
      <c r="E4487" s="20">
        <v>0</v>
      </c>
      <c r="F4487" s="38">
        <f>('ANNEXURE B &amp; C'!AI$204)</f>
        <v>0</v>
      </c>
      <c r="G4487" s="9" t="str">
        <f t="shared" si="138"/>
        <v/>
      </c>
      <c r="H4487" s="52" t="str">
        <f t="shared" si="139"/>
        <v/>
      </c>
    </row>
    <row r="4488" spans="1:8">
      <c r="A4488" s="48" t="str">
        <f>('ANNEXURE B &amp; C'!AI$3)</f>
        <v>430201</v>
      </c>
      <c r="B4488" s="2">
        <v>4031004</v>
      </c>
      <c r="C4488" s="2" t="s">
        <v>161</v>
      </c>
      <c r="D4488" s="20">
        <v>0</v>
      </c>
      <c r="E4488" s="20">
        <v>0</v>
      </c>
      <c r="F4488" s="38">
        <f>('ANNEXURE B &amp; C'!AI$205)</f>
        <v>0</v>
      </c>
      <c r="G4488" s="9" t="str">
        <f t="shared" si="138"/>
        <v/>
      </c>
      <c r="H4488" s="52" t="str">
        <f t="shared" si="139"/>
        <v/>
      </c>
    </row>
    <row r="4489" spans="1:8">
      <c r="A4489" s="48" t="str">
        <f>('ANNEXURE B &amp; C'!AI$3)</f>
        <v>430201</v>
      </c>
      <c r="B4489" s="2">
        <v>4031005</v>
      </c>
      <c r="C4489" s="2" t="s">
        <v>162</v>
      </c>
      <c r="D4489" s="20">
        <v>0</v>
      </c>
      <c r="E4489" s="20">
        <v>0</v>
      </c>
      <c r="F4489" s="38">
        <f>('ANNEXURE B &amp; C'!AI$206)</f>
        <v>0</v>
      </c>
      <c r="G4489" s="9" t="str">
        <f t="shared" si="138"/>
        <v/>
      </c>
      <c r="H4489" s="52" t="str">
        <f t="shared" si="139"/>
        <v/>
      </c>
    </row>
    <row r="4490" spans="1:8">
      <c r="A4490" s="48" t="str">
        <f>('ANNEXURE B &amp; C'!AI$3)</f>
        <v>430201</v>
      </c>
      <c r="B4490" s="3">
        <v>4039995</v>
      </c>
      <c r="C4490" s="3" t="s">
        <v>165</v>
      </c>
      <c r="D4490" s="39">
        <v>0</v>
      </c>
      <c r="E4490" s="39">
        <v>0</v>
      </c>
      <c r="F4490" s="39">
        <f>SUM(F4485:F4489)</f>
        <v>0</v>
      </c>
      <c r="G4490" s="9" t="str">
        <f t="shared" ref="G4490:G4553" si="140">IF(E4490&lt;0.01,"",IF(E4490&gt;F4490,"BUDGET ERROR - INSUFICIENT",""))</f>
        <v/>
      </c>
      <c r="H4490" s="52" t="str">
        <f t="shared" ref="H4490:H4553" si="141">IF(F4490&lt;0.1,"",IF(D4490=0,"NO ORIGINAL BUDGET",(F4490-D4490)/D4490))</f>
        <v/>
      </c>
    </row>
    <row r="4491" spans="1:8">
      <c r="B4491" s="2"/>
      <c r="C4491" s="2"/>
      <c r="D4491" s="32"/>
      <c r="E4491" s="32"/>
      <c r="G4491" s="9" t="str">
        <f t="shared" si="140"/>
        <v/>
      </c>
      <c r="H4491" s="52" t="str">
        <f t="shared" si="141"/>
        <v/>
      </c>
    </row>
    <row r="4492" spans="1:8" ht="15.75" thickBot="1">
      <c r="A4492" s="48" t="str">
        <f>('ANNEXURE B &amp; C'!AI$3)</f>
        <v>430201</v>
      </c>
      <c r="B4492" s="5">
        <v>4039995</v>
      </c>
      <c r="C4492" s="5" t="s">
        <v>166</v>
      </c>
      <c r="D4492" s="41">
        <v>5132400</v>
      </c>
      <c r="E4492" s="41">
        <v>2851.36</v>
      </c>
      <c r="F4492" s="41">
        <f>SUM(F4490+F4482)</f>
        <v>2852</v>
      </c>
      <c r="G4492" s="9" t="str">
        <f t="shared" si="140"/>
        <v/>
      </c>
      <c r="H4492" s="52">
        <f t="shared" si="141"/>
        <v>-0.99944431455069749</v>
      </c>
    </row>
    <row r="4493" spans="1:8">
      <c r="G4493" s="9" t="str">
        <f t="shared" si="140"/>
        <v/>
      </c>
      <c r="H4493" s="52" t="str">
        <f t="shared" si="141"/>
        <v/>
      </c>
    </row>
    <row r="4494" spans="1:8">
      <c r="A4494" s="48" t="str">
        <f>('ANNEXURE B &amp; C'!AJ$3)</f>
        <v>430301</v>
      </c>
      <c r="B4494" s="1">
        <v>1000000</v>
      </c>
      <c r="C4494" s="1" t="s">
        <v>0</v>
      </c>
      <c r="D4494" s="31"/>
      <c r="E4494" s="31"/>
      <c r="G4494" s="9" t="str">
        <f t="shared" si="140"/>
        <v/>
      </c>
      <c r="H4494" s="52" t="str">
        <f t="shared" si="141"/>
        <v/>
      </c>
    </row>
    <row r="4495" spans="1:8">
      <c r="B4495" s="1"/>
      <c r="C4495" s="1"/>
      <c r="D4495" s="31"/>
      <c r="E4495" s="31"/>
      <c r="G4495" s="9" t="str">
        <f t="shared" si="140"/>
        <v/>
      </c>
      <c r="H4495" s="52" t="str">
        <f t="shared" si="141"/>
        <v/>
      </c>
    </row>
    <row r="4496" spans="1:8">
      <c r="A4496" s="48" t="str">
        <f>('ANNEXURE B &amp; C'!AJ$3)</f>
        <v>430301</v>
      </c>
      <c r="B4496" s="1">
        <v>1020000</v>
      </c>
      <c r="C4496" s="1" t="s">
        <v>2</v>
      </c>
      <c r="D4496" s="31"/>
      <c r="E4496" s="31"/>
      <c r="F4496" s="31"/>
      <c r="G4496" s="9" t="str">
        <f t="shared" si="140"/>
        <v/>
      </c>
      <c r="H4496" s="52" t="str">
        <f t="shared" si="141"/>
        <v/>
      </c>
    </row>
    <row r="4497" spans="1:8">
      <c r="A4497" s="48" t="str">
        <f>('ANNEXURE B &amp; C'!AJ$3)</f>
        <v>430301</v>
      </c>
      <c r="B4497" s="2">
        <v>1020001</v>
      </c>
      <c r="C4497" s="2" t="s">
        <v>3</v>
      </c>
      <c r="D4497" s="20">
        <v>0</v>
      </c>
      <c r="E4497" s="20">
        <v>0</v>
      </c>
      <c r="F4497" s="38">
        <f>('ANNEXURE B &amp; C'!AJ$10)</f>
        <v>0</v>
      </c>
      <c r="G4497" s="9" t="str">
        <f t="shared" si="140"/>
        <v/>
      </c>
      <c r="H4497" s="52" t="str">
        <f t="shared" si="141"/>
        <v/>
      </c>
    </row>
    <row r="4498" spans="1:8">
      <c r="A4498" s="48" t="str">
        <f>('ANNEXURE B &amp; C'!AJ$3)</f>
        <v>430301</v>
      </c>
      <c r="B4498" s="2">
        <v>1020002</v>
      </c>
      <c r="C4498" s="2" t="s">
        <v>4</v>
      </c>
      <c r="D4498" s="20">
        <v>1808352</v>
      </c>
      <c r="E4498" s="20">
        <v>924791.06</v>
      </c>
      <c r="F4498" s="38">
        <f>('ANNEXURE B &amp; C'!AJ$11)</f>
        <v>1839387</v>
      </c>
      <c r="G4498" s="9" t="str">
        <f t="shared" si="140"/>
        <v/>
      </c>
      <c r="H4498" s="52">
        <f t="shared" si="141"/>
        <v>1.7162034825078304E-2</v>
      </c>
    </row>
    <row r="4499" spans="1:8">
      <c r="A4499" s="48" t="str">
        <f>('ANNEXURE B &amp; C'!AJ$3)</f>
        <v>430301</v>
      </c>
      <c r="B4499" s="2">
        <v>1020004</v>
      </c>
      <c r="C4499" s="2" t="s">
        <v>5</v>
      </c>
      <c r="D4499" s="20">
        <v>24696</v>
      </c>
      <c r="E4499" s="20">
        <v>6526</v>
      </c>
      <c r="F4499" s="38">
        <f>('ANNEXURE B &amp; C'!AJ$12)</f>
        <v>12550</v>
      </c>
      <c r="G4499" s="9" t="str">
        <f t="shared" si="140"/>
        <v/>
      </c>
      <c r="H4499" s="52">
        <f t="shared" si="141"/>
        <v>-0.49182053773890511</v>
      </c>
    </row>
    <row r="4500" spans="1:8">
      <c r="A4500" s="48" t="str">
        <f>('ANNEXURE B &amp; C'!AJ$3)</f>
        <v>430301</v>
      </c>
      <c r="B4500" s="2">
        <v>1020005</v>
      </c>
      <c r="C4500" s="2" t="s">
        <v>6</v>
      </c>
      <c r="D4500" s="20">
        <v>405</v>
      </c>
      <c r="E4500" s="20">
        <v>221.4</v>
      </c>
      <c r="F4500" s="38">
        <f>('ANNEXURE B &amp; C'!AJ$13)</f>
        <v>444</v>
      </c>
      <c r="G4500" s="9" t="str">
        <f t="shared" si="140"/>
        <v/>
      </c>
      <c r="H4500" s="52">
        <f t="shared" si="141"/>
        <v>9.6296296296296297E-2</v>
      </c>
    </row>
    <row r="4501" spans="1:8">
      <c r="A4501" s="48" t="str">
        <f>('ANNEXURE B &amp; C'!AJ$3)</f>
        <v>430301</v>
      </c>
      <c r="B4501" s="2">
        <v>1020006</v>
      </c>
      <c r="C4501" s="2" t="s">
        <v>7</v>
      </c>
      <c r="D4501" s="20">
        <v>139018</v>
      </c>
      <c r="E4501" s="20">
        <v>39871</v>
      </c>
      <c r="F4501" s="38">
        <f>('ANNEXURE B &amp; C'!AJ$14)</f>
        <v>122809</v>
      </c>
      <c r="G4501" s="9" t="str">
        <f t="shared" si="140"/>
        <v/>
      </c>
      <c r="H4501" s="52">
        <f t="shared" si="141"/>
        <v>-0.11659641197542764</v>
      </c>
    </row>
    <row r="4502" spans="1:8">
      <c r="A4502" s="48" t="str">
        <f>('ANNEXURE B &amp; C'!AJ$3)</f>
        <v>430301</v>
      </c>
      <c r="B4502" s="2">
        <v>1020007</v>
      </c>
      <c r="C4502" s="2" t="s">
        <v>8</v>
      </c>
      <c r="D4502" s="20">
        <v>0</v>
      </c>
      <c r="E4502" s="20">
        <v>0</v>
      </c>
      <c r="F4502" s="38">
        <f>('ANNEXURE B &amp; C'!AJ$15)</f>
        <v>0</v>
      </c>
      <c r="G4502" s="9" t="str">
        <f t="shared" si="140"/>
        <v/>
      </c>
      <c r="H4502" s="52" t="str">
        <f t="shared" si="141"/>
        <v/>
      </c>
    </row>
    <row r="4503" spans="1:8">
      <c r="A4503" s="48" t="str">
        <f>('ANNEXURE B &amp; C'!AJ$3)</f>
        <v>430301</v>
      </c>
      <c r="B4503" s="2">
        <v>1020009</v>
      </c>
      <c r="C4503" s="2" t="s">
        <v>9</v>
      </c>
      <c r="D4503" s="20">
        <v>0</v>
      </c>
      <c r="E4503" s="20">
        <v>0</v>
      </c>
      <c r="F4503" s="38">
        <f>('ANNEXURE B &amp; C'!AJ$16)</f>
        <v>0</v>
      </c>
      <c r="G4503" s="9" t="str">
        <f t="shared" si="140"/>
        <v/>
      </c>
      <c r="H4503" s="52" t="str">
        <f t="shared" si="141"/>
        <v/>
      </c>
    </row>
    <row r="4504" spans="1:8">
      <c r="A4504" s="48" t="str">
        <f>('ANNEXURE B &amp; C'!AJ$3)</f>
        <v>430301</v>
      </c>
      <c r="B4504" s="2">
        <v>1020010</v>
      </c>
      <c r="C4504" s="2" t="s">
        <v>10</v>
      </c>
      <c r="D4504" s="20">
        <v>0</v>
      </c>
      <c r="E4504" s="20">
        <v>0</v>
      </c>
      <c r="F4504" s="38">
        <f>('ANNEXURE B &amp; C'!AJ$17)</f>
        <v>0</v>
      </c>
      <c r="G4504" s="9" t="str">
        <f t="shared" si="140"/>
        <v/>
      </c>
      <c r="H4504" s="52" t="str">
        <f t="shared" si="141"/>
        <v/>
      </c>
    </row>
    <row r="4505" spans="1:8">
      <c r="A4505" s="48" t="str">
        <f>('ANNEXURE B &amp; C'!AJ$3)</f>
        <v>430301</v>
      </c>
      <c r="B4505" s="2">
        <v>1020011</v>
      </c>
      <c r="C4505" s="2" t="s">
        <v>11</v>
      </c>
      <c r="D4505" s="20">
        <v>0</v>
      </c>
      <c r="E4505" s="20">
        <v>0</v>
      </c>
      <c r="F4505" s="38">
        <f>('ANNEXURE B &amp; C'!AJ$18)</f>
        <v>0</v>
      </c>
      <c r="G4505" s="9" t="str">
        <f t="shared" si="140"/>
        <v/>
      </c>
      <c r="H4505" s="52" t="str">
        <f t="shared" si="141"/>
        <v/>
      </c>
    </row>
    <row r="4506" spans="1:8">
      <c r="A4506" s="48" t="str">
        <f>('ANNEXURE B &amp; C'!AJ$3)</f>
        <v>430301</v>
      </c>
      <c r="B4506" s="2">
        <v>1020012</v>
      </c>
      <c r="C4506" s="2" t="s">
        <v>12</v>
      </c>
      <c r="D4506" s="20">
        <v>175935</v>
      </c>
      <c r="E4506" s="20">
        <v>100739.85</v>
      </c>
      <c r="F4506" s="38">
        <f>('ANNEXURE B &amp; C'!AJ$19)</f>
        <v>188708</v>
      </c>
      <c r="G4506" s="9" t="str">
        <f t="shared" si="140"/>
        <v/>
      </c>
      <c r="H4506" s="52">
        <f t="shared" si="141"/>
        <v>7.2600676386165339E-2</v>
      </c>
    </row>
    <row r="4507" spans="1:8">
      <c r="A4507" s="48" t="str">
        <f>('ANNEXURE B &amp; C'!AJ$3)</f>
        <v>430301</v>
      </c>
      <c r="B4507" s="2">
        <v>1020013</v>
      </c>
      <c r="C4507" s="2" t="s">
        <v>13</v>
      </c>
      <c r="D4507" s="20">
        <v>12832</v>
      </c>
      <c r="E4507" s="20">
        <v>6482.93</v>
      </c>
      <c r="F4507" s="38">
        <f>('ANNEXURE B &amp; C'!AJ$20)</f>
        <v>13027</v>
      </c>
      <c r="G4507" s="9" t="str">
        <f t="shared" si="140"/>
        <v/>
      </c>
      <c r="H4507" s="52">
        <f t="shared" si="141"/>
        <v>1.519638403990025E-2</v>
      </c>
    </row>
    <row r="4508" spans="1:8">
      <c r="A4508" s="48" t="str">
        <f>('ANNEXURE B &amp; C'!AJ$3)</f>
        <v>430301</v>
      </c>
      <c r="B4508" s="2">
        <v>1020014</v>
      </c>
      <c r="C4508" s="2" t="s">
        <v>14</v>
      </c>
      <c r="D4508" s="20">
        <v>0</v>
      </c>
      <c r="E4508" s="20">
        <v>0</v>
      </c>
      <c r="F4508" s="38">
        <f>('ANNEXURE B &amp; C'!AJ$21)</f>
        <v>0</v>
      </c>
      <c r="G4508" s="9" t="str">
        <f t="shared" si="140"/>
        <v/>
      </c>
      <c r="H4508" s="52" t="str">
        <f t="shared" si="141"/>
        <v/>
      </c>
    </row>
    <row r="4509" spans="1:8" ht="15.75" thickBot="1">
      <c r="A4509" s="48" t="str">
        <f>('ANNEXURE B &amp; C'!AJ$3)</f>
        <v>430301</v>
      </c>
      <c r="B4509" s="3">
        <v>1029990</v>
      </c>
      <c r="C4509" s="3" t="s">
        <v>15</v>
      </c>
      <c r="D4509" s="41">
        <v>2161238</v>
      </c>
      <c r="E4509" s="41">
        <v>1078632.24</v>
      </c>
      <c r="F4509" s="41">
        <f>SUM(F4497:F4508)</f>
        <v>2176925</v>
      </c>
      <c r="G4509" s="9" t="str">
        <f t="shared" si="140"/>
        <v/>
      </c>
      <c r="H4509" s="52">
        <f t="shared" si="141"/>
        <v>7.2583398959300176E-3</v>
      </c>
    </row>
    <row r="4510" spans="1:8">
      <c r="B4510" s="1"/>
      <c r="C4510" s="1"/>
      <c r="D4510" s="31"/>
      <c r="E4510" s="31"/>
      <c r="F4510" s="31"/>
      <c r="G4510" s="9" t="str">
        <f t="shared" si="140"/>
        <v/>
      </c>
      <c r="H4510" s="52" t="str">
        <f t="shared" si="141"/>
        <v/>
      </c>
    </row>
    <row r="4511" spans="1:8">
      <c r="A4511" s="48" t="str">
        <f>('ANNEXURE B &amp; C'!AJ$3)</f>
        <v>430301</v>
      </c>
      <c r="B4511" s="1">
        <v>1030000</v>
      </c>
      <c r="C4511" s="1" t="s">
        <v>16</v>
      </c>
      <c r="D4511" s="31"/>
      <c r="E4511" s="31"/>
      <c r="F4511" s="31"/>
      <c r="G4511" s="9" t="str">
        <f t="shared" si="140"/>
        <v/>
      </c>
      <c r="H4511" s="52" t="str">
        <f t="shared" si="141"/>
        <v/>
      </c>
    </row>
    <row r="4512" spans="1:8">
      <c r="A4512" s="48" t="str">
        <f>('ANNEXURE B &amp; C'!AJ$3)</f>
        <v>430301</v>
      </c>
      <c r="B4512" s="2">
        <v>1030001</v>
      </c>
      <c r="C4512" s="2" t="s">
        <v>17</v>
      </c>
      <c r="D4512" s="20">
        <v>33539</v>
      </c>
      <c r="E4512" s="20">
        <v>16786.22</v>
      </c>
      <c r="F4512" s="38">
        <f>('ANNEXURE B &amp; C'!AJ$25)</f>
        <v>33708</v>
      </c>
      <c r="G4512" s="9" t="str">
        <f t="shared" si="140"/>
        <v/>
      </c>
      <c r="H4512" s="52">
        <f t="shared" si="141"/>
        <v>5.0389099257580729E-3</v>
      </c>
    </row>
    <row r="4513" spans="1:8">
      <c r="A4513" s="48" t="str">
        <f>('ANNEXURE B &amp; C'!AJ$3)</f>
        <v>430301</v>
      </c>
      <c r="B4513" s="2">
        <v>1030002</v>
      </c>
      <c r="C4513" s="2" t="s">
        <v>18</v>
      </c>
      <c r="D4513" s="20">
        <v>98770</v>
      </c>
      <c r="E4513" s="20">
        <v>44575.199999999997</v>
      </c>
      <c r="F4513" s="38">
        <f>('ANNEXURE B &amp; C'!AJ$26)</f>
        <v>87949</v>
      </c>
      <c r="G4513" s="9" t="str">
        <f t="shared" si="140"/>
        <v/>
      </c>
      <c r="H4513" s="52">
        <f t="shared" si="141"/>
        <v>-0.10955755796294421</v>
      </c>
    </row>
    <row r="4514" spans="1:8">
      <c r="A4514" s="48" t="str">
        <f>('ANNEXURE B &amp; C'!AJ$3)</f>
        <v>430301</v>
      </c>
      <c r="B4514" s="2">
        <v>1030003</v>
      </c>
      <c r="C4514" s="2" t="s">
        <v>19</v>
      </c>
      <c r="D4514" s="20">
        <v>349086</v>
      </c>
      <c r="E4514" s="20">
        <v>174680.68</v>
      </c>
      <c r="F4514" s="38">
        <f>('ANNEXURE B &amp; C'!AJ$27)</f>
        <v>350840</v>
      </c>
      <c r="G4514" s="9" t="str">
        <f t="shared" si="140"/>
        <v/>
      </c>
      <c r="H4514" s="52">
        <f t="shared" si="141"/>
        <v>5.0245498243985725E-3</v>
      </c>
    </row>
    <row r="4515" spans="1:8">
      <c r="A4515" s="48" t="str">
        <f>('ANNEXURE B &amp; C'!AJ$3)</f>
        <v>430301</v>
      </c>
      <c r="B4515" s="2">
        <v>1030004</v>
      </c>
      <c r="C4515" s="2" t="s">
        <v>20</v>
      </c>
      <c r="D4515" s="20">
        <v>0</v>
      </c>
      <c r="E4515" s="20">
        <v>0</v>
      </c>
      <c r="F4515" s="38">
        <f>('ANNEXURE B &amp; C'!AJ$28)</f>
        <v>0</v>
      </c>
      <c r="G4515" s="9" t="str">
        <f t="shared" si="140"/>
        <v/>
      </c>
      <c r="H4515" s="52" t="str">
        <f t="shared" si="141"/>
        <v/>
      </c>
    </row>
    <row r="4516" spans="1:8">
      <c r="A4516" s="48" t="str">
        <f>('ANNEXURE B &amp; C'!AJ$3)</f>
        <v>430301</v>
      </c>
      <c r="B4516" s="3">
        <v>1039990</v>
      </c>
      <c r="C4516" s="3" t="s">
        <v>21</v>
      </c>
      <c r="D4516" s="39">
        <v>481395</v>
      </c>
      <c r="E4516" s="39">
        <v>236042.09999999998</v>
      </c>
      <c r="F4516" s="39">
        <f>SUM(F4512:F4515)</f>
        <v>472497</v>
      </c>
      <c r="G4516" s="9" t="str">
        <f t="shared" si="140"/>
        <v/>
      </c>
      <c r="H4516" s="52">
        <f t="shared" si="141"/>
        <v>-1.8483781509986603E-2</v>
      </c>
    </row>
    <row r="4517" spans="1:8">
      <c r="B4517" s="1"/>
      <c r="C4517" s="1"/>
      <c r="D4517" s="31"/>
      <c r="E4517" s="31"/>
      <c r="F4517" s="31"/>
      <c r="G4517" s="9" t="str">
        <f t="shared" si="140"/>
        <v/>
      </c>
      <c r="H4517" s="52" t="str">
        <f t="shared" si="141"/>
        <v/>
      </c>
    </row>
    <row r="4518" spans="1:8">
      <c r="A4518" s="48" t="str">
        <f>('ANNEXURE B &amp; C'!AJ$3)</f>
        <v>430301</v>
      </c>
      <c r="B4518" s="1">
        <v>1040000</v>
      </c>
      <c r="C4518" s="1" t="s">
        <v>22</v>
      </c>
      <c r="D4518" s="31"/>
      <c r="E4518" s="31"/>
      <c r="F4518" s="31"/>
      <c r="G4518" s="9" t="str">
        <f t="shared" si="140"/>
        <v/>
      </c>
      <c r="H4518" s="52" t="str">
        <f t="shared" si="141"/>
        <v/>
      </c>
    </row>
    <row r="4519" spans="1:8">
      <c r="A4519" s="48" t="str">
        <f>('ANNEXURE B &amp; C'!AJ$3)</f>
        <v>430301</v>
      </c>
      <c r="B4519" s="2">
        <v>1040001</v>
      </c>
      <c r="C4519" s="2" t="s">
        <v>23</v>
      </c>
      <c r="D4519" s="20">
        <v>0</v>
      </c>
      <c r="E4519" s="20">
        <v>0</v>
      </c>
      <c r="F4519" s="38">
        <f>('ANNEXURE B &amp; C'!AJ$32)</f>
        <v>0</v>
      </c>
      <c r="G4519" s="9" t="str">
        <f t="shared" si="140"/>
        <v/>
      </c>
      <c r="H4519" s="52" t="str">
        <f t="shared" si="141"/>
        <v/>
      </c>
    </row>
    <row r="4520" spans="1:8">
      <c r="A4520" s="48" t="str">
        <f>('ANNEXURE B &amp; C'!AJ$3)</f>
        <v>430301</v>
      </c>
      <c r="B4520" s="2">
        <v>1040002</v>
      </c>
      <c r="C4520" s="2" t="s">
        <v>24</v>
      </c>
      <c r="D4520" s="20">
        <v>0</v>
      </c>
      <c r="E4520" s="20">
        <v>0</v>
      </c>
      <c r="F4520" s="38">
        <f>('ANNEXURE B &amp; C'!AJ$33)</f>
        <v>0</v>
      </c>
      <c r="G4520" s="9" t="str">
        <f t="shared" si="140"/>
        <v/>
      </c>
      <c r="H4520" s="52" t="str">
        <f t="shared" si="141"/>
        <v/>
      </c>
    </row>
    <row r="4521" spans="1:8">
      <c r="A4521" s="48" t="str">
        <f>('ANNEXURE B &amp; C'!AJ$3)</f>
        <v>430301</v>
      </c>
      <c r="B4521" s="2">
        <v>1040003</v>
      </c>
      <c r="C4521" s="2" t="s">
        <v>25</v>
      </c>
      <c r="D4521" s="20">
        <v>0</v>
      </c>
      <c r="E4521" s="20">
        <v>0</v>
      </c>
      <c r="F4521" s="38">
        <f>('ANNEXURE B &amp; C'!AJ$34)</f>
        <v>0</v>
      </c>
      <c r="G4521" s="9" t="str">
        <f t="shared" si="140"/>
        <v/>
      </c>
      <c r="H4521" s="52" t="str">
        <f t="shared" si="141"/>
        <v/>
      </c>
    </row>
    <row r="4522" spans="1:8">
      <c r="A4522" s="48" t="str">
        <f>('ANNEXURE B &amp; C'!AJ$3)</f>
        <v>430301</v>
      </c>
      <c r="B4522" s="2">
        <v>1040004</v>
      </c>
      <c r="C4522" s="2" t="s">
        <v>26</v>
      </c>
      <c r="D4522" s="20">
        <v>0</v>
      </c>
      <c r="E4522" s="20">
        <v>0</v>
      </c>
      <c r="F4522" s="38">
        <f>('ANNEXURE B &amp; C'!AJ$35)</f>
        <v>0</v>
      </c>
      <c r="G4522" s="9" t="str">
        <f t="shared" si="140"/>
        <v/>
      </c>
      <c r="H4522" s="52" t="str">
        <f t="shared" si="141"/>
        <v/>
      </c>
    </row>
    <row r="4523" spans="1:8">
      <c r="A4523" s="48" t="str">
        <f>('ANNEXURE B &amp; C'!AJ$3)</f>
        <v>430301</v>
      </c>
      <c r="B4523" s="2">
        <v>1040005</v>
      </c>
      <c r="C4523" s="2" t="s">
        <v>27</v>
      </c>
      <c r="D4523" s="20">
        <v>0</v>
      </c>
      <c r="E4523" s="20">
        <v>0</v>
      </c>
      <c r="F4523" s="38">
        <f>('ANNEXURE B &amp; C'!AJ$36)</f>
        <v>0</v>
      </c>
      <c r="G4523" s="9" t="str">
        <f t="shared" si="140"/>
        <v/>
      </c>
      <c r="H4523" s="52" t="str">
        <f t="shared" si="141"/>
        <v/>
      </c>
    </row>
    <row r="4524" spans="1:8">
      <c r="A4524" s="48" t="str">
        <f>('ANNEXURE B &amp; C'!AJ$3)</f>
        <v>430301</v>
      </c>
      <c r="B4524" s="2">
        <v>1040006</v>
      </c>
      <c r="C4524" s="2" t="s">
        <v>28</v>
      </c>
      <c r="D4524" s="20">
        <v>0</v>
      </c>
      <c r="E4524" s="20">
        <v>0</v>
      </c>
      <c r="F4524" s="38">
        <f>('ANNEXURE B &amp; C'!AJ$37)</f>
        <v>0</v>
      </c>
      <c r="G4524" s="9" t="str">
        <f t="shared" si="140"/>
        <v/>
      </c>
      <c r="H4524" s="52" t="str">
        <f t="shared" si="141"/>
        <v/>
      </c>
    </row>
    <row r="4525" spans="1:8">
      <c r="A4525" s="48" t="str">
        <f>('ANNEXURE B &amp; C'!AJ$3)</f>
        <v>430301</v>
      </c>
      <c r="B4525" s="2">
        <v>1040007</v>
      </c>
      <c r="C4525" s="2" t="s">
        <v>29</v>
      </c>
      <c r="D4525" s="20">
        <v>0</v>
      </c>
      <c r="E4525" s="20">
        <v>0</v>
      </c>
      <c r="F4525" s="38">
        <f>('ANNEXURE B &amp; C'!AJ$38)</f>
        <v>0</v>
      </c>
      <c r="G4525" s="9" t="str">
        <f t="shared" si="140"/>
        <v/>
      </c>
      <c r="H4525" s="52" t="str">
        <f t="shared" si="141"/>
        <v/>
      </c>
    </row>
    <row r="4526" spans="1:8">
      <c r="A4526" s="48" t="str">
        <f>('ANNEXURE B &amp; C'!AJ$3)</f>
        <v>430301</v>
      </c>
      <c r="B4526" s="2">
        <v>1040008</v>
      </c>
      <c r="C4526" s="2" t="s">
        <v>30</v>
      </c>
      <c r="D4526" s="20">
        <v>0</v>
      </c>
      <c r="E4526" s="20">
        <v>0</v>
      </c>
      <c r="F4526" s="38">
        <f>('ANNEXURE B &amp; C'!AJ$39)</f>
        <v>0</v>
      </c>
      <c r="G4526" s="9" t="str">
        <f t="shared" si="140"/>
        <v/>
      </c>
      <c r="H4526" s="52" t="str">
        <f t="shared" si="141"/>
        <v/>
      </c>
    </row>
    <row r="4527" spans="1:8">
      <c r="A4527" s="48" t="str">
        <f>('ANNEXURE B &amp; C'!AJ$3)</f>
        <v>430301</v>
      </c>
      <c r="B4527" s="3">
        <v>1049990</v>
      </c>
      <c r="C4527" s="3" t="s">
        <v>31</v>
      </c>
      <c r="D4527" s="39">
        <v>0</v>
      </c>
      <c r="E4527" s="39">
        <v>0</v>
      </c>
      <c r="F4527" s="39">
        <f>SUM(F4519:F4526)</f>
        <v>0</v>
      </c>
      <c r="G4527" s="9" t="str">
        <f t="shared" si="140"/>
        <v/>
      </c>
      <c r="H4527" s="52" t="str">
        <f t="shared" si="141"/>
        <v/>
      </c>
    </row>
    <row r="4528" spans="1:8">
      <c r="B4528" s="1"/>
      <c r="C4528" s="1"/>
      <c r="D4528" s="31"/>
      <c r="E4528" s="31"/>
      <c r="F4528" s="31"/>
      <c r="G4528" s="9" t="str">
        <f t="shared" si="140"/>
        <v/>
      </c>
      <c r="H4528" s="52" t="str">
        <f t="shared" si="141"/>
        <v/>
      </c>
    </row>
    <row r="4529" spans="1:8" ht="15.75" thickBot="1">
      <c r="A4529" s="48" t="str">
        <f>('ANNEXURE B &amp; C'!AJ$3)</f>
        <v>430301</v>
      </c>
      <c r="B4529" s="4">
        <v>1049995</v>
      </c>
      <c r="C4529" s="4" t="s">
        <v>32</v>
      </c>
      <c r="D4529" s="40">
        <v>2642633</v>
      </c>
      <c r="E4529" s="40">
        <v>1314674.3399999999</v>
      </c>
      <c r="F4529" s="40">
        <f>SUM(F4527+F4516+F4509)</f>
        <v>2649422</v>
      </c>
      <c r="G4529" s="9" t="str">
        <f t="shared" si="140"/>
        <v/>
      </c>
      <c r="H4529" s="52">
        <f t="shared" si="141"/>
        <v>2.5690286922171938E-3</v>
      </c>
    </row>
    <row r="4530" spans="1:8" ht="15.75" thickTop="1">
      <c r="B4530" s="1"/>
      <c r="C4530" s="1"/>
      <c r="D4530" s="31"/>
      <c r="E4530" s="31"/>
      <c r="F4530" s="31"/>
      <c r="G4530" s="9" t="str">
        <f t="shared" si="140"/>
        <v/>
      </c>
      <c r="H4530" s="52" t="str">
        <f t="shared" si="141"/>
        <v/>
      </c>
    </row>
    <row r="4531" spans="1:8">
      <c r="A4531" s="48" t="str">
        <f>('ANNEXURE B &amp; C'!AJ$3)</f>
        <v>430301</v>
      </c>
      <c r="B4531" s="1">
        <v>1050000</v>
      </c>
      <c r="C4531" s="1" t="s">
        <v>33</v>
      </c>
      <c r="D4531" s="31"/>
      <c r="E4531" s="31"/>
      <c r="F4531" s="31"/>
      <c r="G4531" s="9" t="str">
        <f t="shared" si="140"/>
        <v/>
      </c>
      <c r="H4531" s="52" t="str">
        <f t="shared" si="141"/>
        <v/>
      </c>
    </row>
    <row r="4532" spans="1:8">
      <c r="B4532" s="1"/>
      <c r="C4532" s="1"/>
      <c r="D4532" s="31"/>
      <c r="E4532" s="31"/>
      <c r="F4532" s="31"/>
      <c r="G4532" s="9" t="str">
        <f t="shared" si="140"/>
        <v/>
      </c>
      <c r="H4532" s="52" t="str">
        <f t="shared" si="141"/>
        <v/>
      </c>
    </row>
    <row r="4533" spans="1:8">
      <c r="A4533" s="48" t="str">
        <f>('ANNEXURE B &amp; C'!AJ$3)</f>
        <v>430301</v>
      </c>
      <c r="B4533" s="1">
        <v>1060000</v>
      </c>
      <c r="C4533" s="1" t="s">
        <v>34</v>
      </c>
      <c r="D4533" s="31"/>
      <c r="E4533" s="31"/>
      <c r="F4533" s="31"/>
      <c r="G4533" s="9" t="str">
        <f t="shared" si="140"/>
        <v/>
      </c>
      <c r="H4533" s="52" t="str">
        <f t="shared" si="141"/>
        <v/>
      </c>
    </row>
    <row r="4534" spans="1:8">
      <c r="A4534" s="48" t="str">
        <f>('ANNEXURE B &amp; C'!AJ$3)</f>
        <v>430301</v>
      </c>
      <c r="B4534" s="2">
        <v>1060001</v>
      </c>
      <c r="C4534" s="2" t="s">
        <v>35</v>
      </c>
      <c r="D4534" s="20">
        <v>0</v>
      </c>
      <c r="E4534" s="20">
        <v>0</v>
      </c>
      <c r="F4534" s="38">
        <f>('ANNEXURE B &amp; C'!AJ$47)</f>
        <v>0</v>
      </c>
      <c r="G4534" s="9" t="str">
        <f t="shared" si="140"/>
        <v/>
      </c>
      <c r="H4534" s="52" t="str">
        <f t="shared" si="141"/>
        <v/>
      </c>
    </row>
    <row r="4535" spans="1:8">
      <c r="A4535" s="48" t="str">
        <f>('ANNEXURE B &amp; C'!AJ$3)</f>
        <v>430301</v>
      </c>
      <c r="B4535" s="2">
        <v>1060003</v>
      </c>
      <c r="C4535" s="2" t="s">
        <v>36</v>
      </c>
      <c r="D4535" s="20">
        <v>771372</v>
      </c>
      <c r="E4535" s="20">
        <v>180024.42</v>
      </c>
      <c r="F4535" s="38">
        <f>('ANNEXURE B &amp; C'!AJ$48)</f>
        <v>771373</v>
      </c>
      <c r="G4535" s="9" t="str">
        <f t="shared" si="140"/>
        <v/>
      </c>
      <c r="H4535" s="52">
        <f t="shared" si="141"/>
        <v>1.296391364996396E-6</v>
      </c>
    </row>
    <row r="4536" spans="1:8">
      <c r="A4536" s="48" t="str">
        <f>('ANNEXURE B &amp; C'!AJ$3)</f>
        <v>430301</v>
      </c>
      <c r="B4536" s="2">
        <v>1060090</v>
      </c>
      <c r="C4536" s="2" t="s">
        <v>37</v>
      </c>
      <c r="D4536" s="20">
        <v>0</v>
      </c>
      <c r="E4536" s="20">
        <v>0</v>
      </c>
      <c r="F4536" s="38">
        <f>('ANNEXURE B &amp; C'!AJ$49)</f>
        <v>0</v>
      </c>
      <c r="G4536" s="9" t="str">
        <f t="shared" si="140"/>
        <v/>
      </c>
      <c r="H4536" s="52" t="str">
        <f t="shared" si="141"/>
        <v/>
      </c>
    </row>
    <row r="4537" spans="1:8">
      <c r="A4537" s="48" t="str">
        <f>('ANNEXURE B &amp; C'!AJ$3)</f>
        <v>430301</v>
      </c>
      <c r="B4537" s="2">
        <v>1060100</v>
      </c>
      <c r="C4537" s="2" t="s">
        <v>38</v>
      </c>
      <c r="D4537" s="20">
        <v>0</v>
      </c>
      <c r="E4537" s="20">
        <v>0</v>
      </c>
      <c r="F4537" s="38">
        <f>('ANNEXURE B &amp; C'!AJ$50)</f>
        <v>0</v>
      </c>
      <c r="G4537" s="9" t="str">
        <f t="shared" si="140"/>
        <v/>
      </c>
      <c r="H4537" s="52" t="str">
        <f t="shared" si="141"/>
        <v/>
      </c>
    </row>
    <row r="4538" spans="1:8">
      <c r="A4538" s="48" t="str">
        <f>('ANNEXURE B &amp; C'!AJ$3)</f>
        <v>430301</v>
      </c>
      <c r="B4538" s="2">
        <v>1060200</v>
      </c>
      <c r="C4538" s="2" t="s">
        <v>39</v>
      </c>
      <c r="D4538" s="20">
        <v>0</v>
      </c>
      <c r="E4538" s="20">
        <v>0</v>
      </c>
      <c r="F4538" s="38">
        <f>('ANNEXURE B &amp; C'!AJ$51)</f>
        <v>0</v>
      </c>
      <c r="G4538" s="9" t="str">
        <f t="shared" si="140"/>
        <v/>
      </c>
      <c r="H4538" s="52" t="str">
        <f t="shared" si="141"/>
        <v/>
      </c>
    </row>
    <row r="4539" spans="1:8">
      <c r="A4539" s="48" t="str">
        <f>('ANNEXURE B &amp; C'!AJ$3)</f>
        <v>430301</v>
      </c>
      <c r="B4539" s="2">
        <v>1060201</v>
      </c>
      <c r="C4539" s="2" t="s">
        <v>40</v>
      </c>
      <c r="D4539" s="20">
        <v>0</v>
      </c>
      <c r="E4539" s="20">
        <v>0</v>
      </c>
      <c r="F4539" s="38">
        <f>('ANNEXURE B &amp; C'!AJ$52)</f>
        <v>0</v>
      </c>
      <c r="G4539" s="9" t="str">
        <f t="shared" si="140"/>
        <v/>
      </c>
      <c r="H4539" s="52" t="str">
        <f t="shared" si="141"/>
        <v/>
      </c>
    </row>
    <row r="4540" spans="1:8">
      <c r="A4540" s="48" t="str">
        <f>('ANNEXURE B &amp; C'!AJ$3)</f>
        <v>430301</v>
      </c>
      <c r="B4540" s="2">
        <v>1060204</v>
      </c>
      <c r="C4540" s="2" t="s">
        <v>41</v>
      </c>
      <c r="D4540" s="20">
        <v>600000</v>
      </c>
      <c r="E4540" s="20">
        <v>33547.42</v>
      </c>
      <c r="F4540" s="38">
        <f>('ANNEXURE B &amp; C'!AJ$53)</f>
        <v>700577</v>
      </c>
      <c r="G4540" s="9" t="str">
        <f t="shared" si="140"/>
        <v/>
      </c>
      <c r="H4540" s="52">
        <f t="shared" si="141"/>
        <v>0.16762833333333332</v>
      </c>
    </row>
    <row r="4541" spans="1:8">
      <c r="A4541" s="48" t="str">
        <f>('ANNEXURE B &amp; C'!AJ$3)</f>
        <v>430301</v>
      </c>
      <c r="B4541" s="2">
        <v>1060205</v>
      </c>
      <c r="C4541" s="2" t="s">
        <v>42</v>
      </c>
      <c r="D4541" s="20">
        <v>0</v>
      </c>
      <c r="E4541" s="20">
        <v>0</v>
      </c>
      <c r="F4541" s="38">
        <f>('ANNEXURE B &amp; C'!AJ$54)</f>
        <v>0</v>
      </c>
      <c r="G4541" s="9" t="str">
        <f t="shared" si="140"/>
        <v/>
      </c>
      <c r="H4541" s="52" t="str">
        <f t="shared" si="141"/>
        <v/>
      </c>
    </row>
    <row r="4542" spans="1:8">
      <c r="A4542" s="48" t="str">
        <f>('ANNEXURE B &amp; C'!AJ$3)</f>
        <v>430301</v>
      </c>
      <c r="B4542" s="2">
        <v>1060207</v>
      </c>
      <c r="C4542" s="2" t="s">
        <v>43</v>
      </c>
      <c r="D4542" s="20">
        <v>0</v>
      </c>
      <c r="E4542" s="20">
        <v>0</v>
      </c>
      <c r="F4542" s="38">
        <f>('ANNEXURE B &amp; C'!AJ$55)</f>
        <v>0</v>
      </c>
      <c r="G4542" s="9" t="str">
        <f t="shared" si="140"/>
        <v/>
      </c>
      <c r="H4542" s="52" t="str">
        <f t="shared" si="141"/>
        <v/>
      </c>
    </row>
    <row r="4543" spans="1:8">
      <c r="A4543" s="48" t="str">
        <f>('ANNEXURE B &amp; C'!AJ$3)</f>
        <v>430301</v>
      </c>
      <c r="B4543" s="2">
        <v>1060208</v>
      </c>
      <c r="C4543" s="2" t="s">
        <v>44</v>
      </c>
      <c r="D4543" s="20">
        <v>33090</v>
      </c>
      <c r="E4543" s="20">
        <v>19800</v>
      </c>
      <c r="F4543" s="38">
        <f>('ANNEXURE B &amp; C'!AJ$56)</f>
        <v>33090</v>
      </c>
      <c r="G4543" s="9" t="str">
        <f t="shared" si="140"/>
        <v/>
      </c>
      <c r="H4543" s="52">
        <f t="shared" si="141"/>
        <v>0</v>
      </c>
    </row>
    <row r="4544" spans="1:8">
      <c r="A4544" s="48" t="str">
        <f>('ANNEXURE B &amp; C'!AJ$3)</f>
        <v>430301</v>
      </c>
      <c r="B4544" s="2">
        <v>1060209</v>
      </c>
      <c r="C4544" s="2" t="s">
        <v>45</v>
      </c>
      <c r="D4544" s="20">
        <v>100000</v>
      </c>
      <c r="E4544" s="20">
        <v>0</v>
      </c>
      <c r="F4544" s="38">
        <f>('ANNEXURE B &amp; C'!AJ$57)</f>
        <v>100000</v>
      </c>
      <c r="G4544" s="9" t="str">
        <f t="shared" si="140"/>
        <v/>
      </c>
      <c r="H4544" s="52">
        <f t="shared" si="141"/>
        <v>0</v>
      </c>
    </row>
    <row r="4545" spans="1:8">
      <c r="A4545" s="48" t="str">
        <f>('ANNEXURE B &amp; C'!AJ$3)</f>
        <v>430301</v>
      </c>
      <c r="B4545" s="2">
        <v>1060210</v>
      </c>
      <c r="C4545" s="2" t="s">
        <v>46</v>
      </c>
      <c r="D4545" s="20">
        <v>30000</v>
      </c>
      <c r="E4545" s="20">
        <v>0</v>
      </c>
      <c r="F4545" s="38">
        <f>('ANNEXURE B &amp; C'!AJ$58)</f>
        <v>10000</v>
      </c>
      <c r="G4545" s="9" t="str">
        <f t="shared" si="140"/>
        <v/>
      </c>
      <c r="H4545" s="52">
        <f t="shared" si="141"/>
        <v>-0.66666666666666663</v>
      </c>
    </row>
    <row r="4546" spans="1:8">
      <c r="A4546" s="48" t="str">
        <f>('ANNEXURE B &amp; C'!AJ$3)</f>
        <v>430301</v>
      </c>
      <c r="B4546" s="2">
        <v>1060303</v>
      </c>
      <c r="C4546" s="2" t="s">
        <v>47</v>
      </c>
      <c r="D4546" s="20">
        <v>0</v>
      </c>
      <c r="E4546" s="20">
        <v>0</v>
      </c>
      <c r="F4546" s="38">
        <f>('ANNEXURE B &amp; C'!AJ$59)</f>
        <v>0</v>
      </c>
      <c r="G4546" s="9" t="str">
        <f t="shared" si="140"/>
        <v/>
      </c>
      <c r="H4546" s="52" t="str">
        <f t="shared" si="141"/>
        <v/>
      </c>
    </row>
    <row r="4547" spans="1:8">
      <c r="A4547" s="48" t="str">
        <f>('ANNEXURE B &amp; C'!AJ$3)</f>
        <v>430301</v>
      </c>
      <c r="B4547" s="2">
        <v>1060304</v>
      </c>
      <c r="C4547" s="2" t="s">
        <v>48</v>
      </c>
      <c r="D4547" s="20">
        <v>0</v>
      </c>
      <c r="E4547" s="20">
        <v>0</v>
      </c>
      <c r="F4547" s="38">
        <f>('ANNEXURE B &amp; C'!AJ$60)</f>
        <v>0</v>
      </c>
      <c r="G4547" s="9" t="str">
        <f t="shared" si="140"/>
        <v/>
      </c>
      <c r="H4547" s="52" t="str">
        <f t="shared" si="141"/>
        <v/>
      </c>
    </row>
    <row r="4548" spans="1:8">
      <c r="A4548" s="48" t="str">
        <f>('ANNEXURE B &amp; C'!AJ$3)</f>
        <v>430301</v>
      </c>
      <c r="B4548" s="2">
        <v>1060305</v>
      </c>
      <c r="C4548" s="2" t="s">
        <v>49</v>
      </c>
      <c r="D4548" s="20">
        <v>0</v>
      </c>
      <c r="E4548" s="20">
        <v>0</v>
      </c>
      <c r="F4548" s="38">
        <f>('ANNEXURE B &amp; C'!AJ$61)</f>
        <v>0</v>
      </c>
      <c r="G4548" s="9" t="str">
        <f t="shared" si="140"/>
        <v/>
      </c>
      <c r="H4548" s="52" t="str">
        <f t="shared" si="141"/>
        <v/>
      </c>
    </row>
    <row r="4549" spans="1:8">
      <c r="A4549" s="48" t="str">
        <f>('ANNEXURE B &amp; C'!AJ$3)</f>
        <v>430301</v>
      </c>
      <c r="B4549" s="2">
        <v>1060400</v>
      </c>
      <c r="C4549" s="2" t="s">
        <v>50</v>
      </c>
      <c r="D4549" s="20">
        <v>0</v>
      </c>
      <c r="E4549" s="20">
        <v>0</v>
      </c>
      <c r="F4549" s="38">
        <f>('ANNEXURE B &amp; C'!AJ$62)</f>
        <v>0</v>
      </c>
      <c r="G4549" s="9" t="str">
        <f t="shared" si="140"/>
        <v/>
      </c>
      <c r="H4549" s="52" t="str">
        <f t="shared" si="141"/>
        <v/>
      </c>
    </row>
    <row r="4550" spans="1:8">
      <c r="A4550" s="48" t="str">
        <f>('ANNEXURE B &amp; C'!AJ$3)</f>
        <v>430301</v>
      </c>
      <c r="B4550" s="2">
        <v>1060401</v>
      </c>
      <c r="C4550" s="2" t="s">
        <v>51</v>
      </c>
      <c r="D4550" s="20">
        <v>0</v>
      </c>
      <c r="E4550" s="20">
        <v>0</v>
      </c>
      <c r="F4550" s="38">
        <f>('ANNEXURE B &amp; C'!AJ$63)</f>
        <v>0</v>
      </c>
      <c r="G4550" s="9" t="str">
        <f t="shared" si="140"/>
        <v/>
      </c>
      <c r="H4550" s="52" t="str">
        <f t="shared" si="141"/>
        <v/>
      </c>
    </row>
    <row r="4551" spans="1:8">
      <c r="A4551" s="48" t="str">
        <f>('ANNEXURE B &amp; C'!AJ$3)</f>
        <v>430301</v>
      </c>
      <c r="B4551" s="2">
        <v>1060402</v>
      </c>
      <c r="C4551" s="2" t="s">
        <v>52</v>
      </c>
      <c r="D4551" s="20">
        <v>0</v>
      </c>
      <c r="E4551" s="20">
        <v>0</v>
      </c>
      <c r="F4551" s="38">
        <f>('ANNEXURE B &amp; C'!AJ$64)</f>
        <v>0</v>
      </c>
      <c r="G4551" s="9" t="str">
        <f t="shared" si="140"/>
        <v/>
      </c>
      <c r="H4551" s="52" t="str">
        <f t="shared" si="141"/>
        <v/>
      </c>
    </row>
    <row r="4552" spans="1:8">
      <c r="A4552" s="48" t="str">
        <f>('ANNEXURE B &amp; C'!AJ$3)</f>
        <v>430301</v>
      </c>
      <c r="B4552" s="2">
        <v>1060403</v>
      </c>
      <c r="C4552" s="2" t="s">
        <v>53</v>
      </c>
      <c r="D4552" s="20">
        <v>0</v>
      </c>
      <c r="E4552" s="20">
        <v>0</v>
      </c>
      <c r="F4552" s="38">
        <f>('ANNEXURE B &amp; C'!AJ$65)</f>
        <v>0</v>
      </c>
      <c r="G4552" s="9" t="str">
        <f t="shared" si="140"/>
        <v/>
      </c>
      <c r="H4552" s="52" t="str">
        <f t="shared" si="141"/>
        <v/>
      </c>
    </row>
    <row r="4553" spans="1:8">
      <c r="A4553" s="48" t="str">
        <f>('ANNEXURE B &amp; C'!AJ$3)</f>
        <v>430301</v>
      </c>
      <c r="B4553" s="2">
        <v>1060404</v>
      </c>
      <c r="C4553" s="2" t="s">
        <v>54</v>
      </c>
      <c r="D4553" s="20">
        <v>0</v>
      </c>
      <c r="E4553" s="20">
        <v>0</v>
      </c>
      <c r="F4553" s="38">
        <f>('ANNEXURE B &amp; C'!AJ$66)</f>
        <v>0</v>
      </c>
      <c r="G4553" s="9" t="str">
        <f t="shared" si="140"/>
        <v/>
      </c>
      <c r="H4553" s="52" t="str">
        <f t="shared" si="141"/>
        <v/>
      </c>
    </row>
    <row r="4554" spans="1:8">
      <c r="A4554" s="48" t="str">
        <f>('ANNEXURE B &amp; C'!AJ$3)</f>
        <v>430301</v>
      </c>
      <c r="B4554" s="2">
        <v>1060405</v>
      </c>
      <c r="C4554" s="2" t="s">
        <v>55</v>
      </c>
      <c r="D4554" s="20">
        <v>0</v>
      </c>
      <c r="E4554" s="20">
        <v>0</v>
      </c>
      <c r="F4554" s="38">
        <f>('ANNEXURE B &amp; C'!AJ$67)</f>
        <v>0</v>
      </c>
      <c r="G4554" s="9" t="str">
        <f t="shared" ref="G4554:G4617" si="142">IF(E4554&lt;0.01,"",IF(E4554&gt;F4554,"BUDGET ERROR - INSUFICIENT",""))</f>
        <v/>
      </c>
      <c r="H4554" s="52" t="str">
        <f t="shared" ref="H4554:H4617" si="143">IF(F4554&lt;0.1,"",IF(D4554=0,"NO ORIGINAL BUDGET",(F4554-D4554)/D4554))</f>
        <v/>
      </c>
    </row>
    <row r="4555" spans="1:8">
      <c r="A4555" s="48" t="str">
        <f>('ANNEXURE B &amp; C'!AJ$3)</f>
        <v>430301</v>
      </c>
      <c r="B4555" s="2">
        <v>1060601</v>
      </c>
      <c r="C4555" s="2" t="s">
        <v>56</v>
      </c>
      <c r="D4555" s="20">
        <v>0</v>
      </c>
      <c r="E4555" s="20">
        <v>0</v>
      </c>
      <c r="F4555" s="38">
        <f>('ANNEXURE B &amp; C'!AJ$68)</f>
        <v>0</v>
      </c>
      <c r="G4555" s="9" t="str">
        <f t="shared" si="142"/>
        <v/>
      </c>
      <c r="H4555" s="52" t="str">
        <f t="shared" si="143"/>
        <v/>
      </c>
    </row>
    <row r="4556" spans="1:8">
      <c r="A4556" s="48" t="str">
        <f>('ANNEXURE B &amp; C'!AJ$3)</f>
        <v>430301</v>
      </c>
      <c r="B4556" s="2">
        <v>1060701</v>
      </c>
      <c r="C4556" s="2" t="s">
        <v>57</v>
      </c>
      <c r="D4556" s="20">
        <v>0</v>
      </c>
      <c r="E4556" s="20">
        <v>0</v>
      </c>
      <c r="F4556" s="38">
        <f>('ANNEXURE B &amp; C'!AJ$69)</f>
        <v>0</v>
      </c>
      <c r="G4556" s="9" t="str">
        <f t="shared" si="142"/>
        <v/>
      </c>
      <c r="H4556" s="52" t="str">
        <f t="shared" si="143"/>
        <v/>
      </c>
    </row>
    <row r="4557" spans="1:8">
      <c r="A4557" s="48" t="str">
        <f>('ANNEXURE B &amp; C'!AJ$3)</f>
        <v>430301</v>
      </c>
      <c r="B4557" s="2">
        <v>1060702</v>
      </c>
      <c r="C4557" s="2" t="s">
        <v>58</v>
      </c>
      <c r="D4557" s="20">
        <v>0</v>
      </c>
      <c r="E4557" s="20">
        <v>0</v>
      </c>
      <c r="F4557" s="38">
        <f>('ANNEXURE B &amp; C'!AJ$70)</f>
        <v>0</v>
      </c>
      <c r="G4557" s="9" t="str">
        <f t="shared" si="142"/>
        <v/>
      </c>
      <c r="H4557" s="52" t="str">
        <f t="shared" si="143"/>
        <v/>
      </c>
    </row>
    <row r="4558" spans="1:8">
      <c r="A4558" s="48" t="str">
        <f>('ANNEXURE B &amp; C'!AJ$3)</f>
        <v>430301</v>
      </c>
      <c r="B4558" s="2">
        <v>1061101</v>
      </c>
      <c r="C4558" s="2" t="s">
        <v>59</v>
      </c>
      <c r="D4558" s="20">
        <v>0</v>
      </c>
      <c r="E4558" s="20">
        <v>0</v>
      </c>
      <c r="F4558" s="38">
        <f>('ANNEXURE B &amp; C'!AJ$71)</f>
        <v>0</v>
      </c>
      <c r="G4558" s="9" t="str">
        <f t="shared" si="142"/>
        <v/>
      </c>
      <c r="H4558" s="52" t="str">
        <f t="shared" si="143"/>
        <v/>
      </c>
    </row>
    <row r="4559" spans="1:8">
      <c r="A4559" s="48" t="str">
        <f>('ANNEXURE B &amp; C'!AJ$3)</f>
        <v>430301</v>
      </c>
      <c r="B4559" s="2">
        <v>1061102</v>
      </c>
      <c r="C4559" s="2" t="s">
        <v>60</v>
      </c>
      <c r="D4559" s="20">
        <v>0</v>
      </c>
      <c r="E4559" s="20">
        <v>0</v>
      </c>
      <c r="F4559" s="38">
        <f>('ANNEXURE B &amp; C'!AJ$72)</f>
        <v>0</v>
      </c>
      <c r="G4559" s="9" t="str">
        <f t="shared" si="142"/>
        <v/>
      </c>
      <c r="H4559" s="52" t="str">
        <f t="shared" si="143"/>
        <v/>
      </c>
    </row>
    <row r="4560" spans="1:8">
      <c r="A4560" s="48" t="str">
        <f>('ANNEXURE B &amp; C'!AJ$3)</f>
        <v>430301</v>
      </c>
      <c r="B4560" s="2">
        <v>1061104</v>
      </c>
      <c r="C4560" s="2" t="s">
        <v>61</v>
      </c>
      <c r="D4560" s="20">
        <v>0</v>
      </c>
      <c r="E4560" s="20">
        <v>0</v>
      </c>
      <c r="F4560" s="38">
        <f>('ANNEXURE B &amp; C'!AJ$73)</f>
        <v>0</v>
      </c>
      <c r="G4560" s="9" t="str">
        <f t="shared" si="142"/>
        <v/>
      </c>
      <c r="H4560" s="52" t="str">
        <f t="shared" si="143"/>
        <v/>
      </c>
    </row>
    <row r="4561" spans="1:8">
      <c r="A4561" s="48" t="str">
        <f>('ANNEXURE B &amp; C'!AJ$3)</f>
        <v>430301</v>
      </c>
      <c r="B4561" s="2">
        <v>1061106</v>
      </c>
      <c r="C4561" s="2" t="s">
        <v>62</v>
      </c>
      <c r="D4561" s="20">
        <v>0</v>
      </c>
      <c r="E4561" s="20">
        <v>0</v>
      </c>
      <c r="F4561" s="38">
        <f>('ANNEXURE B &amp; C'!AJ$74)</f>
        <v>0</v>
      </c>
      <c r="G4561" s="9" t="str">
        <f t="shared" si="142"/>
        <v/>
      </c>
      <c r="H4561" s="52" t="str">
        <f t="shared" si="143"/>
        <v/>
      </c>
    </row>
    <row r="4562" spans="1:8">
      <c r="A4562" s="48" t="str">
        <f>('ANNEXURE B &amp; C'!AJ$3)</f>
        <v>430301</v>
      </c>
      <c r="B4562" s="2">
        <v>1061201</v>
      </c>
      <c r="C4562" s="2" t="s">
        <v>63</v>
      </c>
      <c r="D4562" s="20">
        <v>0</v>
      </c>
      <c r="E4562" s="20">
        <v>0</v>
      </c>
      <c r="F4562" s="38">
        <f>('ANNEXURE B &amp; C'!AJ$75)</f>
        <v>0</v>
      </c>
      <c r="G4562" s="9" t="str">
        <f t="shared" si="142"/>
        <v/>
      </c>
      <c r="H4562" s="52" t="str">
        <f t="shared" si="143"/>
        <v/>
      </c>
    </row>
    <row r="4563" spans="1:8">
      <c r="A4563" s="48" t="str">
        <f>('ANNEXURE B &amp; C'!AJ$3)</f>
        <v>430301</v>
      </c>
      <c r="B4563" s="2">
        <v>1061203</v>
      </c>
      <c r="C4563" s="2" t="s">
        <v>64</v>
      </c>
      <c r="D4563" s="20">
        <v>0</v>
      </c>
      <c r="E4563" s="20">
        <v>0</v>
      </c>
      <c r="F4563" s="38">
        <f>('ANNEXURE B &amp; C'!AJ$76)</f>
        <v>0</v>
      </c>
      <c r="G4563" s="9" t="str">
        <f t="shared" si="142"/>
        <v/>
      </c>
      <c r="H4563" s="52" t="str">
        <f t="shared" si="143"/>
        <v/>
      </c>
    </row>
    <row r="4564" spans="1:8">
      <c r="A4564" s="48" t="str">
        <f>('ANNEXURE B &amp; C'!AJ$3)</f>
        <v>430301</v>
      </c>
      <c r="B4564" s="2">
        <v>1061204</v>
      </c>
      <c r="C4564" s="2" t="s">
        <v>65</v>
      </c>
      <c r="D4564" s="20">
        <v>0</v>
      </c>
      <c r="E4564" s="20">
        <v>0</v>
      </c>
      <c r="F4564" s="38">
        <f>('ANNEXURE B &amp; C'!AJ$77)</f>
        <v>0</v>
      </c>
      <c r="G4564" s="9" t="str">
        <f t="shared" si="142"/>
        <v/>
      </c>
      <c r="H4564" s="52" t="str">
        <f t="shared" si="143"/>
        <v/>
      </c>
    </row>
    <row r="4565" spans="1:8">
      <c r="A4565" s="48" t="str">
        <f>('ANNEXURE B &amp; C'!AJ$3)</f>
        <v>430301</v>
      </c>
      <c r="B4565" s="2">
        <v>1061501</v>
      </c>
      <c r="C4565" s="2" t="s">
        <v>66</v>
      </c>
      <c r="D4565" s="20">
        <v>0</v>
      </c>
      <c r="E4565" s="20">
        <v>0</v>
      </c>
      <c r="F4565" s="38">
        <f>('ANNEXURE B &amp; C'!AJ$78)</f>
        <v>0</v>
      </c>
      <c r="G4565" s="9" t="str">
        <f t="shared" si="142"/>
        <v/>
      </c>
      <c r="H4565" s="52" t="str">
        <f t="shared" si="143"/>
        <v/>
      </c>
    </row>
    <row r="4566" spans="1:8">
      <c r="A4566" s="48" t="str">
        <f>('ANNEXURE B &amp; C'!AJ$3)</f>
        <v>430301</v>
      </c>
      <c r="B4566" s="2">
        <v>1061502</v>
      </c>
      <c r="C4566" s="2" t="s">
        <v>67</v>
      </c>
      <c r="D4566" s="20">
        <v>0</v>
      </c>
      <c r="E4566" s="20">
        <v>0</v>
      </c>
      <c r="F4566" s="38">
        <f>('ANNEXURE B &amp; C'!AJ$79)</f>
        <v>0</v>
      </c>
      <c r="G4566" s="9" t="str">
        <f t="shared" si="142"/>
        <v/>
      </c>
      <c r="H4566" s="52" t="str">
        <f t="shared" si="143"/>
        <v/>
      </c>
    </row>
    <row r="4567" spans="1:8">
      <c r="A4567" s="48" t="str">
        <f>('ANNEXURE B &amp; C'!AJ$3)</f>
        <v>430301</v>
      </c>
      <c r="B4567" s="2">
        <v>1061507</v>
      </c>
      <c r="C4567" s="2" t="s">
        <v>68</v>
      </c>
      <c r="D4567" s="20">
        <v>0</v>
      </c>
      <c r="E4567" s="20">
        <v>0</v>
      </c>
      <c r="F4567" s="38">
        <f>('ANNEXURE B &amp; C'!AJ$80)</f>
        <v>0</v>
      </c>
      <c r="G4567" s="9" t="str">
        <f t="shared" si="142"/>
        <v/>
      </c>
      <c r="H4567" s="52" t="str">
        <f t="shared" si="143"/>
        <v/>
      </c>
    </row>
    <row r="4568" spans="1:8">
      <c r="A4568" s="48" t="str">
        <f>('ANNEXURE B &amp; C'!AJ$3)</f>
        <v>430301</v>
      </c>
      <c r="B4568" s="2">
        <v>1061508</v>
      </c>
      <c r="C4568" s="2" t="s">
        <v>69</v>
      </c>
      <c r="D4568" s="20">
        <v>0</v>
      </c>
      <c r="E4568" s="20">
        <v>0</v>
      </c>
      <c r="F4568" s="38">
        <f>('ANNEXURE B &amp; C'!AJ$81)</f>
        <v>0</v>
      </c>
      <c r="G4568" s="9" t="str">
        <f t="shared" si="142"/>
        <v/>
      </c>
      <c r="H4568" s="52" t="str">
        <f t="shared" si="143"/>
        <v/>
      </c>
    </row>
    <row r="4569" spans="1:8">
      <c r="A4569" s="48" t="str">
        <f>('ANNEXURE B &amp; C'!AJ$3)</f>
        <v>430301</v>
      </c>
      <c r="B4569" s="2">
        <v>1061701</v>
      </c>
      <c r="C4569" s="2" t="s">
        <v>70</v>
      </c>
      <c r="D4569" s="20">
        <v>0</v>
      </c>
      <c r="E4569" s="20">
        <v>0</v>
      </c>
      <c r="F4569" s="38">
        <f>('ANNEXURE B &amp; C'!AJ$82)</f>
        <v>0</v>
      </c>
      <c r="G4569" s="9" t="str">
        <f t="shared" si="142"/>
        <v/>
      </c>
      <c r="H4569" s="52" t="str">
        <f t="shared" si="143"/>
        <v/>
      </c>
    </row>
    <row r="4570" spans="1:8">
      <c r="A4570" s="48" t="str">
        <f>('ANNEXURE B &amp; C'!AJ$3)</f>
        <v>430301</v>
      </c>
      <c r="B4570" s="2">
        <v>1061705</v>
      </c>
      <c r="C4570" s="2" t="s">
        <v>71</v>
      </c>
      <c r="D4570" s="20">
        <v>0</v>
      </c>
      <c r="E4570" s="20">
        <v>0</v>
      </c>
      <c r="F4570" s="38">
        <f>('ANNEXURE B &amp; C'!AJ$83)</f>
        <v>0</v>
      </c>
      <c r="G4570" s="9" t="str">
        <f t="shared" si="142"/>
        <v/>
      </c>
      <c r="H4570" s="52" t="str">
        <f t="shared" si="143"/>
        <v/>
      </c>
    </row>
    <row r="4571" spans="1:8">
      <c r="A4571" s="48" t="str">
        <f>('ANNEXURE B &amp; C'!AJ$3)</f>
        <v>430301</v>
      </c>
      <c r="B4571" s="2">
        <v>1061799</v>
      </c>
      <c r="C4571" s="2" t="s">
        <v>72</v>
      </c>
      <c r="D4571" s="20">
        <v>5401</v>
      </c>
      <c r="E4571" s="20">
        <v>4541.8100000000004</v>
      </c>
      <c r="F4571" s="38">
        <f>('ANNEXURE B &amp; C'!AJ$84)</f>
        <v>37499</v>
      </c>
      <c r="G4571" s="9" t="str">
        <f t="shared" si="142"/>
        <v/>
      </c>
      <c r="H4571" s="52">
        <f t="shared" si="143"/>
        <v>5.942973523421589</v>
      </c>
    </row>
    <row r="4572" spans="1:8">
      <c r="A4572" s="48" t="str">
        <f>('ANNEXURE B &amp; C'!AJ$3)</f>
        <v>430301</v>
      </c>
      <c r="B4572" s="2">
        <v>1061800</v>
      </c>
      <c r="C4572" s="2" t="s">
        <v>73</v>
      </c>
      <c r="D4572" s="20">
        <v>40000</v>
      </c>
      <c r="E4572" s="20">
        <v>8590.41</v>
      </c>
      <c r="F4572" s="38">
        <f>('ANNEXURE B &amp; C'!AJ$85)</f>
        <v>21192</v>
      </c>
      <c r="G4572" s="9" t="str">
        <f t="shared" si="142"/>
        <v/>
      </c>
      <c r="H4572" s="52">
        <f t="shared" si="143"/>
        <v>-0.47020000000000001</v>
      </c>
    </row>
    <row r="4573" spans="1:8">
      <c r="A4573" s="48" t="str">
        <f>('ANNEXURE B &amp; C'!AJ$3)</f>
        <v>430301</v>
      </c>
      <c r="B4573" s="2">
        <v>1061801</v>
      </c>
      <c r="C4573" s="2" t="s">
        <v>74</v>
      </c>
      <c r="D4573" s="20">
        <v>1800</v>
      </c>
      <c r="E4573" s="20">
        <v>911.09</v>
      </c>
      <c r="F4573" s="38">
        <f>('ANNEXURE B &amp; C'!AJ$86)</f>
        <v>1900</v>
      </c>
      <c r="G4573" s="9" t="str">
        <f t="shared" si="142"/>
        <v/>
      </c>
      <c r="H4573" s="52">
        <f t="shared" si="143"/>
        <v>5.5555555555555552E-2</v>
      </c>
    </row>
    <row r="4574" spans="1:8">
      <c r="A4574" s="48" t="str">
        <f>('ANNEXURE B &amp; C'!AJ$3)</f>
        <v>430301</v>
      </c>
      <c r="B4574" s="2">
        <v>1061802</v>
      </c>
      <c r="C4574" s="2" t="s">
        <v>75</v>
      </c>
      <c r="D4574" s="20">
        <v>0</v>
      </c>
      <c r="E4574" s="20">
        <v>0</v>
      </c>
      <c r="F4574" s="38">
        <f>('ANNEXURE B &amp; C'!AJ$87)</f>
        <v>0</v>
      </c>
      <c r="G4574" s="9" t="str">
        <f t="shared" si="142"/>
        <v/>
      </c>
      <c r="H4574" s="52" t="str">
        <f t="shared" si="143"/>
        <v/>
      </c>
    </row>
    <row r="4575" spans="1:8">
      <c r="A4575" s="48" t="str">
        <f>('ANNEXURE B &amp; C'!AJ$3)</f>
        <v>430301</v>
      </c>
      <c r="B4575" s="2">
        <v>1061805</v>
      </c>
      <c r="C4575" s="2" t="s">
        <v>76</v>
      </c>
      <c r="D4575" s="20">
        <v>0</v>
      </c>
      <c r="E4575" s="20">
        <v>0</v>
      </c>
      <c r="F4575" s="38">
        <f>('ANNEXURE B &amp; C'!AJ$88)</f>
        <v>0</v>
      </c>
      <c r="G4575" s="9" t="str">
        <f t="shared" si="142"/>
        <v/>
      </c>
      <c r="H4575" s="52" t="str">
        <f t="shared" si="143"/>
        <v/>
      </c>
    </row>
    <row r="4576" spans="1:8">
      <c r="A4576" s="48" t="str">
        <f>('ANNEXURE B &amp; C'!AJ$3)</f>
        <v>430301</v>
      </c>
      <c r="B4576" s="2">
        <v>1061806</v>
      </c>
      <c r="C4576" s="2" t="s">
        <v>77</v>
      </c>
      <c r="D4576" s="20">
        <v>24000</v>
      </c>
      <c r="E4576" s="20">
        <v>3964.92</v>
      </c>
      <c r="F4576" s="38">
        <f>('ANNEXURE B &amp; C'!AJ$89)</f>
        <v>13965</v>
      </c>
      <c r="G4576" s="9" t="str">
        <f t="shared" si="142"/>
        <v/>
      </c>
      <c r="H4576" s="52">
        <f t="shared" si="143"/>
        <v>-0.41812500000000002</v>
      </c>
    </row>
    <row r="4577" spans="1:8">
      <c r="A4577" s="48" t="str">
        <f>('ANNEXURE B &amp; C'!AJ$3)</f>
        <v>430301</v>
      </c>
      <c r="B4577" s="2">
        <v>1061899</v>
      </c>
      <c r="C4577" s="2" t="s">
        <v>78</v>
      </c>
      <c r="D4577" s="20">
        <v>0</v>
      </c>
      <c r="E4577" s="20">
        <v>0</v>
      </c>
      <c r="F4577" s="38">
        <f>('ANNEXURE B &amp; C'!AJ$90)</f>
        <v>0</v>
      </c>
      <c r="G4577" s="9" t="str">
        <f t="shared" si="142"/>
        <v/>
      </c>
      <c r="H4577" s="52" t="str">
        <f t="shared" si="143"/>
        <v/>
      </c>
    </row>
    <row r="4578" spans="1:8">
      <c r="A4578" s="48" t="str">
        <f>('ANNEXURE B &amp; C'!AJ$3)</f>
        <v>430301</v>
      </c>
      <c r="B4578" s="2">
        <v>1061900</v>
      </c>
      <c r="C4578" s="2" t="s">
        <v>79</v>
      </c>
      <c r="D4578" s="20">
        <v>0</v>
      </c>
      <c r="E4578" s="20">
        <v>10445.030000000001</v>
      </c>
      <c r="F4578" s="38">
        <f>('ANNEXURE B &amp; C'!AJ$91)</f>
        <v>28559</v>
      </c>
      <c r="G4578" s="9" t="str">
        <f t="shared" si="142"/>
        <v/>
      </c>
      <c r="H4578" s="52" t="str">
        <f t="shared" si="143"/>
        <v>NO ORIGINAL BUDGET</v>
      </c>
    </row>
    <row r="4579" spans="1:8">
      <c r="A4579" s="48" t="str">
        <f>('ANNEXURE B &amp; C'!AJ$3)</f>
        <v>430301</v>
      </c>
      <c r="B4579" s="2">
        <v>1061902</v>
      </c>
      <c r="C4579" s="2" t="s">
        <v>80</v>
      </c>
      <c r="D4579" s="20">
        <v>0</v>
      </c>
      <c r="E4579" s="20">
        <v>0</v>
      </c>
      <c r="F4579" s="38">
        <f>('ANNEXURE B &amp; C'!AJ$92)</f>
        <v>0</v>
      </c>
      <c r="G4579" s="9" t="str">
        <f t="shared" si="142"/>
        <v/>
      </c>
      <c r="H4579" s="52" t="str">
        <f t="shared" si="143"/>
        <v/>
      </c>
    </row>
    <row r="4580" spans="1:8">
      <c r="A4580" s="48" t="str">
        <f>('ANNEXURE B &amp; C'!AJ$3)</f>
        <v>430301</v>
      </c>
      <c r="B4580" s="2">
        <v>1061903</v>
      </c>
      <c r="C4580" s="2" t="s">
        <v>81</v>
      </c>
      <c r="D4580" s="20">
        <v>0</v>
      </c>
      <c r="E4580" s="20">
        <v>0</v>
      </c>
      <c r="F4580" s="38">
        <f>('ANNEXURE B &amp; C'!AJ$93)</f>
        <v>0</v>
      </c>
      <c r="G4580" s="9" t="str">
        <f t="shared" si="142"/>
        <v/>
      </c>
      <c r="H4580" s="52" t="str">
        <f t="shared" si="143"/>
        <v/>
      </c>
    </row>
    <row r="4581" spans="1:8">
      <c r="A4581" s="48" t="str">
        <f>('ANNEXURE B &amp; C'!AJ$3)</f>
        <v>430301</v>
      </c>
      <c r="B4581" s="2">
        <v>1061904</v>
      </c>
      <c r="C4581" s="2" t="s">
        <v>82</v>
      </c>
      <c r="D4581" s="20">
        <v>0</v>
      </c>
      <c r="E4581" s="20">
        <v>0</v>
      </c>
      <c r="F4581" s="38">
        <f>('ANNEXURE B &amp; C'!AJ$94)</f>
        <v>0</v>
      </c>
      <c r="G4581" s="9" t="str">
        <f t="shared" si="142"/>
        <v/>
      </c>
      <c r="H4581" s="52" t="str">
        <f t="shared" si="143"/>
        <v/>
      </c>
    </row>
    <row r="4582" spans="1:8">
      <c r="A4582" s="48" t="str">
        <f>('ANNEXURE B &amp; C'!AJ$3)</f>
        <v>430301</v>
      </c>
      <c r="B4582" s="2">
        <v>1062001</v>
      </c>
      <c r="C4582" s="2" t="s">
        <v>83</v>
      </c>
      <c r="D4582" s="20">
        <v>0</v>
      </c>
      <c r="E4582" s="20">
        <v>0</v>
      </c>
      <c r="F4582" s="38">
        <f>('ANNEXURE B &amp; C'!AJ$95)</f>
        <v>0</v>
      </c>
      <c r="G4582" s="9" t="str">
        <f t="shared" si="142"/>
        <v/>
      </c>
      <c r="H4582" s="52" t="str">
        <f t="shared" si="143"/>
        <v/>
      </c>
    </row>
    <row r="4583" spans="1:8">
      <c r="A4583" s="48" t="str">
        <f>('ANNEXURE B &amp; C'!AJ$3)</f>
        <v>430301</v>
      </c>
      <c r="B4583" s="2">
        <v>1062003</v>
      </c>
      <c r="C4583" s="2" t="s">
        <v>84</v>
      </c>
      <c r="D4583" s="20">
        <v>0</v>
      </c>
      <c r="E4583" s="20">
        <v>0</v>
      </c>
      <c r="F4583" s="38">
        <f>('ANNEXURE B &amp; C'!AJ$96)</f>
        <v>0</v>
      </c>
      <c r="G4583" s="9" t="str">
        <f t="shared" si="142"/>
        <v/>
      </c>
      <c r="H4583" s="52" t="str">
        <f t="shared" si="143"/>
        <v/>
      </c>
    </row>
    <row r="4584" spans="1:8">
      <c r="A4584" s="48" t="str">
        <f>('ANNEXURE B &amp; C'!AJ$3)</f>
        <v>430301</v>
      </c>
      <c r="B4584" s="2">
        <v>1062009</v>
      </c>
      <c r="C4584" s="2" t="s">
        <v>85</v>
      </c>
      <c r="D4584" s="20">
        <v>0</v>
      </c>
      <c r="E4584" s="20">
        <v>0</v>
      </c>
      <c r="F4584" s="38">
        <f>('ANNEXURE B &amp; C'!AJ$97)</f>
        <v>0</v>
      </c>
      <c r="G4584" s="9" t="str">
        <f t="shared" si="142"/>
        <v/>
      </c>
      <c r="H4584" s="52" t="str">
        <f t="shared" si="143"/>
        <v/>
      </c>
    </row>
    <row r="4585" spans="1:8">
      <c r="A4585" s="48" t="str">
        <f>('ANNEXURE B &amp; C'!AJ$3)</f>
        <v>430301</v>
      </c>
      <c r="B4585" s="2">
        <v>1062010</v>
      </c>
      <c r="C4585" s="2" t="s">
        <v>86</v>
      </c>
      <c r="D4585" s="20">
        <v>0</v>
      </c>
      <c r="E4585" s="20">
        <v>0</v>
      </c>
      <c r="F4585" s="38">
        <f>('ANNEXURE B &amp; C'!AJ$98)</f>
        <v>0</v>
      </c>
      <c r="G4585" s="9" t="str">
        <f t="shared" si="142"/>
        <v/>
      </c>
      <c r="H4585" s="52" t="str">
        <f t="shared" si="143"/>
        <v/>
      </c>
    </row>
    <row r="4586" spans="1:8">
      <c r="A4586" s="48" t="str">
        <f>('ANNEXURE B &amp; C'!AJ$3)</f>
        <v>430301</v>
      </c>
      <c r="B4586" s="2">
        <v>1062201</v>
      </c>
      <c r="C4586" s="2" t="s">
        <v>87</v>
      </c>
      <c r="D4586" s="20">
        <v>0</v>
      </c>
      <c r="E4586" s="20">
        <v>0</v>
      </c>
      <c r="F4586" s="38">
        <f>('ANNEXURE B &amp; C'!AJ$99)</f>
        <v>0</v>
      </c>
      <c r="G4586" s="9" t="str">
        <f t="shared" si="142"/>
        <v/>
      </c>
      <c r="H4586" s="52" t="str">
        <f t="shared" si="143"/>
        <v/>
      </c>
    </row>
    <row r="4587" spans="1:8">
      <c r="A4587" s="48" t="str">
        <f>('ANNEXURE B &amp; C'!AJ$3)</f>
        <v>430301</v>
      </c>
      <c r="B4587" s="3">
        <v>1066990</v>
      </c>
      <c r="C4587" s="3" t="s">
        <v>88</v>
      </c>
      <c r="D4587" s="39">
        <v>1605663</v>
      </c>
      <c r="E4587" s="39">
        <v>261825.10000000003</v>
      </c>
      <c r="F4587" s="39">
        <f>SUM(F4534:F4586)</f>
        <v>1718155</v>
      </c>
      <c r="G4587" s="9" t="str">
        <f t="shared" si="142"/>
        <v/>
      </c>
      <c r="H4587" s="52">
        <f t="shared" si="143"/>
        <v>7.0059533040245675E-2</v>
      </c>
    </row>
    <row r="4588" spans="1:8">
      <c r="B4588" s="1"/>
      <c r="C4588" s="1"/>
      <c r="D4588" s="31"/>
      <c r="E4588" s="31"/>
      <c r="F4588" s="31"/>
      <c r="G4588" s="9" t="str">
        <f t="shared" si="142"/>
        <v/>
      </c>
      <c r="H4588" s="52" t="str">
        <f t="shared" si="143"/>
        <v/>
      </c>
    </row>
    <row r="4589" spans="1:8">
      <c r="A4589" s="48" t="str">
        <f>('ANNEXURE B &amp; C'!AJ$3)</f>
        <v>430301</v>
      </c>
      <c r="B4589" s="1">
        <v>1080000</v>
      </c>
      <c r="C4589" s="1" t="s">
        <v>89</v>
      </c>
      <c r="D4589" s="31"/>
      <c r="E4589" s="31"/>
      <c r="F4589" s="31"/>
      <c r="G4589" s="9" t="str">
        <f t="shared" si="142"/>
        <v/>
      </c>
      <c r="H4589" s="52" t="str">
        <f t="shared" si="143"/>
        <v/>
      </c>
    </row>
    <row r="4590" spans="1:8">
      <c r="A4590" s="48" t="str">
        <f>('ANNEXURE B &amp; C'!AJ$3)</f>
        <v>430301</v>
      </c>
      <c r="B4590" s="2">
        <v>1088020</v>
      </c>
      <c r="C4590" s="2" t="s">
        <v>90</v>
      </c>
      <c r="D4590" s="20">
        <v>0</v>
      </c>
      <c r="E4590" s="20">
        <v>0</v>
      </c>
      <c r="F4590" s="38">
        <f>('ANNEXURE B &amp; C'!AJ$103)</f>
        <v>0</v>
      </c>
      <c r="G4590" s="9" t="str">
        <f t="shared" si="142"/>
        <v/>
      </c>
      <c r="H4590" s="52" t="str">
        <f t="shared" si="143"/>
        <v/>
      </c>
    </row>
    <row r="4591" spans="1:8">
      <c r="A4591" s="48" t="str">
        <f>('ANNEXURE B &amp; C'!AJ$3)</f>
        <v>430301</v>
      </c>
      <c r="B4591" s="2">
        <v>1088080</v>
      </c>
      <c r="C4591" s="2" t="s">
        <v>91</v>
      </c>
      <c r="D4591" s="20">
        <v>0</v>
      </c>
      <c r="E4591" s="20">
        <v>0</v>
      </c>
      <c r="F4591" s="38">
        <f>('ANNEXURE B &amp; C'!AJ$104)</f>
        <v>0</v>
      </c>
      <c r="G4591" s="9" t="str">
        <f t="shared" si="142"/>
        <v/>
      </c>
      <c r="H4591" s="52" t="str">
        <f t="shared" si="143"/>
        <v/>
      </c>
    </row>
    <row r="4592" spans="1:8">
      <c r="A4592" s="48" t="str">
        <f>('ANNEXURE B &amp; C'!AJ$3)</f>
        <v>430301</v>
      </c>
      <c r="B4592" s="2">
        <v>1088081</v>
      </c>
      <c r="C4592" s="2" t="s">
        <v>92</v>
      </c>
      <c r="D4592" s="20">
        <v>0</v>
      </c>
      <c r="E4592" s="20">
        <v>0</v>
      </c>
      <c r="F4592" s="38">
        <f>('ANNEXURE B &amp; C'!AJ$105)</f>
        <v>0</v>
      </c>
      <c r="G4592" s="9" t="str">
        <f t="shared" si="142"/>
        <v/>
      </c>
      <c r="H4592" s="52" t="str">
        <f t="shared" si="143"/>
        <v/>
      </c>
    </row>
    <row r="4593" spans="1:8">
      <c r="A4593" s="48" t="str">
        <f>('ANNEXURE B &amp; C'!AJ$3)</f>
        <v>430301</v>
      </c>
      <c r="B4593" s="2">
        <v>1088082</v>
      </c>
      <c r="C4593" s="2" t="s">
        <v>93</v>
      </c>
      <c r="D4593" s="20">
        <v>0</v>
      </c>
      <c r="E4593" s="20">
        <v>0</v>
      </c>
      <c r="F4593" s="38">
        <f>('ANNEXURE B &amp; C'!AJ$106)</f>
        <v>0</v>
      </c>
      <c r="G4593" s="9" t="str">
        <f t="shared" si="142"/>
        <v/>
      </c>
      <c r="H4593" s="52" t="str">
        <f t="shared" si="143"/>
        <v/>
      </c>
    </row>
    <row r="4594" spans="1:8">
      <c r="A4594" s="48" t="str">
        <f>('ANNEXURE B &amp; C'!AJ$3)</f>
        <v>430301</v>
      </c>
      <c r="B4594" s="2">
        <v>1088083</v>
      </c>
      <c r="C4594" s="2" t="s">
        <v>94</v>
      </c>
      <c r="D4594" s="20">
        <v>0</v>
      </c>
      <c r="E4594" s="20">
        <v>0</v>
      </c>
      <c r="F4594" s="38">
        <f>('ANNEXURE B &amp; C'!AJ$107)</f>
        <v>0</v>
      </c>
      <c r="G4594" s="9" t="str">
        <f t="shared" si="142"/>
        <v/>
      </c>
      <c r="H4594" s="52" t="str">
        <f t="shared" si="143"/>
        <v/>
      </c>
    </row>
    <row r="4595" spans="1:8">
      <c r="A4595" s="48" t="str">
        <f>('ANNEXURE B &amp; C'!AJ$3)</f>
        <v>430301</v>
      </c>
      <c r="B4595" s="2">
        <v>1088084</v>
      </c>
      <c r="C4595" s="2" t="s">
        <v>95</v>
      </c>
      <c r="D4595" s="20">
        <v>0</v>
      </c>
      <c r="E4595" s="20">
        <v>0</v>
      </c>
      <c r="F4595" s="38">
        <f>('ANNEXURE B &amp; C'!AJ$108)</f>
        <v>0</v>
      </c>
      <c r="G4595" s="9" t="str">
        <f t="shared" si="142"/>
        <v/>
      </c>
      <c r="H4595" s="52" t="str">
        <f t="shared" si="143"/>
        <v/>
      </c>
    </row>
    <row r="4596" spans="1:8">
      <c r="A4596" s="48" t="str">
        <f>('ANNEXURE B &amp; C'!AJ$3)</f>
        <v>430301</v>
      </c>
      <c r="B4596" s="2">
        <v>1088085</v>
      </c>
      <c r="C4596" s="2" t="s">
        <v>96</v>
      </c>
      <c r="D4596" s="20">
        <v>0</v>
      </c>
      <c r="E4596" s="20">
        <v>0</v>
      </c>
      <c r="F4596" s="38">
        <f>('ANNEXURE B &amp; C'!AJ$109)</f>
        <v>0</v>
      </c>
      <c r="G4596" s="9" t="str">
        <f t="shared" si="142"/>
        <v/>
      </c>
      <c r="H4596" s="52" t="str">
        <f t="shared" si="143"/>
        <v/>
      </c>
    </row>
    <row r="4597" spans="1:8">
      <c r="A4597" s="48" t="str">
        <f>('ANNEXURE B &amp; C'!AJ$3)</f>
        <v>430301</v>
      </c>
      <c r="B4597" s="2">
        <v>1088110</v>
      </c>
      <c r="C4597" s="2" t="s">
        <v>61</v>
      </c>
      <c r="D4597" s="20">
        <v>0</v>
      </c>
      <c r="E4597" s="20">
        <v>0</v>
      </c>
      <c r="F4597" s="38">
        <f>('ANNEXURE B &amp; C'!AJ$110)</f>
        <v>0</v>
      </c>
      <c r="G4597" s="9" t="str">
        <f t="shared" si="142"/>
        <v/>
      </c>
      <c r="H4597" s="52" t="str">
        <f t="shared" si="143"/>
        <v/>
      </c>
    </row>
    <row r="4598" spans="1:8">
      <c r="A4598" s="48" t="str">
        <f>('ANNEXURE B &amp; C'!AJ$3)</f>
        <v>430301</v>
      </c>
      <c r="B4598" s="2">
        <v>1088180</v>
      </c>
      <c r="C4598" s="2" t="s">
        <v>97</v>
      </c>
      <c r="D4598" s="20">
        <v>0</v>
      </c>
      <c r="E4598" s="20">
        <v>0</v>
      </c>
      <c r="F4598" s="38">
        <f>('ANNEXURE B &amp; C'!AJ$111)</f>
        <v>0</v>
      </c>
      <c r="G4598" s="9" t="str">
        <f t="shared" si="142"/>
        <v/>
      </c>
      <c r="H4598" s="52" t="str">
        <f t="shared" si="143"/>
        <v/>
      </c>
    </row>
    <row r="4599" spans="1:8">
      <c r="A4599" s="48" t="str">
        <f>('ANNEXURE B &amp; C'!AJ$3)</f>
        <v>430301</v>
      </c>
      <c r="B4599" s="3">
        <v>1088990</v>
      </c>
      <c r="C4599" s="3" t="s">
        <v>98</v>
      </c>
      <c r="D4599" s="39">
        <v>0</v>
      </c>
      <c r="E4599" s="39">
        <v>0</v>
      </c>
      <c r="F4599" s="39">
        <f>SUM(F4589:F4598)</f>
        <v>0</v>
      </c>
      <c r="G4599" s="9" t="str">
        <f t="shared" si="142"/>
        <v/>
      </c>
      <c r="H4599" s="52" t="str">
        <f t="shared" si="143"/>
        <v/>
      </c>
    </row>
    <row r="4600" spans="1:8">
      <c r="B4600" s="1"/>
      <c r="C4600" s="1"/>
      <c r="D4600" s="31"/>
      <c r="E4600" s="31"/>
      <c r="F4600" s="31"/>
      <c r="G4600" s="9" t="str">
        <f t="shared" si="142"/>
        <v/>
      </c>
      <c r="H4600" s="52" t="str">
        <f t="shared" si="143"/>
        <v/>
      </c>
    </row>
    <row r="4601" spans="1:8" ht="15.75" thickBot="1">
      <c r="A4601" s="48" t="str">
        <f>('ANNEXURE B &amp; C'!AJ$3)</f>
        <v>430301</v>
      </c>
      <c r="B4601" s="4">
        <v>1089995</v>
      </c>
      <c r="C4601" s="4" t="s">
        <v>99</v>
      </c>
      <c r="D4601" s="40">
        <v>1605663</v>
      </c>
      <c r="E4601" s="40">
        <v>261825.10000000003</v>
      </c>
      <c r="F4601" s="40">
        <f>SUM(F4599+F4587)</f>
        <v>1718155</v>
      </c>
      <c r="G4601" s="9" t="str">
        <f t="shared" si="142"/>
        <v/>
      </c>
      <c r="H4601" s="52">
        <f t="shared" si="143"/>
        <v>7.0059533040245675E-2</v>
      </c>
    </row>
    <row r="4602" spans="1:8" ht="15.75" thickTop="1">
      <c r="B4602" s="1"/>
      <c r="C4602" s="1"/>
      <c r="D4602" s="31"/>
      <c r="E4602" s="31"/>
      <c r="F4602" s="31"/>
      <c r="G4602" s="9" t="str">
        <f t="shared" si="142"/>
        <v/>
      </c>
      <c r="H4602" s="52" t="str">
        <f t="shared" si="143"/>
        <v/>
      </c>
    </row>
    <row r="4603" spans="1:8">
      <c r="A4603" s="48" t="str">
        <f>('ANNEXURE B &amp; C'!AJ$3)</f>
        <v>430301</v>
      </c>
      <c r="B4603" s="1">
        <v>1100000</v>
      </c>
      <c r="C4603" s="1" t="s">
        <v>100</v>
      </c>
      <c r="D4603" s="31"/>
      <c r="E4603" s="31"/>
      <c r="F4603" s="31"/>
      <c r="G4603" s="9" t="str">
        <f t="shared" si="142"/>
        <v/>
      </c>
      <c r="H4603" s="52" t="str">
        <f t="shared" si="143"/>
        <v/>
      </c>
    </row>
    <row r="4604" spans="1:8">
      <c r="A4604" s="48" t="str">
        <f>('ANNEXURE B &amp; C'!AJ$3)</f>
        <v>430301</v>
      </c>
      <c r="B4604" s="2">
        <v>1101200</v>
      </c>
      <c r="C4604" s="2" t="s">
        <v>101</v>
      </c>
      <c r="D4604" s="20">
        <v>0</v>
      </c>
      <c r="E4604" s="20">
        <v>0</v>
      </c>
      <c r="F4604" s="38">
        <f>('ANNEXURE B &amp; C'!AJ$117)</f>
        <v>0</v>
      </c>
      <c r="G4604" s="9" t="str">
        <f t="shared" si="142"/>
        <v/>
      </c>
      <c r="H4604" s="52" t="str">
        <f t="shared" si="143"/>
        <v/>
      </c>
    </row>
    <row r="4605" spans="1:8">
      <c r="A4605" s="48" t="str">
        <f>('ANNEXURE B &amp; C'!AJ$3)</f>
        <v>430301</v>
      </c>
      <c r="B4605" s="2">
        <v>1101201</v>
      </c>
      <c r="C4605" s="2" t="s">
        <v>102</v>
      </c>
      <c r="D4605" s="20">
        <v>0</v>
      </c>
      <c r="E4605" s="20">
        <v>0</v>
      </c>
      <c r="F4605" s="38">
        <f>('ANNEXURE B &amp; C'!AJ$118)</f>
        <v>0</v>
      </c>
      <c r="G4605" s="9" t="str">
        <f t="shared" si="142"/>
        <v/>
      </c>
      <c r="H4605" s="52" t="str">
        <f t="shared" si="143"/>
        <v/>
      </c>
    </row>
    <row r="4606" spans="1:8">
      <c r="A4606" s="48" t="str">
        <f>('ANNEXURE B &amp; C'!AJ$3)</f>
        <v>430301</v>
      </c>
      <c r="B4606" s="2">
        <v>1101203</v>
      </c>
      <c r="C4606" s="2" t="s">
        <v>103</v>
      </c>
      <c r="D4606" s="20">
        <v>0</v>
      </c>
      <c r="E4606" s="20">
        <v>0</v>
      </c>
      <c r="F4606" s="38">
        <f>('ANNEXURE B &amp; C'!AJ$119)</f>
        <v>0</v>
      </c>
      <c r="G4606" s="9" t="str">
        <f t="shared" si="142"/>
        <v/>
      </c>
      <c r="H4606" s="52" t="str">
        <f t="shared" si="143"/>
        <v/>
      </c>
    </row>
    <row r="4607" spans="1:8">
      <c r="A4607" s="48" t="str">
        <f>('ANNEXURE B &amp; C'!AJ$3)</f>
        <v>430301</v>
      </c>
      <c r="B4607" s="2">
        <v>1101204</v>
      </c>
      <c r="C4607" s="2" t="s">
        <v>104</v>
      </c>
      <c r="D4607" s="20">
        <v>0</v>
      </c>
      <c r="E4607" s="20">
        <v>0</v>
      </c>
      <c r="F4607" s="38">
        <f>('ANNEXURE B &amp; C'!AJ$120)</f>
        <v>0</v>
      </c>
      <c r="G4607" s="9" t="str">
        <f t="shared" si="142"/>
        <v/>
      </c>
      <c r="H4607" s="52" t="str">
        <f t="shared" si="143"/>
        <v/>
      </c>
    </row>
    <row r="4608" spans="1:8" ht="15.75" thickBot="1">
      <c r="A4608" s="48" t="str">
        <f>('ANNEXURE B &amp; C'!AJ$3)</f>
        <v>430301</v>
      </c>
      <c r="B4608" s="4">
        <v>1109995</v>
      </c>
      <c r="C4608" s="4" t="s">
        <v>105</v>
      </c>
      <c r="D4608" s="40">
        <v>0</v>
      </c>
      <c r="E4608" s="40">
        <v>0</v>
      </c>
      <c r="F4608" s="40">
        <f>SUM(F4604:F4607)</f>
        <v>0</v>
      </c>
      <c r="G4608" s="9" t="str">
        <f t="shared" si="142"/>
        <v/>
      </c>
      <c r="H4608" s="52" t="str">
        <f t="shared" si="143"/>
        <v/>
      </c>
    </row>
    <row r="4609" spans="1:8" ht="15.75" thickTop="1">
      <c r="B4609" s="1"/>
      <c r="C4609" s="1"/>
      <c r="D4609" s="31"/>
      <c r="E4609" s="31"/>
      <c r="F4609" s="31"/>
      <c r="G4609" s="9" t="str">
        <f t="shared" si="142"/>
        <v/>
      </c>
      <c r="H4609" s="52" t="str">
        <f t="shared" si="143"/>
        <v/>
      </c>
    </row>
    <row r="4610" spans="1:8">
      <c r="A4610" s="48" t="str">
        <f>('ANNEXURE B &amp; C'!AJ$3)</f>
        <v>430301</v>
      </c>
      <c r="B4610" s="1">
        <v>1120000</v>
      </c>
      <c r="C4610" s="1" t="s">
        <v>106</v>
      </c>
      <c r="D4610" s="31"/>
      <c r="E4610" s="31"/>
      <c r="F4610" s="31"/>
      <c r="G4610" s="9" t="str">
        <f t="shared" si="142"/>
        <v/>
      </c>
      <c r="H4610" s="52" t="str">
        <f t="shared" si="143"/>
        <v/>
      </c>
    </row>
    <row r="4611" spans="1:8">
      <c r="A4611" s="48" t="str">
        <f>('ANNEXURE B &amp; C'!AJ$3)</f>
        <v>430301</v>
      </c>
      <c r="B4611" s="2">
        <v>1120300</v>
      </c>
      <c r="C4611" s="2" t="s">
        <v>106</v>
      </c>
      <c r="D4611" s="20">
        <v>0</v>
      </c>
      <c r="E4611" s="20">
        <v>0</v>
      </c>
      <c r="F4611" s="38">
        <f>('ANNEXURE B &amp; C'!AJ$124)</f>
        <v>0</v>
      </c>
      <c r="G4611" s="9" t="str">
        <f t="shared" si="142"/>
        <v/>
      </c>
      <c r="H4611" s="52" t="str">
        <f t="shared" si="143"/>
        <v/>
      </c>
    </row>
    <row r="4612" spans="1:8" ht="15.75" thickBot="1">
      <c r="A4612" s="48" t="str">
        <f>('ANNEXURE B &amp; C'!AJ$3)</f>
        <v>430301</v>
      </c>
      <c r="B4612" s="4">
        <v>1129990</v>
      </c>
      <c r="C4612" s="4" t="s">
        <v>107</v>
      </c>
      <c r="D4612" s="40">
        <v>0</v>
      </c>
      <c r="E4612" s="40">
        <v>0</v>
      </c>
      <c r="F4612" s="40">
        <f>SUM(F4610:F4611)</f>
        <v>0</v>
      </c>
      <c r="G4612" s="9" t="str">
        <f t="shared" si="142"/>
        <v/>
      </c>
      <c r="H4612" s="52" t="str">
        <f t="shared" si="143"/>
        <v/>
      </c>
    </row>
    <row r="4613" spans="1:8" ht="15.75" thickTop="1">
      <c r="B4613" s="1"/>
      <c r="C4613" s="1"/>
      <c r="D4613" s="31"/>
      <c r="E4613" s="31"/>
      <c r="F4613" s="31"/>
      <c r="G4613" s="9" t="str">
        <f t="shared" si="142"/>
        <v/>
      </c>
      <c r="H4613" s="52" t="str">
        <f t="shared" si="143"/>
        <v/>
      </c>
    </row>
    <row r="4614" spans="1:8">
      <c r="A4614" s="48" t="str">
        <f>('ANNEXURE B &amp; C'!AJ$3)</f>
        <v>430301</v>
      </c>
      <c r="B4614" s="1">
        <v>1130000</v>
      </c>
      <c r="C4614" s="1" t="s">
        <v>108</v>
      </c>
      <c r="D4614" s="31"/>
      <c r="E4614" s="31"/>
      <c r="F4614" s="31"/>
      <c r="G4614" s="9" t="str">
        <f t="shared" si="142"/>
        <v/>
      </c>
      <c r="H4614" s="52" t="str">
        <f t="shared" si="143"/>
        <v/>
      </c>
    </row>
    <row r="4615" spans="1:8">
      <c r="A4615" s="48" t="str">
        <f>('ANNEXURE B &amp; C'!AJ$3)</f>
        <v>430301</v>
      </c>
      <c r="B4615" s="2">
        <v>1130200</v>
      </c>
      <c r="C4615" s="2" t="s">
        <v>109</v>
      </c>
      <c r="D4615" s="20">
        <v>0</v>
      </c>
      <c r="E4615" s="20">
        <v>0</v>
      </c>
      <c r="F4615" s="38">
        <f>('ANNEXURE B &amp; C'!AJ$128)</f>
        <v>0</v>
      </c>
      <c r="G4615" s="9" t="str">
        <f t="shared" si="142"/>
        <v/>
      </c>
      <c r="H4615" s="52" t="str">
        <f t="shared" si="143"/>
        <v/>
      </c>
    </row>
    <row r="4616" spans="1:8">
      <c r="A4616" s="48" t="str">
        <f>('ANNEXURE B &amp; C'!AJ$3)</f>
        <v>430301</v>
      </c>
      <c r="B4616" s="2">
        <v>1130201</v>
      </c>
      <c r="C4616" s="2" t="s">
        <v>110</v>
      </c>
      <c r="D4616" s="20">
        <v>0</v>
      </c>
      <c r="E4616" s="20">
        <v>0</v>
      </c>
      <c r="F4616" s="38">
        <f>('ANNEXURE B &amp; C'!AJ$129)</f>
        <v>0</v>
      </c>
      <c r="G4616" s="9" t="str">
        <f t="shared" si="142"/>
        <v/>
      </c>
      <c r="H4616" s="52" t="str">
        <f t="shared" si="143"/>
        <v/>
      </c>
    </row>
    <row r="4617" spans="1:8" ht="15.75" thickBot="1">
      <c r="A4617" s="48" t="str">
        <f>('ANNEXURE B &amp; C'!AJ$3)</f>
        <v>430301</v>
      </c>
      <c r="B4617" s="4">
        <v>1139995</v>
      </c>
      <c r="C4617" s="4" t="s">
        <v>111</v>
      </c>
      <c r="D4617" s="40">
        <v>0</v>
      </c>
      <c r="E4617" s="40">
        <v>0</v>
      </c>
      <c r="F4617" s="40">
        <f>SUM(F4614:F4616)</f>
        <v>0</v>
      </c>
      <c r="G4617" s="9" t="str">
        <f t="shared" si="142"/>
        <v/>
      </c>
      <c r="H4617" s="52" t="str">
        <f t="shared" si="143"/>
        <v/>
      </c>
    </row>
    <row r="4618" spans="1:8" ht="15.75" thickTop="1">
      <c r="B4618" s="1"/>
      <c r="C4618" s="1"/>
      <c r="D4618" s="31"/>
      <c r="E4618" s="31"/>
      <c r="F4618" s="31"/>
      <c r="G4618" s="9" t="str">
        <f t="shared" ref="G4618:G4681" si="144">IF(E4618&lt;0.01,"",IF(E4618&gt;F4618,"BUDGET ERROR - INSUFICIENT",""))</f>
        <v/>
      </c>
      <c r="H4618" s="52" t="str">
        <f t="shared" ref="H4618:H4681" si="145">IF(F4618&lt;0.1,"",IF(D4618=0,"NO ORIGINAL BUDGET",(F4618-D4618)/D4618))</f>
        <v/>
      </c>
    </row>
    <row r="4619" spans="1:8" ht="15.75" thickBot="1">
      <c r="A4619" s="48" t="str">
        <f>('ANNEXURE B &amp; C'!AJ$3)</f>
        <v>430301</v>
      </c>
      <c r="B4619" s="5">
        <v>1199998</v>
      </c>
      <c r="C4619" s="5" t="s">
        <v>112</v>
      </c>
      <c r="D4619" s="41">
        <v>4248296</v>
      </c>
      <c r="E4619" s="41">
        <v>1576499.44</v>
      </c>
      <c r="F4619" s="41">
        <f>SUM(F4617+F4612+F4608+F4601+F4529)</f>
        <v>4367577</v>
      </c>
      <c r="G4619" s="9" t="str">
        <f t="shared" si="144"/>
        <v/>
      </c>
      <c r="H4619" s="52">
        <f t="shared" si="145"/>
        <v>2.8077375022832685E-2</v>
      </c>
    </row>
    <row r="4620" spans="1:8">
      <c r="B4620" s="1"/>
      <c r="C4620" s="1"/>
      <c r="D4620" s="31"/>
      <c r="E4620" s="31"/>
      <c r="F4620" s="31"/>
      <c r="G4620" s="9" t="str">
        <f t="shared" si="144"/>
        <v/>
      </c>
      <c r="H4620" s="52" t="str">
        <f t="shared" si="145"/>
        <v/>
      </c>
    </row>
    <row r="4621" spans="1:8">
      <c r="A4621" s="48" t="str">
        <f>('ANNEXURE B &amp; C'!AJ$3)</f>
        <v>430301</v>
      </c>
      <c r="B4621" s="1">
        <v>2200000</v>
      </c>
      <c r="C4621" s="1" t="s">
        <v>113</v>
      </c>
      <c r="D4621" s="31"/>
      <c r="E4621" s="31"/>
      <c r="F4621" s="31"/>
      <c r="G4621" s="9" t="str">
        <f t="shared" si="144"/>
        <v/>
      </c>
      <c r="H4621" s="52" t="str">
        <f t="shared" si="145"/>
        <v/>
      </c>
    </row>
    <row r="4622" spans="1:8">
      <c r="B4622" s="1"/>
      <c r="C4622" s="1"/>
      <c r="D4622" s="31"/>
      <c r="E4622" s="31"/>
      <c r="F4622" s="31"/>
      <c r="G4622" s="9" t="str">
        <f t="shared" si="144"/>
        <v/>
      </c>
      <c r="H4622" s="52" t="str">
        <f t="shared" si="145"/>
        <v/>
      </c>
    </row>
    <row r="4623" spans="1:8">
      <c r="A4623" s="48" t="str">
        <f>('ANNEXURE B &amp; C'!AJ$3)</f>
        <v>430301</v>
      </c>
      <c r="B4623" s="1">
        <v>2230000</v>
      </c>
      <c r="C4623" s="1" t="s">
        <v>114</v>
      </c>
      <c r="D4623" s="31"/>
      <c r="E4623" s="31"/>
      <c r="F4623" s="31"/>
      <c r="G4623" s="9" t="str">
        <f t="shared" si="144"/>
        <v/>
      </c>
      <c r="H4623" s="52" t="str">
        <f t="shared" si="145"/>
        <v/>
      </c>
    </row>
    <row r="4624" spans="1:8">
      <c r="A4624" s="48" t="str">
        <f>('ANNEXURE B &amp; C'!AJ$3)</f>
        <v>430301</v>
      </c>
      <c r="B4624" s="2">
        <v>2231202</v>
      </c>
      <c r="C4624" s="2" t="s">
        <v>115</v>
      </c>
      <c r="D4624" s="20">
        <v>0</v>
      </c>
      <c r="E4624" s="20">
        <v>0</v>
      </c>
      <c r="F4624" s="38">
        <f>('ANNEXURE B &amp; C'!AJ$137)</f>
        <v>0</v>
      </c>
      <c r="G4624" s="9" t="str">
        <f t="shared" si="144"/>
        <v/>
      </c>
      <c r="H4624" s="52" t="str">
        <f t="shared" si="145"/>
        <v/>
      </c>
    </row>
    <row r="4625" spans="1:8">
      <c r="A4625" s="48" t="str">
        <f>('ANNEXURE B &amp; C'!AJ$3)</f>
        <v>430301</v>
      </c>
      <c r="B4625" s="2">
        <v>2231900</v>
      </c>
      <c r="C4625" s="2" t="s">
        <v>116</v>
      </c>
      <c r="D4625" s="20">
        <v>0</v>
      </c>
      <c r="E4625" s="20">
        <v>0</v>
      </c>
      <c r="F4625" s="38">
        <f>('ANNEXURE B &amp; C'!AJ$138)</f>
        <v>0</v>
      </c>
      <c r="G4625" s="9" t="str">
        <f t="shared" si="144"/>
        <v/>
      </c>
      <c r="H4625" s="52" t="str">
        <f t="shared" si="145"/>
        <v/>
      </c>
    </row>
    <row r="4626" spans="1:8">
      <c r="A4626" s="48" t="str">
        <f>('ANNEXURE B &amp; C'!AJ$3)</f>
        <v>430301</v>
      </c>
      <c r="B4626" s="3">
        <v>2239995</v>
      </c>
      <c r="C4626" s="3" t="s">
        <v>117</v>
      </c>
      <c r="D4626" s="39">
        <v>0</v>
      </c>
      <c r="E4626" s="39">
        <v>0</v>
      </c>
      <c r="F4626" s="39">
        <f>SUM(F4624:F4625)</f>
        <v>0</v>
      </c>
      <c r="G4626" s="9" t="str">
        <f t="shared" si="144"/>
        <v/>
      </c>
      <c r="H4626" s="52" t="str">
        <f t="shared" si="145"/>
        <v/>
      </c>
    </row>
    <row r="4627" spans="1:8">
      <c r="B4627" s="1"/>
      <c r="C4627" s="1"/>
      <c r="D4627" s="31"/>
      <c r="E4627" s="31"/>
      <c r="F4627" s="31"/>
      <c r="G4627" s="9" t="str">
        <f t="shared" si="144"/>
        <v/>
      </c>
      <c r="H4627" s="52" t="str">
        <f t="shared" si="145"/>
        <v/>
      </c>
    </row>
    <row r="4628" spans="1:8">
      <c r="A4628" s="48" t="str">
        <f>('ANNEXURE B &amp; C'!AJ$3)</f>
        <v>430301</v>
      </c>
      <c r="B4628" s="1">
        <v>2240000</v>
      </c>
      <c r="C4628" s="1" t="s">
        <v>118</v>
      </c>
      <c r="D4628" s="31"/>
      <c r="E4628" s="31"/>
      <c r="F4628" s="31"/>
      <c r="G4628" s="9" t="str">
        <f t="shared" si="144"/>
        <v/>
      </c>
      <c r="H4628" s="52" t="str">
        <f t="shared" si="145"/>
        <v/>
      </c>
    </row>
    <row r="4629" spans="1:8">
      <c r="A4629" s="48" t="str">
        <f>('ANNEXURE B &amp; C'!AJ$3)</f>
        <v>430301</v>
      </c>
      <c r="B4629" s="2">
        <v>2240001</v>
      </c>
      <c r="C4629" s="2" t="s">
        <v>119</v>
      </c>
      <c r="D4629" s="20">
        <v>0</v>
      </c>
      <c r="E4629" s="20">
        <v>0</v>
      </c>
      <c r="F4629" s="38">
        <f>('ANNEXURE B &amp; C'!AJ$142)</f>
        <v>0</v>
      </c>
      <c r="G4629" s="9" t="str">
        <f t="shared" si="144"/>
        <v/>
      </c>
      <c r="H4629" s="52" t="str">
        <f t="shared" si="145"/>
        <v/>
      </c>
    </row>
    <row r="4630" spans="1:8">
      <c r="A4630" s="48" t="str">
        <f>('ANNEXURE B &amp; C'!AJ$3)</f>
        <v>430301</v>
      </c>
      <c r="B4630" s="2">
        <v>2240002</v>
      </c>
      <c r="C4630" s="2" t="s">
        <v>120</v>
      </c>
      <c r="D4630" s="20">
        <v>0</v>
      </c>
      <c r="E4630" s="20">
        <v>0</v>
      </c>
      <c r="F4630" s="38">
        <f>('ANNEXURE B &amp; C'!AJ$143)</f>
        <v>0</v>
      </c>
      <c r="G4630" s="9" t="str">
        <f t="shared" si="144"/>
        <v/>
      </c>
      <c r="H4630" s="52" t="str">
        <f t="shared" si="145"/>
        <v/>
      </c>
    </row>
    <row r="4631" spans="1:8">
      <c r="A4631" s="48" t="str">
        <f>('ANNEXURE B &amp; C'!AJ$3)</f>
        <v>430301</v>
      </c>
      <c r="B4631" s="2">
        <v>2240400</v>
      </c>
      <c r="C4631" s="2" t="s">
        <v>121</v>
      </c>
      <c r="D4631" s="20">
        <v>0</v>
      </c>
      <c r="E4631" s="20">
        <v>0</v>
      </c>
      <c r="F4631" s="38">
        <f>('ANNEXURE B &amp; C'!AJ$144)</f>
        <v>0</v>
      </c>
      <c r="G4631" s="9" t="str">
        <f t="shared" si="144"/>
        <v/>
      </c>
      <c r="H4631" s="52" t="str">
        <f t="shared" si="145"/>
        <v/>
      </c>
    </row>
    <row r="4632" spans="1:8">
      <c r="A4632" s="48" t="str">
        <f>('ANNEXURE B &amp; C'!AJ$3)</f>
        <v>430301</v>
      </c>
      <c r="B4632" s="2">
        <v>2240500</v>
      </c>
      <c r="C4632" s="2" t="s">
        <v>122</v>
      </c>
      <c r="D4632" s="20">
        <v>0</v>
      </c>
      <c r="E4632" s="20">
        <v>0</v>
      </c>
      <c r="F4632" s="38">
        <f>('ANNEXURE B &amp; C'!AJ$145)</f>
        <v>0</v>
      </c>
      <c r="G4632" s="9" t="str">
        <f t="shared" si="144"/>
        <v/>
      </c>
      <c r="H4632" s="52" t="str">
        <f t="shared" si="145"/>
        <v/>
      </c>
    </row>
    <row r="4633" spans="1:8">
      <c r="A4633" s="48" t="str">
        <f>('ANNEXURE B &amp; C'!AJ$3)</f>
        <v>430301</v>
      </c>
      <c r="B4633" s="3">
        <v>2249995</v>
      </c>
      <c r="C4633" s="3" t="s">
        <v>123</v>
      </c>
      <c r="D4633" s="39">
        <v>0</v>
      </c>
      <c r="E4633" s="39">
        <v>0</v>
      </c>
      <c r="F4633" s="39">
        <f>SUM(F4629:F4632)</f>
        <v>0</v>
      </c>
      <c r="G4633" s="9" t="str">
        <f t="shared" si="144"/>
        <v/>
      </c>
      <c r="H4633" s="52" t="str">
        <f t="shared" si="145"/>
        <v/>
      </c>
    </row>
    <row r="4634" spans="1:8">
      <c r="B4634" s="1"/>
      <c r="C4634" s="1"/>
      <c r="D4634" s="31"/>
      <c r="E4634" s="31"/>
      <c r="F4634" s="31"/>
      <c r="G4634" s="9" t="str">
        <f t="shared" si="144"/>
        <v/>
      </c>
      <c r="H4634" s="52" t="str">
        <f t="shared" si="145"/>
        <v/>
      </c>
    </row>
    <row r="4635" spans="1:8">
      <c r="A4635" s="48" t="str">
        <f>('ANNEXURE B &amp; C'!AJ$3)</f>
        <v>430301</v>
      </c>
      <c r="B4635" s="1">
        <v>2260000</v>
      </c>
      <c r="C4635" s="1" t="s">
        <v>124</v>
      </c>
      <c r="D4635" s="31"/>
      <c r="E4635" s="31"/>
      <c r="F4635" s="31"/>
      <c r="G4635" s="9" t="str">
        <f t="shared" si="144"/>
        <v/>
      </c>
      <c r="H4635" s="52" t="str">
        <f t="shared" si="145"/>
        <v/>
      </c>
    </row>
    <row r="4636" spans="1:8">
      <c r="A4636" s="48" t="str">
        <f>('ANNEXURE B &amp; C'!AJ$3)</f>
        <v>430301</v>
      </c>
      <c r="B4636" s="2">
        <v>2260806</v>
      </c>
      <c r="C4636" s="2" t="s">
        <v>125</v>
      </c>
      <c r="D4636" s="20">
        <v>0</v>
      </c>
      <c r="E4636" s="20">
        <v>0</v>
      </c>
      <c r="F4636" s="38">
        <f>('ANNEXURE B &amp; C'!AJ$149)</f>
        <v>0</v>
      </c>
      <c r="G4636" s="9" t="str">
        <f t="shared" si="144"/>
        <v/>
      </c>
      <c r="H4636" s="52" t="str">
        <f t="shared" si="145"/>
        <v/>
      </c>
    </row>
    <row r="4637" spans="1:8">
      <c r="A4637" s="48" t="str">
        <f>('ANNEXURE B &amp; C'!AJ$3)</f>
        <v>430301</v>
      </c>
      <c r="B4637" s="2">
        <v>2260808</v>
      </c>
      <c r="C4637" s="2" t="s">
        <v>126</v>
      </c>
      <c r="D4637" s="20">
        <v>0</v>
      </c>
      <c r="E4637" s="20">
        <v>0</v>
      </c>
      <c r="F4637" s="38">
        <f>('ANNEXURE B &amp; C'!AJ$150)</f>
        <v>0</v>
      </c>
      <c r="G4637" s="9" t="str">
        <f t="shared" si="144"/>
        <v/>
      </c>
      <c r="H4637" s="52" t="str">
        <f t="shared" si="145"/>
        <v/>
      </c>
    </row>
    <row r="4638" spans="1:8">
      <c r="A4638" s="48" t="str">
        <f>('ANNEXURE B &amp; C'!AJ$3)</f>
        <v>430301</v>
      </c>
      <c r="B4638" s="2">
        <v>2260810</v>
      </c>
      <c r="C4638" s="2" t="s">
        <v>127</v>
      </c>
      <c r="D4638" s="20">
        <v>0</v>
      </c>
      <c r="E4638" s="20">
        <v>0</v>
      </c>
      <c r="F4638" s="38">
        <f>('ANNEXURE B &amp; C'!AJ$151)</f>
        <v>0</v>
      </c>
      <c r="G4638" s="9" t="str">
        <f t="shared" si="144"/>
        <v/>
      </c>
      <c r="H4638" s="52" t="str">
        <f t="shared" si="145"/>
        <v/>
      </c>
    </row>
    <row r="4639" spans="1:8">
      <c r="A4639" s="48" t="str">
        <f>('ANNEXURE B &amp; C'!AJ$3)</f>
        <v>430301</v>
      </c>
      <c r="B4639" s="3">
        <v>2269995</v>
      </c>
      <c r="C4639" s="3" t="s">
        <v>128</v>
      </c>
      <c r="D4639" s="39">
        <v>0</v>
      </c>
      <c r="E4639" s="39">
        <v>0</v>
      </c>
      <c r="F4639" s="39">
        <f>SUM(F4636:F4638)</f>
        <v>0</v>
      </c>
      <c r="G4639" s="9" t="str">
        <f t="shared" si="144"/>
        <v/>
      </c>
      <c r="H4639" s="52" t="str">
        <f t="shared" si="145"/>
        <v/>
      </c>
    </row>
    <row r="4640" spans="1:8">
      <c r="B4640" s="1"/>
      <c r="C4640" s="1"/>
      <c r="D4640" s="31"/>
      <c r="E4640" s="31"/>
      <c r="F4640" s="31"/>
      <c r="G4640" s="9" t="str">
        <f t="shared" si="144"/>
        <v/>
      </c>
      <c r="H4640" s="52" t="str">
        <f t="shared" si="145"/>
        <v/>
      </c>
    </row>
    <row r="4641" spans="1:8">
      <c r="A4641" s="48" t="str">
        <f>('ANNEXURE B &amp; C'!AJ$3)</f>
        <v>430301</v>
      </c>
      <c r="B4641" s="1">
        <v>2270000</v>
      </c>
      <c r="C4641" s="1" t="s">
        <v>129</v>
      </c>
      <c r="D4641" s="31"/>
      <c r="E4641" s="31"/>
      <c r="F4641" s="31"/>
      <c r="G4641" s="9" t="str">
        <f t="shared" si="144"/>
        <v/>
      </c>
      <c r="H4641" s="52" t="str">
        <f t="shared" si="145"/>
        <v/>
      </c>
    </row>
    <row r="4642" spans="1:8">
      <c r="A4642" s="48" t="str">
        <f>('ANNEXURE B &amp; C'!AJ$3)</f>
        <v>430301</v>
      </c>
      <c r="B4642" s="2">
        <v>2271701</v>
      </c>
      <c r="C4642" s="2" t="s">
        <v>130</v>
      </c>
      <c r="D4642" s="20">
        <v>0</v>
      </c>
      <c r="E4642" s="20">
        <v>0</v>
      </c>
      <c r="F4642" s="38">
        <f>('ANNEXURE B &amp; C'!AJ$155)</f>
        <v>0</v>
      </c>
      <c r="G4642" s="9" t="str">
        <f t="shared" si="144"/>
        <v/>
      </c>
      <c r="H4642" s="52" t="str">
        <f t="shared" si="145"/>
        <v/>
      </c>
    </row>
    <row r="4643" spans="1:8">
      <c r="A4643" s="48" t="str">
        <f>('ANNEXURE B &amp; C'!AJ$3)</f>
        <v>430301</v>
      </c>
      <c r="B4643" s="2">
        <v>2271702</v>
      </c>
      <c r="C4643" s="2" t="s">
        <v>131</v>
      </c>
      <c r="D4643" s="20">
        <v>0</v>
      </c>
      <c r="E4643" s="20">
        <v>0</v>
      </c>
      <c r="F4643" s="38">
        <f>('ANNEXURE B &amp; C'!AJ$156)</f>
        <v>0</v>
      </c>
      <c r="G4643" s="9" t="str">
        <f t="shared" si="144"/>
        <v/>
      </c>
      <c r="H4643" s="52" t="str">
        <f t="shared" si="145"/>
        <v/>
      </c>
    </row>
    <row r="4644" spans="1:8">
      <c r="A4644" s="48" t="str">
        <f>('ANNEXURE B &amp; C'!AJ$3)</f>
        <v>430301</v>
      </c>
      <c r="B4644" s="2">
        <v>2271703</v>
      </c>
      <c r="C4644" s="2" t="s">
        <v>132</v>
      </c>
      <c r="D4644" s="20">
        <v>0</v>
      </c>
      <c r="E4644" s="20">
        <v>0</v>
      </c>
      <c r="F4644" s="38">
        <f>('ANNEXURE B &amp; C'!AJ$157)</f>
        <v>0</v>
      </c>
      <c r="G4644" s="9" t="str">
        <f t="shared" si="144"/>
        <v/>
      </c>
      <c r="H4644" s="52" t="str">
        <f t="shared" si="145"/>
        <v/>
      </c>
    </row>
    <row r="4645" spans="1:8">
      <c r="A4645" s="48" t="str">
        <f>('ANNEXURE B &amp; C'!AJ$3)</f>
        <v>430301</v>
      </c>
      <c r="B4645" s="2">
        <v>2271704</v>
      </c>
      <c r="C4645" s="2" t="s">
        <v>133</v>
      </c>
      <c r="D4645" s="20">
        <v>0</v>
      </c>
      <c r="E4645" s="20">
        <v>0</v>
      </c>
      <c r="F4645" s="38">
        <f>('ANNEXURE B &amp; C'!AJ$158)</f>
        <v>0</v>
      </c>
      <c r="G4645" s="9" t="str">
        <f t="shared" si="144"/>
        <v/>
      </c>
      <c r="H4645" s="52" t="str">
        <f t="shared" si="145"/>
        <v/>
      </c>
    </row>
    <row r="4646" spans="1:8">
      <c r="A4646" s="48" t="str">
        <f>('ANNEXURE B &amp; C'!AJ$3)</f>
        <v>430301</v>
      </c>
      <c r="B4646" s="3">
        <v>2279995</v>
      </c>
      <c r="C4646" s="3" t="s">
        <v>134</v>
      </c>
      <c r="D4646" s="35">
        <v>0</v>
      </c>
      <c r="E4646" s="35">
        <v>0</v>
      </c>
      <c r="F4646" s="35">
        <f>SUM(F4642:F4645)</f>
        <v>0</v>
      </c>
      <c r="G4646" s="9" t="str">
        <f t="shared" si="144"/>
        <v/>
      </c>
      <c r="H4646" s="52" t="str">
        <f t="shared" si="145"/>
        <v/>
      </c>
    </row>
    <row r="4647" spans="1:8">
      <c r="B4647" s="1"/>
      <c r="C4647" s="1"/>
      <c r="D4647" s="31"/>
      <c r="E4647" s="31"/>
      <c r="F4647" s="31"/>
      <c r="G4647" s="9" t="str">
        <f t="shared" si="144"/>
        <v/>
      </c>
      <c r="H4647" s="52" t="str">
        <f t="shared" si="145"/>
        <v/>
      </c>
    </row>
    <row r="4648" spans="1:8">
      <c r="A4648" s="48" t="str">
        <f>('ANNEXURE B &amp; C'!AJ$3)</f>
        <v>430301</v>
      </c>
      <c r="B4648" s="1">
        <v>2280000</v>
      </c>
      <c r="C4648" s="1" t="s">
        <v>135</v>
      </c>
      <c r="D4648" s="31"/>
      <c r="E4648" s="31"/>
      <c r="F4648" s="31"/>
      <c r="G4648" s="9" t="str">
        <f t="shared" si="144"/>
        <v/>
      </c>
      <c r="H4648" s="52" t="str">
        <f t="shared" si="145"/>
        <v/>
      </c>
    </row>
    <row r="4649" spans="1:8">
      <c r="A4649" s="48" t="str">
        <f>('ANNEXURE B &amp; C'!AJ$3)</f>
        <v>430301</v>
      </c>
      <c r="B4649" s="2">
        <v>2280001</v>
      </c>
      <c r="C4649" s="2" t="s">
        <v>136</v>
      </c>
      <c r="D4649" s="20">
        <v>0</v>
      </c>
      <c r="E4649" s="20">
        <v>0</v>
      </c>
      <c r="F4649" s="38">
        <f>('ANNEXURE B &amp; C'!AJ$162)</f>
        <v>0</v>
      </c>
      <c r="G4649" s="9" t="str">
        <f t="shared" si="144"/>
        <v/>
      </c>
      <c r="H4649" s="52" t="str">
        <f t="shared" si="145"/>
        <v/>
      </c>
    </row>
    <row r="4650" spans="1:8">
      <c r="A4650" s="48" t="str">
        <f>('ANNEXURE B &amp; C'!AJ$3)</f>
        <v>430301</v>
      </c>
      <c r="B4650" s="2">
        <v>2280002</v>
      </c>
      <c r="C4650" s="2" t="s">
        <v>137</v>
      </c>
      <c r="D4650" s="20">
        <v>0</v>
      </c>
      <c r="E4650" s="20">
        <v>0</v>
      </c>
      <c r="F4650" s="38">
        <f>('ANNEXURE B &amp; C'!AJ$163)</f>
        <v>0</v>
      </c>
      <c r="G4650" s="9" t="str">
        <f t="shared" si="144"/>
        <v/>
      </c>
      <c r="H4650" s="52" t="str">
        <f t="shared" si="145"/>
        <v/>
      </c>
    </row>
    <row r="4651" spans="1:8">
      <c r="A4651" s="48" t="str">
        <f>('ANNEXURE B &amp; C'!AJ$3)</f>
        <v>430301</v>
      </c>
      <c r="B4651" s="3">
        <v>2289995</v>
      </c>
      <c r="C4651" s="3" t="s">
        <v>138</v>
      </c>
      <c r="D4651" s="39">
        <v>0</v>
      </c>
      <c r="E4651" s="39">
        <v>0</v>
      </c>
      <c r="F4651" s="39">
        <f>SUM(F4649:F4650)</f>
        <v>0</v>
      </c>
      <c r="G4651" s="9" t="str">
        <f t="shared" si="144"/>
        <v/>
      </c>
      <c r="H4651" s="52" t="str">
        <f t="shared" si="145"/>
        <v/>
      </c>
    </row>
    <row r="4652" spans="1:8">
      <c r="B4652" s="1"/>
      <c r="C4652" s="1"/>
      <c r="D4652" s="31"/>
      <c r="E4652" s="31"/>
      <c r="F4652" s="31"/>
      <c r="G4652" s="9" t="str">
        <f t="shared" si="144"/>
        <v/>
      </c>
      <c r="H4652" s="52" t="str">
        <f t="shared" si="145"/>
        <v/>
      </c>
    </row>
    <row r="4653" spans="1:8">
      <c r="A4653" s="48" t="str">
        <f>('ANNEXURE B &amp; C'!AJ$3)</f>
        <v>430301</v>
      </c>
      <c r="B4653" s="1">
        <v>2300000</v>
      </c>
      <c r="C4653" s="1" t="s">
        <v>139</v>
      </c>
      <c r="D4653" s="31"/>
      <c r="E4653" s="31"/>
      <c r="F4653" s="31"/>
      <c r="G4653" s="9" t="str">
        <f t="shared" si="144"/>
        <v/>
      </c>
      <c r="H4653" s="52" t="str">
        <f t="shared" si="145"/>
        <v/>
      </c>
    </row>
    <row r="4654" spans="1:8">
      <c r="A4654" s="48" t="str">
        <f>('ANNEXURE B &amp; C'!AJ$3)</f>
        <v>430301</v>
      </c>
      <c r="B4654" s="2">
        <v>2300001</v>
      </c>
      <c r="C4654" s="2" t="s">
        <v>140</v>
      </c>
      <c r="D4654" s="20">
        <v>0</v>
      </c>
      <c r="E4654" s="20">
        <v>0</v>
      </c>
      <c r="F4654" s="38">
        <f>('ANNEXURE B &amp; C'!AJ$167)</f>
        <v>0</v>
      </c>
      <c r="G4654" s="9" t="str">
        <f t="shared" si="144"/>
        <v/>
      </c>
      <c r="H4654" s="52" t="str">
        <f t="shared" si="145"/>
        <v/>
      </c>
    </row>
    <row r="4655" spans="1:8">
      <c r="A4655" s="48" t="str">
        <f>('ANNEXURE B &amp; C'!AJ$3)</f>
        <v>430301</v>
      </c>
      <c r="B4655" s="2">
        <v>2300002</v>
      </c>
      <c r="C4655" s="2" t="s">
        <v>141</v>
      </c>
      <c r="D4655" s="20">
        <v>0</v>
      </c>
      <c r="E4655" s="20">
        <v>0</v>
      </c>
      <c r="F4655" s="38">
        <f>('ANNEXURE B &amp; C'!AJ$168)</f>
        <v>0</v>
      </c>
      <c r="G4655" s="9" t="str">
        <f t="shared" si="144"/>
        <v/>
      </c>
      <c r="H4655" s="52" t="str">
        <f t="shared" si="145"/>
        <v/>
      </c>
    </row>
    <row r="4656" spans="1:8">
      <c r="A4656" s="48" t="str">
        <f>('ANNEXURE B &amp; C'!AJ$3)</f>
        <v>430301</v>
      </c>
      <c r="B4656" s="2">
        <v>2300003</v>
      </c>
      <c r="C4656" s="2" t="s">
        <v>142</v>
      </c>
      <c r="D4656" s="20">
        <v>0</v>
      </c>
      <c r="E4656" s="20">
        <v>0</v>
      </c>
      <c r="F4656" s="38">
        <f>('ANNEXURE B &amp; C'!AJ$169)</f>
        <v>0</v>
      </c>
      <c r="G4656" s="9" t="str">
        <f t="shared" si="144"/>
        <v/>
      </c>
      <c r="H4656" s="52" t="str">
        <f t="shared" si="145"/>
        <v/>
      </c>
    </row>
    <row r="4657" spans="1:8">
      <c r="A4657" s="48" t="str">
        <f>('ANNEXURE B &amp; C'!AJ$3)</f>
        <v>430301</v>
      </c>
      <c r="B4657" s="2">
        <v>2300204</v>
      </c>
      <c r="C4657" s="2" t="s">
        <v>143</v>
      </c>
      <c r="D4657" s="20">
        <v>0</v>
      </c>
      <c r="E4657" s="20">
        <v>0</v>
      </c>
      <c r="F4657" s="38">
        <f>('ANNEXURE B &amp; C'!AJ$170)</f>
        <v>0</v>
      </c>
      <c r="G4657" s="9" t="str">
        <f t="shared" si="144"/>
        <v/>
      </c>
      <c r="H4657" s="52" t="str">
        <f t="shared" si="145"/>
        <v/>
      </c>
    </row>
    <row r="4658" spans="1:8">
      <c r="A4658" s="48" t="str">
        <f>('ANNEXURE B &amp; C'!AJ$3)</f>
        <v>430301</v>
      </c>
      <c r="B4658" s="2">
        <v>2300800</v>
      </c>
      <c r="C4658" s="2" t="s">
        <v>144</v>
      </c>
      <c r="D4658" s="20">
        <v>0</v>
      </c>
      <c r="E4658" s="20">
        <v>0</v>
      </c>
      <c r="F4658" s="38">
        <f>('ANNEXURE B &amp; C'!AJ$171)</f>
        <v>0</v>
      </c>
      <c r="G4658" s="9" t="str">
        <f t="shared" si="144"/>
        <v/>
      </c>
      <c r="H4658" s="52" t="str">
        <f t="shared" si="145"/>
        <v/>
      </c>
    </row>
    <row r="4659" spans="1:8">
      <c r="A4659" s="48" t="str">
        <f>('ANNEXURE B &amp; C'!AJ$3)</f>
        <v>430301</v>
      </c>
      <c r="B4659" s="2">
        <v>2300801</v>
      </c>
      <c r="C4659" s="2" t="s">
        <v>145</v>
      </c>
      <c r="D4659" s="20">
        <v>0</v>
      </c>
      <c r="E4659" s="20">
        <v>0</v>
      </c>
      <c r="F4659" s="38">
        <f>('ANNEXURE B &amp; C'!AJ$172)</f>
        <v>0</v>
      </c>
      <c r="G4659" s="9" t="str">
        <f t="shared" si="144"/>
        <v/>
      </c>
      <c r="H4659" s="52" t="str">
        <f t="shared" si="145"/>
        <v/>
      </c>
    </row>
    <row r="4660" spans="1:8">
      <c r="A4660" s="48" t="str">
        <f>('ANNEXURE B &amp; C'!AJ$3)</f>
        <v>430301</v>
      </c>
      <c r="B4660" s="2">
        <v>2300803</v>
      </c>
      <c r="C4660" s="2" t="s">
        <v>146</v>
      </c>
      <c r="D4660" s="20">
        <v>0</v>
      </c>
      <c r="E4660" s="20">
        <v>0</v>
      </c>
      <c r="F4660" s="38">
        <f>('ANNEXURE B &amp; C'!AJ$173)</f>
        <v>0</v>
      </c>
      <c r="G4660" s="9" t="str">
        <f t="shared" si="144"/>
        <v/>
      </c>
      <c r="H4660" s="52" t="str">
        <f t="shared" si="145"/>
        <v/>
      </c>
    </row>
    <row r="4661" spans="1:8">
      <c r="A4661" s="48" t="str">
        <f>('ANNEXURE B &amp; C'!AJ$3)</f>
        <v>430301</v>
      </c>
      <c r="B4661" s="2">
        <v>2301503</v>
      </c>
      <c r="C4661" s="2" t="s">
        <v>147</v>
      </c>
      <c r="D4661" s="20">
        <v>0</v>
      </c>
      <c r="E4661" s="20">
        <v>0</v>
      </c>
      <c r="F4661" s="38">
        <f>('ANNEXURE B &amp; C'!AJ$174)</f>
        <v>0</v>
      </c>
      <c r="G4661" s="9" t="str">
        <f t="shared" si="144"/>
        <v/>
      </c>
      <c r="H4661" s="52" t="str">
        <f t="shared" si="145"/>
        <v/>
      </c>
    </row>
    <row r="4662" spans="1:8">
      <c r="A4662" s="48" t="str">
        <f>('ANNEXURE B &amp; C'!AJ$3)</f>
        <v>430301</v>
      </c>
      <c r="B4662" s="2">
        <v>2301802</v>
      </c>
      <c r="C4662" s="2" t="s">
        <v>148</v>
      </c>
      <c r="D4662" s="20">
        <v>0</v>
      </c>
      <c r="E4662" s="20">
        <v>0</v>
      </c>
      <c r="F4662" s="38">
        <f>('ANNEXURE B &amp; C'!AJ$175)</f>
        <v>0</v>
      </c>
      <c r="G4662" s="9" t="str">
        <f t="shared" si="144"/>
        <v/>
      </c>
      <c r="H4662" s="52" t="str">
        <f t="shared" si="145"/>
        <v/>
      </c>
    </row>
    <row r="4663" spans="1:8">
      <c r="A4663" s="48" t="str">
        <f>('ANNEXURE B &amp; C'!AJ$3)</f>
        <v>430301</v>
      </c>
      <c r="B4663" s="2">
        <v>2301803</v>
      </c>
      <c r="C4663" s="2" t="s">
        <v>149</v>
      </c>
      <c r="D4663" s="20">
        <v>0</v>
      </c>
      <c r="E4663" s="20">
        <v>0</v>
      </c>
      <c r="F4663" s="38">
        <f>('ANNEXURE B &amp; C'!AJ$176)</f>
        <v>0</v>
      </c>
      <c r="G4663" s="9" t="str">
        <f t="shared" si="144"/>
        <v/>
      </c>
      <c r="H4663" s="52" t="str">
        <f t="shared" si="145"/>
        <v/>
      </c>
    </row>
    <row r="4664" spans="1:8">
      <c r="A4664" s="48" t="str">
        <f>('ANNEXURE B &amp; C'!AJ$3)</f>
        <v>430301</v>
      </c>
      <c r="B4664" s="2">
        <v>2301900</v>
      </c>
      <c r="C4664" s="2" t="s">
        <v>150</v>
      </c>
      <c r="D4664" s="20">
        <v>0</v>
      </c>
      <c r="E4664" s="20">
        <v>-2117.0300000000002</v>
      </c>
      <c r="F4664" s="38">
        <f>('ANNEXURE B &amp; C'!AJ$177)</f>
        <v>-2118</v>
      </c>
      <c r="G4664" s="9" t="str">
        <f t="shared" si="144"/>
        <v/>
      </c>
      <c r="H4664" s="52" t="str">
        <f t="shared" si="145"/>
        <v/>
      </c>
    </row>
    <row r="4665" spans="1:8">
      <c r="A4665" s="48" t="str">
        <f>('ANNEXURE B &amp; C'!AJ$3)</f>
        <v>430301</v>
      </c>
      <c r="B4665" s="2">
        <v>2301901</v>
      </c>
      <c r="C4665" s="2" t="s">
        <v>151</v>
      </c>
      <c r="D4665" s="20">
        <v>0</v>
      </c>
      <c r="E4665" s="20">
        <v>0</v>
      </c>
      <c r="F4665" s="38">
        <f>('ANNEXURE B &amp; C'!AJ$178)</f>
        <v>0</v>
      </c>
      <c r="G4665" s="9" t="str">
        <f t="shared" si="144"/>
        <v/>
      </c>
      <c r="H4665" s="52" t="str">
        <f t="shared" si="145"/>
        <v/>
      </c>
    </row>
    <row r="4666" spans="1:8">
      <c r="A4666" s="48" t="str">
        <f>('ANNEXURE B &amp; C'!AJ$3)</f>
        <v>430301</v>
      </c>
      <c r="B4666" s="3">
        <v>2309995</v>
      </c>
      <c r="C4666" s="3" t="s">
        <v>152</v>
      </c>
      <c r="D4666" s="39">
        <v>0</v>
      </c>
      <c r="E4666" s="39">
        <v>-2117.0300000000002</v>
      </c>
      <c r="F4666" s="39">
        <f>SUM(F4654:F4665)</f>
        <v>-2118</v>
      </c>
      <c r="G4666" s="9" t="str">
        <f t="shared" si="144"/>
        <v/>
      </c>
      <c r="H4666" s="52" t="str">
        <f t="shared" si="145"/>
        <v/>
      </c>
    </row>
    <row r="4667" spans="1:8">
      <c r="B4667" s="1"/>
      <c r="C4667" s="1"/>
      <c r="D4667" s="31"/>
      <c r="E4667" s="31"/>
      <c r="F4667" s="31"/>
      <c r="G4667" s="9" t="str">
        <f t="shared" si="144"/>
        <v/>
      </c>
      <c r="H4667" s="52" t="str">
        <f t="shared" si="145"/>
        <v/>
      </c>
    </row>
    <row r="4668" spans="1:8" ht="15.75" thickBot="1">
      <c r="A4668" s="48" t="str">
        <f>('ANNEXURE B &amp; C'!AJ$3)</f>
        <v>430301</v>
      </c>
      <c r="B4668" s="4">
        <v>2359997</v>
      </c>
      <c r="C4668" s="4" t="s">
        <v>153</v>
      </c>
      <c r="D4668" s="40">
        <v>0</v>
      </c>
      <c r="E4668" s="40">
        <v>-2117.0300000000002</v>
      </c>
      <c r="F4668" s="40">
        <f>SUM(F4666+F4651+F4646+F4639+F4633+F4626)</f>
        <v>-2118</v>
      </c>
      <c r="G4668" s="9" t="str">
        <f t="shared" si="144"/>
        <v/>
      </c>
      <c r="H4668" s="52" t="str">
        <f t="shared" si="145"/>
        <v/>
      </c>
    </row>
    <row r="4669" spans="1:8" ht="15.75" thickTop="1">
      <c r="B4669" s="1"/>
      <c r="C4669" s="1"/>
      <c r="D4669" s="31"/>
      <c r="E4669" s="31"/>
      <c r="F4669" s="31"/>
      <c r="G4669" s="9" t="str">
        <f t="shared" si="144"/>
        <v/>
      </c>
      <c r="H4669" s="52" t="str">
        <f t="shared" si="145"/>
        <v/>
      </c>
    </row>
    <row r="4670" spans="1:8" ht="15.75" thickBot="1">
      <c r="A4670" s="48" t="str">
        <f>('ANNEXURE B &amp; C'!AJ$3)</f>
        <v>430301</v>
      </c>
      <c r="B4670" s="5">
        <v>2379995</v>
      </c>
      <c r="C4670" s="5" t="s">
        <v>154</v>
      </c>
      <c r="D4670" s="41">
        <v>0</v>
      </c>
      <c r="E4670" s="41">
        <v>-2117.0300000000002</v>
      </c>
      <c r="F4670" s="41">
        <f>SUM(F4668)</f>
        <v>-2118</v>
      </c>
      <c r="G4670" s="9" t="str">
        <f t="shared" si="144"/>
        <v/>
      </c>
      <c r="H4670" s="52" t="str">
        <f t="shared" si="145"/>
        <v/>
      </c>
    </row>
    <row r="4671" spans="1:8">
      <c r="B4671" s="1"/>
      <c r="C4671" s="1"/>
      <c r="D4671" s="31"/>
      <c r="E4671" s="31"/>
      <c r="F4671" s="31"/>
      <c r="G4671" s="9" t="str">
        <f t="shared" si="144"/>
        <v/>
      </c>
      <c r="H4671" s="52" t="str">
        <f t="shared" si="145"/>
        <v/>
      </c>
    </row>
    <row r="4672" spans="1:8" ht="15.75" thickBot="1">
      <c r="A4672" s="48" t="str">
        <f>('ANNEXURE B &amp; C'!AJ$3)</f>
        <v>430301</v>
      </c>
      <c r="B4672" s="5">
        <v>2459998</v>
      </c>
      <c r="C4672" s="5" t="s">
        <v>155</v>
      </c>
      <c r="D4672" s="41">
        <v>0</v>
      </c>
      <c r="E4672" s="41">
        <v>-2117.0300000000002</v>
      </c>
      <c r="F4672" s="41">
        <f>SUM(F4670)</f>
        <v>-2118</v>
      </c>
      <c r="G4672" s="9" t="str">
        <f t="shared" si="144"/>
        <v/>
      </c>
      <c r="H4672" s="52" t="str">
        <f t="shared" si="145"/>
        <v/>
      </c>
    </row>
    <row r="4673" spans="1:8">
      <c r="B4673" s="1"/>
      <c r="C4673" s="1"/>
      <c r="D4673" s="31"/>
      <c r="E4673" s="31"/>
      <c r="F4673" s="31"/>
      <c r="G4673" s="9" t="str">
        <f t="shared" si="144"/>
        <v/>
      </c>
      <c r="H4673" s="52" t="str">
        <f t="shared" si="145"/>
        <v/>
      </c>
    </row>
    <row r="4674" spans="1:8">
      <c r="A4674" s="48" t="str">
        <f>('ANNEXURE B &amp; C'!AJ$3)</f>
        <v>430301</v>
      </c>
      <c r="B4674" s="1">
        <v>3010000</v>
      </c>
      <c r="C4674" s="1" t="s">
        <v>156</v>
      </c>
      <c r="D4674" s="31"/>
      <c r="E4674" s="31"/>
      <c r="F4674" s="31"/>
      <c r="G4674" s="9" t="str">
        <f t="shared" si="144"/>
        <v/>
      </c>
      <c r="H4674" s="52" t="str">
        <f t="shared" si="145"/>
        <v/>
      </c>
    </row>
    <row r="4675" spans="1:8">
      <c r="A4675" s="48" t="str">
        <f>('ANNEXURE B &amp; C'!AJ$3)</f>
        <v>430301</v>
      </c>
      <c r="B4675" s="2">
        <v>3010001</v>
      </c>
      <c r="C4675" s="2" t="s">
        <v>112</v>
      </c>
      <c r="D4675" s="38">
        <v>4248296</v>
      </c>
      <c r="E4675" s="38">
        <v>1576499.44</v>
      </c>
      <c r="F4675" s="38">
        <f>('ANNEXURE B &amp; C'!AJ$188)</f>
        <v>4367577</v>
      </c>
      <c r="G4675" s="9" t="str">
        <f t="shared" si="144"/>
        <v/>
      </c>
      <c r="H4675" s="52">
        <f t="shared" si="145"/>
        <v>2.8077375022832685E-2</v>
      </c>
    </row>
    <row r="4676" spans="1:8">
      <c r="A4676" s="48" t="str">
        <f>('ANNEXURE B &amp; C'!AJ$3)</f>
        <v>430301</v>
      </c>
      <c r="B4676" s="2">
        <v>3010002</v>
      </c>
      <c r="C4676" s="2" t="s">
        <v>155</v>
      </c>
      <c r="D4676" s="38">
        <v>0</v>
      </c>
      <c r="E4676" s="38">
        <v>-2117.0300000000002</v>
      </c>
      <c r="F4676" s="38">
        <f>('ANNEXURE B &amp; C'!AJ$189)</f>
        <v>-2118</v>
      </c>
      <c r="G4676" s="9" t="str">
        <f t="shared" si="144"/>
        <v/>
      </c>
      <c r="H4676" s="52" t="str">
        <f t="shared" si="145"/>
        <v/>
      </c>
    </row>
    <row r="4677" spans="1:8">
      <c r="A4677" s="48" t="str">
        <f>('ANNEXURE B &amp; C'!AJ$3)</f>
        <v>430301</v>
      </c>
      <c r="B4677" s="2"/>
      <c r="C4677" s="1" t="s">
        <v>338</v>
      </c>
      <c r="D4677" s="39"/>
      <c r="E4677" s="39"/>
      <c r="F4677" s="39">
        <f>('ANNEXURE B &amp; C'!AJ$190)</f>
        <v>0</v>
      </c>
      <c r="G4677" s="9" t="str">
        <f t="shared" si="144"/>
        <v/>
      </c>
      <c r="H4677" s="52" t="str">
        <f t="shared" si="145"/>
        <v/>
      </c>
    </row>
    <row r="4678" spans="1:8" ht="15.75" thickBot="1">
      <c r="A4678" s="48" t="str">
        <f>('ANNEXURE B &amp; C'!AJ$3)</f>
        <v>430301</v>
      </c>
      <c r="B4678" s="5">
        <v>3019995</v>
      </c>
      <c r="C4678" s="5" t="s">
        <v>339</v>
      </c>
      <c r="D4678" s="37">
        <v>4248296</v>
      </c>
      <c r="E4678" s="37">
        <v>1574382.41</v>
      </c>
      <c r="F4678" s="37">
        <f>('ANNEXURE B &amp; C'!AJ$191)</f>
        <v>4365459</v>
      </c>
      <c r="G4678" s="9" t="str">
        <f t="shared" si="144"/>
        <v/>
      </c>
      <c r="H4678" s="52">
        <f t="shared" si="145"/>
        <v>2.7578822191297404E-2</v>
      </c>
    </row>
    <row r="4679" spans="1:8">
      <c r="B4679" s="1"/>
      <c r="C4679" s="1"/>
      <c r="D4679" s="31"/>
      <c r="E4679" s="31"/>
      <c r="F4679" s="31"/>
      <c r="G4679" s="9" t="str">
        <f t="shared" si="144"/>
        <v/>
      </c>
      <c r="H4679" s="52" t="str">
        <f t="shared" si="145"/>
        <v/>
      </c>
    </row>
    <row r="4680" spans="1:8">
      <c r="A4680" s="48" t="str">
        <f>('ANNEXURE B &amp; C'!AJ$3)</f>
        <v>430301</v>
      </c>
      <c r="B4680" s="1">
        <v>4030000</v>
      </c>
      <c r="C4680" s="1" t="s">
        <v>157</v>
      </c>
      <c r="D4680" s="31"/>
      <c r="E4680" s="31"/>
      <c r="F4680" s="31"/>
      <c r="G4680" s="9" t="str">
        <f t="shared" si="144"/>
        <v/>
      </c>
      <c r="H4680" s="52" t="str">
        <f t="shared" si="145"/>
        <v/>
      </c>
    </row>
    <row r="4681" spans="1:8">
      <c r="A4681" s="48" t="str">
        <f>('ANNEXURE B &amp; C'!AJ$3)</f>
        <v>430301</v>
      </c>
      <c r="B4681" s="2">
        <v>4030001</v>
      </c>
      <c r="C4681" s="2" t="s">
        <v>158</v>
      </c>
      <c r="D4681" s="20">
        <v>0</v>
      </c>
      <c r="E4681" s="20">
        <v>0</v>
      </c>
      <c r="F4681" s="38">
        <f>('ANNEXURE B &amp; C'!AJ$194)</f>
        <v>0</v>
      </c>
      <c r="G4681" s="9" t="str">
        <f t="shared" si="144"/>
        <v/>
      </c>
      <c r="H4681" s="52" t="str">
        <f t="shared" si="145"/>
        <v/>
      </c>
    </row>
    <row r="4682" spans="1:8">
      <c r="A4682" s="48" t="str">
        <f>('ANNEXURE B &amp; C'!AJ$3)</f>
        <v>430301</v>
      </c>
      <c r="B4682" s="2">
        <v>4030002</v>
      </c>
      <c r="C4682" s="2" t="s">
        <v>159</v>
      </c>
      <c r="D4682" s="20">
        <v>12000</v>
      </c>
      <c r="E4682" s="20">
        <v>0</v>
      </c>
      <c r="F4682" s="38">
        <f>('ANNEXURE B &amp; C'!AJ$195)</f>
        <v>0</v>
      </c>
      <c r="G4682" s="9" t="str">
        <f t="shared" ref="G4682:G4745" si="146">IF(E4682&lt;0.01,"",IF(E4682&gt;F4682,"BUDGET ERROR - INSUFICIENT",""))</f>
        <v/>
      </c>
      <c r="H4682" s="52" t="str">
        <f t="shared" ref="H4682:H4745" si="147">IF(F4682&lt;0.1,"",IF(D4682=0,"NO ORIGINAL BUDGET",(F4682-D4682)/D4682))</f>
        <v/>
      </c>
    </row>
    <row r="4683" spans="1:8">
      <c r="A4683" s="48" t="str">
        <f>('ANNEXURE B &amp; C'!AJ$3)</f>
        <v>430301</v>
      </c>
      <c r="B4683" s="2">
        <v>4030003</v>
      </c>
      <c r="C4683" s="2" t="s">
        <v>160</v>
      </c>
      <c r="D4683" s="20">
        <v>0</v>
      </c>
      <c r="E4683" s="20">
        <v>0</v>
      </c>
      <c r="F4683" s="38">
        <f>('ANNEXURE B &amp; C'!AJ$196)</f>
        <v>0</v>
      </c>
      <c r="G4683" s="9" t="str">
        <f t="shared" si="146"/>
        <v/>
      </c>
      <c r="H4683" s="52" t="str">
        <f t="shared" si="147"/>
        <v/>
      </c>
    </row>
    <row r="4684" spans="1:8">
      <c r="A4684" s="48" t="str">
        <f>('ANNEXURE B &amp; C'!AJ$3)</f>
        <v>430301</v>
      </c>
      <c r="B4684" s="2">
        <v>4030004</v>
      </c>
      <c r="C4684" s="2" t="s">
        <v>161</v>
      </c>
      <c r="D4684" s="20">
        <v>0</v>
      </c>
      <c r="E4684" s="20">
        <v>0</v>
      </c>
      <c r="F4684" s="38">
        <f>('ANNEXURE B &amp; C'!AJ$197)</f>
        <v>0</v>
      </c>
      <c r="G4684" s="9" t="str">
        <f t="shared" si="146"/>
        <v/>
      </c>
      <c r="H4684" s="52" t="str">
        <f t="shared" si="147"/>
        <v/>
      </c>
    </row>
    <row r="4685" spans="1:8">
      <c r="A4685" s="48" t="str">
        <f>('ANNEXURE B &amp; C'!AJ$3)</f>
        <v>430301</v>
      </c>
      <c r="B4685" s="2">
        <v>4030005</v>
      </c>
      <c r="C4685" s="2" t="s">
        <v>162</v>
      </c>
      <c r="D4685" s="20">
        <v>0</v>
      </c>
      <c r="E4685" s="20">
        <v>0</v>
      </c>
      <c r="F4685" s="38">
        <f>('ANNEXURE B &amp; C'!AJ$198)</f>
        <v>0</v>
      </c>
      <c r="G4685" s="9" t="str">
        <f t="shared" si="146"/>
        <v/>
      </c>
      <c r="H4685" s="52" t="str">
        <f t="shared" si="147"/>
        <v/>
      </c>
    </row>
    <row r="4686" spans="1:8" ht="15.75" thickBot="1">
      <c r="A4686" s="48" t="str">
        <f>('ANNEXURE B &amp; C'!AJ$3)</f>
        <v>430301</v>
      </c>
      <c r="B4686" s="3">
        <v>4039995</v>
      </c>
      <c r="C4686" s="3" t="s">
        <v>163</v>
      </c>
      <c r="D4686" s="42">
        <v>12000</v>
      </c>
      <c r="E4686" s="36">
        <v>0</v>
      </c>
      <c r="F4686" s="43">
        <f>SUM(F4681:F4685)</f>
        <v>0</v>
      </c>
      <c r="G4686" s="9" t="str">
        <f t="shared" si="146"/>
        <v/>
      </c>
      <c r="H4686" s="52" t="str">
        <f t="shared" si="147"/>
        <v/>
      </c>
    </row>
    <row r="4687" spans="1:8" ht="15.75" thickTop="1">
      <c r="B4687" s="2"/>
      <c r="C4687" s="2"/>
      <c r="D4687" s="32"/>
      <c r="E4687" s="32"/>
      <c r="G4687" s="9" t="str">
        <f t="shared" si="146"/>
        <v/>
      </c>
      <c r="H4687" s="52" t="str">
        <f t="shared" si="147"/>
        <v/>
      </c>
    </row>
    <row r="4688" spans="1:8">
      <c r="A4688" s="48" t="str">
        <f>('ANNEXURE B &amp; C'!AJ$3)</f>
        <v>430301</v>
      </c>
      <c r="B4688" s="1">
        <v>4030000</v>
      </c>
      <c r="C4688" s="1" t="s">
        <v>164</v>
      </c>
      <c r="D4688" s="31"/>
      <c r="E4688" s="31"/>
      <c r="F4688" s="31"/>
      <c r="G4688" s="9" t="str">
        <f t="shared" si="146"/>
        <v/>
      </c>
      <c r="H4688" s="52" t="str">
        <f t="shared" si="147"/>
        <v/>
      </c>
    </row>
    <row r="4689" spans="1:8">
      <c r="A4689" s="48" t="str">
        <f>('ANNEXURE B &amp; C'!AJ$3)</f>
        <v>430301</v>
      </c>
      <c r="B4689" s="2">
        <v>4031001</v>
      </c>
      <c r="C4689" s="2" t="s">
        <v>158</v>
      </c>
      <c r="D4689" s="20">
        <v>0</v>
      </c>
      <c r="E4689" s="20">
        <v>0</v>
      </c>
      <c r="F4689" s="38">
        <f>('ANNEXURE B &amp; C'!AJ$202)</f>
        <v>0</v>
      </c>
      <c r="G4689" s="9" t="str">
        <f t="shared" si="146"/>
        <v/>
      </c>
      <c r="H4689" s="52" t="str">
        <f t="shared" si="147"/>
        <v/>
      </c>
    </row>
    <row r="4690" spans="1:8">
      <c r="A4690" s="48" t="str">
        <f>('ANNEXURE B &amp; C'!AJ$3)</f>
        <v>430301</v>
      </c>
      <c r="B4690" s="2">
        <v>4031002</v>
      </c>
      <c r="C4690" s="2" t="s">
        <v>159</v>
      </c>
      <c r="D4690" s="20">
        <v>0</v>
      </c>
      <c r="E4690" s="20">
        <v>0</v>
      </c>
      <c r="F4690" s="38">
        <f>('ANNEXURE B &amp; C'!AJ$203)</f>
        <v>0</v>
      </c>
      <c r="G4690" s="9" t="str">
        <f t="shared" si="146"/>
        <v/>
      </c>
      <c r="H4690" s="52" t="str">
        <f t="shared" si="147"/>
        <v/>
      </c>
    </row>
    <row r="4691" spans="1:8">
      <c r="A4691" s="48" t="str">
        <f>('ANNEXURE B &amp; C'!AJ$3)</f>
        <v>430301</v>
      </c>
      <c r="B4691" s="2">
        <v>4031003</v>
      </c>
      <c r="C4691" s="2" t="s">
        <v>160</v>
      </c>
      <c r="D4691" s="20">
        <v>0</v>
      </c>
      <c r="E4691" s="20">
        <v>0</v>
      </c>
      <c r="F4691" s="38">
        <f>('ANNEXURE B &amp; C'!AJ$204)</f>
        <v>0</v>
      </c>
      <c r="G4691" s="9" t="str">
        <f t="shared" si="146"/>
        <v/>
      </c>
      <c r="H4691" s="52" t="str">
        <f t="shared" si="147"/>
        <v/>
      </c>
    </row>
    <row r="4692" spans="1:8">
      <c r="A4692" s="48" t="str">
        <f>('ANNEXURE B &amp; C'!AJ$3)</f>
        <v>430301</v>
      </c>
      <c r="B4692" s="2">
        <v>4031004</v>
      </c>
      <c r="C4692" s="2" t="s">
        <v>161</v>
      </c>
      <c r="D4692" s="20">
        <v>0</v>
      </c>
      <c r="E4692" s="20">
        <v>0</v>
      </c>
      <c r="F4692" s="38">
        <f>('ANNEXURE B &amp; C'!AJ$205)</f>
        <v>0</v>
      </c>
      <c r="G4692" s="9" t="str">
        <f t="shared" si="146"/>
        <v/>
      </c>
      <c r="H4692" s="52" t="str">
        <f t="shared" si="147"/>
        <v/>
      </c>
    </row>
    <row r="4693" spans="1:8">
      <c r="A4693" s="48" t="str">
        <f>('ANNEXURE B &amp; C'!AJ$3)</f>
        <v>430301</v>
      </c>
      <c r="B4693" s="2">
        <v>4031005</v>
      </c>
      <c r="C4693" s="2" t="s">
        <v>162</v>
      </c>
      <c r="D4693" s="20">
        <v>0</v>
      </c>
      <c r="E4693" s="20">
        <v>0</v>
      </c>
      <c r="F4693" s="38">
        <f>('ANNEXURE B &amp; C'!AJ$206)</f>
        <v>0</v>
      </c>
      <c r="G4693" s="9" t="str">
        <f t="shared" si="146"/>
        <v/>
      </c>
      <c r="H4693" s="52" t="str">
        <f t="shared" si="147"/>
        <v/>
      </c>
    </row>
    <row r="4694" spans="1:8">
      <c r="A4694" s="48" t="str">
        <f>('ANNEXURE B &amp; C'!AJ$3)</f>
        <v>430301</v>
      </c>
      <c r="B4694" s="3">
        <v>4039995</v>
      </c>
      <c r="C4694" s="3" t="s">
        <v>165</v>
      </c>
      <c r="D4694" s="39">
        <v>0</v>
      </c>
      <c r="E4694" s="39">
        <v>0</v>
      </c>
      <c r="F4694" s="39">
        <f>SUM(F4689:F4693)</f>
        <v>0</v>
      </c>
      <c r="G4694" s="9" t="str">
        <f t="shared" si="146"/>
        <v/>
      </c>
      <c r="H4694" s="52" t="str">
        <f t="shared" si="147"/>
        <v/>
      </c>
    </row>
    <row r="4695" spans="1:8">
      <c r="B4695" s="2"/>
      <c r="C4695" s="2"/>
      <c r="D4695" s="32"/>
      <c r="E4695" s="32"/>
      <c r="G4695" s="9" t="str">
        <f t="shared" si="146"/>
        <v/>
      </c>
      <c r="H4695" s="52" t="str">
        <f t="shared" si="147"/>
        <v/>
      </c>
    </row>
    <row r="4696" spans="1:8" ht="15.75" thickBot="1">
      <c r="A4696" s="48" t="str">
        <f>('ANNEXURE B &amp; C'!AJ$3)</f>
        <v>430301</v>
      </c>
      <c r="B4696" s="5">
        <v>4039995</v>
      </c>
      <c r="C4696" s="5" t="s">
        <v>166</v>
      </c>
      <c r="D4696" s="41">
        <v>12000</v>
      </c>
      <c r="E4696" s="41">
        <v>0</v>
      </c>
      <c r="F4696" s="41">
        <f>SUM(F4694+F4686)</f>
        <v>0</v>
      </c>
      <c r="G4696" s="9" t="str">
        <f t="shared" si="146"/>
        <v/>
      </c>
      <c r="H4696" s="52" t="str">
        <f t="shared" si="147"/>
        <v/>
      </c>
    </row>
    <row r="4697" spans="1:8">
      <c r="G4697" s="9" t="str">
        <f t="shared" si="146"/>
        <v/>
      </c>
      <c r="H4697" s="52" t="str">
        <f t="shared" si="147"/>
        <v/>
      </c>
    </row>
    <row r="4698" spans="1:8">
      <c r="A4698" s="48" t="str">
        <f>('ANNEXURE B &amp; C'!AK$3)</f>
        <v>440101</v>
      </c>
      <c r="B4698" s="1">
        <v>1000000</v>
      </c>
      <c r="C4698" s="1" t="s">
        <v>0</v>
      </c>
      <c r="D4698" s="31"/>
      <c r="E4698" s="31"/>
      <c r="G4698" s="9" t="str">
        <f t="shared" si="146"/>
        <v/>
      </c>
      <c r="H4698" s="52" t="str">
        <f t="shared" si="147"/>
        <v/>
      </c>
    </row>
    <row r="4699" spans="1:8">
      <c r="B4699" s="1"/>
      <c r="C4699" s="1"/>
      <c r="D4699" s="31"/>
      <c r="E4699" s="31"/>
      <c r="G4699" s="9" t="str">
        <f t="shared" si="146"/>
        <v/>
      </c>
      <c r="H4699" s="52" t="str">
        <f t="shared" si="147"/>
        <v/>
      </c>
    </row>
    <row r="4700" spans="1:8">
      <c r="A4700" s="48" t="str">
        <f>('ANNEXURE B &amp; C'!AK$3)</f>
        <v>440101</v>
      </c>
      <c r="B4700" s="1">
        <v>1020000</v>
      </c>
      <c r="C4700" s="1" t="s">
        <v>2</v>
      </c>
      <c r="D4700" s="31"/>
      <c r="E4700" s="31"/>
      <c r="F4700" s="31"/>
      <c r="G4700" s="9" t="str">
        <f t="shared" si="146"/>
        <v/>
      </c>
      <c r="H4700" s="52" t="str">
        <f t="shared" si="147"/>
        <v/>
      </c>
    </row>
    <row r="4701" spans="1:8">
      <c r="A4701" s="48" t="str">
        <f>('ANNEXURE B &amp; C'!AK$3)</f>
        <v>440101</v>
      </c>
      <c r="B4701" s="2">
        <v>1020001</v>
      </c>
      <c r="C4701" s="2" t="s">
        <v>3</v>
      </c>
      <c r="D4701" s="20">
        <v>0</v>
      </c>
      <c r="E4701" s="20">
        <v>0</v>
      </c>
      <c r="F4701" s="38">
        <f>('ANNEXURE B &amp; C'!AK$10)</f>
        <v>0</v>
      </c>
      <c r="G4701" s="9" t="str">
        <f t="shared" si="146"/>
        <v/>
      </c>
      <c r="H4701" s="52" t="str">
        <f t="shared" si="147"/>
        <v/>
      </c>
    </row>
    <row r="4702" spans="1:8">
      <c r="A4702" s="48" t="str">
        <f>('ANNEXURE B &amp; C'!AK$3)</f>
        <v>440101</v>
      </c>
      <c r="B4702" s="2">
        <v>1020002</v>
      </c>
      <c r="C4702" s="2" t="s">
        <v>4</v>
      </c>
      <c r="D4702" s="20">
        <v>931949</v>
      </c>
      <c r="E4702" s="20">
        <v>464155.89</v>
      </c>
      <c r="F4702" s="38">
        <f>('ANNEXURE B &amp; C'!AK$11)</f>
        <v>927932</v>
      </c>
      <c r="G4702" s="9" t="str">
        <f t="shared" si="146"/>
        <v/>
      </c>
      <c r="H4702" s="52">
        <f t="shared" si="147"/>
        <v>-4.3103217021532294E-3</v>
      </c>
    </row>
    <row r="4703" spans="1:8">
      <c r="A4703" s="48" t="str">
        <f>('ANNEXURE B &amp; C'!AK$3)</f>
        <v>440101</v>
      </c>
      <c r="B4703" s="2">
        <v>1020004</v>
      </c>
      <c r="C4703" s="2" t="s">
        <v>5</v>
      </c>
      <c r="D4703" s="20">
        <v>0</v>
      </c>
      <c r="E4703" s="20">
        <v>0</v>
      </c>
      <c r="F4703" s="38">
        <f>('ANNEXURE B &amp; C'!AK$12)</f>
        <v>0</v>
      </c>
      <c r="G4703" s="9" t="str">
        <f t="shared" si="146"/>
        <v/>
      </c>
      <c r="H4703" s="52" t="str">
        <f t="shared" si="147"/>
        <v/>
      </c>
    </row>
    <row r="4704" spans="1:8">
      <c r="A4704" s="48" t="str">
        <f>('ANNEXURE B &amp; C'!AK$3)</f>
        <v>440101</v>
      </c>
      <c r="B4704" s="2">
        <v>1020005</v>
      </c>
      <c r="C4704" s="2" t="s">
        <v>6</v>
      </c>
      <c r="D4704" s="20">
        <v>135</v>
      </c>
      <c r="E4704" s="20">
        <v>73.8</v>
      </c>
      <c r="F4704" s="38">
        <f>('ANNEXURE B &amp; C'!AK$13)</f>
        <v>148</v>
      </c>
      <c r="G4704" s="9" t="str">
        <f t="shared" si="146"/>
        <v/>
      </c>
      <c r="H4704" s="52">
        <f t="shared" si="147"/>
        <v>9.6296296296296297E-2</v>
      </c>
    </row>
    <row r="4705" spans="1:8">
      <c r="A4705" s="48" t="str">
        <f>('ANNEXURE B &amp; C'!AK$3)</f>
        <v>440101</v>
      </c>
      <c r="B4705" s="2">
        <v>1020006</v>
      </c>
      <c r="C4705" s="2" t="s">
        <v>7</v>
      </c>
      <c r="D4705" s="20">
        <v>32312</v>
      </c>
      <c r="E4705" s="20">
        <v>0</v>
      </c>
      <c r="F4705" s="38">
        <f>('ANNEXURE B &amp; C'!AK$14)</f>
        <v>32457</v>
      </c>
      <c r="G4705" s="9" t="str">
        <f t="shared" si="146"/>
        <v/>
      </c>
      <c r="H4705" s="52">
        <f t="shared" si="147"/>
        <v>4.4874969051745478E-3</v>
      </c>
    </row>
    <row r="4706" spans="1:8">
      <c r="A4706" s="48" t="str">
        <f>('ANNEXURE B &amp; C'!AK$3)</f>
        <v>440101</v>
      </c>
      <c r="B4706" s="2">
        <v>1020007</v>
      </c>
      <c r="C4706" s="2" t="s">
        <v>8</v>
      </c>
      <c r="D4706" s="20">
        <v>0</v>
      </c>
      <c r="E4706" s="20">
        <v>0</v>
      </c>
      <c r="F4706" s="38">
        <f>('ANNEXURE B &amp; C'!AK$15)</f>
        <v>0</v>
      </c>
      <c r="G4706" s="9" t="str">
        <f t="shared" si="146"/>
        <v/>
      </c>
      <c r="H4706" s="52" t="str">
        <f t="shared" si="147"/>
        <v/>
      </c>
    </row>
    <row r="4707" spans="1:8">
      <c r="A4707" s="48" t="str">
        <f>('ANNEXURE B &amp; C'!AK$3)</f>
        <v>440101</v>
      </c>
      <c r="B4707" s="2">
        <v>1020009</v>
      </c>
      <c r="C4707" s="2" t="s">
        <v>9</v>
      </c>
      <c r="D4707" s="20">
        <v>0</v>
      </c>
      <c r="E4707" s="20">
        <v>0</v>
      </c>
      <c r="F4707" s="38">
        <f>('ANNEXURE B &amp; C'!AK$16)</f>
        <v>0</v>
      </c>
      <c r="G4707" s="9" t="str">
        <f t="shared" si="146"/>
        <v/>
      </c>
      <c r="H4707" s="52" t="str">
        <f t="shared" si="147"/>
        <v/>
      </c>
    </row>
    <row r="4708" spans="1:8">
      <c r="A4708" s="48" t="str">
        <f>('ANNEXURE B &amp; C'!AK$3)</f>
        <v>440101</v>
      </c>
      <c r="B4708" s="2">
        <v>1020010</v>
      </c>
      <c r="C4708" s="2" t="s">
        <v>10</v>
      </c>
      <c r="D4708" s="20">
        <v>0</v>
      </c>
      <c r="E4708" s="20">
        <v>0</v>
      </c>
      <c r="F4708" s="38">
        <f>('ANNEXURE B &amp; C'!AK$17)</f>
        <v>0</v>
      </c>
      <c r="G4708" s="9" t="str">
        <f t="shared" si="146"/>
        <v/>
      </c>
      <c r="H4708" s="52" t="str">
        <f t="shared" si="147"/>
        <v/>
      </c>
    </row>
    <row r="4709" spans="1:8">
      <c r="A4709" s="48" t="str">
        <f>('ANNEXURE B &amp; C'!AK$3)</f>
        <v>440101</v>
      </c>
      <c r="B4709" s="2">
        <v>1020011</v>
      </c>
      <c r="C4709" s="2" t="s">
        <v>11</v>
      </c>
      <c r="D4709" s="20">
        <v>0</v>
      </c>
      <c r="E4709" s="20">
        <v>0</v>
      </c>
      <c r="F4709" s="38">
        <f>('ANNEXURE B &amp; C'!AK$18)</f>
        <v>0</v>
      </c>
      <c r="G4709" s="9" t="str">
        <f t="shared" si="146"/>
        <v/>
      </c>
      <c r="H4709" s="52" t="str">
        <f t="shared" si="147"/>
        <v/>
      </c>
    </row>
    <row r="4710" spans="1:8">
      <c r="A4710" s="48" t="str">
        <f>('ANNEXURE B &amp; C'!AK$3)</f>
        <v>440101</v>
      </c>
      <c r="B4710" s="2">
        <v>1020012</v>
      </c>
      <c r="C4710" s="2" t="s">
        <v>12</v>
      </c>
      <c r="D4710" s="20">
        <v>168348</v>
      </c>
      <c r="E4710" s="20">
        <v>84173.88</v>
      </c>
      <c r="F4710" s="38">
        <f>('ANNEXURE B &amp; C'!AK$19)</f>
        <v>168348</v>
      </c>
      <c r="G4710" s="9" t="str">
        <f t="shared" si="146"/>
        <v/>
      </c>
      <c r="H4710" s="52">
        <f t="shared" si="147"/>
        <v>0</v>
      </c>
    </row>
    <row r="4711" spans="1:8">
      <c r="A4711" s="48" t="str">
        <f>('ANNEXURE B &amp; C'!AK$3)</f>
        <v>440101</v>
      </c>
      <c r="B4711" s="2">
        <v>1020013</v>
      </c>
      <c r="C4711" s="2" t="s">
        <v>13</v>
      </c>
      <c r="D4711" s="20">
        <v>4492</v>
      </c>
      <c r="E4711" s="20">
        <v>2246.04</v>
      </c>
      <c r="F4711" s="38">
        <f>('ANNEXURE B &amp; C'!AK$20)</f>
        <v>4494</v>
      </c>
      <c r="G4711" s="9" t="str">
        <f t="shared" si="146"/>
        <v/>
      </c>
      <c r="H4711" s="52">
        <f t="shared" si="147"/>
        <v>4.4523597506678539E-4</v>
      </c>
    </row>
    <row r="4712" spans="1:8">
      <c r="A4712" s="48" t="str">
        <f>('ANNEXURE B &amp; C'!AK$3)</f>
        <v>440101</v>
      </c>
      <c r="B4712" s="2">
        <v>1020014</v>
      </c>
      <c r="C4712" s="2" t="s">
        <v>14</v>
      </c>
      <c r="D4712" s="20">
        <v>0</v>
      </c>
      <c r="E4712" s="20">
        <v>0</v>
      </c>
      <c r="F4712" s="38">
        <f>('ANNEXURE B &amp; C'!AK$21)</f>
        <v>0</v>
      </c>
      <c r="G4712" s="9" t="str">
        <f t="shared" si="146"/>
        <v/>
      </c>
      <c r="H4712" s="52" t="str">
        <f t="shared" si="147"/>
        <v/>
      </c>
    </row>
    <row r="4713" spans="1:8" ht="15.75" thickBot="1">
      <c r="A4713" s="48" t="str">
        <f>('ANNEXURE B &amp; C'!AK$3)</f>
        <v>440101</v>
      </c>
      <c r="B4713" s="3">
        <v>1029990</v>
      </c>
      <c r="C4713" s="3" t="s">
        <v>15</v>
      </c>
      <c r="D4713" s="41">
        <v>1137236</v>
      </c>
      <c r="E4713" s="41">
        <v>550649.6100000001</v>
      </c>
      <c r="F4713" s="41">
        <f>SUM(F4701:F4712)</f>
        <v>1133379</v>
      </c>
      <c r="G4713" s="9" t="str">
        <f t="shared" si="146"/>
        <v/>
      </c>
      <c r="H4713" s="52">
        <f t="shared" si="147"/>
        <v>-3.391556370005874E-3</v>
      </c>
    </row>
    <row r="4714" spans="1:8">
      <c r="B4714" s="1"/>
      <c r="C4714" s="1"/>
      <c r="D4714" s="31"/>
      <c r="E4714" s="31"/>
      <c r="F4714" s="31"/>
      <c r="G4714" s="9" t="str">
        <f t="shared" si="146"/>
        <v/>
      </c>
      <c r="H4714" s="52" t="str">
        <f t="shared" si="147"/>
        <v/>
      </c>
    </row>
    <row r="4715" spans="1:8">
      <c r="A4715" s="48" t="str">
        <f>('ANNEXURE B &amp; C'!AK$3)</f>
        <v>440101</v>
      </c>
      <c r="B4715" s="1">
        <v>1030000</v>
      </c>
      <c r="C4715" s="1" t="s">
        <v>16</v>
      </c>
      <c r="D4715" s="31"/>
      <c r="E4715" s="31"/>
      <c r="F4715" s="31"/>
      <c r="G4715" s="9" t="str">
        <f t="shared" si="146"/>
        <v/>
      </c>
      <c r="H4715" s="52" t="str">
        <f t="shared" si="147"/>
        <v/>
      </c>
    </row>
    <row r="4716" spans="1:8">
      <c r="A4716" s="48" t="str">
        <f>('ANNEXURE B &amp; C'!AK$3)</f>
        <v>440101</v>
      </c>
      <c r="B4716" s="2">
        <v>1030001</v>
      </c>
      <c r="C4716" s="2" t="s">
        <v>17</v>
      </c>
      <c r="D4716" s="20">
        <v>7755</v>
      </c>
      <c r="E4716" s="20">
        <v>3894.84</v>
      </c>
      <c r="F4716" s="38">
        <f>('ANNEXURE B &amp; C'!AK$25)</f>
        <v>7790</v>
      </c>
      <c r="G4716" s="9" t="str">
        <f t="shared" si="146"/>
        <v/>
      </c>
      <c r="H4716" s="52">
        <f t="shared" si="147"/>
        <v>4.5132172791747258E-3</v>
      </c>
    </row>
    <row r="4717" spans="1:8">
      <c r="A4717" s="48" t="str">
        <f>('ANNEXURE B &amp; C'!AK$3)</f>
        <v>440101</v>
      </c>
      <c r="B4717" s="2">
        <v>1030002</v>
      </c>
      <c r="C4717" s="2" t="s">
        <v>18</v>
      </c>
      <c r="D4717" s="20">
        <v>84473</v>
      </c>
      <c r="E4717" s="20">
        <v>38945.699999999997</v>
      </c>
      <c r="F4717" s="38">
        <f>('ANNEXURE B &amp; C'!AK$26)</f>
        <v>77892</v>
      </c>
      <c r="G4717" s="9" t="str">
        <f t="shared" si="146"/>
        <v/>
      </c>
      <c r="H4717" s="52">
        <f t="shared" si="147"/>
        <v>-7.7906550021900486E-2</v>
      </c>
    </row>
    <row r="4718" spans="1:8">
      <c r="A4718" s="48" t="str">
        <f>('ANNEXURE B &amp; C'!AK$3)</f>
        <v>440101</v>
      </c>
      <c r="B4718" s="2">
        <v>1030003</v>
      </c>
      <c r="C4718" s="2" t="s">
        <v>19</v>
      </c>
      <c r="D4718" s="20">
        <v>192921</v>
      </c>
      <c r="E4718" s="20">
        <v>94610.94</v>
      </c>
      <c r="F4718" s="38">
        <f>('ANNEXURE B &amp; C'!AK$27)</f>
        <v>189222</v>
      </c>
      <c r="G4718" s="9" t="str">
        <f t="shared" si="146"/>
        <v/>
      </c>
      <c r="H4718" s="52">
        <f t="shared" si="147"/>
        <v>-1.9173651390983874E-2</v>
      </c>
    </row>
    <row r="4719" spans="1:8">
      <c r="A4719" s="48" t="str">
        <f>('ANNEXURE B &amp; C'!AK$3)</f>
        <v>440101</v>
      </c>
      <c r="B4719" s="2">
        <v>1030004</v>
      </c>
      <c r="C4719" s="2" t="s">
        <v>20</v>
      </c>
      <c r="D4719" s="20">
        <v>0</v>
      </c>
      <c r="E4719" s="20">
        <v>0</v>
      </c>
      <c r="F4719" s="38">
        <f>('ANNEXURE B &amp; C'!AK$28)</f>
        <v>0</v>
      </c>
      <c r="G4719" s="9" t="str">
        <f t="shared" si="146"/>
        <v/>
      </c>
      <c r="H4719" s="52" t="str">
        <f t="shared" si="147"/>
        <v/>
      </c>
    </row>
    <row r="4720" spans="1:8">
      <c r="A4720" s="48" t="str">
        <f>('ANNEXURE B &amp; C'!AK$3)</f>
        <v>440101</v>
      </c>
      <c r="B4720" s="3">
        <v>1039990</v>
      </c>
      <c r="C4720" s="3" t="s">
        <v>21</v>
      </c>
      <c r="D4720" s="39">
        <v>285149</v>
      </c>
      <c r="E4720" s="39">
        <v>137451.47999999998</v>
      </c>
      <c r="F4720" s="39">
        <f>SUM(F4716:F4719)</f>
        <v>274904</v>
      </c>
      <c r="G4720" s="9" t="str">
        <f t="shared" si="146"/>
        <v/>
      </c>
      <c r="H4720" s="52">
        <f t="shared" si="147"/>
        <v>-3.592858470483852E-2</v>
      </c>
    </row>
    <row r="4721" spans="1:8">
      <c r="B4721" s="1"/>
      <c r="C4721" s="1"/>
      <c r="D4721" s="31"/>
      <c r="E4721" s="31"/>
      <c r="F4721" s="31"/>
      <c r="G4721" s="9" t="str">
        <f t="shared" si="146"/>
        <v/>
      </c>
      <c r="H4721" s="52" t="str">
        <f t="shared" si="147"/>
        <v/>
      </c>
    </row>
    <row r="4722" spans="1:8">
      <c r="A4722" s="48" t="str">
        <f>('ANNEXURE B &amp; C'!AK$3)</f>
        <v>440101</v>
      </c>
      <c r="B4722" s="1">
        <v>1040000</v>
      </c>
      <c r="C4722" s="1" t="s">
        <v>22</v>
      </c>
      <c r="D4722" s="31"/>
      <c r="E4722" s="31"/>
      <c r="F4722" s="31"/>
      <c r="G4722" s="9" t="str">
        <f t="shared" si="146"/>
        <v/>
      </c>
      <c r="H4722" s="52" t="str">
        <f t="shared" si="147"/>
        <v/>
      </c>
    </row>
    <row r="4723" spans="1:8">
      <c r="A4723" s="48" t="str">
        <f>('ANNEXURE B &amp; C'!AK$3)</f>
        <v>440101</v>
      </c>
      <c r="B4723" s="2">
        <v>1040001</v>
      </c>
      <c r="C4723" s="2" t="s">
        <v>23</v>
      </c>
      <c r="D4723" s="20">
        <v>0</v>
      </c>
      <c r="E4723" s="20">
        <v>0</v>
      </c>
      <c r="F4723" s="38">
        <f>('ANNEXURE B &amp; C'!AK$32)</f>
        <v>0</v>
      </c>
      <c r="G4723" s="9" t="str">
        <f t="shared" si="146"/>
        <v/>
      </c>
      <c r="H4723" s="52" t="str">
        <f t="shared" si="147"/>
        <v/>
      </c>
    </row>
    <row r="4724" spans="1:8">
      <c r="A4724" s="48" t="str">
        <f>('ANNEXURE B &amp; C'!AK$3)</f>
        <v>440101</v>
      </c>
      <c r="B4724" s="2">
        <v>1040002</v>
      </c>
      <c r="C4724" s="2" t="s">
        <v>24</v>
      </c>
      <c r="D4724" s="20">
        <v>0</v>
      </c>
      <c r="E4724" s="20">
        <v>0</v>
      </c>
      <c r="F4724" s="38">
        <f>('ANNEXURE B &amp; C'!AK$33)</f>
        <v>0</v>
      </c>
      <c r="G4724" s="9" t="str">
        <f t="shared" si="146"/>
        <v/>
      </c>
      <c r="H4724" s="52" t="str">
        <f t="shared" si="147"/>
        <v/>
      </c>
    </row>
    <row r="4725" spans="1:8">
      <c r="A4725" s="48" t="str">
        <f>('ANNEXURE B &amp; C'!AK$3)</f>
        <v>440101</v>
      </c>
      <c r="B4725" s="2">
        <v>1040003</v>
      </c>
      <c r="C4725" s="2" t="s">
        <v>25</v>
      </c>
      <c r="D4725" s="20">
        <v>0</v>
      </c>
      <c r="E4725" s="20">
        <v>0</v>
      </c>
      <c r="F4725" s="38">
        <f>('ANNEXURE B &amp; C'!AK$34)</f>
        <v>0</v>
      </c>
      <c r="G4725" s="9" t="str">
        <f t="shared" si="146"/>
        <v/>
      </c>
      <c r="H4725" s="52" t="str">
        <f t="shared" si="147"/>
        <v/>
      </c>
    </row>
    <row r="4726" spans="1:8">
      <c r="A4726" s="48" t="str">
        <f>('ANNEXURE B &amp; C'!AK$3)</f>
        <v>440101</v>
      </c>
      <c r="B4726" s="2">
        <v>1040004</v>
      </c>
      <c r="C4726" s="2" t="s">
        <v>26</v>
      </c>
      <c r="D4726" s="20">
        <v>0</v>
      </c>
      <c r="E4726" s="20">
        <v>0</v>
      </c>
      <c r="F4726" s="38">
        <f>('ANNEXURE B &amp; C'!AK$35)</f>
        <v>0</v>
      </c>
      <c r="G4726" s="9" t="str">
        <f t="shared" si="146"/>
        <v/>
      </c>
      <c r="H4726" s="52" t="str">
        <f t="shared" si="147"/>
        <v/>
      </c>
    </row>
    <row r="4727" spans="1:8">
      <c r="A4727" s="48" t="str">
        <f>('ANNEXURE B &amp; C'!AK$3)</f>
        <v>440101</v>
      </c>
      <c r="B4727" s="2">
        <v>1040005</v>
      </c>
      <c r="C4727" s="2" t="s">
        <v>27</v>
      </c>
      <c r="D4727" s="20">
        <v>0</v>
      </c>
      <c r="E4727" s="20">
        <v>0</v>
      </c>
      <c r="F4727" s="38">
        <f>('ANNEXURE B &amp; C'!AK$36)</f>
        <v>0</v>
      </c>
      <c r="G4727" s="9" t="str">
        <f t="shared" si="146"/>
        <v/>
      </c>
      <c r="H4727" s="52" t="str">
        <f t="shared" si="147"/>
        <v/>
      </c>
    </row>
    <row r="4728" spans="1:8">
      <c r="A4728" s="48" t="str">
        <f>('ANNEXURE B &amp; C'!AK$3)</f>
        <v>440101</v>
      </c>
      <c r="B4728" s="2">
        <v>1040006</v>
      </c>
      <c r="C4728" s="2" t="s">
        <v>28</v>
      </c>
      <c r="D4728" s="20">
        <v>0</v>
      </c>
      <c r="E4728" s="20">
        <v>0</v>
      </c>
      <c r="F4728" s="38">
        <f>('ANNEXURE B &amp; C'!AK$37)</f>
        <v>0</v>
      </c>
      <c r="G4728" s="9" t="str">
        <f t="shared" si="146"/>
        <v/>
      </c>
      <c r="H4728" s="52" t="str">
        <f t="shared" si="147"/>
        <v/>
      </c>
    </row>
    <row r="4729" spans="1:8">
      <c r="A4729" s="48" t="str">
        <f>('ANNEXURE B &amp; C'!AK$3)</f>
        <v>440101</v>
      </c>
      <c r="B4729" s="2">
        <v>1040007</v>
      </c>
      <c r="C4729" s="2" t="s">
        <v>29</v>
      </c>
      <c r="D4729" s="20">
        <v>0</v>
      </c>
      <c r="E4729" s="20">
        <v>0</v>
      </c>
      <c r="F4729" s="38">
        <f>('ANNEXURE B &amp; C'!AK$38)</f>
        <v>0</v>
      </c>
      <c r="G4729" s="9" t="str">
        <f t="shared" si="146"/>
        <v/>
      </c>
      <c r="H4729" s="52" t="str">
        <f t="shared" si="147"/>
        <v/>
      </c>
    </row>
    <row r="4730" spans="1:8">
      <c r="A4730" s="48" t="str">
        <f>('ANNEXURE B &amp; C'!AK$3)</f>
        <v>440101</v>
      </c>
      <c r="B4730" s="2">
        <v>1040008</v>
      </c>
      <c r="C4730" s="2" t="s">
        <v>30</v>
      </c>
      <c r="D4730" s="20">
        <v>0</v>
      </c>
      <c r="E4730" s="20">
        <v>0</v>
      </c>
      <c r="F4730" s="38">
        <f>('ANNEXURE B &amp; C'!AK$39)</f>
        <v>0</v>
      </c>
      <c r="G4730" s="9" t="str">
        <f t="shared" si="146"/>
        <v/>
      </c>
      <c r="H4730" s="52" t="str">
        <f t="shared" si="147"/>
        <v/>
      </c>
    </row>
    <row r="4731" spans="1:8">
      <c r="A4731" s="48" t="str">
        <f>('ANNEXURE B &amp; C'!AK$3)</f>
        <v>440101</v>
      </c>
      <c r="B4731" s="3">
        <v>1049990</v>
      </c>
      <c r="C4731" s="3" t="s">
        <v>31</v>
      </c>
      <c r="D4731" s="39">
        <v>0</v>
      </c>
      <c r="E4731" s="39">
        <v>0</v>
      </c>
      <c r="F4731" s="39">
        <f>SUM(F4723:F4730)</f>
        <v>0</v>
      </c>
      <c r="G4731" s="9" t="str">
        <f t="shared" si="146"/>
        <v/>
      </c>
      <c r="H4731" s="52" t="str">
        <f t="shared" si="147"/>
        <v/>
      </c>
    </row>
    <row r="4732" spans="1:8">
      <c r="B4732" s="1"/>
      <c r="C4732" s="1"/>
      <c r="D4732" s="31"/>
      <c r="E4732" s="31"/>
      <c r="F4732" s="31"/>
      <c r="G4732" s="9" t="str">
        <f t="shared" si="146"/>
        <v/>
      </c>
      <c r="H4732" s="52" t="str">
        <f t="shared" si="147"/>
        <v/>
      </c>
    </row>
    <row r="4733" spans="1:8" ht="15.75" thickBot="1">
      <c r="A4733" s="48" t="str">
        <f>('ANNEXURE B &amp; C'!AK$3)</f>
        <v>440101</v>
      </c>
      <c r="B4733" s="4">
        <v>1049995</v>
      </c>
      <c r="C4733" s="4" t="s">
        <v>32</v>
      </c>
      <c r="D4733" s="40">
        <v>1422385</v>
      </c>
      <c r="E4733" s="40">
        <v>688101.09000000008</v>
      </c>
      <c r="F4733" s="40">
        <f>SUM(F4731+F4720+F4713)</f>
        <v>1408283</v>
      </c>
      <c r="G4733" s="9" t="str">
        <f t="shared" si="146"/>
        <v/>
      </c>
      <c r="H4733" s="52">
        <f t="shared" si="147"/>
        <v>-9.9143340234887183E-3</v>
      </c>
    </row>
    <row r="4734" spans="1:8" ht="15.75" thickTop="1">
      <c r="B4734" s="1"/>
      <c r="C4734" s="1"/>
      <c r="D4734" s="31"/>
      <c r="E4734" s="31"/>
      <c r="F4734" s="31"/>
      <c r="G4734" s="9" t="str">
        <f t="shared" si="146"/>
        <v/>
      </c>
      <c r="H4734" s="52" t="str">
        <f t="shared" si="147"/>
        <v/>
      </c>
    </row>
    <row r="4735" spans="1:8">
      <c r="A4735" s="48" t="str">
        <f>('ANNEXURE B &amp; C'!AK$3)</f>
        <v>440101</v>
      </c>
      <c r="B4735" s="1">
        <v>1050000</v>
      </c>
      <c r="C4735" s="1" t="s">
        <v>33</v>
      </c>
      <c r="D4735" s="31"/>
      <c r="E4735" s="31"/>
      <c r="F4735" s="31"/>
      <c r="G4735" s="9" t="str">
        <f t="shared" si="146"/>
        <v/>
      </c>
      <c r="H4735" s="52" t="str">
        <f t="shared" si="147"/>
        <v/>
      </c>
    </row>
    <row r="4736" spans="1:8">
      <c r="B4736" s="1"/>
      <c r="C4736" s="1"/>
      <c r="D4736" s="31"/>
      <c r="E4736" s="31"/>
      <c r="F4736" s="31"/>
      <c r="G4736" s="9" t="str">
        <f t="shared" si="146"/>
        <v/>
      </c>
      <c r="H4736" s="52" t="str">
        <f t="shared" si="147"/>
        <v/>
      </c>
    </row>
    <row r="4737" spans="1:8">
      <c r="A4737" s="48" t="str">
        <f>('ANNEXURE B &amp; C'!AK$3)</f>
        <v>440101</v>
      </c>
      <c r="B4737" s="1">
        <v>1060000</v>
      </c>
      <c r="C4737" s="1" t="s">
        <v>34</v>
      </c>
      <c r="D4737" s="31"/>
      <c r="E4737" s="31"/>
      <c r="F4737" s="31"/>
      <c r="G4737" s="9" t="str">
        <f t="shared" si="146"/>
        <v/>
      </c>
      <c r="H4737" s="52" t="str">
        <f t="shared" si="147"/>
        <v/>
      </c>
    </row>
    <row r="4738" spans="1:8">
      <c r="A4738" s="48" t="str">
        <f>('ANNEXURE B &amp; C'!AK$3)</f>
        <v>440101</v>
      </c>
      <c r="B4738" s="2">
        <v>1060001</v>
      </c>
      <c r="C4738" s="2" t="s">
        <v>35</v>
      </c>
      <c r="D4738" s="20">
        <v>0</v>
      </c>
      <c r="E4738" s="20">
        <v>0</v>
      </c>
      <c r="F4738" s="38">
        <f>('ANNEXURE B &amp; C'!AK$47)</f>
        <v>0</v>
      </c>
      <c r="G4738" s="9" t="str">
        <f t="shared" si="146"/>
        <v/>
      </c>
      <c r="H4738" s="52" t="str">
        <f t="shared" si="147"/>
        <v/>
      </c>
    </row>
    <row r="4739" spans="1:8">
      <c r="A4739" s="48" t="str">
        <f>('ANNEXURE B &amp; C'!AK$3)</f>
        <v>440101</v>
      </c>
      <c r="B4739" s="2">
        <v>1060003</v>
      </c>
      <c r="C4739" s="2" t="s">
        <v>36</v>
      </c>
      <c r="D4739" s="20">
        <v>0</v>
      </c>
      <c r="E4739" s="20">
        <v>0</v>
      </c>
      <c r="F4739" s="38">
        <f>('ANNEXURE B &amp; C'!AK$48)</f>
        <v>0</v>
      </c>
      <c r="G4739" s="9" t="str">
        <f t="shared" si="146"/>
        <v/>
      </c>
      <c r="H4739" s="52" t="str">
        <f t="shared" si="147"/>
        <v/>
      </c>
    </row>
    <row r="4740" spans="1:8">
      <c r="A4740" s="48" t="str">
        <f>('ANNEXURE B &amp; C'!AK$3)</f>
        <v>440101</v>
      </c>
      <c r="B4740" s="2">
        <v>1060090</v>
      </c>
      <c r="C4740" s="2" t="s">
        <v>37</v>
      </c>
      <c r="D4740" s="20">
        <v>0</v>
      </c>
      <c r="E4740" s="20">
        <v>0</v>
      </c>
      <c r="F4740" s="38">
        <f>('ANNEXURE B &amp; C'!AK$49)</f>
        <v>0</v>
      </c>
      <c r="G4740" s="9" t="str">
        <f t="shared" si="146"/>
        <v/>
      </c>
      <c r="H4740" s="52" t="str">
        <f t="shared" si="147"/>
        <v/>
      </c>
    </row>
    <row r="4741" spans="1:8">
      <c r="A4741" s="48" t="str">
        <f>('ANNEXURE B &amp; C'!AK$3)</f>
        <v>440101</v>
      </c>
      <c r="B4741" s="2">
        <v>1060100</v>
      </c>
      <c r="C4741" s="2" t="s">
        <v>38</v>
      </c>
      <c r="D4741" s="20">
        <v>0</v>
      </c>
      <c r="E4741" s="20">
        <v>0</v>
      </c>
      <c r="F4741" s="38">
        <f>('ANNEXURE B &amp; C'!AK$50)</f>
        <v>0</v>
      </c>
      <c r="G4741" s="9" t="str">
        <f t="shared" si="146"/>
        <v/>
      </c>
      <c r="H4741" s="52" t="str">
        <f t="shared" si="147"/>
        <v/>
      </c>
    </row>
    <row r="4742" spans="1:8">
      <c r="A4742" s="48" t="str">
        <f>('ANNEXURE B &amp; C'!AK$3)</f>
        <v>440101</v>
      </c>
      <c r="B4742" s="2">
        <v>1060200</v>
      </c>
      <c r="C4742" s="2" t="s">
        <v>39</v>
      </c>
      <c r="D4742" s="20">
        <v>0</v>
      </c>
      <c r="E4742" s="20">
        <v>0</v>
      </c>
      <c r="F4742" s="38">
        <f>('ANNEXURE B &amp; C'!AK$51)</f>
        <v>0</v>
      </c>
      <c r="G4742" s="9" t="str">
        <f t="shared" si="146"/>
        <v/>
      </c>
      <c r="H4742" s="52" t="str">
        <f t="shared" si="147"/>
        <v/>
      </c>
    </row>
    <row r="4743" spans="1:8">
      <c r="A4743" s="48" t="str">
        <f>('ANNEXURE B &amp; C'!AK$3)</f>
        <v>440101</v>
      </c>
      <c r="B4743" s="2">
        <v>1060201</v>
      </c>
      <c r="C4743" s="2" t="s">
        <v>40</v>
      </c>
      <c r="D4743" s="20">
        <v>0</v>
      </c>
      <c r="E4743" s="20">
        <v>0</v>
      </c>
      <c r="F4743" s="38">
        <f>('ANNEXURE B &amp; C'!AK$52)</f>
        <v>0</v>
      </c>
      <c r="G4743" s="9" t="str">
        <f t="shared" si="146"/>
        <v/>
      </c>
      <c r="H4743" s="52" t="str">
        <f t="shared" si="147"/>
        <v/>
      </c>
    </row>
    <row r="4744" spans="1:8">
      <c r="A4744" s="48" t="str">
        <f>('ANNEXURE B &amp; C'!AK$3)</f>
        <v>440101</v>
      </c>
      <c r="B4744" s="2">
        <v>1060204</v>
      </c>
      <c r="C4744" s="2" t="s">
        <v>41</v>
      </c>
      <c r="D4744" s="20">
        <v>0</v>
      </c>
      <c r="E4744" s="20">
        <v>0</v>
      </c>
      <c r="F4744" s="38">
        <f>('ANNEXURE B &amp; C'!AK$53)</f>
        <v>0</v>
      </c>
      <c r="G4744" s="9" t="str">
        <f t="shared" si="146"/>
        <v/>
      </c>
      <c r="H4744" s="52" t="str">
        <f t="shared" si="147"/>
        <v/>
      </c>
    </row>
    <row r="4745" spans="1:8">
      <c r="A4745" s="48" t="str">
        <f>('ANNEXURE B &amp; C'!AK$3)</f>
        <v>440101</v>
      </c>
      <c r="B4745" s="2">
        <v>1060205</v>
      </c>
      <c r="C4745" s="2" t="s">
        <v>42</v>
      </c>
      <c r="D4745" s="20">
        <v>0</v>
      </c>
      <c r="E4745" s="20">
        <v>0</v>
      </c>
      <c r="F4745" s="38">
        <f>('ANNEXURE B &amp; C'!AK$54)</f>
        <v>0</v>
      </c>
      <c r="G4745" s="9" t="str">
        <f t="shared" si="146"/>
        <v/>
      </c>
      <c r="H4745" s="52" t="str">
        <f t="shared" si="147"/>
        <v/>
      </c>
    </row>
    <row r="4746" spans="1:8">
      <c r="A4746" s="48" t="str">
        <f>('ANNEXURE B &amp; C'!AK$3)</f>
        <v>440101</v>
      </c>
      <c r="B4746" s="2">
        <v>1060207</v>
      </c>
      <c r="C4746" s="2" t="s">
        <v>43</v>
      </c>
      <c r="D4746" s="20">
        <v>0</v>
      </c>
      <c r="E4746" s="20">
        <v>0</v>
      </c>
      <c r="F4746" s="38">
        <f>('ANNEXURE B &amp; C'!AK$55)</f>
        <v>0</v>
      </c>
      <c r="G4746" s="9" t="str">
        <f t="shared" ref="G4746:G4809" si="148">IF(E4746&lt;0.01,"",IF(E4746&gt;F4746,"BUDGET ERROR - INSUFICIENT",""))</f>
        <v/>
      </c>
      <c r="H4746" s="52" t="str">
        <f t="shared" ref="H4746:H4809" si="149">IF(F4746&lt;0.1,"",IF(D4746=0,"NO ORIGINAL BUDGET",(F4746-D4746)/D4746))</f>
        <v/>
      </c>
    </row>
    <row r="4747" spans="1:8">
      <c r="A4747" s="48" t="str">
        <f>('ANNEXURE B &amp; C'!AK$3)</f>
        <v>440101</v>
      </c>
      <c r="B4747" s="2">
        <v>1060208</v>
      </c>
      <c r="C4747" s="2" t="s">
        <v>44</v>
      </c>
      <c r="D4747" s="20">
        <v>24000</v>
      </c>
      <c r="E4747" s="20">
        <v>6060</v>
      </c>
      <c r="F4747" s="38">
        <f>('ANNEXURE B &amp; C'!AK$56)</f>
        <v>12000</v>
      </c>
      <c r="G4747" s="9">
        <v>12000</v>
      </c>
      <c r="H4747" s="52">
        <f t="shared" si="149"/>
        <v>-0.5</v>
      </c>
    </row>
    <row r="4748" spans="1:8">
      <c r="A4748" s="48" t="str">
        <f>('ANNEXURE B &amp; C'!AK$3)</f>
        <v>440101</v>
      </c>
      <c r="B4748" s="2">
        <v>1060209</v>
      </c>
      <c r="C4748" s="2" t="s">
        <v>45</v>
      </c>
      <c r="D4748" s="20">
        <v>394780</v>
      </c>
      <c r="E4748" s="20">
        <v>168707.05</v>
      </c>
      <c r="F4748" s="38">
        <f>('ANNEXURE B &amp; C'!AK$57)</f>
        <v>1124780</v>
      </c>
      <c r="G4748" s="9" t="s">
        <v>370</v>
      </c>
      <c r="H4748" s="52">
        <f t="shared" si="149"/>
        <v>1.8491311616596586</v>
      </c>
    </row>
    <row r="4749" spans="1:8">
      <c r="A4749" s="48" t="str">
        <f>('ANNEXURE B &amp; C'!AK$3)</f>
        <v>440101</v>
      </c>
      <c r="B4749" s="2">
        <v>1060210</v>
      </c>
      <c r="C4749" s="2" t="s">
        <v>46</v>
      </c>
      <c r="D4749" s="20">
        <v>204040</v>
      </c>
      <c r="E4749" s="20">
        <v>189590.98</v>
      </c>
      <c r="F4749" s="38">
        <f>('ANNEXURE B &amp; C'!AK$58)</f>
        <v>204040</v>
      </c>
      <c r="G4749" s="9" t="str">
        <f t="shared" si="148"/>
        <v/>
      </c>
      <c r="H4749" s="52">
        <f t="shared" si="149"/>
        <v>0</v>
      </c>
    </row>
    <row r="4750" spans="1:8">
      <c r="A4750" s="48" t="str">
        <f>('ANNEXURE B &amp; C'!AK$3)</f>
        <v>440101</v>
      </c>
      <c r="B4750" s="2">
        <v>1060303</v>
      </c>
      <c r="C4750" s="2" t="s">
        <v>47</v>
      </c>
      <c r="D4750" s="20">
        <v>0</v>
      </c>
      <c r="E4750" s="20">
        <v>0</v>
      </c>
      <c r="F4750" s="38">
        <f>('ANNEXURE B &amp; C'!AK$59)</f>
        <v>0</v>
      </c>
      <c r="G4750" s="9" t="str">
        <f t="shared" si="148"/>
        <v/>
      </c>
      <c r="H4750" s="52" t="str">
        <f t="shared" si="149"/>
        <v/>
      </c>
    </row>
    <row r="4751" spans="1:8">
      <c r="A4751" s="48" t="str">
        <f>('ANNEXURE B &amp; C'!AK$3)</f>
        <v>440101</v>
      </c>
      <c r="B4751" s="2">
        <v>1060304</v>
      </c>
      <c r="C4751" s="2" t="s">
        <v>48</v>
      </c>
      <c r="D4751" s="20">
        <v>0</v>
      </c>
      <c r="E4751" s="20">
        <v>0</v>
      </c>
      <c r="F4751" s="38">
        <f>('ANNEXURE B &amp; C'!AK$60)</f>
        <v>0</v>
      </c>
      <c r="G4751" s="9" t="str">
        <f t="shared" si="148"/>
        <v/>
      </c>
      <c r="H4751" s="52" t="str">
        <f t="shared" si="149"/>
        <v/>
      </c>
    </row>
    <row r="4752" spans="1:8">
      <c r="A4752" s="48" t="str">
        <f>('ANNEXURE B &amp; C'!AK$3)</f>
        <v>440101</v>
      </c>
      <c r="B4752" s="2">
        <v>1060305</v>
      </c>
      <c r="C4752" s="2" t="s">
        <v>49</v>
      </c>
      <c r="D4752" s="20">
        <v>0</v>
      </c>
      <c r="E4752" s="20">
        <v>0</v>
      </c>
      <c r="F4752" s="38">
        <f>('ANNEXURE B &amp; C'!AK$61)</f>
        <v>0</v>
      </c>
      <c r="G4752" s="9" t="str">
        <f t="shared" si="148"/>
        <v/>
      </c>
      <c r="H4752" s="52" t="str">
        <f t="shared" si="149"/>
        <v/>
      </c>
    </row>
    <row r="4753" spans="1:8">
      <c r="A4753" s="48" t="str">
        <f>('ANNEXURE B &amp; C'!AK$3)</f>
        <v>440101</v>
      </c>
      <c r="B4753" s="2">
        <v>1060400</v>
      </c>
      <c r="C4753" s="2" t="s">
        <v>50</v>
      </c>
      <c r="D4753" s="20">
        <v>0</v>
      </c>
      <c r="E4753" s="20">
        <v>0</v>
      </c>
      <c r="F4753" s="38">
        <f>('ANNEXURE B &amp; C'!AK$62)</f>
        <v>0</v>
      </c>
      <c r="G4753" s="9" t="str">
        <f t="shared" si="148"/>
        <v/>
      </c>
      <c r="H4753" s="52" t="str">
        <f t="shared" si="149"/>
        <v/>
      </c>
    </row>
    <row r="4754" spans="1:8">
      <c r="A4754" s="48" t="str">
        <f>('ANNEXURE B &amp; C'!AK$3)</f>
        <v>440101</v>
      </c>
      <c r="B4754" s="2">
        <v>1060401</v>
      </c>
      <c r="C4754" s="2" t="s">
        <v>51</v>
      </c>
      <c r="D4754" s="20">
        <v>2500</v>
      </c>
      <c r="E4754" s="20">
        <v>0</v>
      </c>
      <c r="F4754" s="38">
        <f>('ANNEXURE B &amp; C'!AK$63)</f>
        <v>0</v>
      </c>
      <c r="G4754" s="9" t="str">
        <f t="shared" si="148"/>
        <v/>
      </c>
      <c r="H4754" s="52" t="str">
        <f t="shared" si="149"/>
        <v/>
      </c>
    </row>
    <row r="4755" spans="1:8">
      <c r="A4755" s="48" t="str">
        <f>('ANNEXURE B &amp; C'!AK$3)</f>
        <v>440101</v>
      </c>
      <c r="B4755" s="2">
        <v>1060402</v>
      </c>
      <c r="C4755" s="2" t="s">
        <v>52</v>
      </c>
      <c r="D4755" s="20">
        <v>7800</v>
      </c>
      <c r="E4755" s="20">
        <v>0</v>
      </c>
      <c r="F4755" s="38">
        <f>('ANNEXURE B &amp; C'!AK$64)</f>
        <v>4000</v>
      </c>
      <c r="G4755" s="9">
        <v>4000</v>
      </c>
      <c r="H4755" s="52">
        <f t="shared" si="149"/>
        <v>-0.48717948717948717</v>
      </c>
    </row>
    <row r="4756" spans="1:8">
      <c r="A4756" s="48" t="str">
        <f>('ANNEXURE B &amp; C'!AK$3)</f>
        <v>440101</v>
      </c>
      <c r="B4756" s="2">
        <v>1060403</v>
      </c>
      <c r="C4756" s="2" t="s">
        <v>53</v>
      </c>
      <c r="D4756" s="20">
        <v>15500</v>
      </c>
      <c r="E4756" s="20">
        <v>3075</v>
      </c>
      <c r="F4756" s="38">
        <f>('ANNEXURE B &amp; C'!AK$65)</f>
        <v>15500</v>
      </c>
      <c r="G4756" s="9" t="str">
        <f t="shared" si="148"/>
        <v/>
      </c>
      <c r="H4756" s="52">
        <f t="shared" si="149"/>
        <v>0</v>
      </c>
    </row>
    <row r="4757" spans="1:8">
      <c r="A4757" s="48" t="str">
        <f>('ANNEXURE B &amp; C'!AK$3)</f>
        <v>440101</v>
      </c>
      <c r="B4757" s="2">
        <v>1060404</v>
      </c>
      <c r="C4757" s="2" t="s">
        <v>54</v>
      </c>
      <c r="D4757" s="20">
        <v>0</v>
      </c>
      <c r="E4757" s="20">
        <v>0</v>
      </c>
      <c r="F4757" s="38">
        <f>('ANNEXURE B &amp; C'!AK$66)</f>
        <v>0</v>
      </c>
      <c r="G4757" s="9" t="str">
        <f t="shared" si="148"/>
        <v/>
      </c>
      <c r="H4757" s="52" t="str">
        <f t="shared" si="149"/>
        <v/>
      </c>
    </row>
    <row r="4758" spans="1:8">
      <c r="A4758" s="48" t="str">
        <f>('ANNEXURE B &amp; C'!AK$3)</f>
        <v>440101</v>
      </c>
      <c r="B4758" s="2">
        <v>1060405</v>
      </c>
      <c r="C4758" s="2" t="s">
        <v>55</v>
      </c>
      <c r="D4758" s="20">
        <v>0</v>
      </c>
      <c r="E4758" s="20">
        <v>0</v>
      </c>
      <c r="F4758" s="38">
        <f>('ANNEXURE B &amp; C'!AK$67)</f>
        <v>0</v>
      </c>
      <c r="G4758" s="9" t="str">
        <f t="shared" si="148"/>
        <v/>
      </c>
      <c r="H4758" s="52" t="str">
        <f t="shared" si="149"/>
        <v/>
      </c>
    </row>
    <row r="4759" spans="1:8">
      <c r="A4759" s="48" t="str">
        <f>('ANNEXURE B &amp; C'!AK$3)</f>
        <v>440101</v>
      </c>
      <c r="B4759" s="2">
        <v>1060601</v>
      </c>
      <c r="C4759" s="2" t="s">
        <v>56</v>
      </c>
      <c r="D4759" s="20">
        <v>0</v>
      </c>
      <c r="E4759" s="20">
        <v>0</v>
      </c>
      <c r="F4759" s="38">
        <f>('ANNEXURE B &amp; C'!AK$68)</f>
        <v>0</v>
      </c>
      <c r="G4759" s="9" t="str">
        <f t="shared" si="148"/>
        <v/>
      </c>
      <c r="H4759" s="52" t="str">
        <f t="shared" si="149"/>
        <v/>
      </c>
    </row>
    <row r="4760" spans="1:8">
      <c r="A4760" s="48" t="str">
        <f>('ANNEXURE B &amp; C'!AK$3)</f>
        <v>440101</v>
      </c>
      <c r="B4760" s="2">
        <v>1060701</v>
      </c>
      <c r="C4760" s="2" t="s">
        <v>57</v>
      </c>
      <c r="D4760" s="20">
        <v>0</v>
      </c>
      <c r="E4760" s="20">
        <v>0</v>
      </c>
      <c r="F4760" s="38">
        <f>('ANNEXURE B &amp; C'!AK$69)</f>
        <v>0</v>
      </c>
      <c r="G4760" s="9" t="str">
        <f t="shared" si="148"/>
        <v/>
      </c>
      <c r="H4760" s="52" t="str">
        <f t="shared" si="149"/>
        <v/>
      </c>
    </row>
    <row r="4761" spans="1:8">
      <c r="A4761" s="48" t="str">
        <f>('ANNEXURE B &amp; C'!AK$3)</f>
        <v>440101</v>
      </c>
      <c r="B4761" s="2">
        <v>1060702</v>
      </c>
      <c r="C4761" s="2" t="s">
        <v>58</v>
      </c>
      <c r="D4761" s="20">
        <v>0</v>
      </c>
      <c r="E4761" s="20">
        <v>0</v>
      </c>
      <c r="F4761" s="38">
        <f>('ANNEXURE B &amp; C'!AK$70)</f>
        <v>0</v>
      </c>
      <c r="G4761" s="9" t="str">
        <f t="shared" si="148"/>
        <v/>
      </c>
      <c r="H4761" s="52" t="str">
        <f t="shared" si="149"/>
        <v/>
      </c>
    </row>
    <row r="4762" spans="1:8">
      <c r="A4762" s="48" t="str">
        <f>('ANNEXURE B &amp; C'!AK$3)</f>
        <v>440101</v>
      </c>
      <c r="B4762" s="2">
        <v>1061101</v>
      </c>
      <c r="C4762" s="2" t="s">
        <v>59</v>
      </c>
      <c r="D4762" s="20">
        <v>0</v>
      </c>
      <c r="E4762" s="20">
        <v>0</v>
      </c>
      <c r="F4762" s="38">
        <f>('ANNEXURE B &amp; C'!AK$71)</f>
        <v>0</v>
      </c>
      <c r="G4762" s="9" t="str">
        <f t="shared" si="148"/>
        <v/>
      </c>
      <c r="H4762" s="52" t="str">
        <f t="shared" si="149"/>
        <v/>
      </c>
    </row>
    <row r="4763" spans="1:8">
      <c r="A4763" s="48" t="str">
        <f>('ANNEXURE B &amp; C'!AK$3)</f>
        <v>440101</v>
      </c>
      <c r="B4763" s="2">
        <v>1061102</v>
      </c>
      <c r="C4763" s="2" t="s">
        <v>60</v>
      </c>
      <c r="D4763" s="20">
        <v>0</v>
      </c>
      <c r="E4763" s="20">
        <v>0</v>
      </c>
      <c r="F4763" s="38">
        <f>('ANNEXURE B &amp; C'!AK$72)</f>
        <v>0</v>
      </c>
      <c r="G4763" s="9" t="str">
        <f t="shared" si="148"/>
        <v/>
      </c>
      <c r="H4763" s="52" t="str">
        <f t="shared" si="149"/>
        <v/>
      </c>
    </row>
    <row r="4764" spans="1:8">
      <c r="A4764" s="48" t="str">
        <f>('ANNEXURE B &amp; C'!AK$3)</f>
        <v>440101</v>
      </c>
      <c r="B4764" s="2">
        <v>1061104</v>
      </c>
      <c r="C4764" s="2" t="s">
        <v>61</v>
      </c>
      <c r="D4764" s="20">
        <v>0</v>
      </c>
      <c r="E4764" s="20">
        <v>0</v>
      </c>
      <c r="F4764" s="38">
        <f>('ANNEXURE B &amp; C'!AK$73)</f>
        <v>0</v>
      </c>
      <c r="G4764" s="9" t="str">
        <f t="shared" si="148"/>
        <v/>
      </c>
      <c r="H4764" s="52" t="str">
        <f t="shared" si="149"/>
        <v/>
      </c>
    </row>
    <row r="4765" spans="1:8">
      <c r="A4765" s="48" t="str">
        <f>('ANNEXURE B &amp; C'!AK$3)</f>
        <v>440101</v>
      </c>
      <c r="B4765" s="2">
        <v>1061106</v>
      </c>
      <c r="C4765" s="2" t="s">
        <v>62</v>
      </c>
      <c r="D4765" s="20">
        <v>0</v>
      </c>
      <c r="E4765" s="20">
        <v>0</v>
      </c>
      <c r="F4765" s="38">
        <f>('ANNEXURE B &amp; C'!AK$74)</f>
        <v>0</v>
      </c>
      <c r="G4765" s="9" t="str">
        <f t="shared" si="148"/>
        <v/>
      </c>
      <c r="H4765" s="52" t="str">
        <f t="shared" si="149"/>
        <v/>
      </c>
    </row>
    <row r="4766" spans="1:8">
      <c r="A4766" s="48" t="str">
        <f>('ANNEXURE B &amp; C'!AK$3)</f>
        <v>440101</v>
      </c>
      <c r="B4766" s="2">
        <v>1061201</v>
      </c>
      <c r="C4766" s="2" t="s">
        <v>63</v>
      </c>
      <c r="D4766" s="20">
        <v>0</v>
      </c>
      <c r="E4766" s="20">
        <v>0</v>
      </c>
      <c r="F4766" s="38">
        <f>('ANNEXURE B &amp; C'!AK$75)</f>
        <v>0</v>
      </c>
      <c r="G4766" s="9" t="str">
        <f t="shared" si="148"/>
        <v/>
      </c>
      <c r="H4766" s="52" t="str">
        <f t="shared" si="149"/>
        <v/>
      </c>
    </row>
    <row r="4767" spans="1:8">
      <c r="A4767" s="48" t="str">
        <f>('ANNEXURE B &amp; C'!AK$3)</f>
        <v>440101</v>
      </c>
      <c r="B4767" s="2">
        <v>1061203</v>
      </c>
      <c r="C4767" s="2" t="s">
        <v>64</v>
      </c>
      <c r="D4767" s="20">
        <v>0</v>
      </c>
      <c r="E4767" s="20">
        <v>0</v>
      </c>
      <c r="F4767" s="38">
        <f>('ANNEXURE B &amp; C'!AK$76)</f>
        <v>0</v>
      </c>
      <c r="G4767" s="9" t="str">
        <f t="shared" si="148"/>
        <v/>
      </c>
      <c r="H4767" s="52" t="str">
        <f t="shared" si="149"/>
        <v/>
      </c>
    </row>
    <row r="4768" spans="1:8">
      <c r="A4768" s="48" t="str">
        <f>('ANNEXURE B &amp; C'!AK$3)</f>
        <v>440101</v>
      </c>
      <c r="B4768" s="2">
        <v>1061204</v>
      </c>
      <c r="C4768" s="2" t="s">
        <v>65</v>
      </c>
      <c r="D4768" s="20">
        <v>0</v>
      </c>
      <c r="E4768" s="20">
        <v>0</v>
      </c>
      <c r="F4768" s="38">
        <f>('ANNEXURE B &amp; C'!AK$77)</f>
        <v>0</v>
      </c>
      <c r="G4768" s="9" t="str">
        <f t="shared" si="148"/>
        <v/>
      </c>
      <c r="H4768" s="52" t="str">
        <f t="shared" si="149"/>
        <v/>
      </c>
    </row>
    <row r="4769" spans="1:8">
      <c r="A4769" s="48" t="str">
        <f>('ANNEXURE B &amp; C'!AK$3)</f>
        <v>440101</v>
      </c>
      <c r="B4769" s="2">
        <v>1061501</v>
      </c>
      <c r="C4769" s="2" t="s">
        <v>66</v>
      </c>
      <c r="D4769" s="20">
        <v>70000</v>
      </c>
      <c r="E4769" s="20">
        <v>57029.23</v>
      </c>
      <c r="F4769" s="38">
        <f>('ANNEXURE B &amp; C'!AK$78)</f>
        <v>70000</v>
      </c>
      <c r="G4769" s="9" t="str">
        <f t="shared" si="148"/>
        <v/>
      </c>
      <c r="H4769" s="52">
        <f t="shared" si="149"/>
        <v>0</v>
      </c>
    </row>
    <row r="4770" spans="1:8">
      <c r="A4770" s="48" t="str">
        <f>('ANNEXURE B &amp; C'!AK$3)</f>
        <v>440101</v>
      </c>
      <c r="B4770" s="2">
        <v>1061502</v>
      </c>
      <c r="C4770" s="2" t="s">
        <v>67</v>
      </c>
      <c r="D4770" s="20">
        <v>0</v>
      </c>
      <c r="E4770" s="20">
        <v>0</v>
      </c>
      <c r="F4770" s="38">
        <f>('ANNEXURE B &amp; C'!AK$79)</f>
        <v>0</v>
      </c>
      <c r="G4770" s="9" t="str">
        <f t="shared" si="148"/>
        <v/>
      </c>
      <c r="H4770" s="52" t="str">
        <f t="shared" si="149"/>
        <v/>
      </c>
    </row>
    <row r="4771" spans="1:8">
      <c r="A4771" s="48" t="str">
        <f>('ANNEXURE B &amp; C'!AK$3)</f>
        <v>440101</v>
      </c>
      <c r="B4771" s="2">
        <v>1061507</v>
      </c>
      <c r="C4771" s="2" t="s">
        <v>68</v>
      </c>
      <c r="D4771" s="20">
        <v>0</v>
      </c>
      <c r="E4771" s="20">
        <v>0</v>
      </c>
      <c r="F4771" s="38">
        <f>('ANNEXURE B &amp; C'!AK$80)</f>
        <v>0</v>
      </c>
      <c r="G4771" s="9" t="str">
        <f t="shared" si="148"/>
        <v/>
      </c>
      <c r="H4771" s="52" t="str">
        <f t="shared" si="149"/>
        <v/>
      </c>
    </row>
    <row r="4772" spans="1:8">
      <c r="A4772" s="48" t="str">
        <f>('ANNEXURE B &amp; C'!AK$3)</f>
        <v>440101</v>
      </c>
      <c r="B4772" s="2">
        <v>1061508</v>
      </c>
      <c r="C4772" s="2" t="s">
        <v>69</v>
      </c>
      <c r="D4772" s="20">
        <v>0</v>
      </c>
      <c r="E4772" s="20">
        <v>0</v>
      </c>
      <c r="F4772" s="38">
        <f>('ANNEXURE B &amp; C'!AK$81)</f>
        <v>0</v>
      </c>
      <c r="G4772" s="9" t="str">
        <f t="shared" si="148"/>
        <v/>
      </c>
      <c r="H4772" s="52" t="str">
        <f t="shared" si="149"/>
        <v/>
      </c>
    </row>
    <row r="4773" spans="1:8">
      <c r="A4773" s="48" t="str">
        <f>('ANNEXURE B &amp; C'!AK$3)</f>
        <v>440101</v>
      </c>
      <c r="B4773" s="2">
        <v>1061701</v>
      </c>
      <c r="C4773" s="2" t="s">
        <v>70</v>
      </c>
      <c r="D4773" s="20">
        <v>0</v>
      </c>
      <c r="E4773" s="20">
        <v>0</v>
      </c>
      <c r="F4773" s="38">
        <f>('ANNEXURE B &amp; C'!AK$82)</f>
        <v>0</v>
      </c>
      <c r="G4773" s="9" t="str">
        <f t="shared" si="148"/>
        <v/>
      </c>
      <c r="H4773" s="52" t="str">
        <f t="shared" si="149"/>
        <v/>
      </c>
    </row>
    <row r="4774" spans="1:8">
      <c r="A4774" s="48" t="str">
        <f>('ANNEXURE B &amp; C'!AK$3)</f>
        <v>440101</v>
      </c>
      <c r="B4774" s="2">
        <v>1061705</v>
      </c>
      <c r="C4774" s="2" t="s">
        <v>71</v>
      </c>
      <c r="D4774" s="20">
        <v>0</v>
      </c>
      <c r="E4774" s="20">
        <v>0</v>
      </c>
      <c r="F4774" s="38">
        <f>('ANNEXURE B &amp; C'!AK$83)</f>
        <v>0</v>
      </c>
      <c r="G4774" s="9" t="str">
        <f t="shared" si="148"/>
        <v/>
      </c>
      <c r="H4774" s="52" t="str">
        <f t="shared" si="149"/>
        <v/>
      </c>
    </row>
    <row r="4775" spans="1:8">
      <c r="A4775" s="48" t="str">
        <f>('ANNEXURE B &amp; C'!AK$3)</f>
        <v>440101</v>
      </c>
      <c r="B4775" s="2">
        <v>1061799</v>
      </c>
      <c r="C4775" s="2" t="s">
        <v>72</v>
      </c>
      <c r="D4775" s="20">
        <v>12000</v>
      </c>
      <c r="E4775" s="20">
        <v>0</v>
      </c>
      <c r="F4775" s="38">
        <f>('ANNEXURE B &amp; C'!AK$84)</f>
        <v>6000</v>
      </c>
      <c r="G4775" s="9">
        <v>6000</v>
      </c>
      <c r="H4775" s="52">
        <f t="shared" si="149"/>
        <v>-0.5</v>
      </c>
    </row>
    <row r="4776" spans="1:8">
      <c r="A4776" s="48" t="str">
        <f>('ANNEXURE B &amp; C'!AK$3)</f>
        <v>440101</v>
      </c>
      <c r="B4776" s="2">
        <v>1061800</v>
      </c>
      <c r="C4776" s="2" t="s">
        <v>73</v>
      </c>
      <c r="D4776" s="20">
        <v>0</v>
      </c>
      <c r="E4776" s="20">
        <v>0</v>
      </c>
      <c r="F4776" s="38">
        <f>('ANNEXURE B &amp; C'!AK$85)</f>
        <v>0</v>
      </c>
      <c r="G4776" s="9" t="str">
        <f t="shared" si="148"/>
        <v/>
      </c>
      <c r="H4776" s="52" t="str">
        <f t="shared" si="149"/>
        <v/>
      </c>
    </row>
    <row r="4777" spans="1:8">
      <c r="A4777" s="48" t="str">
        <f>('ANNEXURE B &amp; C'!AK$3)</f>
        <v>440101</v>
      </c>
      <c r="B4777" s="2">
        <v>1061801</v>
      </c>
      <c r="C4777" s="2" t="s">
        <v>74</v>
      </c>
      <c r="D4777" s="20">
        <v>2120</v>
      </c>
      <c r="E4777" s="20">
        <v>175.44</v>
      </c>
      <c r="F4777" s="38">
        <f>('ANNEXURE B &amp; C'!AK$86)</f>
        <v>2120</v>
      </c>
      <c r="G4777" s="9" t="str">
        <f t="shared" si="148"/>
        <v/>
      </c>
      <c r="H4777" s="52">
        <f t="shared" si="149"/>
        <v>0</v>
      </c>
    </row>
    <row r="4778" spans="1:8">
      <c r="A4778" s="48" t="str">
        <f>('ANNEXURE B &amp; C'!AK$3)</f>
        <v>440101</v>
      </c>
      <c r="B4778" s="2">
        <v>1061802</v>
      </c>
      <c r="C4778" s="2" t="s">
        <v>75</v>
      </c>
      <c r="D4778" s="20">
        <v>0</v>
      </c>
      <c r="E4778" s="20">
        <v>0</v>
      </c>
      <c r="F4778" s="38">
        <f>('ANNEXURE B &amp; C'!AK$87)</f>
        <v>0</v>
      </c>
      <c r="G4778" s="9" t="str">
        <f t="shared" si="148"/>
        <v/>
      </c>
      <c r="H4778" s="52" t="str">
        <f t="shared" si="149"/>
        <v/>
      </c>
    </row>
    <row r="4779" spans="1:8">
      <c r="A4779" s="48" t="str">
        <f>('ANNEXURE B &amp; C'!AK$3)</f>
        <v>440101</v>
      </c>
      <c r="B4779" s="2">
        <v>1061805</v>
      </c>
      <c r="C4779" s="2" t="s">
        <v>76</v>
      </c>
      <c r="D4779" s="20">
        <v>0</v>
      </c>
      <c r="E4779" s="20">
        <v>0</v>
      </c>
      <c r="F4779" s="38">
        <f>('ANNEXURE B &amp; C'!AK$88)</f>
        <v>0</v>
      </c>
      <c r="G4779" s="9" t="str">
        <f t="shared" si="148"/>
        <v/>
      </c>
      <c r="H4779" s="52" t="str">
        <f t="shared" si="149"/>
        <v/>
      </c>
    </row>
    <row r="4780" spans="1:8">
      <c r="A4780" s="48" t="str">
        <f>('ANNEXURE B &amp; C'!AK$3)</f>
        <v>440101</v>
      </c>
      <c r="B4780" s="2">
        <v>1061806</v>
      </c>
      <c r="C4780" s="2" t="s">
        <v>77</v>
      </c>
      <c r="D4780" s="20">
        <v>21200</v>
      </c>
      <c r="E4780" s="20">
        <v>3690</v>
      </c>
      <c r="F4780" s="38">
        <f>('ANNEXURE B &amp; C'!AK$89)</f>
        <v>21200</v>
      </c>
      <c r="G4780" s="9" t="str">
        <f t="shared" si="148"/>
        <v/>
      </c>
      <c r="H4780" s="52">
        <f t="shared" si="149"/>
        <v>0</v>
      </c>
    </row>
    <row r="4781" spans="1:8">
      <c r="A4781" s="48" t="str">
        <f>('ANNEXURE B &amp; C'!AK$3)</f>
        <v>440101</v>
      </c>
      <c r="B4781" s="2">
        <v>1061899</v>
      </c>
      <c r="C4781" s="2" t="s">
        <v>78</v>
      </c>
      <c r="D4781" s="20">
        <v>0</v>
      </c>
      <c r="E4781" s="20">
        <v>0</v>
      </c>
      <c r="F4781" s="38">
        <f>('ANNEXURE B &amp; C'!AK$90)</f>
        <v>0</v>
      </c>
      <c r="G4781" s="9" t="str">
        <f t="shared" si="148"/>
        <v/>
      </c>
      <c r="H4781" s="52" t="str">
        <f t="shared" si="149"/>
        <v/>
      </c>
    </row>
    <row r="4782" spans="1:8">
      <c r="A4782" s="48" t="str">
        <f>('ANNEXURE B &amp; C'!AK$3)</f>
        <v>440101</v>
      </c>
      <c r="B4782" s="2">
        <v>1061900</v>
      </c>
      <c r="C4782" s="2" t="s">
        <v>79</v>
      </c>
      <c r="D4782" s="20">
        <v>33920</v>
      </c>
      <c r="E4782" s="20">
        <v>6278.54</v>
      </c>
      <c r="F4782" s="38">
        <f>('ANNEXURE B &amp; C'!AK$91)</f>
        <v>33920</v>
      </c>
      <c r="G4782" s="9" t="str">
        <f t="shared" si="148"/>
        <v/>
      </c>
      <c r="H4782" s="52">
        <f t="shared" si="149"/>
        <v>0</v>
      </c>
    </row>
    <row r="4783" spans="1:8">
      <c r="A4783" s="48" t="str">
        <f>('ANNEXURE B &amp; C'!AK$3)</f>
        <v>440101</v>
      </c>
      <c r="B4783" s="2">
        <v>1061902</v>
      </c>
      <c r="C4783" s="2" t="s">
        <v>80</v>
      </c>
      <c r="D4783" s="20">
        <v>11660</v>
      </c>
      <c r="E4783" s="20">
        <v>0</v>
      </c>
      <c r="F4783" s="38">
        <f>('ANNEXURE B &amp; C'!AK$92)</f>
        <v>3000</v>
      </c>
      <c r="G4783" s="9">
        <v>3000</v>
      </c>
      <c r="H4783" s="52">
        <f t="shared" si="149"/>
        <v>-0.74271012006861059</v>
      </c>
    </row>
    <row r="4784" spans="1:8">
      <c r="A4784" s="48" t="str">
        <f>('ANNEXURE B &amp; C'!AK$3)</f>
        <v>440101</v>
      </c>
      <c r="B4784" s="2">
        <v>1061903</v>
      </c>
      <c r="C4784" s="2" t="s">
        <v>81</v>
      </c>
      <c r="D4784" s="20">
        <v>0</v>
      </c>
      <c r="E4784" s="20">
        <v>0</v>
      </c>
      <c r="F4784" s="38">
        <f>('ANNEXURE B &amp; C'!AK$93)</f>
        <v>0</v>
      </c>
      <c r="G4784" s="9" t="str">
        <f t="shared" si="148"/>
        <v/>
      </c>
      <c r="H4784" s="52" t="str">
        <f t="shared" si="149"/>
        <v/>
      </c>
    </row>
    <row r="4785" spans="1:8">
      <c r="A4785" s="48" t="str">
        <f>('ANNEXURE B &amp; C'!AK$3)</f>
        <v>440101</v>
      </c>
      <c r="B4785" s="2">
        <v>1061904</v>
      </c>
      <c r="C4785" s="2" t="s">
        <v>82</v>
      </c>
      <c r="D4785" s="20">
        <v>0</v>
      </c>
      <c r="E4785" s="20">
        <v>0</v>
      </c>
      <c r="F4785" s="38">
        <f>('ANNEXURE B &amp; C'!AK$94)</f>
        <v>0</v>
      </c>
      <c r="G4785" s="9" t="str">
        <f t="shared" si="148"/>
        <v/>
      </c>
      <c r="H4785" s="52" t="str">
        <f t="shared" si="149"/>
        <v/>
      </c>
    </row>
    <row r="4786" spans="1:8">
      <c r="A4786" s="48" t="str">
        <f>('ANNEXURE B &amp; C'!AK$3)</f>
        <v>440101</v>
      </c>
      <c r="B4786" s="2">
        <v>1062001</v>
      </c>
      <c r="C4786" s="2" t="s">
        <v>83</v>
      </c>
      <c r="D4786" s="20">
        <v>0</v>
      </c>
      <c r="E4786" s="20">
        <v>0</v>
      </c>
      <c r="F4786" s="38">
        <f>('ANNEXURE B &amp; C'!AK$95)</f>
        <v>0</v>
      </c>
      <c r="G4786" s="9" t="str">
        <f t="shared" si="148"/>
        <v/>
      </c>
      <c r="H4786" s="52" t="str">
        <f t="shared" si="149"/>
        <v/>
      </c>
    </row>
    <row r="4787" spans="1:8">
      <c r="A4787" s="48" t="str">
        <f>('ANNEXURE B &amp; C'!AK$3)</f>
        <v>440101</v>
      </c>
      <c r="B4787" s="2">
        <v>1062003</v>
      </c>
      <c r="C4787" s="2" t="s">
        <v>84</v>
      </c>
      <c r="D4787" s="20">
        <v>0</v>
      </c>
      <c r="E4787" s="20">
        <v>0</v>
      </c>
      <c r="F4787" s="38">
        <f>('ANNEXURE B &amp; C'!AK$96)</f>
        <v>0</v>
      </c>
      <c r="G4787" s="9" t="str">
        <f t="shared" si="148"/>
        <v/>
      </c>
      <c r="H4787" s="52" t="str">
        <f t="shared" si="149"/>
        <v/>
      </c>
    </row>
    <row r="4788" spans="1:8">
      <c r="A4788" s="48" t="str">
        <f>('ANNEXURE B &amp; C'!AK$3)</f>
        <v>440101</v>
      </c>
      <c r="B4788" s="2">
        <v>1062009</v>
      </c>
      <c r="C4788" s="2" t="s">
        <v>85</v>
      </c>
      <c r="D4788" s="20">
        <v>0</v>
      </c>
      <c r="E4788" s="20">
        <v>0</v>
      </c>
      <c r="F4788" s="38">
        <f>('ANNEXURE B &amp; C'!AK$97)</f>
        <v>0</v>
      </c>
      <c r="G4788" s="9" t="str">
        <f t="shared" si="148"/>
        <v/>
      </c>
      <c r="H4788" s="52" t="str">
        <f t="shared" si="149"/>
        <v/>
      </c>
    </row>
    <row r="4789" spans="1:8">
      <c r="A4789" s="48" t="str">
        <f>('ANNEXURE B &amp; C'!AK$3)</f>
        <v>440101</v>
      </c>
      <c r="B4789" s="2">
        <v>1062010</v>
      </c>
      <c r="C4789" s="2" t="s">
        <v>86</v>
      </c>
      <c r="D4789" s="20">
        <v>0</v>
      </c>
      <c r="E4789" s="20">
        <v>0</v>
      </c>
      <c r="F4789" s="38">
        <f>('ANNEXURE B &amp; C'!AK$98)</f>
        <v>0</v>
      </c>
      <c r="G4789" s="9" t="str">
        <f t="shared" si="148"/>
        <v/>
      </c>
      <c r="H4789" s="52" t="str">
        <f t="shared" si="149"/>
        <v/>
      </c>
    </row>
    <row r="4790" spans="1:8">
      <c r="A4790" s="48" t="str">
        <f>('ANNEXURE B &amp; C'!AK$3)</f>
        <v>440101</v>
      </c>
      <c r="B4790" s="2">
        <v>1062201</v>
      </c>
      <c r="C4790" s="2" t="s">
        <v>87</v>
      </c>
      <c r="D4790" s="20">
        <v>0</v>
      </c>
      <c r="E4790" s="20">
        <v>0</v>
      </c>
      <c r="F4790" s="38">
        <f>('ANNEXURE B &amp; C'!AK$99)</f>
        <v>0</v>
      </c>
      <c r="G4790" s="9" t="str">
        <f t="shared" si="148"/>
        <v/>
      </c>
      <c r="H4790" s="52" t="str">
        <f t="shared" si="149"/>
        <v/>
      </c>
    </row>
    <row r="4791" spans="1:8">
      <c r="A4791" s="48" t="str">
        <f>('ANNEXURE B &amp; C'!AK$3)</f>
        <v>440101</v>
      </c>
      <c r="B4791" s="3">
        <v>1066990</v>
      </c>
      <c r="C4791" s="3" t="s">
        <v>88</v>
      </c>
      <c r="D4791" s="39">
        <v>799520</v>
      </c>
      <c r="E4791" s="39">
        <v>434606.24</v>
      </c>
      <c r="F4791" s="39">
        <f>SUM(F4738:F4790)</f>
        <v>1496560</v>
      </c>
      <c r="G4791" s="9" t="str">
        <f t="shared" si="148"/>
        <v/>
      </c>
      <c r="H4791" s="52">
        <f t="shared" si="149"/>
        <v>0.87182309385631374</v>
      </c>
    </row>
    <row r="4792" spans="1:8">
      <c r="B4792" s="1"/>
      <c r="C4792" s="1"/>
      <c r="D4792" s="31"/>
      <c r="E4792" s="31"/>
      <c r="F4792" s="31"/>
      <c r="G4792" s="9" t="str">
        <f t="shared" si="148"/>
        <v/>
      </c>
      <c r="H4792" s="52" t="str">
        <f t="shared" si="149"/>
        <v/>
      </c>
    </row>
    <row r="4793" spans="1:8">
      <c r="A4793" s="48" t="str">
        <f>('ANNEXURE B &amp; C'!AK$3)</f>
        <v>440101</v>
      </c>
      <c r="B4793" s="1">
        <v>1080000</v>
      </c>
      <c r="C4793" s="1" t="s">
        <v>89</v>
      </c>
      <c r="D4793" s="31"/>
      <c r="E4793" s="31"/>
      <c r="F4793" s="31"/>
      <c r="G4793" s="9" t="str">
        <f t="shared" si="148"/>
        <v/>
      </c>
      <c r="H4793" s="52" t="str">
        <f t="shared" si="149"/>
        <v/>
      </c>
    </row>
    <row r="4794" spans="1:8">
      <c r="A4794" s="48" t="str">
        <f>('ANNEXURE B &amp; C'!AK$3)</f>
        <v>440101</v>
      </c>
      <c r="B4794" s="2">
        <v>1088020</v>
      </c>
      <c r="C4794" s="2" t="s">
        <v>90</v>
      </c>
      <c r="D4794" s="20">
        <v>0</v>
      </c>
      <c r="E4794" s="20">
        <v>0</v>
      </c>
      <c r="F4794" s="38">
        <f>('ANNEXURE B &amp; C'!AK$103)</f>
        <v>0</v>
      </c>
      <c r="G4794" s="9" t="str">
        <f t="shared" si="148"/>
        <v/>
      </c>
      <c r="H4794" s="52" t="str">
        <f t="shared" si="149"/>
        <v/>
      </c>
    </row>
    <row r="4795" spans="1:8">
      <c r="A4795" s="48" t="str">
        <f>('ANNEXURE B &amp; C'!AK$3)</f>
        <v>440101</v>
      </c>
      <c r="B4795" s="2">
        <v>1088080</v>
      </c>
      <c r="C4795" s="2" t="s">
        <v>91</v>
      </c>
      <c r="D4795" s="20">
        <v>0</v>
      </c>
      <c r="E4795" s="20">
        <v>0</v>
      </c>
      <c r="F4795" s="38">
        <f>('ANNEXURE B &amp; C'!AK$104)</f>
        <v>0</v>
      </c>
      <c r="G4795" s="9" t="str">
        <f t="shared" si="148"/>
        <v/>
      </c>
      <c r="H4795" s="52" t="str">
        <f t="shared" si="149"/>
        <v/>
      </c>
    </row>
    <row r="4796" spans="1:8">
      <c r="A4796" s="48" t="str">
        <f>('ANNEXURE B &amp; C'!AK$3)</f>
        <v>440101</v>
      </c>
      <c r="B4796" s="2">
        <v>1088081</v>
      </c>
      <c r="C4796" s="2" t="s">
        <v>92</v>
      </c>
      <c r="D4796" s="20">
        <v>0</v>
      </c>
      <c r="E4796" s="20">
        <v>0</v>
      </c>
      <c r="F4796" s="38">
        <f>('ANNEXURE B &amp; C'!AK$105)</f>
        <v>0</v>
      </c>
      <c r="G4796" s="9" t="str">
        <f t="shared" si="148"/>
        <v/>
      </c>
      <c r="H4796" s="52" t="str">
        <f t="shared" si="149"/>
        <v/>
      </c>
    </row>
    <row r="4797" spans="1:8">
      <c r="A4797" s="48" t="str">
        <f>('ANNEXURE B &amp; C'!AK$3)</f>
        <v>440101</v>
      </c>
      <c r="B4797" s="2">
        <v>1088082</v>
      </c>
      <c r="C4797" s="2" t="s">
        <v>93</v>
      </c>
      <c r="D4797" s="20">
        <v>0</v>
      </c>
      <c r="E4797" s="20">
        <v>0</v>
      </c>
      <c r="F4797" s="38">
        <f>('ANNEXURE B &amp; C'!AK$106)</f>
        <v>0</v>
      </c>
      <c r="G4797" s="9" t="str">
        <f t="shared" si="148"/>
        <v/>
      </c>
      <c r="H4797" s="52" t="str">
        <f t="shared" si="149"/>
        <v/>
      </c>
    </row>
    <row r="4798" spans="1:8">
      <c r="A4798" s="48" t="str">
        <f>('ANNEXURE B &amp; C'!AK$3)</f>
        <v>440101</v>
      </c>
      <c r="B4798" s="2">
        <v>1088083</v>
      </c>
      <c r="C4798" s="2" t="s">
        <v>94</v>
      </c>
      <c r="D4798" s="20">
        <v>0</v>
      </c>
      <c r="E4798" s="20">
        <v>0</v>
      </c>
      <c r="F4798" s="38">
        <f>('ANNEXURE B &amp; C'!AK$107)</f>
        <v>0</v>
      </c>
      <c r="G4798" s="9" t="str">
        <f t="shared" si="148"/>
        <v/>
      </c>
      <c r="H4798" s="52" t="str">
        <f t="shared" si="149"/>
        <v/>
      </c>
    </row>
    <row r="4799" spans="1:8">
      <c r="A4799" s="48" t="str">
        <f>('ANNEXURE B &amp; C'!AK$3)</f>
        <v>440101</v>
      </c>
      <c r="B4799" s="2">
        <v>1088084</v>
      </c>
      <c r="C4799" s="2" t="s">
        <v>95</v>
      </c>
      <c r="D4799" s="20">
        <v>0</v>
      </c>
      <c r="E4799" s="20">
        <v>0</v>
      </c>
      <c r="F4799" s="38">
        <f>('ANNEXURE B &amp; C'!AK$108)</f>
        <v>0</v>
      </c>
      <c r="G4799" s="9" t="str">
        <f t="shared" si="148"/>
        <v/>
      </c>
      <c r="H4799" s="52" t="str">
        <f t="shared" si="149"/>
        <v/>
      </c>
    </row>
    <row r="4800" spans="1:8">
      <c r="A4800" s="48" t="str">
        <f>('ANNEXURE B &amp; C'!AK$3)</f>
        <v>440101</v>
      </c>
      <c r="B4800" s="2">
        <v>1088085</v>
      </c>
      <c r="C4800" s="2" t="s">
        <v>96</v>
      </c>
      <c r="D4800" s="20">
        <v>0</v>
      </c>
      <c r="E4800" s="20">
        <v>0</v>
      </c>
      <c r="F4800" s="38">
        <f>('ANNEXURE B &amp; C'!AK$109)</f>
        <v>0</v>
      </c>
      <c r="G4800" s="9" t="str">
        <f t="shared" si="148"/>
        <v/>
      </c>
      <c r="H4800" s="52" t="str">
        <f t="shared" si="149"/>
        <v/>
      </c>
    </row>
    <row r="4801" spans="1:8">
      <c r="A4801" s="48" t="str">
        <f>('ANNEXURE B &amp; C'!AK$3)</f>
        <v>440101</v>
      </c>
      <c r="B4801" s="2">
        <v>1088110</v>
      </c>
      <c r="C4801" s="2" t="s">
        <v>61</v>
      </c>
      <c r="D4801" s="20">
        <v>0</v>
      </c>
      <c r="E4801" s="20">
        <v>0</v>
      </c>
      <c r="F4801" s="38">
        <f>('ANNEXURE B &amp; C'!AK$110)</f>
        <v>0</v>
      </c>
      <c r="G4801" s="9" t="str">
        <f t="shared" si="148"/>
        <v/>
      </c>
      <c r="H4801" s="52" t="str">
        <f t="shared" si="149"/>
        <v/>
      </c>
    </row>
    <row r="4802" spans="1:8">
      <c r="A4802" s="48" t="str">
        <f>('ANNEXURE B &amp; C'!AK$3)</f>
        <v>440101</v>
      </c>
      <c r="B4802" s="2">
        <v>1088180</v>
      </c>
      <c r="C4802" s="2" t="s">
        <v>97</v>
      </c>
      <c r="D4802" s="20">
        <v>0</v>
      </c>
      <c r="E4802" s="20">
        <v>0</v>
      </c>
      <c r="F4802" s="38">
        <f>('ANNEXURE B &amp; C'!AK$111)</f>
        <v>0</v>
      </c>
      <c r="G4802" s="9" t="str">
        <f t="shared" si="148"/>
        <v/>
      </c>
      <c r="H4802" s="52" t="str">
        <f t="shared" si="149"/>
        <v/>
      </c>
    </row>
    <row r="4803" spans="1:8">
      <c r="A4803" s="48" t="str">
        <f>('ANNEXURE B &amp; C'!AK$3)</f>
        <v>440101</v>
      </c>
      <c r="B4803" s="3">
        <v>1088990</v>
      </c>
      <c r="C4803" s="3" t="s">
        <v>98</v>
      </c>
      <c r="D4803" s="39">
        <v>0</v>
      </c>
      <c r="E4803" s="39">
        <v>0</v>
      </c>
      <c r="F4803" s="39">
        <f>SUM(F4793:F4802)</f>
        <v>0</v>
      </c>
      <c r="G4803" s="9" t="str">
        <f t="shared" si="148"/>
        <v/>
      </c>
      <c r="H4803" s="52" t="str">
        <f t="shared" si="149"/>
        <v/>
      </c>
    </row>
    <row r="4804" spans="1:8">
      <c r="B4804" s="1"/>
      <c r="C4804" s="1"/>
      <c r="D4804" s="31"/>
      <c r="E4804" s="31"/>
      <c r="F4804" s="31"/>
      <c r="G4804" s="9" t="str">
        <f t="shared" si="148"/>
        <v/>
      </c>
      <c r="H4804" s="52" t="str">
        <f t="shared" si="149"/>
        <v/>
      </c>
    </row>
    <row r="4805" spans="1:8" ht="15.75" thickBot="1">
      <c r="A4805" s="48" t="str">
        <f>('ANNEXURE B &amp; C'!AK$3)</f>
        <v>440101</v>
      </c>
      <c r="B4805" s="4">
        <v>1089995</v>
      </c>
      <c r="C4805" s="4" t="s">
        <v>99</v>
      </c>
      <c r="D4805" s="40">
        <v>799520</v>
      </c>
      <c r="E4805" s="40">
        <v>434606.24</v>
      </c>
      <c r="F4805" s="40">
        <f>SUM(F4803+F4791)</f>
        <v>1496560</v>
      </c>
      <c r="G4805" s="9" t="str">
        <f t="shared" si="148"/>
        <v/>
      </c>
      <c r="H4805" s="52">
        <f t="shared" si="149"/>
        <v>0.87182309385631374</v>
      </c>
    </row>
    <row r="4806" spans="1:8" ht="15.75" thickTop="1">
      <c r="B4806" s="1"/>
      <c r="C4806" s="1"/>
      <c r="D4806" s="31"/>
      <c r="E4806" s="31"/>
      <c r="F4806" s="31"/>
      <c r="G4806" s="9" t="str">
        <f t="shared" si="148"/>
        <v/>
      </c>
      <c r="H4806" s="52" t="str">
        <f t="shared" si="149"/>
        <v/>
      </c>
    </row>
    <row r="4807" spans="1:8">
      <c r="A4807" s="48" t="str">
        <f>('ANNEXURE B &amp; C'!AK$3)</f>
        <v>440101</v>
      </c>
      <c r="B4807" s="1">
        <v>1100000</v>
      </c>
      <c r="C4807" s="1" t="s">
        <v>100</v>
      </c>
      <c r="D4807" s="31"/>
      <c r="E4807" s="31"/>
      <c r="F4807" s="31"/>
      <c r="G4807" s="9" t="str">
        <f t="shared" si="148"/>
        <v/>
      </c>
      <c r="H4807" s="52" t="str">
        <f t="shared" si="149"/>
        <v/>
      </c>
    </row>
    <row r="4808" spans="1:8">
      <c r="A4808" s="48" t="str">
        <f>('ANNEXURE B &amp; C'!AK$3)</f>
        <v>440101</v>
      </c>
      <c r="B4808" s="2">
        <v>1101200</v>
      </c>
      <c r="C4808" s="2" t="s">
        <v>101</v>
      </c>
      <c r="D4808" s="20">
        <v>0</v>
      </c>
      <c r="E4808" s="20">
        <v>0</v>
      </c>
      <c r="F4808" s="38">
        <f>('ANNEXURE B &amp; C'!AK$117)</f>
        <v>0</v>
      </c>
      <c r="G4808" s="9" t="str">
        <f t="shared" si="148"/>
        <v/>
      </c>
      <c r="H4808" s="52" t="str">
        <f t="shared" si="149"/>
        <v/>
      </c>
    </row>
    <row r="4809" spans="1:8">
      <c r="A4809" s="48" t="str">
        <f>('ANNEXURE B &amp; C'!AK$3)</f>
        <v>440101</v>
      </c>
      <c r="B4809" s="2">
        <v>1101201</v>
      </c>
      <c r="C4809" s="2" t="s">
        <v>102</v>
      </c>
      <c r="D4809" s="20">
        <v>0</v>
      </c>
      <c r="E4809" s="20">
        <v>0</v>
      </c>
      <c r="F4809" s="38">
        <f>('ANNEXURE B &amp; C'!AK$118)</f>
        <v>0</v>
      </c>
      <c r="G4809" s="9" t="str">
        <f t="shared" si="148"/>
        <v/>
      </c>
      <c r="H4809" s="52" t="str">
        <f t="shared" si="149"/>
        <v/>
      </c>
    </row>
    <row r="4810" spans="1:8">
      <c r="A4810" s="48" t="str">
        <f>('ANNEXURE B &amp; C'!AK$3)</f>
        <v>440101</v>
      </c>
      <c r="B4810" s="2">
        <v>1101203</v>
      </c>
      <c r="C4810" s="2" t="s">
        <v>103</v>
      </c>
      <c r="D4810" s="20">
        <v>0</v>
      </c>
      <c r="E4810" s="20">
        <v>0</v>
      </c>
      <c r="F4810" s="38">
        <f>('ANNEXURE B &amp; C'!AK$119)</f>
        <v>0</v>
      </c>
      <c r="G4810" s="9" t="str">
        <f t="shared" ref="G4810:G4873" si="150">IF(E4810&lt;0.01,"",IF(E4810&gt;F4810,"BUDGET ERROR - INSUFICIENT",""))</f>
        <v/>
      </c>
      <c r="H4810" s="52" t="str">
        <f t="shared" ref="H4810:H4873" si="151">IF(F4810&lt;0.1,"",IF(D4810=0,"NO ORIGINAL BUDGET",(F4810-D4810)/D4810))</f>
        <v/>
      </c>
    </row>
    <row r="4811" spans="1:8">
      <c r="A4811" s="48" t="str">
        <f>('ANNEXURE B &amp; C'!AK$3)</f>
        <v>440101</v>
      </c>
      <c r="B4811" s="2">
        <v>1101204</v>
      </c>
      <c r="C4811" s="2" t="s">
        <v>104</v>
      </c>
      <c r="D4811" s="20">
        <v>0</v>
      </c>
      <c r="E4811" s="20">
        <v>0</v>
      </c>
      <c r="F4811" s="38">
        <f>('ANNEXURE B &amp; C'!AK$120)</f>
        <v>0</v>
      </c>
      <c r="G4811" s="9" t="str">
        <f t="shared" si="150"/>
        <v/>
      </c>
      <c r="H4811" s="52" t="str">
        <f t="shared" si="151"/>
        <v/>
      </c>
    </row>
    <row r="4812" spans="1:8" ht="15.75" thickBot="1">
      <c r="A4812" s="48" t="str">
        <f>('ANNEXURE B &amp; C'!AK$3)</f>
        <v>440101</v>
      </c>
      <c r="B4812" s="4">
        <v>1109995</v>
      </c>
      <c r="C4812" s="4" t="s">
        <v>105</v>
      </c>
      <c r="D4812" s="40">
        <v>0</v>
      </c>
      <c r="E4812" s="40">
        <v>0</v>
      </c>
      <c r="F4812" s="40">
        <f>SUM(F4808:F4811)</f>
        <v>0</v>
      </c>
      <c r="G4812" s="9" t="str">
        <f t="shared" si="150"/>
        <v/>
      </c>
      <c r="H4812" s="52" t="str">
        <f t="shared" si="151"/>
        <v/>
      </c>
    </row>
    <row r="4813" spans="1:8" ht="15.75" thickTop="1">
      <c r="B4813" s="1"/>
      <c r="C4813" s="1"/>
      <c r="D4813" s="31"/>
      <c r="E4813" s="31"/>
      <c r="F4813" s="31"/>
      <c r="G4813" s="9" t="str">
        <f t="shared" si="150"/>
        <v/>
      </c>
      <c r="H4813" s="52" t="str">
        <f t="shared" si="151"/>
        <v/>
      </c>
    </row>
    <row r="4814" spans="1:8">
      <c r="A4814" s="48" t="str">
        <f>('ANNEXURE B &amp; C'!AK$3)</f>
        <v>440101</v>
      </c>
      <c r="B4814" s="1">
        <v>1120000</v>
      </c>
      <c r="C4814" s="1" t="s">
        <v>106</v>
      </c>
      <c r="D4814" s="31"/>
      <c r="E4814" s="31"/>
      <c r="F4814" s="31"/>
      <c r="G4814" s="9" t="str">
        <f t="shared" si="150"/>
        <v/>
      </c>
      <c r="H4814" s="52" t="str">
        <f t="shared" si="151"/>
        <v/>
      </c>
    </row>
    <row r="4815" spans="1:8">
      <c r="A4815" s="48" t="str">
        <f>('ANNEXURE B &amp; C'!AK$3)</f>
        <v>440101</v>
      </c>
      <c r="B4815" s="2">
        <v>1120300</v>
      </c>
      <c r="C4815" s="2" t="s">
        <v>106</v>
      </c>
      <c r="D4815" s="20">
        <v>0</v>
      </c>
      <c r="E4815" s="20">
        <v>0</v>
      </c>
      <c r="F4815" s="38">
        <f>('ANNEXURE B &amp; C'!AK$124)</f>
        <v>0</v>
      </c>
      <c r="G4815" s="9" t="str">
        <f t="shared" si="150"/>
        <v/>
      </c>
      <c r="H4815" s="52" t="str">
        <f t="shared" si="151"/>
        <v/>
      </c>
    </row>
    <row r="4816" spans="1:8" ht="15.75" thickBot="1">
      <c r="A4816" s="48" t="str">
        <f>('ANNEXURE B &amp; C'!AK$3)</f>
        <v>440101</v>
      </c>
      <c r="B4816" s="4">
        <v>1129990</v>
      </c>
      <c r="C4816" s="4" t="s">
        <v>107</v>
      </c>
      <c r="D4816" s="40">
        <v>0</v>
      </c>
      <c r="E4816" s="40">
        <v>0</v>
      </c>
      <c r="F4816" s="40">
        <f>SUM(F4814:F4815)</f>
        <v>0</v>
      </c>
      <c r="G4816" s="9" t="str">
        <f t="shared" si="150"/>
        <v/>
      </c>
      <c r="H4816" s="52" t="str">
        <f t="shared" si="151"/>
        <v/>
      </c>
    </row>
    <row r="4817" spans="1:8" ht="15.75" thickTop="1">
      <c r="B4817" s="1"/>
      <c r="C4817" s="1"/>
      <c r="D4817" s="31"/>
      <c r="E4817" s="31"/>
      <c r="F4817" s="31"/>
      <c r="G4817" s="9" t="str">
        <f t="shared" si="150"/>
        <v/>
      </c>
      <c r="H4817" s="52" t="str">
        <f t="shared" si="151"/>
        <v/>
      </c>
    </row>
    <row r="4818" spans="1:8">
      <c r="A4818" s="48" t="str">
        <f>('ANNEXURE B &amp; C'!AK$3)</f>
        <v>440101</v>
      </c>
      <c r="B4818" s="1">
        <v>1130000</v>
      </c>
      <c r="C4818" s="1" t="s">
        <v>108</v>
      </c>
      <c r="D4818" s="31"/>
      <c r="E4818" s="31"/>
      <c r="F4818" s="31"/>
      <c r="G4818" s="9" t="str">
        <f t="shared" si="150"/>
        <v/>
      </c>
      <c r="H4818" s="52" t="str">
        <f t="shared" si="151"/>
        <v/>
      </c>
    </row>
    <row r="4819" spans="1:8">
      <c r="A4819" s="48" t="str">
        <f>('ANNEXURE B &amp; C'!AK$3)</f>
        <v>440101</v>
      </c>
      <c r="B4819" s="2">
        <v>1130200</v>
      </c>
      <c r="C4819" s="2" t="s">
        <v>109</v>
      </c>
      <c r="D4819" s="20">
        <v>0</v>
      </c>
      <c r="E4819" s="20">
        <v>0</v>
      </c>
      <c r="F4819" s="38">
        <f>('ANNEXURE B &amp; C'!AK$128)</f>
        <v>0</v>
      </c>
      <c r="G4819" s="9" t="str">
        <f t="shared" si="150"/>
        <v/>
      </c>
      <c r="H4819" s="52" t="str">
        <f t="shared" si="151"/>
        <v/>
      </c>
    </row>
    <row r="4820" spans="1:8">
      <c r="A4820" s="48" t="str">
        <f>('ANNEXURE B &amp; C'!AK$3)</f>
        <v>440101</v>
      </c>
      <c r="B4820" s="2">
        <v>1130201</v>
      </c>
      <c r="C4820" s="2" t="s">
        <v>110</v>
      </c>
      <c r="D4820" s="20">
        <v>0</v>
      </c>
      <c r="E4820" s="20">
        <v>0</v>
      </c>
      <c r="F4820" s="38">
        <f>('ANNEXURE B &amp; C'!AK$129)</f>
        <v>0</v>
      </c>
      <c r="G4820" s="9" t="str">
        <f t="shared" si="150"/>
        <v/>
      </c>
      <c r="H4820" s="52" t="str">
        <f t="shared" si="151"/>
        <v/>
      </c>
    </row>
    <row r="4821" spans="1:8" ht="15.75" thickBot="1">
      <c r="A4821" s="48" t="str">
        <f>('ANNEXURE B &amp; C'!AK$3)</f>
        <v>440101</v>
      </c>
      <c r="B4821" s="4">
        <v>1139995</v>
      </c>
      <c r="C4821" s="4" t="s">
        <v>111</v>
      </c>
      <c r="D4821" s="40">
        <v>0</v>
      </c>
      <c r="E4821" s="40">
        <v>0</v>
      </c>
      <c r="F4821" s="40">
        <f>SUM(F4818:F4820)</f>
        <v>0</v>
      </c>
      <c r="G4821" s="9" t="str">
        <f t="shared" si="150"/>
        <v/>
      </c>
      <c r="H4821" s="52" t="str">
        <f t="shared" si="151"/>
        <v/>
      </c>
    </row>
    <row r="4822" spans="1:8" ht="15.75" thickTop="1">
      <c r="B4822" s="1"/>
      <c r="C4822" s="1"/>
      <c r="D4822" s="31"/>
      <c r="E4822" s="31"/>
      <c r="F4822" s="31"/>
      <c r="G4822" s="9" t="str">
        <f t="shared" si="150"/>
        <v/>
      </c>
      <c r="H4822" s="52" t="str">
        <f t="shared" si="151"/>
        <v/>
      </c>
    </row>
    <row r="4823" spans="1:8" ht="15.75" thickBot="1">
      <c r="A4823" s="48" t="str">
        <f>('ANNEXURE B &amp; C'!AK$3)</f>
        <v>440101</v>
      </c>
      <c r="B4823" s="5">
        <v>1199998</v>
      </c>
      <c r="C4823" s="5" t="s">
        <v>112</v>
      </c>
      <c r="D4823" s="41">
        <v>2221905</v>
      </c>
      <c r="E4823" s="41">
        <v>1122707.33</v>
      </c>
      <c r="F4823" s="41">
        <f>SUM(F4821+F4816+F4812+F4805+F4733)</f>
        <v>2904843</v>
      </c>
      <c r="G4823" s="9" t="str">
        <f t="shared" si="150"/>
        <v/>
      </c>
      <c r="H4823" s="52">
        <f t="shared" si="151"/>
        <v>0.3073659764931444</v>
      </c>
    </row>
    <row r="4824" spans="1:8">
      <c r="B4824" s="1"/>
      <c r="C4824" s="1"/>
      <c r="D4824" s="31"/>
      <c r="E4824" s="31"/>
      <c r="F4824" s="31"/>
      <c r="G4824" s="9" t="str">
        <f t="shared" si="150"/>
        <v/>
      </c>
      <c r="H4824" s="52" t="str">
        <f t="shared" si="151"/>
        <v/>
      </c>
    </row>
    <row r="4825" spans="1:8">
      <c r="A4825" s="48" t="str">
        <f>('ANNEXURE B &amp; C'!AK$3)</f>
        <v>440101</v>
      </c>
      <c r="B4825" s="1">
        <v>2200000</v>
      </c>
      <c r="C4825" s="1" t="s">
        <v>113</v>
      </c>
      <c r="D4825" s="31"/>
      <c r="E4825" s="31"/>
      <c r="F4825" s="31"/>
      <c r="G4825" s="9" t="str">
        <f t="shared" si="150"/>
        <v/>
      </c>
      <c r="H4825" s="52" t="str">
        <f t="shared" si="151"/>
        <v/>
      </c>
    </row>
    <row r="4826" spans="1:8">
      <c r="B4826" s="1"/>
      <c r="C4826" s="1"/>
      <c r="D4826" s="31"/>
      <c r="E4826" s="31"/>
      <c r="F4826" s="31"/>
      <c r="G4826" s="9" t="str">
        <f t="shared" si="150"/>
        <v/>
      </c>
      <c r="H4826" s="52" t="str">
        <f t="shared" si="151"/>
        <v/>
      </c>
    </row>
    <row r="4827" spans="1:8">
      <c r="A4827" s="48" t="str">
        <f>('ANNEXURE B &amp; C'!AK$3)</f>
        <v>440101</v>
      </c>
      <c r="B4827" s="1">
        <v>2230000</v>
      </c>
      <c r="C4827" s="1" t="s">
        <v>114</v>
      </c>
      <c r="D4827" s="31"/>
      <c r="E4827" s="31"/>
      <c r="F4827" s="31"/>
      <c r="G4827" s="9" t="str">
        <f t="shared" si="150"/>
        <v/>
      </c>
      <c r="H4827" s="52" t="str">
        <f t="shared" si="151"/>
        <v/>
      </c>
    </row>
    <row r="4828" spans="1:8">
      <c r="A4828" s="48" t="str">
        <f>('ANNEXURE B &amp; C'!AK$3)</f>
        <v>440101</v>
      </c>
      <c r="B4828" s="2">
        <v>2231202</v>
      </c>
      <c r="C4828" s="2" t="s">
        <v>115</v>
      </c>
      <c r="D4828" s="20">
        <v>0</v>
      </c>
      <c r="E4828" s="20">
        <v>0</v>
      </c>
      <c r="F4828" s="38">
        <f>('ANNEXURE B &amp; C'!AK$137)</f>
        <v>0</v>
      </c>
      <c r="G4828" s="9" t="str">
        <f t="shared" si="150"/>
        <v/>
      </c>
      <c r="H4828" s="52" t="str">
        <f t="shared" si="151"/>
        <v/>
      </c>
    </row>
    <row r="4829" spans="1:8">
      <c r="A4829" s="48" t="str">
        <f>('ANNEXURE B &amp; C'!AK$3)</f>
        <v>440101</v>
      </c>
      <c r="B4829" s="2">
        <v>2231900</v>
      </c>
      <c r="C4829" s="2" t="s">
        <v>116</v>
      </c>
      <c r="D4829" s="20">
        <v>0</v>
      </c>
      <c r="E4829" s="20">
        <v>0</v>
      </c>
      <c r="F4829" s="38">
        <f>('ANNEXURE B &amp; C'!AK$138)</f>
        <v>0</v>
      </c>
      <c r="G4829" s="9" t="str">
        <f t="shared" si="150"/>
        <v/>
      </c>
      <c r="H4829" s="52" t="str">
        <f t="shared" si="151"/>
        <v/>
      </c>
    </row>
    <row r="4830" spans="1:8">
      <c r="A4830" s="48" t="str">
        <f>('ANNEXURE B &amp; C'!AK$3)</f>
        <v>440101</v>
      </c>
      <c r="B4830" s="3">
        <v>2239995</v>
      </c>
      <c r="C4830" s="3" t="s">
        <v>117</v>
      </c>
      <c r="D4830" s="39">
        <v>0</v>
      </c>
      <c r="E4830" s="39">
        <v>0</v>
      </c>
      <c r="F4830" s="39">
        <f>SUM(F4828:F4829)</f>
        <v>0</v>
      </c>
      <c r="G4830" s="9" t="str">
        <f t="shared" si="150"/>
        <v/>
      </c>
      <c r="H4830" s="52" t="str">
        <f t="shared" si="151"/>
        <v/>
      </c>
    </row>
    <row r="4831" spans="1:8">
      <c r="B4831" s="1"/>
      <c r="C4831" s="1"/>
      <c r="D4831" s="31"/>
      <c r="E4831" s="31"/>
      <c r="F4831" s="31"/>
      <c r="G4831" s="9" t="str">
        <f t="shared" si="150"/>
        <v/>
      </c>
      <c r="H4831" s="52" t="str">
        <f t="shared" si="151"/>
        <v/>
      </c>
    </row>
    <row r="4832" spans="1:8">
      <c r="A4832" s="48" t="str">
        <f>('ANNEXURE B &amp; C'!AK$3)</f>
        <v>440101</v>
      </c>
      <c r="B4832" s="1">
        <v>2240000</v>
      </c>
      <c r="C4832" s="1" t="s">
        <v>118</v>
      </c>
      <c r="D4832" s="31"/>
      <c r="E4832" s="31"/>
      <c r="F4832" s="31"/>
      <c r="G4832" s="9" t="str">
        <f t="shared" si="150"/>
        <v/>
      </c>
      <c r="H4832" s="52" t="str">
        <f t="shared" si="151"/>
        <v/>
      </c>
    </row>
    <row r="4833" spans="1:8">
      <c r="A4833" s="48" t="str">
        <f>('ANNEXURE B &amp; C'!AK$3)</f>
        <v>440101</v>
      </c>
      <c r="B4833" s="2">
        <v>2240001</v>
      </c>
      <c r="C4833" s="2" t="s">
        <v>119</v>
      </c>
      <c r="D4833" s="20">
        <v>0</v>
      </c>
      <c r="E4833" s="20">
        <v>0</v>
      </c>
      <c r="F4833" s="38">
        <f>('ANNEXURE B &amp; C'!AK$142)</f>
        <v>0</v>
      </c>
      <c r="G4833" s="9" t="str">
        <f t="shared" si="150"/>
        <v/>
      </c>
      <c r="H4833" s="52" t="str">
        <f t="shared" si="151"/>
        <v/>
      </c>
    </row>
    <row r="4834" spans="1:8">
      <c r="A4834" s="48" t="str">
        <f>('ANNEXURE B &amp; C'!AK$3)</f>
        <v>440101</v>
      </c>
      <c r="B4834" s="2">
        <v>2240002</v>
      </c>
      <c r="C4834" s="2" t="s">
        <v>120</v>
      </c>
      <c r="D4834" s="20">
        <v>0</v>
      </c>
      <c r="E4834" s="20">
        <v>0</v>
      </c>
      <c r="F4834" s="38">
        <f>('ANNEXURE B &amp; C'!AK$143)</f>
        <v>0</v>
      </c>
      <c r="G4834" s="9" t="str">
        <f t="shared" si="150"/>
        <v/>
      </c>
      <c r="H4834" s="52" t="str">
        <f t="shared" si="151"/>
        <v/>
      </c>
    </row>
    <row r="4835" spans="1:8">
      <c r="A4835" s="48" t="str">
        <f>('ANNEXURE B &amp; C'!AK$3)</f>
        <v>440101</v>
      </c>
      <c r="B4835" s="2">
        <v>2240400</v>
      </c>
      <c r="C4835" s="2" t="s">
        <v>121</v>
      </c>
      <c r="D4835" s="20">
        <v>0</v>
      </c>
      <c r="E4835" s="20">
        <v>0</v>
      </c>
      <c r="F4835" s="38">
        <f>('ANNEXURE B &amp; C'!AK$144)</f>
        <v>0</v>
      </c>
      <c r="G4835" s="9" t="str">
        <f t="shared" si="150"/>
        <v/>
      </c>
      <c r="H4835" s="52" t="str">
        <f t="shared" si="151"/>
        <v/>
      </c>
    </row>
    <row r="4836" spans="1:8">
      <c r="A4836" s="48" t="str">
        <f>('ANNEXURE B &amp; C'!AK$3)</f>
        <v>440101</v>
      </c>
      <c r="B4836" s="2">
        <v>2240500</v>
      </c>
      <c r="C4836" s="2" t="s">
        <v>122</v>
      </c>
      <c r="D4836" s="20">
        <v>0</v>
      </c>
      <c r="E4836" s="20">
        <v>0</v>
      </c>
      <c r="F4836" s="38">
        <f>('ANNEXURE B &amp; C'!AK$145)</f>
        <v>0</v>
      </c>
      <c r="G4836" s="9" t="str">
        <f t="shared" si="150"/>
        <v/>
      </c>
      <c r="H4836" s="52" t="str">
        <f t="shared" si="151"/>
        <v/>
      </c>
    </row>
    <row r="4837" spans="1:8">
      <c r="A4837" s="48" t="str">
        <f>('ANNEXURE B &amp; C'!AK$3)</f>
        <v>440101</v>
      </c>
      <c r="B4837" s="3">
        <v>2249995</v>
      </c>
      <c r="C4837" s="3" t="s">
        <v>123</v>
      </c>
      <c r="D4837" s="39">
        <v>0</v>
      </c>
      <c r="E4837" s="39">
        <v>0</v>
      </c>
      <c r="F4837" s="39">
        <f>SUM(F4833:F4836)</f>
        <v>0</v>
      </c>
      <c r="G4837" s="9" t="str">
        <f t="shared" si="150"/>
        <v/>
      </c>
      <c r="H4837" s="52" t="str">
        <f t="shared" si="151"/>
        <v/>
      </c>
    </row>
    <row r="4838" spans="1:8">
      <c r="B4838" s="1"/>
      <c r="C4838" s="1"/>
      <c r="D4838" s="31"/>
      <c r="E4838" s="31"/>
      <c r="F4838" s="31"/>
      <c r="G4838" s="9" t="str">
        <f t="shared" si="150"/>
        <v/>
      </c>
      <c r="H4838" s="52" t="str">
        <f t="shared" si="151"/>
        <v/>
      </c>
    </row>
    <row r="4839" spans="1:8">
      <c r="A4839" s="48" t="str">
        <f>('ANNEXURE B &amp; C'!AK$3)</f>
        <v>440101</v>
      </c>
      <c r="B4839" s="1">
        <v>2260000</v>
      </c>
      <c r="C4839" s="1" t="s">
        <v>124</v>
      </c>
      <c r="D4839" s="31"/>
      <c r="E4839" s="31"/>
      <c r="F4839" s="31"/>
      <c r="G4839" s="9" t="str">
        <f t="shared" si="150"/>
        <v/>
      </c>
      <c r="H4839" s="52" t="str">
        <f t="shared" si="151"/>
        <v/>
      </c>
    </row>
    <row r="4840" spans="1:8">
      <c r="A4840" s="48" t="str">
        <f>('ANNEXURE B &amp; C'!AK$3)</f>
        <v>440101</v>
      </c>
      <c r="B4840" s="2">
        <v>2260806</v>
      </c>
      <c r="C4840" s="2" t="s">
        <v>125</v>
      </c>
      <c r="D4840" s="20">
        <v>0</v>
      </c>
      <c r="E4840" s="20">
        <v>0</v>
      </c>
      <c r="F4840" s="38">
        <f>('ANNEXURE B &amp; C'!AK$149)</f>
        <v>0</v>
      </c>
      <c r="G4840" s="9" t="str">
        <f t="shared" si="150"/>
        <v/>
      </c>
      <c r="H4840" s="52" t="str">
        <f t="shared" si="151"/>
        <v/>
      </c>
    </row>
    <row r="4841" spans="1:8">
      <c r="A4841" s="48" t="str">
        <f>('ANNEXURE B &amp; C'!AK$3)</f>
        <v>440101</v>
      </c>
      <c r="B4841" s="2">
        <v>2260808</v>
      </c>
      <c r="C4841" s="2" t="s">
        <v>126</v>
      </c>
      <c r="D4841" s="20">
        <v>0</v>
      </c>
      <c r="E4841" s="20">
        <v>0</v>
      </c>
      <c r="F4841" s="38">
        <f>('ANNEXURE B &amp; C'!AK$150)</f>
        <v>0</v>
      </c>
      <c r="G4841" s="9" t="str">
        <f t="shared" si="150"/>
        <v/>
      </c>
      <c r="H4841" s="52" t="str">
        <f t="shared" si="151"/>
        <v/>
      </c>
    </row>
    <row r="4842" spans="1:8">
      <c r="A4842" s="48" t="str">
        <f>('ANNEXURE B &amp; C'!AK$3)</f>
        <v>440101</v>
      </c>
      <c r="B4842" s="2">
        <v>2260810</v>
      </c>
      <c r="C4842" s="2" t="s">
        <v>127</v>
      </c>
      <c r="D4842" s="20">
        <v>0</v>
      </c>
      <c r="E4842" s="20">
        <v>0</v>
      </c>
      <c r="F4842" s="38">
        <f>('ANNEXURE B &amp; C'!AK$151)</f>
        <v>0</v>
      </c>
      <c r="G4842" s="9" t="str">
        <f t="shared" si="150"/>
        <v/>
      </c>
      <c r="H4842" s="52" t="str">
        <f t="shared" si="151"/>
        <v/>
      </c>
    </row>
    <row r="4843" spans="1:8">
      <c r="A4843" s="48" t="str">
        <f>('ANNEXURE B &amp; C'!AK$3)</f>
        <v>440101</v>
      </c>
      <c r="B4843" s="3">
        <v>2269995</v>
      </c>
      <c r="C4843" s="3" t="s">
        <v>128</v>
      </c>
      <c r="D4843" s="39">
        <v>0</v>
      </c>
      <c r="E4843" s="39">
        <v>0</v>
      </c>
      <c r="F4843" s="39">
        <f>SUM(F4840:F4842)</f>
        <v>0</v>
      </c>
      <c r="G4843" s="9" t="str">
        <f t="shared" si="150"/>
        <v/>
      </c>
      <c r="H4843" s="52" t="str">
        <f t="shared" si="151"/>
        <v/>
      </c>
    </row>
    <row r="4844" spans="1:8">
      <c r="B4844" s="1"/>
      <c r="C4844" s="1"/>
      <c r="D4844" s="31"/>
      <c r="E4844" s="31"/>
      <c r="F4844" s="31"/>
      <c r="G4844" s="9" t="str">
        <f t="shared" si="150"/>
        <v/>
      </c>
      <c r="H4844" s="52" t="str">
        <f t="shared" si="151"/>
        <v/>
      </c>
    </row>
    <row r="4845" spans="1:8">
      <c r="A4845" s="48" t="str">
        <f>('ANNEXURE B &amp; C'!AK$3)</f>
        <v>440101</v>
      </c>
      <c r="B4845" s="1">
        <v>2270000</v>
      </c>
      <c r="C4845" s="1" t="s">
        <v>129</v>
      </c>
      <c r="D4845" s="31"/>
      <c r="E4845" s="31"/>
      <c r="F4845" s="31"/>
      <c r="G4845" s="9" t="str">
        <f t="shared" si="150"/>
        <v/>
      </c>
      <c r="H4845" s="52" t="str">
        <f t="shared" si="151"/>
        <v/>
      </c>
    </row>
    <row r="4846" spans="1:8">
      <c r="A4846" s="48" t="str">
        <f>('ANNEXURE B &amp; C'!AK$3)</f>
        <v>440101</v>
      </c>
      <c r="B4846" s="2">
        <v>2271701</v>
      </c>
      <c r="C4846" s="2" t="s">
        <v>130</v>
      </c>
      <c r="D4846" s="20">
        <v>0</v>
      </c>
      <c r="E4846" s="20">
        <v>0</v>
      </c>
      <c r="F4846" s="38">
        <f>('ANNEXURE B &amp; C'!AK$155)</f>
        <v>0</v>
      </c>
      <c r="G4846" s="9" t="str">
        <f t="shared" si="150"/>
        <v/>
      </c>
      <c r="H4846" s="52" t="str">
        <f t="shared" si="151"/>
        <v/>
      </c>
    </row>
    <row r="4847" spans="1:8">
      <c r="A4847" s="48" t="str">
        <f>('ANNEXURE B &amp; C'!AK$3)</f>
        <v>440101</v>
      </c>
      <c r="B4847" s="2">
        <v>2271702</v>
      </c>
      <c r="C4847" s="2" t="s">
        <v>131</v>
      </c>
      <c r="D4847" s="20">
        <v>0</v>
      </c>
      <c r="E4847" s="20">
        <v>0</v>
      </c>
      <c r="F4847" s="38">
        <f>('ANNEXURE B &amp; C'!AK$156)</f>
        <v>0</v>
      </c>
      <c r="G4847" s="9" t="str">
        <f t="shared" si="150"/>
        <v/>
      </c>
      <c r="H4847" s="52" t="str">
        <f t="shared" si="151"/>
        <v/>
      </c>
    </row>
    <row r="4848" spans="1:8">
      <c r="A4848" s="48" t="str">
        <f>('ANNEXURE B &amp; C'!AK$3)</f>
        <v>440101</v>
      </c>
      <c r="B4848" s="2">
        <v>2271703</v>
      </c>
      <c r="C4848" s="2" t="s">
        <v>132</v>
      </c>
      <c r="D4848" s="20">
        <v>0</v>
      </c>
      <c r="E4848" s="20">
        <v>0</v>
      </c>
      <c r="F4848" s="38">
        <f>('ANNEXURE B &amp; C'!AK$157)</f>
        <v>0</v>
      </c>
      <c r="G4848" s="9" t="str">
        <f t="shared" si="150"/>
        <v/>
      </c>
      <c r="H4848" s="52" t="str">
        <f t="shared" si="151"/>
        <v/>
      </c>
    </row>
    <row r="4849" spans="1:8">
      <c r="A4849" s="48" t="str">
        <f>('ANNEXURE B &amp; C'!AK$3)</f>
        <v>440101</v>
      </c>
      <c r="B4849" s="2">
        <v>2271704</v>
      </c>
      <c r="C4849" s="2" t="s">
        <v>133</v>
      </c>
      <c r="D4849" s="20">
        <v>0</v>
      </c>
      <c r="E4849" s="20">
        <v>0</v>
      </c>
      <c r="F4849" s="38">
        <f>('ANNEXURE B &amp; C'!AK$158)</f>
        <v>0</v>
      </c>
      <c r="G4849" s="9" t="str">
        <f t="shared" si="150"/>
        <v/>
      </c>
      <c r="H4849" s="52" t="str">
        <f t="shared" si="151"/>
        <v/>
      </c>
    </row>
    <row r="4850" spans="1:8">
      <c r="A4850" s="48" t="str">
        <f>('ANNEXURE B &amp; C'!AK$3)</f>
        <v>440101</v>
      </c>
      <c r="B4850" s="3">
        <v>2279995</v>
      </c>
      <c r="C4850" s="3" t="s">
        <v>134</v>
      </c>
      <c r="D4850" s="35">
        <v>0</v>
      </c>
      <c r="E4850" s="35">
        <v>0</v>
      </c>
      <c r="F4850" s="35">
        <f>SUM(F4846:F4849)</f>
        <v>0</v>
      </c>
      <c r="G4850" s="9" t="str">
        <f t="shared" si="150"/>
        <v/>
      </c>
      <c r="H4850" s="52" t="str">
        <f t="shared" si="151"/>
        <v/>
      </c>
    </row>
    <row r="4851" spans="1:8">
      <c r="B4851" s="1"/>
      <c r="C4851" s="1"/>
      <c r="D4851" s="31"/>
      <c r="E4851" s="31"/>
      <c r="F4851" s="31"/>
      <c r="G4851" s="9" t="str">
        <f t="shared" si="150"/>
        <v/>
      </c>
      <c r="H4851" s="52" t="str">
        <f t="shared" si="151"/>
        <v/>
      </c>
    </row>
    <row r="4852" spans="1:8">
      <c r="A4852" s="48" t="str">
        <f>('ANNEXURE B &amp; C'!AK$3)</f>
        <v>440101</v>
      </c>
      <c r="B4852" s="1">
        <v>2280000</v>
      </c>
      <c r="C4852" s="1" t="s">
        <v>135</v>
      </c>
      <c r="D4852" s="31"/>
      <c r="E4852" s="31"/>
      <c r="F4852" s="31"/>
      <c r="G4852" s="9" t="str">
        <f t="shared" si="150"/>
        <v/>
      </c>
      <c r="H4852" s="52" t="str">
        <f t="shared" si="151"/>
        <v/>
      </c>
    </row>
    <row r="4853" spans="1:8">
      <c r="A4853" s="48" t="str">
        <f>('ANNEXURE B &amp; C'!AK$3)</f>
        <v>440101</v>
      </c>
      <c r="B4853" s="2">
        <v>2280001</v>
      </c>
      <c r="C4853" s="2" t="s">
        <v>136</v>
      </c>
      <c r="D4853" s="20">
        <v>0</v>
      </c>
      <c r="E4853" s="20">
        <v>0</v>
      </c>
      <c r="F4853" s="38">
        <f>('ANNEXURE B &amp; C'!AK$162)</f>
        <v>0</v>
      </c>
      <c r="G4853" s="9" t="str">
        <f t="shared" si="150"/>
        <v/>
      </c>
      <c r="H4853" s="52" t="str">
        <f t="shared" si="151"/>
        <v/>
      </c>
    </row>
    <row r="4854" spans="1:8">
      <c r="A4854" s="48" t="str">
        <f>('ANNEXURE B &amp; C'!AK$3)</f>
        <v>440101</v>
      </c>
      <c r="B4854" s="2">
        <v>2280002</v>
      </c>
      <c r="C4854" s="2" t="s">
        <v>137</v>
      </c>
      <c r="D4854" s="20">
        <v>0</v>
      </c>
      <c r="E4854" s="20">
        <v>0</v>
      </c>
      <c r="F4854" s="38">
        <f>('ANNEXURE B &amp; C'!AK$163)</f>
        <v>0</v>
      </c>
      <c r="G4854" s="9" t="str">
        <f t="shared" si="150"/>
        <v/>
      </c>
      <c r="H4854" s="52" t="str">
        <f t="shared" si="151"/>
        <v/>
      </c>
    </row>
    <row r="4855" spans="1:8">
      <c r="A4855" s="48" t="str">
        <f>('ANNEXURE B &amp; C'!AK$3)</f>
        <v>440101</v>
      </c>
      <c r="B4855" s="3">
        <v>2289995</v>
      </c>
      <c r="C4855" s="3" t="s">
        <v>138</v>
      </c>
      <c r="D4855" s="39">
        <v>0</v>
      </c>
      <c r="E4855" s="39">
        <v>0</v>
      </c>
      <c r="F4855" s="39">
        <f>SUM(F4853:F4854)</f>
        <v>0</v>
      </c>
      <c r="G4855" s="9" t="str">
        <f t="shared" si="150"/>
        <v/>
      </c>
      <c r="H4855" s="52" t="str">
        <f t="shared" si="151"/>
        <v/>
      </c>
    </row>
    <row r="4856" spans="1:8">
      <c r="B4856" s="1"/>
      <c r="C4856" s="1"/>
      <c r="D4856" s="31"/>
      <c r="E4856" s="31"/>
      <c r="F4856" s="31"/>
      <c r="G4856" s="9" t="str">
        <f t="shared" si="150"/>
        <v/>
      </c>
      <c r="H4856" s="52" t="str">
        <f t="shared" si="151"/>
        <v/>
      </c>
    </row>
    <row r="4857" spans="1:8">
      <c r="A4857" s="48" t="str">
        <f>('ANNEXURE B &amp; C'!AK$3)</f>
        <v>440101</v>
      </c>
      <c r="B4857" s="1">
        <v>2300000</v>
      </c>
      <c r="C4857" s="1" t="s">
        <v>139</v>
      </c>
      <c r="D4857" s="31"/>
      <c r="E4857" s="31"/>
      <c r="F4857" s="31"/>
      <c r="G4857" s="9" t="str">
        <f t="shared" si="150"/>
        <v/>
      </c>
      <c r="H4857" s="52" t="str">
        <f t="shared" si="151"/>
        <v/>
      </c>
    </row>
    <row r="4858" spans="1:8">
      <c r="A4858" s="48" t="str">
        <f>('ANNEXURE B &amp; C'!AK$3)</f>
        <v>440101</v>
      </c>
      <c r="B4858" s="2">
        <v>2300001</v>
      </c>
      <c r="C4858" s="2" t="s">
        <v>140</v>
      </c>
      <c r="D4858" s="20">
        <v>0</v>
      </c>
      <c r="E4858" s="20">
        <v>0</v>
      </c>
      <c r="F4858" s="38">
        <f>('ANNEXURE B &amp; C'!AK$167)</f>
        <v>0</v>
      </c>
      <c r="G4858" s="9" t="str">
        <f t="shared" si="150"/>
        <v/>
      </c>
      <c r="H4858" s="52" t="str">
        <f t="shared" si="151"/>
        <v/>
      </c>
    </row>
    <row r="4859" spans="1:8">
      <c r="A4859" s="48" t="str">
        <f>('ANNEXURE B &amp; C'!AK$3)</f>
        <v>440101</v>
      </c>
      <c r="B4859" s="2">
        <v>2300002</v>
      </c>
      <c r="C4859" s="2" t="s">
        <v>141</v>
      </c>
      <c r="D4859" s="20">
        <v>0</v>
      </c>
      <c r="E4859" s="20">
        <v>0</v>
      </c>
      <c r="F4859" s="38">
        <f>('ANNEXURE B &amp; C'!AK$168)</f>
        <v>0</v>
      </c>
      <c r="G4859" s="9" t="str">
        <f t="shared" si="150"/>
        <v/>
      </c>
      <c r="H4859" s="52" t="str">
        <f t="shared" si="151"/>
        <v/>
      </c>
    </row>
    <row r="4860" spans="1:8">
      <c r="A4860" s="48" t="str">
        <f>('ANNEXURE B &amp; C'!AK$3)</f>
        <v>440101</v>
      </c>
      <c r="B4860" s="2">
        <v>2300003</v>
      </c>
      <c r="C4860" s="2" t="s">
        <v>142</v>
      </c>
      <c r="D4860" s="20">
        <v>0</v>
      </c>
      <c r="E4860" s="20">
        <v>0</v>
      </c>
      <c r="F4860" s="38">
        <f>('ANNEXURE B &amp; C'!AK$169)</f>
        <v>0</v>
      </c>
      <c r="G4860" s="9" t="str">
        <f t="shared" si="150"/>
        <v/>
      </c>
      <c r="H4860" s="52" t="str">
        <f t="shared" si="151"/>
        <v/>
      </c>
    </row>
    <row r="4861" spans="1:8">
      <c r="A4861" s="48" t="str">
        <f>('ANNEXURE B &amp; C'!AK$3)</f>
        <v>440101</v>
      </c>
      <c r="B4861" s="2">
        <v>2300204</v>
      </c>
      <c r="C4861" s="2" t="s">
        <v>143</v>
      </c>
      <c r="D4861" s="20">
        <v>0</v>
      </c>
      <c r="E4861" s="20">
        <v>0</v>
      </c>
      <c r="F4861" s="38">
        <f>('ANNEXURE B &amp; C'!AK$170)</f>
        <v>0</v>
      </c>
      <c r="G4861" s="9" t="str">
        <f t="shared" si="150"/>
        <v/>
      </c>
      <c r="H4861" s="52" t="str">
        <f t="shared" si="151"/>
        <v/>
      </c>
    </row>
    <row r="4862" spans="1:8">
      <c r="A4862" s="48" t="str">
        <f>('ANNEXURE B &amp; C'!AK$3)</f>
        <v>440101</v>
      </c>
      <c r="B4862" s="2">
        <v>2300800</v>
      </c>
      <c r="C4862" s="2" t="s">
        <v>144</v>
      </c>
      <c r="D4862" s="20">
        <v>0</v>
      </c>
      <c r="E4862" s="20">
        <v>0</v>
      </c>
      <c r="F4862" s="38">
        <f>('ANNEXURE B &amp; C'!AK$171)</f>
        <v>0</v>
      </c>
      <c r="G4862" s="9" t="str">
        <f t="shared" si="150"/>
        <v/>
      </c>
      <c r="H4862" s="52" t="str">
        <f t="shared" si="151"/>
        <v/>
      </c>
    </row>
    <row r="4863" spans="1:8">
      <c r="A4863" s="48" t="str">
        <f>('ANNEXURE B &amp; C'!AK$3)</f>
        <v>440101</v>
      </c>
      <c r="B4863" s="2">
        <v>2300801</v>
      </c>
      <c r="C4863" s="2" t="s">
        <v>145</v>
      </c>
      <c r="D4863" s="20">
        <v>0</v>
      </c>
      <c r="E4863" s="20">
        <v>0</v>
      </c>
      <c r="F4863" s="38">
        <f>('ANNEXURE B &amp; C'!AK$172)</f>
        <v>0</v>
      </c>
      <c r="G4863" s="9" t="str">
        <f t="shared" si="150"/>
        <v/>
      </c>
      <c r="H4863" s="52" t="str">
        <f t="shared" si="151"/>
        <v/>
      </c>
    </row>
    <row r="4864" spans="1:8">
      <c r="A4864" s="48" t="str">
        <f>('ANNEXURE B &amp; C'!AK$3)</f>
        <v>440101</v>
      </c>
      <c r="B4864" s="2">
        <v>2300803</v>
      </c>
      <c r="C4864" s="2" t="s">
        <v>146</v>
      </c>
      <c r="D4864" s="20">
        <v>0</v>
      </c>
      <c r="E4864" s="20">
        <v>0</v>
      </c>
      <c r="F4864" s="38">
        <f>('ANNEXURE B &amp; C'!AK$173)</f>
        <v>0</v>
      </c>
      <c r="G4864" s="9" t="str">
        <f t="shared" si="150"/>
        <v/>
      </c>
      <c r="H4864" s="52" t="str">
        <f t="shared" si="151"/>
        <v/>
      </c>
    </row>
    <row r="4865" spans="1:8">
      <c r="A4865" s="48" t="str">
        <f>('ANNEXURE B &amp; C'!AK$3)</f>
        <v>440101</v>
      </c>
      <c r="B4865" s="2">
        <v>2301503</v>
      </c>
      <c r="C4865" s="2" t="s">
        <v>147</v>
      </c>
      <c r="D4865" s="20">
        <v>0</v>
      </c>
      <c r="E4865" s="20">
        <v>0</v>
      </c>
      <c r="F4865" s="38">
        <f>('ANNEXURE B &amp; C'!AK$174)</f>
        <v>0</v>
      </c>
      <c r="G4865" s="9" t="str">
        <f t="shared" si="150"/>
        <v/>
      </c>
      <c r="H4865" s="52" t="str">
        <f t="shared" si="151"/>
        <v/>
      </c>
    </row>
    <row r="4866" spans="1:8">
      <c r="A4866" s="48" t="str">
        <f>('ANNEXURE B &amp; C'!AK$3)</f>
        <v>440101</v>
      </c>
      <c r="B4866" s="2">
        <v>2301802</v>
      </c>
      <c r="C4866" s="2" t="s">
        <v>148</v>
      </c>
      <c r="D4866" s="20">
        <v>0</v>
      </c>
      <c r="E4866" s="20">
        <v>0</v>
      </c>
      <c r="F4866" s="38">
        <f>('ANNEXURE B &amp; C'!AK$175)</f>
        <v>0</v>
      </c>
      <c r="G4866" s="9" t="str">
        <f t="shared" si="150"/>
        <v/>
      </c>
      <c r="H4866" s="52" t="str">
        <f t="shared" si="151"/>
        <v/>
      </c>
    </row>
    <row r="4867" spans="1:8">
      <c r="A4867" s="48" t="str">
        <f>('ANNEXURE B &amp; C'!AK$3)</f>
        <v>440101</v>
      </c>
      <c r="B4867" s="2">
        <v>2301803</v>
      </c>
      <c r="C4867" s="2" t="s">
        <v>149</v>
      </c>
      <c r="D4867" s="20">
        <v>0</v>
      </c>
      <c r="E4867" s="20">
        <v>0</v>
      </c>
      <c r="F4867" s="38">
        <f>('ANNEXURE B &amp; C'!AK$176)</f>
        <v>0</v>
      </c>
      <c r="G4867" s="9" t="str">
        <f t="shared" si="150"/>
        <v/>
      </c>
      <c r="H4867" s="52" t="str">
        <f t="shared" si="151"/>
        <v/>
      </c>
    </row>
    <row r="4868" spans="1:8">
      <c r="A4868" s="48" t="str">
        <f>('ANNEXURE B &amp; C'!AK$3)</f>
        <v>440101</v>
      </c>
      <c r="B4868" s="2">
        <v>2301900</v>
      </c>
      <c r="C4868" s="2" t="s">
        <v>150</v>
      </c>
      <c r="D4868" s="20">
        <v>0</v>
      </c>
      <c r="E4868" s="20">
        <v>-534.53</v>
      </c>
      <c r="F4868" s="38">
        <f>('ANNEXURE B &amp; C'!AK$177)</f>
        <v>-535</v>
      </c>
      <c r="G4868" s="9" t="str">
        <f t="shared" si="150"/>
        <v/>
      </c>
      <c r="H4868" s="52" t="str">
        <f t="shared" si="151"/>
        <v/>
      </c>
    </row>
    <row r="4869" spans="1:8">
      <c r="A4869" s="48" t="str">
        <f>('ANNEXURE B &amp; C'!AK$3)</f>
        <v>440101</v>
      </c>
      <c r="B4869" s="2">
        <v>2301901</v>
      </c>
      <c r="C4869" s="2" t="s">
        <v>151</v>
      </c>
      <c r="D4869" s="20">
        <v>0</v>
      </c>
      <c r="E4869" s="20">
        <v>0</v>
      </c>
      <c r="F4869" s="38">
        <f>('ANNEXURE B &amp; C'!AK$178)</f>
        <v>0</v>
      </c>
      <c r="G4869" s="9" t="str">
        <f t="shared" si="150"/>
        <v/>
      </c>
      <c r="H4869" s="52" t="str">
        <f t="shared" si="151"/>
        <v/>
      </c>
    </row>
    <row r="4870" spans="1:8">
      <c r="A4870" s="48" t="str">
        <f>('ANNEXURE B &amp; C'!AK$3)</f>
        <v>440101</v>
      </c>
      <c r="B4870" s="3">
        <v>2309995</v>
      </c>
      <c r="C4870" s="3" t="s">
        <v>152</v>
      </c>
      <c r="D4870" s="39">
        <v>0</v>
      </c>
      <c r="E4870" s="39">
        <v>-534.53</v>
      </c>
      <c r="F4870" s="39">
        <f>SUM(F4858:F4869)</f>
        <v>-535</v>
      </c>
      <c r="G4870" s="9" t="str">
        <f t="shared" si="150"/>
        <v/>
      </c>
      <c r="H4870" s="52" t="str">
        <f t="shared" si="151"/>
        <v/>
      </c>
    </row>
    <row r="4871" spans="1:8">
      <c r="B4871" s="1"/>
      <c r="C4871" s="1"/>
      <c r="D4871" s="31"/>
      <c r="E4871" s="31"/>
      <c r="F4871" s="31"/>
      <c r="G4871" s="9" t="str">
        <f t="shared" si="150"/>
        <v/>
      </c>
      <c r="H4871" s="52" t="str">
        <f t="shared" si="151"/>
        <v/>
      </c>
    </row>
    <row r="4872" spans="1:8" ht="15.75" thickBot="1">
      <c r="A4872" s="48" t="str">
        <f>('ANNEXURE B &amp; C'!AK$3)</f>
        <v>440101</v>
      </c>
      <c r="B4872" s="4">
        <v>2359997</v>
      </c>
      <c r="C4872" s="4" t="s">
        <v>153</v>
      </c>
      <c r="D4872" s="40">
        <v>0</v>
      </c>
      <c r="E4872" s="40">
        <v>-534.53</v>
      </c>
      <c r="F4872" s="40">
        <f>SUM(F4870+F4855+F4850+F4843+F4837+F4830)</f>
        <v>-535</v>
      </c>
      <c r="G4872" s="9" t="str">
        <f t="shared" si="150"/>
        <v/>
      </c>
      <c r="H4872" s="52" t="str">
        <f t="shared" si="151"/>
        <v/>
      </c>
    </row>
    <row r="4873" spans="1:8" ht="15.75" thickTop="1">
      <c r="B4873" s="1"/>
      <c r="C4873" s="1"/>
      <c r="D4873" s="31"/>
      <c r="E4873" s="31"/>
      <c r="F4873" s="31"/>
      <c r="G4873" s="9" t="str">
        <f t="shared" si="150"/>
        <v/>
      </c>
      <c r="H4873" s="52" t="str">
        <f t="shared" si="151"/>
        <v/>
      </c>
    </row>
    <row r="4874" spans="1:8" ht="15.75" thickBot="1">
      <c r="A4874" s="48" t="str">
        <f>('ANNEXURE B &amp; C'!AK$3)</f>
        <v>440101</v>
      </c>
      <c r="B4874" s="5">
        <v>2379995</v>
      </c>
      <c r="C4874" s="5" t="s">
        <v>154</v>
      </c>
      <c r="D4874" s="41">
        <v>0</v>
      </c>
      <c r="E4874" s="41">
        <v>-534.53</v>
      </c>
      <c r="F4874" s="41">
        <f>SUM(F4872)</f>
        <v>-535</v>
      </c>
      <c r="G4874" s="9" t="str">
        <f t="shared" ref="G4874:G4937" si="152">IF(E4874&lt;0.01,"",IF(E4874&gt;F4874,"BUDGET ERROR - INSUFICIENT",""))</f>
        <v/>
      </c>
      <c r="H4874" s="52" t="str">
        <f t="shared" ref="H4874:H4937" si="153">IF(F4874&lt;0.1,"",IF(D4874=0,"NO ORIGINAL BUDGET",(F4874-D4874)/D4874))</f>
        <v/>
      </c>
    </row>
    <row r="4875" spans="1:8">
      <c r="B4875" s="1"/>
      <c r="C4875" s="1"/>
      <c r="D4875" s="31"/>
      <c r="E4875" s="31"/>
      <c r="F4875" s="31"/>
      <c r="G4875" s="9" t="str">
        <f t="shared" si="152"/>
        <v/>
      </c>
      <c r="H4875" s="52" t="str">
        <f t="shared" si="153"/>
        <v/>
      </c>
    </row>
    <row r="4876" spans="1:8" ht="15.75" thickBot="1">
      <c r="A4876" s="48" t="str">
        <f>('ANNEXURE B &amp; C'!AK$3)</f>
        <v>440101</v>
      </c>
      <c r="B4876" s="5">
        <v>2459998</v>
      </c>
      <c r="C4876" s="5" t="s">
        <v>155</v>
      </c>
      <c r="D4876" s="41">
        <v>0</v>
      </c>
      <c r="E4876" s="41">
        <v>-534.53</v>
      </c>
      <c r="F4876" s="41">
        <f>SUM(F4874)</f>
        <v>-535</v>
      </c>
      <c r="G4876" s="9" t="str">
        <f t="shared" si="152"/>
        <v/>
      </c>
      <c r="H4876" s="52" t="str">
        <f t="shared" si="153"/>
        <v/>
      </c>
    </row>
    <row r="4877" spans="1:8">
      <c r="B4877" s="1"/>
      <c r="C4877" s="1"/>
      <c r="D4877" s="31"/>
      <c r="E4877" s="31"/>
      <c r="F4877" s="31"/>
      <c r="G4877" s="9" t="str">
        <f t="shared" si="152"/>
        <v/>
      </c>
      <c r="H4877" s="52" t="str">
        <f t="shared" si="153"/>
        <v/>
      </c>
    </row>
    <row r="4878" spans="1:8">
      <c r="A4878" s="48" t="str">
        <f>('ANNEXURE B &amp; C'!AK$3)</f>
        <v>440101</v>
      </c>
      <c r="B4878" s="1">
        <v>3010000</v>
      </c>
      <c r="C4878" s="1" t="s">
        <v>156</v>
      </c>
      <c r="D4878" s="31"/>
      <c r="E4878" s="31"/>
      <c r="F4878" s="31"/>
      <c r="G4878" s="9" t="str">
        <f t="shared" si="152"/>
        <v/>
      </c>
      <c r="H4878" s="52" t="str">
        <f t="shared" si="153"/>
        <v/>
      </c>
    </row>
    <row r="4879" spans="1:8">
      <c r="A4879" s="48" t="str">
        <f>('ANNEXURE B &amp; C'!AK$3)</f>
        <v>440101</v>
      </c>
      <c r="B4879" s="2">
        <v>3010001</v>
      </c>
      <c r="C4879" s="2" t="s">
        <v>112</v>
      </c>
      <c r="D4879" s="38">
        <v>2221905</v>
      </c>
      <c r="E4879" s="38">
        <v>1122707.33</v>
      </c>
      <c r="F4879" s="38">
        <f>('ANNEXURE B &amp; C'!AK$188)</f>
        <v>2904843</v>
      </c>
      <c r="G4879" s="9" t="str">
        <f t="shared" si="152"/>
        <v/>
      </c>
      <c r="H4879" s="52">
        <f t="shared" si="153"/>
        <v>0.3073659764931444</v>
      </c>
    </row>
    <row r="4880" spans="1:8">
      <c r="A4880" s="48" t="str">
        <f>('ANNEXURE B &amp; C'!AK$3)</f>
        <v>440101</v>
      </c>
      <c r="B4880" s="2">
        <v>3010002</v>
      </c>
      <c r="C4880" s="2" t="s">
        <v>155</v>
      </c>
      <c r="D4880" s="38">
        <v>0</v>
      </c>
      <c r="E4880" s="38">
        <v>-534.53</v>
      </c>
      <c r="F4880" s="38">
        <f>('ANNEXURE B &amp; C'!AK$189)</f>
        <v>-535</v>
      </c>
      <c r="G4880" s="9" t="str">
        <f t="shared" si="152"/>
        <v/>
      </c>
      <c r="H4880" s="52" t="str">
        <f t="shared" si="153"/>
        <v/>
      </c>
    </row>
    <row r="4881" spans="1:8">
      <c r="A4881" s="48" t="str">
        <f>('ANNEXURE B &amp; C'!AK$3)</f>
        <v>440101</v>
      </c>
      <c r="B4881" s="2"/>
      <c r="C4881" s="1" t="s">
        <v>338</v>
      </c>
      <c r="D4881" s="39"/>
      <c r="E4881" s="39"/>
      <c r="F4881" s="39">
        <f>('ANNEXURE B &amp; C'!AK$190)</f>
        <v>0</v>
      </c>
      <c r="G4881" s="9" t="str">
        <f t="shared" si="152"/>
        <v/>
      </c>
      <c r="H4881" s="52" t="str">
        <f t="shared" si="153"/>
        <v/>
      </c>
    </row>
    <row r="4882" spans="1:8" ht="15.75" thickBot="1">
      <c r="A4882" s="48" t="str">
        <f>('ANNEXURE B &amp; C'!AK$3)</f>
        <v>440101</v>
      </c>
      <c r="B4882" s="5">
        <v>3019995</v>
      </c>
      <c r="C4882" s="5" t="s">
        <v>339</v>
      </c>
      <c r="D4882" s="37">
        <v>2221905</v>
      </c>
      <c r="E4882" s="37">
        <v>1122172.8</v>
      </c>
      <c r="F4882" s="37">
        <f>('ANNEXURE B &amp; C'!AK$191)</f>
        <v>2904308</v>
      </c>
      <c r="G4882" s="9" t="str">
        <f t="shared" si="152"/>
        <v/>
      </c>
      <c r="H4882" s="52">
        <f t="shared" si="153"/>
        <v>0.30712519212117528</v>
      </c>
    </row>
    <row r="4883" spans="1:8">
      <c r="B4883" s="1"/>
      <c r="C4883" s="1"/>
      <c r="D4883" s="31"/>
      <c r="E4883" s="31"/>
      <c r="F4883" s="31"/>
      <c r="G4883" s="9" t="str">
        <f t="shared" si="152"/>
        <v/>
      </c>
      <c r="H4883" s="52" t="str">
        <f t="shared" si="153"/>
        <v/>
      </c>
    </row>
    <row r="4884" spans="1:8">
      <c r="A4884" s="48" t="str">
        <f>('ANNEXURE B &amp; C'!AK$3)</f>
        <v>440101</v>
      </c>
      <c r="B4884" s="1">
        <v>4030000</v>
      </c>
      <c r="C4884" s="1" t="s">
        <v>157</v>
      </c>
      <c r="D4884" s="31"/>
      <c r="E4884" s="31"/>
      <c r="F4884" s="31"/>
      <c r="G4884" s="9" t="str">
        <f t="shared" si="152"/>
        <v/>
      </c>
      <c r="H4884" s="52" t="str">
        <f t="shared" si="153"/>
        <v/>
      </c>
    </row>
    <row r="4885" spans="1:8">
      <c r="A4885" s="48" t="str">
        <f>('ANNEXURE B &amp; C'!AK$3)</f>
        <v>440101</v>
      </c>
      <c r="B4885" s="2">
        <v>4030001</v>
      </c>
      <c r="C4885" s="2" t="s">
        <v>158</v>
      </c>
      <c r="D4885" s="20">
        <v>118000</v>
      </c>
      <c r="E4885" s="20">
        <v>55089</v>
      </c>
      <c r="F4885" s="38">
        <f>('ANNEXURE B &amp; C'!AK$194)</f>
        <v>55089</v>
      </c>
      <c r="G4885" s="9" t="str">
        <f t="shared" si="152"/>
        <v/>
      </c>
      <c r="H4885" s="52">
        <f t="shared" si="153"/>
        <v>-0.53314406779661017</v>
      </c>
    </row>
    <row r="4886" spans="1:8">
      <c r="A4886" s="48" t="str">
        <f>('ANNEXURE B &amp; C'!AK$3)</f>
        <v>440101</v>
      </c>
      <c r="B4886" s="2">
        <v>4030002</v>
      </c>
      <c r="C4886" s="2" t="s">
        <v>159</v>
      </c>
      <c r="D4886" s="20">
        <v>70000</v>
      </c>
      <c r="E4886" s="20">
        <v>2114.0300000000002</v>
      </c>
      <c r="F4886" s="38">
        <f>('ANNEXURE B &amp; C'!AK$195)</f>
        <v>22115</v>
      </c>
      <c r="G4886" s="9" t="str">
        <f t="shared" si="152"/>
        <v/>
      </c>
      <c r="H4886" s="52">
        <f t="shared" si="153"/>
        <v>-0.68407142857142855</v>
      </c>
    </row>
    <row r="4887" spans="1:8">
      <c r="A4887" s="48" t="str">
        <f>('ANNEXURE B &amp; C'!AK$3)</f>
        <v>440101</v>
      </c>
      <c r="B4887" s="2">
        <v>4030003</v>
      </c>
      <c r="C4887" s="2" t="s">
        <v>160</v>
      </c>
      <c r="D4887" s="20">
        <v>0</v>
      </c>
      <c r="E4887" s="20">
        <v>0</v>
      </c>
      <c r="F4887" s="38">
        <f>('ANNEXURE B &amp; C'!AK$196)</f>
        <v>0</v>
      </c>
      <c r="G4887" s="9" t="str">
        <f t="shared" si="152"/>
        <v/>
      </c>
      <c r="H4887" s="52" t="str">
        <f t="shared" si="153"/>
        <v/>
      </c>
    </row>
    <row r="4888" spans="1:8">
      <c r="A4888" s="48" t="str">
        <f>('ANNEXURE B &amp; C'!AK$3)</f>
        <v>440101</v>
      </c>
      <c r="B4888" s="2">
        <v>4030004</v>
      </c>
      <c r="C4888" s="2" t="s">
        <v>161</v>
      </c>
      <c r="D4888" s="20">
        <v>0</v>
      </c>
      <c r="E4888" s="20">
        <v>0</v>
      </c>
      <c r="F4888" s="38">
        <f>('ANNEXURE B &amp; C'!AK$197)</f>
        <v>0</v>
      </c>
      <c r="G4888" s="9" t="str">
        <f t="shared" si="152"/>
        <v/>
      </c>
      <c r="H4888" s="52" t="str">
        <f t="shared" si="153"/>
        <v/>
      </c>
    </row>
    <row r="4889" spans="1:8">
      <c r="A4889" s="48" t="str">
        <f>('ANNEXURE B &amp; C'!AK$3)</f>
        <v>440101</v>
      </c>
      <c r="B4889" s="2">
        <v>4030005</v>
      </c>
      <c r="C4889" s="2" t="s">
        <v>162</v>
      </c>
      <c r="D4889" s="20">
        <v>0</v>
      </c>
      <c r="E4889" s="20">
        <v>0</v>
      </c>
      <c r="F4889" s="38">
        <f>('ANNEXURE B &amp; C'!AK$198)</f>
        <v>0</v>
      </c>
      <c r="G4889" s="9" t="str">
        <f t="shared" si="152"/>
        <v/>
      </c>
      <c r="H4889" s="52" t="str">
        <f t="shared" si="153"/>
        <v/>
      </c>
    </row>
    <row r="4890" spans="1:8" ht="15.75" thickBot="1">
      <c r="A4890" s="48" t="str">
        <f>('ANNEXURE B &amp; C'!AK$3)</f>
        <v>440101</v>
      </c>
      <c r="B4890" s="3">
        <v>4039995</v>
      </c>
      <c r="C4890" s="3" t="s">
        <v>163</v>
      </c>
      <c r="D4890" s="42">
        <v>188000</v>
      </c>
      <c r="E4890" s="36">
        <v>57203.03</v>
      </c>
      <c r="F4890" s="43">
        <f>SUM(F4885:F4889)</f>
        <v>77204</v>
      </c>
      <c r="G4890" s="9" t="str">
        <f t="shared" si="152"/>
        <v/>
      </c>
      <c r="H4890" s="52">
        <f t="shared" si="153"/>
        <v>-0.5893404255319149</v>
      </c>
    </row>
    <row r="4891" spans="1:8" ht="15.75" thickTop="1">
      <c r="B4891" s="2"/>
      <c r="C4891" s="2"/>
      <c r="D4891" s="32"/>
      <c r="E4891" s="32"/>
      <c r="G4891" s="9" t="str">
        <f t="shared" si="152"/>
        <v/>
      </c>
      <c r="H4891" s="52" t="str">
        <f t="shared" si="153"/>
        <v/>
      </c>
    </row>
    <row r="4892" spans="1:8">
      <c r="A4892" s="48" t="str">
        <f>('ANNEXURE B &amp; C'!AK$3)</f>
        <v>440101</v>
      </c>
      <c r="B4892" s="1">
        <v>4030000</v>
      </c>
      <c r="C4892" s="1" t="s">
        <v>164</v>
      </c>
      <c r="D4892" s="31"/>
      <c r="E4892" s="31"/>
      <c r="F4892" s="31"/>
      <c r="G4892" s="9" t="str">
        <f t="shared" si="152"/>
        <v/>
      </c>
      <c r="H4892" s="52" t="str">
        <f t="shared" si="153"/>
        <v/>
      </c>
    </row>
    <row r="4893" spans="1:8">
      <c r="A4893" s="48" t="str">
        <f>('ANNEXURE B &amp; C'!AK$3)</f>
        <v>440101</v>
      </c>
      <c r="B4893" s="2">
        <v>4031001</v>
      </c>
      <c r="C4893" s="2" t="s">
        <v>158</v>
      </c>
      <c r="D4893" s="20">
        <v>0</v>
      </c>
      <c r="E4893" s="20">
        <v>0</v>
      </c>
      <c r="F4893" s="38">
        <f>('ANNEXURE B &amp; C'!AK$202)</f>
        <v>0</v>
      </c>
      <c r="G4893" s="9" t="str">
        <f t="shared" si="152"/>
        <v/>
      </c>
      <c r="H4893" s="52" t="str">
        <f t="shared" si="153"/>
        <v/>
      </c>
    </row>
    <row r="4894" spans="1:8">
      <c r="A4894" s="48" t="str">
        <f>('ANNEXURE B &amp; C'!AK$3)</f>
        <v>440101</v>
      </c>
      <c r="B4894" s="2">
        <v>4031002</v>
      </c>
      <c r="C4894" s="2" t="s">
        <v>159</v>
      </c>
      <c r="D4894" s="20">
        <v>0</v>
      </c>
      <c r="E4894" s="20">
        <v>0</v>
      </c>
      <c r="F4894" s="38">
        <f>('ANNEXURE B &amp; C'!AK$203)</f>
        <v>0</v>
      </c>
      <c r="G4894" s="9" t="str">
        <f t="shared" si="152"/>
        <v/>
      </c>
      <c r="H4894" s="52" t="str">
        <f t="shared" si="153"/>
        <v/>
      </c>
    </row>
    <row r="4895" spans="1:8">
      <c r="A4895" s="48" t="str">
        <f>('ANNEXURE B &amp; C'!AK$3)</f>
        <v>440101</v>
      </c>
      <c r="B4895" s="2">
        <v>4031003</v>
      </c>
      <c r="C4895" s="2" t="s">
        <v>160</v>
      </c>
      <c r="D4895" s="20">
        <v>0</v>
      </c>
      <c r="E4895" s="20">
        <v>0</v>
      </c>
      <c r="F4895" s="38">
        <f>('ANNEXURE B &amp; C'!AK$204)</f>
        <v>0</v>
      </c>
      <c r="G4895" s="9" t="str">
        <f t="shared" si="152"/>
        <v/>
      </c>
      <c r="H4895" s="52" t="str">
        <f t="shared" si="153"/>
        <v/>
      </c>
    </row>
    <row r="4896" spans="1:8">
      <c r="A4896" s="48" t="str">
        <f>('ANNEXURE B &amp; C'!AK$3)</f>
        <v>440101</v>
      </c>
      <c r="B4896" s="2">
        <v>4031004</v>
      </c>
      <c r="C4896" s="2" t="s">
        <v>161</v>
      </c>
      <c r="D4896" s="20">
        <v>0</v>
      </c>
      <c r="E4896" s="20">
        <v>0</v>
      </c>
      <c r="F4896" s="38">
        <f>('ANNEXURE B &amp; C'!AK$205)</f>
        <v>0</v>
      </c>
      <c r="G4896" s="9" t="str">
        <f t="shared" si="152"/>
        <v/>
      </c>
      <c r="H4896" s="52" t="str">
        <f t="shared" si="153"/>
        <v/>
      </c>
    </row>
    <row r="4897" spans="1:8">
      <c r="A4897" s="48" t="str">
        <f>('ANNEXURE B &amp; C'!AK$3)</f>
        <v>440101</v>
      </c>
      <c r="B4897" s="2">
        <v>4031005</v>
      </c>
      <c r="C4897" s="2" t="s">
        <v>162</v>
      </c>
      <c r="D4897" s="20">
        <v>0</v>
      </c>
      <c r="E4897" s="20">
        <v>0</v>
      </c>
      <c r="F4897" s="38">
        <f>('ANNEXURE B &amp; C'!AK$206)</f>
        <v>0</v>
      </c>
      <c r="G4897" s="9" t="str">
        <f t="shared" si="152"/>
        <v/>
      </c>
      <c r="H4897" s="52" t="str">
        <f t="shared" si="153"/>
        <v/>
      </c>
    </row>
    <row r="4898" spans="1:8">
      <c r="A4898" s="48" t="str">
        <f>('ANNEXURE B &amp; C'!AK$3)</f>
        <v>440101</v>
      </c>
      <c r="B4898" s="3">
        <v>4039995</v>
      </c>
      <c r="C4898" s="3" t="s">
        <v>165</v>
      </c>
      <c r="D4898" s="39">
        <v>0</v>
      </c>
      <c r="E4898" s="39">
        <v>0</v>
      </c>
      <c r="F4898" s="39">
        <f>SUM(F4893:F4897)</f>
        <v>0</v>
      </c>
      <c r="G4898" s="9" t="str">
        <f t="shared" si="152"/>
        <v/>
      </c>
      <c r="H4898" s="52" t="str">
        <f t="shared" si="153"/>
        <v/>
      </c>
    </row>
    <row r="4899" spans="1:8">
      <c r="B4899" s="2"/>
      <c r="C4899" s="2"/>
      <c r="D4899" s="32"/>
      <c r="E4899" s="32"/>
      <c r="G4899" s="9" t="str">
        <f t="shared" si="152"/>
        <v/>
      </c>
      <c r="H4899" s="52" t="str">
        <f t="shared" si="153"/>
        <v/>
      </c>
    </row>
    <row r="4900" spans="1:8" ht="15.75" thickBot="1">
      <c r="A4900" s="48" t="str">
        <f>('ANNEXURE B &amp; C'!AK$3)</f>
        <v>440101</v>
      </c>
      <c r="B4900" s="5">
        <v>4039995</v>
      </c>
      <c r="C4900" s="5" t="s">
        <v>166</v>
      </c>
      <c r="D4900" s="41">
        <v>188000</v>
      </c>
      <c r="E4900" s="41">
        <v>57203.03</v>
      </c>
      <c r="F4900" s="41">
        <f>SUM(F4898+F4890)</f>
        <v>77204</v>
      </c>
      <c r="G4900" s="9" t="str">
        <f t="shared" si="152"/>
        <v/>
      </c>
      <c r="H4900" s="52">
        <f t="shared" si="153"/>
        <v>-0.5893404255319149</v>
      </c>
    </row>
    <row r="4901" spans="1:8">
      <c r="G4901" s="9" t="str">
        <f t="shared" si="152"/>
        <v/>
      </c>
      <c r="H4901" s="52" t="str">
        <f t="shared" si="153"/>
        <v/>
      </c>
    </row>
    <row r="4902" spans="1:8">
      <c r="A4902" s="48" t="str">
        <f>('ANNEXURE B &amp; C'!AL$3)</f>
        <v>440201</v>
      </c>
      <c r="B4902" s="1">
        <v>1000000</v>
      </c>
      <c r="C4902" s="1" t="s">
        <v>0</v>
      </c>
      <c r="D4902" s="31"/>
      <c r="E4902" s="31"/>
      <c r="G4902" s="9" t="str">
        <f t="shared" si="152"/>
        <v/>
      </c>
      <c r="H4902" s="52" t="str">
        <f t="shared" si="153"/>
        <v/>
      </c>
    </row>
    <row r="4903" spans="1:8">
      <c r="B4903" s="1"/>
      <c r="C4903" s="1"/>
      <c r="D4903" s="31"/>
      <c r="E4903" s="31"/>
      <c r="G4903" s="9" t="str">
        <f t="shared" si="152"/>
        <v/>
      </c>
      <c r="H4903" s="52" t="str">
        <f t="shared" si="153"/>
        <v/>
      </c>
    </row>
    <row r="4904" spans="1:8">
      <c r="A4904" s="48" t="str">
        <f>('ANNEXURE B &amp; C'!AL$3)</f>
        <v>440201</v>
      </c>
      <c r="B4904" s="1">
        <v>1020000</v>
      </c>
      <c r="C4904" s="1" t="s">
        <v>2</v>
      </c>
      <c r="D4904" s="31"/>
      <c r="E4904" s="31"/>
      <c r="F4904" s="31"/>
      <c r="G4904" s="9" t="str">
        <f t="shared" si="152"/>
        <v/>
      </c>
      <c r="H4904" s="52" t="str">
        <f t="shared" si="153"/>
        <v/>
      </c>
    </row>
    <row r="4905" spans="1:8">
      <c r="A4905" s="48" t="str">
        <f>('ANNEXURE B &amp; C'!AL$3)</f>
        <v>440201</v>
      </c>
      <c r="B4905" s="2">
        <v>1020001</v>
      </c>
      <c r="C4905" s="2" t="s">
        <v>3</v>
      </c>
      <c r="D4905" s="20">
        <v>0</v>
      </c>
      <c r="E4905" s="20">
        <v>0</v>
      </c>
      <c r="F4905" s="38">
        <f>('ANNEXURE B &amp; C'!AL$10)</f>
        <v>0</v>
      </c>
      <c r="G4905" s="9" t="str">
        <f t="shared" si="152"/>
        <v/>
      </c>
      <c r="H4905" s="52" t="str">
        <f t="shared" si="153"/>
        <v/>
      </c>
    </row>
    <row r="4906" spans="1:8">
      <c r="A4906" s="48" t="str">
        <f>('ANNEXURE B &amp; C'!AL$3)</f>
        <v>440201</v>
      </c>
      <c r="B4906" s="2">
        <v>1020002</v>
      </c>
      <c r="C4906" s="2" t="s">
        <v>4</v>
      </c>
      <c r="D4906" s="20">
        <v>2730303</v>
      </c>
      <c r="E4906" s="20">
        <v>2096224.45</v>
      </c>
      <c r="F4906" s="38">
        <f>('ANNEXURE B &amp; C'!AL$11)</f>
        <v>3822537</v>
      </c>
      <c r="G4906" s="9" t="str">
        <f t="shared" si="152"/>
        <v/>
      </c>
      <c r="H4906" s="52">
        <f t="shared" si="153"/>
        <v>0.40004131409590804</v>
      </c>
    </row>
    <row r="4907" spans="1:8">
      <c r="A4907" s="48" t="str">
        <f>('ANNEXURE B &amp; C'!AL$3)</f>
        <v>440201</v>
      </c>
      <c r="B4907" s="2">
        <v>1020004</v>
      </c>
      <c r="C4907" s="2" t="s">
        <v>5</v>
      </c>
      <c r="D4907" s="20">
        <v>45144</v>
      </c>
      <c r="E4907" s="20">
        <v>14202</v>
      </c>
      <c r="F4907" s="38">
        <f>('ANNEXURE B &amp; C'!AL$12)</f>
        <v>28404</v>
      </c>
      <c r="G4907" s="9" t="str">
        <f t="shared" si="152"/>
        <v/>
      </c>
      <c r="H4907" s="52">
        <f t="shared" si="153"/>
        <v>-0.37081339712918659</v>
      </c>
    </row>
    <row r="4908" spans="1:8">
      <c r="A4908" s="48" t="str">
        <f>('ANNEXURE B &amp; C'!AL$3)</f>
        <v>440201</v>
      </c>
      <c r="B4908" s="2">
        <v>1020005</v>
      </c>
      <c r="C4908" s="2" t="s">
        <v>6</v>
      </c>
      <c r="D4908" s="20">
        <v>585</v>
      </c>
      <c r="E4908" s="20">
        <v>356.7</v>
      </c>
      <c r="F4908" s="38">
        <f>('ANNEXURE B &amp; C'!AL$13)</f>
        <v>726</v>
      </c>
      <c r="G4908" s="9" t="str">
        <f t="shared" si="152"/>
        <v/>
      </c>
      <c r="H4908" s="52">
        <f t="shared" si="153"/>
        <v>0.24102564102564103</v>
      </c>
    </row>
    <row r="4909" spans="1:8">
      <c r="A4909" s="48" t="str">
        <f>('ANNEXURE B &amp; C'!AL$3)</f>
        <v>440201</v>
      </c>
      <c r="B4909" s="2">
        <v>1020006</v>
      </c>
      <c r="C4909" s="2" t="s">
        <v>7</v>
      </c>
      <c r="D4909" s="20">
        <v>199971</v>
      </c>
      <c r="E4909" s="20">
        <v>110523</v>
      </c>
      <c r="F4909" s="38">
        <f>('ANNEXURE B &amp; C'!AL$14)</f>
        <v>213849</v>
      </c>
      <c r="G4909" s="9" t="str">
        <f t="shared" si="152"/>
        <v/>
      </c>
      <c r="H4909" s="52">
        <f t="shared" si="153"/>
        <v>6.9400063009136329E-2</v>
      </c>
    </row>
    <row r="4910" spans="1:8">
      <c r="A4910" s="48" t="str">
        <f>('ANNEXURE B &amp; C'!AL$3)</f>
        <v>440201</v>
      </c>
      <c r="B4910" s="2">
        <v>1020007</v>
      </c>
      <c r="C4910" s="2" t="s">
        <v>8</v>
      </c>
      <c r="D4910" s="20">
        <v>0</v>
      </c>
      <c r="E4910" s="20">
        <v>143.76</v>
      </c>
      <c r="F4910" s="38">
        <f>('ANNEXURE B &amp; C'!AL$15)</f>
        <v>144</v>
      </c>
      <c r="G4910" s="9" t="str">
        <f t="shared" si="152"/>
        <v/>
      </c>
      <c r="H4910" s="52" t="str">
        <f t="shared" si="153"/>
        <v>NO ORIGINAL BUDGET</v>
      </c>
    </row>
    <row r="4911" spans="1:8">
      <c r="A4911" s="48" t="str">
        <f>('ANNEXURE B &amp; C'!AL$3)</f>
        <v>440201</v>
      </c>
      <c r="B4911" s="2">
        <v>1020009</v>
      </c>
      <c r="C4911" s="2" t="s">
        <v>9</v>
      </c>
      <c r="D4911" s="20">
        <v>0</v>
      </c>
      <c r="E4911" s="20">
        <v>0</v>
      </c>
      <c r="F4911" s="38">
        <f>('ANNEXURE B &amp; C'!AL$16)</f>
        <v>0</v>
      </c>
      <c r="G4911" s="9" t="str">
        <f t="shared" si="152"/>
        <v/>
      </c>
      <c r="H4911" s="52" t="str">
        <f t="shared" si="153"/>
        <v/>
      </c>
    </row>
    <row r="4912" spans="1:8">
      <c r="A4912" s="48" t="str">
        <f>('ANNEXURE B &amp; C'!AL$3)</f>
        <v>440201</v>
      </c>
      <c r="B4912" s="2">
        <v>1020010</v>
      </c>
      <c r="C4912" s="2" t="s">
        <v>10</v>
      </c>
      <c r="D4912" s="20">
        <v>0</v>
      </c>
      <c r="E4912" s="20">
        <v>0</v>
      </c>
      <c r="F4912" s="38">
        <f>('ANNEXURE B &amp; C'!AL$17)</f>
        <v>0</v>
      </c>
      <c r="G4912" s="9" t="str">
        <f t="shared" si="152"/>
        <v/>
      </c>
      <c r="H4912" s="52" t="str">
        <f t="shared" si="153"/>
        <v/>
      </c>
    </row>
    <row r="4913" spans="1:8">
      <c r="A4913" s="48" t="str">
        <f>('ANNEXURE B &amp; C'!AL$3)</f>
        <v>440201</v>
      </c>
      <c r="B4913" s="2">
        <v>1020011</v>
      </c>
      <c r="C4913" s="2" t="s">
        <v>11</v>
      </c>
      <c r="D4913" s="20">
        <v>0</v>
      </c>
      <c r="E4913" s="20">
        <v>0</v>
      </c>
      <c r="F4913" s="38">
        <f>('ANNEXURE B &amp; C'!AL$18)</f>
        <v>0</v>
      </c>
      <c r="G4913" s="9" t="str">
        <f t="shared" si="152"/>
        <v/>
      </c>
      <c r="H4913" s="52" t="str">
        <f t="shared" si="153"/>
        <v/>
      </c>
    </row>
    <row r="4914" spans="1:8">
      <c r="A4914" s="48" t="str">
        <f>('ANNEXURE B &amp; C'!AL$3)</f>
        <v>440201</v>
      </c>
      <c r="B4914" s="2">
        <v>1020012</v>
      </c>
      <c r="C4914" s="2" t="s">
        <v>12</v>
      </c>
      <c r="D4914" s="20">
        <v>273507</v>
      </c>
      <c r="E4914" s="20">
        <v>108933.54</v>
      </c>
      <c r="F4914" s="38">
        <f>('ANNEXURE B &amp; C'!AL$19)</f>
        <v>203599</v>
      </c>
      <c r="G4914" s="9" t="str">
        <f t="shared" si="152"/>
        <v/>
      </c>
      <c r="H4914" s="52">
        <f t="shared" si="153"/>
        <v>-0.25559857700168553</v>
      </c>
    </row>
    <row r="4915" spans="1:8">
      <c r="A4915" s="48" t="str">
        <f>('ANNEXURE B &amp; C'!AL$3)</f>
        <v>440201</v>
      </c>
      <c r="B4915" s="2">
        <v>1020013</v>
      </c>
      <c r="C4915" s="2" t="s">
        <v>13</v>
      </c>
      <c r="D4915" s="20">
        <v>17901</v>
      </c>
      <c r="E4915" s="20">
        <v>10337.14</v>
      </c>
      <c r="F4915" s="38">
        <f>('ANNEXURE B &amp; C'!AL$20)</f>
        <v>21025</v>
      </c>
      <c r="G4915" s="9" t="str">
        <f t="shared" si="152"/>
        <v/>
      </c>
      <c r="H4915" s="52">
        <f t="shared" si="153"/>
        <v>0.17451539020166471</v>
      </c>
    </row>
    <row r="4916" spans="1:8">
      <c r="A4916" s="48" t="str">
        <f>('ANNEXURE B &amp; C'!AL$3)</f>
        <v>440201</v>
      </c>
      <c r="B4916" s="2">
        <v>1020014</v>
      </c>
      <c r="C4916" s="2" t="s">
        <v>14</v>
      </c>
      <c r="D4916" s="20">
        <v>0</v>
      </c>
      <c r="E4916" s="20">
        <v>0</v>
      </c>
      <c r="F4916" s="38">
        <f>('ANNEXURE B &amp; C'!AL$21)</f>
        <v>0</v>
      </c>
      <c r="G4916" s="9" t="str">
        <f t="shared" si="152"/>
        <v/>
      </c>
      <c r="H4916" s="52" t="str">
        <f t="shared" si="153"/>
        <v/>
      </c>
    </row>
    <row r="4917" spans="1:8" ht="15.75" thickBot="1">
      <c r="A4917" s="48" t="str">
        <f>('ANNEXURE B &amp; C'!AL$3)</f>
        <v>440201</v>
      </c>
      <c r="B4917" s="3">
        <v>1029990</v>
      </c>
      <c r="C4917" s="3" t="s">
        <v>15</v>
      </c>
      <c r="D4917" s="41">
        <v>3267411</v>
      </c>
      <c r="E4917" s="41">
        <v>2340720.5900000003</v>
      </c>
      <c r="F4917" s="41">
        <f>SUM(F4905:F4916)</f>
        <v>4290284</v>
      </c>
      <c r="G4917" s="9" t="str">
        <f t="shared" si="152"/>
        <v/>
      </c>
      <c r="H4917" s="52">
        <f t="shared" si="153"/>
        <v>0.31305305638011255</v>
      </c>
    </row>
    <row r="4918" spans="1:8">
      <c r="B4918" s="1"/>
      <c r="C4918" s="1"/>
      <c r="D4918" s="31"/>
      <c r="E4918" s="31"/>
      <c r="F4918" s="31"/>
      <c r="G4918" s="9" t="str">
        <f t="shared" si="152"/>
        <v/>
      </c>
      <c r="H4918" s="52" t="str">
        <f t="shared" si="153"/>
        <v/>
      </c>
    </row>
    <row r="4919" spans="1:8">
      <c r="A4919" s="48" t="str">
        <f>('ANNEXURE B &amp; C'!AL$3)</f>
        <v>440201</v>
      </c>
      <c r="B4919" s="1">
        <v>1030000</v>
      </c>
      <c r="C4919" s="1" t="s">
        <v>16</v>
      </c>
      <c r="D4919" s="31"/>
      <c r="E4919" s="31"/>
      <c r="F4919" s="31"/>
      <c r="G4919" s="9" t="str">
        <f t="shared" si="152"/>
        <v/>
      </c>
      <c r="H4919" s="52" t="str">
        <f t="shared" si="153"/>
        <v/>
      </c>
    </row>
    <row r="4920" spans="1:8">
      <c r="A4920" s="48" t="str">
        <f>('ANNEXURE B &amp; C'!AL$3)</f>
        <v>440201</v>
      </c>
      <c r="B4920" s="2">
        <v>1030001</v>
      </c>
      <c r="C4920" s="2" t="s">
        <v>17</v>
      </c>
      <c r="D4920" s="20">
        <v>88460</v>
      </c>
      <c r="E4920" s="20">
        <v>45208.28</v>
      </c>
      <c r="F4920" s="38">
        <f>('ANNEXURE B &amp; C'!AL$25)</f>
        <v>91429</v>
      </c>
      <c r="G4920" s="9" t="str">
        <f t="shared" si="152"/>
        <v/>
      </c>
      <c r="H4920" s="52">
        <f t="shared" si="153"/>
        <v>3.3563192403346147E-2</v>
      </c>
    </row>
    <row r="4921" spans="1:8">
      <c r="A4921" s="48" t="str">
        <f>('ANNEXURE B &amp; C'!AL$3)</f>
        <v>440201</v>
      </c>
      <c r="B4921" s="2">
        <v>1030002</v>
      </c>
      <c r="C4921" s="2" t="s">
        <v>18</v>
      </c>
      <c r="D4921" s="20">
        <v>216713</v>
      </c>
      <c r="E4921" s="20">
        <v>98641.2</v>
      </c>
      <c r="F4921" s="38">
        <f>('ANNEXURE B &amp; C'!AL$26)</f>
        <v>201214</v>
      </c>
      <c r="G4921" s="9" t="str">
        <f t="shared" si="152"/>
        <v/>
      </c>
      <c r="H4921" s="52">
        <f t="shared" si="153"/>
        <v>-7.1518552186532414E-2</v>
      </c>
    </row>
    <row r="4922" spans="1:8">
      <c r="A4922" s="48" t="str">
        <f>('ANNEXURE B &amp; C'!AL$3)</f>
        <v>440201</v>
      </c>
      <c r="B4922" s="2">
        <v>1030003</v>
      </c>
      <c r="C4922" s="2" t="s">
        <v>19</v>
      </c>
      <c r="D4922" s="20">
        <v>545521</v>
      </c>
      <c r="E4922" s="20">
        <v>327365.90000000002</v>
      </c>
      <c r="F4922" s="38">
        <f>('ANNEXURE B &amp; C'!AL$27)</f>
        <v>661298</v>
      </c>
      <c r="G4922" s="9" t="str">
        <f t="shared" si="152"/>
        <v/>
      </c>
      <c r="H4922" s="52">
        <f t="shared" si="153"/>
        <v>0.2122319764042081</v>
      </c>
    </row>
    <row r="4923" spans="1:8">
      <c r="A4923" s="48" t="str">
        <f>('ANNEXURE B &amp; C'!AL$3)</f>
        <v>440201</v>
      </c>
      <c r="B4923" s="2">
        <v>1030004</v>
      </c>
      <c r="C4923" s="2" t="s">
        <v>20</v>
      </c>
      <c r="D4923" s="20">
        <v>0</v>
      </c>
      <c r="E4923" s="20">
        <v>0</v>
      </c>
      <c r="F4923" s="38">
        <f>('ANNEXURE B &amp; C'!AL$28)</f>
        <v>0</v>
      </c>
      <c r="G4923" s="9" t="str">
        <f t="shared" si="152"/>
        <v/>
      </c>
      <c r="H4923" s="52" t="str">
        <f t="shared" si="153"/>
        <v/>
      </c>
    </row>
    <row r="4924" spans="1:8">
      <c r="A4924" s="48" t="str">
        <f>('ANNEXURE B &amp; C'!AL$3)</f>
        <v>440201</v>
      </c>
      <c r="B4924" s="3">
        <v>1039990</v>
      </c>
      <c r="C4924" s="3" t="s">
        <v>21</v>
      </c>
      <c r="D4924" s="39">
        <v>850694</v>
      </c>
      <c r="E4924" s="39">
        <v>471215.38</v>
      </c>
      <c r="F4924" s="39">
        <f>SUM(F4920:F4923)</f>
        <v>953941</v>
      </c>
      <c r="G4924" s="9" t="str">
        <f t="shared" si="152"/>
        <v/>
      </c>
      <c r="H4924" s="52">
        <f t="shared" si="153"/>
        <v>0.12136796544938604</v>
      </c>
    </row>
    <row r="4925" spans="1:8">
      <c r="B4925" s="1"/>
      <c r="C4925" s="1"/>
      <c r="D4925" s="31"/>
      <c r="E4925" s="31"/>
      <c r="F4925" s="31"/>
      <c r="G4925" s="9" t="str">
        <f t="shared" si="152"/>
        <v/>
      </c>
      <c r="H4925" s="52" t="str">
        <f t="shared" si="153"/>
        <v/>
      </c>
    </row>
    <row r="4926" spans="1:8">
      <c r="A4926" s="48" t="str">
        <f>('ANNEXURE B &amp; C'!AL$3)</f>
        <v>440201</v>
      </c>
      <c r="B4926" s="1">
        <v>1040000</v>
      </c>
      <c r="C4926" s="1" t="s">
        <v>22</v>
      </c>
      <c r="D4926" s="31"/>
      <c r="E4926" s="31"/>
      <c r="F4926" s="31"/>
      <c r="G4926" s="9" t="str">
        <f t="shared" si="152"/>
        <v/>
      </c>
      <c r="H4926" s="52" t="str">
        <f t="shared" si="153"/>
        <v/>
      </c>
    </row>
    <row r="4927" spans="1:8">
      <c r="A4927" s="48" t="str">
        <f>('ANNEXURE B &amp; C'!AL$3)</f>
        <v>440201</v>
      </c>
      <c r="B4927" s="2">
        <v>1040001</v>
      </c>
      <c r="C4927" s="2" t="s">
        <v>23</v>
      </c>
      <c r="D4927" s="20">
        <v>0</v>
      </c>
      <c r="E4927" s="20">
        <v>0</v>
      </c>
      <c r="F4927" s="38">
        <f>('ANNEXURE B &amp; C'!AL$32)</f>
        <v>0</v>
      </c>
      <c r="G4927" s="9" t="str">
        <f t="shared" si="152"/>
        <v/>
      </c>
      <c r="H4927" s="52" t="str">
        <f t="shared" si="153"/>
        <v/>
      </c>
    </row>
    <row r="4928" spans="1:8">
      <c r="A4928" s="48" t="str">
        <f>('ANNEXURE B &amp; C'!AL$3)</f>
        <v>440201</v>
      </c>
      <c r="B4928" s="2">
        <v>1040002</v>
      </c>
      <c r="C4928" s="2" t="s">
        <v>24</v>
      </c>
      <c r="D4928" s="20">
        <v>0</v>
      </c>
      <c r="E4928" s="20">
        <v>0</v>
      </c>
      <c r="F4928" s="38">
        <f>('ANNEXURE B &amp; C'!AL$33)</f>
        <v>0</v>
      </c>
      <c r="G4928" s="9" t="str">
        <f t="shared" si="152"/>
        <v/>
      </c>
      <c r="H4928" s="52" t="str">
        <f t="shared" si="153"/>
        <v/>
      </c>
    </row>
    <row r="4929" spans="1:8">
      <c r="A4929" s="48" t="str">
        <f>('ANNEXURE B &amp; C'!AL$3)</f>
        <v>440201</v>
      </c>
      <c r="B4929" s="2">
        <v>1040003</v>
      </c>
      <c r="C4929" s="2" t="s">
        <v>25</v>
      </c>
      <c r="D4929" s="20">
        <v>0</v>
      </c>
      <c r="E4929" s="20">
        <v>0</v>
      </c>
      <c r="F4929" s="38">
        <f>('ANNEXURE B &amp; C'!AL$34)</f>
        <v>0</v>
      </c>
      <c r="G4929" s="9" t="str">
        <f t="shared" si="152"/>
        <v/>
      </c>
      <c r="H4929" s="52" t="str">
        <f t="shared" si="153"/>
        <v/>
      </c>
    </row>
    <row r="4930" spans="1:8">
      <c r="A4930" s="48" t="str">
        <f>('ANNEXURE B &amp; C'!AL$3)</f>
        <v>440201</v>
      </c>
      <c r="B4930" s="2">
        <v>1040004</v>
      </c>
      <c r="C4930" s="2" t="s">
        <v>26</v>
      </c>
      <c r="D4930" s="20">
        <v>0</v>
      </c>
      <c r="E4930" s="20">
        <v>0</v>
      </c>
      <c r="F4930" s="38">
        <f>('ANNEXURE B &amp; C'!AL$35)</f>
        <v>0</v>
      </c>
      <c r="G4930" s="9" t="str">
        <f t="shared" si="152"/>
        <v/>
      </c>
      <c r="H4930" s="52" t="str">
        <f t="shared" si="153"/>
        <v/>
      </c>
    </row>
    <row r="4931" spans="1:8">
      <c r="A4931" s="48" t="str">
        <f>('ANNEXURE B &amp; C'!AL$3)</f>
        <v>440201</v>
      </c>
      <c r="B4931" s="2">
        <v>1040005</v>
      </c>
      <c r="C4931" s="2" t="s">
        <v>27</v>
      </c>
      <c r="D4931" s="20">
        <v>0</v>
      </c>
      <c r="E4931" s="20">
        <v>0</v>
      </c>
      <c r="F4931" s="38">
        <f>('ANNEXURE B &amp; C'!AL$36)</f>
        <v>0</v>
      </c>
      <c r="G4931" s="9" t="str">
        <f t="shared" si="152"/>
        <v/>
      </c>
      <c r="H4931" s="52" t="str">
        <f t="shared" si="153"/>
        <v/>
      </c>
    </row>
    <row r="4932" spans="1:8">
      <c r="A4932" s="48" t="str">
        <f>('ANNEXURE B &amp; C'!AL$3)</f>
        <v>440201</v>
      </c>
      <c r="B4932" s="2">
        <v>1040006</v>
      </c>
      <c r="C4932" s="2" t="s">
        <v>28</v>
      </c>
      <c r="D4932" s="20">
        <v>0</v>
      </c>
      <c r="E4932" s="20">
        <v>0</v>
      </c>
      <c r="F4932" s="38">
        <f>('ANNEXURE B &amp; C'!AL$37)</f>
        <v>0</v>
      </c>
      <c r="G4932" s="9" t="str">
        <f t="shared" si="152"/>
        <v/>
      </c>
      <c r="H4932" s="52" t="str">
        <f t="shared" si="153"/>
        <v/>
      </c>
    </row>
    <row r="4933" spans="1:8">
      <c r="A4933" s="48" t="str">
        <f>('ANNEXURE B &amp; C'!AL$3)</f>
        <v>440201</v>
      </c>
      <c r="B4933" s="2">
        <v>1040007</v>
      </c>
      <c r="C4933" s="2" t="s">
        <v>29</v>
      </c>
      <c r="D4933" s="20">
        <v>0</v>
      </c>
      <c r="E4933" s="20">
        <v>0</v>
      </c>
      <c r="F4933" s="38">
        <f>('ANNEXURE B &amp; C'!AL$38)</f>
        <v>0</v>
      </c>
      <c r="G4933" s="9" t="str">
        <f t="shared" si="152"/>
        <v/>
      </c>
      <c r="H4933" s="52" t="str">
        <f t="shared" si="153"/>
        <v/>
      </c>
    </row>
    <row r="4934" spans="1:8">
      <c r="A4934" s="48" t="str">
        <f>('ANNEXURE B &amp; C'!AL$3)</f>
        <v>440201</v>
      </c>
      <c r="B4934" s="2">
        <v>1040008</v>
      </c>
      <c r="C4934" s="2" t="s">
        <v>30</v>
      </c>
      <c r="D4934" s="20">
        <v>0</v>
      </c>
      <c r="E4934" s="20">
        <v>0</v>
      </c>
      <c r="F4934" s="38">
        <f>('ANNEXURE B &amp; C'!AL$39)</f>
        <v>0</v>
      </c>
      <c r="G4934" s="9" t="str">
        <f t="shared" si="152"/>
        <v/>
      </c>
      <c r="H4934" s="52" t="str">
        <f t="shared" si="153"/>
        <v/>
      </c>
    </row>
    <row r="4935" spans="1:8">
      <c r="A4935" s="48" t="str">
        <f>('ANNEXURE B &amp; C'!AL$3)</f>
        <v>440201</v>
      </c>
      <c r="B4935" s="3">
        <v>1049990</v>
      </c>
      <c r="C4935" s="3" t="s">
        <v>31</v>
      </c>
      <c r="D4935" s="39">
        <v>0</v>
      </c>
      <c r="E4935" s="39">
        <v>0</v>
      </c>
      <c r="F4935" s="39">
        <f>SUM(F4927:F4934)</f>
        <v>0</v>
      </c>
      <c r="G4935" s="9" t="str">
        <f t="shared" si="152"/>
        <v/>
      </c>
      <c r="H4935" s="52" t="str">
        <f t="shared" si="153"/>
        <v/>
      </c>
    </row>
    <row r="4936" spans="1:8">
      <c r="B4936" s="1"/>
      <c r="C4936" s="1"/>
      <c r="D4936" s="31"/>
      <c r="E4936" s="31"/>
      <c r="F4936" s="31"/>
      <c r="G4936" s="9" t="str">
        <f t="shared" si="152"/>
        <v/>
      </c>
      <c r="H4936" s="52" t="str">
        <f t="shared" si="153"/>
        <v/>
      </c>
    </row>
    <row r="4937" spans="1:8" ht="15.75" thickBot="1">
      <c r="A4937" s="48" t="str">
        <f>('ANNEXURE B &amp; C'!AL$3)</f>
        <v>440201</v>
      </c>
      <c r="B4937" s="4">
        <v>1049995</v>
      </c>
      <c r="C4937" s="4" t="s">
        <v>32</v>
      </c>
      <c r="D4937" s="40">
        <v>4118105</v>
      </c>
      <c r="E4937" s="40">
        <v>2811935.97</v>
      </c>
      <c r="F4937" s="40">
        <f>SUM(F4935+F4924+F4917)</f>
        <v>5244225</v>
      </c>
      <c r="G4937" s="9" t="str">
        <f t="shared" si="152"/>
        <v/>
      </c>
      <c r="H4937" s="52">
        <f t="shared" si="153"/>
        <v>0.2734558735146384</v>
      </c>
    </row>
    <row r="4938" spans="1:8" ht="15.75" thickTop="1">
      <c r="B4938" s="1"/>
      <c r="C4938" s="1"/>
      <c r="D4938" s="31"/>
      <c r="E4938" s="31"/>
      <c r="F4938" s="31"/>
      <c r="G4938" s="9" t="str">
        <f t="shared" ref="G4938:G5001" si="154">IF(E4938&lt;0.01,"",IF(E4938&gt;F4938,"BUDGET ERROR - INSUFICIENT",""))</f>
        <v/>
      </c>
      <c r="H4938" s="52" t="str">
        <f t="shared" ref="H4938:H5001" si="155">IF(F4938&lt;0.1,"",IF(D4938=0,"NO ORIGINAL BUDGET",(F4938-D4938)/D4938))</f>
        <v/>
      </c>
    </row>
    <row r="4939" spans="1:8">
      <c r="A4939" s="48" t="str">
        <f>('ANNEXURE B &amp; C'!AL$3)</f>
        <v>440201</v>
      </c>
      <c r="B4939" s="1">
        <v>1050000</v>
      </c>
      <c r="C4939" s="1" t="s">
        <v>33</v>
      </c>
      <c r="D4939" s="31"/>
      <c r="E4939" s="31"/>
      <c r="F4939" s="31"/>
      <c r="G4939" s="9" t="str">
        <f t="shared" si="154"/>
        <v/>
      </c>
      <c r="H4939" s="52" t="str">
        <f t="shared" si="155"/>
        <v/>
      </c>
    </row>
    <row r="4940" spans="1:8">
      <c r="B4940" s="1"/>
      <c r="C4940" s="1"/>
      <c r="D4940" s="31"/>
      <c r="E4940" s="31"/>
      <c r="F4940" s="31"/>
      <c r="G4940" s="9" t="str">
        <f t="shared" si="154"/>
        <v/>
      </c>
      <c r="H4940" s="52" t="str">
        <f t="shared" si="155"/>
        <v/>
      </c>
    </row>
    <row r="4941" spans="1:8">
      <c r="A4941" s="48" t="str">
        <f>('ANNEXURE B &amp; C'!AL$3)</f>
        <v>440201</v>
      </c>
      <c r="B4941" s="1">
        <v>1060000</v>
      </c>
      <c r="C4941" s="1" t="s">
        <v>34</v>
      </c>
      <c r="D4941" s="31"/>
      <c r="E4941" s="31"/>
      <c r="F4941" s="31"/>
      <c r="G4941" s="9" t="str">
        <f t="shared" si="154"/>
        <v/>
      </c>
      <c r="H4941" s="52" t="str">
        <f t="shared" si="155"/>
        <v/>
      </c>
    </row>
    <row r="4942" spans="1:8">
      <c r="A4942" s="48" t="str">
        <f>('ANNEXURE B &amp; C'!AL$3)</f>
        <v>440201</v>
      </c>
      <c r="B4942" s="2">
        <v>1060001</v>
      </c>
      <c r="C4942" s="2" t="s">
        <v>35</v>
      </c>
      <c r="D4942" s="20">
        <v>0</v>
      </c>
      <c r="E4942" s="20">
        <v>0</v>
      </c>
      <c r="F4942" s="38">
        <f>('ANNEXURE B &amp; C'!AL$47)</f>
        <v>0</v>
      </c>
      <c r="G4942" s="9" t="str">
        <f t="shared" si="154"/>
        <v/>
      </c>
      <c r="H4942" s="52" t="str">
        <f t="shared" si="155"/>
        <v/>
      </c>
    </row>
    <row r="4943" spans="1:8">
      <c r="A4943" s="48" t="str">
        <f>('ANNEXURE B &amp; C'!AL$3)</f>
        <v>440201</v>
      </c>
      <c r="B4943" s="2">
        <v>1060003</v>
      </c>
      <c r="C4943" s="2" t="s">
        <v>36</v>
      </c>
      <c r="D4943" s="20">
        <v>215000</v>
      </c>
      <c r="E4943" s="20">
        <v>46354.26</v>
      </c>
      <c r="F4943" s="38">
        <f>('ANNEXURE B &amp; C'!AL$48)</f>
        <v>115001</v>
      </c>
      <c r="G4943" s="9" t="str">
        <f t="shared" si="154"/>
        <v/>
      </c>
      <c r="H4943" s="52">
        <f t="shared" si="155"/>
        <v>-0.46511162790697674</v>
      </c>
    </row>
    <row r="4944" spans="1:8">
      <c r="A4944" s="48" t="str">
        <f>('ANNEXURE B &amp; C'!AL$3)</f>
        <v>440201</v>
      </c>
      <c r="B4944" s="2">
        <v>1060090</v>
      </c>
      <c r="C4944" s="2" t="s">
        <v>37</v>
      </c>
      <c r="D4944" s="20">
        <v>0</v>
      </c>
      <c r="E4944" s="20">
        <v>0</v>
      </c>
      <c r="F4944" s="38">
        <f>('ANNEXURE B &amp; C'!AL$49)</f>
        <v>0</v>
      </c>
      <c r="G4944" s="9" t="str">
        <f t="shared" si="154"/>
        <v/>
      </c>
      <c r="H4944" s="52" t="str">
        <f t="shared" si="155"/>
        <v/>
      </c>
    </row>
    <row r="4945" spans="1:8">
      <c r="A4945" s="48" t="str">
        <f>('ANNEXURE B &amp; C'!AL$3)</f>
        <v>440201</v>
      </c>
      <c r="B4945" s="2">
        <v>1060100</v>
      </c>
      <c r="C4945" s="2" t="s">
        <v>38</v>
      </c>
      <c r="D4945" s="20">
        <v>0</v>
      </c>
      <c r="E4945" s="20">
        <v>0</v>
      </c>
      <c r="F4945" s="38">
        <f>('ANNEXURE B &amp; C'!AL$50)</f>
        <v>0</v>
      </c>
      <c r="G4945" s="9" t="str">
        <f t="shared" si="154"/>
        <v/>
      </c>
      <c r="H4945" s="52" t="str">
        <f t="shared" si="155"/>
        <v/>
      </c>
    </row>
    <row r="4946" spans="1:8">
      <c r="A4946" s="48" t="str">
        <f>('ANNEXURE B &amp; C'!AL$3)</f>
        <v>440201</v>
      </c>
      <c r="B4946" s="2">
        <v>1060200</v>
      </c>
      <c r="C4946" s="2" t="s">
        <v>39</v>
      </c>
      <c r="D4946" s="20">
        <v>0</v>
      </c>
      <c r="E4946" s="20">
        <v>0</v>
      </c>
      <c r="F4946" s="38">
        <f>('ANNEXURE B &amp; C'!AL$51)</f>
        <v>0</v>
      </c>
      <c r="G4946" s="9" t="str">
        <f t="shared" si="154"/>
        <v/>
      </c>
      <c r="H4946" s="52" t="str">
        <f t="shared" si="155"/>
        <v/>
      </c>
    </row>
    <row r="4947" spans="1:8">
      <c r="A4947" s="48" t="str">
        <f>('ANNEXURE B &amp; C'!AL$3)</f>
        <v>440201</v>
      </c>
      <c r="B4947" s="2">
        <v>1060201</v>
      </c>
      <c r="C4947" s="2" t="s">
        <v>40</v>
      </c>
      <c r="D4947" s="20">
        <v>0</v>
      </c>
      <c r="E4947" s="20">
        <v>0</v>
      </c>
      <c r="F4947" s="38">
        <f>('ANNEXURE B &amp; C'!AL$52)</f>
        <v>0</v>
      </c>
      <c r="G4947" s="9" t="str">
        <f t="shared" si="154"/>
        <v/>
      </c>
      <c r="H4947" s="52" t="str">
        <f t="shared" si="155"/>
        <v/>
      </c>
    </row>
    <row r="4948" spans="1:8">
      <c r="A4948" s="48" t="str">
        <f>('ANNEXURE B &amp; C'!AL$3)</f>
        <v>440201</v>
      </c>
      <c r="B4948" s="2">
        <v>1060204</v>
      </c>
      <c r="C4948" s="2" t="s">
        <v>41</v>
      </c>
      <c r="D4948" s="20">
        <v>552000</v>
      </c>
      <c r="E4948" s="20">
        <v>688751.07</v>
      </c>
      <c r="F4948" s="38">
        <f>('ANNEXURE B &amp; C'!AL$53)</f>
        <v>730000</v>
      </c>
      <c r="G4948" s="9" t="str">
        <f t="shared" si="154"/>
        <v/>
      </c>
      <c r="H4948" s="52">
        <f t="shared" si="155"/>
        <v>0.32246376811594202</v>
      </c>
    </row>
    <row r="4949" spans="1:8">
      <c r="A4949" s="48" t="str">
        <f>('ANNEXURE B &amp; C'!AL$3)</f>
        <v>440201</v>
      </c>
      <c r="B4949" s="2">
        <v>1060205</v>
      </c>
      <c r="C4949" s="2" t="s">
        <v>42</v>
      </c>
      <c r="D4949" s="20">
        <v>0</v>
      </c>
      <c r="E4949" s="20">
        <v>0</v>
      </c>
      <c r="F4949" s="38">
        <f>('ANNEXURE B &amp; C'!AL$54)</f>
        <v>0</v>
      </c>
      <c r="G4949" s="9" t="str">
        <f t="shared" si="154"/>
        <v/>
      </c>
      <c r="H4949" s="52" t="str">
        <f t="shared" si="155"/>
        <v/>
      </c>
    </row>
    <row r="4950" spans="1:8">
      <c r="A4950" s="48" t="str">
        <f>('ANNEXURE B &amp; C'!AL$3)</f>
        <v>440201</v>
      </c>
      <c r="B4950" s="2">
        <v>1060207</v>
      </c>
      <c r="C4950" s="2" t="s">
        <v>43</v>
      </c>
      <c r="D4950" s="20">
        <v>0</v>
      </c>
      <c r="E4950" s="20">
        <v>0</v>
      </c>
      <c r="F4950" s="38">
        <f>('ANNEXURE B &amp; C'!AL$55)</f>
        <v>0</v>
      </c>
      <c r="G4950" s="9" t="str">
        <f t="shared" si="154"/>
        <v/>
      </c>
      <c r="H4950" s="52" t="str">
        <f t="shared" si="155"/>
        <v/>
      </c>
    </row>
    <row r="4951" spans="1:8">
      <c r="A4951" s="48" t="str">
        <f>('ANNEXURE B &amp; C'!AL$3)</f>
        <v>440201</v>
      </c>
      <c r="B4951" s="2">
        <v>1060208</v>
      </c>
      <c r="C4951" s="2" t="s">
        <v>44</v>
      </c>
      <c r="D4951" s="20">
        <v>40000</v>
      </c>
      <c r="E4951" s="20">
        <v>8833.5</v>
      </c>
      <c r="F4951" s="38">
        <f>('ANNEXURE B &amp; C'!AL$56)</f>
        <v>40000</v>
      </c>
      <c r="G4951" s="9" t="str">
        <f t="shared" si="154"/>
        <v/>
      </c>
      <c r="H4951" s="52">
        <f t="shared" si="155"/>
        <v>0</v>
      </c>
    </row>
    <row r="4952" spans="1:8">
      <c r="A4952" s="48" t="str">
        <f>('ANNEXURE B &amp; C'!AL$3)</f>
        <v>440201</v>
      </c>
      <c r="B4952" s="2">
        <v>1060209</v>
      </c>
      <c r="C4952" s="2" t="s">
        <v>45</v>
      </c>
      <c r="D4952" s="20">
        <v>430000</v>
      </c>
      <c r="E4952" s="20">
        <v>0</v>
      </c>
      <c r="F4952" s="38">
        <f>('ANNEXURE B &amp; C'!AL$57)</f>
        <v>457850</v>
      </c>
      <c r="G4952" s="9" t="str">
        <f t="shared" si="154"/>
        <v/>
      </c>
      <c r="H4952" s="52">
        <f t="shared" si="155"/>
        <v>6.4767441860465111E-2</v>
      </c>
    </row>
    <row r="4953" spans="1:8">
      <c r="A4953" s="48" t="str">
        <f>('ANNEXURE B &amp; C'!AL$3)</f>
        <v>440201</v>
      </c>
      <c r="B4953" s="2">
        <v>1060210</v>
      </c>
      <c r="C4953" s="2" t="s">
        <v>46</v>
      </c>
      <c r="D4953" s="20">
        <v>5000</v>
      </c>
      <c r="E4953" s="20">
        <v>4950</v>
      </c>
      <c r="F4953" s="38">
        <f>('ANNEXURE B &amp; C'!AL$58)</f>
        <v>5000</v>
      </c>
      <c r="G4953" s="9" t="str">
        <f t="shared" si="154"/>
        <v/>
      </c>
      <c r="H4953" s="52">
        <f t="shared" si="155"/>
        <v>0</v>
      </c>
    </row>
    <row r="4954" spans="1:8">
      <c r="A4954" s="48" t="str">
        <f>('ANNEXURE B &amp; C'!AL$3)</f>
        <v>440201</v>
      </c>
      <c r="B4954" s="2">
        <v>1060303</v>
      </c>
      <c r="C4954" s="2" t="s">
        <v>47</v>
      </c>
      <c r="D4954" s="20">
        <v>0</v>
      </c>
      <c r="E4954" s="20">
        <v>0</v>
      </c>
      <c r="F4954" s="38">
        <f>('ANNEXURE B &amp; C'!AL$59)</f>
        <v>0</v>
      </c>
      <c r="G4954" s="9" t="str">
        <f t="shared" si="154"/>
        <v/>
      </c>
      <c r="H4954" s="52" t="str">
        <f t="shared" si="155"/>
        <v/>
      </c>
    </row>
    <row r="4955" spans="1:8">
      <c r="A4955" s="48" t="str">
        <f>('ANNEXURE B &amp; C'!AL$3)</f>
        <v>440201</v>
      </c>
      <c r="B4955" s="2">
        <v>1060304</v>
      </c>
      <c r="C4955" s="2" t="s">
        <v>48</v>
      </c>
      <c r="D4955" s="20">
        <v>0</v>
      </c>
      <c r="E4955" s="20">
        <v>0</v>
      </c>
      <c r="F4955" s="38">
        <f>('ANNEXURE B &amp; C'!AL$60)</f>
        <v>0</v>
      </c>
      <c r="G4955" s="9" t="str">
        <f t="shared" si="154"/>
        <v/>
      </c>
      <c r="H4955" s="52" t="str">
        <f t="shared" si="155"/>
        <v/>
      </c>
    </row>
    <row r="4956" spans="1:8">
      <c r="A4956" s="48" t="str">
        <f>('ANNEXURE B &amp; C'!AL$3)</f>
        <v>440201</v>
      </c>
      <c r="B4956" s="2">
        <v>1060305</v>
      </c>
      <c r="C4956" s="2" t="s">
        <v>49</v>
      </c>
      <c r="D4956" s="20">
        <v>0</v>
      </c>
      <c r="E4956" s="20">
        <v>0</v>
      </c>
      <c r="F4956" s="38">
        <f>('ANNEXURE B &amp; C'!AL$61)</f>
        <v>0</v>
      </c>
      <c r="G4956" s="9" t="str">
        <f t="shared" si="154"/>
        <v/>
      </c>
      <c r="H4956" s="52" t="str">
        <f t="shared" si="155"/>
        <v/>
      </c>
    </row>
    <row r="4957" spans="1:8">
      <c r="A4957" s="48" t="str">
        <f>('ANNEXURE B &amp; C'!AL$3)</f>
        <v>440201</v>
      </c>
      <c r="B4957" s="2">
        <v>1060400</v>
      </c>
      <c r="C4957" s="2" t="s">
        <v>50</v>
      </c>
      <c r="D4957" s="20">
        <v>0</v>
      </c>
      <c r="E4957" s="20">
        <v>0</v>
      </c>
      <c r="F4957" s="38">
        <f>('ANNEXURE B &amp; C'!AL$62)</f>
        <v>0</v>
      </c>
      <c r="G4957" s="9" t="str">
        <f t="shared" si="154"/>
        <v/>
      </c>
      <c r="H4957" s="52" t="str">
        <f t="shared" si="155"/>
        <v/>
      </c>
    </row>
    <row r="4958" spans="1:8">
      <c r="A4958" s="48" t="str">
        <f>('ANNEXURE B &amp; C'!AL$3)</f>
        <v>440201</v>
      </c>
      <c r="B4958" s="2">
        <v>1060401</v>
      </c>
      <c r="C4958" s="2" t="s">
        <v>51</v>
      </c>
      <c r="D4958" s="20">
        <v>0</v>
      </c>
      <c r="E4958" s="20">
        <v>0</v>
      </c>
      <c r="F4958" s="38">
        <f>('ANNEXURE B &amp; C'!AL$63)</f>
        <v>0</v>
      </c>
      <c r="G4958" s="9" t="str">
        <f t="shared" si="154"/>
        <v/>
      </c>
      <c r="H4958" s="52" t="str">
        <f t="shared" si="155"/>
        <v/>
      </c>
    </row>
    <row r="4959" spans="1:8">
      <c r="A4959" s="48" t="str">
        <f>('ANNEXURE B &amp; C'!AL$3)</f>
        <v>440201</v>
      </c>
      <c r="B4959" s="2">
        <v>1060402</v>
      </c>
      <c r="C4959" s="2" t="s">
        <v>52</v>
      </c>
      <c r="D4959" s="20">
        <v>75000</v>
      </c>
      <c r="E4959" s="20">
        <v>62385.49</v>
      </c>
      <c r="F4959" s="38">
        <f>('ANNEXURE B &amp; C'!AL$64)</f>
        <v>75000</v>
      </c>
      <c r="G4959" s="9" t="str">
        <f t="shared" si="154"/>
        <v/>
      </c>
      <c r="H4959" s="52">
        <f t="shared" si="155"/>
        <v>0</v>
      </c>
    </row>
    <row r="4960" spans="1:8">
      <c r="A4960" s="48" t="str">
        <f>('ANNEXURE B &amp; C'!AL$3)</f>
        <v>440201</v>
      </c>
      <c r="B4960" s="2">
        <v>1060403</v>
      </c>
      <c r="C4960" s="2" t="s">
        <v>53</v>
      </c>
      <c r="D4960" s="20">
        <v>100000</v>
      </c>
      <c r="E4960" s="20">
        <v>93364.65</v>
      </c>
      <c r="F4960" s="38">
        <f>('ANNEXURE B &amp; C'!AL$65)</f>
        <v>100000</v>
      </c>
      <c r="G4960" s="9" t="str">
        <f t="shared" si="154"/>
        <v/>
      </c>
      <c r="H4960" s="52">
        <f t="shared" si="155"/>
        <v>0</v>
      </c>
    </row>
    <row r="4961" spans="1:8">
      <c r="A4961" s="48" t="str">
        <f>('ANNEXURE B &amp; C'!AL$3)</f>
        <v>440201</v>
      </c>
      <c r="B4961" s="2">
        <v>1060404</v>
      </c>
      <c r="C4961" s="2" t="s">
        <v>54</v>
      </c>
      <c r="D4961" s="20">
        <v>0</v>
      </c>
      <c r="E4961" s="20">
        <v>0</v>
      </c>
      <c r="F4961" s="38">
        <f>('ANNEXURE B &amp; C'!AL$66)</f>
        <v>0</v>
      </c>
      <c r="G4961" s="9" t="str">
        <f t="shared" si="154"/>
        <v/>
      </c>
      <c r="H4961" s="52" t="str">
        <f t="shared" si="155"/>
        <v/>
      </c>
    </row>
    <row r="4962" spans="1:8">
      <c r="A4962" s="48" t="str">
        <f>('ANNEXURE B &amp; C'!AL$3)</f>
        <v>440201</v>
      </c>
      <c r="B4962" s="2">
        <v>1060405</v>
      </c>
      <c r="C4962" s="2" t="s">
        <v>55</v>
      </c>
      <c r="D4962" s="20">
        <v>0</v>
      </c>
      <c r="E4962" s="20">
        <v>0</v>
      </c>
      <c r="F4962" s="38">
        <f>('ANNEXURE B &amp; C'!AL$67)</f>
        <v>0</v>
      </c>
      <c r="G4962" s="9" t="str">
        <f t="shared" si="154"/>
        <v/>
      </c>
      <c r="H4962" s="52" t="str">
        <f t="shared" si="155"/>
        <v/>
      </c>
    </row>
    <row r="4963" spans="1:8">
      <c r="A4963" s="48" t="str">
        <f>('ANNEXURE B &amp; C'!AL$3)</f>
        <v>440201</v>
      </c>
      <c r="B4963" s="2">
        <v>1060601</v>
      </c>
      <c r="C4963" s="2" t="s">
        <v>56</v>
      </c>
      <c r="D4963" s="20">
        <v>0</v>
      </c>
      <c r="E4963" s="20">
        <v>0</v>
      </c>
      <c r="F4963" s="38">
        <f>('ANNEXURE B &amp; C'!AL$68)</f>
        <v>0</v>
      </c>
      <c r="G4963" s="9" t="str">
        <f t="shared" si="154"/>
        <v/>
      </c>
      <c r="H4963" s="52" t="str">
        <f t="shared" si="155"/>
        <v/>
      </c>
    </row>
    <row r="4964" spans="1:8">
      <c r="A4964" s="48" t="str">
        <f>('ANNEXURE B &amp; C'!AL$3)</f>
        <v>440201</v>
      </c>
      <c r="B4964" s="2">
        <v>1060701</v>
      </c>
      <c r="C4964" s="2" t="s">
        <v>57</v>
      </c>
      <c r="D4964" s="20">
        <v>0</v>
      </c>
      <c r="E4964" s="20">
        <v>0</v>
      </c>
      <c r="F4964" s="38">
        <f>('ANNEXURE B &amp; C'!AL$69)</f>
        <v>0</v>
      </c>
      <c r="G4964" s="9" t="str">
        <f t="shared" si="154"/>
        <v/>
      </c>
      <c r="H4964" s="52" t="str">
        <f t="shared" si="155"/>
        <v/>
      </c>
    </row>
    <row r="4965" spans="1:8">
      <c r="A4965" s="48" t="str">
        <f>('ANNEXURE B &amp; C'!AL$3)</f>
        <v>440201</v>
      </c>
      <c r="B4965" s="2">
        <v>1060702</v>
      </c>
      <c r="C4965" s="2" t="s">
        <v>58</v>
      </c>
      <c r="D4965" s="20">
        <v>0</v>
      </c>
      <c r="E4965" s="20">
        <v>0</v>
      </c>
      <c r="F4965" s="38">
        <f>('ANNEXURE B &amp; C'!AL$70)</f>
        <v>0</v>
      </c>
      <c r="G4965" s="9" t="str">
        <f t="shared" si="154"/>
        <v/>
      </c>
      <c r="H4965" s="52" t="str">
        <f t="shared" si="155"/>
        <v/>
      </c>
    </row>
    <row r="4966" spans="1:8">
      <c r="A4966" s="48" t="str">
        <f>('ANNEXURE B &amp; C'!AL$3)</f>
        <v>440201</v>
      </c>
      <c r="B4966" s="2">
        <v>1061101</v>
      </c>
      <c r="C4966" s="2" t="s">
        <v>59</v>
      </c>
      <c r="D4966" s="20">
        <v>0</v>
      </c>
      <c r="E4966" s="20">
        <v>0</v>
      </c>
      <c r="F4966" s="38">
        <f>('ANNEXURE B &amp; C'!AL$71)</f>
        <v>600000</v>
      </c>
      <c r="G4966" s="9" t="str">
        <f t="shared" si="154"/>
        <v/>
      </c>
      <c r="H4966" s="52" t="str">
        <f t="shared" si="155"/>
        <v>NO ORIGINAL BUDGET</v>
      </c>
    </row>
    <row r="4967" spans="1:8">
      <c r="A4967" s="48" t="str">
        <f>('ANNEXURE B &amp; C'!AL$3)</f>
        <v>440201</v>
      </c>
      <c r="B4967" s="2">
        <v>1061102</v>
      </c>
      <c r="C4967" s="2" t="s">
        <v>60</v>
      </c>
      <c r="D4967" s="20">
        <v>0</v>
      </c>
      <c r="E4967" s="20">
        <v>0</v>
      </c>
      <c r="F4967" s="38">
        <f>('ANNEXURE B &amp; C'!AL$72)</f>
        <v>0</v>
      </c>
      <c r="G4967" s="9" t="str">
        <f t="shared" si="154"/>
        <v/>
      </c>
      <c r="H4967" s="52" t="str">
        <f t="shared" si="155"/>
        <v/>
      </c>
    </row>
    <row r="4968" spans="1:8">
      <c r="A4968" s="48" t="str">
        <f>('ANNEXURE B &amp; C'!AL$3)</f>
        <v>440201</v>
      </c>
      <c r="B4968" s="2">
        <v>1061104</v>
      </c>
      <c r="C4968" s="2" t="s">
        <v>61</v>
      </c>
      <c r="D4968" s="20">
        <v>0</v>
      </c>
      <c r="E4968" s="20">
        <v>0</v>
      </c>
      <c r="F4968" s="38">
        <f>('ANNEXURE B &amp; C'!AL$73)</f>
        <v>0</v>
      </c>
      <c r="G4968" s="9" t="str">
        <f t="shared" si="154"/>
        <v/>
      </c>
      <c r="H4968" s="52" t="str">
        <f t="shared" si="155"/>
        <v/>
      </c>
    </row>
    <row r="4969" spans="1:8">
      <c r="A4969" s="48" t="str">
        <f>('ANNEXURE B &amp; C'!AL$3)</f>
        <v>440201</v>
      </c>
      <c r="B4969" s="2">
        <v>1061106</v>
      </c>
      <c r="C4969" s="2" t="s">
        <v>62</v>
      </c>
      <c r="D4969" s="20">
        <v>0</v>
      </c>
      <c r="E4969" s="20">
        <v>0</v>
      </c>
      <c r="F4969" s="38">
        <f>('ANNEXURE B &amp; C'!AL$74)</f>
        <v>0</v>
      </c>
      <c r="G4969" s="9" t="str">
        <f t="shared" si="154"/>
        <v/>
      </c>
      <c r="H4969" s="52" t="str">
        <f t="shared" si="155"/>
        <v/>
      </c>
    </row>
    <row r="4970" spans="1:8">
      <c r="A4970" s="48" t="str">
        <f>('ANNEXURE B &amp; C'!AL$3)</f>
        <v>440201</v>
      </c>
      <c r="B4970" s="2">
        <v>1061201</v>
      </c>
      <c r="C4970" s="2" t="s">
        <v>63</v>
      </c>
      <c r="D4970" s="20">
        <v>0</v>
      </c>
      <c r="E4970" s="20">
        <v>0</v>
      </c>
      <c r="F4970" s="38">
        <f>('ANNEXURE B &amp; C'!AL$75)</f>
        <v>0</v>
      </c>
      <c r="G4970" s="9" t="str">
        <f t="shared" si="154"/>
        <v/>
      </c>
      <c r="H4970" s="52" t="str">
        <f t="shared" si="155"/>
        <v/>
      </c>
    </row>
    <row r="4971" spans="1:8">
      <c r="A4971" s="48" t="str">
        <f>('ANNEXURE B &amp; C'!AL$3)</f>
        <v>440201</v>
      </c>
      <c r="B4971" s="2">
        <v>1061203</v>
      </c>
      <c r="C4971" s="2" t="s">
        <v>64</v>
      </c>
      <c r="D4971" s="20">
        <v>0</v>
      </c>
      <c r="E4971" s="20">
        <v>0</v>
      </c>
      <c r="F4971" s="38">
        <f>('ANNEXURE B &amp; C'!AL$76)</f>
        <v>0</v>
      </c>
      <c r="G4971" s="9" t="str">
        <f t="shared" si="154"/>
        <v/>
      </c>
      <c r="H4971" s="52" t="str">
        <f t="shared" si="155"/>
        <v/>
      </c>
    </row>
    <row r="4972" spans="1:8">
      <c r="A4972" s="48" t="str">
        <f>('ANNEXURE B &amp; C'!AL$3)</f>
        <v>440201</v>
      </c>
      <c r="B4972" s="2">
        <v>1061204</v>
      </c>
      <c r="C4972" s="2" t="s">
        <v>65</v>
      </c>
      <c r="D4972" s="20">
        <v>0</v>
      </c>
      <c r="E4972" s="20">
        <v>0</v>
      </c>
      <c r="F4972" s="38">
        <f>('ANNEXURE B &amp; C'!AL$77)</f>
        <v>0</v>
      </c>
      <c r="G4972" s="9" t="str">
        <f t="shared" si="154"/>
        <v/>
      </c>
      <c r="H4972" s="52" t="str">
        <f t="shared" si="155"/>
        <v/>
      </c>
    </row>
    <row r="4973" spans="1:8">
      <c r="A4973" s="48" t="str">
        <f>('ANNEXURE B &amp; C'!AL$3)</f>
        <v>440201</v>
      </c>
      <c r="B4973" s="2">
        <v>1061501</v>
      </c>
      <c r="C4973" s="2" t="s">
        <v>66</v>
      </c>
      <c r="D4973" s="20">
        <v>0</v>
      </c>
      <c r="E4973" s="20">
        <v>0</v>
      </c>
      <c r="F4973" s="38">
        <f>('ANNEXURE B &amp; C'!AL$78)</f>
        <v>0</v>
      </c>
      <c r="G4973" s="9" t="str">
        <f t="shared" si="154"/>
        <v/>
      </c>
      <c r="H4973" s="52" t="str">
        <f t="shared" si="155"/>
        <v/>
      </c>
    </row>
    <row r="4974" spans="1:8">
      <c r="A4974" s="48" t="str">
        <f>('ANNEXURE B &amp; C'!AL$3)</f>
        <v>440201</v>
      </c>
      <c r="B4974" s="2">
        <v>1061502</v>
      </c>
      <c r="C4974" s="2" t="s">
        <v>67</v>
      </c>
      <c r="D4974" s="20">
        <v>0</v>
      </c>
      <c r="E4974" s="20">
        <v>0</v>
      </c>
      <c r="F4974" s="38">
        <f>('ANNEXURE B &amp; C'!AL$79)</f>
        <v>0</v>
      </c>
      <c r="G4974" s="9" t="str">
        <f t="shared" si="154"/>
        <v/>
      </c>
      <c r="H4974" s="52" t="str">
        <f t="shared" si="155"/>
        <v/>
      </c>
    </row>
    <row r="4975" spans="1:8">
      <c r="A4975" s="48" t="str">
        <f>('ANNEXURE B &amp; C'!AL$3)</f>
        <v>440201</v>
      </c>
      <c r="B4975" s="2">
        <v>1061507</v>
      </c>
      <c r="C4975" s="2" t="s">
        <v>68</v>
      </c>
      <c r="D4975" s="20">
        <v>0</v>
      </c>
      <c r="E4975" s="20">
        <v>0</v>
      </c>
      <c r="F4975" s="38">
        <f>('ANNEXURE B &amp; C'!AL$80)</f>
        <v>0</v>
      </c>
      <c r="G4975" s="9" t="str">
        <f t="shared" si="154"/>
        <v/>
      </c>
      <c r="H4975" s="52" t="str">
        <f t="shared" si="155"/>
        <v/>
      </c>
    </row>
    <row r="4976" spans="1:8">
      <c r="A4976" s="48" t="str">
        <f>('ANNEXURE B &amp; C'!AL$3)</f>
        <v>440201</v>
      </c>
      <c r="B4976" s="2">
        <v>1061508</v>
      </c>
      <c r="C4976" s="2" t="s">
        <v>69</v>
      </c>
      <c r="D4976" s="20">
        <v>0</v>
      </c>
      <c r="E4976" s="20">
        <v>0</v>
      </c>
      <c r="F4976" s="38">
        <f>('ANNEXURE B &amp; C'!AL$81)</f>
        <v>0</v>
      </c>
      <c r="G4976" s="9" t="str">
        <f t="shared" si="154"/>
        <v/>
      </c>
      <c r="H4976" s="52" t="str">
        <f t="shared" si="155"/>
        <v/>
      </c>
    </row>
    <row r="4977" spans="1:8">
      <c r="A4977" s="48" t="str">
        <f>('ANNEXURE B &amp; C'!AL$3)</f>
        <v>440201</v>
      </c>
      <c r="B4977" s="2">
        <v>1061701</v>
      </c>
      <c r="C4977" s="2" t="s">
        <v>70</v>
      </c>
      <c r="D4977" s="20">
        <v>108000</v>
      </c>
      <c r="E4977" s="20">
        <v>73604.55</v>
      </c>
      <c r="F4977" s="38">
        <f>('ANNEXURE B &amp; C'!AL$82)</f>
        <v>108000</v>
      </c>
      <c r="G4977" s="9" t="str">
        <f t="shared" si="154"/>
        <v/>
      </c>
      <c r="H4977" s="52">
        <f t="shared" si="155"/>
        <v>0</v>
      </c>
    </row>
    <row r="4978" spans="1:8">
      <c r="A4978" s="48" t="str">
        <f>('ANNEXURE B &amp; C'!AL$3)</f>
        <v>440201</v>
      </c>
      <c r="B4978" s="2">
        <v>1061705</v>
      </c>
      <c r="C4978" s="2" t="s">
        <v>71</v>
      </c>
      <c r="D4978" s="20">
        <v>0</v>
      </c>
      <c r="E4978" s="20">
        <v>0</v>
      </c>
      <c r="F4978" s="38">
        <f>('ANNEXURE B &amp; C'!AL$83)</f>
        <v>0</v>
      </c>
      <c r="G4978" s="9" t="str">
        <f t="shared" si="154"/>
        <v/>
      </c>
      <c r="H4978" s="52" t="str">
        <f t="shared" si="155"/>
        <v/>
      </c>
    </row>
    <row r="4979" spans="1:8">
      <c r="A4979" s="48" t="str">
        <f>('ANNEXURE B &amp; C'!AL$3)</f>
        <v>440201</v>
      </c>
      <c r="B4979" s="2">
        <v>1061799</v>
      </c>
      <c r="C4979" s="2" t="s">
        <v>72</v>
      </c>
      <c r="D4979" s="20">
        <v>90000</v>
      </c>
      <c r="E4979" s="20">
        <v>18862.28</v>
      </c>
      <c r="F4979" s="38">
        <f>('ANNEXURE B &amp; C'!AL$84)</f>
        <v>90000</v>
      </c>
      <c r="G4979" s="9" t="str">
        <f t="shared" si="154"/>
        <v/>
      </c>
      <c r="H4979" s="52">
        <f t="shared" si="155"/>
        <v>0</v>
      </c>
    </row>
    <row r="4980" spans="1:8">
      <c r="A4980" s="48" t="str">
        <f>('ANNEXURE B &amp; C'!AL$3)</f>
        <v>440201</v>
      </c>
      <c r="B4980" s="2">
        <v>1061800</v>
      </c>
      <c r="C4980" s="2" t="s">
        <v>73</v>
      </c>
      <c r="D4980" s="20">
        <v>50000</v>
      </c>
      <c r="E4980" s="20">
        <v>370</v>
      </c>
      <c r="F4980" s="38">
        <f>('ANNEXURE B &amp; C'!AL$85)</f>
        <v>50000</v>
      </c>
      <c r="G4980" s="9" t="str">
        <f t="shared" si="154"/>
        <v/>
      </c>
      <c r="H4980" s="52">
        <f t="shared" si="155"/>
        <v>0</v>
      </c>
    </row>
    <row r="4981" spans="1:8">
      <c r="A4981" s="48" t="str">
        <f>('ANNEXURE B &amp; C'!AL$3)</f>
        <v>440201</v>
      </c>
      <c r="B4981" s="2">
        <v>1061801</v>
      </c>
      <c r="C4981" s="2" t="s">
        <v>74</v>
      </c>
      <c r="D4981" s="20">
        <v>80000</v>
      </c>
      <c r="E4981" s="20">
        <v>22232.68</v>
      </c>
      <c r="F4981" s="38">
        <f>('ANNEXURE B &amp; C'!AL$86)</f>
        <v>50000</v>
      </c>
      <c r="G4981" s="9" t="str">
        <f t="shared" si="154"/>
        <v/>
      </c>
      <c r="H4981" s="52">
        <f t="shared" si="155"/>
        <v>-0.375</v>
      </c>
    </row>
    <row r="4982" spans="1:8">
      <c r="A4982" s="48" t="str">
        <f>('ANNEXURE B &amp; C'!AL$3)</f>
        <v>440201</v>
      </c>
      <c r="B4982" s="2">
        <v>1061802</v>
      </c>
      <c r="C4982" s="2" t="s">
        <v>75</v>
      </c>
      <c r="D4982" s="20">
        <v>0</v>
      </c>
      <c r="E4982" s="20">
        <v>0</v>
      </c>
      <c r="F4982" s="38">
        <f>('ANNEXURE B &amp; C'!AL$87)</f>
        <v>0</v>
      </c>
      <c r="G4982" s="9" t="str">
        <f t="shared" si="154"/>
        <v/>
      </c>
      <c r="H4982" s="52" t="str">
        <f t="shared" si="155"/>
        <v/>
      </c>
    </row>
    <row r="4983" spans="1:8">
      <c r="A4983" s="48" t="str">
        <f>('ANNEXURE B &amp; C'!AL$3)</f>
        <v>440201</v>
      </c>
      <c r="B4983" s="2">
        <v>1061805</v>
      </c>
      <c r="C4983" s="2" t="s">
        <v>76</v>
      </c>
      <c r="D4983" s="20">
        <v>0</v>
      </c>
      <c r="E4983" s="20">
        <v>0</v>
      </c>
      <c r="F4983" s="38">
        <f>('ANNEXURE B &amp; C'!AL$88)</f>
        <v>0</v>
      </c>
      <c r="G4983" s="9" t="str">
        <f t="shared" si="154"/>
        <v/>
      </c>
      <c r="H4983" s="52" t="str">
        <f t="shared" si="155"/>
        <v/>
      </c>
    </row>
    <row r="4984" spans="1:8">
      <c r="A4984" s="48" t="str">
        <f>('ANNEXURE B &amp; C'!AL$3)</f>
        <v>440201</v>
      </c>
      <c r="B4984" s="2">
        <v>1061806</v>
      </c>
      <c r="C4984" s="2" t="s">
        <v>77</v>
      </c>
      <c r="D4984" s="20">
        <v>60000</v>
      </c>
      <c r="E4984" s="20">
        <v>7493.13</v>
      </c>
      <c r="F4984" s="38">
        <f>('ANNEXURE B &amp; C'!AL$89)</f>
        <v>60000</v>
      </c>
      <c r="G4984" s="9" t="str">
        <f t="shared" si="154"/>
        <v/>
      </c>
      <c r="H4984" s="52">
        <f t="shared" si="155"/>
        <v>0</v>
      </c>
    </row>
    <row r="4985" spans="1:8">
      <c r="A4985" s="48" t="str">
        <f>('ANNEXURE B &amp; C'!AL$3)</f>
        <v>440201</v>
      </c>
      <c r="B4985" s="2">
        <v>1061899</v>
      </c>
      <c r="C4985" s="2" t="s">
        <v>78</v>
      </c>
      <c r="D4985" s="20">
        <v>0</v>
      </c>
      <c r="E4985" s="20">
        <v>0</v>
      </c>
      <c r="F4985" s="38">
        <f>('ANNEXURE B &amp; C'!AL$90)</f>
        <v>0</v>
      </c>
      <c r="G4985" s="9" t="str">
        <f t="shared" si="154"/>
        <v/>
      </c>
      <c r="H4985" s="52" t="str">
        <f t="shared" si="155"/>
        <v/>
      </c>
    </row>
    <row r="4986" spans="1:8">
      <c r="A4986" s="48" t="str">
        <f>('ANNEXURE B &amp; C'!AL$3)</f>
        <v>440201</v>
      </c>
      <c r="B4986" s="2">
        <v>1061900</v>
      </c>
      <c r="C4986" s="2" t="s">
        <v>79</v>
      </c>
      <c r="D4986" s="20">
        <v>63000</v>
      </c>
      <c r="E4986" s="20">
        <v>24854.82</v>
      </c>
      <c r="F4986" s="38">
        <f>('ANNEXURE B &amp; C'!AL$91)</f>
        <v>63000</v>
      </c>
      <c r="G4986" s="9" t="str">
        <f t="shared" si="154"/>
        <v/>
      </c>
      <c r="H4986" s="52">
        <f t="shared" si="155"/>
        <v>0</v>
      </c>
    </row>
    <row r="4987" spans="1:8">
      <c r="A4987" s="48" t="str">
        <f>('ANNEXURE B &amp; C'!AL$3)</f>
        <v>440201</v>
      </c>
      <c r="B4987" s="2">
        <v>1061902</v>
      </c>
      <c r="C4987" s="2" t="s">
        <v>80</v>
      </c>
      <c r="D4987" s="20">
        <v>500000</v>
      </c>
      <c r="E4987" s="20">
        <v>69533.63</v>
      </c>
      <c r="F4987" s="38">
        <f>('ANNEXURE B &amp; C'!AL$92)</f>
        <v>500000</v>
      </c>
      <c r="G4987" s="9" t="str">
        <f t="shared" si="154"/>
        <v/>
      </c>
      <c r="H4987" s="52">
        <f t="shared" si="155"/>
        <v>0</v>
      </c>
    </row>
    <row r="4988" spans="1:8">
      <c r="A4988" s="48" t="str">
        <f>('ANNEXURE B &amp; C'!AL$3)</f>
        <v>440201</v>
      </c>
      <c r="B4988" s="2">
        <v>1061903</v>
      </c>
      <c r="C4988" s="2" t="s">
        <v>81</v>
      </c>
      <c r="D4988" s="20">
        <v>0</v>
      </c>
      <c r="E4988" s="20">
        <v>0</v>
      </c>
      <c r="F4988" s="38">
        <f>('ANNEXURE B &amp; C'!AL$93)</f>
        <v>0</v>
      </c>
      <c r="G4988" s="9" t="str">
        <f t="shared" si="154"/>
        <v/>
      </c>
      <c r="H4988" s="52" t="str">
        <f t="shared" si="155"/>
        <v/>
      </c>
    </row>
    <row r="4989" spans="1:8">
      <c r="A4989" s="48" t="str">
        <f>('ANNEXURE B &amp; C'!AL$3)</f>
        <v>440201</v>
      </c>
      <c r="B4989" s="2">
        <v>1061904</v>
      </c>
      <c r="C4989" s="2" t="s">
        <v>82</v>
      </c>
      <c r="D4989" s="20">
        <v>0</v>
      </c>
      <c r="E4989" s="20">
        <v>0</v>
      </c>
      <c r="F4989" s="38">
        <f>('ANNEXURE B &amp; C'!AL$94)</f>
        <v>0</v>
      </c>
      <c r="G4989" s="9" t="str">
        <f t="shared" si="154"/>
        <v/>
      </c>
      <c r="H4989" s="52" t="str">
        <f t="shared" si="155"/>
        <v/>
      </c>
    </row>
    <row r="4990" spans="1:8">
      <c r="A4990" s="48" t="str">
        <f>('ANNEXURE B &amp; C'!AL$3)</f>
        <v>440201</v>
      </c>
      <c r="B4990" s="2">
        <v>1062001</v>
      </c>
      <c r="C4990" s="2" t="s">
        <v>83</v>
      </c>
      <c r="D4990" s="20">
        <v>0</v>
      </c>
      <c r="E4990" s="20">
        <v>0</v>
      </c>
      <c r="F4990" s="38">
        <f>('ANNEXURE B &amp; C'!AL$95)</f>
        <v>0</v>
      </c>
      <c r="G4990" s="9" t="str">
        <f t="shared" si="154"/>
        <v/>
      </c>
      <c r="H4990" s="52" t="str">
        <f t="shared" si="155"/>
        <v/>
      </c>
    </row>
    <row r="4991" spans="1:8">
      <c r="A4991" s="48" t="str">
        <f>('ANNEXURE B &amp; C'!AL$3)</f>
        <v>440201</v>
      </c>
      <c r="B4991" s="2">
        <v>1062003</v>
      </c>
      <c r="C4991" s="2" t="s">
        <v>84</v>
      </c>
      <c r="D4991" s="20">
        <v>0</v>
      </c>
      <c r="E4991" s="20">
        <v>0</v>
      </c>
      <c r="F4991" s="38">
        <f>('ANNEXURE B &amp; C'!AL$96)</f>
        <v>0</v>
      </c>
      <c r="G4991" s="9" t="str">
        <f t="shared" si="154"/>
        <v/>
      </c>
      <c r="H4991" s="52" t="str">
        <f t="shared" si="155"/>
        <v/>
      </c>
    </row>
    <row r="4992" spans="1:8">
      <c r="A4992" s="48" t="str">
        <f>('ANNEXURE B &amp; C'!AL$3)</f>
        <v>440201</v>
      </c>
      <c r="B4992" s="2">
        <v>1062009</v>
      </c>
      <c r="C4992" s="2" t="s">
        <v>85</v>
      </c>
      <c r="D4992" s="20">
        <v>0</v>
      </c>
      <c r="E4992" s="20">
        <v>0</v>
      </c>
      <c r="F4992" s="38">
        <f>('ANNEXURE B &amp; C'!AL$97)</f>
        <v>0</v>
      </c>
      <c r="G4992" s="9" t="str">
        <f t="shared" si="154"/>
        <v/>
      </c>
      <c r="H4992" s="52" t="str">
        <f t="shared" si="155"/>
        <v/>
      </c>
    </row>
    <row r="4993" spans="1:8">
      <c r="A4993" s="48" t="str">
        <f>('ANNEXURE B &amp; C'!AL$3)</f>
        <v>440201</v>
      </c>
      <c r="B4993" s="2">
        <v>1062010</v>
      </c>
      <c r="C4993" s="2" t="s">
        <v>86</v>
      </c>
      <c r="D4993" s="20">
        <v>0</v>
      </c>
      <c r="E4993" s="20">
        <v>0</v>
      </c>
      <c r="F4993" s="38">
        <f>('ANNEXURE B &amp; C'!AL$98)</f>
        <v>0</v>
      </c>
      <c r="G4993" s="9" t="str">
        <f t="shared" si="154"/>
        <v/>
      </c>
      <c r="H4993" s="52" t="str">
        <f t="shared" si="155"/>
        <v/>
      </c>
    </row>
    <row r="4994" spans="1:8">
      <c r="A4994" s="48" t="str">
        <f>('ANNEXURE B &amp; C'!AL$3)</f>
        <v>440201</v>
      </c>
      <c r="B4994" s="2">
        <v>1062201</v>
      </c>
      <c r="C4994" s="2" t="s">
        <v>87</v>
      </c>
      <c r="D4994" s="20">
        <v>0</v>
      </c>
      <c r="E4994" s="20">
        <v>0</v>
      </c>
      <c r="F4994" s="38">
        <f>('ANNEXURE B &amp; C'!AL$99)</f>
        <v>0</v>
      </c>
      <c r="G4994" s="9" t="str">
        <f t="shared" si="154"/>
        <v/>
      </c>
      <c r="H4994" s="52" t="str">
        <f t="shared" si="155"/>
        <v/>
      </c>
    </row>
    <row r="4995" spans="1:8">
      <c r="A4995" s="48" t="str">
        <f>('ANNEXURE B &amp; C'!AL$3)</f>
        <v>440201</v>
      </c>
      <c r="B4995" s="3">
        <v>1066990</v>
      </c>
      <c r="C4995" s="3" t="s">
        <v>88</v>
      </c>
      <c r="D4995" s="39">
        <v>2368000</v>
      </c>
      <c r="E4995" s="39">
        <v>1121590.06</v>
      </c>
      <c r="F4995" s="39">
        <f>SUM(F4942:F4994)</f>
        <v>3043851</v>
      </c>
      <c r="G4995" s="9" t="str">
        <f t="shared" si="154"/>
        <v/>
      </c>
      <c r="H4995" s="52">
        <f t="shared" si="155"/>
        <v>0.28541005067567565</v>
      </c>
    </row>
    <row r="4996" spans="1:8">
      <c r="B4996" s="1"/>
      <c r="C4996" s="1"/>
      <c r="D4996" s="31"/>
      <c r="E4996" s="31"/>
      <c r="F4996" s="31"/>
      <c r="G4996" s="9" t="str">
        <f t="shared" si="154"/>
        <v/>
      </c>
      <c r="H4996" s="52" t="str">
        <f t="shared" si="155"/>
        <v/>
      </c>
    </row>
    <row r="4997" spans="1:8">
      <c r="A4997" s="48" t="str">
        <f>('ANNEXURE B &amp; C'!AL$3)</f>
        <v>440201</v>
      </c>
      <c r="B4997" s="1">
        <v>1080000</v>
      </c>
      <c r="C4997" s="1" t="s">
        <v>89</v>
      </c>
      <c r="D4997" s="31"/>
      <c r="E4997" s="31"/>
      <c r="F4997" s="31"/>
      <c r="G4997" s="9" t="str">
        <f t="shared" si="154"/>
        <v/>
      </c>
      <c r="H4997" s="52" t="str">
        <f t="shared" si="155"/>
        <v/>
      </c>
    </row>
    <row r="4998" spans="1:8">
      <c r="A4998" s="48" t="str">
        <f>('ANNEXURE B &amp; C'!AL$3)</f>
        <v>440201</v>
      </c>
      <c r="B4998" s="2">
        <v>1088020</v>
      </c>
      <c r="C4998" s="2" t="s">
        <v>90</v>
      </c>
      <c r="D4998" s="20">
        <v>0</v>
      </c>
      <c r="E4998" s="20">
        <v>0</v>
      </c>
      <c r="F4998" s="38">
        <f>('ANNEXURE B &amp; C'!AL$103)</f>
        <v>0</v>
      </c>
      <c r="G4998" s="9" t="str">
        <f t="shared" si="154"/>
        <v/>
      </c>
      <c r="H4998" s="52" t="str">
        <f t="shared" si="155"/>
        <v/>
      </c>
    </row>
    <row r="4999" spans="1:8">
      <c r="A4999" s="48" t="str">
        <f>('ANNEXURE B &amp; C'!AL$3)</f>
        <v>440201</v>
      </c>
      <c r="B4999" s="2">
        <v>1088080</v>
      </c>
      <c r="C4999" s="2" t="s">
        <v>91</v>
      </c>
      <c r="D4999" s="20">
        <v>0</v>
      </c>
      <c r="E4999" s="20">
        <v>0</v>
      </c>
      <c r="F4999" s="38">
        <f>('ANNEXURE B &amp; C'!AL$104)</f>
        <v>0</v>
      </c>
      <c r="G4999" s="9" t="str">
        <f t="shared" si="154"/>
        <v/>
      </c>
      <c r="H4999" s="52" t="str">
        <f t="shared" si="155"/>
        <v/>
      </c>
    </row>
    <row r="5000" spans="1:8">
      <c r="A5000" s="48" t="str">
        <f>('ANNEXURE B &amp; C'!AL$3)</f>
        <v>440201</v>
      </c>
      <c r="B5000" s="2">
        <v>1088081</v>
      </c>
      <c r="C5000" s="2" t="s">
        <v>92</v>
      </c>
      <c r="D5000" s="20">
        <v>0</v>
      </c>
      <c r="E5000" s="20">
        <v>0</v>
      </c>
      <c r="F5000" s="38">
        <f>('ANNEXURE B &amp; C'!AL$105)</f>
        <v>0</v>
      </c>
      <c r="G5000" s="9" t="str">
        <f t="shared" si="154"/>
        <v/>
      </c>
      <c r="H5000" s="52" t="str">
        <f t="shared" si="155"/>
        <v/>
      </c>
    </row>
    <row r="5001" spans="1:8">
      <c r="A5001" s="48" t="str">
        <f>('ANNEXURE B &amp; C'!AL$3)</f>
        <v>440201</v>
      </c>
      <c r="B5001" s="2">
        <v>1088082</v>
      </c>
      <c r="C5001" s="2" t="s">
        <v>93</v>
      </c>
      <c r="D5001" s="20">
        <v>0</v>
      </c>
      <c r="E5001" s="20">
        <v>0</v>
      </c>
      <c r="F5001" s="38">
        <f>('ANNEXURE B &amp; C'!AL$106)</f>
        <v>0</v>
      </c>
      <c r="G5001" s="9" t="str">
        <f t="shared" si="154"/>
        <v/>
      </c>
      <c r="H5001" s="52" t="str">
        <f t="shared" si="155"/>
        <v/>
      </c>
    </row>
    <row r="5002" spans="1:8">
      <c r="A5002" s="48" t="str">
        <f>('ANNEXURE B &amp; C'!AL$3)</f>
        <v>440201</v>
      </c>
      <c r="B5002" s="2">
        <v>1088083</v>
      </c>
      <c r="C5002" s="2" t="s">
        <v>94</v>
      </c>
      <c r="D5002" s="20">
        <v>0</v>
      </c>
      <c r="E5002" s="20">
        <v>0</v>
      </c>
      <c r="F5002" s="38">
        <f>('ANNEXURE B &amp; C'!AL$107)</f>
        <v>0</v>
      </c>
      <c r="G5002" s="9" t="str">
        <f t="shared" ref="G5002:G5065" si="156">IF(E5002&lt;0.01,"",IF(E5002&gt;F5002,"BUDGET ERROR - INSUFICIENT",""))</f>
        <v/>
      </c>
      <c r="H5002" s="52" t="str">
        <f t="shared" ref="H5002:H5065" si="157">IF(F5002&lt;0.1,"",IF(D5002=0,"NO ORIGINAL BUDGET",(F5002-D5002)/D5002))</f>
        <v/>
      </c>
    </row>
    <row r="5003" spans="1:8">
      <c r="A5003" s="48" t="str">
        <f>('ANNEXURE B &amp; C'!AL$3)</f>
        <v>440201</v>
      </c>
      <c r="B5003" s="2">
        <v>1088084</v>
      </c>
      <c r="C5003" s="2" t="s">
        <v>95</v>
      </c>
      <c r="D5003" s="20">
        <v>0</v>
      </c>
      <c r="E5003" s="20">
        <v>0</v>
      </c>
      <c r="F5003" s="38">
        <f>('ANNEXURE B &amp; C'!AL$108)</f>
        <v>0</v>
      </c>
      <c r="G5003" s="9" t="str">
        <f t="shared" si="156"/>
        <v/>
      </c>
      <c r="H5003" s="52" t="str">
        <f t="shared" si="157"/>
        <v/>
      </c>
    </row>
    <row r="5004" spans="1:8">
      <c r="A5004" s="48" t="str">
        <f>('ANNEXURE B &amp; C'!AL$3)</f>
        <v>440201</v>
      </c>
      <c r="B5004" s="2">
        <v>1088085</v>
      </c>
      <c r="C5004" s="2" t="s">
        <v>96</v>
      </c>
      <c r="D5004" s="20">
        <v>0</v>
      </c>
      <c r="E5004" s="20">
        <v>0</v>
      </c>
      <c r="F5004" s="38">
        <f>('ANNEXURE B &amp; C'!AL$109)</f>
        <v>0</v>
      </c>
      <c r="G5004" s="9" t="str">
        <f t="shared" si="156"/>
        <v/>
      </c>
      <c r="H5004" s="52" t="str">
        <f t="shared" si="157"/>
        <v/>
      </c>
    </row>
    <row r="5005" spans="1:8">
      <c r="A5005" s="48" t="str">
        <f>('ANNEXURE B &amp; C'!AL$3)</f>
        <v>440201</v>
      </c>
      <c r="B5005" s="2">
        <v>1088110</v>
      </c>
      <c r="C5005" s="2" t="s">
        <v>61</v>
      </c>
      <c r="D5005" s="20">
        <v>0</v>
      </c>
      <c r="E5005" s="20">
        <v>0</v>
      </c>
      <c r="F5005" s="38">
        <f>('ANNEXURE B &amp; C'!AL$110)</f>
        <v>0</v>
      </c>
      <c r="G5005" s="9" t="str">
        <f t="shared" si="156"/>
        <v/>
      </c>
      <c r="H5005" s="52" t="str">
        <f t="shared" si="157"/>
        <v/>
      </c>
    </row>
    <row r="5006" spans="1:8">
      <c r="A5006" s="48" t="str">
        <f>('ANNEXURE B &amp; C'!AL$3)</f>
        <v>440201</v>
      </c>
      <c r="B5006" s="2">
        <v>1088180</v>
      </c>
      <c r="C5006" s="2" t="s">
        <v>97</v>
      </c>
      <c r="D5006" s="20">
        <v>0</v>
      </c>
      <c r="E5006" s="20">
        <v>0</v>
      </c>
      <c r="F5006" s="38">
        <f>('ANNEXURE B &amp; C'!AL$111)</f>
        <v>0</v>
      </c>
      <c r="G5006" s="9" t="str">
        <f t="shared" si="156"/>
        <v/>
      </c>
      <c r="H5006" s="52" t="str">
        <f t="shared" si="157"/>
        <v/>
      </c>
    </row>
    <row r="5007" spans="1:8">
      <c r="A5007" s="48" t="str">
        <f>('ANNEXURE B &amp; C'!AL$3)</f>
        <v>440201</v>
      </c>
      <c r="B5007" s="3">
        <v>1088990</v>
      </c>
      <c r="C5007" s="3" t="s">
        <v>98</v>
      </c>
      <c r="D5007" s="39">
        <v>0</v>
      </c>
      <c r="E5007" s="39">
        <v>0</v>
      </c>
      <c r="F5007" s="39">
        <f>SUM(F4997:F5006)</f>
        <v>0</v>
      </c>
      <c r="G5007" s="9" t="str">
        <f t="shared" si="156"/>
        <v/>
      </c>
      <c r="H5007" s="52" t="str">
        <f t="shared" si="157"/>
        <v/>
      </c>
    </row>
    <row r="5008" spans="1:8">
      <c r="B5008" s="1"/>
      <c r="C5008" s="1"/>
      <c r="D5008" s="31"/>
      <c r="E5008" s="31"/>
      <c r="F5008" s="31"/>
      <c r="G5008" s="9" t="str">
        <f t="shared" si="156"/>
        <v/>
      </c>
      <c r="H5008" s="52" t="str">
        <f t="shared" si="157"/>
        <v/>
      </c>
    </row>
    <row r="5009" spans="1:8" ht="15.75" thickBot="1">
      <c r="A5009" s="48" t="str">
        <f>('ANNEXURE B &amp; C'!AL$3)</f>
        <v>440201</v>
      </c>
      <c r="B5009" s="4">
        <v>1089995</v>
      </c>
      <c r="C5009" s="4" t="s">
        <v>99</v>
      </c>
      <c r="D5009" s="40">
        <v>2368000</v>
      </c>
      <c r="E5009" s="40">
        <v>1121590.06</v>
      </c>
      <c r="F5009" s="40">
        <f>SUM(F5007+F4995)</f>
        <v>3043851</v>
      </c>
      <c r="G5009" s="9" t="str">
        <f t="shared" si="156"/>
        <v/>
      </c>
      <c r="H5009" s="52">
        <f t="shared" si="157"/>
        <v>0.28541005067567565</v>
      </c>
    </row>
    <row r="5010" spans="1:8" ht="15.75" thickTop="1">
      <c r="B5010" s="1"/>
      <c r="C5010" s="1"/>
      <c r="D5010" s="31"/>
      <c r="E5010" s="31"/>
      <c r="F5010" s="31"/>
      <c r="G5010" s="9" t="str">
        <f t="shared" si="156"/>
        <v/>
      </c>
      <c r="H5010" s="52" t="str">
        <f t="shared" si="157"/>
        <v/>
      </c>
    </row>
    <row r="5011" spans="1:8">
      <c r="A5011" s="48" t="str">
        <f>('ANNEXURE B &amp; C'!AL$3)</f>
        <v>440201</v>
      </c>
      <c r="B5011" s="1">
        <v>1100000</v>
      </c>
      <c r="C5011" s="1" t="s">
        <v>100</v>
      </c>
      <c r="D5011" s="31"/>
      <c r="E5011" s="31"/>
      <c r="F5011" s="31"/>
      <c r="G5011" s="9" t="str">
        <f t="shared" si="156"/>
        <v/>
      </c>
      <c r="H5011" s="52" t="str">
        <f t="shared" si="157"/>
        <v/>
      </c>
    </row>
    <row r="5012" spans="1:8">
      <c r="A5012" s="48" t="str">
        <f>('ANNEXURE B &amp; C'!AL$3)</f>
        <v>440201</v>
      </c>
      <c r="B5012" s="2">
        <v>1101200</v>
      </c>
      <c r="C5012" s="2" t="s">
        <v>101</v>
      </c>
      <c r="D5012" s="20">
        <v>0</v>
      </c>
      <c r="E5012" s="20">
        <v>0</v>
      </c>
      <c r="F5012" s="38">
        <f>('ANNEXURE B &amp; C'!AL$117)</f>
        <v>0</v>
      </c>
      <c r="G5012" s="9" t="str">
        <f t="shared" si="156"/>
        <v/>
      </c>
      <c r="H5012" s="52" t="str">
        <f t="shared" si="157"/>
        <v/>
      </c>
    </row>
    <row r="5013" spans="1:8">
      <c r="A5013" s="48" t="str">
        <f>('ANNEXURE B &amp; C'!AL$3)</f>
        <v>440201</v>
      </c>
      <c r="B5013" s="2">
        <v>1101201</v>
      </c>
      <c r="C5013" s="2" t="s">
        <v>102</v>
      </c>
      <c r="D5013" s="20">
        <v>0</v>
      </c>
      <c r="E5013" s="20">
        <v>0</v>
      </c>
      <c r="F5013" s="38">
        <f>('ANNEXURE B &amp; C'!AL$118)</f>
        <v>0</v>
      </c>
      <c r="G5013" s="9" t="str">
        <f t="shared" si="156"/>
        <v/>
      </c>
      <c r="H5013" s="52" t="str">
        <f t="shared" si="157"/>
        <v/>
      </c>
    </row>
    <row r="5014" spans="1:8">
      <c r="A5014" s="48" t="str">
        <f>('ANNEXURE B &amp; C'!AL$3)</f>
        <v>440201</v>
      </c>
      <c r="B5014" s="2">
        <v>1101203</v>
      </c>
      <c r="C5014" s="2" t="s">
        <v>103</v>
      </c>
      <c r="D5014" s="20">
        <v>100000</v>
      </c>
      <c r="E5014" s="20">
        <v>0</v>
      </c>
      <c r="F5014" s="38">
        <f>('ANNEXURE B &amp; C'!AL$119)</f>
        <v>0</v>
      </c>
      <c r="G5014" s="9" t="str">
        <f t="shared" si="156"/>
        <v/>
      </c>
      <c r="H5014" s="52" t="str">
        <f t="shared" si="157"/>
        <v/>
      </c>
    </row>
    <row r="5015" spans="1:8">
      <c r="A5015" s="48" t="str">
        <f>('ANNEXURE B &amp; C'!AL$3)</f>
        <v>440201</v>
      </c>
      <c r="B5015" s="2">
        <v>1101204</v>
      </c>
      <c r="C5015" s="2" t="s">
        <v>104</v>
      </c>
      <c r="D5015" s="20">
        <v>0</v>
      </c>
      <c r="E5015" s="20">
        <v>0</v>
      </c>
      <c r="F5015" s="38">
        <f>('ANNEXURE B &amp; C'!AL$120)</f>
        <v>0</v>
      </c>
      <c r="G5015" s="9" t="str">
        <f t="shared" si="156"/>
        <v/>
      </c>
      <c r="H5015" s="52" t="str">
        <f t="shared" si="157"/>
        <v/>
      </c>
    </row>
    <row r="5016" spans="1:8" ht="15.75" thickBot="1">
      <c r="A5016" s="48" t="str">
        <f>('ANNEXURE B &amp; C'!AL$3)</f>
        <v>440201</v>
      </c>
      <c r="B5016" s="4">
        <v>1109995</v>
      </c>
      <c r="C5016" s="4" t="s">
        <v>105</v>
      </c>
      <c r="D5016" s="40">
        <v>100000</v>
      </c>
      <c r="E5016" s="40">
        <v>0</v>
      </c>
      <c r="F5016" s="40">
        <f>SUM(F5012:F5015)</f>
        <v>0</v>
      </c>
      <c r="G5016" s="9" t="str">
        <f t="shared" si="156"/>
        <v/>
      </c>
      <c r="H5016" s="52" t="str">
        <f t="shared" si="157"/>
        <v/>
      </c>
    </row>
    <row r="5017" spans="1:8" ht="15.75" thickTop="1">
      <c r="B5017" s="1"/>
      <c r="C5017" s="1"/>
      <c r="D5017" s="31"/>
      <c r="E5017" s="31"/>
      <c r="F5017" s="31"/>
      <c r="G5017" s="9" t="str">
        <f t="shared" si="156"/>
        <v/>
      </c>
      <c r="H5017" s="52" t="str">
        <f t="shared" si="157"/>
        <v/>
      </c>
    </row>
    <row r="5018" spans="1:8">
      <c r="A5018" s="48" t="str">
        <f>('ANNEXURE B &amp; C'!AL$3)</f>
        <v>440201</v>
      </c>
      <c r="B5018" s="1">
        <v>1120000</v>
      </c>
      <c r="C5018" s="1" t="s">
        <v>106</v>
      </c>
      <c r="D5018" s="31"/>
      <c r="E5018" s="31"/>
      <c r="F5018" s="31"/>
      <c r="G5018" s="9" t="str">
        <f t="shared" si="156"/>
        <v/>
      </c>
      <c r="H5018" s="52" t="str">
        <f t="shared" si="157"/>
        <v/>
      </c>
    </row>
    <row r="5019" spans="1:8">
      <c r="A5019" s="48" t="str">
        <f>('ANNEXURE B &amp; C'!AL$3)</f>
        <v>440201</v>
      </c>
      <c r="B5019" s="2">
        <v>1120300</v>
      </c>
      <c r="C5019" s="2" t="s">
        <v>106</v>
      </c>
      <c r="D5019" s="20">
        <v>0</v>
      </c>
      <c r="E5019" s="20">
        <v>0</v>
      </c>
      <c r="F5019" s="38">
        <f>('ANNEXURE B &amp; C'!AL$124)</f>
        <v>0</v>
      </c>
      <c r="G5019" s="9" t="str">
        <f t="shared" si="156"/>
        <v/>
      </c>
      <c r="H5019" s="52" t="str">
        <f t="shared" si="157"/>
        <v/>
      </c>
    </row>
    <row r="5020" spans="1:8" ht="15.75" thickBot="1">
      <c r="A5020" s="48" t="str">
        <f>('ANNEXURE B &amp; C'!AL$3)</f>
        <v>440201</v>
      </c>
      <c r="B5020" s="4">
        <v>1129990</v>
      </c>
      <c r="C5020" s="4" t="s">
        <v>107</v>
      </c>
      <c r="D5020" s="40">
        <v>0</v>
      </c>
      <c r="E5020" s="40">
        <v>0</v>
      </c>
      <c r="F5020" s="40">
        <f>SUM(F5018:F5019)</f>
        <v>0</v>
      </c>
      <c r="G5020" s="9" t="str">
        <f t="shared" si="156"/>
        <v/>
      </c>
      <c r="H5020" s="52" t="str">
        <f t="shared" si="157"/>
        <v/>
      </c>
    </row>
    <row r="5021" spans="1:8" ht="15.75" thickTop="1">
      <c r="B5021" s="1"/>
      <c r="C5021" s="1"/>
      <c r="D5021" s="31"/>
      <c r="E5021" s="31"/>
      <c r="F5021" s="31"/>
      <c r="G5021" s="9" t="str">
        <f t="shared" si="156"/>
        <v/>
      </c>
      <c r="H5021" s="52" t="str">
        <f t="shared" si="157"/>
        <v/>
      </c>
    </row>
    <row r="5022" spans="1:8">
      <c r="A5022" s="48" t="str">
        <f>('ANNEXURE B &amp; C'!AL$3)</f>
        <v>440201</v>
      </c>
      <c r="B5022" s="1">
        <v>1130000</v>
      </c>
      <c r="C5022" s="1" t="s">
        <v>108</v>
      </c>
      <c r="D5022" s="31"/>
      <c r="E5022" s="31"/>
      <c r="F5022" s="31"/>
      <c r="G5022" s="9" t="str">
        <f t="shared" si="156"/>
        <v/>
      </c>
      <c r="H5022" s="52" t="str">
        <f t="shared" si="157"/>
        <v/>
      </c>
    </row>
    <row r="5023" spans="1:8">
      <c r="A5023" s="48" t="str">
        <f>('ANNEXURE B &amp; C'!AL$3)</f>
        <v>440201</v>
      </c>
      <c r="B5023" s="2">
        <v>1130200</v>
      </c>
      <c r="C5023" s="2" t="s">
        <v>109</v>
      </c>
      <c r="D5023" s="20">
        <v>0</v>
      </c>
      <c r="E5023" s="20">
        <v>0</v>
      </c>
      <c r="F5023" s="38">
        <f>('ANNEXURE B &amp; C'!AL$128)</f>
        <v>0</v>
      </c>
      <c r="G5023" s="9" t="str">
        <f t="shared" si="156"/>
        <v/>
      </c>
      <c r="H5023" s="52" t="str">
        <f t="shared" si="157"/>
        <v/>
      </c>
    </row>
    <row r="5024" spans="1:8">
      <c r="A5024" s="48" t="str">
        <f>('ANNEXURE B &amp; C'!AL$3)</f>
        <v>440201</v>
      </c>
      <c r="B5024" s="2">
        <v>1130201</v>
      </c>
      <c r="C5024" s="2" t="s">
        <v>110</v>
      </c>
      <c r="D5024" s="20">
        <v>0</v>
      </c>
      <c r="E5024" s="20">
        <v>0</v>
      </c>
      <c r="F5024" s="38">
        <f>('ANNEXURE B &amp; C'!AL$129)</f>
        <v>0</v>
      </c>
      <c r="G5024" s="9" t="str">
        <f t="shared" si="156"/>
        <v/>
      </c>
      <c r="H5024" s="52" t="str">
        <f t="shared" si="157"/>
        <v/>
      </c>
    </row>
    <row r="5025" spans="1:8" ht="15.75" thickBot="1">
      <c r="A5025" s="48" t="str">
        <f>('ANNEXURE B &amp; C'!AL$3)</f>
        <v>440201</v>
      </c>
      <c r="B5025" s="4">
        <v>1139995</v>
      </c>
      <c r="C5025" s="4" t="s">
        <v>111</v>
      </c>
      <c r="D5025" s="40">
        <v>0</v>
      </c>
      <c r="E5025" s="40">
        <v>0</v>
      </c>
      <c r="F5025" s="40">
        <f>SUM(F5022:F5024)</f>
        <v>0</v>
      </c>
      <c r="G5025" s="9" t="str">
        <f t="shared" si="156"/>
        <v/>
      </c>
      <c r="H5025" s="52" t="str">
        <f t="shared" si="157"/>
        <v/>
      </c>
    </row>
    <row r="5026" spans="1:8" ht="15.75" thickTop="1">
      <c r="B5026" s="1"/>
      <c r="C5026" s="1"/>
      <c r="D5026" s="31"/>
      <c r="E5026" s="31"/>
      <c r="F5026" s="31"/>
      <c r="G5026" s="9" t="str">
        <f t="shared" si="156"/>
        <v/>
      </c>
      <c r="H5026" s="52" t="str">
        <f t="shared" si="157"/>
        <v/>
      </c>
    </row>
    <row r="5027" spans="1:8" ht="15.75" thickBot="1">
      <c r="A5027" s="48" t="str">
        <f>('ANNEXURE B &amp; C'!AL$3)</f>
        <v>440201</v>
      </c>
      <c r="B5027" s="5">
        <v>1199998</v>
      </c>
      <c r="C5027" s="5" t="s">
        <v>112</v>
      </c>
      <c r="D5027" s="41">
        <v>6586105</v>
      </c>
      <c r="E5027" s="41">
        <v>3933526.0300000003</v>
      </c>
      <c r="F5027" s="41">
        <f>SUM(F5025+F5020+F5016+F5009+F4937)</f>
        <v>8288076</v>
      </c>
      <c r="G5027" s="9" t="str">
        <f t="shared" si="156"/>
        <v/>
      </c>
      <c r="H5027" s="52">
        <f t="shared" si="157"/>
        <v>0.25841844307067685</v>
      </c>
    </row>
    <row r="5028" spans="1:8">
      <c r="B5028" s="1"/>
      <c r="C5028" s="1"/>
      <c r="D5028" s="31"/>
      <c r="E5028" s="31"/>
      <c r="F5028" s="31"/>
      <c r="G5028" s="9" t="str">
        <f t="shared" si="156"/>
        <v/>
      </c>
      <c r="H5028" s="52" t="str">
        <f t="shared" si="157"/>
        <v/>
      </c>
    </row>
    <row r="5029" spans="1:8">
      <c r="A5029" s="48" t="str">
        <f>('ANNEXURE B &amp; C'!AL$3)</f>
        <v>440201</v>
      </c>
      <c r="B5029" s="1">
        <v>2200000</v>
      </c>
      <c r="C5029" s="1" t="s">
        <v>113</v>
      </c>
      <c r="D5029" s="31"/>
      <c r="E5029" s="31"/>
      <c r="F5029" s="31"/>
      <c r="G5029" s="9" t="str">
        <f t="shared" si="156"/>
        <v/>
      </c>
      <c r="H5029" s="52" t="str">
        <f t="shared" si="157"/>
        <v/>
      </c>
    </row>
    <row r="5030" spans="1:8">
      <c r="B5030" s="1"/>
      <c r="C5030" s="1"/>
      <c r="D5030" s="31"/>
      <c r="E5030" s="31"/>
      <c r="F5030" s="31"/>
      <c r="G5030" s="9" t="str">
        <f t="shared" si="156"/>
        <v/>
      </c>
      <c r="H5030" s="52" t="str">
        <f t="shared" si="157"/>
        <v/>
      </c>
    </row>
    <row r="5031" spans="1:8">
      <c r="A5031" s="48" t="str">
        <f>('ANNEXURE B &amp; C'!AL$3)</f>
        <v>440201</v>
      </c>
      <c r="B5031" s="1">
        <v>2230000</v>
      </c>
      <c r="C5031" s="1" t="s">
        <v>114</v>
      </c>
      <c r="D5031" s="31"/>
      <c r="E5031" s="31"/>
      <c r="F5031" s="31"/>
      <c r="G5031" s="9" t="str">
        <f t="shared" si="156"/>
        <v/>
      </c>
      <c r="H5031" s="52" t="str">
        <f t="shared" si="157"/>
        <v/>
      </c>
    </row>
    <row r="5032" spans="1:8">
      <c r="A5032" s="48" t="str">
        <f>('ANNEXURE B &amp; C'!AL$3)</f>
        <v>440201</v>
      </c>
      <c r="B5032" s="2">
        <v>2231202</v>
      </c>
      <c r="C5032" s="2" t="s">
        <v>115</v>
      </c>
      <c r="D5032" s="20">
        <v>0</v>
      </c>
      <c r="E5032" s="20">
        <v>0</v>
      </c>
      <c r="F5032" s="38">
        <f>('ANNEXURE B &amp; C'!AL$137)</f>
        <v>0</v>
      </c>
      <c r="G5032" s="9" t="str">
        <f t="shared" si="156"/>
        <v/>
      </c>
      <c r="H5032" s="52" t="str">
        <f t="shared" si="157"/>
        <v/>
      </c>
    </row>
    <row r="5033" spans="1:8">
      <c r="A5033" s="48" t="str">
        <f>('ANNEXURE B &amp; C'!AL$3)</f>
        <v>440201</v>
      </c>
      <c r="B5033" s="2">
        <v>2231900</v>
      </c>
      <c r="C5033" s="2" t="s">
        <v>116</v>
      </c>
      <c r="D5033" s="20">
        <v>0</v>
      </c>
      <c r="E5033" s="20">
        <v>0</v>
      </c>
      <c r="F5033" s="38">
        <f>('ANNEXURE B &amp; C'!AL$138)</f>
        <v>0</v>
      </c>
      <c r="G5033" s="9" t="str">
        <f t="shared" si="156"/>
        <v/>
      </c>
      <c r="H5033" s="52" t="str">
        <f t="shared" si="157"/>
        <v/>
      </c>
    </row>
    <row r="5034" spans="1:8">
      <c r="A5034" s="48" t="str">
        <f>('ANNEXURE B &amp; C'!AL$3)</f>
        <v>440201</v>
      </c>
      <c r="B5034" s="3">
        <v>2239995</v>
      </c>
      <c r="C5034" s="3" t="s">
        <v>117</v>
      </c>
      <c r="D5034" s="39">
        <v>0</v>
      </c>
      <c r="E5034" s="39">
        <v>0</v>
      </c>
      <c r="F5034" s="39">
        <f>SUM(F5032:F5033)</f>
        <v>0</v>
      </c>
      <c r="G5034" s="9" t="str">
        <f t="shared" si="156"/>
        <v/>
      </c>
      <c r="H5034" s="52" t="str">
        <f t="shared" si="157"/>
        <v/>
      </c>
    </row>
    <row r="5035" spans="1:8">
      <c r="B5035" s="1"/>
      <c r="C5035" s="1"/>
      <c r="D5035" s="31"/>
      <c r="E5035" s="31"/>
      <c r="F5035" s="31"/>
      <c r="G5035" s="9" t="str">
        <f t="shared" si="156"/>
        <v/>
      </c>
      <c r="H5035" s="52" t="str">
        <f t="shared" si="157"/>
        <v/>
      </c>
    </row>
    <row r="5036" spans="1:8">
      <c r="A5036" s="48" t="str">
        <f>('ANNEXURE B &amp; C'!AL$3)</f>
        <v>440201</v>
      </c>
      <c r="B5036" s="1">
        <v>2240000</v>
      </c>
      <c r="C5036" s="1" t="s">
        <v>118</v>
      </c>
      <c r="D5036" s="31"/>
      <c r="E5036" s="31"/>
      <c r="F5036" s="31"/>
      <c r="G5036" s="9" t="str">
        <f t="shared" si="156"/>
        <v/>
      </c>
      <c r="H5036" s="52" t="str">
        <f t="shared" si="157"/>
        <v/>
      </c>
    </row>
    <row r="5037" spans="1:8">
      <c r="A5037" s="48" t="str">
        <f>('ANNEXURE B &amp; C'!AL$3)</f>
        <v>440201</v>
      </c>
      <c r="B5037" s="2">
        <v>2240001</v>
      </c>
      <c r="C5037" s="2" t="s">
        <v>119</v>
      </c>
      <c r="D5037" s="20">
        <v>0</v>
      </c>
      <c r="E5037" s="20">
        <v>0</v>
      </c>
      <c r="F5037" s="38">
        <f>('ANNEXURE B &amp; C'!AL$142)</f>
        <v>0</v>
      </c>
      <c r="G5037" s="9" t="str">
        <f t="shared" si="156"/>
        <v/>
      </c>
      <c r="H5037" s="52" t="str">
        <f t="shared" si="157"/>
        <v/>
      </c>
    </row>
    <row r="5038" spans="1:8">
      <c r="A5038" s="48" t="str">
        <f>('ANNEXURE B &amp; C'!AL$3)</f>
        <v>440201</v>
      </c>
      <c r="B5038" s="2">
        <v>2240002</v>
      </c>
      <c r="C5038" s="2" t="s">
        <v>120</v>
      </c>
      <c r="D5038" s="20">
        <v>0</v>
      </c>
      <c r="E5038" s="20">
        <v>0</v>
      </c>
      <c r="F5038" s="38">
        <f>('ANNEXURE B &amp; C'!AL$143)</f>
        <v>0</v>
      </c>
      <c r="G5038" s="9" t="str">
        <f t="shared" si="156"/>
        <v/>
      </c>
      <c r="H5038" s="52" t="str">
        <f t="shared" si="157"/>
        <v/>
      </c>
    </row>
    <row r="5039" spans="1:8">
      <c r="A5039" s="48" t="str">
        <f>('ANNEXURE B &amp; C'!AL$3)</f>
        <v>440201</v>
      </c>
      <c r="B5039" s="2">
        <v>2240400</v>
      </c>
      <c r="C5039" s="2" t="s">
        <v>121</v>
      </c>
      <c r="D5039" s="20">
        <v>0</v>
      </c>
      <c r="E5039" s="20">
        <v>0</v>
      </c>
      <c r="F5039" s="38">
        <f>('ANNEXURE B &amp; C'!AL$144)</f>
        <v>0</v>
      </c>
      <c r="G5039" s="9" t="str">
        <f t="shared" si="156"/>
        <v/>
      </c>
      <c r="H5039" s="52" t="str">
        <f t="shared" si="157"/>
        <v/>
      </c>
    </row>
    <row r="5040" spans="1:8">
      <c r="A5040" s="48" t="str">
        <f>('ANNEXURE B &amp; C'!AL$3)</f>
        <v>440201</v>
      </c>
      <c r="B5040" s="2">
        <v>2240500</v>
      </c>
      <c r="C5040" s="2" t="s">
        <v>122</v>
      </c>
      <c r="D5040" s="20">
        <v>0</v>
      </c>
      <c r="E5040" s="20">
        <v>0</v>
      </c>
      <c r="F5040" s="38">
        <f>('ANNEXURE B &amp; C'!AL$145)</f>
        <v>0</v>
      </c>
      <c r="G5040" s="9" t="str">
        <f t="shared" si="156"/>
        <v/>
      </c>
      <c r="H5040" s="52" t="str">
        <f t="shared" si="157"/>
        <v/>
      </c>
    </row>
    <row r="5041" spans="1:8">
      <c r="A5041" s="48" t="str">
        <f>('ANNEXURE B &amp; C'!AL$3)</f>
        <v>440201</v>
      </c>
      <c r="B5041" s="3">
        <v>2249995</v>
      </c>
      <c r="C5041" s="3" t="s">
        <v>123</v>
      </c>
      <c r="D5041" s="39">
        <v>0</v>
      </c>
      <c r="E5041" s="39">
        <v>0</v>
      </c>
      <c r="F5041" s="39">
        <f>SUM(F5037:F5040)</f>
        <v>0</v>
      </c>
      <c r="G5041" s="9" t="str">
        <f t="shared" si="156"/>
        <v/>
      </c>
      <c r="H5041" s="52" t="str">
        <f t="shared" si="157"/>
        <v/>
      </c>
    </row>
    <row r="5042" spans="1:8">
      <c r="B5042" s="1"/>
      <c r="C5042" s="1"/>
      <c r="D5042" s="31"/>
      <c r="E5042" s="31"/>
      <c r="F5042" s="31"/>
      <c r="G5042" s="9" t="str">
        <f t="shared" si="156"/>
        <v/>
      </c>
      <c r="H5042" s="52" t="str">
        <f t="shared" si="157"/>
        <v/>
      </c>
    </row>
    <row r="5043" spans="1:8">
      <c r="A5043" s="48" t="str">
        <f>('ANNEXURE B &amp; C'!AL$3)</f>
        <v>440201</v>
      </c>
      <c r="B5043" s="1">
        <v>2260000</v>
      </c>
      <c r="C5043" s="1" t="s">
        <v>124</v>
      </c>
      <c r="D5043" s="31"/>
      <c r="E5043" s="31"/>
      <c r="F5043" s="31"/>
      <c r="G5043" s="9" t="str">
        <f t="shared" si="156"/>
        <v/>
      </c>
      <c r="H5043" s="52" t="str">
        <f t="shared" si="157"/>
        <v/>
      </c>
    </row>
    <row r="5044" spans="1:8">
      <c r="A5044" s="48" t="str">
        <f>('ANNEXURE B &amp; C'!AL$3)</f>
        <v>440201</v>
      </c>
      <c r="B5044" s="2">
        <v>2260806</v>
      </c>
      <c r="C5044" s="2" t="s">
        <v>125</v>
      </c>
      <c r="D5044" s="20">
        <v>0</v>
      </c>
      <c r="E5044" s="20">
        <v>0</v>
      </c>
      <c r="F5044" s="38">
        <f>('ANNEXURE B &amp; C'!AL$149)</f>
        <v>0</v>
      </c>
      <c r="G5044" s="9" t="str">
        <f t="shared" si="156"/>
        <v/>
      </c>
      <c r="H5044" s="52" t="str">
        <f t="shared" si="157"/>
        <v/>
      </c>
    </row>
    <row r="5045" spans="1:8">
      <c r="A5045" s="48" t="str">
        <f>('ANNEXURE B &amp; C'!AL$3)</f>
        <v>440201</v>
      </c>
      <c r="B5045" s="2">
        <v>2260808</v>
      </c>
      <c r="C5045" s="2" t="s">
        <v>126</v>
      </c>
      <c r="D5045" s="20">
        <v>0</v>
      </c>
      <c r="E5045" s="20">
        <v>0</v>
      </c>
      <c r="F5045" s="38">
        <f>('ANNEXURE B &amp; C'!AL$150)</f>
        <v>0</v>
      </c>
      <c r="G5045" s="9" t="str">
        <f t="shared" si="156"/>
        <v/>
      </c>
      <c r="H5045" s="52" t="str">
        <f t="shared" si="157"/>
        <v/>
      </c>
    </row>
    <row r="5046" spans="1:8">
      <c r="A5046" s="48" t="str">
        <f>('ANNEXURE B &amp; C'!AL$3)</f>
        <v>440201</v>
      </c>
      <c r="B5046" s="2">
        <v>2260810</v>
      </c>
      <c r="C5046" s="2" t="s">
        <v>127</v>
      </c>
      <c r="D5046" s="20">
        <v>0</v>
      </c>
      <c r="E5046" s="20">
        <v>0</v>
      </c>
      <c r="F5046" s="38">
        <f>('ANNEXURE B &amp; C'!AL$151)</f>
        <v>0</v>
      </c>
      <c r="G5046" s="9" t="str">
        <f t="shared" si="156"/>
        <v/>
      </c>
      <c r="H5046" s="52" t="str">
        <f t="shared" si="157"/>
        <v/>
      </c>
    </row>
    <row r="5047" spans="1:8">
      <c r="A5047" s="48" t="str">
        <f>('ANNEXURE B &amp; C'!AL$3)</f>
        <v>440201</v>
      </c>
      <c r="B5047" s="3">
        <v>2269995</v>
      </c>
      <c r="C5047" s="3" t="s">
        <v>128</v>
      </c>
      <c r="D5047" s="39">
        <v>0</v>
      </c>
      <c r="E5047" s="39">
        <v>0</v>
      </c>
      <c r="F5047" s="39">
        <f>SUM(F5044:F5046)</f>
        <v>0</v>
      </c>
      <c r="G5047" s="9" t="str">
        <f t="shared" si="156"/>
        <v/>
      </c>
      <c r="H5047" s="52" t="str">
        <f t="shared" si="157"/>
        <v/>
      </c>
    </row>
    <row r="5048" spans="1:8">
      <c r="B5048" s="1"/>
      <c r="C5048" s="1"/>
      <c r="D5048" s="31"/>
      <c r="E5048" s="31"/>
      <c r="F5048" s="31"/>
      <c r="G5048" s="9" t="str">
        <f t="shared" si="156"/>
        <v/>
      </c>
      <c r="H5048" s="52" t="str">
        <f t="shared" si="157"/>
        <v/>
      </c>
    </row>
    <row r="5049" spans="1:8">
      <c r="A5049" s="48" t="str">
        <f>('ANNEXURE B &amp; C'!AL$3)</f>
        <v>440201</v>
      </c>
      <c r="B5049" s="1">
        <v>2270000</v>
      </c>
      <c r="C5049" s="1" t="s">
        <v>129</v>
      </c>
      <c r="D5049" s="31"/>
      <c r="E5049" s="31"/>
      <c r="F5049" s="31"/>
      <c r="G5049" s="9" t="str">
        <f t="shared" si="156"/>
        <v/>
      </c>
      <c r="H5049" s="52" t="str">
        <f t="shared" si="157"/>
        <v/>
      </c>
    </row>
    <row r="5050" spans="1:8">
      <c r="A5050" s="48" t="str">
        <f>('ANNEXURE B &amp; C'!AL$3)</f>
        <v>440201</v>
      </c>
      <c r="B5050" s="2">
        <v>2271701</v>
      </c>
      <c r="C5050" s="2" t="s">
        <v>130</v>
      </c>
      <c r="D5050" s="20">
        <v>0</v>
      </c>
      <c r="E5050" s="20">
        <v>0</v>
      </c>
      <c r="F5050" s="38">
        <f>('ANNEXURE B &amp; C'!AL$155)</f>
        <v>0</v>
      </c>
      <c r="G5050" s="9" t="str">
        <f t="shared" si="156"/>
        <v/>
      </c>
      <c r="H5050" s="52" t="str">
        <f t="shared" si="157"/>
        <v/>
      </c>
    </row>
    <row r="5051" spans="1:8">
      <c r="A5051" s="48" t="str">
        <f>('ANNEXURE B &amp; C'!AL$3)</f>
        <v>440201</v>
      </c>
      <c r="B5051" s="2">
        <v>2271702</v>
      </c>
      <c r="C5051" s="2" t="s">
        <v>131</v>
      </c>
      <c r="D5051" s="20">
        <v>0</v>
      </c>
      <c r="E5051" s="20">
        <v>0</v>
      </c>
      <c r="F5051" s="38">
        <f>('ANNEXURE B &amp; C'!AL$156)</f>
        <v>0</v>
      </c>
      <c r="G5051" s="9" t="str">
        <f t="shared" si="156"/>
        <v/>
      </c>
      <c r="H5051" s="52" t="str">
        <f t="shared" si="157"/>
        <v/>
      </c>
    </row>
    <row r="5052" spans="1:8">
      <c r="A5052" s="48" t="str">
        <f>('ANNEXURE B &amp; C'!AL$3)</f>
        <v>440201</v>
      </c>
      <c r="B5052" s="2">
        <v>2271703</v>
      </c>
      <c r="C5052" s="2" t="s">
        <v>132</v>
      </c>
      <c r="D5052" s="20">
        <v>0</v>
      </c>
      <c r="E5052" s="20">
        <v>0</v>
      </c>
      <c r="F5052" s="38">
        <f>('ANNEXURE B &amp; C'!AL$157)</f>
        <v>0</v>
      </c>
      <c r="G5052" s="9" t="str">
        <f t="shared" si="156"/>
        <v/>
      </c>
      <c r="H5052" s="52" t="str">
        <f t="shared" si="157"/>
        <v/>
      </c>
    </row>
    <row r="5053" spans="1:8">
      <c r="A5053" s="48" t="str">
        <f>('ANNEXURE B &amp; C'!AL$3)</f>
        <v>440201</v>
      </c>
      <c r="B5053" s="2">
        <v>2271704</v>
      </c>
      <c r="C5053" s="2" t="s">
        <v>133</v>
      </c>
      <c r="D5053" s="20">
        <v>0</v>
      </c>
      <c r="E5053" s="20">
        <v>0</v>
      </c>
      <c r="F5053" s="38">
        <f>('ANNEXURE B &amp; C'!AL$158)</f>
        <v>0</v>
      </c>
      <c r="G5053" s="9" t="str">
        <f t="shared" si="156"/>
        <v/>
      </c>
      <c r="H5053" s="52" t="str">
        <f t="shared" si="157"/>
        <v/>
      </c>
    </row>
    <row r="5054" spans="1:8">
      <c r="A5054" s="48" t="str">
        <f>('ANNEXURE B &amp; C'!AL$3)</f>
        <v>440201</v>
      </c>
      <c r="B5054" s="3">
        <v>2279995</v>
      </c>
      <c r="C5054" s="3" t="s">
        <v>134</v>
      </c>
      <c r="D5054" s="35">
        <v>0</v>
      </c>
      <c r="E5054" s="35">
        <v>0</v>
      </c>
      <c r="F5054" s="35">
        <f>SUM(F5050:F5053)</f>
        <v>0</v>
      </c>
      <c r="G5054" s="9" t="str">
        <f t="shared" si="156"/>
        <v/>
      </c>
      <c r="H5054" s="52" t="str">
        <f t="shared" si="157"/>
        <v/>
      </c>
    </row>
    <row r="5055" spans="1:8">
      <c r="B5055" s="1"/>
      <c r="C5055" s="1"/>
      <c r="D5055" s="31"/>
      <c r="E5055" s="31"/>
      <c r="F5055" s="31"/>
      <c r="G5055" s="9" t="str">
        <f t="shared" si="156"/>
        <v/>
      </c>
      <c r="H5055" s="52" t="str">
        <f t="shared" si="157"/>
        <v/>
      </c>
    </row>
    <row r="5056" spans="1:8">
      <c r="A5056" s="48" t="str">
        <f>('ANNEXURE B &amp; C'!AL$3)</f>
        <v>440201</v>
      </c>
      <c r="B5056" s="1">
        <v>2280000</v>
      </c>
      <c r="C5056" s="1" t="s">
        <v>135</v>
      </c>
      <c r="D5056" s="31"/>
      <c r="E5056" s="31"/>
      <c r="F5056" s="31"/>
      <c r="G5056" s="9" t="str">
        <f t="shared" si="156"/>
        <v/>
      </c>
      <c r="H5056" s="52" t="str">
        <f t="shared" si="157"/>
        <v/>
      </c>
    </row>
    <row r="5057" spans="1:8">
      <c r="A5057" s="48" t="str">
        <f>('ANNEXURE B &amp; C'!AL$3)</f>
        <v>440201</v>
      </c>
      <c r="B5057" s="2">
        <v>2280001</v>
      </c>
      <c r="C5057" s="2" t="s">
        <v>136</v>
      </c>
      <c r="D5057" s="20">
        <v>0</v>
      </c>
      <c r="E5057" s="20">
        <v>0</v>
      </c>
      <c r="F5057" s="38">
        <f>('ANNEXURE B &amp; C'!AL$162)</f>
        <v>0</v>
      </c>
      <c r="G5057" s="9" t="str">
        <f t="shared" si="156"/>
        <v/>
      </c>
      <c r="H5057" s="52" t="str">
        <f t="shared" si="157"/>
        <v/>
      </c>
    </row>
    <row r="5058" spans="1:8">
      <c r="A5058" s="48" t="str">
        <f>('ANNEXURE B &amp; C'!AL$3)</f>
        <v>440201</v>
      </c>
      <c r="B5058" s="2">
        <v>2280002</v>
      </c>
      <c r="C5058" s="2" t="s">
        <v>137</v>
      </c>
      <c r="D5058" s="20">
        <v>0</v>
      </c>
      <c r="E5058" s="20">
        <v>0</v>
      </c>
      <c r="F5058" s="38">
        <f>('ANNEXURE B &amp; C'!AL$163)</f>
        <v>0</v>
      </c>
      <c r="G5058" s="9" t="str">
        <f t="shared" si="156"/>
        <v/>
      </c>
      <c r="H5058" s="52" t="str">
        <f t="shared" si="157"/>
        <v/>
      </c>
    </row>
    <row r="5059" spans="1:8">
      <c r="A5059" s="48" t="str">
        <f>('ANNEXURE B &amp; C'!AL$3)</f>
        <v>440201</v>
      </c>
      <c r="B5059" s="3">
        <v>2289995</v>
      </c>
      <c r="C5059" s="3" t="s">
        <v>138</v>
      </c>
      <c r="D5059" s="39">
        <v>0</v>
      </c>
      <c r="E5059" s="39">
        <v>0</v>
      </c>
      <c r="F5059" s="39">
        <f>SUM(F5057:F5058)</f>
        <v>0</v>
      </c>
      <c r="G5059" s="9" t="str">
        <f t="shared" si="156"/>
        <v/>
      </c>
      <c r="H5059" s="52" t="str">
        <f t="shared" si="157"/>
        <v/>
      </c>
    </row>
    <row r="5060" spans="1:8">
      <c r="B5060" s="1"/>
      <c r="C5060" s="1"/>
      <c r="D5060" s="31"/>
      <c r="E5060" s="31"/>
      <c r="F5060" s="31"/>
      <c r="G5060" s="9" t="str">
        <f t="shared" si="156"/>
        <v/>
      </c>
      <c r="H5060" s="52" t="str">
        <f t="shared" si="157"/>
        <v/>
      </c>
    </row>
    <row r="5061" spans="1:8">
      <c r="A5061" s="48" t="str">
        <f>('ANNEXURE B &amp; C'!AL$3)</f>
        <v>440201</v>
      </c>
      <c r="B5061" s="1">
        <v>2300000</v>
      </c>
      <c r="C5061" s="1" t="s">
        <v>139</v>
      </c>
      <c r="D5061" s="31"/>
      <c r="E5061" s="31"/>
      <c r="F5061" s="31"/>
      <c r="G5061" s="9" t="str">
        <f t="shared" si="156"/>
        <v/>
      </c>
      <c r="H5061" s="52" t="str">
        <f t="shared" si="157"/>
        <v/>
      </c>
    </row>
    <row r="5062" spans="1:8">
      <c r="A5062" s="48" t="str">
        <f>('ANNEXURE B &amp; C'!AL$3)</f>
        <v>440201</v>
      </c>
      <c r="B5062" s="2">
        <v>2300001</v>
      </c>
      <c r="C5062" s="2" t="s">
        <v>140</v>
      </c>
      <c r="D5062" s="20">
        <v>0</v>
      </c>
      <c r="E5062" s="20">
        <v>0</v>
      </c>
      <c r="F5062" s="38">
        <f>('ANNEXURE B &amp; C'!AL$167)</f>
        <v>0</v>
      </c>
      <c r="G5062" s="9" t="str">
        <f t="shared" si="156"/>
        <v/>
      </c>
      <c r="H5062" s="52" t="str">
        <f t="shared" si="157"/>
        <v/>
      </c>
    </row>
    <row r="5063" spans="1:8">
      <c r="A5063" s="48" t="str">
        <f>('ANNEXURE B &amp; C'!AL$3)</f>
        <v>440201</v>
      </c>
      <c r="B5063" s="2">
        <v>2300002</v>
      </c>
      <c r="C5063" s="2" t="s">
        <v>141</v>
      </c>
      <c r="D5063" s="20">
        <v>0</v>
      </c>
      <c r="E5063" s="20">
        <v>0</v>
      </c>
      <c r="F5063" s="38">
        <f>('ANNEXURE B &amp; C'!AL$168)</f>
        <v>0</v>
      </c>
      <c r="G5063" s="9" t="str">
        <f t="shared" si="156"/>
        <v/>
      </c>
      <c r="H5063" s="52" t="str">
        <f t="shared" si="157"/>
        <v/>
      </c>
    </row>
    <row r="5064" spans="1:8">
      <c r="A5064" s="48" t="str">
        <f>('ANNEXURE B &amp; C'!AL$3)</f>
        <v>440201</v>
      </c>
      <c r="B5064" s="2">
        <v>2300003</v>
      </c>
      <c r="C5064" s="2" t="s">
        <v>142</v>
      </c>
      <c r="D5064" s="20">
        <v>0</v>
      </c>
      <c r="E5064" s="20">
        <v>0</v>
      </c>
      <c r="F5064" s="38">
        <f>('ANNEXURE B &amp; C'!AL$169)</f>
        <v>0</v>
      </c>
      <c r="G5064" s="9" t="str">
        <f t="shared" si="156"/>
        <v/>
      </c>
      <c r="H5064" s="52" t="str">
        <f t="shared" si="157"/>
        <v/>
      </c>
    </row>
    <row r="5065" spans="1:8">
      <c r="A5065" s="48" t="str">
        <f>('ANNEXURE B &amp; C'!AL$3)</f>
        <v>440201</v>
      </c>
      <c r="B5065" s="2">
        <v>2300204</v>
      </c>
      <c r="C5065" s="2" t="s">
        <v>143</v>
      </c>
      <c r="D5065" s="20">
        <v>0</v>
      </c>
      <c r="E5065" s="20">
        <v>0</v>
      </c>
      <c r="F5065" s="38">
        <f>('ANNEXURE B &amp; C'!AL$170)</f>
        <v>0</v>
      </c>
      <c r="G5065" s="9" t="str">
        <f t="shared" si="156"/>
        <v/>
      </c>
      <c r="H5065" s="52" t="str">
        <f t="shared" si="157"/>
        <v/>
      </c>
    </row>
    <row r="5066" spans="1:8">
      <c r="A5066" s="48" t="str">
        <f>('ANNEXURE B &amp; C'!AL$3)</f>
        <v>440201</v>
      </c>
      <c r="B5066" s="2">
        <v>2300800</v>
      </c>
      <c r="C5066" s="2" t="s">
        <v>144</v>
      </c>
      <c r="D5066" s="20">
        <v>0</v>
      </c>
      <c r="E5066" s="20">
        <v>0</v>
      </c>
      <c r="F5066" s="38">
        <f>('ANNEXURE B &amp; C'!AL$171)</f>
        <v>0</v>
      </c>
      <c r="G5066" s="9" t="str">
        <f t="shared" ref="G5066:G5129" si="158">IF(E5066&lt;0.01,"",IF(E5066&gt;F5066,"BUDGET ERROR - INSUFICIENT",""))</f>
        <v/>
      </c>
      <c r="H5066" s="52" t="str">
        <f t="shared" ref="H5066:H5129" si="159">IF(F5066&lt;0.1,"",IF(D5066=0,"NO ORIGINAL BUDGET",(F5066-D5066)/D5066))</f>
        <v/>
      </c>
    </row>
    <row r="5067" spans="1:8">
      <c r="A5067" s="48" t="str">
        <f>('ANNEXURE B &amp; C'!AL$3)</f>
        <v>440201</v>
      </c>
      <c r="B5067" s="2">
        <v>2300801</v>
      </c>
      <c r="C5067" s="2" t="s">
        <v>145</v>
      </c>
      <c r="D5067" s="20">
        <v>0</v>
      </c>
      <c r="E5067" s="20">
        <v>0</v>
      </c>
      <c r="F5067" s="38">
        <f>('ANNEXURE B &amp; C'!AL$172)</f>
        <v>0</v>
      </c>
      <c r="G5067" s="9" t="str">
        <f t="shared" si="158"/>
        <v/>
      </c>
      <c r="H5067" s="52" t="str">
        <f t="shared" si="159"/>
        <v/>
      </c>
    </row>
    <row r="5068" spans="1:8">
      <c r="A5068" s="48" t="str">
        <f>('ANNEXURE B &amp; C'!AL$3)</f>
        <v>440201</v>
      </c>
      <c r="B5068" s="2">
        <v>2300803</v>
      </c>
      <c r="C5068" s="2" t="s">
        <v>146</v>
      </c>
      <c r="D5068" s="20">
        <v>0</v>
      </c>
      <c r="E5068" s="20">
        <v>0</v>
      </c>
      <c r="F5068" s="38">
        <f>('ANNEXURE B &amp; C'!AL$173)</f>
        <v>0</v>
      </c>
      <c r="G5068" s="9" t="str">
        <f t="shared" si="158"/>
        <v/>
      </c>
      <c r="H5068" s="52" t="str">
        <f t="shared" si="159"/>
        <v/>
      </c>
    </row>
    <row r="5069" spans="1:8">
      <c r="A5069" s="48" t="str">
        <f>('ANNEXURE B &amp; C'!AL$3)</f>
        <v>440201</v>
      </c>
      <c r="B5069" s="2">
        <v>2301503</v>
      </c>
      <c r="C5069" s="2" t="s">
        <v>147</v>
      </c>
      <c r="D5069" s="20">
        <v>0</v>
      </c>
      <c r="E5069" s="20">
        <v>0</v>
      </c>
      <c r="F5069" s="38">
        <f>('ANNEXURE B &amp; C'!AL$174)</f>
        <v>0</v>
      </c>
      <c r="G5069" s="9" t="str">
        <f t="shared" si="158"/>
        <v/>
      </c>
      <c r="H5069" s="52" t="str">
        <f t="shared" si="159"/>
        <v/>
      </c>
    </row>
    <row r="5070" spans="1:8">
      <c r="A5070" s="48" t="str">
        <f>('ANNEXURE B &amp; C'!AL$3)</f>
        <v>440201</v>
      </c>
      <c r="B5070" s="2">
        <v>2301802</v>
      </c>
      <c r="C5070" s="2" t="s">
        <v>148</v>
      </c>
      <c r="D5070" s="20">
        <v>0</v>
      </c>
      <c r="E5070" s="20">
        <v>0</v>
      </c>
      <c r="F5070" s="38">
        <f>('ANNEXURE B &amp; C'!AL$175)</f>
        <v>0</v>
      </c>
      <c r="G5070" s="9" t="str">
        <f t="shared" si="158"/>
        <v/>
      </c>
      <c r="H5070" s="52" t="str">
        <f t="shared" si="159"/>
        <v/>
      </c>
    </row>
    <row r="5071" spans="1:8">
      <c r="A5071" s="48" t="str">
        <f>('ANNEXURE B &amp; C'!AL$3)</f>
        <v>440201</v>
      </c>
      <c r="B5071" s="2">
        <v>2301803</v>
      </c>
      <c r="C5071" s="2" t="s">
        <v>149</v>
      </c>
      <c r="D5071" s="20">
        <v>-1900000</v>
      </c>
      <c r="E5071" s="20">
        <v>-124045.73</v>
      </c>
      <c r="F5071" s="38">
        <f>('ANNEXURE B &amp; C'!AL$176)</f>
        <v>-1024046</v>
      </c>
      <c r="G5071" s="9" t="str">
        <f t="shared" si="158"/>
        <v/>
      </c>
      <c r="H5071" s="52" t="str">
        <f t="shared" si="159"/>
        <v/>
      </c>
    </row>
    <row r="5072" spans="1:8">
      <c r="A5072" s="48" t="str">
        <f>('ANNEXURE B &amp; C'!AL$3)</f>
        <v>440201</v>
      </c>
      <c r="B5072" s="2">
        <v>2301900</v>
      </c>
      <c r="C5072" s="2" t="s">
        <v>150</v>
      </c>
      <c r="D5072" s="20">
        <v>0</v>
      </c>
      <c r="E5072" s="20">
        <v>-7576.92</v>
      </c>
      <c r="F5072" s="38">
        <f>('ANNEXURE B &amp; C'!AL$177)</f>
        <v>-7577</v>
      </c>
      <c r="G5072" s="9" t="str">
        <f t="shared" si="158"/>
        <v/>
      </c>
      <c r="H5072" s="52" t="str">
        <f t="shared" si="159"/>
        <v/>
      </c>
    </row>
    <row r="5073" spans="1:8">
      <c r="A5073" s="48" t="str">
        <f>('ANNEXURE B &amp; C'!AL$3)</f>
        <v>440201</v>
      </c>
      <c r="B5073" s="2">
        <v>2301901</v>
      </c>
      <c r="C5073" s="2" t="s">
        <v>151</v>
      </c>
      <c r="D5073" s="20">
        <v>0</v>
      </c>
      <c r="E5073" s="20">
        <v>0</v>
      </c>
      <c r="F5073" s="38">
        <f>('ANNEXURE B &amp; C'!AL$178)</f>
        <v>0</v>
      </c>
      <c r="G5073" s="9" t="str">
        <f t="shared" si="158"/>
        <v/>
      </c>
      <c r="H5073" s="52" t="str">
        <f t="shared" si="159"/>
        <v/>
      </c>
    </row>
    <row r="5074" spans="1:8">
      <c r="A5074" s="48" t="str">
        <f>('ANNEXURE B &amp; C'!AL$3)</f>
        <v>440201</v>
      </c>
      <c r="B5074" s="3">
        <v>2309995</v>
      </c>
      <c r="C5074" s="3" t="s">
        <v>152</v>
      </c>
      <c r="D5074" s="39">
        <v>-1900000</v>
      </c>
      <c r="E5074" s="39">
        <v>-131622.65</v>
      </c>
      <c r="F5074" s="39">
        <f>SUM(F5062:F5073)</f>
        <v>-1031623</v>
      </c>
      <c r="G5074" s="9" t="str">
        <f t="shared" si="158"/>
        <v/>
      </c>
      <c r="H5074" s="52" t="str">
        <f t="shared" si="159"/>
        <v/>
      </c>
    </row>
    <row r="5075" spans="1:8">
      <c r="B5075" s="1"/>
      <c r="C5075" s="1"/>
      <c r="D5075" s="31"/>
      <c r="E5075" s="31"/>
      <c r="F5075" s="31"/>
      <c r="G5075" s="9" t="str">
        <f t="shared" si="158"/>
        <v/>
      </c>
      <c r="H5075" s="52" t="str">
        <f t="shared" si="159"/>
        <v/>
      </c>
    </row>
    <row r="5076" spans="1:8" ht="15.75" thickBot="1">
      <c r="A5076" s="48" t="str">
        <f>('ANNEXURE B &amp; C'!AL$3)</f>
        <v>440201</v>
      </c>
      <c r="B5076" s="4">
        <v>2359997</v>
      </c>
      <c r="C5076" s="4" t="s">
        <v>153</v>
      </c>
      <c r="D5076" s="40">
        <v>-1900000</v>
      </c>
      <c r="E5076" s="40">
        <v>-131622.65</v>
      </c>
      <c r="F5076" s="40">
        <f>SUM(F5074+F5059+F5054+F5047+F5041+F5034)</f>
        <v>-1031623</v>
      </c>
      <c r="G5076" s="9" t="str">
        <f t="shared" si="158"/>
        <v/>
      </c>
      <c r="H5076" s="52" t="str">
        <f t="shared" si="159"/>
        <v/>
      </c>
    </row>
    <row r="5077" spans="1:8" ht="15.75" thickTop="1">
      <c r="B5077" s="1"/>
      <c r="C5077" s="1"/>
      <c r="D5077" s="31"/>
      <c r="E5077" s="31"/>
      <c r="F5077" s="31"/>
      <c r="G5077" s="9" t="str">
        <f t="shared" si="158"/>
        <v/>
      </c>
      <c r="H5077" s="52" t="str">
        <f t="shared" si="159"/>
        <v/>
      </c>
    </row>
    <row r="5078" spans="1:8" ht="15.75" thickBot="1">
      <c r="A5078" s="48" t="str">
        <f>('ANNEXURE B &amp; C'!AL$3)</f>
        <v>440201</v>
      </c>
      <c r="B5078" s="5">
        <v>2379995</v>
      </c>
      <c r="C5078" s="5" t="s">
        <v>154</v>
      </c>
      <c r="D5078" s="41">
        <v>-1900000</v>
      </c>
      <c r="E5078" s="41">
        <v>-131622.65</v>
      </c>
      <c r="F5078" s="41">
        <f>SUM(F5076)</f>
        <v>-1031623</v>
      </c>
      <c r="G5078" s="9" t="str">
        <f t="shared" si="158"/>
        <v/>
      </c>
      <c r="H5078" s="52" t="str">
        <f t="shared" si="159"/>
        <v/>
      </c>
    </row>
    <row r="5079" spans="1:8">
      <c r="B5079" s="1"/>
      <c r="C5079" s="1"/>
      <c r="D5079" s="31"/>
      <c r="E5079" s="31"/>
      <c r="F5079" s="31"/>
      <c r="G5079" s="9" t="str">
        <f t="shared" si="158"/>
        <v/>
      </c>
      <c r="H5079" s="52" t="str">
        <f t="shared" si="159"/>
        <v/>
      </c>
    </row>
    <row r="5080" spans="1:8" ht="15.75" thickBot="1">
      <c r="A5080" s="48" t="str">
        <f>('ANNEXURE B &amp; C'!AL$3)</f>
        <v>440201</v>
      </c>
      <c r="B5080" s="5">
        <v>2459998</v>
      </c>
      <c r="C5080" s="5" t="s">
        <v>155</v>
      </c>
      <c r="D5080" s="41">
        <v>-1900000</v>
      </c>
      <c r="E5080" s="41">
        <v>-131622.65</v>
      </c>
      <c r="F5080" s="41">
        <f>SUM(F5078)</f>
        <v>-1031623</v>
      </c>
      <c r="G5080" s="9" t="str">
        <f t="shared" si="158"/>
        <v/>
      </c>
      <c r="H5080" s="52" t="str">
        <f t="shared" si="159"/>
        <v/>
      </c>
    </row>
    <row r="5081" spans="1:8">
      <c r="B5081" s="1"/>
      <c r="C5081" s="1"/>
      <c r="D5081" s="31"/>
      <c r="E5081" s="31"/>
      <c r="F5081" s="31"/>
      <c r="G5081" s="9" t="str">
        <f t="shared" si="158"/>
        <v/>
      </c>
      <c r="H5081" s="52" t="str">
        <f t="shared" si="159"/>
        <v/>
      </c>
    </row>
    <row r="5082" spans="1:8">
      <c r="A5082" s="48" t="str">
        <f>('ANNEXURE B &amp; C'!AL$3)</f>
        <v>440201</v>
      </c>
      <c r="B5082" s="1">
        <v>3010000</v>
      </c>
      <c r="C5082" s="1" t="s">
        <v>156</v>
      </c>
      <c r="D5082" s="31"/>
      <c r="E5082" s="31"/>
      <c r="F5082" s="31"/>
      <c r="G5082" s="9" t="str">
        <f t="shared" si="158"/>
        <v/>
      </c>
      <c r="H5082" s="52" t="str">
        <f t="shared" si="159"/>
        <v/>
      </c>
    </row>
    <row r="5083" spans="1:8">
      <c r="A5083" s="48" t="str">
        <f>('ANNEXURE B &amp; C'!AL$3)</f>
        <v>440201</v>
      </c>
      <c r="B5083" s="2">
        <v>3010001</v>
      </c>
      <c r="C5083" s="2" t="s">
        <v>112</v>
      </c>
      <c r="D5083" s="38">
        <v>6586105</v>
      </c>
      <c r="E5083" s="38">
        <v>3933526.0300000003</v>
      </c>
      <c r="F5083" s="38">
        <f>('ANNEXURE B &amp; C'!AL$188)</f>
        <v>8288076</v>
      </c>
      <c r="G5083" s="9" t="str">
        <f t="shared" si="158"/>
        <v/>
      </c>
      <c r="H5083" s="52">
        <f t="shared" si="159"/>
        <v>0.25841844307067685</v>
      </c>
    </row>
    <row r="5084" spans="1:8">
      <c r="A5084" s="48" t="str">
        <f>('ANNEXURE B &amp; C'!AL$3)</f>
        <v>440201</v>
      </c>
      <c r="B5084" s="2">
        <v>3010002</v>
      </c>
      <c r="C5084" s="2" t="s">
        <v>155</v>
      </c>
      <c r="D5084" s="38">
        <v>-1900000</v>
      </c>
      <c r="E5084" s="38">
        <v>-131622.65</v>
      </c>
      <c r="F5084" s="38">
        <f>('ANNEXURE B &amp; C'!AL$189)</f>
        <v>-1031623</v>
      </c>
      <c r="G5084" s="9" t="str">
        <f t="shared" si="158"/>
        <v/>
      </c>
      <c r="H5084" s="52" t="str">
        <f t="shared" si="159"/>
        <v/>
      </c>
    </row>
    <row r="5085" spans="1:8">
      <c r="A5085" s="48" t="str">
        <f>('ANNEXURE B &amp; C'!AL$3)</f>
        <v>440201</v>
      </c>
      <c r="B5085" s="2"/>
      <c r="C5085" s="1" t="s">
        <v>338</v>
      </c>
      <c r="D5085" s="39"/>
      <c r="E5085" s="39"/>
      <c r="F5085" s="39">
        <f>('ANNEXURE B &amp; C'!AL$190)</f>
        <v>0</v>
      </c>
      <c r="G5085" s="9" t="str">
        <f t="shared" si="158"/>
        <v/>
      </c>
      <c r="H5085" s="52" t="str">
        <f t="shared" si="159"/>
        <v/>
      </c>
    </row>
    <row r="5086" spans="1:8" ht="15.75" thickBot="1">
      <c r="A5086" s="48" t="str">
        <f>('ANNEXURE B &amp; C'!AL$3)</f>
        <v>440201</v>
      </c>
      <c r="B5086" s="5">
        <v>3019995</v>
      </c>
      <c r="C5086" s="5" t="s">
        <v>339</v>
      </c>
      <c r="D5086" s="37">
        <v>4686105</v>
      </c>
      <c r="E5086" s="37">
        <v>3801903.3800000004</v>
      </c>
      <c r="F5086" s="37">
        <f>('ANNEXURE B &amp; C'!AL$191)</f>
        <v>7256453</v>
      </c>
      <c r="G5086" s="9" t="str">
        <f t="shared" si="158"/>
        <v/>
      </c>
      <c r="H5086" s="52">
        <f t="shared" si="159"/>
        <v>0.54850414149917681</v>
      </c>
    </row>
    <row r="5087" spans="1:8">
      <c r="B5087" s="1"/>
      <c r="C5087" s="1"/>
      <c r="D5087" s="31"/>
      <c r="E5087" s="31"/>
      <c r="F5087" s="31"/>
      <c r="G5087" s="9" t="str">
        <f t="shared" si="158"/>
        <v/>
      </c>
      <c r="H5087" s="52" t="str">
        <f t="shared" si="159"/>
        <v/>
      </c>
    </row>
    <row r="5088" spans="1:8">
      <c r="A5088" s="48" t="str">
        <f>('ANNEXURE B &amp; C'!AL$3)</f>
        <v>440201</v>
      </c>
      <c r="B5088" s="1">
        <v>4030000</v>
      </c>
      <c r="C5088" s="1" t="s">
        <v>157</v>
      </c>
      <c r="D5088" s="31"/>
      <c r="E5088" s="31"/>
      <c r="F5088" s="31"/>
      <c r="G5088" s="9" t="str">
        <f t="shared" si="158"/>
        <v/>
      </c>
      <c r="H5088" s="52" t="str">
        <f t="shared" si="159"/>
        <v/>
      </c>
    </row>
    <row r="5089" spans="1:8">
      <c r="A5089" s="48" t="str">
        <f>('ANNEXURE B &amp; C'!AL$3)</f>
        <v>440201</v>
      </c>
      <c r="B5089" s="2">
        <v>4030001</v>
      </c>
      <c r="C5089" s="2" t="s">
        <v>158</v>
      </c>
      <c r="D5089" s="20">
        <v>200000</v>
      </c>
      <c r="E5089" s="20">
        <v>0</v>
      </c>
      <c r="F5089" s="38">
        <f>('ANNEXURE B &amp; C'!AL$194)</f>
        <v>0</v>
      </c>
      <c r="G5089" s="9" t="str">
        <f t="shared" si="158"/>
        <v/>
      </c>
      <c r="H5089" s="52" t="str">
        <f t="shared" si="159"/>
        <v/>
      </c>
    </row>
    <row r="5090" spans="1:8">
      <c r="A5090" s="48" t="str">
        <f>('ANNEXURE B &amp; C'!AL$3)</f>
        <v>440201</v>
      </c>
      <c r="B5090" s="2">
        <v>4030002</v>
      </c>
      <c r="C5090" s="2" t="s">
        <v>159</v>
      </c>
      <c r="D5090" s="20">
        <v>1137000</v>
      </c>
      <c r="E5090" s="20">
        <v>41622.81</v>
      </c>
      <c r="F5090" s="38">
        <f>('ANNEXURE B &amp; C'!AL$195)</f>
        <v>137000</v>
      </c>
      <c r="G5090" s="9" t="str">
        <f t="shared" si="158"/>
        <v/>
      </c>
      <c r="H5090" s="52">
        <f t="shared" si="159"/>
        <v>-0.87950747581354438</v>
      </c>
    </row>
    <row r="5091" spans="1:8">
      <c r="A5091" s="48" t="str">
        <f>('ANNEXURE B &amp; C'!AL$3)</f>
        <v>440201</v>
      </c>
      <c r="B5091" s="2">
        <v>4030003</v>
      </c>
      <c r="C5091" s="2" t="s">
        <v>160</v>
      </c>
      <c r="D5091" s="20">
        <v>0</v>
      </c>
      <c r="E5091" s="20">
        <v>0</v>
      </c>
      <c r="F5091" s="38">
        <f>('ANNEXURE B &amp; C'!AL$196)</f>
        <v>0</v>
      </c>
      <c r="G5091" s="9" t="str">
        <f t="shared" si="158"/>
        <v/>
      </c>
      <c r="H5091" s="52" t="str">
        <f t="shared" si="159"/>
        <v/>
      </c>
    </row>
    <row r="5092" spans="1:8">
      <c r="A5092" s="48" t="str">
        <f>('ANNEXURE B &amp; C'!AL$3)</f>
        <v>440201</v>
      </c>
      <c r="B5092" s="2">
        <v>4030004</v>
      </c>
      <c r="C5092" s="2" t="s">
        <v>161</v>
      </c>
      <c r="D5092" s="20">
        <v>100000</v>
      </c>
      <c r="E5092" s="20">
        <v>0</v>
      </c>
      <c r="F5092" s="38">
        <f>('ANNEXURE B &amp; C'!AL$197)</f>
        <v>0</v>
      </c>
      <c r="G5092" s="9" t="str">
        <f t="shared" si="158"/>
        <v/>
      </c>
      <c r="H5092" s="52" t="str">
        <f t="shared" si="159"/>
        <v/>
      </c>
    </row>
    <row r="5093" spans="1:8">
      <c r="A5093" s="48" t="str">
        <f>('ANNEXURE B &amp; C'!AL$3)</f>
        <v>440201</v>
      </c>
      <c r="B5093" s="2">
        <v>4030005</v>
      </c>
      <c r="C5093" s="2" t="s">
        <v>162</v>
      </c>
      <c r="D5093" s="20">
        <v>0</v>
      </c>
      <c r="E5093" s="20">
        <v>0</v>
      </c>
      <c r="F5093" s="38">
        <f>('ANNEXURE B &amp; C'!AL$198)</f>
        <v>0</v>
      </c>
      <c r="G5093" s="9" t="str">
        <f t="shared" si="158"/>
        <v/>
      </c>
      <c r="H5093" s="52" t="str">
        <f t="shared" si="159"/>
        <v/>
      </c>
    </row>
    <row r="5094" spans="1:8" ht="15.75" thickBot="1">
      <c r="A5094" s="48" t="str">
        <f>('ANNEXURE B &amp; C'!AL$3)</f>
        <v>440201</v>
      </c>
      <c r="B5094" s="3">
        <v>4039995</v>
      </c>
      <c r="C5094" s="3" t="s">
        <v>163</v>
      </c>
      <c r="D5094" s="42">
        <v>1437000</v>
      </c>
      <c r="E5094" s="36">
        <v>41622.81</v>
      </c>
      <c r="F5094" s="43">
        <f>SUM(F5089:F5093)</f>
        <v>137000</v>
      </c>
      <c r="G5094" s="9" t="str">
        <f t="shared" si="158"/>
        <v/>
      </c>
      <c r="H5094" s="52">
        <f t="shared" si="159"/>
        <v>-0.90466249130132215</v>
      </c>
    </row>
    <row r="5095" spans="1:8" ht="15.75" thickTop="1">
      <c r="B5095" s="2"/>
      <c r="C5095" s="2"/>
      <c r="D5095" s="32"/>
      <c r="E5095" s="32"/>
      <c r="G5095" s="9" t="str">
        <f t="shared" si="158"/>
        <v/>
      </c>
      <c r="H5095" s="52" t="str">
        <f t="shared" si="159"/>
        <v/>
      </c>
    </row>
    <row r="5096" spans="1:8">
      <c r="A5096" s="48" t="str">
        <f>('ANNEXURE B &amp; C'!AL$3)</f>
        <v>440201</v>
      </c>
      <c r="B5096" s="1">
        <v>4030000</v>
      </c>
      <c r="C5096" s="1" t="s">
        <v>164</v>
      </c>
      <c r="D5096" s="31"/>
      <c r="E5096" s="31"/>
      <c r="F5096" s="31"/>
      <c r="G5096" s="9" t="str">
        <f t="shared" si="158"/>
        <v/>
      </c>
      <c r="H5096" s="52" t="str">
        <f t="shared" si="159"/>
        <v/>
      </c>
    </row>
    <row r="5097" spans="1:8">
      <c r="A5097" s="48" t="str">
        <f>('ANNEXURE B &amp; C'!AL$3)</f>
        <v>440201</v>
      </c>
      <c r="B5097" s="2">
        <v>4031001</v>
      </c>
      <c r="C5097" s="2" t="s">
        <v>158</v>
      </c>
      <c r="D5097" s="20">
        <v>0</v>
      </c>
      <c r="E5097" s="20">
        <v>0</v>
      </c>
      <c r="F5097" s="38">
        <f>('ANNEXURE B &amp; C'!AL$202)</f>
        <v>0</v>
      </c>
      <c r="G5097" s="9" t="str">
        <f t="shared" si="158"/>
        <v/>
      </c>
      <c r="H5097" s="52" t="str">
        <f t="shared" si="159"/>
        <v/>
      </c>
    </row>
    <row r="5098" spans="1:8">
      <c r="A5098" s="48" t="str">
        <f>('ANNEXURE B &amp; C'!AL$3)</f>
        <v>440201</v>
      </c>
      <c r="B5098" s="2">
        <v>4031002</v>
      </c>
      <c r="C5098" s="2" t="s">
        <v>159</v>
      </c>
      <c r="D5098" s="20">
        <v>0</v>
      </c>
      <c r="E5098" s="20">
        <v>0</v>
      </c>
      <c r="F5098" s="38">
        <f>('ANNEXURE B &amp; C'!AL$203)</f>
        <v>0</v>
      </c>
      <c r="G5098" s="9" t="str">
        <f t="shared" si="158"/>
        <v/>
      </c>
      <c r="H5098" s="52" t="str">
        <f t="shared" si="159"/>
        <v/>
      </c>
    </row>
    <row r="5099" spans="1:8">
      <c r="A5099" s="48" t="str">
        <f>('ANNEXURE B &amp; C'!AL$3)</f>
        <v>440201</v>
      </c>
      <c r="B5099" s="2">
        <v>4031003</v>
      </c>
      <c r="C5099" s="2" t="s">
        <v>160</v>
      </c>
      <c r="D5099" s="20">
        <v>0</v>
      </c>
      <c r="E5099" s="20">
        <v>0</v>
      </c>
      <c r="F5099" s="38">
        <f>('ANNEXURE B &amp; C'!AL$204)</f>
        <v>0</v>
      </c>
      <c r="G5099" s="9" t="str">
        <f t="shared" si="158"/>
        <v/>
      </c>
      <c r="H5099" s="52" t="str">
        <f t="shared" si="159"/>
        <v/>
      </c>
    </row>
    <row r="5100" spans="1:8">
      <c r="A5100" s="48" t="str">
        <f>('ANNEXURE B &amp; C'!AL$3)</f>
        <v>440201</v>
      </c>
      <c r="B5100" s="2">
        <v>4031004</v>
      </c>
      <c r="C5100" s="2" t="s">
        <v>161</v>
      </c>
      <c r="D5100" s="20">
        <v>0</v>
      </c>
      <c r="E5100" s="20">
        <v>0</v>
      </c>
      <c r="F5100" s="38">
        <f>('ANNEXURE B &amp; C'!AL$205)</f>
        <v>0</v>
      </c>
      <c r="G5100" s="9" t="str">
        <f t="shared" si="158"/>
        <v/>
      </c>
      <c r="H5100" s="52" t="str">
        <f t="shared" si="159"/>
        <v/>
      </c>
    </row>
    <row r="5101" spans="1:8">
      <c r="A5101" s="48" t="str">
        <f>('ANNEXURE B &amp; C'!AL$3)</f>
        <v>440201</v>
      </c>
      <c r="B5101" s="2">
        <v>4031005</v>
      </c>
      <c r="C5101" s="2" t="s">
        <v>162</v>
      </c>
      <c r="D5101" s="20">
        <v>0</v>
      </c>
      <c r="E5101" s="20">
        <v>0</v>
      </c>
      <c r="F5101" s="38">
        <f>('ANNEXURE B &amp; C'!AL$206)</f>
        <v>0</v>
      </c>
      <c r="G5101" s="9" t="str">
        <f t="shared" si="158"/>
        <v/>
      </c>
      <c r="H5101" s="52" t="str">
        <f t="shared" si="159"/>
        <v/>
      </c>
    </row>
    <row r="5102" spans="1:8">
      <c r="A5102" s="48" t="str">
        <f>('ANNEXURE B &amp; C'!AL$3)</f>
        <v>440201</v>
      </c>
      <c r="B5102" s="3">
        <v>4039995</v>
      </c>
      <c r="C5102" s="3" t="s">
        <v>165</v>
      </c>
      <c r="D5102" s="39">
        <v>0</v>
      </c>
      <c r="E5102" s="39">
        <v>0</v>
      </c>
      <c r="F5102" s="39">
        <f>SUM(F5097:F5101)</f>
        <v>0</v>
      </c>
      <c r="G5102" s="9" t="str">
        <f t="shared" si="158"/>
        <v/>
      </c>
      <c r="H5102" s="52" t="str">
        <f t="shared" si="159"/>
        <v/>
      </c>
    </row>
    <row r="5103" spans="1:8">
      <c r="B5103" s="2"/>
      <c r="C5103" s="2"/>
      <c r="D5103" s="32"/>
      <c r="E5103" s="32"/>
      <c r="G5103" s="9" t="str">
        <f t="shared" si="158"/>
        <v/>
      </c>
      <c r="H5103" s="52" t="str">
        <f t="shared" si="159"/>
        <v/>
      </c>
    </row>
    <row r="5104" spans="1:8" ht="15.75" thickBot="1">
      <c r="A5104" s="48" t="str">
        <f>('ANNEXURE B &amp; C'!AL$3)</f>
        <v>440201</v>
      </c>
      <c r="B5104" s="5">
        <v>4039995</v>
      </c>
      <c r="C5104" s="5" t="s">
        <v>166</v>
      </c>
      <c r="D5104" s="41">
        <v>1437000</v>
      </c>
      <c r="E5104" s="41">
        <v>41622.81</v>
      </c>
      <c r="F5104" s="41">
        <f>SUM(F5102+F5094)</f>
        <v>137000</v>
      </c>
      <c r="G5104" s="9" t="str">
        <f t="shared" si="158"/>
        <v/>
      </c>
      <c r="H5104" s="52">
        <f t="shared" si="159"/>
        <v>-0.90466249130132215</v>
      </c>
    </row>
    <row r="5105" spans="1:8">
      <c r="G5105" s="9" t="str">
        <f t="shared" si="158"/>
        <v/>
      </c>
      <c r="H5105" s="52" t="str">
        <f t="shared" si="159"/>
        <v/>
      </c>
    </row>
    <row r="5106" spans="1:8">
      <c r="A5106" s="48" t="str">
        <f>('ANNEXURE B &amp; C'!AM$3)</f>
        <v>440203</v>
      </c>
      <c r="B5106" s="1">
        <v>1000000</v>
      </c>
      <c r="C5106" s="1" t="s">
        <v>0</v>
      </c>
      <c r="D5106" s="31"/>
      <c r="E5106" s="31"/>
      <c r="G5106" s="9" t="str">
        <f t="shared" si="158"/>
        <v/>
      </c>
      <c r="H5106" s="52" t="str">
        <f t="shared" si="159"/>
        <v/>
      </c>
    </row>
    <row r="5107" spans="1:8">
      <c r="B5107" s="1"/>
      <c r="C5107" s="1"/>
      <c r="D5107" s="31"/>
      <c r="E5107" s="31"/>
      <c r="G5107" s="9" t="str">
        <f t="shared" si="158"/>
        <v/>
      </c>
      <c r="H5107" s="52" t="str">
        <f t="shared" si="159"/>
        <v/>
      </c>
    </row>
    <row r="5108" spans="1:8">
      <c r="A5108" s="48" t="str">
        <f>('ANNEXURE B &amp; C'!AM$3)</f>
        <v>440203</v>
      </c>
      <c r="B5108" s="1">
        <v>1020000</v>
      </c>
      <c r="C5108" s="1" t="s">
        <v>2</v>
      </c>
      <c r="D5108" s="31"/>
      <c r="E5108" s="31"/>
      <c r="F5108" s="31"/>
      <c r="G5108" s="9" t="str">
        <f t="shared" si="158"/>
        <v/>
      </c>
      <c r="H5108" s="52" t="str">
        <f t="shared" si="159"/>
        <v/>
      </c>
    </row>
    <row r="5109" spans="1:8">
      <c r="A5109" s="48" t="str">
        <f>('ANNEXURE B &amp; C'!AM$3)</f>
        <v>440203</v>
      </c>
      <c r="B5109" s="2">
        <v>1020001</v>
      </c>
      <c r="C5109" s="2" t="s">
        <v>3</v>
      </c>
      <c r="D5109" s="20">
        <v>0</v>
      </c>
      <c r="E5109" s="20">
        <v>0</v>
      </c>
      <c r="F5109" s="38">
        <f>('ANNEXURE B &amp; C'!AM$10)</f>
        <v>0</v>
      </c>
      <c r="G5109" s="9" t="str">
        <f t="shared" si="158"/>
        <v/>
      </c>
      <c r="H5109" s="52" t="str">
        <f t="shared" si="159"/>
        <v/>
      </c>
    </row>
    <row r="5110" spans="1:8">
      <c r="A5110" s="48" t="str">
        <f>('ANNEXURE B &amp; C'!AM$3)</f>
        <v>440203</v>
      </c>
      <c r="B5110" s="2">
        <v>1020002</v>
      </c>
      <c r="C5110" s="2" t="s">
        <v>4</v>
      </c>
      <c r="D5110" s="20">
        <v>759816</v>
      </c>
      <c r="E5110" s="20">
        <v>669892.03</v>
      </c>
      <c r="F5110" s="38">
        <f>('ANNEXURE B &amp; C'!AM$11)</f>
        <v>1051493</v>
      </c>
      <c r="G5110" s="9" t="str">
        <f t="shared" si="158"/>
        <v/>
      </c>
      <c r="H5110" s="52">
        <f t="shared" si="159"/>
        <v>0.38387846531265463</v>
      </c>
    </row>
    <row r="5111" spans="1:8">
      <c r="A5111" s="48" t="str">
        <f>('ANNEXURE B &amp; C'!AM$3)</f>
        <v>440203</v>
      </c>
      <c r="B5111" s="2">
        <v>1020004</v>
      </c>
      <c r="C5111" s="2" t="s">
        <v>5</v>
      </c>
      <c r="D5111" s="20">
        <v>21048</v>
      </c>
      <c r="E5111" s="20">
        <v>9054</v>
      </c>
      <c r="F5111" s="38">
        <f>('ANNEXURE B &amp; C'!AM$12)</f>
        <v>16602</v>
      </c>
      <c r="G5111" s="9" t="str">
        <f t="shared" si="158"/>
        <v/>
      </c>
      <c r="H5111" s="52">
        <f t="shared" si="159"/>
        <v>-0.2112314709236032</v>
      </c>
    </row>
    <row r="5112" spans="1:8">
      <c r="A5112" s="48" t="str">
        <f>('ANNEXURE B &amp; C'!AM$3)</f>
        <v>440203</v>
      </c>
      <c r="B5112" s="2">
        <v>1020005</v>
      </c>
      <c r="C5112" s="2" t="s">
        <v>6</v>
      </c>
      <c r="D5112" s="20">
        <v>135</v>
      </c>
      <c r="E5112" s="20">
        <v>86.1</v>
      </c>
      <c r="F5112" s="38">
        <f>('ANNEXURE B &amp; C'!AM$13)</f>
        <v>161</v>
      </c>
      <c r="G5112" s="9" t="str">
        <f t="shared" si="158"/>
        <v/>
      </c>
      <c r="H5112" s="52">
        <f t="shared" si="159"/>
        <v>0.19259259259259259</v>
      </c>
    </row>
    <row r="5113" spans="1:8">
      <c r="A5113" s="48" t="str">
        <f>('ANNEXURE B &amp; C'!AM$3)</f>
        <v>440203</v>
      </c>
      <c r="B5113" s="2">
        <v>1020006</v>
      </c>
      <c r="C5113" s="2" t="s">
        <v>7</v>
      </c>
      <c r="D5113" s="20">
        <v>63318</v>
      </c>
      <c r="E5113" s="20">
        <v>42400</v>
      </c>
      <c r="F5113" s="38">
        <f>('ANNEXURE B &amp; C'!AM$14)</f>
        <v>63600</v>
      </c>
      <c r="G5113" s="9" t="str">
        <f t="shared" si="158"/>
        <v/>
      </c>
      <c r="H5113" s="52">
        <f t="shared" si="159"/>
        <v>4.4537098455415518E-3</v>
      </c>
    </row>
    <row r="5114" spans="1:8">
      <c r="A5114" s="48" t="str">
        <f>('ANNEXURE B &amp; C'!AM$3)</f>
        <v>440203</v>
      </c>
      <c r="B5114" s="2">
        <v>1020007</v>
      </c>
      <c r="C5114" s="2" t="s">
        <v>8</v>
      </c>
      <c r="D5114" s="20">
        <v>0</v>
      </c>
      <c r="E5114" s="20">
        <v>0</v>
      </c>
      <c r="F5114" s="38">
        <f>('ANNEXURE B &amp; C'!AM$15)</f>
        <v>0</v>
      </c>
      <c r="G5114" s="9" t="str">
        <f t="shared" si="158"/>
        <v/>
      </c>
      <c r="H5114" s="52" t="str">
        <f t="shared" si="159"/>
        <v/>
      </c>
    </row>
    <row r="5115" spans="1:8">
      <c r="A5115" s="48" t="str">
        <f>('ANNEXURE B &amp; C'!AM$3)</f>
        <v>440203</v>
      </c>
      <c r="B5115" s="2">
        <v>1020009</v>
      </c>
      <c r="C5115" s="2" t="s">
        <v>9</v>
      </c>
      <c r="D5115" s="20">
        <v>0</v>
      </c>
      <c r="E5115" s="20">
        <v>0</v>
      </c>
      <c r="F5115" s="38">
        <f>('ANNEXURE B &amp; C'!AM$16)</f>
        <v>0</v>
      </c>
      <c r="G5115" s="9" t="str">
        <f t="shared" si="158"/>
        <v/>
      </c>
      <c r="H5115" s="52" t="str">
        <f t="shared" si="159"/>
        <v/>
      </c>
    </row>
    <row r="5116" spans="1:8">
      <c r="A5116" s="48" t="str">
        <f>('ANNEXURE B &amp; C'!AM$3)</f>
        <v>440203</v>
      </c>
      <c r="B5116" s="2">
        <v>1020010</v>
      </c>
      <c r="C5116" s="2" t="s">
        <v>10</v>
      </c>
      <c r="D5116" s="20">
        <v>0</v>
      </c>
      <c r="E5116" s="20">
        <v>16588.580000000002</v>
      </c>
      <c r="F5116" s="38">
        <f>('ANNEXURE B &amp; C'!AM$17)</f>
        <v>33179</v>
      </c>
      <c r="G5116" s="9" t="str">
        <f t="shared" si="158"/>
        <v/>
      </c>
      <c r="H5116" s="52" t="str">
        <f t="shared" si="159"/>
        <v>NO ORIGINAL BUDGET</v>
      </c>
    </row>
    <row r="5117" spans="1:8">
      <c r="A5117" s="48" t="str">
        <f>('ANNEXURE B &amp; C'!AM$3)</f>
        <v>440203</v>
      </c>
      <c r="B5117" s="2">
        <v>1020011</v>
      </c>
      <c r="C5117" s="2" t="s">
        <v>11</v>
      </c>
      <c r="D5117" s="20">
        <v>0</v>
      </c>
      <c r="E5117" s="20">
        <v>0</v>
      </c>
      <c r="F5117" s="38">
        <f>('ANNEXURE B &amp; C'!AM$18)</f>
        <v>0</v>
      </c>
      <c r="G5117" s="9" t="str">
        <f t="shared" si="158"/>
        <v/>
      </c>
      <c r="H5117" s="52" t="str">
        <f t="shared" si="159"/>
        <v/>
      </c>
    </row>
    <row r="5118" spans="1:8">
      <c r="A5118" s="48" t="str">
        <f>('ANNEXURE B &amp; C'!AM$3)</f>
        <v>440203</v>
      </c>
      <c r="B5118" s="2">
        <v>1020012</v>
      </c>
      <c r="C5118" s="2" t="s">
        <v>12</v>
      </c>
      <c r="D5118" s="20">
        <v>176241</v>
      </c>
      <c r="E5118" s="20">
        <v>93190.62</v>
      </c>
      <c r="F5118" s="38">
        <f>('ANNEXURE B &amp; C'!AM$19)</f>
        <v>181312</v>
      </c>
      <c r="G5118" s="9" t="str">
        <f t="shared" si="158"/>
        <v/>
      </c>
      <c r="H5118" s="52">
        <f t="shared" si="159"/>
        <v>2.8773100470378628E-2</v>
      </c>
    </row>
    <row r="5119" spans="1:8">
      <c r="A5119" s="48" t="str">
        <f>('ANNEXURE B &amp; C'!AM$3)</f>
        <v>440203</v>
      </c>
      <c r="B5119" s="2">
        <v>1020013</v>
      </c>
      <c r="C5119" s="2" t="s">
        <v>13</v>
      </c>
      <c r="D5119" s="20">
        <v>4492</v>
      </c>
      <c r="E5119" s="20">
        <v>2620.38</v>
      </c>
      <c r="F5119" s="38">
        <f>('ANNEXURE B &amp; C'!AM$20)</f>
        <v>4868</v>
      </c>
      <c r="G5119" s="9" t="str">
        <f t="shared" si="158"/>
        <v/>
      </c>
      <c r="H5119" s="52">
        <f t="shared" si="159"/>
        <v>8.3704363312555652E-2</v>
      </c>
    </row>
    <row r="5120" spans="1:8">
      <c r="A5120" s="48" t="str">
        <f>('ANNEXURE B &amp; C'!AM$3)</f>
        <v>440203</v>
      </c>
      <c r="B5120" s="2">
        <v>1020014</v>
      </c>
      <c r="C5120" s="2" t="s">
        <v>14</v>
      </c>
      <c r="D5120" s="20">
        <v>0</v>
      </c>
      <c r="E5120" s="20">
        <v>0</v>
      </c>
      <c r="F5120" s="38">
        <f>('ANNEXURE B &amp; C'!AM$21)</f>
        <v>0</v>
      </c>
      <c r="G5120" s="9" t="str">
        <f t="shared" si="158"/>
        <v/>
      </c>
      <c r="H5120" s="52" t="str">
        <f t="shared" si="159"/>
        <v/>
      </c>
    </row>
    <row r="5121" spans="1:8" ht="15.75" thickBot="1">
      <c r="A5121" s="48" t="str">
        <f>('ANNEXURE B &amp; C'!AM$3)</f>
        <v>440203</v>
      </c>
      <c r="B5121" s="3">
        <v>1029990</v>
      </c>
      <c r="C5121" s="3" t="s">
        <v>15</v>
      </c>
      <c r="D5121" s="41">
        <v>1025050</v>
      </c>
      <c r="E5121" s="41">
        <v>833831.71</v>
      </c>
      <c r="F5121" s="41">
        <f>SUM(F5109:F5120)</f>
        <v>1351215</v>
      </c>
      <c r="G5121" s="9" t="str">
        <f t="shared" si="158"/>
        <v/>
      </c>
      <c r="H5121" s="52">
        <f t="shared" si="159"/>
        <v>0.31819423442758887</v>
      </c>
    </row>
    <row r="5122" spans="1:8">
      <c r="B5122" s="1"/>
      <c r="C5122" s="1"/>
      <c r="D5122" s="31"/>
      <c r="E5122" s="31"/>
      <c r="F5122" s="31"/>
      <c r="G5122" s="9" t="str">
        <f t="shared" si="158"/>
        <v/>
      </c>
      <c r="H5122" s="52" t="str">
        <f t="shared" si="159"/>
        <v/>
      </c>
    </row>
    <row r="5123" spans="1:8">
      <c r="A5123" s="48" t="str">
        <f>('ANNEXURE B &amp; C'!AM$3)</f>
        <v>440203</v>
      </c>
      <c r="B5123" s="1">
        <v>1030000</v>
      </c>
      <c r="C5123" s="1" t="s">
        <v>16</v>
      </c>
      <c r="D5123" s="31"/>
      <c r="E5123" s="31"/>
      <c r="F5123" s="31"/>
      <c r="G5123" s="9" t="str">
        <f t="shared" si="158"/>
        <v/>
      </c>
      <c r="H5123" s="52" t="str">
        <f t="shared" si="159"/>
        <v/>
      </c>
    </row>
    <row r="5124" spans="1:8">
      <c r="A5124" s="48" t="str">
        <f>('ANNEXURE B &amp; C'!AM$3)</f>
        <v>440203</v>
      </c>
      <c r="B5124" s="2">
        <v>1030001</v>
      </c>
      <c r="C5124" s="2" t="s">
        <v>17</v>
      </c>
      <c r="D5124" s="20">
        <v>32052</v>
      </c>
      <c r="E5124" s="20">
        <v>21601.200000000001</v>
      </c>
      <c r="F5124" s="38">
        <f>('ANNEXURE B &amp; C'!AM$25)</f>
        <v>37699</v>
      </c>
      <c r="G5124" s="9" t="str">
        <f t="shared" si="158"/>
        <v/>
      </c>
      <c r="H5124" s="52">
        <f t="shared" si="159"/>
        <v>0.17618245351304132</v>
      </c>
    </row>
    <row r="5125" spans="1:8">
      <c r="A5125" s="48" t="str">
        <f>('ANNEXURE B &amp; C'!AM$3)</f>
        <v>440203</v>
      </c>
      <c r="B5125" s="2">
        <v>1030002</v>
      </c>
      <c r="C5125" s="2" t="s">
        <v>18</v>
      </c>
      <c r="D5125" s="20">
        <v>80611</v>
      </c>
      <c r="E5125" s="20">
        <v>43726.8</v>
      </c>
      <c r="F5125" s="38">
        <f>('ANNEXURE B &amp; C'!AM$26)</f>
        <v>82615</v>
      </c>
      <c r="G5125" s="9" t="str">
        <f t="shared" si="158"/>
        <v/>
      </c>
      <c r="H5125" s="52">
        <f t="shared" si="159"/>
        <v>2.4860130751386288E-2</v>
      </c>
    </row>
    <row r="5126" spans="1:8">
      <c r="A5126" s="48" t="str">
        <f>('ANNEXURE B &amp; C'!AM$3)</f>
        <v>440203</v>
      </c>
      <c r="B5126" s="2">
        <v>1030003</v>
      </c>
      <c r="C5126" s="2" t="s">
        <v>19</v>
      </c>
      <c r="D5126" s="20">
        <v>157206</v>
      </c>
      <c r="E5126" s="20">
        <v>90445.56</v>
      </c>
      <c r="F5126" s="38">
        <f>('ANNEXURE B &amp; C'!AM$27)</f>
        <v>169400</v>
      </c>
      <c r="G5126" s="9" t="str">
        <f t="shared" si="158"/>
        <v/>
      </c>
      <c r="H5126" s="52">
        <f t="shared" si="159"/>
        <v>7.7567013981654651E-2</v>
      </c>
    </row>
    <row r="5127" spans="1:8">
      <c r="A5127" s="48" t="str">
        <f>('ANNEXURE B &amp; C'!AM$3)</f>
        <v>440203</v>
      </c>
      <c r="B5127" s="2">
        <v>1030004</v>
      </c>
      <c r="C5127" s="2" t="s">
        <v>20</v>
      </c>
      <c r="D5127" s="20">
        <v>0</v>
      </c>
      <c r="E5127" s="20">
        <v>0</v>
      </c>
      <c r="F5127" s="38">
        <f>('ANNEXURE B &amp; C'!AM$28)</f>
        <v>0</v>
      </c>
      <c r="G5127" s="9" t="str">
        <f t="shared" si="158"/>
        <v/>
      </c>
      <c r="H5127" s="52" t="str">
        <f t="shared" si="159"/>
        <v/>
      </c>
    </row>
    <row r="5128" spans="1:8">
      <c r="A5128" s="48" t="str">
        <f>('ANNEXURE B &amp; C'!AM$3)</f>
        <v>440203</v>
      </c>
      <c r="B5128" s="3">
        <v>1039990</v>
      </c>
      <c r="C5128" s="3" t="s">
        <v>21</v>
      </c>
      <c r="D5128" s="39">
        <v>269869</v>
      </c>
      <c r="E5128" s="39">
        <v>155773.56</v>
      </c>
      <c r="F5128" s="39">
        <f>SUM(F5124:F5127)</f>
        <v>289714</v>
      </c>
      <c r="G5128" s="9" t="str">
        <f t="shared" si="158"/>
        <v/>
      </c>
      <c r="H5128" s="52">
        <f t="shared" si="159"/>
        <v>7.3535678421752779E-2</v>
      </c>
    </row>
    <row r="5129" spans="1:8">
      <c r="B5129" s="1"/>
      <c r="C5129" s="1"/>
      <c r="D5129" s="31"/>
      <c r="E5129" s="31"/>
      <c r="F5129" s="31"/>
      <c r="G5129" s="9" t="str">
        <f t="shared" si="158"/>
        <v/>
      </c>
      <c r="H5129" s="52" t="str">
        <f t="shared" si="159"/>
        <v/>
      </c>
    </row>
    <row r="5130" spans="1:8">
      <c r="A5130" s="48" t="str">
        <f>('ANNEXURE B &amp; C'!AM$3)</f>
        <v>440203</v>
      </c>
      <c r="B5130" s="1">
        <v>1040000</v>
      </c>
      <c r="C5130" s="1" t="s">
        <v>22</v>
      </c>
      <c r="D5130" s="31"/>
      <c r="E5130" s="31"/>
      <c r="F5130" s="31"/>
      <c r="G5130" s="9" t="str">
        <f t="shared" ref="G5130:G5193" si="160">IF(E5130&lt;0.01,"",IF(E5130&gt;F5130,"BUDGET ERROR - INSUFICIENT",""))</f>
        <v/>
      </c>
      <c r="H5130" s="52" t="str">
        <f t="shared" ref="H5130:H5193" si="161">IF(F5130&lt;0.1,"",IF(D5130=0,"NO ORIGINAL BUDGET",(F5130-D5130)/D5130))</f>
        <v/>
      </c>
    </row>
    <row r="5131" spans="1:8">
      <c r="A5131" s="48" t="str">
        <f>('ANNEXURE B &amp; C'!AM$3)</f>
        <v>440203</v>
      </c>
      <c r="B5131" s="2">
        <v>1040001</v>
      </c>
      <c r="C5131" s="2" t="s">
        <v>23</v>
      </c>
      <c r="D5131" s="20">
        <v>0</v>
      </c>
      <c r="E5131" s="20">
        <v>0</v>
      </c>
      <c r="F5131" s="38">
        <f>('ANNEXURE B &amp; C'!AM$32)</f>
        <v>0</v>
      </c>
      <c r="G5131" s="9" t="str">
        <f t="shared" si="160"/>
        <v/>
      </c>
      <c r="H5131" s="52" t="str">
        <f t="shared" si="161"/>
        <v/>
      </c>
    </row>
    <row r="5132" spans="1:8">
      <c r="A5132" s="48" t="str">
        <f>('ANNEXURE B &amp; C'!AM$3)</f>
        <v>440203</v>
      </c>
      <c r="B5132" s="2">
        <v>1040002</v>
      </c>
      <c r="C5132" s="2" t="s">
        <v>24</v>
      </c>
      <c r="D5132" s="20">
        <v>0</v>
      </c>
      <c r="E5132" s="20">
        <v>0</v>
      </c>
      <c r="F5132" s="38">
        <f>('ANNEXURE B &amp; C'!AM$33)</f>
        <v>0</v>
      </c>
      <c r="G5132" s="9" t="str">
        <f t="shared" si="160"/>
        <v/>
      </c>
      <c r="H5132" s="52" t="str">
        <f t="shared" si="161"/>
        <v/>
      </c>
    </row>
    <row r="5133" spans="1:8">
      <c r="A5133" s="48" t="str">
        <f>('ANNEXURE B &amp; C'!AM$3)</f>
        <v>440203</v>
      </c>
      <c r="B5133" s="2">
        <v>1040003</v>
      </c>
      <c r="C5133" s="2" t="s">
        <v>25</v>
      </c>
      <c r="D5133" s="20">
        <v>0</v>
      </c>
      <c r="E5133" s="20">
        <v>0</v>
      </c>
      <c r="F5133" s="38">
        <f>('ANNEXURE B &amp; C'!AM$34)</f>
        <v>0</v>
      </c>
      <c r="G5133" s="9" t="str">
        <f t="shared" si="160"/>
        <v/>
      </c>
      <c r="H5133" s="52" t="str">
        <f t="shared" si="161"/>
        <v/>
      </c>
    </row>
    <row r="5134" spans="1:8">
      <c r="A5134" s="48" t="str">
        <f>('ANNEXURE B &amp; C'!AM$3)</f>
        <v>440203</v>
      </c>
      <c r="B5134" s="2">
        <v>1040004</v>
      </c>
      <c r="C5134" s="2" t="s">
        <v>26</v>
      </c>
      <c r="D5134" s="20">
        <v>0</v>
      </c>
      <c r="E5134" s="20">
        <v>0</v>
      </c>
      <c r="F5134" s="38">
        <f>('ANNEXURE B &amp; C'!AM$35)</f>
        <v>0</v>
      </c>
      <c r="G5134" s="9" t="str">
        <f t="shared" si="160"/>
        <v/>
      </c>
      <c r="H5134" s="52" t="str">
        <f t="shared" si="161"/>
        <v/>
      </c>
    </row>
    <row r="5135" spans="1:8">
      <c r="A5135" s="48" t="str">
        <f>('ANNEXURE B &amp; C'!AM$3)</f>
        <v>440203</v>
      </c>
      <c r="B5135" s="2">
        <v>1040005</v>
      </c>
      <c r="C5135" s="2" t="s">
        <v>27</v>
      </c>
      <c r="D5135" s="20">
        <v>0</v>
      </c>
      <c r="E5135" s="20">
        <v>0</v>
      </c>
      <c r="F5135" s="38">
        <f>('ANNEXURE B &amp; C'!AM$36)</f>
        <v>0</v>
      </c>
      <c r="G5135" s="9" t="str">
        <f t="shared" si="160"/>
        <v/>
      </c>
      <c r="H5135" s="52" t="str">
        <f t="shared" si="161"/>
        <v/>
      </c>
    </row>
    <row r="5136" spans="1:8">
      <c r="A5136" s="48" t="str">
        <f>('ANNEXURE B &amp; C'!AM$3)</f>
        <v>440203</v>
      </c>
      <c r="B5136" s="2">
        <v>1040006</v>
      </c>
      <c r="C5136" s="2" t="s">
        <v>28</v>
      </c>
      <c r="D5136" s="20">
        <v>0</v>
      </c>
      <c r="E5136" s="20">
        <v>0</v>
      </c>
      <c r="F5136" s="38">
        <f>('ANNEXURE B &amp; C'!AM$37)</f>
        <v>0</v>
      </c>
      <c r="G5136" s="9" t="str">
        <f t="shared" si="160"/>
        <v/>
      </c>
      <c r="H5136" s="52" t="str">
        <f t="shared" si="161"/>
        <v/>
      </c>
    </row>
    <row r="5137" spans="1:8">
      <c r="A5137" s="48" t="str">
        <f>('ANNEXURE B &amp; C'!AM$3)</f>
        <v>440203</v>
      </c>
      <c r="B5137" s="2">
        <v>1040007</v>
      </c>
      <c r="C5137" s="2" t="s">
        <v>29</v>
      </c>
      <c r="D5137" s="20">
        <v>0</v>
      </c>
      <c r="E5137" s="20">
        <v>0</v>
      </c>
      <c r="F5137" s="38">
        <f>('ANNEXURE B &amp; C'!AM$38)</f>
        <v>0</v>
      </c>
      <c r="G5137" s="9" t="str">
        <f t="shared" si="160"/>
        <v/>
      </c>
      <c r="H5137" s="52" t="str">
        <f t="shared" si="161"/>
        <v/>
      </c>
    </row>
    <row r="5138" spans="1:8">
      <c r="A5138" s="48" t="str">
        <f>('ANNEXURE B &amp; C'!AM$3)</f>
        <v>440203</v>
      </c>
      <c r="B5138" s="2">
        <v>1040008</v>
      </c>
      <c r="C5138" s="2" t="s">
        <v>30</v>
      </c>
      <c r="D5138" s="20">
        <v>0</v>
      </c>
      <c r="E5138" s="20">
        <v>0</v>
      </c>
      <c r="F5138" s="38">
        <f>('ANNEXURE B &amp; C'!AM$39)</f>
        <v>0</v>
      </c>
      <c r="G5138" s="9" t="str">
        <f t="shared" si="160"/>
        <v/>
      </c>
      <c r="H5138" s="52" t="str">
        <f t="shared" si="161"/>
        <v/>
      </c>
    </row>
    <row r="5139" spans="1:8">
      <c r="A5139" s="48" t="str">
        <f>('ANNEXURE B &amp; C'!AM$3)</f>
        <v>440203</v>
      </c>
      <c r="B5139" s="3">
        <v>1049990</v>
      </c>
      <c r="C5139" s="3" t="s">
        <v>31</v>
      </c>
      <c r="D5139" s="39">
        <v>0</v>
      </c>
      <c r="E5139" s="39">
        <v>0</v>
      </c>
      <c r="F5139" s="39">
        <f>SUM(F5131:F5138)</f>
        <v>0</v>
      </c>
      <c r="G5139" s="9" t="str">
        <f t="shared" si="160"/>
        <v/>
      </c>
      <c r="H5139" s="52" t="str">
        <f t="shared" si="161"/>
        <v/>
      </c>
    </row>
    <row r="5140" spans="1:8">
      <c r="B5140" s="1"/>
      <c r="C5140" s="1"/>
      <c r="D5140" s="31"/>
      <c r="E5140" s="31"/>
      <c r="F5140" s="31"/>
      <c r="G5140" s="9" t="str">
        <f t="shared" si="160"/>
        <v/>
      </c>
      <c r="H5140" s="52" t="str">
        <f t="shared" si="161"/>
        <v/>
      </c>
    </row>
    <row r="5141" spans="1:8" ht="15.75" thickBot="1">
      <c r="A5141" s="48" t="str">
        <f>('ANNEXURE B &amp; C'!AM$3)</f>
        <v>440203</v>
      </c>
      <c r="B5141" s="4">
        <v>1049995</v>
      </c>
      <c r="C5141" s="4" t="s">
        <v>32</v>
      </c>
      <c r="D5141" s="40">
        <v>1294919</v>
      </c>
      <c r="E5141" s="40">
        <v>989605.27</v>
      </c>
      <c r="F5141" s="40">
        <f>SUM(F5139+F5128+F5121)</f>
        <v>1640929</v>
      </c>
      <c r="G5141" s="9" t="str">
        <f t="shared" si="160"/>
        <v/>
      </c>
      <c r="H5141" s="52">
        <f t="shared" si="161"/>
        <v>0.26720590245413034</v>
      </c>
    </row>
    <row r="5142" spans="1:8" ht="15.75" thickTop="1">
      <c r="B5142" s="1"/>
      <c r="C5142" s="1"/>
      <c r="D5142" s="31"/>
      <c r="E5142" s="31"/>
      <c r="F5142" s="31"/>
      <c r="G5142" s="9" t="str">
        <f t="shared" si="160"/>
        <v/>
      </c>
      <c r="H5142" s="52" t="str">
        <f t="shared" si="161"/>
        <v/>
      </c>
    </row>
    <row r="5143" spans="1:8">
      <c r="A5143" s="48" t="str">
        <f>('ANNEXURE B &amp; C'!AM$3)</f>
        <v>440203</v>
      </c>
      <c r="B5143" s="1">
        <v>1050000</v>
      </c>
      <c r="C5143" s="1" t="s">
        <v>33</v>
      </c>
      <c r="D5143" s="31"/>
      <c r="E5143" s="31"/>
      <c r="F5143" s="31"/>
      <c r="G5143" s="9" t="str">
        <f t="shared" si="160"/>
        <v/>
      </c>
      <c r="H5143" s="52" t="str">
        <f t="shared" si="161"/>
        <v/>
      </c>
    </row>
    <row r="5144" spans="1:8">
      <c r="B5144" s="1"/>
      <c r="C5144" s="1"/>
      <c r="D5144" s="31"/>
      <c r="E5144" s="31"/>
      <c r="F5144" s="31"/>
      <c r="G5144" s="9" t="str">
        <f t="shared" si="160"/>
        <v/>
      </c>
      <c r="H5144" s="52" t="str">
        <f t="shared" si="161"/>
        <v/>
      </c>
    </row>
    <row r="5145" spans="1:8">
      <c r="A5145" s="48" t="str">
        <f>('ANNEXURE B &amp; C'!AM$3)</f>
        <v>440203</v>
      </c>
      <c r="B5145" s="1">
        <v>1060000</v>
      </c>
      <c r="C5145" s="1" t="s">
        <v>34</v>
      </c>
      <c r="D5145" s="31"/>
      <c r="E5145" s="31"/>
      <c r="F5145" s="31"/>
      <c r="G5145" s="9" t="str">
        <f t="shared" si="160"/>
        <v/>
      </c>
      <c r="H5145" s="52" t="str">
        <f t="shared" si="161"/>
        <v/>
      </c>
    </row>
    <row r="5146" spans="1:8">
      <c r="A5146" s="48" t="str">
        <f>('ANNEXURE B &amp; C'!AM$3)</f>
        <v>440203</v>
      </c>
      <c r="B5146" s="2">
        <v>1060001</v>
      </c>
      <c r="C5146" s="2" t="s">
        <v>35</v>
      </c>
      <c r="D5146" s="20">
        <v>0</v>
      </c>
      <c r="E5146" s="20">
        <v>0</v>
      </c>
      <c r="F5146" s="38">
        <f>('ANNEXURE B &amp; C'!AM$47)</f>
        <v>0</v>
      </c>
      <c r="G5146" s="9" t="str">
        <f t="shared" si="160"/>
        <v/>
      </c>
      <c r="H5146" s="52" t="str">
        <f t="shared" si="161"/>
        <v/>
      </c>
    </row>
    <row r="5147" spans="1:8">
      <c r="A5147" s="48" t="str">
        <f>('ANNEXURE B &amp; C'!AM$3)</f>
        <v>440203</v>
      </c>
      <c r="B5147" s="2">
        <v>1060003</v>
      </c>
      <c r="C5147" s="2" t="s">
        <v>36</v>
      </c>
      <c r="D5147" s="20">
        <v>0</v>
      </c>
      <c r="E5147" s="20">
        <v>0</v>
      </c>
      <c r="F5147" s="38">
        <f>('ANNEXURE B &amp; C'!AM$48)</f>
        <v>0</v>
      </c>
      <c r="G5147" s="9" t="str">
        <f t="shared" si="160"/>
        <v/>
      </c>
      <c r="H5147" s="52" t="str">
        <f t="shared" si="161"/>
        <v/>
      </c>
    </row>
    <row r="5148" spans="1:8">
      <c r="A5148" s="48" t="str">
        <f>('ANNEXURE B &amp; C'!AM$3)</f>
        <v>440203</v>
      </c>
      <c r="B5148" s="2">
        <v>1060090</v>
      </c>
      <c r="C5148" s="2" t="s">
        <v>37</v>
      </c>
      <c r="D5148" s="20">
        <v>0</v>
      </c>
      <c r="E5148" s="20">
        <v>0</v>
      </c>
      <c r="F5148" s="38">
        <f>('ANNEXURE B &amp; C'!AM$49)</f>
        <v>0</v>
      </c>
      <c r="G5148" s="9" t="str">
        <f t="shared" si="160"/>
        <v/>
      </c>
      <c r="H5148" s="52" t="str">
        <f t="shared" si="161"/>
        <v/>
      </c>
    </row>
    <row r="5149" spans="1:8">
      <c r="A5149" s="48" t="str">
        <f>('ANNEXURE B &amp; C'!AM$3)</f>
        <v>440203</v>
      </c>
      <c r="B5149" s="2">
        <v>1060100</v>
      </c>
      <c r="C5149" s="2" t="s">
        <v>38</v>
      </c>
      <c r="D5149" s="20">
        <v>0</v>
      </c>
      <c r="E5149" s="20">
        <v>0</v>
      </c>
      <c r="F5149" s="38">
        <f>('ANNEXURE B &amp; C'!AM$50)</f>
        <v>0</v>
      </c>
      <c r="G5149" s="9" t="str">
        <f t="shared" si="160"/>
        <v/>
      </c>
      <c r="H5149" s="52" t="str">
        <f t="shared" si="161"/>
        <v/>
      </c>
    </row>
    <row r="5150" spans="1:8">
      <c r="A5150" s="48" t="str">
        <f>('ANNEXURE B &amp; C'!AM$3)</f>
        <v>440203</v>
      </c>
      <c r="B5150" s="2">
        <v>1060200</v>
      </c>
      <c r="C5150" s="2" t="s">
        <v>39</v>
      </c>
      <c r="D5150" s="20">
        <v>0</v>
      </c>
      <c r="E5150" s="20">
        <v>0</v>
      </c>
      <c r="F5150" s="38">
        <f>('ANNEXURE B &amp; C'!AM$51)</f>
        <v>0</v>
      </c>
      <c r="G5150" s="9" t="str">
        <f t="shared" si="160"/>
        <v/>
      </c>
      <c r="H5150" s="52" t="str">
        <f t="shared" si="161"/>
        <v/>
      </c>
    </row>
    <row r="5151" spans="1:8">
      <c r="A5151" s="48" t="str">
        <f>('ANNEXURE B &amp; C'!AM$3)</f>
        <v>440203</v>
      </c>
      <c r="B5151" s="2">
        <v>1060201</v>
      </c>
      <c r="C5151" s="2" t="s">
        <v>40</v>
      </c>
      <c r="D5151" s="20">
        <v>0</v>
      </c>
      <c r="E5151" s="20">
        <v>0</v>
      </c>
      <c r="F5151" s="38">
        <f>('ANNEXURE B &amp; C'!AM$52)</f>
        <v>0</v>
      </c>
      <c r="G5151" s="9" t="str">
        <f t="shared" si="160"/>
        <v/>
      </c>
      <c r="H5151" s="52" t="str">
        <f t="shared" si="161"/>
        <v/>
      </c>
    </row>
    <row r="5152" spans="1:8">
      <c r="A5152" s="48" t="str">
        <f>('ANNEXURE B &amp; C'!AM$3)</f>
        <v>440203</v>
      </c>
      <c r="B5152" s="2">
        <v>1060204</v>
      </c>
      <c r="C5152" s="2" t="s">
        <v>41</v>
      </c>
      <c r="D5152" s="20">
        <v>0</v>
      </c>
      <c r="E5152" s="20">
        <v>0</v>
      </c>
      <c r="F5152" s="38">
        <f>('ANNEXURE B &amp; C'!AM$53)</f>
        <v>0</v>
      </c>
      <c r="G5152" s="9" t="str">
        <f t="shared" si="160"/>
        <v/>
      </c>
      <c r="H5152" s="52" t="str">
        <f t="shared" si="161"/>
        <v/>
      </c>
    </row>
    <row r="5153" spans="1:8">
      <c r="A5153" s="48" t="str">
        <f>('ANNEXURE B &amp; C'!AM$3)</f>
        <v>440203</v>
      </c>
      <c r="B5153" s="2">
        <v>1060205</v>
      </c>
      <c r="C5153" s="2" t="s">
        <v>42</v>
      </c>
      <c r="D5153" s="20">
        <v>0</v>
      </c>
      <c r="E5153" s="20">
        <v>0</v>
      </c>
      <c r="F5153" s="38">
        <f>('ANNEXURE B &amp; C'!AM$54)</f>
        <v>0</v>
      </c>
      <c r="G5153" s="9" t="str">
        <f t="shared" si="160"/>
        <v/>
      </c>
      <c r="H5153" s="52" t="str">
        <f t="shared" si="161"/>
        <v/>
      </c>
    </row>
    <row r="5154" spans="1:8">
      <c r="A5154" s="48" t="str">
        <f>('ANNEXURE B &amp; C'!AM$3)</f>
        <v>440203</v>
      </c>
      <c r="B5154" s="2">
        <v>1060207</v>
      </c>
      <c r="C5154" s="2" t="s">
        <v>43</v>
      </c>
      <c r="D5154" s="20">
        <v>0</v>
      </c>
      <c r="E5154" s="20">
        <v>0</v>
      </c>
      <c r="F5154" s="38">
        <f>('ANNEXURE B &amp; C'!AM$55)</f>
        <v>0</v>
      </c>
      <c r="G5154" s="9" t="str">
        <f t="shared" si="160"/>
        <v/>
      </c>
      <c r="H5154" s="52" t="str">
        <f t="shared" si="161"/>
        <v/>
      </c>
    </row>
    <row r="5155" spans="1:8">
      <c r="A5155" s="48" t="str">
        <f>('ANNEXURE B &amp; C'!AM$3)</f>
        <v>440203</v>
      </c>
      <c r="B5155" s="2">
        <v>1060208</v>
      </c>
      <c r="C5155" s="2" t="s">
        <v>44</v>
      </c>
      <c r="D5155" s="20">
        <v>0</v>
      </c>
      <c r="E5155" s="20">
        <v>0</v>
      </c>
      <c r="F5155" s="38">
        <f>('ANNEXURE B &amp; C'!AM$56)</f>
        <v>0</v>
      </c>
      <c r="G5155" s="9" t="str">
        <f t="shared" si="160"/>
        <v/>
      </c>
      <c r="H5155" s="52" t="str">
        <f t="shared" si="161"/>
        <v/>
      </c>
    </row>
    <row r="5156" spans="1:8">
      <c r="A5156" s="48" t="str">
        <f>('ANNEXURE B &amp; C'!AM$3)</f>
        <v>440203</v>
      </c>
      <c r="B5156" s="2">
        <v>1060209</v>
      </c>
      <c r="C5156" s="2" t="s">
        <v>45</v>
      </c>
      <c r="D5156" s="20">
        <v>0</v>
      </c>
      <c r="E5156" s="20">
        <v>0</v>
      </c>
      <c r="F5156" s="38">
        <f>('ANNEXURE B &amp; C'!AM$57)</f>
        <v>0</v>
      </c>
      <c r="G5156" s="9" t="str">
        <f t="shared" si="160"/>
        <v/>
      </c>
      <c r="H5156" s="52" t="str">
        <f t="shared" si="161"/>
        <v/>
      </c>
    </row>
    <row r="5157" spans="1:8">
      <c r="A5157" s="48" t="str">
        <f>('ANNEXURE B &amp; C'!AM$3)</f>
        <v>440203</v>
      </c>
      <c r="B5157" s="2">
        <v>1060210</v>
      </c>
      <c r="C5157" s="2" t="s">
        <v>46</v>
      </c>
      <c r="D5157" s="20">
        <v>0</v>
      </c>
      <c r="E5157" s="20">
        <v>0</v>
      </c>
      <c r="F5157" s="38">
        <f>('ANNEXURE B &amp; C'!AM$58)</f>
        <v>0</v>
      </c>
      <c r="G5157" s="9" t="str">
        <f t="shared" si="160"/>
        <v/>
      </c>
      <c r="H5157" s="52" t="str">
        <f t="shared" si="161"/>
        <v/>
      </c>
    </row>
    <row r="5158" spans="1:8">
      <c r="A5158" s="48" t="str">
        <f>('ANNEXURE B &amp; C'!AM$3)</f>
        <v>440203</v>
      </c>
      <c r="B5158" s="2">
        <v>1060303</v>
      </c>
      <c r="C5158" s="2" t="s">
        <v>47</v>
      </c>
      <c r="D5158" s="20">
        <v>0</v>
      </c>
      <c r="E5158" s="20">
        <v>0</v>
      </c>
      <c r="F5158" s="38">
        <f>('ANNEXURE B &amp; C'!AM$59)</f>
        <v>0</v>
      </c>
      <c r="G5158" s="9" t="str">
        <f t="shared" si="160"/>
        <v/>
      </c>
      <c r="H5158" s="52" t="str">
        <f t="shared" si="161"/>
        <v/>
      </c>
    </row>
    <row r="5159" spans="1:8">
      <c r="A5159" s="48" t="str">
        <f>('ANNEXURE B &amp; C'!AM$3)</f>
        <v>440203</v>
      </c>
      <c r="B5159" s="2">
        <v>1060304</v>
      </c>
      <c r="C5159" s="2" t="s">
        <v>48</v>
      </c>
      <c r="D5159" s="20">
        <v>0</v>
      </c>
      <c r="E5159" s="20">
        <v>0</v>
      </c>
      <c r="F5159" s="38">
        <f>('ANNEXURE B &amp; C'!AM$60)</f>
        <v>0</v>
      </c>
      <c r="G5159" s="9" t="str">
        <f t="shared" si="160"/>
        <v/>
      </c>
      <c r="H5159" s="52" t="str">
        <f t="shared" si="161"/>
        <v/>
      </c>
    </row>
    <row r="5160" spans="1:8">
      <c r="A5160" s="48" t="str">
        <f>('ANNEXURE B &amp; C'!AM$3)</f>
        <v>440203</v>
      </c>
      <c r="B5160" s="2">
        <v>1060305</v>
      </c>
      <c r="C5160" s="2" t="s">
        <v>49</v>
      </c>
      <c r="D5160" s="20">
        <v>0</v>
      </c>
      <c r="E5160" s="20">
        <v>0</v>
      </c>
      <c r="F5160" s="38">
        <f>('ANNEXURE B &amp; C'!AM$61)</f>
        <v>0</v>
      </c>
      <c r="G5160" s="9" t="str">
        <f t="shared" si="160"/>
        <v/>
      </c>
      <c r="H5160" s="52" t="str">
        <f t="shared" si="161"/>
        <v/>
      </c>
    </row>
    <row r="5161" spans="1:8">
      <c r="A5161" s="48" t="str">
        <f>('ANNEXURE B &amp; C'!AM$3)</f>
        <v>440203</v>
      </c>
      <c r="B5161" s="2">
        <v>1060400</v>
      </c>
      <c r="C5161" s="2" t="s">
        <v>50</v>
      </c>
      <c r="D5161" s="20">
        <v>0</v>
      </c>
      <c r="E5161" s="20">
        <v>0</v>
      </c>
      <c r="F5161" s="38">
        <f>('ANNEXURE B &amp; C'!AM$62)</f>
        <v>0</v>
      </c>
      <c r="G5161" s="9" t="str">
        <f t="shared" si="160"/>
        <v/>
      </c>
      <c r="H5161" s="52" t="str">
        <f t="shared" si="161"/>
        <v/>
      </c>
    </row>
    <row r="5162" spans="1:8">
      <c r="A5162" s="48" t="str">
        <f>('ANNEXURE B &amp; C'!AM$3)</f>
        <v>440203</v>
      </c>
      <c r="B5162" s="2">
        <v>1060401</v>
      </c>
      <c r="C5162" s="2" t="s">
        <v>51</v>
      </c>
      <c r="D5162" s="20">
        <v>0</v>
      </c>
      <c r="E5162" s="20">
        <v>0</v>
      </c>
      <c r="F5162" s="38">
        <f>('ANNEXURE B &amp; C'!AM$63)</f>
        <v>0</v>
      </c>
      <c r="G5162" s="9" t="str">
        <f t="shared" si="160"/>
        <v/>
      </c>
      <c r="H5162" s="52" t="str">
        <f t="shared" si="161"/>
        <v/>
      </c>
    </row>
    <row r="5163" spans="1:8">
      <c r="A5163" s="48" t="str">
        <f>('ANNEXURE B &amp; C'!AM$3)</f>
        <v>440203</v>
      </c>
      <c r="B5163" s="2">
        <v>1060402</v>
      </c>
      <c r="C5163" s="2" t="s">
        <v>52</v>
      </c>
      <c r="D5163" s="20">
        <v>0</v>
      </c>
      <c r="E5163" s="20">
        <v>0</v>
      </c>
      <c r="F5163" s="38">
        <f>('ANNEXURE B &amp; C'!AM$64)</f>
        <v>0</v>
      </c>
      <c r="G5163" s="9" t="str">
        <f t="shared" si="160"/>
        <v/>
      </c>
      <c r="H5163" s="52" t="str">
        <f t="shared" si="161"/>
        <v/>
      </c>
    </row>
    <row r="5164" spans="1:8">
      <c r="A5164" s="48" t="str">
        <f>('ANNEXURE B &amp; C'!AM$3)</f>
        <v>440203</v>
      </c>
      <c r="B5164" s="2">
        <v>1060403</v>
      </c>
      <c r="C5164" s="2" t="s">
        <v>53</v>
      </c>
      <c r="D5164" s="20">
        <v>0</v>
      </c>
      <c r="E5164" s="20">
        <v>0</v>
      </c>
      <c r="F5164" s="38">
        <f>('ANNEXURE B &amp; C'!AM$65)</f>
        <v>0</v>
      </c>
      <c r="G5164" s="9" t="str">
        <f t="shared" si="160"/>
        <v/>
      </c>
      <c r="H5164" s="52" t="str">
        <f t="shared" si="161"/>
        <v/>
      </c>
    </row>
    <row r="5165" spans="1:8">
      <c r="A5165" s="48" t="str">
        <f>('ANNEXURE B &amp; C'!AM$3)</f>
        <v>440203</v>
      </c>
      <c r="B5165" s="2">
        <v>1060404</v>
      </c>
      <c r="C5165" s="2" t="s">
        <v>54</v>
      </c>
      <c r="D5165" s="20">
        <v>0</v>
      </c>
      <c r="E5165" s="20">
        <v>0</v>
      </c>
      <c r="F5165" s="38">
        <f>('ANNEXURE B &amp; C'!AM$66)</f>
        <v>0</v>
      </c>
      <c r="G5165" s="9" t="str">
        <f t="shared" si="160"/>
        <v/>
      </c>
      <c r="H5165" s="52" t="str">
        <f t="shared" si="161"/>
        <v/>
      </c>
    </row>
    <row r="5166" spans="1:8">
      <c r="A5166" s="48" t="str">
        <f>('ANNEXURE B &amp; C'!AM$3)</f>
        <v>440203</v>
      </c>
      <c r="B5166" s="2">
        <v>1060405</v>
      </c>
      <c r="C5166" s="2" t="s">
        <v>55</v>
      </c>
      <c r="D5166" s="20">
        <v>0</v>
      </c>
      <c r="E5166" s="20">
        <v>0</v>
      </c>
      <c r="F5166" s="38">
        <f>('ANNEXURE B &amp; C'!AM$67)</f>
        <v>0</v>
      </c>
      <c r="G5166" s="9" t="str">
        <f t="shared" si="160"/>
        <v/>
      </c>
      <c r="H5166" s="52" t="str">
        <f t="shared" si="161"/>
        <v/>
      </c>
    </row>
    <row r="5167" spans="1:8">
      <c r="A5167" s="48" t="str">
        <f>('ANNEXURE B &amp; C'!AM$3)</f>
        <v>440203</v>
      </c>
      <c r="B5167" s="2">
        <v>1060601</v>
      </c>
      <c r="C5167" s="2" t="s">
        <v>56</v>
      </c>
      <c r="D5167" s="20">
        <v>0</v>
      </c>
      <c r="E5167" s="20">
        <v>0</v>
      </c>
      <c r="F5167" s="38">
        <f>('ANNEXURE B &amp; C'!AM$68)</f>
        <v>0</v>
      </c>
      <c r="G5167" s="9" t="str">
        <f t="shared" si="160"/>
        <v/>
      </c>
      <c r="H5167" s="52" t="str">
        <f t="shared" si="161"/>
        <v/>
      </c>
    </row>
    <row r="5168" spans="1:8">
      <c r="A5168" s="48" t="str">
        <f>('ANNEXURE B &amp; C'!AM$3)</f>
        <v>440203</v>
      </c>
      <c r="B5168" s="2">
        <v>1060701</v>
      </c>
      <c r="C5168" s="2" t="s">
        <v>57</v>
      </c>
      <c r="D5168" s="20">
        <v>0</v>
      </c>
      <c r="E5168" s="20">
        <v>0</v>
      </c>
      <c r="F5168" s="38">
        <f>('ANNEXURE B &amp; C'!AM$69)</f>
        <v>0</v>
      </c>
      <c r="G5168" s="9" t="str">
        <f t="shared" si="160"/>
        <v/>
      </c>
      <c r="H5168" s="52" t="str">
        <f t="shared" si="161"/>
        <v/>
      </c>
    </row>
    <row r="5169" spans="1:8">
      <c r="A5169" s="48" t="str">
        <f>('ANNEXURE B &amp; C'!AM$3)</f>
        <v>440203</v>
      </c>
      <c r="B5169" s="2">
        <v>1060702</v>
      </c>
      <c r="C5169" s="2" t="s">
        <v>58</v>
      </c>
      <c r="D5169" s="20">
        <v>0</v>
      </c>
      <c r="E5169" s="20">
        <v>0</v>
      </c>
      <c r="F5169" s="38">
        <f>('ANNEXURE B &amp; C'!AM$70)</f>
        <v>0</v>
      </c>
      <c r="G5169" s="9" t="str">
        <f t="shared" si="160"/>
        <v/>
      </c>
      <c r="H5169" s="52" t="str">
        <f t="shared" si="161"/>
        <v/>
      </c>
    </row>
    <row r="5170" spans="1:8">
      <c r="A5170" s="48" t="str">
        <f>('ANNEXURE B &amp; C'!AM$3)</f>
        <v>440203</v>
      </c>
      <c r="B5170" s="2">
        <v>1061101</v>
      </c>
      <c r="C5170" s="2" t="s">
        <v>59</v>
      </c>
      <c r="D5170" s="20">
        <v>0</v>
      </c>
      <c r="E5170" s="20">
        <v>0</v>
      </c>
      <c r="F5170" s="38">
        <f>('ANNEXURE B &amp; C'!AM$71)</f>
        <v>0</v>
      </c>
      <c r="G5170" s="9" t="str">
        <f t="shared" si="160"/>
        <v/>
      </c>
      <c r="H5170" s="52" t="str">
        <f t="shared" si="161"/>
        <v/>
      </c>
    </row>
    <row r="5171" spans="1:8">
      <c r="A5171" s="48" t="str">
        <f>('ANNEXURE B &amp; C'!AM$3)</f>
        <v>440203</v>
      </c>
      <c r="B5171" s="2">
        <v>1061102</v>
      </c>
      <c r="C5171" s="2" t="s">
        <v>60</v>
      </c>
      <c r="D5171" s="20">
        <v>0</v>
      </c>
      <c r="E5171" s="20">
        <v>0</v>
      </c>
      <c r="F5171" s="38">
        <f>('ANNEXURE B &amp; C'!AM$72)</f>
        <v>0</v>
      </c>
      <c r="G5171" s="9" t="str">
        <f t="shared" si="160"/>
        <v/>
      </c>
      <c r="H5171" s="52" t="str">
        <f t="shared" si="161"/>
        <v/>
      </c>
    </row>
    <row r="5172" spans="1:8">
      <c r="A5172" s="48" t="str">
        <f>('ANNEXURE B &amp; C'!AM$3)</f>
        <v>440203</v>
      </c>
      <c r="B5172" s="2">
        <v>1061104</v>
      </c>
      <c r="C5172" s="2" t="s">
        <v>61</v>
      </c>
      <c r="D5172" s="20">
        <v>0</v>
      </c>
      <c r="E5172" s="20">
        <v>0</v>
      </c>
      <c r="F5172" s="38">
        <f>('ANNEXURE B &amp; C'!AM$73)</f>
        <v>0</v>
      </c>
      <c r="G5172" s="9" t="str">
        <f t="shared" si="160"/>
        <v/>
      </c>
      <c r="H5172" s="52" t="str">
        <f t="shared" si="161"/>
        <v/>
      </c>
    </row>
    <row r="5173" spans="1:8">
      <c r="A5173" s="48" t="str">
        <f>('ANNEXURE B &amp; C'!AM$3)</f>
        <v>440203</v>
      </c>
      <c r="B5173" s="2">
        <v>1061106</v>
      </c>
      <c r="C5173" s="2" t="s">
        <v>62</v>
      </c>
      <c r="D5173" s="20">
        <v>0</v>
      </c>
      <c r="E5173" s="20">
        <v>0</v>
      </c>
      <c r="F5173" s="38">
        <f>('ANNEXURE B &amp; C'!AM$74)</f>
        <v>0</v>
      </c>
      <c r="G5173" s="9" t="str">
        <f t="shared" si="160"/>
        <v/>
      </c>
      <c r="H5173" s="52" t="str">
        <f t="shared" si="161"/>
        <v/>
      </c>
    </row>
    <row r="5174" spans="1:8">
      <c r="A5174" s="48" t="str">
        <f>('ANNEXURE B &amp; C'!AM$3)</f>
        <v>440203</v>
      </c>
      <c r="B5174" s="2">
        <v>1061201</v>
      </c>
      <c r="C5174" s="2" t="s">
        <v>63</v>
      </c>
      <c r="D5174" s="20">
        <v>0</v>
      </c>
      <c r="E5174" s="20">
        <v>0</v>
      </c>
      <c r="F5174" s="38">
        <f>('ANNEXURE B &amp; C'!AM$75)</f>
        <v>0</v>
      </c>
      <c r="G5174" s="9" t="str">
        <f t="shared" si="160"/>
        <v/>
      </c>
      <c r="H5174" s="52" t="str">
        <f t="shared" si="161"/>
        <v/>
      </c>
    </row>
    <row r="5175" spans="1:8">
      <c r="A5175" s="48" t="str">
        <f>('ANNEXURE B &amp; C'!AM$3)</f>
        <v>440203</v>
      </c>
      <c r="B5175" s="2">
        <v>1061203</v>
      </c>
      <c r="C5175" s="2" t="s">
        <v>64</v>
      </c>
      <c r="D5175" s="20">
        <v>0</v>
      </c>
      <c r="E5175" s="20">
        <v>0</v>
      </c>
      <c r="F5175" s="38">
        <f>('ANNEXURE B &amp; C'!AM$76)</f>
        <v>0</v>
      </c>
      <c r="G5175" s="9" t="str">
        <f t="shared" si="160"/>
        <v/>
      </c>
      <c r="H5175" s="52" t="str">
        <f t="shared" si="161"/>
        <v/>
      </c>
    </row>
    <row r="5176" spans="1:8">
      <c r="A5176" s="48" t="str">
        <f>('ANNEXURE B &amp; C'!AM$3)</f>
        <v>440203</v>
      </c>
      <c r="B5176" s="2">
        <v>1061204</v>
      </c>
      <c r="C5176" s="2" t="s">
        <v>65</v>
      </c>
      <c r="D5176" s="20">
        <v>0</v>
      </c>
      <c r="E5176" s="20">
        <v>0</v>
      </c>
      <c r="F5176" s="38">
        <f>('ANNEXURE B &amp; C'!AM$77)</f>
        <v>0</v>
      </c>
      <c r="G5176" s="9" t="str">
        <f t="shared" si="160"/>
        <v/>
      </c>
      <c r="H5176" s="52" t="str">
        <f t="shared" si="161"/>
        <v/>
      </c>
    </row>
    <row r="5177" spans="1:8">
      <c r="A5177" s="48" t="str">
        <f>('ANNEXURE B &amp; C'!AM$3)</f>
        <v>440203</v>
      </c>
      <c r="B5177" s="2">
        <v>1061501</v>
      </c>
      <c r="C5177" s="2" t="s">
        <v>66</v>
      </c>
      <c r="D5177" s="20">
        <v>0</v>
      </c>
      <c r="E5177" s="20">
        <v>0</v>
      </c>
      <c r="F5177" s="38">
        <f>('ANNEXURE B &amp; C'!AM$78)</f>
        <v>0</v>
      </c>
      <c r="G5177" s="9" t="str">
        <f t="shared" si="160"/>
        <v/>
      </c>
      <c r="H5177" s="52" t="str">
        <f t="shared" si="161"/>
        <v/>
      </c>
    </row>
    <row r="5178" spans="1:8">
      <c r="A5178" s="48" t="str">
        <f>('ANNEXURE B &amp; C'!AM$3)</f>
        <v>440203</v>
      </c>
      <c r="B5178" s="2">
        <v>1061502</v>
      </c>
      <c r="C5178" s="2" t="s">
        <v>67</v>
      </c>
      <c r="D5178" s="20">
        <v>0</v>
      </c>
      <c r="E5178" s="20">
        <v>0</v>
      </c>
      <c r="F5178" s="38">
        <f>('ANNEXURE B &amp; C'!AM$79)</f>
        <v>0</v>
      </c>
      <c r="G5178" s="9" t="str">
        <f t="shared" si="160"/>
        <v/>
      </c>
      <c r="H5178" s="52" t="str">
        <f t="shared" si="161"/>
        <v/>
      </c>
    </row>
    <row r="5179" spans="1:8">
      <c r="A5179" s="48" t="str">
        <f>('ANNEXURE B &amp; C'!AM$3)</f>
        <v>440203</v>
      </c>
      <c r="B5179" s="2">
        <v>1061507</v>
      </c>
      <c r="C5179" s="2" t="s">
        <v>68</v>
      </c>
      <c r="D5179" s="20">
        <v>0</v>
      </c>
      <c r="E5179" s="20">
        <v>0</v>
      </c>
      <c r="F5179" s="38">
        <f>('ANNEXURE B &amp; C'!AM$80)</f>
        <v>0</v>
      </c>
      <c r="G5179" s="9" t="str">
        <f t="shared" si="160"/>
        <v/>
      </c>
      <c r="H5179" s="52" t="str">
        <f t="shared" si="161"/>
        <v/>
      </c>
    </row>
    <row r="5180" spans="1:8">
      <c r="A5180" s="48" t="str">
        <f>('ANNEXURE B &amp; C'!AM$3)</f>
        <v>440203</v>
      </c>
      <c r="B5180" s="2">
        <v>1061508</v>
      </c>
      <c r="C5180" s="2" t="s">
        <v>69</v>
      </c>
      <c r="D5180" s="20">
        <v>0</v>
      </c>
      <c r="E5180" s="20">
        <v>0</v>
      </c>
      <c r="F5180" s="38">
        <f>('ANNEXURE B &amp; C'!AM$81)</f>
        <v>0</v>
      </c>
      <c r="G5180" s="9" t="str">
        <f t="shared" si="160"/>
        <v/>
      </c>
      <c r="H5180" s="52" t="str">
        <f t="shared" si="161"/>
        <v/>
      </c>
    </row>
    <row r="5181" spans="1:8">
      <c r="A5181" s="48" t="str">
        <f>('ANNEXURE B &amp; C'!AM$3)</f>
        <v>440203</v>
      </c>
      <c r="B5181" s="2">
        <v>1061701</v>
      </c>
      <c r="C5181" s="2" t="s">
        <v>70</v>
      </c>
      <c r="D5181" s="20">
        <v>0</v>
      </c>
      <c r="E5181" s="20">
        <v>0</v>
      </c>
      <c r="F5181" s="38">
        <f>('ANNEXURE B &amp; C'!AM$82)</f>
        <v>0</v>
      </c>
      <c r="G5181" s="9" t="str">
        <f t="shared" si="160"/>
        <v/>
      </c>
      <c r="H5181" s="52" t="str">
        <f t="shared" si="161"/>
        <v/>
      </c>
    </row>
    <row r="5182" spans="1:8">
      <c r="A5182" s="48" t="str">
        <f>('ANNEXURE B &amp; C'!AM$3)</f>
        <v>440203</v>
      </c>
      <c r="B5182" s="2">
        <v>1061705</v>
      </c>
      <c r="C5182" s="2" t="s">
        <v>71</v>
      </c>
      <c r="D5182" s="20">
        <v>0</v>
      </c>
      <c r="E5182" s="20">
        <v>0</v>
      </c>
      <c r="F5182" s="38">
        <f>('ANNEXURE B &amp; C'!AM$83)</f>
        <v>0</v>
      </c>
      <c r="G5182" s="9" t="str">
        <f t="shared" si="160"/>
        <v/>
      </c>
      <c r="H5182" s="52" t="str">
        <f t="shared" si="161"/>
        <v/>
      </c>
    </row>
    <row r="5183" spans="1:8">
      <c r="A5183" s="48" t="str">
        <f>('ANNEXURE B &amp; C'!AM$3)</f>
        <v>440203</v>
      </c>
      <c r="B5183" s="2">
        <v>1061799</v>
      </c>
      <c r="C5183" s="2" t="s">
        <v>72</v>
      </c>
      <c r="D5183" s="20">
        <v>0</v>
      </c>
      <c r="E5183" s="20">
        <v>0</v>
      </c>
      <c r="F5183" s="38">
        <f>('ANNEXURE B &amp; C'!AM$84)</f>
        <v>0</v>
      </c>
      <c r="G5183" s="9" t="str">
        <f t="shared" si="160"/>
        <v/>
      </c>
      <c r="H5183" s="52" t="str">
        <f t="shared" si="161"/>
        <v/>
      </c>
    </row>
    <row r="5184" spans="1:8">
      <c r="A5184" s="48" t="str">
        <f>('ANNEXURE B &amp; C'!AM$3)</f>
        <v>440203</v>
      </c>
      <c r="B5184" s="2">
        <v>1061800</v>
      </c>
      <c r="C5184" s="2" t="s">
        <v>73</v>
      </c>
      <c r="D5184" s="20">
        <v>0</v>
      </c>
      <c r="E5184" s="20">
        <v>0</v>
      </c>
      <c r="F5184" s="38">
        <f>('ANNEXURE B &amp; C'!AM$85)</f>
        <v>0</v>
      </c>
      <c r="G5184" s="9" t="str">
        <f t="shared" si="160"/>
        <v/>
      </c>
      <c r="H5184" s="52" t="str">
        <f t="shared" si="161"/>
        <v/>
      </c>
    </row>
    <row r="5185" spans="1:8">
      <c r="A5185" s="48" t="str">
        <f>('ANNEXURE B &amp; C'!AM$3)</f>
        <v>440203</v>
      </c>
      <c r="B5185" s="2">
        <v>1061801</v>
      </c>
      <c r="C5185" s="2" t="s">
        <v>74</v>
      </c>
      <c r="D5185" s="20">
        <v>0</v>
      </c>
      <c r="E5185" s="20">
        <v>0</v>
      </c>
      <c r="F5185" s="38">
        <f>('ANNEXURE B &amp; C'!AM$86)</f>
        <v>0</v>
      </c>
      <c r="G5185" s="9" t="str">
        <f t="shared" si="160"/>
        <v/>
      </c>
      <c r="H5185" s="52" t="str">
        <f t="shared" si="161"/>
        <v/>
      </c>
    </row>
    <row r="5186" spans="1:8">
      <c r="A5186" s="48" t="str">
        <f>('ANNEXURE B &amp; C'!AM$3)</f>
        <v>440203</v>
      </c>
      <c r="B5186" s="2">
        <v>1061802</v>
      </c>
      <c r="C5186" s="2" t="s">
        <v>75</v>
      </c>
      <c r="D5186" s="20">
        <v>0</v>
      </c>
      <c r="E5186" s="20">
        <v>0</v>
      </c>
      <c r="F5186" s="38">
        <f>('ANNEXURE B &amp; C'!AM$87)</f>
        <v>0</v>
      </c>
      <c r="G5186" s="9" t="str">
        <f t="shared" si="160"/>
        <v/>
      </c>
      <c r="H5186" s="52" t="str">
        <f t="shared" si="161"/>
        <v/>
      </c>
    </row>
    <row r="5187" spans="1:8">
      <c r="A5187" s="48" t="str">
        <f>('ANNEXURE B &amp; C'!AM$3)</f>
        <v>440203</v>
      </c>
      <c r="B5187" s="2">
        <v>1061805</v>
      </c>
      <c r="C5187" s="2" t="s">
        <v>76</v>
      </c>
      <c r="D5187" s="20">
        <v>0</v>
      </c>
      <c r="E5187" s="20">
        <v>0</v>
      </c>
      <c r="F5187" s="38">
        <f>('ANNEXURE B &amp; C'!AM$88)</f>
        <v>0</v>
      </c>
      <c r="G5187" s="9" t="str">
        <f t="shared" si="160"/>
        <v/>
      </c>
      <c r="H5187" s="52" t="str">
        <f t="shared" si="161"/>
        <v/>
      </c>
    </row>
    <row r="5188" spans="1:8">
      <c r="A5188" s="48" t="str">
        <f>('ANNEXURE B &amp; C'!AM$3)</f>
        <v>440203</v>
      </c>
      <c r="B5188" s="2">
        <v>1061806</v>
      </c>
      <c r="C5188" s="2" t="s">
        <v>77</v>
      </c>
      <c r="D5188" s="20">
        <v>0</v>
      </c>
      <c r="E5188" s="20">
        <v>23471.94</v>
      </c>
      <c r="F5188" s="38">
        <f>('ANNEXURE B &amp; C'!AM$89)</f>
        <v>35769</v>
      </c>
      <c r="G5188" s="9" t="str">
        <f t="shared" si="160"/>
        <v/>
      </c>
      <c r="H5188" s="52" t="str">
        <f t="shared" si="161"/>
        <v>NO ORIGINAL BUDGET</v>
      </c>
    </row>
    <row r="5189" spans="1:8">
      <c r="A5189" s="48" t="str">
        <f>('ANNEXURE B &amp; C'!AM$3)</f>
        <v>440203</v>
      </c>
      <c r="B5189" s="2">
        <v>1061899</v>
      </c>
      <c r="C5189" s="2" t="s">
        <v>78</v>
      </c>
      <c r="D5189" s="20">
        <v>0</v>
      </c>
      <c r="E5189" s="20">
        <v>0</v>
      </c>
      <c r="F5189" s="38">
        <f>('ANNEXURE B &amp; C'!AM$90)</f>
        <v>0</v>
      </c>
      <c r="G5189" s="9" t="str">
        <f t="shared" si="160"/>
        <v/>
      </c>
      <c r="H5189" s="52" t="str">
        <f t="shared" si="161"/>
        <v/>
      </c>
    </row>
    <row r="5190" spans="1:8">
      <c r="A5190" s="48" t="str">
        <f>('ANNEXURE B &amp; C'!AM$3)</f>
        <v>440203</v>
      </c>
      <c r="B5190" s="2">
        <v>1061900</v>
      </c>
      <c r="C5190" s="2" t="s">
        <v>79</v>
      </c>
      <c r="D5190" s="20">
        <v>0</v>
      </c>
      <c r="E5190" s="20">
        <v>7344.41</v>
      </c>
      <c r="F5190" s="38">
        <f>('ANNEXURE B &amp; C'!AM$91)</f>
        <v>12632</v>
      </c>
      <c r="G5190" s="9" t="str">
        <f t="shared" si="160"/>
        <v/>
      </c>
      <c r="H5190" s="52" t="str">
        <f t="shared" si="161"/>
        <v>NO ORIGINAL BUDGET</v>
      </c>
    </row>
    <row r="5191" spans="1:8">
      <c r="A5191" s="48" t="str">
        <f>('ANNEXURE B &amp; C'!AM$3)</f>
        <v>440203</v>
      </c>
      <c r="B5191" s="2">
        <v>1061902</v>
      </c>
      <c r="C5191" s="2" t="s">
        <v>80</v>
      </c>
      <c r="D5191" s="20">
        <v>0</v>
      </c>
      <c r="E5191" s="20">
        <v>0</v>
      </c>
      <c r="F5191" s="38">
        <f>('ANNEXURE B &amp; C'!AM$92)</f>
        <v>0</v>
      </c>
      <c r="G5191" s="9" t="str">
        <f t="shared" si="160"/>
        <v/>
      </c>
      <c r="H5191" s="52" t="str">
        <f t="shared" si="161"/>
        <v/>
      </c>
    </row>
    <row r="5192" spans="1:8">
      <c r="A5192" s="48" t="str">
        <f>('ANNEXURE B &amp; C'!AM$3)</f>
        <v>440203</v>
      </c>
      <c r="B5192" s="2">
        <v>1061903</v>
      </c>
      <c r="C5192" s="2" t="s">
        <v>81</v>
      </c>
      <c r="D5192" s="20">
        <v>0</v>
      </c>
      <c r="E5192" s="20">
        <v>0</v>
      </c>
      <c r="F5192" s="38">
        <f>('ANNEXURE B &amp; C'!AM$93)</f>
        <v>0</v>
      </c>
      <c r="G5192" s="9" t="str">
        <f t="shared" si="160"/>
        <v/>
      </c>
      <c r="H5192" s="52" t="str">
        <f t="shared" si="161"/>
        <v/>
      </c>
    </row>
    <row r="5193" spans="1:8">
      <c r="A5193" s="48" t="str">
        <f>('ANNEXURE B &amp; C'!AM$3)</f>
        <v>440203</v>
      </c>
      <c r="B5193" s="2">
        <v>1061904</v>
      </c>
      <c r="C5193" s="2" t="s">
        <v>82</v>
      </c>
      <c r="D5193" s="20">
        <v>0</v>
      </c>
      <c r="E5193" s="20">
        <v>0</v>
      </c>
      <c r="F5193" s="38">
        <f>('ANNEXURE B &amp; C'!AM$94)</f>
        <v>0</v>
      </c>
      <c r="G5193" s="9" t="str">
        <f t="shared" si="160"/>
        <v/>
      </c>
      <c r="H5193" s="52" t="str">
        <f t="shared" si="161"/>
        <v/>
      </c>
    </row>
    <row r="5194" spans="1:8">
      <c r="A5194" s="48" t="str">
        <f>('ANNEXURE B &amp; C'!AM$3)</f>
        <v>440203</v>
      </c>
      <c r="B5194" s="2">
        <v>1062001</v>
      </c>
      <c r="C5194" s="2" t="s">
        <v>83</v>
      </c>
      <c r="D5194" s="20">
        <v>0</v>
      </c>
      <c r="E5194" s="20">
        <v>0</v>
      </c>
      <c r="F5194" s="38">
        <f>('ANNEXURE B &amp; C'!AM$95)</f>
        <v>0</v>
      </c>
      <c r="G5194" s="9" t="str">
        <f t="shared" ref="G5194:G5257" si="162">IF(E5194&lt;0.01,"",IF(E5194&gt;F5194,"BUDGET ERROR - INSUFICIENT",""))</f>
        <v/>
      </c>
      <c r="H5194" s="52" t="str">
        <f t="shared" ref="H5194:H5257" si="163">IF(F5194&lt;0.1,"",IF(D5194=0,"NO ORIGINAL BUDGET",(F5194-D5194)/D5194))</f>
        <v/>
      </c>
    </row>
    <row r="5195" spans="1:8">
      <c r="A5195" s="48" t="str">
        <f>('ANNEXURE B &amp; C'!AM$3)</f>
        <v>440203</v>
      </c>
      <c r="B5195" s="2">
        <v>1062003</v>
      </c>
      <c r="C5195" s="2" t="s">
        <v>84</v>
      </c>
      <c r="D5195" s="20">
        <v>0</v>
      </c>
      <c r="E5195" s="20">
        <v>0</v>
      </c>
      <c r="F5195" s="38">
        <f>('ANNEXURE B &amp; C'!AM$96)</f>
        <v>0</v>
      </c>
      <c r="G5195" s="9" t="str">
        <f t="shared" si="162"/>
        <v/>
      </c>
      <c r="H5195" s="52" t="str">
        <f t="shared" si="163"/>
        <v/>
      </c>
    </row>
    <row r="5196" spans="1:8">
      <c r="A5196" s="48" t="str">
        <f>('ANNEXURE B &amp; C'!AM$3)</f>
        <v>440203</v>
      </c>
      <c r="B5196" s="2">
        <v>1062009</v>
      </c>
      <c r="C5196" s="2" t="s">
        <v>85</v>
      </c>
      <c r="D5196" s="20">
        <v>0</v>
      </c>
      <c r="E5196" s="20">
        <v>0</v>
      </c>
      <c r="F5196" s="38">
        <f>('ANNEXURE B &amp; C'!AM$97)</f>
        <v>0</v>
      </c>
      <c r="G5196" s="9" t="str">
        <f t="shared" si="162"/>
        <v/>
      </c>
      <c r="H5196" s="52" t="str">
        <f t="shared" si="163"/>
        <v/>
      </c>
    </row>
    <row r="5197" spans="1:8">
      <c r="A5197" s="48" t="str">
        <f>('ANNEXURE B &amp; C'!AM$3)</f>
        <v>440203</v>
      </c>
      <c r="B5197" s="2">
        <v>1062010</v>
      </c>
      <c r="C5197" s="2" t="s">
        <v>86</v>
      </c>
      <c r="D5197" s="20">
        <v>0</v>
      </c>
      <c r="E5197" s="20">
        <v>0</v>
      </c>
      <c r="F5197" s="38">
        <f>('ANNEXURE B &amp; C'!AM$98)</f>
        <v>0</v>
      </c>
      <c r="G5197" s="9" t="str">
        <f t="shared" si="162"/>
        <v/>
      </c>
      <c r="H5197" s="52" t="str">
        <f t="shared" si="163"/>
        <v/>
      </c>
    </row>
    <row r="5198" spans="1:8">
      <c r="A5198" s="48" t="str">
        <f>('ANNEXURE B &amp; C'!AM$3)</f>
        <v>440203</v>
      </c>
      <c r="B5198" s="2">
        <v>1062201</v>
      </c>
      <c r="C5198" s="2" t="s">
        <v>87</v>
      </c>
      <c r="D5198" s="20">
        <v>0</v>
      </c>
      <c r="E5198" s="20">
        <v>0</v>
      </c>
      <c r="F5198" s="38">
        <f>('ANNEXURE B &amp; C'!AM$99)</f>
        <v>0</v>
      </c>
      <c r="G5198" s="9" t="str">
        <f t="shared" si="162"/>
        <v/>
      </c>
      <c r="H5198" s="52" t="str">
        <f t="shared" si="163"/>
        <v/>
      </c>
    </row>
    <row r="5199" spans="1:8">
      <c r="A5199" s="48" t="str">
        <f>('ANNEXURE B &amp; C'!AM$3)</f>
        <v>440203</v>
      </c>
      <c r="B5199" s="3">
        <v>1066990</v>
      </c>
      <c r="C5199" s="3" t="s">
        <v>88</v>
      </c>
      <c r="D5199" s="39">
        <v>0</v>
      </c>
      <c r="E5199" s="39">
        <v>30816.35</v>
      </c>
      <c r="F5199" s="39">
        <f>SUM(F5146:F5198)</f>
        <v>48401</v>
      </c>
      <c r="G5199" s="9" t="str">
        <f t="shared" si="162"/>
        <v/>
      </c>
      <c r="H5199" s="52" t="str">
        <f t="shared" si="163"/>
        <v>NO ORIGINAL BUDGET</v>
      </c>
    </row>
    <row r="5200" spans="1:8">
      <c r="B5200" s="1"/>
      <c r="C5200" s="1"/>
      <c r="D5200" s="31"/>
      <c r="E5200" s="31"/>
      <c r="F5200" s="31"/>
      <c r="G5200" s="9" t="str">
        <f t="shared" si="162"/>
        <v/>
      </c>
      <c r="H5200" s="52" t="str">
        <f t="shared" si="163"/>
        <v/>
      </c>
    </row>
    <row r="5201" spans="1:8">
      <c r="A5201" s="48" t="str">
        <f>('ANNEXURE B &amp; C'!AM$3)</f>
        <v>440203</v>
      </c>
      <c r="B5201" s="1">
        <v>1080000</v>
      </c>
      <c r="C5201" s="1" t="s">
        <v>89</v>
      </c>
      <c r="D5201" s="31"/>
      <c r="E5201" s="31"/>
      <c r="F5201" s="31"/>
      <c r="G5201" s="9" t="str">
        <f t="shared" si="162"/>
        <v/>
      </c>
      <c r="H5201" s="52" t="str">
        <f t="shared" si="163"/>
        <v/>
      </c>
    </row>
    <row r="5202" spans="1:8">
      <c r="A5202" s="48" t="str">
        <f>('ANNEXURE B &amp; C'!AM$3)</f>
        <v>440203</v>
      </c>
      <c r="B5202" s="2">
        <v>1088020</v>
      </c>
      <c r="C5202" s="2" t="s">
        <v>90</v>
      </c>
      <c r="D5202" s="20">
        <v>0</v>
      </c>
      <c r="E5202" s="20">
        <v>0</v>
      </c>
      <c r="F5202" s="38">
        <f>('ANNEXURE B &amp; C'!AM$103)</f>
        <v>0</v>
      </c>
      <c r="G5202" s="9" t="str">
        <f t="shared" si="162"/>
        <v/>
      </c>
      <c r="H5202" s="52" t="str">
        <f t="shared" si="163"/>
        <v/>
      </c>
    </row>
    <row r="5203" spans="1:8">
      <c r="A5203" s="48" t="str">
        <f>('ANNEXURE B &amp; C'!AM$3)</f>
        <v>440203</v>
      </c>
      <c r="B5203" s="2">
        <v>1088080</v>
      </c>
      <c r="C5203" s="2" t="s">
        <v>91</v>
      </c>
      <c r="D5203" s="20">
        <v>0</v>
      </c>
      <c r="E5203" s="20">
        <v>0</v>
      </c>
      <c r="F5203" s="38">
        <f>('ANNEXURE B &amp; C'!AM$104)</f>
        <v>0</v>
      </c>
      <c r="G5203" s="9" t="str">
        <f t="shared" si="162"/>
        <v/>
      </c>
      <c r="H5203" s="52" t="str">
        <f t="shared" si="163"/>
        <v/>
      </c>
    </row>
    <row r="5204" spans="1:8">
      <c r="A5204" s="48" t="str">
        <f>('ANNEXURE B &amp; C'!AM$3)</f>
        <v>440203</v>
      </c>
      <c r="B5204" s="2">
        <v>1088081</v>
      </c>
      <c r="C5204" s="2" t="s">
        <v>92</v>
      </c>
      <c r="D5204" s="20">
        <v>0</v>
      </c>
      <c r="E5204" s="20">
        <v>0</v>
      </c>
      <c r="F5204" s="38">
        <f>('ANNEXURE B &amp; C'!AM$105)</f>
        <v>0</v>
      </c>
      <c r="G5204" s="9" t="str">
        <f t="shared" si="162"/>
        <v/>
      </c>
      <c r="H5204" s="52" t="str">
        <f t="shared" si="163"/>
        <v/>
      </c>
    </row>
    <row r="5205" spans="1:8">
      <c r="A5205" s="48" t="str">
        <f>('ANNEXURE B &amp; C'!AM$3)</f>
        <v>440203</v>
      </c>
      <c r="B5205" s="2">
        <v>1088082</v>
      </c>
      <c r="C5205" s="2" t="s">
        <v>93</v>
      </c>
      <c r="D5205" s="20">
        <v>0</v>
      </c>
      <c r="E5205" s="20">
        <v>0</v>
      </c>
      <c r="F5205" s="38">
        <f>('ANNEXURE B &amp; C'!AM$106)</f>
        <v>0</v>
      </c>
      <c r="G5205" s="9" t="str">
        <f t="shared" si="162"/>
        <v/>
      </c>
      <c r="H5205" s="52" t="str">
        <f t="shared" si="163"/>
        <v/>
      </c>
    </row>
    <row r="5206" spans="1:8">
      <c r="A5206" s="48" t="str">
        <f>('ANNEXURE B &amp; C'!AM$3)</f>
        <v>440203</v>
      </c>
      <c r="B5206" s="2">
        <v>1088083</v>
      </c>
      <c r="C5206" s="2" t="s">
        <v>94</v>
      </c>
      <c r="D5206" s="20">
        <v>0</v>
      </c>
      <c r="E5206" s="20">
        <v>0</v>
      </c>
      <c r="F5206" s="38">
        <f>('ANNEXURE B &amp; C'!AM$107)</f>
        <v>0</v>
      </c>
      <c r="G5206" s="9" t="str">
        <f t="shared" si="162"/>
        <v/>
      </c>
      <c r="H5206" s="52" t="str">
        <f t="shared" si="163"/>
        <v/>
      </c>
    </row>
    <row r="5207" spans="1:8">
      <c r="A5207" s="48" t="str">
        <f>('ANNEXURE B &amp; C'!AM$3)</f>
        <v>440203</v>
      </c>
      <c r="B5207" s="2">
        <v>1088084</v>
      </c>
      <c r="C5207" s="2" t="s">
        <v>95</v>
      </c>
      <c r="D5207" s="20">
        <v>0</v>
      </c>
      <c r="E5207" s="20">
        <v>0</v>
      </c>
      <c r="F5207" s="38">
        <f>('ANNEXURE B &amp; C'!AM$108)</f>
        <v>0</v>
      </c>
      <c r="G5207" s="9" t="str">
        <f t="shared" si="162"/>
        <v/>
      </c>
      <c r="H5207" s="52" t="str">
        <f t="shared" si="163"/>
        <v/>
      </c>
    </row>
    <row r="5208" spans="1:8">
      <c r="A5208" s="48" t="str">
        <f>('ANNEXURE B &amp; C'!AM$3)</f>
        <v>440203</v>
      </c>
      <c r="B5208" s="2">
        <v>1088085</v>
      </c>
      <c r="C5208" s="2" t="s">
        <v>96</v>
      </c>
      <c r="D5208" s="20">
        <v>0</v>
      </c>
      <c r="E5208" s="20">
        <v>0</v>
      </c>
      <c r="F5208" s="38">
        <f>('ANNEXURE B &amp; C'!AM$109)</f>
        <v>0</v>
      </c>
      <c r="G5208" s="9" t="str">
        <f t="shared" si="162"/>
        <v/>
      </c>
      <c r="H5208" s="52" t="str">
        <f t="shared" si="163"/>
        <v/>
      </c>
    </row>
    <row r="5209" spans="1:8">
      <c r="A5209" s="48" t="str">
        <f>('ANNEXURE B &amp; C'!AM$3)</f>
        <v>440203</v>
      </c>
      <c r="B5209" s="2">
        <v>1088110</v>
      </c>
      <c r="C5209" s="2" t="s">
        <v>61</v>
      </c>
      <c r="D5209" s="20">
        <v>0</v>
      </c>
      <c r="E5209" s="20">
        <v>0</v>
      </c>
      <c r="F5209" s="38">
        <f>('ANNEXURE B &amp; C'!AM$110)</f>
        <v>0</v>
      </c>
      <c r="G5209" s="9" t="str">
        <f t="shared" si="162"/>
        <v/>
      </c>
      <c r="H5209" s="52" t="str">
        <f t="shared" si="163"/>
        <v/>
      </c>
    </row>
    <row r="5210" spans="1:8">
      <c r="A5210" s="48" t="str">
        <f>('ANNEXURE B &amp; C'!AM$3)</f>
        <v>440203</v>
      </c>
      <c r="B5210" s="2">
        <v>1088180</v>
      </c>
      <c r="C5210" s="2" t="s">
        <v>97</v>
      </c>
      <c r="D5210" s="20">
        <v>0</v>
      </c>
      <c r="E5210" s="20">
        <v>0</v>
      </c>
      <c r="F5210" s="38">
        <f>('ANNEXURE B &amp; C'!AM$111)</f>
        <v>0</v>
      </c>
      <c r="G5210" s="9" t="str">
        <f t="shared" si="162"/>
        <v/>
      </c>
      <c r="H5210" s="52" t="str">
        <f t="shared" si="163"/>
        <v/>
      </c>
    </row>
    <row r="5211" spans="1:8">
      <c r="A5211" s="48" t="str">
        <f>('ANNEXURE B &amp; C'!AM$3)</f>
        <v>440203</v>
      </c>
      <c r="B5211" s="3">
        <v>1088990</v>
      </c>
      <c r="C5211" s="3" t="s">
        <v>98</v>
      </c>
      <c r="D5211" s="39">
        <v>0</v>
      </c>
      <c r="E5211" s="39">
        <v>0</v>
      </c>
      <c r="F5211" s="39">
        <f>SUM(F5201:F5210)</f>
        <v>0</v>
      </c>
      <c r="G5211" s="9" t="str">
        <f t="shared" si="162"/>
        <v/>
      </c>
      <c r="H5211" s="52" t="str">
        <f t="shared" si="163"/>
        <v/>
      </c>
    </row>
    <row r="5212" spans="1:8">
      <c r="B5212" s="1"/>
      <c r="C5212" s="1"/>
      <c r="D5212" s="31"/>
      <c r="E5212" s="31"/>
      <c r="F5212" s="31"/>
      <c r="G5212" s="9" t="str">
        <f t="shared" si="162"/>
        <v/>
      </c>
      <c r="H5212" s="52" t="str">
        <f t="shared" si="163"/>
        <v/>
      </c>
    </row>
    <row r="5213" spans="1:8" ht="15.75" thickBot="1">
      <c r="A5213" s="48" t="str">
        <f>('ANNEXURE B &amp; C'!AM$3)</f>
        <v>440203</v>
      </c>
      <c r="B5213" s="4">
        <v>1089995</v>
      </c>
      <c r="C5213" s="4" t="s">
        <v>99</v>
      </c>
      <c r="D5213" s="40">
        <v>0</v>
      </c>
      <c r="E5213" s="40">
        <v>30816.35</v>
      </c>
      <c r="F5213" s="40">
        <f>SUM(F5211+F5199)</f>
        <v>48401</v>
      </c>
      <c r="G5213" s="9" t="str">
        <f t="shared" si="162"/>
        <v/>
      </c>
      <c r="H5213" s="52" t="str">
        <f t="shared" si="163"/>
        <v>NO ORIGINAL BUDGET</v>
      </c>
    </row>
    <row r="5214" spans="1:8" ht="15.75" thickTop="1">
      <c r="B5214" s="1"/>
      <c r="C5214" s="1"/>
      <c r="D5214" s="31"/>
      <c r="E5214" s="31"/>
      <c r="F5214" s="31"/>
      <c r="G5214" s="9" t="str">
        <f t="shared" si="162"/>
        <v/>
      </c>
      <c r="H5214" s="52" t="str">
        <f t="shared" si="163"/>
        <v/>
      </c>
    </row>
    <row r="5215" spans="1:8">
      <c r="A5215" s="48" t="str">
        <f>('ANNEXURE B &amp; C'!AM$3)</f>
        <v>440203</v>
      </c>
      <c r="B5215" s="1">
        <v>1100000</v>
      </c>
      <c r="C5215" s="1" t="s">
        <v>100</v>
      </c>
      <c r="D5215" s="31"/>
      <c r="E5215" s="31"/>
      <c r="F5215" s="31"/>
      <c r="G5215" s="9" t="str">
        <f t="shared" si="162"/>
        <v/>
      </c>
      <c r="H5215" s="52" t="str">
        <f t="shared" si="163"/>
        <v/>
      </c>
    </row>
    <row r="5216" spans="1:8">
      <c r="A5216" s="48" t="str">
        <f>('ANNEXURE B &amp; C'!AM$3)</f>
        <v>440203</v>
      </c>
      <c r="B5216" s="2">
        <v>1101200</v>
      </c>
      <c r="C5216" s="2" t="s">
        <v>101</v>
      </c>
      <c r="D5216" s="20">
        <v>0</v>
      </c>
      <c r="E5216" s="20">
        <v>0</v>
      </c>
      <c r="F5216" s="38">
        <f>('ANNEXURE B &amp; C'!AM$117)</f>
        <v>0</v>
      </c>
      <c r="G5216" s="9" t="str">
        <f t="shared" si="162"/>
        <v/>
      </c>
      <c r="H5216" s="52" t="str">
        <f t="shared" si="163"/>
        <v/>
      </c>
    </row>
    <row r="5217" spans="1:8">
      <c r="A5217" s="48" t="str">
        <f>('ANNEXURE B &amp; C'!AM$3)</f>
        <v>440203</v>
      </c>
      <c r="B5217" s="2">
        <v>1101201</v>
      </c>
      <c r="C5217" s="2" t="s">
        <v>102</v>
      </c>
      <c r="D5217" s="20">
        <v>0</v>
      </c>
      <c r="E5217" s="20">
        <v>0</v>
      </c>
      <c r="F5217" s="38">
        <f>('ANNEXURE B &amp; C'!AM$118)</f>
        <v>0</v>
      </c>
      <c r="G5217" s="9" t="str">
        <f t="shared" si="162"/>
        <v/>
      </c>
      <c r="H5217" s="52" t="str">
        <f t="shared" si="163"/>
        <v/>
      </c>
    </row>
    <row r="5218" spans="1:8">
      <c r="A5218" s="48" t="str">
        <f>('ANNEXURE B &amp; C'!AM$3)</f>
        <v>440203</v>
      </c>
      <c r="B5218" s="2">
        <v>1101203</v>
      </c>
      <c r="C5218" s="2" t="s">
        <v>103</v>
      </c>
      <c r="D5218" s="20">
        <v>0</v>
      </c>
      <c r="E5218" s="20">
        <v>0</v>
      </c>
      <c r="F5218" s="38">
        <f>('ANNEXURE B &amp; C'!AM$119)</f>
        <v>0</v>
      </c>
      <c r="G5218" s="9" t="str">
        <f t="shared" si="162"/>
        <v/>
      </c>
      <c r="H5218" s="52" t="str">
        <f t="shared" si="163"/>
        <v/>
      </c>
    </row>
    <row r="5219" spans="1:8">
      <c r="A5219" s="48" t="str">
        <f>('ANNEXURE B &amp; C'!AM$3)</f>
        <v>440203</v>
      </c>
      <c r="B5219" s="2">
        <v>1101204</v>
      </c>
      <c r="C5219" s="2" t="s">
        <v>104</v>
      </c>
      <c r="D5219" s="20">
        <v>0</v>
      </c>
      <c r="E5219" s="20">
        <v>0</v>
      </c>
      <c r="F5219" s="38">
        <f>('ANNEXURE B &amp; C'!AM$120)</f>
        <v>0</v>
      </c>
      <c r="G5219" s="9" t="str">
        <f t="shared" si="162"/>
        <v/>
      </c>
      <c r="H5219" s="52" t="str">
        <f t="shared" si="163"/>
        <v/>
      </c>
    </row>
    <row r="5220" spans="1:8" ht="15.75" thickBot="1">
      <c r="A5220" s="48" t="str">
        <f>('ANNEXURE B &amp; C'!AM$3)</f>
        <v>440203</v>
      </c>
      <c r="B5220" s="4">
        <v>1109995</v>
      </c>
      <c r="C5220" s="4" t="s">
        <v>105</v>
      </c>
      <c r="D5220" s="40">
        <v>0</v>
      </c>
      <c r="E5220" s="40">
        <v>0</v>
      </c>
      <c r="F5220" s="40">
        <f>SUM(F5216:F5219)</f>
        <v>0</v>
      </c>
      <c r="G5220" s="9" t="str">
        <f t="shared" si="162"/>
        <v/>
      </c>
      <c r="H5220" s="52" t="str">
        <f t="shared" si="163"/>
        <v/>
      </c>
    </row>
    <row r="5221" spans="1:8" ht="15.75" thickTop="1">
      <c r="B5221" s="1"/>
      <c r="C5221" s="1"/>
      <c r="D5221" s="31"/>
      <c r="E5221" s="31"/>
      <c r="F5221" s="31"/>
      <c r="G5221" s="9" t="str">
        <f t="shared" si="162"/>
        <v/>
      </c>
      <c r="H5221" s="52" t="str">
        <f t="shared" si="163"/>
        <v/>
      </c>
    </row>
    <row r="5222" spans="1:8">
      <c r="A5222" s="48" t="str">
        <f>('ANNEXURE B &amp; C'!AM$3)</f>
        <v>440203</v>
      </c>
      <c r="B5222" s="1">
        <v>1120000</v>
      </c>
      <c r="C5222" s="1" t="s">
        <v>106</v>
      </c>
      <c r="D5222" s="31"/>
      <c r="E5222" s="31"/>
      <c r="F5222" s="31"/>
      <c r="G5222" s="9" t="str">
        <f t="shared" si="162"/>
        <v/>
      </c>
      <c r="H5222" s="52" t="str">
        <f t="shared" si="163"/>
        <v/>
      </c>
    </row>
    <row r="5223" spans="1:8">
      <c r="A5223" s="48" t="str">
        <f>('ANNEXURE B &amp; C'!AM$3)</f>
        <v>440203</v>
      </c>
      <c r="B5223" s="2">
        <v>1120300</v>
      </c>
      <c r="C5223" s="2" t="s">
        <v>106</v>
      </c>
      <c r="D5223" s="20">
        <v>0</v>
      </c>
      <c r="E5223" s="20">
        <v>0</v>
      </c>
      <c r="F5223" s="38">
        <f>('ANNEXURE B &amp; C'!AM$124)</f>
        <v>0</v>
      </c>
      <c r="G5223" s="9" t="str">
        <f t="shared" si="162"/>
        <v/>
      </c>
      <c r="H5223" s="52" t="str">
        <f t="shared" si="163"/>
        <v/>
      </c>
    </row>
    <row r="5224" spans="1:8" ht="15.75" thickBot="1">
      <c r="A5224" s="48" t="str">
        <f>('ANNEXURE B &amp; C'!AM$3)</f>
        <v>440203</v>
      </c>
      <c r="B5224" s="4">
        <v>1129990</v>
      </c>
      <c r="C5224" s="4" t="s">
        <v>107</v>
      </c>
      <c r="D5224" s="40">
        <v>0</v>
      </c>
      <c r="E5224" s="40">
        <v>0</v>
      </c>
      <c r="F5224" s="40">
        <f>SUM(F5222:F5223)</f>
        <v>0</v>
      </c>
      <c r="G5224" s="9" t="str">
        <f t="shared" si="162"/>
        <v/>
      </c>
      <c r="H5224" s="52" t="str">
        <f t="shared" si="163"/>
        <v/>
      </c>
    </row>
    <row r="5225" spans="1:8" ht="15.75" thickTop="1">
      <c r="B5225" s="1"/>
      <c r="C5225" s="1"/>
      <c r="D5225" s="31"/>
      <c r="E5225" s="31"/>
      <c r="F5225" s="31"/>
      <c r="G5225" s="9" t="str">
        <f t="shared" si="162"/>
        <v/>
      </c>
      <c r="H5225" s="52" t="str">
        <f t="shared" si="163"/>
        <v/>
      </c>
    </row>
    <row r="5226" spans="1:8">
      <c r="A5226" s="48" t="str">
        <f>('ANNEXURE B &amp; C'!AM$3)</f>
        <v>440203</v>
      </c>
      <c r="B5226" s="1">
        <v>1130000</v>
      </c>
      <c r="C5226" s="1" t="s">
        <v>108</v>
      </c>
      <c r="D5226" s="31"/>
      <c r="E5226" s="31"/>
      <c r="F5226" s="31"/>
      <c r="G5226" s="9" t="str">
        <f t="shared" si="162"/>
        <v/>
      </c>
      <c r="H5226" s="52" t="str">
        <f t="shared" si="163"/>
        <v/>
      </c>
    </row>
    <row r="5227" spans="1:8">
      <c r="A5227" s="48" t="str">
        <f>('ANNEXURE B &amp; C'!AM$3)</f>
        <v>440203</v>
      </c>
      <c r="B5227" s="2">
        <v>1130200</v>
      </c>
      <c r="C5227" s="2" t="s">
        <v>109</v>
      </c>
      <c r="D5227" s="20">
        <v>0</v>
      </c>
      <c r="E5227" s="20">
        <v>0</v>
      </c>
      <c r="F5227" s="38">
        <f>('ANNEXURE B &amp; C'!AM$128)</f>
        <v>0</v>
      </c>
      <c r="G5227" s="9" t="str">
        <f t="shared" si="162"/>
        <v/>
      </c>
      <c r="H5227" s="52" t="str">
        <f t="shared" si="163"/>
        <v/>
      </c>
    </row>
    <row r="5228" spans="1:8">
      <c r="A5228" s="48" t="str">
        <f>('ANNEXURE B &amp; C'!AM$3)</f>
        <v>440203</v>
      </c>
      <c r="B5228" s="2">
        <v>1130201</v>
      </c>
      <c r="C5228" s="2" t="s">
        <v>110</v>
      </c>
      <c r="D5228" s="20">
        <v>0</v>
      </c>
      <c r="E5228" s="20">
        <v>0</v>
      </c>
      <c r="F5228" s="38">
        <f>('ANNEXURE B &amp; C'!AM$129)</f>
        <v>0</v>
      </c>
      <c r="G5228" s="9" t="str">
        <f t="shared" si="162"/>
        <v/>
      </c>
      <c r="H5228" s="52" t="str">
        <f t="shared" si="163"/>
        <v/>
      </c>
    </row>
    <row r="5229" spans="1:8" ht="15.75" thickBot="1">
      <c r="A5229" s="48" t="str">
        <f>('ANNEXURE B &amp; C'!AM$3)</f>
        <v>440203</v>
      </c>
      <c r="B5229" s="4">
        <v>1139995</v>
      </c>
      <c r="C5229" s="4" t="s">
        <v>111</v>
      </c>
      <c r="D5229" s="40">
        <v>0</v>
      </c>
      <c r="E5229" s="40">
        <v>0</v>
      </c>
      <c r="F5229" s="40">
        <f>SUM(F5226:F5228)</f>
        <v>0</v>
      </c>
      <c r="G5229" s="9" t="str">
        <f t="shared" si="162"/>
        <v/>
      </c>
      <c r="H5229" s="52" t="str">
        <f t="shared" si="163"/>
        <v/>
      </c>
    </row>
    <row r="5230" spans="1:8" ht="15.75" thickTop="1">
      <c r="B5230" s="1"/>
      <c r="C5230" s="1"/>
      <c r="D5230" s="31"/>
      <c r="E5230" s="31"/>
      <c r="F5230" s="31"/>
      <c r="G5230" s="9" t="str">
        <f t="shared" si="162"/>
        <v/>
      </c>
      <c r="H5230" s="52" t="str">
        <f t="shared" si="163"/>
        <v/>
      </c>
    </row>
    <row r="5231" spans="1:8" ht="15.75" thickBot="1">
      <c r="A5231" s="48" t="str">
        <f>('ANNEXURE B &amp; C'!AM$3)</f>
        <v>440203</v>
      </c>
      <c r="B5231" s="5">
        <v>1199998</v>
      </c>
      <c r="C5231" s="5" t="s">
        <v>112</v>
      </c>
      <c r="D5231" s="41">
        <v>1294919</v>
      </c>
      <c r="E5231" s="41">
        <v>1020421.62</v>
      </c>
      <c r="F5231" s="41">
        <f>SUM(F5229+F5224+F5220+F5213+F5141)</f>
        <v>1689330</v>
      </c>
      <c r="G5231" s="9" t="str">
        <f t="shared" si="162"/>
        <v/>
      </c>
      <c r="H5231" s="52">
        <f t="shared" si="163"/>
        <v>0.30458352993507704</v>
      </c>
    </row>
    <row r="5232" spans="1:8">
      <c r="B5232" s="1"/>
      <c r="C5232" s="1"/>
      <c r="D5232" s="31"/>
      <c r="E5232" s="31"/>
      <c r="F5232" s="31"/>
      <c r="G5232" s="9" t="str">
        <f t="shared" si="162"/>
        <v/>
      </c>
      <c r="H5232" s="52" t="str">
        <f t="shared" si="163"/>
        <v/>
      </c>
    </row>
    <row r="5233" spans="1:8">
      <c r="A5233" s="48" t="str">
        <f>('ANNEXURE B &amp; C'!AM$3)</f>
        <v>440203</v>
      </c>
      <c r="B5233" s="1">
        <v>2200000</v>
      </c>
      <c r="C5233" s="1" t="s">
        <v>113</v>
      </c>
      <c r="D5233" s="31"/>
      <c r="E5233" s="31"/>
      <c r="F5233" s="31"/>
      <c r="G5233" s="9" t="str">
        <f t="shared" si="162"/>
        <v/>
      </c>
      <c r="H5233" s="52" t="str">
        <f t="shared" si="163"/>
        <v/>
      </c>
    </row>
    <row r="5234" spans="1:8">
      <c r="B5234" s="1"/>
      <c r="C5234" s="1"/>
      <c r="D5234" s="31"/>
      <c r="E5234" s="31"/>
      <c r="F5234" s="31"/>
      <c r="G5234" s="9" t="str">
        <f t="shared" si="162"/>
        <v/>
      </c>
      <c r="H5234" s="52" t="str">
        <f t="shared" si="163"/>
        <v/>
      </c>
    </row>
    <row r="5235" spans="1:8">
      <c r="A5235" s="48" t="str">
        <f>('ANNEXURE B &amp; C'!AM$3)</f>
        <v>440203</v>
      </c>
      <c r="B5235" s="1">
        <v>2230000</v>
      </c>
      <c r="C5235" s="1" t="s">
        <v>114</v>
      </c>
      <c r="D5235" s="31"/>
      <c r="E5235" s="31"/>
      <c r="F5235" s="31"/>
      <c r="G5235" s="9" t="str">
        <f t="shared" si="162"/>
        <v/>
      </c>
      <c r="H5235" s="52" t="str">
        <f t="shared" si="163"/>
        <v/>
      </c>
    </row>
    <row r="5236" spans="1:8">
      <c r="A5236" s="48" t="str">
        <f>('ANNEXURE B &amp; C'!AM$3)</f>
        <v>440203</v>
      </c>
      <c r="B5236" s="2">
        <v>2231202</v>
      </c>
      <c r="C5236" s="2" t="s">
        <v>115</v>
      </c>
      <c r="D5236" s="20">
        <v>0</v>
      </c>
      <c r="E5236" s="20">
        <v>0</v>
      </c>
      <c r="F5236" s="38">
        <f>('ANNEXURE B &amp; C'!AM$137)</f>
        <v>0</v>
      </c>
      <c r="G5236" s="9" t="str">
        <f t="shared" si="162"/>
        <v/>
      </c>
      <c r="H5236" s="52" t="str">
        <f t="shared" si="163"/>
        <v/>
      </c>
    </row>
    <row r="5237" spans="1:8">
      <c r="A5237" s="48" t="str">
        <f>('ANNEXURE B &amp; C'!AM$3)</f>
        <v>440203</v>
      </c>
      <c r="B5237" s="2">
        <v>2231900</v>
      </c>
      <c r="C5237" s="2" t="s">
        <v>116</v>
      </c>
      <c r="D5237" s="20">
        <v>0</v>
      </c>
      <c r="E5237" s="20">
        <v>0</v>
      </c>
      <c r="F5237" s="38">
        <f>('ANNEXURE B &amp; C'!AM$138)</f>
        <v>0</v>
      </c>
      <c r="G5237" s="9" t="str">
        <f t="shared" si="162"/>
        <v/>
      </c>
      <c r="H5237" s="52" t="str">
        <f t="shared" si="163"/>
        <v/>
      </c>
    </row>
    <row r="5238" spans="1:8">
      <c r="A5238" s="48" t="str">
        <f>('ANNEXURE B &amp; C'!AM$3)</f>
        <v>440203</v>
      </c>
      <c r="B5238" s="3">
        <v>2239995</v>
      </c>
      <c r="C5238" s="3" t="s">
        <v>117</v>
      </c>
      <c r="D5238" s="39">
        <v>0</v>
      </c>
      <c r="E5238" s="39">
        <v>0</v>
      </c>
      <c r="F5238" s="39">
        <f>SUM(F5236:F5237)</f>
        <v>0</v>
      </c>
      <c r="G5238" s="9" t="str">
        <f t="shared" si="162"/>
        <v/>
      </c>
      <c r="H5238" s="52" t="str">
        <f t="shared" si="163"/>
        <v/>
      </c>
    </row>
    <row r="5239" spans="1:8">
      <c r="B5239" s="1"/>
      <c r="C5239" s="1"/>
      <c r="D5239" s="31"/>
      <c r="E5239" s="31"/>
      <c r="F5239" s="31"/>
      <c r="G5239" s="9" t="str">
        <f t="shared" si="162"/>
        <v/>
      </c>
      <c r="H5239" s="52" t="str">
        <f t="shared" si="163"/>
        <v/>
      </c>
    </row>
    <row r="5240" spans="1:8">
      <c r="A5240" s="48" t="str">
        <f>('ANNEXURE B &amp; C'!AM$3)</f>
        <v>440203</v>
      </c>
      <c r="B5240" s="1">
        <v>2240000</v>
      </c>
      <c r="C5240" s="1" t="s">
        <v>118</v>
      </c>
      <c r="D5240" s="31"/>
      <c r="E5240" s="31"/>
      <c r="F5240" s="31"/>
      <c r="G5240" s="9" t="str">
        <f t="shared" si="162"/>
        <v/>
      </c>
      <c r="H5240" s="52" t="str">
        <f t="shared" si="163"/>
        <v/>
      </c>
    </row>
    <row r="5241" spans="1:8">
      <c r="A5241" s="48" t="str">
        <f>('ANNEXURE B &amp; C'!AM$3)</f>
        <v>440203</v>
      </c>
      <c r="B5241" s="2">
        <v>2240001</v>
      </c>
      <c r="C5241" s="2" t="s">
        <v>119</v>
      </c>
      <c r="D5241" s="20">
        <v>0</v>
      </c>
      <c r="E5241" s="20">
        <v>0</v>
      </c>
      <c r="F5241" s="38">
        <f>('ANNEXURE B &amp; C'!AM$142)</f>
        <v>0</v>
      </c>
      <c r="G5241" s="9" t="str">
        <f t="shared" si="162"/>
        <v/>
      </c>
      <c r="H5241" s="52" t="str">
        <f t="shared" si="163"/>
        <v/>
      </c>
    </row>
    <row r="5242" spans="1:8">
      <c r="A5242" s="48" t="str">
        <f>('ANNEXURE B &amp; C'!AM$3)</f>
        <v>440203</v>
      </c>
      <c r="B5242" s="2">
        <v>2240002</v>
      </c>
      <c r="C5242" s="2" t="s">
        <v>120</v>
      </c>
      <c r="D5242" s="20">
        <v>0</v>
      </c>
      <c r="E5242" s="20">
        <v>0</v>
      </c>
      <c r="F5242" s="38">
        <f>('ANNEXURE B &amp; C'!AM$143)</f>
        <v>0</v>
      </c>
      <c r="G5242" s="9" t="str">
        <f t="shared" si="162"/>
        <v/>
      </c>
      <c r="H5242" s="52" t="str">
        <f t="shared" si="163"/>
        <v/>
      </c>
    </row>
    <row r="5243" spans="1:8">
      <c r="A5243" s="48" t="str">
        <f>('ANNEXURE B &amp; C'!AM$3)</f>
        <v>440203</v>
      </c>
      <c r="B5243" s="2">
        <v>2240400</v>
      </c>
      <c r="C5243" s="2" t="s">
        <v>121</v>
      </c>
      <c r="D5243" s="20">
        <v>0</v>
      </c>
      <c r="E5243" s="20">
        <v>0</v>
      </c>
      <c r="F5243" s="38">
        <f>('ANNEXURE B &amp; C'!AM$144)</f>
        <v>0</v>
      </c>
      <c r="G5243" s="9" t="str">
        <f t="shared" si="162"/>
        <v/>
      </c>
      <c r="H5243" s="52" t="str">
        <f t="shared" si="163"/>
        <v/>
      </c>
    </row>
    <row r="5244" spans="1:8">
      <c r="A5244" s="48" t="str">
        <f>('ANNEXURE B &amp; C'!AM$3)</f>
        <v>440203</v>
      </c>
      <c r="B5244" s="2">
        <v>2240500</v>
      </c>
      <c r="C5244" s="2" t="s">
        <v>122</v>
      </c>
      <c r="D5244" s="20">
        <v>0</v>
      </c>
      <c r="E5244" s="20">
        <v>0</v>
      </c>
      <c r="F5244" s="38">
        <f>('ANNEXURE B &amp; C'!AM$145)</f>
        <v>0</v>
      </c>
      <c r="G5244" s="9" t="str">
        <f t="shared" si="162"/>
        <v/>
      </c>
      <c r="H5244" s="52" t="str">
        <f t="shared" si="163"/>
        <v/>
      </c>
    </row>
    <row r="5245" spans="1:8">
      <c r="A5245" s="48" t="str">
        <f>('ANNEXURE B &amp; C'!AM$3)</f>
        <v>440203</v>
      </c>
      <c r="B5245" s="3">
        <v>2249995</v>
      </c>
      <c r="C5245" s="3" t="s">
        <v>123</v>
      </c>
      <c r="D5245" s="39">
        <v>0</v>
      </c>
      <c r="E5245" s="39">
        <v>0</v>
      </c>
      <c r="F5245" s="39">
        <f>SUM(F5241:F5244)</f>
        <v>0</v>
      </c>
      <c r="G5245" s="9" t="str">
        <f t="shared" si="162"/>
        <v/>
      </c>
      <c r="H5245" s="52" t="str">
        <f t="shared" si="163"/>
        <v/>
      </c>
    </row>
    <row r="5246" spans="1:8">
      <c r="B5246" s="1"/>
      <c r="C5246" s="1"/>
      <c r="D5246" s="31"/>
      <c r="E5246" s="31"/>
      <c r="F5246" s="31"/>
      <c r="G5246" s="9" t="str">
        <f t="shared" si="162"/>
        <v/>
      </c>
      <c r="H5246" s="52" t="str">
        <f t="shared" si="163"/>
        <v/>
      </c>
    </row>
    <row r="5247" spans="1:8">
      <c r="A5247" s="48" t="str">
        <f>('ANNEXURE B &amp; C'!AM$3)</f>
        <v>440203</v>
      </c>
      <c r="B5247" s="1">
        <v>2260000</v>
      </c>
      <c r="C5247" s="1" t="s">
        <v>124</v>
      </c>
      <c r="D5247" s="31"/>
      <c r="E5247" s="31"/>
      <c r="F5247" s="31"/>
      <c r="G5247" s="9" t="str">
        <f t="shared" si="162"/>
        <v/>
      </c>
      <c r="H5247" s="52" t="str">
        <f t="shared" si="163"/>
        <v/>
      </c>
    </row>
    <row r="5248" spans="1:8">
      <c r="A5248" s="48" t="str">
        <f>('ANNEXURE B &amp; C'!AM$3)</f>
        <v>440203</v>
      </c>
      <c r="B5248" s="2">
        <v>2260806</v>
      </c>
      <c r="C5248" s="2" t="s">
        <v>125</v>
      </c>
      <c r="D5248" s="20">
        <v>0</v>
      </c>
      <c r="E5248" s="20">
        <v>0</v>
      </c>
      <c r="F5248" s="38">
        <f>('ANNEXURE B &amp; C'!AM$149)</f>
        <v>0</v>
      </c>
      <c r="G5248" s="9" t="str">
        <f t="shared" si="162"/>
        <v/>
      </c>
      <c r="H5248" s="52" t="str">
        <f t="shared" si="163"/>
        <v/>
      </c>
    </row>
    <row r="5249" spans="1:8">
      <c r="A5249" s="48" t="str">
        <f>('ANNEXURE B &amp; C'!AM$3)</f>
        <v>440203</v>
      </c>
      <c r="B5249" s="2">
        <v>2260808</v>
      </c>
      <c r="C5249" s="2" t="s">
        <v>126</v>
      </c>
      <c r="D5249" s="20">
        <v>0</v>
      </c>
      <c r="E5249" s="20">
        <v>0</v>
      </c>
      <c r="F5249" s="38">
        <f>('ANNEXURE B &amp; C'!AM$150)</f>
        <v>0</v>
      </c>
      <c r="G5249" s="9" t="str">
        <f t="shared" si="162"/>
        <v/>
      </c>
      <c r="H5249" s="52" t="str">
        <f t="shared" si="163"/>
        <v/>
      </c>
    </row>
    <row r="5250" spans="1:8">
      <c r="A5250" s="48" t="str">
        <f>('ANNEXURE B &amp; C'!AM$3)</f>
        <v>440203</v>
      </c>
      <c r="B5250" s="2">
        <v>2260810</v>
      </c>
      <c r="C5250" s="2" t="s">
        <v>127</v>
      </c>
      <c r="D5250" s="20">
        <v>0</v>
      </c>
      <c r="E5250" s="20">
        <v>0</v>
      </c>
      <c r="F5250" s="38">
        <f>('ANNEXURE B &amp; C'!AM$151)</f>
        <v>0</v>
      </c>
      <c r="G5250" s="9" t="str">
        <f t="shared" si="162"/>
        <v/>
      </c>
      <c r="H5250" s="52" t="str">
        <f t="shared" si="163"/>
        <v/>
      </c>
    </row>
    <row r="5251" spans="1:8">
      <c r="A5251" s="48" t="str">
        <f>('ANNEXURE B &amp; C'!AM$3)</f>
        <v>440203</v>
      </c>
      <c r="B5251" s="3">
        <v>2269995</v>
      </c>
      <c r="C5251" s="3" t="s">
        <v>128</v>
      </c>
      <c r="D5251" s="39">
        <v>0</v>
      </c>
      <c r="E5251" s="39">
        <v>0</v>
      </c>
      <c r="F5251" s="39">
        <f>SUM(F5248:F5250)</f>
        <v>0</v>
      </c>
      <c r="G5251" s="9" t="str">
        <f t="shared" si="162"/>
        <v/>
      </c>
      <c r="H5251" s="52" t="str">
        <f t="shared" si="163"/>
        <v/>
      </c>
    </row>
    <row r="5252" spans="1:8">
      <c r="B5252" s="1"/>
      <c r="C5252" s="1"/>
      <c r="D5252" s="31"/>
      <c r="E5252" s="31"/>
      <c r="F5252" s="31"/>
      <c r="G5252" s="9" t="str">
        <f t="shared" si="162"/>
        <v/>
      </c>
      <c r="H5252" s="52" t="str">
        <f t="shared" si="163"/>
        <v/>
      </c>
    </row>
    <row r="5253" spans="1:8">
      <c r="A5253" s="48" t="str">
        <f>('ANNEXURE B &amp; C'!AM$3)</f>
        <v>440203</v>
      </c>
      <c r="B5253" s="1">
        <v>2270000</v>
      </c>
      <c r="C5253" s="1" t="s">
        <v>129</v>
      </c>
      <c r="D5253" s="31"/>
      <c r="E5253" s="31"/>
      <c r="F5253" s="31"/>
      <c r="G5253" s="9" t="str">
        <f t="shared" si="162"/>
        <v/>
      </c>
      <c r="H5253" s="52" t="str">
        <f t="shared" si="163"/>
        <v/>
      </c>
    </row>
    <row r="5254" spans="1:8">
      <c r="A5254" s="48" t="str">
        <f>('ANNEXURE B &amp; C'!AM$3)</f>
        <v>440203</v>
      </c>
      <c r="B5254" s="2">
        <v>2271701</v>
      </c>
      <c r="C5254" s="2" t="s">
        <v>130</v>
      </c>
      <c r="D5254" s="20">
        <v>0</v>
      </c>
      <c r="E5254" s="20">
        <v>0</v>
      </c>
      <c r="F5254" s="38">
        <f>('ANNEXURE B &amp; C'!AM$155)</f>
        <v>0</v>
      </c>
      <c r="G5254" s="9" t="str">
        <f t="shared" si="162"/>
        <v/>
      </c>
      <c r="H5254" s="52" t="str">
        <f t="shared" si="163"/>
        <v/>
      </c>
    </row>
    <row r="5255" spans="1:8">
      <c r="A5255" s="48" t="str">
        <f>('ANNEXURE B &amp; C'!AM$3)</f>
        <v>440203</v>
      </c>
      <c r="B5255" s="2">
        <v>2271702</v>
      </c>
      <c r="C5255" s="2" t="s">
        <v>131</v>
      </c>
      <c r="D5255" s="20">
        <v>0</v>
      </c>
      <c r="E5255" s="20">
        <v>0</v>
      </c>
      <c r="F5255" s="38">
        <f>('ANNEXURE B &amp; C'!AM$156)</f>
        <v>0</v>
      </c>
      <c r="G5255" s="9" t="str">
        <f t="shared" si="162"/>
        <v/>
      </c>
      <c r="H5255" s="52" t="str">
        <f t="shared" si="163"/>
        <v/>
      </c>
    </row>
    <row r="5256" spans="1:8">
      <c r="A5256" s="48" t="str">
        <f>('ANNEXURE B &amp; C'!AM$3)</f>
        <v>440203</v>
      </c>
      <c r="B5256" s="2">
        <v>2271703</v>
      </c>
      <c r="C5256" s="2" t="s">
        <v>132</v>
      </c>
      <c r="D5256" s="20">
        <v>0</v>
      </c>
      <c r="E5256" s="20">
        <v>0</v>
      </c>
      <c r="F5256" s="38">
        <f>('ANNEXURE B &amp; C'!AM$157)</f>
        <v>0</v>
      </c>
      <c r="G5256" s="9" t="str">
        <f t="shared" si="162"/>
        <v/>
      </c>
      <c r="H5256" s="52" t="str">
        <f t="shared" si="163"/>
        <v/>
      </c>
    </row>
    <row r="5257" spans="1:8">
      <c r="A5257" s="48" t="str">
        <f>('ANNEXURE B &amp; C'!AM$3)</f>
        <v>440203</v>
      </c>
      <c r="B5257" s="2">
        <v>2271704</v>
      </c>
      <c r="C5257" s="2" t="s">
        <v>133</v>
      </c>
      <c r="D5257" s="20">
        <v>0</v>
      </c>
      <c r="E5257" s="20">
        <v>0</v>
      </c>
      <c r="F5257" s="38">
        <f>('ANNEXURE B &amp; C'!AM$158)</f>
        <v>0</v>
      </c>
      <c r="G5257" s="9" t="str">
        <f t="shared" si="162"/>
        <v/>
      </c>
      <c r="H5257" s="52" t="str">
        <f t="shared" si="163"/>
        <v/>
      </c>
    </row>
    <row r="5258" spans="1:8">
      <c r="A5258" s="48" t="str">
        <f>('ANNEXURE B &amp; C'!AM$3)</f>
        <v>440203</v>
      </c>
      <c r="B5258" s="3">
        <v>2279995</v>
      </c>
      <c r="C5258" s="3" t="s">
        <v>134</v>
      </c>
      <c r="D5258" s="35">
        <v>0</v>
      </c>
      <c r="E5258" s="35">
        <v>0</v>
      </c>
      <c r="F5258" s="35">
        <f>SUM(F5254:F5257)</f>
        <v>0</v>
      </c>
      <c r="G5258" s="9" t="str">
        <f t="shared" ref="G5258:G5321" si="164">IF(E5258&lt;0.01,"",IF(E5258&gt;F5258,"BUDGET ERROR - INSUFICIENT",""))</f>
        <v/>
      </c>
      <c r="H5258" s="52" t="str">
        <f t="shared" ref="H5258:H5321" si="165">IF(F5258&lt;0.1,"",IF(D5258=0,"NO ORIGINAL BUDGET",(F5258-D5258)/D5258))</f>
        <v/>
      </c>
    </row>
    <row r="5259" spans="1:8">
      <c r="B5259" s="1"/>
      <c r="C5259" s="1"/>
      <c r="D5259" s="31"/>
      <c r="E5259" s="31"/>
      <c r="F5259" s="31"/>
      <c r="G5259" s="9" t="str">
        <f t="shared" si="164"/>
        <v/>
      </c>
      <c r="H5259" s="52" t="str">
        <f t="shared" si="165"/>
        <v/>
      </c>
    </row>
    <row r="5260" spans="1:8">
      <c r="A5260" s="48" t="str">
        <f>('ANNEXURE B &amp; C'!AM$3)</f>
        <v>440203</v>
      </c>
      <c r="B5260" s="1">
        <v>2280000</v>
      </c>
      <c r="C5260" s="1" t="s">
        <v>135</v>
      </c>
      <c r="D5260" s="31"/>
      <c r="E5260" s="31"/>
      <c r="F5260" s="31"/>
      <c r="G5260" s="9" t="str">
        <f t="shared" si="164"/>
        <v/>
      </c>
      <c r="H5260" s="52" t="str">
        <f t="shared" si="165"/>
        <v/>
      </c>
    </row>
    <row r="5261" spans="1:8">
      <c r="A5261" s="48" t="str">
        <f>('ANNEXURE B &amp; C'!AM$3)</f>
        <v>440203</v>
      </c>
      <c r="B5261" s="2">
        <v>2280001</v>
      </c>
      <c r="C5261" s="2" t="s">
        <v>136</v>
      </c>
      <c r="D5261" s="20">
        <v>0</v>
      </c>
      <c r="E5261" s="20">
        <v>0</v>
      </c>
      <c r="F5261" s="38">
        <f>('ANNEXURE B &amp; C'!AM$162)</f>
        <v>0</v>
      </c>
      <c r="G5261" s="9" t="str">
        <f t="shared" si="164"/>
        <v/>
      </c>
      <c r="H5261" s="52" t="str">
        <f t="shared" si="165"/>
        <v/>
      </c>
    </row>
    <row r="5262" spans="1:8">
      <c r="A5262" s="48" t="str">
        <f>('ANNEXURE B &amp; C'!AM$3)</f>
        <v>440203</v>
      </c>
      <c r="B5262" s="2">
        <v>2280002</v>
      </c>
      <c r="C5262" s="2" t="s">
        <v>137</v>
      </c>
      <c r="D5262" s="20">
        <v>0</v>
      </c>
      <c r="E5262" s="20">
        <v>0</v>
      </c>
      <c r="F5262" s="38">
        <f>('ANNEXURE B &amp; C'!AM$163)</f>
        <v>0</v>
      </c>
      <c r="G5262" s="9" t="str">
        <f t="shared" si="164"/>
        <v/>
      </c>
      <c r="H5262" s="52" t="str">
        <f t="shared" si="165"/>
        <v/>
      </c>
    </row>
    <row r="5263" spans="1:8">
      <c r="A5263" s="48" t="str">
        <f>('ANNEXURE B &amp; C'!AM$3)</f>
        <v>440203</v>
      </c>
      <c r="B5263" s="3">
        <v>2289995</v>
      </c>
      <c r="C5263" s="3" t="s">
        <v>138</v>
      </c>
      <c r="D5263" s="39">
        <v>0</v>
      </c>
      <c r="E5263" s="39">
        <v>0</v>
      </c>
      <c r="F5263" s="39">
        <f>SUM(F5261:F5262)</f>
        <v>0</v>
      </c>
      <c r="G5263" s="9" t="str">
        <f t="shared" si="164"/>
        <v/>
      </c>
      <c r="H5263" s="52" t="str">
        <f t="shared" si="165"/>
        <v/>
      </c>
    </row>
    <row r="5264" spans="1:8">
      <c r="B5264" s="1"/>
      <c r="C5264" s="1"/>
      <c r="D5264" s="31"/>
      <c r="E5264" s="31"/>
      <c r="F5264" s="31"/>
      <c r="G5264" s="9" t="str">
        <f t="shared" si="164"/>
        <v/>
      </c>
      <c r="H5264" s="52" t="str">
        <f t="shared" si="165"/>
        <v/>
      </c>
    </row>
    <row r="5265" spans="1:8">
      <c r="A5265" s="48" t="str">
        <f>('ANNEXURE B &amp; C'!AM$3)</f>
        <v>440203</v>
      </c>
      <c r="B5265" s="1">
        <v>2300000</v>
      </c>
      <c r="C5265" s="1" t="s">
        <v>139</v>
      </c>
      <c r="D5265" s="31"/>
      <c r="E5265" s="31"/>
      <c r="F5265" s="31"/>
      <c r="G5265" s="9" t="str">
        <f t="shared" si="164"/>
        <v/>
      </c>
      <c r="H5265" s="52" t="str">
        <f t="shared" si="165"/>
        <v/>
      </c>
    </row>
    <row r="5266" spans="1:8">
      <c r="A5266" s="48" t="str">
        <f>('ANNEXURE B &amp; C'!AM$3)</f>
        <v>440203</v>
      </c>
      <c r="B5266" s="2">
        <v>2300001</v>
      </c>
      <c r="C5266" s="2" t="s">
        <v>140</v>
      </c>
      <c r="D5266" s="20">
        <v>0</v>
      </c>
      <c r="E5266" s="20">
        <v>0</v>
      </c>
      <c r="F5266" s="38">
        <f>('ANNEXURE B &amp; C'!AM$167)</f>
        <v>0</v>
      </c>
      <c r="G5266" s="9" t="str">
        <f t="shared" si="164"/>
        <v/>
      </c>
      <c r="H5266" s="52" t="str">
        <f t="shared" si="165"/>
        <v/>
      </c>
    </row>
    <row r="5267" spans="1:8">
      <c r="A5267" s="48" t="str">
        <f>('ANNEXURE B &amp; C'!AM$3)</f>
        <v>440203</v>
      </c>
      <c r="B5267" s="2">
        <v>2300002</v>
      </c>
      <c r="C5267" s="2" t="s">
        <v>141</v>
      </c>
      <c r="D5267" s="20">
        <v>0</v>
      </c>
      <c r="E5267" s="20">
        <v>0</v>
      </c>
      <c r="F5267" s="38">
        <f>('ANNEXURE B &amp; C'!AM$168)</f>
        <v>0</v>
      </c>
      <c r="G5267" s="9" t="str">
        <f t="shared" si="164"/>
        <v/>
      </c>
      <c r="H5267" s="52" t="str">
        <f t="shared" si="165"/>
        <v/>
      </c>
    </row>
    <row r="5268" spans="1:8">
      <c r="A5268" s="48" t="str">
        <f>('ANNEXURE B &amp; C'!AM$3)</f>
        <v>440203</v>
      </c>
      <c r="B5268" s="2">
        <v>2300003</v>
      </c>
      <c r="C5268" s="2" t="s">
        <v>142</v>
      </c>
      <c r="D5268" s="20">
        <v>0</v>
      </c>
      <c r="E5268" s="20">
        <v>0</v>
      </c>
      <c r="F5268" s="38">
        <f>('ANNEXURE B &amp; C'!AM$169)</f>
        <v>0</v>
      </c>
      <c r="G5268" s="9" t="str">
        <f t="shared" si="164"/>
        <v/>
      </c>
      <c r="H5268" s="52" t="str">
        <f t="shared" si="165"/>
        <v/>
      </c>
    </row>
    <row r="5269" spans="1:8">
      <c r="A5269" s="48" t="str">
        <f>('ANNEXURE B &amp; C'!AM$3)</f>
        <v>440203</v>
      </c>
      <c r="B5269" s="2">
        <v>2300204</v>
      </c>
      <c r="C5269" s="2" t="s">
        <v>143</v>
      </c>
      <c r="D5269" s="20">
        <v>0</v>
      </c>
      <c r="E5269" s="20">
        <v>0</v>
      </c>
      <c r="F5269" s="38">
        <f>('ANNEXURE B &amp; C'!AM$170)</f>
        <v>0</v>
      </c>
      <c r="G5269" s="9" t="str">
        <f t="shared" si="164"/>
        <v/>
      </c>
      <c r="H5269" s="52" t="str">
        <f t="shared" si="165"/>
        <v/>
      </c>
    </row>
    <row r="5270" spans="1:8">
      <c r="A5270" s="48" t="str">
        <f>('ANNEXURE B &amp; C'!AM$3)</f>
        <v>440203</v>
      </c>
      <c r="B5270" s="2">
        <v>2300800</v>
      </c>
      <c r="C5270" s="2" t="s">
        <v>144</v>
      </c>
      <c r="D5270" s="20">
        <v>0</v>
      </c>
      <c r="E5270" s="20">
        <v>0</v>
      </c>
      <c r="F5270" s="38">
        <f>('ANNEXURE B &amp; C'!AM$171)</f>
        <v>0</v>
      </c>
      <c r="G5270" s="9" t="str">
        <f t="shared" si="164"/>
        <v/>
      </c>
      <c r="H5270" s="52" t="str">
        <f t="shared" si="165"/>
        <v/>
      </c>
    </row>
    <row r="5271" spans="1:8">
      <c r="A5271" s="48" t="str">
        <f>('ANNEXURE B &amp; C'!AM$3)</f>
        <v>440203</v>
      </c>
      <c r="B5271" s="2">
        <v>2300801</v>
      </c>
      <c r="C5271" s="2" t="s">
        <v>145</v>
      </c>
      <c r="D5271" s="20">
        <v>0</v>
      </c>
      <c r="E5271" s="20">
        <v>0</v>
      </c>
      <c r="F5271" s="38">
        <f>('ANNEXURE B &amp; C'!AM$172)</f>
        <v>0</v>
      </c>
      <c r="G5271" s="9" t="str">
        <f t="shared" si="164"/>
        <v/>
      </c>
      <c r="H5271" s="52" t="str">
        <f t="shared" si="165"/>
        <v/>
      </c>
    </row>
    <row r="5272" spans="1:8">
      <c r="A5272" s="48" t="str">
        <f>('ANNEXURE B &amp; C'!AM$3)</f>
        <v>440203</v>
      </c>
      <c r="B5272" s="2">
        <v>2300803</v>
      </c>
      <c r="C5272" s="2" t="s">
        <v>146</v>
      </c>
      <c r="D5272" s="20">
        <v>0</v>
      </c>
      <c r="E5272" s="20">
        <v>0</v>
      </c>
      <c r="F5272" s="38">
        <f>('ANNEXURE B &amp; C'!AM$173)</f>
        <v>0</v>
      </c>
      <c r="G5272" s="9" t="str">
        <f t="shared" si="164"/>
        <v/>
      </c>
      <c r="H5272" s="52" t="str">
        <f t="shared" si="165"/>
        <v/>
      </c>
    </row>
    <row r="5273" spans="1:8">
      <c r="A5273" s="48" t="str">
        <f>('ANNEXURE B &amp; C'!AM$3)</f>
        <v>440203</v>
      </c>
      <c r="B5273" s="2">
        <v>2301503</v>
      </c>
      <c r="C5273" s="2" t="s">
        <v>147</v>
      </c>
      <c r="D5273" s="20">
        <v>0</v>
      </c>
      <c r="E5273" s="20">
        <v>0</v>
      </c>
      <c r="F5273" s="38">
        <f>('ANNEXURE B &amp; C'!AM$174)</f>
        <v>0</v>
      </c>
      <c r="G5273" s="9" t="str">
        <f t="shared" si="164"/>
        <v/>
      </c>
      <c r="H5273" s="52" t="str">
        <f t="shared" si="165"/>
        <v/>
      </c>
    </row>
    <row r="5274" spans="1:8">
      <c r="A5274" s="48" t="str">
        <f>('ANNEXURE B &amp; C'!AM$3)</f>
        <v>440203</v>
      </c>
      <c r="B5274" s="2">
        <v>2301802</v>
      </c>
      <c r="C5274" s="2" t="s">
        <v>148</v>
      </c>
      <c r="D5274" s="20">
        <v>0</v>
      </c>
      <c r="E5274" s="20">
        <v>0</v>
      </c>
      <c r="F5274" s="38">
        <f>('ANNEXURE B &amp; C'!AM$175)</f>
        <v>0</v>
      </c>
      <c r="G5274" s="9" t="str">
        <f t="shared" si="164"/>
        <v/>
      </c>
      <c r="H5274" s="52" t="str">
        <f t="shared" si="165"/>
        <v/>
      </c>
    </row>
    <row r="5275" spans="1:8">
      <c r="A5275" s="48" t="str">
        <f>('ANNEXURE B &amp; C'!AM$3)</f>
        <v>440203</v>
      </c>
      <c r="B5275" s="2">
        <v>2301803</v>
      </c>
      <c r="C5275" s="2" t="s">
        <v>149</v>
      </c>
      <c r="D5275" s="20">
        <v>0</v>
      </c>
      <c r="E5275" s="20">
        <v>0</v>
      </c>
      <c r="F5275" s="38">
        <f>('ANNEXURE B &amp; C'!AM$176)</f>
        <v>0</v>
      </c>
      <c r="G5275" s="9" t="str">
        <f t="shared" si="164"/>
        <v/>
      </c>
      <c r="H5275" s="52" t="str">
        <f t="shared" si="165"/>
        <v/>
      </c>
    </row>
    <row r="5276" spans="1:8">
      <c r="A5276" s="48" t="str">
        <f>('ANNEXURE B &amp; C'!AM$3)</f>
        <v>440203</v>
      </c>
      <c r="B5276" s="2">
        <v>2301900</v>
      </c>
      <c r="C5276" s="2" t="s">
        <v>150</v>
      </c>
      <c r="D5276" s="20">
        <v>0</v>
      </c>
      <c r="E5276" s="20">
        <v>-436.92</v>
      </c>
      <c r="F5276" s="38">
        <f>('ANNEXURE B &amp; C'!AM$177)</f>
        <v>-437</v>
      </c>
      <c r="G5276" s="9" t="str">
        <f t="shared" si="164"/>
        <v/>
      </c>
      <c r="H5276" s="52" t="str">
        <f t="shared" si="165"/>
        <v/>
      </c>
    </row>
    <row r="5277" spans="1:8">
      <c r="A5277" s="48" t="str">
        <f>('ANNEXURE B &amp; C'!AM$3)</f>
        <v>440203</v>
      </c>
      <c r="B5277" s="2">
        <v>2301901</v>
      </c>
      <c r="C5277" s="2" t="s">
        <v>151</v>
      </c>
      <c r="D5277" s="20">
        <v>0</v>
      </c>
      <c r="E5277" s="20">
        <v>0</v>
      </c>
      <c r="F5277" s="38">
        <f>('ANNEXURE B &amp; C'!AM$178)</f>
        <v>0</v>
      </c>
      <c r="G5277" s="9" t="str">
        <f t="shared" si="164"/>
        <v/>
      </c>
      <c r="H5277" s="52" t="str">
        <f t="shared" si="165"/>
        <v/>
      </c>
    </row>
    <row r="5278" spans="1:8">
      <c r="A5278" s="48" t="str">
        <f>('ANNEXURE B &amp; C'!AM$3)</f>
        <v>440203</v>
      </c>
      <c r="B5278" s="3">
        <v>2309995</v>
      </c>
      <c r="C5278" s="3" t="s">
        <v>152</v>
      </c>
      <c r="D5278" s="39">
        <v>0</v>
      </c>
      <c r="E5278" s="39">
        <v>-436.92</v>
      </c>
      <c r="F5278" s="39">
        <f>SUM(F5266:F5277)</f>
        <v>-437</v>
      </c>
      <c r="G5278" s="9" t="str">
        <f t="shared" si="164"/>
        <v/>
      </c>
      <c r="H5278" s="52" t="str">
        <f t="shared" si="165"/>
        <v/>
      </c>
    </row>
    <row r="5279" spans="1:8">
      <c r="B5279" s="1"/>
      <c r="C5279" s="1"/>
      <c r="D5279" s="31"/>
      <c r="E5279" s="31"/>
      <c r="F5279" s="31"/>
      <c r="G5279" s="9" t="str">
        <f t="shared" si="164"/>
        <v/>
      </c>
      <c r="H5279" s="52" t="str">
        <f t="shared" si="165"/>
        <v/>
      </c>
    </row>
    <row r="5280" spans="1:8" ht="15.75" thickBot="1">
      <c r="A5280" s="48" t="str">
        <f>('ANNEXURE B &amp; C'!AM$3)</f>
        <v>440203</v>
      </c>
      <c r="B5280" s="4">
        <v>2359997</v>
      </c>
      <c r="C5280" s="4" t="s">
        <v>153</v>
      </c>
      <c r="D5280" s="40">
        <v>0</v>
      </c>
      <c r="E5280" s="40">
        <v>-436.92</v>
      </c>
      <c r="F5280" s="40">
        <f>SUM(F5278+F5263+F5258+F5251+F5245+F5238)</f>
        <v>-437</v>
      </c>
      <c r="G5280" s="9" t="str">
        <f t="shared" si="164"/>
        <v/>
      </c>
      <c r="H5280" s="52" t="str">
        <f t="shared" si="165"/>
        <v/>
      </c>
    </row>
    <row r="5281" spans="1:8" ht="15.75" thickTop="1">
      <c r="B5281" s="1"/>
      <c r="C5281" s="1"/>
      <c r="D5281" s="31"/>
      <c r="E5281" s="31"/>
      <c r="F5281" s="31"/>
      <c r="G5281" s="9" t="str">
        <f t="shared" si="164"/>
        <v/>
      </c>
      <c r="H5281" s="52" t="str">
        <f t="shared" si="165"/>
        <v/>
      </c>
    </row>
    <row r="5282" spans="1:8" ht="15.75" thickBot="1">
      <c r="A5282" s="48" t="str">
        <f>('ANNEXURE B &amp; C'!AM$3)</f>
        <v>440203</v>
      </c>
      <c r="B5282" s="5">
        <v>2379995</v>
      </c>
      <c r="C5282" s="5" t="s">
        <v>154</v>
      </c>
      <c r="D5282" s="41">
        <v>0</v>
      </c>
      <c r="E5282" s="41">
        <v>-436.92</v>
      </c>
      <c r="F5282" s="41">
        <f>SUM(F5280)</f>
        <v>-437</v>
      </c>
      <c r="G5282" s="9" t="str">
        <f t="shared" si="164"/>
        <v/>
      </c>
      <c r="H5282" s="52" t="str">
        <f t="shared" si="165"/>
        <v/>
      </c>
    </row>
    <row r="5283" spans="1:8">
      <c r="B5283" s="1"/>
      <c r="C5283" s="1"/>
      <c r="D5283" s="31"/>
      <c r="E5283" s="31"/>
      <c r="F5283" s="31"/>
      <c r="G5283" s="9" t="str">
        <f t="shared" si="164"/>
        <v/>
      </c>
      <c r="H5283" s="52" t="str">
        <f t="shared" si="165"/>
        <v/>
      </c>
    </row>
    <row r="5284" spans="1:8" ht="15.75" thickBot="1">
      <c r="A5284" s="48" t="str">
        <f>('ANNEXURE B &amp; C'!AM$3)</f>
        <v>440203</v>
      </c>
      <c r="B5284" s="5">
        <v>2459998</v>
      </c>
      <c r="C5284" s="5" t="s">
        <v>155</v>
      </c>
      <c r="D5284" s="41">
        <v>0</v>
      </c>
      <c r="E5284" s="41">
        <v>-436.92</v>
      </c>
      <c r="F5284" s="41">
        <f>SUM(F5282)</f>
        <v>-437</v>
      </c>
      <c r="G5284" s="9" t="str">
        <f t="shared" si="164"/>
        <v/>
      </c>
      <c r="H5284" s="52" t="str">
        <f t="shared" si="165"/>
        <v/>
      </c>
    </row>
    <row r="5285" spans="1:8">
      <c r="B5285" s="1"/>
      <c r="C5285" s="1"/>
      <c r="D5285" s="31"/>
      <c r="E5285" s="31"/>
      <c r="F5285" s="31"/>
      <c r="G5285" s="9" t="str">
        <f t="shared" si="164"/>
        <v/>
      </c>
      <c r="H5285" s="52" t="str">
        <f t="shared" si="165"/>
        <v/>
      </c>
    </row>
    <row r="5286" spans="1:8">
      <c r="A5286" s="48" t="str">
        <f>('ANNEXURE B &amp; C'!AM$3)</f>
        <v>440203</v>
      </c>
      <c r="B5286" s="1">
        <v>3010000</v>
      </c>
      <c r="C5286" s="1" t="s">
        <v>156</v>
      </c>
      <c r="D5286" s="31"/>
      <c r="E5286" s="31"/>
      <c r="F5286" s="31"/>
      <c r="G5286" s="9" t="str">
        <f t="shared" si="164"/>
        <v/>
      </c>
      <c r="H5286" s="52" t="str">
        <f t="shared" si="165"/>
        <v/>
      </c>
    </row>
    <row r="5287" spans="1:8">
      <c r="A5287" s="48" t="str">
        <f>('ANNEXURE B &amp; C'!AM$3)</f>
        <v>440203</v>
      </c>
      <c r="B5287" s="2">
        <v>3010001</v>
      </c>
      <c r="C5287" s="2" t="s">
        <v>112</v>
      </c>
      <c r="D5287" s="38">
        <v>1294919</v>
      </c>
      <c r="E5287" s="38">
        <v>1020421.62</v>
      </c>
      <c r="F5287" s="38">
        <f>('ANNEXURE B &amp; C'!AM$188)</f>
        <v>1689330</v>
      </c>
      <c r="G5287" s="9" t="str">
        <f t="shared" si="164"/>
        <v/>
      </c>
      <c r="H5287" s="52">
        <f t="shared" si="165"/>
        <v>0.30458352993507704</v>
      </c>
    </row>
    <row r="5288" spans="1:8">
      <c r="A5288" s="48" t="str">
        <f>('ANNEXURE B &amp; C'!AM$3)</f>
        <v>440203</v>
      </c>
      <c r="B5288" s="2">
        <v>3010002</v>
      </c>
      <c r="C5288" s="2" t="s">
        <v>155</v>
      </c>
      <c r="D5288" s="38">
        <v>0</v>
      </c>
      <c r="E5288" s="38">
        <v>-436.92</v>
      </c>
      <c r="F5288" s="38">
        <f>('ANNEXURE B &amp; C'!AM$189)</f>
        <v>-437</v>
      </c>
      <c r="G5288" s="9" t="str">
        <f t="shared" si="164"/>
        <v/>
      </c>
      <c r="H5288" s="52" t="str">
        <f t="shared" si="165"/>
        <v/>
      </c>
    </row>
    <row r="5289" spans="1:8">
      <c r="A5289" s="48" t="str">
        <f>('ANNEXURE B &amp; C'!AM$3)</f>
        <v>440203</v>
      </c>
      <c r="B5289" s="2"/>
      <c r="C5289" s="1" t="s">
        <v>338</v>
      </c>
      <c r="D5289" s="39"/>
      <c r="E5289" s="39"/>
      <c r="F5289" s="39">
        <f>('ANNEXURE B &amp; C'!AM$190)</f>
        <v>0</v>
      </c>
      <c r="G5289" s="9" t="str">
        <f t="shared" si="164"/>
        <v/>
      </c>
      <c r="H5289" s="52" t="str">
        <f t="shared" si="165"/>
        <v/>
      </c>
    </row>
    <row r="5290" spans="1:8" ht="15.75" thickBot="1">
      <c r="A5290" s="48" t="str">
        <f>('ANNEXURE B &amp; C'!AM$3)</f>
        <v>440203</v>
      </c>
      <c r="B5290" s="5">
        <v>3019995</v>
      </c>
      <c r="C5290" s="5" t="s">
        <v>339</v>
      </c>
      <c r="D5290" s="37">
        <v>1294919</v>
      </c>
      <c r="E5290" s="37">
        <v>1019984.7</v>
      </c>
      <c r="F5290" s="37">
        <f>('ANNEXURE B &amp; C'!AM$191)</f>
        <v>1688893</v>
      </c>
      <c r="G5290" s="9" t="str">
        <f t="shared" si="164"/>
        <v/>
      </c>
      <c r="H5290" s="52">
        <f t="shared" si="165"/>
        <v>0.30424605708928515</v>
      </c>
    </row>
    <row r="5291" spans="1:8">
      <c r="B5291" s="1"/>
      <c r="C5291" s="1"/>
      <c r="D5291" s="31"/>
      <c r="E5291" s="31"/>
      <c r="F5291" s="31"/>
      <c r="G5291" s="9" t="str">
        <f t="shared" si="164"/>
        <v/>
      </c>
      <c r="H5291" s="52" t="str">
        <f t="shared" si="165"/>
        <v/>
      </c>
    </row>
    <row r="5292" spans="1:8">
      <c r="A5292" s="48" t="str">
        <f>('ANNEXURE B &amp; C'!AM$3)</f>
        <v>440203</v>
      </c>
      <c r="B5292" s="1">
        <v>4030000</v>
      </c>
      <c r="C5292" s="1" t="s">
        <v>157</v>
      </c>
      <c r="D5292" s="31"/>
      <c r="E5292" s="31"/>
      <c r="F5292" s="31"/>
      <c r="G5292" s="9" t="str">
        <f t="shared" si="164"/>
        <v/>
      </c>
      <c r="H5292" s="52" t="str">
        <f t="shared" si="165"/>
        <v/>
      </c>
    </row>
    <row r="5293" spans="1:8">
      <c r="A5293" s="48" t="str">
        <f>('ANNEXURE B &amp; C'!AM$3)</f>
        <v>440203</v>
      </c>
      <c r="B5293" s="2">
        <v>4030001</v>
      </c>
      <c r="C5293" s="2" t="s">
        <v>158</v>
      </c>
      <c r="D5293" s="20">
        <v>0</v>
      </c>
      <c r="E5293" s="20">
        <v>0</v>
      </c>
      <c r="F5293" s="38">
        <f>('ANNEXURE B &amp; C'!AM$194)</f>
        <v>0</v>
      </c>
      <c r="G5293" s="9" t="str">
        <f t="shared" si="164"/>
        <v/>
      </c>
      <c r="H5293" s="52" t="str">
        <f t="shared" si="165"/>
        <v/>
      </c>
    </row>
    <row r="5294" spans="1:8">
      <c r="A5294" s="48" t="str">
        <f>('ANNEXURE B &amp; C'!AM$3)</f>
        <v>440203</v>
      </c>
      <c r="B5294" s="2">
        <v>4030002</v>
      </c>
      <c r="C5294" s="2" t="s">
        <v>159</v>
      </c>
      <c r="D5294" s="20">
        <v>0</v>
      </c>
      <c r="E5294" s="20">
        <v>0</v>
      </c>
      <c r="F5294" s="38">
        <f>('ANNEXURE B &amp; C'!AM$195)</f>
        <v>0</v>
      </c>
      <c r="G5294" s="9" t="str">
        <f t="shared" si="164"/>
        <v/>
      </c>
      <c r="H5294" s="52" t="str">
        <f t="shared" si="165"/>
        <v/>
      </c>
    </row>
    <row r="5295" spans="1:8">
      <c r="A5295" s="48" t="str">
        <f>('ANNEXURE B &amp; C'!AM$3)</f>
        <v>440203</v>
      </c>
      <c r="B5295" s="2">
        <v>4030003</v>
      </c>
      <c r="C5295" s="2" t="s">
        <v>160</v>
      </c>
      <c r="D5295" s="20">
        <v>0</v>
      </c>
      <c r="E5295" s="20">
        <v>0</v>
      </c>
      <c r="F5295" s="38">
        <f>('ANNEXURE B &amp; C'!AM$196)</f>
        <v>0</v>
      </c>
      <c r="G5295" s="9" t="str">
        <f t="shared" si="164"/>
        <v/>
      </c>
      <c r="H5295" s="52" t="str">
        <f t="shared" si="165"/>
        <v/>
      </c>
    </row>
    <row r="5296" spans="1:8">
      <c r="A5296" s="48" t="str">
        <f>('ANNEXURE B &amp; C'!AM$3)</f>
        <v>440203</v>
      </c>
      <c r="B5296" s="2">
        <v>4030004</v>
      </c>
      <c r="C5296" s="2" t="s">
        <v>161</v>
      </c>
      <c r="D5296" s="20">
        <v>0</v>
      </c>
      <c r="E5296" s="20">
        <v>0</v>
      </c>
      <c r="F5296" s="38">
        <f>('ANNEXURE B &amp; C'!AM$197)</f>
        <v>0</v>
      </c>
      <c r="G5296" s="9" t="str">
        <f t="shared" si="164"/>
        <v/>
      </c>
      <c r="H5296" s="52" t="str">
        <f t="shared" si="165"/>
        <v/>
      </c>
    </row>
    <row r="5297" spans="1:8">
      <c r="A5297" s="48" t="str">
        <f>('ANNEXURE B &amp; C'!AM$3)</f>
        <v>440203</v>
      </c>
      <c r="B5297" s="2">
        <v>4030005</v>
      </c>
      <c r="C5297" s="2" t="s">
        <v>162</v>
      </c>
      <c r="D5297" s="20">
        <v>0</v>
      </c>
      <c r="E5297" s="20">
        <v>0</v>
      </c>
      <c r="F5297" s="38">
        <f>('ANNEXURE B &amp; C'!AM$198)</f>
        <v>0</v>
      </c>
      <c r="G5297" s="9" t="str">
        <f t="shared" si="164"/>
        <v/>
      </c>
      <c r="H5297" s="52" t="str">
        <f t="shared" si="165"/>
        <v/>
      </c>
    </row>
    <row r="5298" spans="1:8" ht="15.75" thickBot="1">
      <c r="A5298" s="48" t="str">
        <f>('ANNEXURE B &amp; C'!AM$3)</f>
        <v>440203</v>
      </c>
      <c r="B5298" s="3">
        <v>4039995</v>
      </c>
      <c r="C5298" s="3" t="s">
        <v>163</v>
      </c>
      <c r="D5298" s="42">
        <v>0</v>
      </c>
      <c r="E5298" s="36">
        <v>0</v>
      </c>
      <c r="F5298" s="43">
        <f>SUM(F5293:F5297)</f>
        <v>0</v>
      </c>
      <c r="G5298" s="9" t="str">
        <f t="shared" si="164"/>
        <v/>
      </c>
      <c r="H5298" s="52" t="str">
        <f t="shared" si="165"/>
        <v/>
      </c>
    </row>
    <row r="5299" spans="1:8" ht="15.75" thickTop="1">
      <c r="B5299" s="2"/>
      <c r="C5299" s="2"/>
      <c r="D5299" s="32"/>
      <c r="E5299" s="32"/>
      <c r="G5299" s="9" t="str">
        <f t="shared" si="164"/>
        <v/>
      </c>
      <c r="H5299" s="52" t="str">
        <f t="shared" si="165"/>
        <v/>
      </c>
    </row>
    <row r="5300" spans="1:8">
      <c r="A5300" s="48" t="str">
        <f>('ANNEXURE B &amp; C'!AM$3)</f>
        <v>440203</v>
      </c>
      <c r="B5300" s="1">
        <v>4030000</v>
      </c>
      <c r="C5300" s="1" t="s">
        <v>164</v>
      </c>
      <c r="D5300" s="31"/>
      <c r="E5300" s="31"/>
      <c r="F5300" s="31"/>
      <c r="G5300" s="9" t="str">
        <f t="shared" si="164"/>
        <v/>
      </c>
      <c r="H5300" s="52" t="str">
        <f t="shared" si="165"/>
        <v/>
      </c>
    </row>
    <row r="5301" spans="1:8">
      <c r="A5301" s="48" t="str">
        <f>('ANNEXURE B &amp; C'!AM$3)</f>
        <v>440203</v>
      </c>
      <c r="B5301" s="2">
        <v>4031001</v>
      </c>
      <c r="C5301" s="2" t="s">
        <v>158</v>
      </c>
      <c r="D5301" s="20">
        <v>0</v>
      </c>
      <c r="E5301" s="20">
        <v>0</v>
      </c>
      <c r="F5301" s="38">
        <f>('ANNEXURE B &amp; C'!AM$202)</f>
        <v>0</v>
      </c>
      <c r="G5301" s="9" t="str">
        <f t="shared" si="164"/>
        <v/>
      </c>
      <c r="H5301" s="52" t="str">
        <f t="shared" si="165"/>
        <v/>
      </c>
    </row>
    <row r="5302" spans="1:8">
      <c r="A5302" s="48" t="str">
        <f>('ANNEXURE B &amp; C'!AM$3)</f>
        <v>440203</v>
      </c>
      <c r="B5302" s="2">
        <v>4031002</v>
      </c>
      <c r="C5302" s="2" t="s">
        <v>159</v>
      </c>
      <c r="D5302" s="20">
        <v>0</v>
      </c>
      <c r="E5302" s="20">
        <v>0</v>
      </c>
      <c r="F5302" s="38">
        <f>('ANNEXURE B &amp; C'!AM$203)</f>
        <v>0</v>
      </c>
      <c r="G5302" s="9" t="str">
        <f t="shared" si="164"/>
        <v/>
      </c>
      <c r="H5302" s="52" t="str">
        <f t="shared" si="165"/>
        <v/>
      </c>
    </row>
    <row r="5303" spans="1:8">
      <c r="A5303" s="48" t="str">
        <f>('ANNEXURE B &amp; C'!AM$3)</f>
        <v>440203</v>
      </c>
      <c r="B5303" s="2">
        <v>4031003</v>
      </c>
      <c r="C5303" s="2" t="s">
        <v>160</v>
      </c>
      <c r="D5303" s="20">
        <v>0</v>
      </c>
      <c r="E5303" s="20">
        <v>0</v>
      </c>
      <c r="F5303" s="38">
        <f>('ANNEXURE B &amp; C'!AM$204)</f>
        <v>0</v>
      </c>
      <c r="G5303" s="9" t="str">
        <f t="shared" si="164"/>
        <v/>
      </c>
      <c r="H5303" s="52" t="str">
        <f t="shared" si="165"/>
        <v/>
      </c>
    </row>
    <row r="5304" spans="1:8">
      <c r="A5304" s="48" t="str">
        <f>('ANNEXURE B &amp; C'!AM$3)</f>
        <v>440203</v>
      </c>
      <c r="B5304" s="2">
        <v>4031004</v>
      </c>
      <c r="C5304" s="2" t="s">
        <v>161</v>
      </c>
      <c r="D5304" s="20">
        <v>0</v>
      </c>
      <c r="E5304" s="20">
        <v>0</v>
      </c>
      <c r="F5304" s="38">
        <f>('ANNEXURE B &amp; C'!AM$205)</f>
        <v>0</v>
      </c>
      <c r="G5304" s="9" t="str">
        <f t="shared" si="164"/>
        <v/>
      </c>
      <c r="H5304" s="52" t="str">
        <f t="shared" si="165"/>
        <v/>
      </c>
    </row>
    <row r="5305" spans="1:8">
      <c r="A5305" s="48" t="str">
        <f>('ANNEXURE B &amp; C'!AM$3)</f>
        <v>440203</v>
      </c>
      <c r="B5305" s="2">
        <v>4031005</v>
      </c>
      <c r="C5305" s="2" t="s">
        <v>162</v>
      </c>
      <c r="D5305" s="20">
        <v>0</v>
      </c>
      <c r="E5305" s="20">
        <v>0</v>
      </c>
      <c r="F5305" s="38">
        <f>('ANNEXURE B &amp; C'!AM$206)</f>
        <v>0</v>
      </c>
      <c r="G5305" s="9" t="str">
        <f t="shared" si="164"/>
        <v/>
      </c>
      <c r="H5305" s="52" t="str">
        <f t="shared" si="165"/>
        <v/>
      </c>
    </row>
    <row r="5306" spans="1:8">
      <c r="A5306" s="48" t="str">
        <f>('ANNEXURE B &amp; C'!AM$3)</f>
        <v>440203</v>
      </c>
      <c r="B5306" s="3">
        <v>4039995</v>
      </c>
      <c r="C5306" s="3" t="s">
        <v>165</v>
      </c>
      <c r="D5306" s="39">
        <v>0</v>
      </c>
      <c r="E5306" s="39">
        <v>0</v>
      </c>
      <c r="F5306" s="39">
        <f>SUM(F5301:F5305)</f>
        <v>0</v>
      </c>
      <c r="G5306" s="9" t="str">
        <f t="shared" si="164"/>
        <v/>
      </c>
      <c r="H5306" s="52" t="str">
        <f t="shared" si="165"/>
        <v/>
      </c>
    </row>
    <row r="5307" spans="1:8">
      <c r="B5307" s="2"/>
      <c r="C5307" s="2"/>
      <c r="D5307" s="32"/>
      <c r="E5307" s="32"/>
      <c r="G5307" s="9" t="str">
        <f t="shared" si="164"/>
        <v/>
      </c>
      <c r="H5307" s="52" t="str">
        <f t="shared" si="165"/>
        <v/>
      </c>
    </row>
    <row r="5308" spans="1:8" ht="15.75" thickBot="1">
      <c r="A5308" s="48" t="str">
        <f>('ANNEXURE B &amp; C'!AM$3)</f>
        <v>440203</v>
      </c>
      <c r="B5308" s="5">
        <v>4039995</v>
      </c>
      <c r="C5308" s="5" t="s">
        <v>166</v>
      </c>
      <c r="D5308" s="41">
        <v>0</v>
      </c>
      <c r="E5308" s="41">
        <v>0</v>
      </c>
      <c r="F5308" s="41">
        <f>SUM(F5306+F5298)</f>
        <v>0</v>
      </c>
      <c r="G5308" s="9" t="str">
        <f t="shared" si="164"/>
        <v/>
      </c>
      <c r="H5308" s="52" t="str">
        <f t="shared" si="165"/>
        <v/>
      </c>
    </row>
    <row r="5309" spans="1:8">
      <c r="G5309" s="9" t="str">
        <f t="shared" si="164"/>
        <v/>
      </c>
      <c r="H5309" s="52" t="str">
        <f t="shared" si="165"/>
        <v/>
      </c>
    </row>
    <row r="5310" spans="1:8">
      <c r="A5310" s="48" t="str">
        <f>('ANNEXURE B &amp; C'!AN$3)</f>
        <v>440301</v>
      </c>
      <c r="B5310" s="1">
        <v>1000000</v>
      </c>
      <c r="C5310" s="1" t="s">
        <v>0</v>
      </c>
      <c r="D5310" s="31"/>
      <c r="E5310" s="31"/>
      <c r="G5310" s="9" t="str">
        <f t="shared" si="164"/>
        <v/>
      </c>
      <c r="H5310" s="52" t="str">
        <f t="shared" si="165"/>
        <v/>
      </c>
    </row>
    <row r="5311" spans="1:8">
      <c r="B5311" s="1"/>
      <c r="C5311" s="1"/>
      <c r="D5311" s="31"/>
      <c r="E5311" s="31"/>
      <c r="G5311" s="9" t="str">
        <f t="shared" si="164"/>
        <v/>
      </c>
      <c r="H5311" s="52" t="str">
        <f t="shared" si="165"/>
        <v/>
      </c>
    </row>
    <row r="5312" spans="1:8">
      <c r="A5312" s="48" t="str">
        <f>('ANNEXURE B &amp; C'!AN$3)</f>
        <v>440301</v>
      </c>
      <c r="B5312" s="1">
        <v>1020000</v>
      </c>
      <c r="C5312" s="1" t="s">
        <v>2</v>
      </c>
      <c r="D5312" s="31"/>
      <c r="E5312" s="31"/>
      <c r="F5312" s="31"/>
      <c r="G5312" s="9" t="str">
        <f t="shared" si="164"/>
        <v/>
      </c>
      <c r="H5312" s="52" t="str">
        <f t="shared" si="165"/>
        <v/>
      </c>
    </row>
    <row r="5313" spans="1:8">
      <c r="A5313" s="48" t="str">
        <f>('ANNEXURE B &amp; C'!AN$3)</f>
        <v>440301</v>
      </c>
      <c r="B5313" s="2">
        <v>1020001</v>
      </c>
      <c r="C5313" s="2" t="s">
        <v>3</v>
      </c>
      <c r="D5313" s="20">
        <v>0</v>
      </c>
      <c r="E5313" s="20">
        <v>0</v>
      </c>
      <c r="F5313" s="38">
        <f>('ANNEXURE B &amp; C'!AN$10)</f>
        <v>0</v>
      </c>
      <c r="G5313" s="9" t="str">
        <f t="shared" si="164"/>
        <v/>
      </c>
      <c r="H5313" s="52" t="str">
        <f t="shared" si="165"/>
        <v/>
      </c>
    </row>
    <row r="5314" spans="1:8">
      <c r="A5314" s="48" t="str">
        <f>('ANNEXURE B &amp; C'!AN$3)</f>
        <v>440301</v>
      </c>
      <c r="B5314" s="2">
        <v>1020002</v>
      </c>
      <c r="C5314" s="2" t="s">
        <v>4</v>
      </c>
      <c r="D5314" s="20">
        <v>547170</v>
      </c>
      <c r="E5314" s="20">
        <v>274816</v>
      </c>
      <c r="F5314" s="38">
        <f>('ANNEXURE B &amp; C'!AN$11)</f>
        <v>550510</v>
      </c>
      <c r="G5314" s="9" t="str">
        <f t="shared" si="164"/>
        <v/>
      </c>
      <c r="H5314" s="52">
        <f t="shared" si="165"/>
        <v>6.1041358261600598E-3</v>
      </c>
    </row>
    <row r="5315" spans="1:8">
      <c r="A5315" s="48" t="str">
        <f>('ANNEXURE B &amp; C'!AN$3)</f>
        <v>440301</v>
      </c>
      <c r="B5315" s="2">
        <v>1020004</v>
      </c>
      <c r="C5315" s="2" t="s">
        <v>5</v>
      </c>
      <c r="D5315" s="20">
        <v>8232</v>
      </c>
      <c r="E5315" s="20">
        <v>3012</v>
      </c>
      <c r="F5315" s="38">
        <f>('ANNEXURE B &amp; C'!AN$12)</f>
        <v>6024</v>
      </c>
      <c r="G5315" s="9" t="str">
        <f t="shared" si="164"/>
        <v/>
      </c>
      <c r="H5315" s="52">
        <f t="shared" si="165"/>
        <v>-0.26822157434402333</v>
      </c>
    </row>
    <row r="5316" spans="1:8">
      <c r="A5316" s="48" t="str">
        <f>('ANNEXURE B &amp; C'!AN$3)</f>
        <v>440301</v>
      </c>
      <c r="B5316" s="2">
        <v>1020005</v>
      </c>
      <c r="C5316" s="2" t="s">
        <v>6</v>
      </c>
      <c r="D5316" s="20">
        <v>90</v>
      </c>
      <c r="E5316" s="20">
        <v>49.2</v>
      </c>
      <c r="F5316" s="38">
        <f>('ANNEXURE B &amp; C'!AN$13)</f>
        <v>100</v>
      </c>
      <c r="G5316" s="9" t="str">
        <f t="shared" si="164"/>
        <v/>
      </c>
      <c r="H5316" s="52">
        <f t="shared" si="165"/>
        <v>0.1111111111111111</v>
      </c>
    </row>
    <row r="5317" spans="1:8">
      <c r="A5317" s="48" t="str">
        <f>('ANNEXURE B &amp; C'!AN$3)</f>
        <v>440301</v>
      </c>
      <c r="B5317" s="2">
        <v>1020006</v>
      </c>
      <c r="C5317" s="2" t="s">
        <v>7</v>
      </c>
      <c r="D5317" s="20">
        <v>45152</v>
      </c>
      <c r="E5317" s="20">
        <v>11813</v>
      </c>
      <c r="F5317" s="38">
        <f>('ANNEXURE B &amp; C'!AN$14)</f>
        <v>45352</v>
      </c>
      <c r="G5317" s="9" t="str">
        <f t="shared" si="164"/>
        <v/>
      </c>
      <c r="H5317" s="52">
        <f t="shared" si="165"/>
        <v>4.429482636428065E-3</v>
      </c>
    </row>
    <row r="5318" spans="1:8">
      <c r="A5318" s="48" t="str">
        <f>('ANNEXURE B &amp; C'!AN$3)</f>
        <v>440301</v>
      </c>
      <c r="B5318" s="2">
        <v>1020007</v>
      </c>
      <c r="C5318" s="2" t="s">
        <v>8</v>
      </c>
      <c r="D5318" s="20">
        <v>0</v>
      </c>
      <c r="E5318" s="20">
        <v>422.61</v>
      </c>
      <c r="F5318" s="38">
        <f>('ANNEXURE B &amp; C'!AN$15)</f>
        <v>423</v>
      </c>
      <c r="G5318" s="9" t="str">
        <f t="shared" si="164"/>
        <v/>
      </c>
      <c r="H5318" s="52" t="str">
        <f t="shared" si="165"/>
        <v>NO ORIGINAL BUDGET</v>
      </c>
    </row>
    <row r="5319" spans="1:8">
      <c r="A5319" s="48" t="str">
        <f>('ANNEXURE B &amp; C'!AN$3)</f>
        <v>440301</v>
      </c>
      <c r="B5319" s="2">
        <v>1020009</v>
      </c>
      <c r="C5319" s="2" t="s">
        <v>9</v>
      </c>
      <c r="D5319" s="20">
        <v>0</v>
      </c>
      <c r="E5319" s="20">
        <v>0</v>
      </c>
      <c r="F5319" s="38">
        <f>('ANNEXURE B &amp; C'!AN$16)</f>
        <v>0</v>
      </c>
      <c r="G5319" s="9" t="str">
        <f t="shared" si="164"/>
        <v/>
      </c>
      <c r="H5319" s="52" t="str">
        <f t="shared" si="165"/>
        <v/>
      </c>
    </row>
    <row r="5320" spans="1:8">
      <c r="A5320" s="48" t="str">
        <f>('ANNEXURE B &amp; C'!AN$3)</f>
        <v>440301</v>
      </c>
      <c r="B5320" s="2">
        <v>1020010</v>
      </c>
      <c r="C5320" s="2" t="s">
        <v>10</v>
      </c>
      <c r="D5320" s="20">
        <v>0</v>
      </c>
      <c r="E5320" s="20">
        <v>0</v>
      </c>
      <c r="F5320" s="38">
        <f>('ANNEXURE B &amp; C'!AN$17)</f>
        <v>0</v>
      </c>
      <c r="G5320" s="9" t="str">
        <f t="shared" si="164"/>
        <v/>
      </c>
      <c r="H5320" s="52" t="str">
        <f t="shared" si="165"/>
        <v/>
      </c>
    </row>
    <row r="5321" spans="1:8">
      <c r="A5321" s="48" t="str">
        <f>('ANNEXURE B &amp; C'!AN$3)</f>
        <v>440301</v>
      </c>
      <c r="B5321" s="2">
        <v>1020011</v>
      </c>
      <c r="C5321" s="2" t="s">
        <v>11</v>
      </c>
      <c r="D5321" s="20">
        <v>0</v>
      </c>
      <c r="E5321" s="20">
        <v>0</v>
      </c>
      <c r="F5321" s="38">
        <f>('ANNEXURE B &amp; C'!AN$18)</f>
        <v>0</v>
      </c>
      <c r="G5321" s="9" t="str">
        <f t="shared" si="164"/>
        <v/>
      </c>
      <c r="H5321" s="52" t="str">
        <f t="shared" si="165"/>
        <v/>
      </c>
    </row>
    <row r="5322" spans="1:8">
      <c r="A5322" s="48" t="str">
        <f>('ANNEXURE B &amp; C'!AN$3)</f>
        <v>440301</v>
      </c>
      <c r="B5322" s="2">
        <v>1020012</v>
      </c>
      <c r="C5322" s="2" t="s">
        <v>12</v>
      </c>
      <c r="D5322" s="20">
        <v>177897</v>
      </c>
      <c r="E5322" s="20">
        <v>88948.44</v>
      </c>
      <c r="F5322" s="38">
        <f>('ANNEXURE B &amp; C'!AN$19)</f>
        <v>177898</v>
      </c>
      <c r="G5322" s="9" t="str">
        <f t="shared" ref="G5322:G5385" si="166">IF(E5322&lt;0.01,"",IF(E5322&gt;F5322,"BUDGET ERROR - INSUFICIENT",""))</f>
        <v/>
      </c>
      <c r="H5322" s="52">
        <f t="shared" ref="H5322:H5385" si="167">IF(F5322&lt;0.1,"",IF(D5322=0,"NO ORIGINAL BUDGET",(F5322-D5322)/D5322))</f>
        <v>5.6212302624552408E-6</v>
      </c>
    </row>
    <row r="5323" spans="1:8">
      <c r="A5323" s="48" t="str">
        <f>('ANNEXURE B &amp; C'!AN$3)</f>
        <v>440301</v>
      </c>
      <c r="B5323" s="2">
        <v>1020013</v>
      </c>
      <c r="C5323" s="2" t="s">
        <v>13</v>
      </c>
      <c r="D5323" s="20">
        <v>2986</v>
      </c>
      <c r="E5323" s="20">
        <v>1482.58</v>
      </c>
      <c r="F5323" s="38">
        <f>('ANNEXURE B &amp; C'!AN$20)</f>
        <v>2977</v>
      </c>
      <c r="G5323" s="9" t="str">
        <f t="shared" si="166"/>
        <v/>
      </c>
      <c r="H5323" s="52">
        <f t="shared" si="167"/>
        <v>-3.0140656396517081E-3</v>
      </c>
    </row>
    <row r="5324" spans="1:8">
      <c r="A5324" s="48" t="str">
        <f>('ANNEXURE B &amp; C'!AN$3)</f>
        <v>440301</v>
      </c>
      <c r="B5324" s="2">
        <v>1020014</v>
      </c>
      <c r="C5324" s="2" t="s">
        <v>14</v>
      </c>
      <c r="D5324" s="20">
        <v>0</v>
      </c>
      <c r="E5324" s="20">
        <v>0</v>
      </c>
      <c r="F5324" s="38">
        <f>('ANNEXURE B &amp; C'!AN$21)</f>
        <v>0</v>
      </c>
      <c r="G5324" s="9" t="str">
        <f t="shared" si="166"/>
        <v/>
      </c>
      <c r="H5324" s="52" t="str">
        <f t="shared" si="167"/>
        <v/>
      </c>
    </row>
    <row r="5325" spans="1:8" ht="15.75" thickBot="1">
      <c r="A5325" s="48" t="str">
        <f>('ANNEXURE B &amp; C'!AN$3)</f>
        <v>440301</v>
      </c>
      <c r="B5325" s="3">
        <v>1029990</v>
      </c>
      <c r="C5325" s="3" t="s">
        <v>15</v>
      </c>
      <c r="D5325" s="41">
        <v>781527</v>
      </c>
      <c r="E5325" s="41">
        <v>380543.83</v>
      </c>
      <c r="F5325" s="41">
        <f>SUM(F5313:F5324)</f>
        <v>783284</v>
      </c>
      <c r="G5325" s="9" t="str">
        <f t="shared" si="166"/>
        <v/>
      </c>
      <c r="H5325" s="52">
        <f t="shared" si="167"/>
        <v>2.2481628913652374E-3</v>
      </c>
    </row>
    <row r="5326" spans="1:8">
      <c r="B5326" s="1"/>
      <c r="C5326" s="1"/>
      <c r="D5326" s="31"/>
      <c r="E5326" s="31"/>
      <c r="F5326" s="31"/>
      <c r="G5326" s="9" t="str">
        <f t="shared" si="166"/>
        <v/>
      </c>
      <c r="H5326" s="52" t="str">
        <f t="shared" si="167"/>
        <v/>
      </c>
    </row>
    <row r="5327" spans="1:8">
      <c r="A5327" s="48" t="str">
        <f>('ANNEXURE B &amp; C'!AN$3)</f>
        <v>440301</v>
      </c>
      <c r="B5327" s="1">
        <v>1030000</v>
      </c>
      <c r="C5327" s="1" t="s">
        <v>16</v>
      </c>
      <c r="D5327" s="31"/>
      <c r="E5327" s="31"/>
      <c r="F5327" s="31"/>
      <c r="G5327" s="9" t="str">
        <f t="shared" si="166"/>
        <v/>
      </c>
      <c r="H5327" s="52" t="str">
        <f t="shared" si="167"/>
        <v/>
      </c>
    </row>
    <row r="5328" spans="1:8">
      <c r="A5328" s="48" t="str">
        <f>('ANNEXURE B &amp; C'!AN$3)</f>
        <v>440301</v>
      </c>
      <c r="B5328" s="2">
        <v>1030001</v>
      </c>
      <c r="C5328" s="2" t="s">
        <v>17</v>
      </c>
      <c r="D5328" s="20">
        <v>37189</v>
      </c>
      <c r="E5328" s="20">
        <v>18658.86</v>
      </c>
      <c r="F5328" s="38">
        <f>('ANNEXURE B &amp; C'!AN$25)</f>
        <v>37354</v>
      </c>
      <c r="G5328" s="9" t="str">
        <f t="shared" si="166"/>
        <v/>
      </c>
      <c r="H5328" s="52">
        <f t="shared" si="167"/>
        <v>4.436795826722956E-3</v>
      </c>
    </row>
    <row r="5329" spans="1:8">
      <c r="A5329" s="48" t="str">
        <f>('ANNEXURE B &amp; C'!AN$3)</f>
        <v>440301</v>
      </c>
      <c r="B5329" s="2">
        <v>1030002</v>
      </c>
      <c r="C5329" s="2" t="s">
        <v>18</v>
      </c>
      <c r="D5329" s="20">
        <v>56059</v>
      </c>
      <c r="E5329" s="20">
        <v>27400.32</v>
      </c>
      <c r="F5329" s="38">
        <f>('ANNEXURE B &amp; C'!AN$26)</f>
        <v>53336</v>
      </c>
      <c r="G5329" s="9" t="str">
        <f t="shared" si="166"/>
        <v/>
      </c>
      <c r="H5329" s="52">
        <f t="shared" si="167"/>
        <v>-4.8573824006849925E-2</v>
      </c>
    </row>
    <row r="5330" spans="1:8">
      <c r="A5330" s="48" t="str">
        <f>('ANNEXURE B &amp; C'!AN$3)</f>
        <v>440301</v>
      </c>
      <c r="B5330" s="2">
        <v>1030003</v>
      </c>
      <c r="C5330" s="2" t="s">
        <v>19</v>
      </c>
      <c r="D5330" s="20">
        <v>120377</v>
      </c>
      <c r="E5330" s="20">
        <v>60258.66</v>
      </c>
      <c r="F5330" s="38">
        <f>('ANNEXURE B &amp; C'!AN$27)</f>
        <v>120912</v>
      </c>
      <c r="G5330" s="9" t="str">
        <f t="shared" si="166"/>
        <v/>
      </c>
      <c r="H5330" s="52">
        <f t="shared" si="167"/>
        <v>4.4443706023575931E-3</v>
      </c>
    </row>
    <row r="5331" spans="1:8">
      <c r="A5331" s="48" t="str">
        <f>('ANNEXURE B &amp; C'!AN$3)</f>
        <v>440301</v>
      </c>
      <c r="B5331" s="2">
        <v>1030004</v>
      </c>
      <c r="C5331" s="2" t="s">
        <v>20</v>
      </c>
      <c r="D5331" s="20">
        <v>0</v>
      </c>
      <c r="E5331" s="20">
        <v>0</v>
      </c>
      <c r="F5331" s="38">
        <f>('ANNEXURE B &amp; C'!AN$28)</f>
        <v>0</v>
      </c>
      <c r="G5331" s="9" t="str">
        <f t="shared" si="166"/>
        <v/>
      </c>
      <c r="H5331" s="52" t="str">
        <f t="shared" si="167"/>
        <v/>
      </c>
    </row>
    <row r="5332" spans="1:8">
      <c r="A5332" s="48" t="str">
        <f>('ANNEXURE B &amp; C'!AN$3)</f>
        <v>440301</v>
      </c>
      <c r="B5332" s="3">
        <v>1039990</v>
      </c>
      <c r="C5332" s="3" t="s">
        <v>21</v>
      </c>
      <c r="D5332" s="39">
        <v>213625</v>
      </c>
      <c r="E5332" s="39">
        <v>106317.84</v>
      </c>
      <c r="F5332" s="39">
        <f>SUM(F5328:F5331)</f>
        <v>211602</v>
      </c>
      <c r="G5332" s="9" t="str">
        <f t="shared" si="166"/>
        <v/>
      </c>
      <c r="H5332" s="52">
        <f t="shared" si="167"/>
        <v>-9.4698654183733178E-3</v>
      </c>
    </row>
    <row r="5333" spans="1:8">
      <c r="B5333" s="1"/>
      <c r="C5333" s="1"/>
      <c r="D5333" s="31"/>
      <c r="E5333" s="31"/>
      <c r="F5333" s="31"/>
      <c r="G5333" s="9" t="str">
        <f t="shared" si="166"/>
        <v/>
      </c>
      <c r="H5333" s="52" t="str">
        <f t="shared" si="167"/>
        <v/>
      </c>
    </row>
    <row r="5334" spans="1:8">
      <c r="A5334" s="48" t="str">
        <f>('ANNEXURE B &amp; C'!AN$3)</f>
        <v>440301</v>
      </c>
      <c r="B5334" s="1">
        <v>1040000</v>
      </c>
      <c r="C5334" s="1" t="s">
        <v>22</v>
      </c>
      <c r="D5334" s="31"/>
      <c r="E5334" s="31"/>
      <c r="F5334" s="31"/>
      <c r="G5334" s="9" t="str">
        <f t="shared" si="166"/>
        <v/>
      </c>
      <c r="H5334" s="52" t="str">
        <f t="shared" si="167"/>
        <v/>
      </c>
    </row>
    <row r="5335" spans="1:8">
      <c r="A5335" s="48" t="str">
        <f>('ANNEXURE B &amp; C'!AN$3)</f>
        <v>440301</v>
      </c>
      <c r="B5335" s="2">
        <v>1040001</v>
      </c>
      <c r="C5335" s="2" t="s">
        <v>23</v>
      </c>
      <c r="D5335" s="20">
        <v>0</v>
      </c>
      <c r="E5335" s="20">
        <v>0</v>
      </c>
      <c r="F5335" s="38">
        <f>('ANNEXURE B &amp; C'!AN$32)</f>
        <v>0</v>
      </c>
      <c r="G5335" s="9" t="str">
        <f t="shared" si="166"/>
        <v/>
      </c>
      <c r="H5335" s="52" t="str">
        <f t="shared" si="167"/>
        <v/>
      </c>
    </row>
    <row r="5336" spans="1:8">
      <c r="A5336" s="48" t="str">
        <f>('ANNEXURE B &amp; C'!AN$3)</f>
        <v>440301</v>
      </c>
      <c r="B5336" s="2">
        <v>1040002</v>
      </c>
      <c r="C5336" s="2" t="s">
        <v>24</v>
      </c>
      <c r="D5336" s="20">
        <v>0</v>
      </c>
      <c r="E5336" s="20">
        <v>0</v>
      </c>
      <c r="F5336" s="38">
        <f>('ANNEXURE B &amp; C'!AN$33)</f>
        <v>0</v>
      </c>
      <c r="G5336" s="9" t="str">
        <f t="shared" si="166"/>
        <v/>
      </c>
      <c r="H5336" s="52" t="str">
        <f t="shared" si="167"/>
        <v/>
      </c>
    </row>
    <row r="5337" spans="1:8">
      <c r="A5337" s="48" t="str">
        <f>('ANNEXURE B &amp; C'!AN$3)</f>
        <v>440301</v>
      </c>
      <c r="B5337" s="2">
        <v>1040003</v>
      </c>
      <c r="C5337" s="2" t="s">
        <v>25</v>
      </c>
      <c r="D5337" s="20">
        <v>0</v>
      </c>
      <c r="E5337" s="20">
        <v>0</v>
      </c>
      <c r="F5337" s="38">
        <f>('ANNEXURE B &amp; C'!AN$34)</f>
        <v>0</v>
      </c>
      <c r="G5337" s="9" t="str">
        <f t="shared" si="166"/>
        <v/>
      </c>
      <c r="H5337" s="52" t="str">
        <f t="shared" si="167"/>
        <v/>
      </c>
    </row>
    <row r="5338" spans="1:8">
      <c r="A5338" s="48" t="str">
        <f>('ANNEXURE B &amp; C'!AN$3)</f>
        <v>440301</v>
      </c>
      <c r="B5338" s="2">
        <v>1040004</v>
      </c>
      <c r="C5338" s="2" t="s">
        <v>26</v>
      </c>
      <c r="D5338" s="20">
        <v>0</v>
      </c>
      <c r="E5338" s="20">
        <v>0</v>
      </c>
      <c r="F5338" s="38">
        <f>('ANNEXURE B &amp; C'!AN$35)</f>
        <v>0</v>
      </c>
      <c r="G5338" s="9" t="str">
        <f t="shared" si="166"/>
        <v/>
      </c>
      <c r="H5338" s="52" t="str">
        <f t="shared" si="167"/>
        <v/>
      </c>
    </row>
    <row r="5339" spans="1:8">
      <c r="A5339" s="48" t="str">
        <f>('ANNEXURE B &amp; C'!AN$3)</f>
        <v>440301</v>
      </c>
      <c r="B5339" s="2">
        <v>1040005</v>
      </c>
      <c r="C5339" s="2" t="s">
        <v>27</v>
      </c>
      <c r="D5339" s="20">
        <v>0</v>
      </c>
      <c r="E5339" s="20">
        <v>0</v>
      </c>
      <c r="F5339" s="38">
        <f>('ANNEXURE B &amp; C'!AN$36)</f>
        <v>0</v>
      </c>
      <c r="G5339" s="9" t="str">
        <f t="shared" si="166"/>
        <v/>
      </c>
      <c r="H5339" s="52" t="str">
        <f t="shared" si="167"/>
        <v/>
      </c>
    </row>
    <row r="5340" spans="1:8">
      <c r="A5340" s="48" t="str">
        <f>('ANNEXURE B &amp; C'!AN$3)</f>
        <v>440301</v>
      </c>
      <c r="B5340" s="2">
        <v>1040006</v>
      </c>
      <c r="C5340" s="2" t="s">
        <v>28</v>
      </c>
      <c r="D5340" s="20">
        <v>0</v>
      </c>
      <c r="E5340" s="20">
        <v>0</v>
      </c>
      <c r="F5340" s="38">
        <f>('ANNEXURE B &amp; C'!AN$37)</f>
        <v>0</v>
      </c>
      <c r="G5340" s="9" t="str">
        <f t="shared" si="166"/>
        <v/>
      </c>
      <c r="H5340" s="52" t="str">
        <f t="shared" si="167"/>
        <v/>
      </c>
    </row>
    <row r="5341" spans="1:8">
      <c r="A5341" s="48" t="str">
        <f>('ANNEXURE B &amp; C'!AN$3)</f>
        <v>440301</v>
      </c>
      <c r="B5341" s="2">
        <v>1040007</v>
      </c>
      <c r="C5341" s="2" t="s">
        <v>29</v>
      </c>
      <c r="D5341" s="20">
        <v>0</v>
      </c>
      <c r="E5341" s="20">
        <v>0</v>
      </c>
      <c r="F5341" s="38">
        <f>('ANNEXURE B &amp; C'!AN$38)</f>
        <v>0</v>
      </c>
      <c r="G5341" s="9" t="str">
        <f t="shared" si="166"/>
        <v/>
      </c>
      <c r="H5341" s="52" t="str">
        <f t="shared" si="167"/>
        <v/>
      </c>
    </row>
    <row r="5342" spans="1:8">
      <c r="A5342" s="48" t="str">
        <f>('ANNEXURE B &amp; C'!AN$3)</f>
        <v>440301</v>
      </c>
      <c r="B5342" s="2">
        <v>1040008</v>
      </c>
      <c r="C5342" s="2" t="s">
        <v>30</v>
      </c>
      <c r="D5342" s="20">
        <v>0</v>
      </c>
      <c r="E5342" s="20">
        <v>0</v>
      </c>
      <c r="F5342" s="38">
        <f>('ANNEXURE B &amp; C'!AN$39)</f>
        <v>0</v>
      </c>
      <c r="G5342" s="9" t="str">
        <f t="shared" si="166"/>
        <v/>
      </c>
      <c r="H5342" s="52" t="str">
        <f t="shared" si="167"/>
        <v/>
      </c>
    </row>
    <row r="5343" spans="1:8">
      <c r="A5343" s="48" t="str">
        <f>('ANNEXURE B &amp; C'!AN$3)</f>
        <v>440301</v>
      </c>
      <c r="B5343" s="3">
        <v>1049990</v>
      </c>
      <c r="C5343" s="3" t="s">
        <v>31</v>
      </c>
      <c r="D5343" s="39">
        <v>0</v>
      </c>
      <c r="E5343" s="39">
        <v>0</v>
      </c>
      <c r="F5343" s="39">
        <f>SUM(F5335:F5342)</f>
        <v>0</v>
      </c>
      <c r="G5343" s="9" t="str">
        <f t="shared" si="166"/>
        <v/>
      </c>
      <c r="H5343" s="52" t="str">
        <f t="shared" si="167"/>
        <v/>
      </c>
    </row>
    <row r="5344" spans="1:8">
      <c r="B5344" s="1"/>
      <c r="C5344" s="1"/>
      <c r="D5344" s="31"/>
      <c r="E5344" s="31"/>
      <c r="F5344" s="31"/>
      <c r="G5344" s="9" t="str">
        <f t="shared" si="166"/>
        <v/>
      </c>
      <c r="H5344" s="52" t="str">
        <f t="shared" si="167"/>
        <v/>
      </c>
    </row>
    <row r="5345" spans="1:8" ht="15.75" thickBot="1">
      <c r="A5345" s="48" t="str">
        <f>('ANNEXURE B &amp; C'!AN$3)</f>
        <v>440301</v>
      </c>
      <c r="B5345" s="4">
        <v>1049995</v>
      </c>
      <c r="C5345" s="4" t="s">
        <v>32</v>
      </c>
      <c r="D5345" s="40">
        <v>995152</v>
      </c>
      <c r="E5345" s="40">
        <v>486861.67000000004</v>
      </c>
      <c r="F5345" s="40">
        <f>SUM(F5343+F5332+F5325)</f>
        <v>994886</v>
      </c>
      <c r="G5345" s="9" t="str">
        <f t="shared" si="166"/>
        <v/>
      </c>
      <c r="H5345" s="52">
        <f t="shared" si="167"/>
        <v>-2.6729585028216794E-4</v>
      </c>
    </row>
    <row r="5346" spans="1:8" ht="15.75" thickTop="1">
      <c r="B5346" s="1"/>
      <c r="C5346" s="1"/>
      <c r="D5346" s="31"/>
      <c r="E5346" s="31"/>
      <c r="F5346" s="31"/>
      <c r="G5346" s="9" t="str">
        <f t="shared" si="166"/>
        <v/>
      </c>
      <c r="H5346" s="52" t="str">
        <f t="shared" si="167"/>
        <v/>
      </c>
    </row>
    <row r="5347" spans="1:8">
      <c r="A5347" s="48" t="str">
        <f>('ANNEXURE B &amp; C'!AN$3)</f>
        <v>440301</v>
      </c>
      <c r="B5347" s="1">
        <v>1050000</v>
      </c>
      <c r="C5347" s="1" t="s">
        <v>33</v>
      </c>
      <c r="D5347" s="31"/>
      <c r="E5347" s="31"/>
      <c r="F5347" s="31"/>
      <c r="G5347" s="9" t="str">
        <f t="shared" si="166"/>
        <v/>
      </c>
      <c r="H5347" s="52" t="str">
        <f t="shared" si="167"/>
        <v/>
      </c>
    </row>
    <row r="5348" spans="1:8">
      <c r="B5348" s="1"/>
      <c r="C5348" s="1"/>
      <c r="D5348" s="31"/>
      <c r="E5348" s="31"/>
      <c r="F5348" s="31"/>
      <c r="G5348" s="9" t="str">
        <f t="shared" si="166"/>
        <v/>
      </c>
      <c r="H5348" s="52" t="str">
        <f t="shared" si="167"/>
        <v/>
      </c>
    </row>
    <row r="5349" spans="1:8">
      <c r="A5349" s="48" t="str">
        <f>('ANNEXURE B &amp; C'!AN$3)</f>
        <v>440301</v>
      </c>
      <c r="B5349" s="1">
        <v>1060000</v>
      </c>
      <c r="C5349" s="1" t="s">
        <v>34</v>
      </c>
      <c r="D5349" s="31"/>
      <c r="E5349" s="31"/>
      <c r="F5349" s="31"/>
      <c r="G5349" s="9" t="str">
        <f t="shared" si="166"/>
        <v/>
      </c>
      <c r="H5349" s="52" t="str">
        <f t="shared" si="167"/>
        <v/>
      </c>
    </row>
    <row r="5350" spans="1:8">
      <c r="A5350" s="48" t="str">
        <f>('ANNEXURE B &amp; C'!AN$3)</f>
        <v>440301</v>
      </c>
      <c r="B5350" s="2">
        <v>1060001</v>
      </c>
      <c r="C5350" s="2" t="s">
        <v>35</v>
      </c>
      <c r="D5350" s="20">
        <v>0</v>
      </c>
      <c r="E5350" s="20">
        <v>0</v>
      </c>
      <c r="F5350" s="38">
        <f>('ANNEXURE B &amp; C'!AN$47)</f>
        <v>0</v>
      </c>
      <c r="G5350" s="9" t="str">
        <f t="shared" si="166"/>
        <v/>
      </c>
      <c r="H5350" s="52" t="str">
        <f t="shared" si="167"/>
        <v/>
      </c>
    </row>
    <row r="5351" spans="1:8">
      <c r="A5351" s="48" t="str">
        <f>('ANNEXURE B &amp; C'!AN$3)</f>
        <v>440301</v>
      </c>
      <c r="B5351" s="2">
        <v>1060003</v>
      </c>
      <c r="C5351" s="2" t="s">
        <v>36</v>
      </c>
      <c r="D5351" s="20">
        <v>0</v>
      </c>
      <c r="E5351" s="20">
        <v>0</v>
      </c>
      <c r="F5351" s="38">
        <f>('ANNEXURE B &amp; C'!AN$48)</f>
        <v>0</v>
      </c>
      <c r="G5351" s="9" t="str">
        <f t="shared" si="166"/>
        <v/>
      </c>
      <c r="H5351" s="52" t="str">
        <f t="shared" si="167"/>
        <v/>
      </c>
    </row>
    <row r="5352" spans="1:8">
      <c r="A5352" s="48" t="str">
        <f>('ANNEXURE B &amp; C'!AN$3)</f>
        <v>440301</v>
      </c>
      <c r="B5352" s="2">
        <v>1060090</v>
      </c>
      <c r="C5352" s="2" t="s">
        <v>37</v>
      </c>
      <c r="D5352" s="20">
        <v>0</v>
      </c>
      <c r="E5352" s="20">
        <v>0</v>
      </c>
      <c r="F5352" s="38">
        <f>('ANNEXURE B &amp; C'!AN$49)</f>
        <v>0</v>
      </c>
      <c r="G5352" s="9" t="str">
        <f t="shared" si="166"/>
        <v/>
      </c>
      <c r="H5352" s="52" t="str">
        <f t="shared" si="167"/>
        <v/>
      </c>
    </row>
    <row r="5353" spans="1:8">
      <c r="A5353" s="48" t="str">
        <f>('ANNEXURE B &amp; C'!AN$3)</f>
        <v>440301</v>
      </c>
      <c r="B5353" s="2">
        <v>1060100</v>
      </c>
      <c r="C5353" s="2" t="s">
        <v>38</v>
      </c>
      <c r="D5353" s="20">
        <v>0</v>
      </c>
      <c r="E5353" s="20">
        <v>0</v>
      </c>
      <c r="F5353" s="38">
        <f>('ANNEXURE B &amp; C'!AN$50)</f>
        <v>0</v>
      </c>
      <c r="G5353" s="9" t="str">
        <f t="shared" si="166"/>
        <v/>
      </c>
      <c r="H5353" s="52" t="str">
        <f t="shared" si="167"/>
        <v/>
      </c>
    </row>
    <row r="5354" spans="1:8">
      <c r="A5354" s="48" t="str">
        <f>('ANNEXURE B &amp; C'!AN$3)</f>
        <v>440301</v>
      </c>
      <c r="B5354" s="2">
        <v>1060200</v>
      </c>
      <c r="C5354" s="2" t="s">
        <v>39</v>
      </c>
      <c r="D5354" s="20">
        <v>0</v>
      </c>
      <c r="E5354" s="20">
        <v>0</v>
      </c>
      <c r="F5354" s="38">
        <f>('ANNEXURE B &amp; C'!AN$51)</f>
        <v>0</v>
      </c>
      <c r="G5354" s="9" t="str">
        <f t="shared" si="166"/>
        <v/>
      </c>
      <c r="H5354" s="52" t="str">
        <f t="shared" si="167"/>
        <v/>
      </c>
    </row>
    <row r="5355" spans="1:8">
      <c r="A5355" s="48" t="str">
        <f>('ANNEXURE B &amp; C'!AN$3)</f>
        <v>440301</v>
      </c>
      <c r="B5355" s="2">
        <v>1060201</v>
      </c>
      <c r="C5355" s="2" t="s">
        <v>40</v>
      </c>
      <c r="D5355" s="20">
        <v>0</v>
      </c>
      <c r="E5355" s="20">
        <v>0</v>
      </c>
      <c r="F5355" s="38">
        <f>('ANNEXURE B &amp; C'!AN$52)</f>
        <v>0</v>
      </c>
      <c r="G5355" s="9" t="str">
        <f t="shared" si="166"/>
        <v/>
      </c>
      <c r="H5355" s="52" t="str">
        <f t="shared" si="167"/>
        <v/>
      </c>
    </row>
    <row r="5356" spans="1:8">
      <c r="A5356" s="48" t="str">
        <f>('ANNEXURE B &amp; C'!AN$3)</f>
        <v>440301</v>
      </c>
      <c r="B5356" s="2">
        <v>1060204</v>
      </c>
      <c r="C5356" s="2" t="s">
        <v>41</v>
      </c>
      <c r="D5356" s="20">
        <v>0</v>
      </c>
      <c r="E5356" s="20">
        <v>0</v>
      </c>
      <c r="F5356" s="38">
        <f>('ANNEXURE B &amp; C'!AN$53)</f>
        <v>0</v>
      </c>
      <c r="G5356" s="9" t="str">
        <f t="shared" si="166"/>
        <v/>
      </c>
      <c r="H5356" s="52" t="str">
        <f t="shared" si="167"/>
        <v/>
      </c>
    </row>
    <row r="5357" spans="1:8">
      <c r="A5357" s="48" t="str">
        <f>('ANNEXURE B &amp; C'!AN$3)</f>
        <v>440301</v>
      </c>
      <c r="B5357" s="2">
        <v>1060205</v>
      </c>
      <c r="C5357" s="2" t="s">
        <v>42</v>
      </c>
      <c r="D5357" s="20">
        <v>0</v>
      </c>
      <c r="E5357" s="20">
        <v>0</v>
      </c>
      <c r="F5357" s="38">
        <f>('ANNEXURE B &amp; C'!AN$54)</f>
        <v>0</v>
      </c>
      <c r="G5357" s="9" t="str">
        <f t="shared" si="166"/>
        <v/>
      </c>
      <c r="H5357" s="52" t="str">
        <f t="shared" si="167"/>
        <v/>
      </c>
    </row>
    <row r="5358" spans="1:8">
      <c r="A5358" s="48" t="str">
        <f>('ANNEXURE B &amp; C'!AN$3)</f>
        <v>440301</v>
      </c>
      <c r="B5358" s="2">
        <v>1060207</v>
      </c>
      <c r="C5358" s="2" t="s">
        <v>43</v>
      </c>
      <c r="D5358" s="20">
        <v>0</v>
      </c>
      <c r="E5358" s="20">
        <v>0</v>
      </c>
      <c r="F5358" s="38">
        <f>('ANNEXURE B &amp; C'!AN$55)</f>
        <v>0</v>
      </c>
      <c r="G5358" s="9" t="str">
        <f t="shared" si="166"/>
        <v/>
      </c>
      <c r="H5358" s="52" t="str">
        <f t="shared" si="167"/>
        <v/>
      </c>
    </row>
    <row r="5359" spans="1:8">
      <c r="A5359" s="48" t="str">
        <f>('ANNEXURE B &amp; C'!AN$3)</f>
        <v>440301</v>
      </c>
      <c r="B5359" s="2">
        <v>1060208</v>
      </c>
      <c r="C5359" s="2" t="s">
        <v>44</v>
      </c>
      <c r="D5359" s="20">
        <v>12600</v>
      </c>
      <c r="E5359" s="20">
        <v>0</v>
      </c>
      <c r="F5359" s="38">
        <f>('ANNEXURE B &amp; C'!AN$56)</f>
        <v>5000</v>
      </c>
      <c r="G5359" s="9" t="s">
        <v>363</v>
      </c>
      <c r="H5359" s="52">
        <f t="shared" si="167"/>
        <v>-0.60317460317460314</v>
      </c>
    </row>
    <row r="5360" spans="1:8">
      <c r="A5360" s="48" t="str">
        <f>('ANNEXURE B &amp; C'!AN$3)</f>
        <v>440301</v>
      </c>
      <c r="B5360" s="2">
        <v>1060209</v>
      </c>
      <c r="C5360" s="2" t="s">
        <v>45</v>
      </c>
      <c r="D5360" s="20">
        <v>0</v>
      </c>
      <c r="E5360" s="20">
        <v>0</v>
      </c>
      <c r="F5360" s="38">
        <f>('ANNEXURE B &amp; C'!AN$57)</f>
        <v>0</v>
      </c>
      <c r="G5360" s="9" t="str">
        <f t="shared" si="166"/>
        <v/>
      </c>
      <c r="H5360" s="52" t="str">
        <f t="shared" si="167"/>
        <v/>
      </c>
    </row>
    <row r="5361" spans="1:8">
      <c r="A5361" s="48" t="str">
        <f>('ANNEXURE B &amp; C'!AN$3)</f>
        <v>440301</v>
      </c>
      <c r="B5361" s="2">
        <v>1060210</v>
      </c>
      <c r="C5361" s="2" t="s">
        <v>46</v>
      </c>
      <c r="D5361" s="20">
        <v>0</v>
      </c>
      <c r="E5361" s="20">
        <v>0</v>
      </c>
      <c r="F5361" s="38">
        <f>('ANNEXURE B &amp; C'!AN$58)</f>
        <v>0</v>
      </c>
      <c r="G5361" s="9" t="str">
        <f t="shared" si="166"/>
        <v/>
      </c>
      <c r="H5361" s="52" t="str">
        <f t="shared" si="167"/>
        <v/>
      </c>
    </row>
    <row r="5362" spans="1:8">
      <c r="A5362" s="48" t="str">
        <f>('ANNEXURE B &amp; C'!AN$3)</f>
        <v>440301</v>
      </c>
      <c r="B5362" s="2">
        <v>1060303</v>
      </c>
      <c r="C5362" s="2" t="s">
        <v>47</v>
      </c>
      <c r="D5362" s="20">
        <v>0</v>
      </c>
      <c r="E5362" s="20">
        <v>0</v>
      </c>
      <c r="F5362" s="38">
        <f>('ANNEXURE B &amp; C'!AN$59)</f>
        <v>0</v>
      </c>
      <c r="G5362" s="9" t="str">
        <f t="shared" si="166"/>
        <v/>
      </c>
      <c r="H5362" s="52" t="str">
        <f t="shared" si="167"/>
        <v/>
      </c>
    </row>
    <row r="5363" spans="1:8">
      <c r="A5363" s="48" t="str">
        <f>('ANNEXURE B &amp; C'!AN$3)</f>
        <v>440301</v>
      </c>
      <c r="B5363" s="2">
        <v>1060304</v>
      </c>
      <c r="C5363" s="2" t="s">
        <v>48</v>
      </c>
      <c r="D5363" s="20">
        <v>0</v>
      </c>
      <c r="E5363" s="20">
        <v>0</v>
      </c>
      <c r="F5363" s="38">
        <f>('ANNEXURE B &amp; C'!AN$60)</f>
        <v>0</v>
      </c>
      <c r="G5363" s="9" t="str">
        <f t="shared" si="166"/>
        <v/>
      </c>
      <c r="H5363" s="52" t="str">
        <f t="shared" si="167"/>
        <v/>
      </c>
    </row>
    <row r="5364" spans="1:8">
      <c r="A5364" s="48" t="str">
        <f>('ANNEXURE B &amp; C'!AN$3)</f>
        <v>440301</v>
      </c>
      <c r="B5364" s="2">
        <v>1060305</v>
      </c>
      <c r="C5364" s="2" t="s">
        <v>49</v>
      </c>
      <c r="D5364" s="20">
        <v>0</v>
      </c>
      <c r="E5364" s="20">
        <v>0</v>
      </c>
      <c r="F5364" s="38">
        <f>('ANNEXURE B &amp; C'!AN$61)</f>
        <v>0</v>
      </c>
      <c r="G5364" s="9" t="str">
        <f t="shared" si="166"/>
        <v/>
      </c>
      <c r="H5364" s="52" t="str">
        <f t="shared" si="167"/>
        <v/>
      </c>
    </row>
    <row r="5365" spans="1:8">
      <c r="A5365" s="48" t="str">
        <f>('ANNEXURE B &amp; C'!AN$3)</f>
        <v>440301</v>
      </c>
      <c r="B5365" s="2">
        <v>1060400</v>
      </c>
      <c r="C5365" s="2" t="s">
        <v>50</v>
      </c>
      <c r="D5365" s="20">
        <v>0</v>
      </c>
      <c r="E5365" s="20">
        <v>0</v>
      </c>
      <c r="F5365" s="38">
        <f>('ANNEXURE B &amp; C'!AN$62)</f>
        <v>0</v>
      </c>
      <c r="G5365" s="9" t="str">
        <f t="shared" si="166"/>
        <v/>
      </c>
      <c r="H5365" s="52" t="str">
        <f t="shared" si="167"/>
        <v/>
      </c>
    </row>
    <row r="5366" spans="1:8">
      <c r="A5366" s="48" t="str">
        <f>('ANNEXURE B &amp; C'!AN$3)</f>
        <v>440301</v>
      </c>
      <c r="B5366" s="2">
        <v>1060401</v>
      </c>
      <c r="C5366" s="2" t="s">
        <v>51</v>
      </c>
      <c r="D5366" s="20">
        <v>0</v>
      </c>
      <c r="E5366" s="20">
        <v>0</v>
      </c>
      <c r="F5366" s="38">
        <f>('ANNEXURE B &amp; C'!AN$63)</f>
        <v>0</v>
      </c>
      <c r="G5366" s="9" t="str">
        <f t="shared" si="166"/>
        <v/>
      </c>
      <c r="H5366" s="52" t="str">
        <f t="shared" si="167"/>
        <v/>
      </c>
    </row>
    <row r="5367" spans="1:8">
      <c r="A5367" s="48" t="str">
        <f>('ANNEXURE B &amp; C'!AN$3)</f>
        <v>440301</v>
      </c>
      <c r="B5367" s="2">
        <v>1060402</v>
      </c>
      <c r="C5367" s="2" t="s">
        <v>52</v>
      </c>
      <c r="D5367" s="20">
        <v>5250</v>
      </c>
      <c r="E5367" s="20">
        <v>4038.74</v>
      </c>
      <c r="F5367" s="38">
        <f>('ANNEXURE B &amp; C'!AN$64)</f>
        <v>4670</v>
      </c>
      <c r="G5367" s="9" t="str">
        <f t="shared" si="166"/>
        <v/>
      </c>
      <c r="H5367" s="52">
        <f t="shared" si="167"/>
        <v>-0.11047619047619048</v>
      </c>
    </row>
    <row r="5368" spans="1:8">
      <c r="A5368" s="48" t="str">
        <f>('ANNEXURE B &amp; C'!AN$3)</f>
        <v>440301</v>
      </c>
      <c r="B5368" s="2">
        <v>1060403</v>
      </c>
      <c r="C5368" s="2" t="s">
        <v>53</v>
      </c>
      <c r="D5368" s="20">
        <v>0</v>
      </c>
      <c r="E5368" s="20">
        <v>0</v>
      </c>
      <c r="F5368" s="38">
        <f>('ANNEXURE B &amp; C'!AN$65)</f>
        <v>0</v>
      </c>
      <c r="G5368" s="9" t="str">
        <f t="shared" si="166"/>
        <v/>
      </c>
      <c r="H5368" s="52" t="str">
        <f t="shared" si="167"/>
        <v/>
      </c>
    </row>
    <row r="5369" spans="1:8">
      <c r="A5369" s="48" t="str">
        <f>('ANNEXURE B &amp; C'!AN$3)</f>
        <v>440301</v>
      </c>
      <c r="B5369" s="2">
        <v>1060404</v>
      </c>
      <c r="C5369" s="2" t="s">
        <v>54</v>
      </c>
      <c r="D5369" s="20">
        <v>0</v>
      </c>
      <c r="E5369" s="20">
        <v>0</v>
      </c>
      <c r="F5369" s="38">
        <f>('ANNEXURE B &amp; C'!AN$66)</f>
        <v>0</v>
      </c>
      <c r="G5369" s="9" t="str">
        <f t="shared" si="166"/>
        <v/>
      </c>
      <c r="H5369" s="52" t="str">
        <f t="shared" si="167"/>
        <v/>
      </c>
    </row>
    <row r="5370" spans="1:8">
      <c r="A5370" s="48" t="str">
        <f>('ANNEXURE B &amp; C'!AN$3)</f>
        <v>440301</v>
      </c>
      <c r="B5370" s="2">
        <v>1060405</v>
      </c>
      <c r="C5370" s="2" t="s">
        <v>55</v>
      </c>
      <c r="D5370" s="20">
        <v>0</v>
      </c>
      <c r="E5370" s="20">
        <v>0</v>
      </c>
      <c r="F5370" s="38">
        <f>('ANNEXURE B &amp; C'!AN$67)</f>
        <v>0</v>
      </c>
      <c r="G5370" s="9" t="str">
        <f t="shared" si="166"/>
        <v/>
      </c>
      <c r="H5370" s="52" t="str">
        <f t="shared" si="167"/>
        <v/>
      </c>
    </row>
    <row r="5371" spans="1:8">
      <c r="A5371" s="48" t="str">
        <f>('ANNEXURE B &amp; C'!AN$3)</f>
        <v>440301</v>
      </c>
      <c r="B5371" s="2">
        <v>1060601</v>
      </c>
      <c r="C5371" s="2" t="s">
        <v>56</v>
      </c>
      <c r="D5371" s="20">
        <v>0</v>
      </c>
      <c r="E5371" s="20">
        <v>0</v>
      </c>
      <c r="F5371" s="38">
        <f>('ANNEXURE B &amp; C'!AN$68)</f>
        <v>0</v>
      </c>
      <c r="G5371" s="9" t="str">
        <f t="shared" si="166"/>
        <v/>
      </c>
      <c r="H5371" s="52" t="str">
        <f t="shared" si="167"/>
        <v/>
      </c>
    </row>
    <row r="5372" spans="1:8">
      <c r="A5372" s="48" t="str">
        <f>('ANNEXURE B &amp; C'!AN$3)</f>
        <v>440301</v>
      </c>
      <c r="B5372" s="2">
        <v>1060701</v>
      </c>
      <c r="C5372" s="2" t="s">
        <v>57</v>
      </c>
      <c r="D5372" s="20">
        <v>0</v>
      </c>
      <c r="E5372" s="20">
        <v>0</v>
      </c>
      <c r="F5372" s="38">
        <f>('ANNEXURE B &amp; C'!AN$69)</f>
        <v>0</v>
      </c>
      <c r="G5372" s="9" t="str">
        <f t="shared" si="166"/>
        <v/>
      </c>
      <c r="H5372" s="52" t="str">
        <f t="shared" si="167"/>
        <v/>
      </c>
    </row>
    <row r="5373" spans="1:8">
      <c r="A5373" s="48" t="str">
        <f>('ANNEXURE B &amp; C'!AN$3)</f>
        <v>440301</v>
      </c>
      <c r="B5373" s="2">
        <v>1060702</v>
      </c>
      <c r="C5373" s="2" t="s">
        <v>58</v>
      </c>
      <c r="D5373" s="20">
        <v>0</v>
      </c>
      <c r="E5373" s="20">
        <v>0</v>
      </c>
      <c r="F5373" s="38">
        <f>('ANNEXURE B &amp; C'!AN$70)</f>
        <v>0</v>
      </c>
      <c r="G5373" s="9" t="str">
        <f t="shared" si="166"/>
        <v/>
      </c>
      <c r="H5373" s="52" t="str">
        <f t="shared" si="167"/>
        <v/>
      </c>
    </row>
    <row r="5374" spans="1:8">
      <c r="A5374" s="48" t="str">
        <f>('ANNEXURE B &amp; C'!AN$3)</f>
        <v>440301</v>
      </c>
      <c r="B5374" s="2">
        <v>1061101</v>
      </c>
      <c r="C5374" s="2" t="s">
        <v>59</v>
      </c>
      <c r="D5374" s="20">
        <v>0</v>
      </c>
      <c r="E5374" s="20">
        <v>0</v>
      </c>
      <c r="F5374" s="38">
        <f>('ANNEXURE B &amp; C'!AN$71)</f>
        <v>0</v>
      </c>
      <c r="G5374" s="9" t="str">
        <f t="shared" si="166"/>
        <v/>
      </c>
      <c r="H5374" s="52" t="str">
        <f t="shared" si="167"/>
        <v/>
      </c>
    </row>
    <row r="5375" spans="1:8">
      <c r="A5375" s="48" t="str">
        <f>('ANNEXURE B &amp; C'!AN$3)</f>
        <v>440301</v>
      </c>
      <c r="B5375" s="2">
        <v>1061102</v>
      </c>
      <c r="C5375" s="2" t="s">
        <v>60</v>
      </c>
      <c r="D5375" s="20">
        <v>0</v>
      </c>
      <c r="E5375" s="20">
        <v>0</v>
      </c>
      <c r="F5375" s="38">
        <f>('ANNEXURE B &amp; C'!AN$72)</f>
        <v>0</v>
      </c>
      <c r="G5375" s="9" t="str">
        <f t="shared" si="166"/>
        <v/>
      </c>
      <c r="H5375" s="52" t="str">
        <f t="shared" si="167"/>
        <v/>
      </c>
    </row>
    <row r="5376" spans="1:8">
      <c r="A5376" s="48" t="str">
        <f>('ANNEXURE B &amp; C'!AN$3)</f>
        <v>440301</v>
      </c>
      <c r="B5376" s="2">
        <v>1061104</v>
      </c>
      <c r="C5376" s="2" t="s">
        <v>61</v>
      </c>
      <c r="D5376" s="20">
        <v>0</v>
      </c>
      <c r="E5376" s="20">
        <v>0</v>
      </c>
      <c r="F5376" s="38">
        <f>('ANNEXURE B &amp; C'!AN$73)</f>
        <v>0</v>
      </c>
      <c r="G5376" s="9" t="str">
        <f t="shared" si="166"/>
        <v/>
      </c>
      <c r="H5376" s="52" t="str">
        <f t="shared" si="167"/>
        <v/>
      </c>
    </row>
    <row r="5377" spans="1:8">
      <c r="A5377" s="48" t="str">
        <f>('ANNEXURE B &amp; C'!AN$3)</f>
        <v>440301</v>
      </c>
      <c r="B5377" s="2">
        <v>1061106</v>
      </c>
      <c r="C5377" s="2" t="s">
        <v>62</v>
      </c>
      <c r="D5377" s="20">
        <v>0</v>
      </c>
      <c r="E5377" s="20">
        <v>0</v>
      </c>
      <c r="F5377" s="38">
        <f>('ANNEXURE B &amp; C'!AN$74)</f>
        <v>0</v>
      </c>
      <c r="G5377" s="9" t="str">
        <f t="shared" si="166"/>
        <v/>
      </c>
      <c r="H5377" s="52" t="str">
        <f t="shared" si="167"/>
        <v/>
      </c>
    </row>
    <row r="5378" spans="1:8">
      <c r="A5378" s="48" t="str">
        <f>('ANNEXURE B &amp; C'!AN$3)</f>
        <v>440301</v>
      </c>
      <c r="B5378" s="2">
        <v>1061201</v>
      </c>
      <c r="C5378" s="2" t="s">
        <v>63</v>
      </c>
      <c r="D5378" s="20">
        <v>0</v>
      </c>
      <c r="E5378" s="20">
        <v>0</v>
      </c>
      <c r="F5378" s="38">
        <f>('ANNEXURE B &amp; C'!AN$75)</f>
        <v>0</v>
      </c>
      <c r="G5378" s="9" t="str">
        <f t="shared" si="166"/>
        <v/>
      </c>
      <c r="H5378" s="52" t="str">
        <f t="shared" si="167"/>
        <v/>
      </c>
    </row>
    <row r="5379" spans="1:8">
      <c r="A5379" s="48" t="str">
        <f>('ANNEXURE B &amp; C'!AN$3)</f>
        <v>440301</v>
      </c>
      <c r="B5379" s="2">
        <v>1061203</v>
      </c>
      <c r="C5379" s="2" t="s">
        <v>64</v>
      </c>
      <c r="D5379" s="20">
        <v>0</v>
      </c>
      <c r="E5379" s="20">
        <v>0</v>
      </c>
      <c r="F5379" s="38">
        <f>('ANNEXURE B &amp; C'!AN$76)</f>
        <v>0</v>
      </c>
      <c r="G5379" s="9" t="str">
        <f t="shared" si="166"/>
        <v/>
      </c>
      <c r="H5379" s="52" t="str">
        <f t="shared" si="167"/>
        <v/>
      </c>
    </row>
    <row r="5380" spans="1:8">
      <c r="A5380" s="48" t="str">
        <f>('ANNEXURE B &amp; C'!AN$3)</f>
        <v>440301</v>
      </c>
      <c r="B5380" s="2">
        <v>1061204</v>
      </c>
      <c r="C5380" s="2" t="s">
        <v>65</v>
      </c>
      <c r="D5380" s="20">
        <v>0</v>
      </c>
      <c r="E5380" s="20">
        <v>0</v>
      </c>
      <c r="F5380" s="38">
        <f>('ANNEXURE B &amp; C'!AN$77)</f>
        <v>0</v>
      </c>
      <c r="G5380" s="9" t="str">
        <f t="shared" si="166"/>
        <v/>
      </c>
      <c r="H5380" s="52" t="str">
        <f t="shared" si="167"/>
        <v/>
      </c>
    </row>
    <row r="5381" spans="1:8">
      <c r="A5381" s="48" t="str">
        <f>('ANNEXURE B &amp; C'!AN$3)</f>
        <v>440301</v>
      </c>
      <c r="B5381" s="2">
        <v>1061501</v>
      </c>
      <c r="C5381" s="2" t="s">
        <v>66</v>
      </c>
      <c r="D5381" s="20">
        <v>0</v>
      </c>
      <c r="E5381" s="20">
        <v>0</v>
      </c>
      <c r="F5381" s="38">
        <f>('ANNEXURE B &amp; C'!AN$78)</f>
        <v>0</v>
      </c>
      <c r="G5381" s="9" t="str">
        <f t="shared" si="166"/>
        <v/>
      </c>
      <c r="H5381" s="52" t="str">
        <f t="shared" si="167"/>
        <v/>
      </c>
    </row>
    <row r="5382" spans="1:8">
      <c r="A5382" s="48" t="str">
        <f>('ANNEXURE B &amp; C'!AN$3)</f>
        <v>440301</v>
      </c>
      <c r="B5382" s="2">
        <v>1061502</v>
      </c>
      <c r="C5382" s="2" t="s">
        <v>67</v>
      </c>
      <c r="D5382" s="20">
        <v>0</v>
      </c>
      <c r="E5382" s="20">
        <v>0</v>
      </c>
      <c r="F5382" s="38">
        <f>('ANNEXURE B &amp; C'!AN$79)</f>
        <v>0</v>
      </c>
      <c r="G5382" s="9" t="str">
        <f t="shared" si="166"/>
        <v/>
      </c>
      <c r="H5382" s="52" t="str">
        <f t="shared" si="167"/>
        <v/>
      </c>
    </row>
    <row r="5383" spans="1:8">
      <c r="A5383" s="48" t="str">
        <f>('ANNEXURE B &amp; C'!AN$3)</f>
        <v>440301</v>
      </c>
      <c r="B5383" s="2">
        <v>1061507</v>
      </c>
      <c r="C5383" s="2" t="s">
        <v>68</v>
      </c>
      <c r="D5383" s="20">
        <v>0</v>
      </c>
      <c r="E5383" s="20">
        <v>0</v>
      </c>
      <c r="F5383" s="38">
        <f>('ANNEXURE B &amp; C'!AN$80)</f>
        <v>0</v>
      </c>
      <c r="G5383" s="9" t="str">
        <f t="shared" si="166"/>
        <v/>
      </c>
      <c r="H5383" s="52" t="str">
        <f t="shared" si="167"/>
        <v/>
      </c>
    </row>
    <row r="5384" spans="1:8">
      <c r="A5384" s="48" t="str">
        <f>('ANNEXURE B &amp; C'!AN$3)</f>
        <v>440301</v>
      </c>
      <c r="B5384" s="2">
        <v>1061508</v>
      </c>
      <c r="C5384" s="2" t="s">
        <v>69</v>
      </c>
      <c r="D5384" s="20">
        <v>0</v>
      </c>
      <c r="E5384" s="20">
        <v>0</v>
      </c>
      <c r="F5384" s="38">
        <f>('ANNEXURE B &amp; C'!AN$81)</f>
        <v>0</v>
      </c>
      <c r="G5384" s="9" t="str">
        <f t="shared" si="166"/>
        <v/>
      </c>
      <c r="H5384" s="52" t="str">
        <f t="shared" si="167"/>
        <v/>
      </c>
    </row>
    <row r="5385" spans="1:8">
      <c r="A5385" s="48" t="str">
        <f>('ANNEXURE B &amp; C'!AN$3)</f>
        <v>440301</v>
      </c>
      <c r="B5385" s="2">
        <v>1061701</v>
      </c>
      <c r="C5385" s="2" t="s">
        <v>70</v>
      </c>
      <c r="D5385" s="20">
        <v>0</v>
      </c>
      <c r="E5385" s="20">
        <v>0</v>
      </c>
      <c r="F5385" s="38">
        <f>('ANNEXURE B &amp; C'!AN$82)</f>
        <v>0</v>
      </c>
      <c r="G5385" s="9" t="str">
        <f t="shared" si="166"/>
        <v/>
      </c>
      <c r="H5385" s="52" t="str">
        <f t="shared" si="167"/>
        <v/>
      </c>
    </row>
    <row r="5386" spans="1:8">
      <c r="A5386" s="48" t="str">
        <f>('ANNEXURE B &amp; C'!AN$3)</f>
        <v>440301</v>
      </c>
      <c r="B5386" s="2">
        <v>1061705</v>
      </c>
      <c r="C5386" s="2" t="s">
        <v>71</v>
      </c>
      <c r="D5386" s="20">
        <v>0</v>
      </c>
      <c r="E5386" s="20">
        <v>0</v>
      </c>
      <c r="F5386" s="38">
        <f>('ANNEXURE B &amp; C'!AN$83)</f>
        <v>0</v>
      </c>
      <c r="G5386" s="9" t="str">
        <f t="shared" ref="G5386:G5449" si="168">IF(E5386&lt;0.01,"",IF(E5386&gt;F5386,"BUDGET ERROR - INSUFICIENT",""))</f>
        <v/>
      </c>
      <c r="H5386" s="52" t="str">
        <f t="shared" ref="H5386:H5449" si="169">IF(F5386&lt;0.1,"",IF(D5386=0,"NO ORIGINAL BUDGET",(F5386-D5386)/D5386))</f>
        <v/>
      </c>
    </row>
    <row r="5387" spans="1:8">
      <c r="A5387" s="48" t="str">
        <f>('ANNEXURE B &amp; C'!AN$3)</f>
        <v>440301</v>
      </c>
      <c r="B5387" s="2">
        <v>1061799</v>
      </c>
      <c r="C5387" s="2" t="s">
        <v>72</v>
      </c>
      <c r="D5387" s="20">
        <v>0</v>
      </c>
      <c r="E5387" s="20">
        <v>0</v>
      </c>
      <c r="F5387" s="38">
        <f>('ANNEXURE B &amp; C'!AN$84)</f>
        <v>0</v>
      </c>
      <c r="G5387" s="9" t="str">
        <f t="shared" si="168"/>
        <v/>
      </c>
      <c r="H5387" s="52" t="str">
        <f t="shared" si="169"/>
        <v/>
      </c>
    </row>
    <row r="5388" spans="1:8">
      <c r="A5388" s="48" t="str">
        <f>('ANNEXURE B &amp; C'!AN$3)</f>
        <v>440301</v>
      </c>
      <c r="B5388" s="2">
        <v>1061800</v>
      </c>
      <c r="C5388" s="2" t="s">
        <v>73</v>
      </c>
      <c r="D5388" s="20">
        <v>0</v>
      </c>
      <c r="E5388" s="20">
        <v>0</v>
      </c>
      <c r="F5388" s="38">
        <f>('ANNEXURE B &amp; C'!AN$85)</f>
        <v>0</v>
      </c>
      <c r="G5388" s="9" t="str">
        <f t="shared" si="168"/>
        <v/>
      </c>
      <c r="H5388" s="52" t="str">
        <f t="shared" si="169"/>
        <v/>
      </c>
    </row>
    <row r="5389" spans="1:8">
      <c r="A5389" s="48" t="str">
        <f>('ANNEXURE B &amp; C'!AN$3)</f>
        <v>440301</v>
      </c>
      <c r="B5389" s="2">
        <v>1061801</v>
      </c>
      <c r="C5389" s="2" t="s">
        <v>74</v>
      </c>
      <c r="D5389" s="20">
        <v>0</v>
      </c>
      <c r="E5389" s="20">
        <v>0</v>
      </c>
      <c r="F5389" s="38">
        <f>('ANNEXURE B &amp; C'!AN$86)</f>
        <v>0</v>
      </c>
      <c r="G5389" s="9" t="str">
        <f t="shared" si="168"/>
        <v/>
      </c>
      <c r="H5389" s="52" t="str">
        <f t="shared" si="169"/>
        <v/>
      </c>
    </row>
    <row r="5390" spans="1:8">
      <c r="A5390" s="48" t="str">
        <f>('ANNEXURE B &amp; C'!AN$3)</f>
        <v>440301</v>
      </c>
      <c r="B5390" s="2">
        <v>1061802</v>
      </c>
      <c r="C5390" s="2" t="s">
        <v>75</v>
      </c>
      <c r="D5390" s="20">
        <v>0</v>
      </c>
      <c r="E5390" s="20">
        <v>0</v>
      </c>
      <c r="F5390" s="38">
        <f>('ANNEXURE B &amp; C'!AN$87)</f>
        <v>0</v>
      </c>
      <c r="G5390" s="9" t="str">
        <f t="shared" si="168"/>
        <v/>
      </c>
      <c r="H5390" s="52" t="str">
        <f t="shared" si="169"/>
        <v/>
      </c>
    </row>
    <row r="5391" spans="1:8">
      <c r="A5391" s="48" t="str">
        <f>('ANNEXURE B &amp; C'!AN$3)</f>
        <v>440301</v>
      </c>
      <c r="B5391" s="2">
        <v>1061805</v>
      </c>
      <c r="C5391" s="2" t="s">
        <v>76</v>
      </c>
      <c r="D5391" s="20">
        <v>0</v>
      </c>
      <c r="E5391" s="20">
        <v>0</v>
      </c>
      <c r="F5391" s="38">
        <f>('ANNEXURE B &amp; C'!AN$88)</f>
        <v>0</v>
      </c>
      <c r="G5391" s="9" t="str">
        <f t="shared" si="168"/>
        <v/>
      </c>
      <c r="H5391" s="52" t="str">
        <f t="shared" si="169"/>
        <v/>
      </c>
    </row>
    <row r="5392" spans="1:8">
      <c r="A5392" s="48" t="str">
        <f>('ANNEXURE B &amp; C'!AN$3)</f>
        <v>440301</v>
      </c>
      <c r="B5392" s="2">
        <v>1061806</v>
      </c>
      <c r="C5392" s="2" t="s">
        <v>77</v>
      </c>
      <c r="D5392" s="20">
        <v>27300</v>
      </c>
      <c r="E5392" s="20">
        <v>447.05</v>
      </c>
      <c r="F5392" s="38">
        <f>('ANNEXURE B &amp; C'!AN$89)</f>
        <v>2000</v>
      </c>
      <c r="G5392" s="9" t="str">
        <f t="shared" si="168"/>
        <v/>
      </c>
      <c r="H5392" s="52">
        <f t="shared" si="169"/>
        <v>-0.92673992673992678</v>
      </c>
    </row>
    <row r="5393" spans="1:8">
      <c r="A5393" s="48" t="str">
        <f>('ANNEXURE B &amp; C'!AN$3)</f>
        <v>440301</v>
      </c>
      <c r="B5393" s="2">
        <v>1061899</v>
      </c>
      <c r="C5393" s="2" t="s">
        <v>78</v>
      </c>
      <c r="D5393" s="20">
        <v>0</v>
      </c>
      <c r="E5393" s="20">
        <v>0</v>
      </c>
      <c r="F5393" s="38">
        <f>('ANNEXURE B &amp; C'!AN$90)</f>
        <v>0</v>
      </c>
      <c r="G5393" s="9" t="str">
        <f t="shared" si="168"/>
        <v/>
      </c>
      <c r="H5393" s="52" t="str">
        <f t="shared" si="169"/>
        <v/>
      </c>
    </row>
    <row r="5394" spans="1:8">
      <c r="A5394" s="48" t="str">
        <f>('ANNEXURE B &amp; C'!AN$3)</f>
        <v>440301</v>
      </c>
      <c r="B5394" s="2">
        <v>1061900</v>
      </c>
      <c r="C5394" s="2" t="s">
        <v>79</v>
      </c>
      <c r="D5394" s="20">
        <v>22800</v>
      </c>
      <c r="E5394" s="20">
        <v>5360.52</v>
      </c>
      <c r="F5394" s="38">
        <f>('ANNEXURE B &amp; C'!AN$91)</f>
        <v>19444</v>
      </c>
      <c r="G5394" s="9" t="str">
        <f t="shared" si="168"/>
        <v/>
      </c>
      <c r="H5394" s="52">
        <f t="shared" si="169"/>
        <v>-0.14719298245614035</v>
      </c>
    </row>
    <row r="5395" spans="1:8">
      <c r="A5395" s="48" t="str">
        <f>('ANNEXURE B &amp; C'!AN$3)</f>
        <v>440301</v>
      </c>
      <c r="B5395" s="2">
        <v>1061902</v>
      </c>
      <c r="C5395" s="2" t="s">
        <v>80</v>
      </c>
      <c r="D5395" s="20">
        <v>0</v>
      </c>
      <c r="E5395" s="20">
        <v>0</v>
      </c>
      <c r="F5395" s="38">
        <f>('ANNEXURE B &amp; C'!AN$92)</f>
        <v>0</v>
      </c>
      <c r="G5395" s="9" t="str">
        <f t="shared" si="168"/>
        <v/>
      </c>
      <c r="H5395" s="52" t="str">
        <f t="shared" si="169"/>
        <v/>
      </c>
    </row>
    <row r="5396" spans="1:8">
      <c r="A5396" s="48" t="str">
        <f>('ANNEXURE B &amp; C'!AN$3)</f>
        <v>440301</v>
      </c>
      <c r="B5396" s="2">
        <v>1061903</v>
      </c>
      <c r="C5396" s="2" t="s">
        <v>81</v>
      </c>
      <c r="D5396" s="20">
        <v>0</v>
      </c>
      <c r="E5396" s="20">
        <v>0</v>
      </c>
      <c r="F5396" s="38">
        <f>('ANNEXURE B &amp; C'!AN$93)</f>
        <v>0</v>
      </c>
      <c r="G5396" s="9" t="str">
        <f t="shared" si="168"/>
        <v/>
      </c>
      <c r="H5396" s="52" t="str">
        <f t="shared" si="169"/>
        <v/>
      </c>
    </row>
    <row r="5397" spans="1:8">
      <c r="A5397" s="48" t="str">
        <f>('ANNEXURE B &amp; C'!AN$3)</f>
        <v>440301</v>
      </c>
      <c r="B5397" s="2">
        <v>1061904</v>
      </c>
      <c r="C5397" s="2" t="s">
        <v>82</v>
      </c>
      <c r="D5397" s="20">
        <v>0</v>
      </c>
      <c r="E5397" s="20">
        <v>0</v>
      </c>
      <c r="F5397" s="38">
        <f>('ANNEXURE B &amp; C'!AN$94)</f>
        <v>0</v>
      </c>
      <c r="G5397" s="9" t="str">
        <f t="shared" si="168"/>
        <v/>
      </c>
      <c r="H5397" s="52" t="str">
        <f t="shared" si="169"/>
        <v/>
      </c>
    </row>
    <row r="5398" spans="1:8">
      <c r="A5398" s="48" t="str">
        <f>('ANNEXURE B &amp; C'!AN$3)</f>
        <v>440301</v>
      </c>
      <c r="B5398" s="2">
        <v>1062001</v>
      </c>
      <c r="C5398" s="2" t="s">
        <v>83</v>
      </c>
      <c r="D5398" s="20">
        <v>0</v>
      </c>
      <c r="E5398" s="20">
        <v>0</v>
      </c>
      <c r="F5398" s="38">
        <f>('ANNEXURE B &amp; C'!AN$95)</f>
        <v>0</v>
      </c>
      <c r="G5398" s="9" t="str">
        <f t="shared" si="168"/>
        <v/>
      </c>
      <c r="H5398" s="52" t="str">
        <f t="shared" si="169"/>
        <v/>
      </c>
    </row>
    <row r="5399" spans="1:8">
      <c r="A5399" s="48" t="str">
        <f>('ANNEXURE B &amp; C'!AN$3)</f>
        <v>440301</v>
      </c>
      <c r="B5399" s="2">
        <v>1062003</v>
      </c>
      <c r="C5399" s="2" t="s">
        <v>84</v>
      </c>
      <c r="D5399" s="20">
        <v>0</v>
      </c>
      <c r="E5399" s="20">
        <v>0</v>
      </c>
      <c r="F5399" s="38">
        <f>('ANNEXURE B &amp; C'!AN$96)</f>
        <v>0</v>
      </c>
      <c r="G5399" s="9" t="str">
        <f t="shared" si="168"/>
        <v/>
      </c>
      <c r="H5399" s="52" t="str">
        <f t="shared" si="169"/>
        <v/>
      </c>
    </row>
    <row r="5400" spans="1:8">
      <c r="A5400" s="48" t="str">
        <f>('ANNEXURE B &amp; C'!AN$3)</f>
        <v>440301</v>
      </c>
      <c r="B5400" s="2">
        <v>1062009</v>
      </c>
      <c r="C5400" s="2" t="s">
        <v>85</v>
      </c>
      <c r="D5400" s="20">
        <v>0</v>
      </c>
      <c r="E5400" s="20">
        <v>0</v>
      </c>
      <c r="F5400" s="38">
        <f>('ANNEXURE B &amp; C'!AN$97)</f>
        <v>0</v>
      </c>
      <c r="G5400" s="9" t="str">
        <f t="shared" si="168"/>
        <v/>
      </c>
      <c r="H5400" s="52" t="str">
        <f t="shared" si="169"/>
        <v/>
      </c>
    </row>
    <row r="5401" spans="1:8">
      <c r="A5401" s="48" t="str">
        <f>('ANNEXURE B &amp; C'!AN$3)</f>
        <v>440301</v>
      </c>
      <c r="B5401" s="2">
        <v>1062010</v>
      </c>
      <c r="C5401" s="2" t="s">
        <v>86</v>
      </c>
      <c r="D5401" s="20">
        <v>0</v>
      </c>
      <c r="E5401" s="20">
        <v>0</v>
      </c>
      <c r="F5401" s="38">
        <f>('ANNEXURE B &amp; C'!AN$98)</f>
        <v>0</v>
      </c>
      <c r="G5401" s="9" t="str">
        <f t="shared" si="168"/>
        <v/>
      </c>
      <c r="H5401" s="52" t="str">
        <f t="shared" si="169"/>
        <v/>
      </c>
    </row>
    <row r="5402" spans="1:8">
      <c r="A5402" s="48" t="str">
        <f>('ANNEXURE B &amp; C'!AN$3)</f>
        <v>440301</v>
      </c>
      <c r="B5402" s="2">
        <v>1062201</v>
      </c>
      <c r="C5402" s="2" t="s">
        <v>87</v>
      </c>
      <c r="D5402" s="20">
        <v>0</v>
      </c>
      <c r="E5402" s="20">
        <v>0</v>
      </c>
      <c r="F5402" s="38">
        <f>('ANNEXURE B &amp; C'!AN$99)</f>
        <v>0</v>
      </c>
      <c r="G5402" s="9" t="str">
        <f t="shared" si="168"/>
        <v/>
      </c>
      <c r="H5402" s="52" t="str">
        <f t="shared" si="169"/>
        <v/>
      </c>
    </row>
    <row r="5403" spans="1:8">
      <c r="A5403" s="48" t="str">
        <f>('ANNEXURE B &amp; C'!AN$3)</f>
        <v>440301</v>
      </c>
      <c r="B5403" s="3">
        <v>1066990</v>
      </c>
      <c r="C5403" s="3" t="s">
        <v>88</v>
      </c>
      <c r="D5403" s="39">
        <v>67950</v>
      </c>
      <c r="E5403" s="39">
        <v>9846.3100000000013</v>
      </c>
      <c r="F5403" s="39">
        <f>SUM(F5350:F5402)</f>
        <v>31114</v>
      </c>
      <c r="G5403" s="9" t="str">
        <f t="shared" si="168"/>
        <v/>
      </c>
      <c r="H5403" s="52">
        <f t="shared" si="169"/>
        <v>-0.54210448859455485</v>
      </c>
    </row>
    <row r="5404" spans="1:8">
      <c r="B5404" s="1"/>
      <c r="C5404" s="1"/>
      <c r="D5404" s="31"/>
      <c r="E5404" s="31"/>
      <c r="F5404" s="31"/>
      <c r="G5404" s="9" t="str">
        <f t="shared" si="168"/>
        <v/>
      </c>
      <c r="H5404" s="52" t="str">
        <f t="shared" si="169"/>
        <v/>
      </c>
    </row>
    <row r="5405" spans="1:8">
      <c r="A5405" s="48" t="str">
        <f>('ANNEXURE B &amp; C'!AN$3)</f>
        <v>440301</v>
      </c>
      <c r="B5405" s="1">
        <v>1080000</v>
      </c>
      <c r="C5405" s="1" t="s">
        <v>89</v>
      </c>
      <c r="D5405" s="31"/>
      <c r="E5405" s="31"/>
      <c r="F5405" s="31"/>
      <c r="G5405" s="9" t="str">
        <f t="shared" si="168"/>
        <v/>
      </c>
      <c r="H5405" s="52" t="str">
        <f t="shared" si="169"/>
        <v/>
      </c>
    </row>
    <row r="5406" spans="1:8">
      <c r="A5406" s="48" t="str">
        <f>('ANNEXURE B &amp; C'!AN$3)</f>
        <v>440301</v>
      </c>
      <c r="B5406" s="2">
        <v>1088020</v>
      </c>
      <c r="C5406" s="2" t="s">
        <v>90</v>
      </c>
      <c r="D5406" s="20">
        <v>0</v>
      </c>
      <c r="E5406" s="20">
        <v>0</v>
      </c>
      <c r="F5406" s="38">
        <f>('ANNEXURE B &amp; C'!AN$103)</f>
        <v>0</v>
      </c>
      <c r="G5406" s="9" t="str">
        <f t="shared" si="168"/>
        <v/>
      </c>
      <c r="H5406" s="52" t="str">
        <f t="shared" si="169"/>
        <v/>
      </c>
    </row>
    <row r="5407" spans="1:8">
      <c r="A5407" s="48" t="str">
        <f>('ANNEXURE B &amp; C'!AN$3)</f>
        <v>440301</v>
      </c>
      <c r="B5407" s="2">
        <v>1088080</v>
      </c>
      <c r="C5407" s="2" t="s">
        <v>91</v>
      </c>
      <c r="D5407" s="20">
        <v>0</v>
      </c>
      <c r="E5407" s="20">
        <v>0</v>
      </c>
      <c r="F5407" s="38">
        <f>('ANNEXURE B &amp; C'!AN$104)</f>
        <v>0</v>
      </c>
      <c r="G5407" s="9" t="str">
        <f t="shared" si="168"/>
        <v/>
      </c>
      <c r="H5407" s="52" t="str">
        <f t="shared" si="169"/>
        <v/>
      </c>
    </row>
    <row r="5408" spans="1:8">
      <c r="A5408" s="48" t="str">
        <f>('ANNEXURE B &amp; C'!AN$3)</f>
        <v>440301</v>
      </c>
      <c r="B5408" s="2">
        <v>1088081</v>
      </c>
      <c r="C5408" s="2" t="s">
        <v>92</v>
      </c>
      <c r="D5408" s="20">
        <v>0</v>
      </c>
      <c r="E5408" s="20">
        <v>0</v>
      </c>
      <c r="F5408" s="38">
        <f>('ANNEXURE B &amp; C'!AN$105)</f>
        <v>0</v>
      </c>
      <c r="G5408" s="9" t="str">
        <f t="shared" si="168"/>
        <v/>
      </c>
      <c r="H5408" s="52" t="str">
        <f t="shared" si="169"/>
        <v/>
      </c>
    </row>
    <row r="5409" spans="1:8">
      <c r="A5409" s="48" t="str">
        <f>('ANNEXURE B &amp; C'!AN$3)</f>
        <v>440301</v>
      </c>
      <c r="B5409" s="2">
        <v>1088082</v>
      </c>
      <c r="C5409" s="2" t="s">
        <v>93</v>
      </c>
      <c r="D5409" s="20">
        <v>0</v>
      </c>
      <c r="E5409" s="20">
        <v>0</v>
      </c>
      <c r="F5409" s="38">
        <f>('ANNEXURE B &amp; C'!AN$106)</f>
        <v>0</v>
      </c>
      <c r="G5409" s="9" t="str">
        <f t="shared" si="168"/>
        <v/>
      </c>
      <c r="H5409" s="52" t="str">
        <f t="shared" si="169"/>
        <v/>
      </c>
    </row>
    <row r="5410" spans="1:8">
      <c r="A5410" s="48" t="str">
        <f>('ANNEXURE B &amp; C'!AN$3)</f>
        <v>440301</v>
      </c>
      <c r="B5410" s="2">
        <v>1088083</v>
      </c>
      <c r="C5410" s="2" t="s">
        <v>94</v>
      </c>
      <c r="D5410" s="20">
        <v>0</v>
      </c>
      <c r="E5410" s="20">
        <v>0</v>
      </c>
      <c r="F5410" s="38">
        <f>('ANNEXURE B &amp; C'!AN$107)</f>
        <v>0</v>
      </c>
      <c r="G5410" s="9" t="str">
        <f t="shared" si="168"/>
        <v/>
      </c>
      <c r="H5410" s="52" t="str">
        <f t="shared" si="169"/>
        <v/>
      </c>
    </row>
    <row r="5411" spans="1:8">
      <c r="A5411" s="48" t="str">
        <f>('ANNEXURE B &amp; C'!AN$3)</f>
        <v>440301</v>
      </c>
      <c r="B5411" s="2">
        <v>1088084</v>
      </c>
      <c r="C5411" s="2" t="s">
        <v>95</v>
      </c>
      <c r="D5411" s="20">
        <v>0</v>
      </c>
      <c r="E5411" s="20">
        <v>0</v>
      </c>
      <c r="F5411" s="38">
        <f>('ANNEXURE B &amp; C'!AN$108)</f>
        <v>0</v>
      </c>
      <c r="G5411" s="9" t="str">
        <f t="shared" si="168"/>
        <v/>
      </c>
      <c r="H5411" s="52" t="str">
        <f t="shared" si="169"/>
        <v/>
      </c>
    </row>
    <row r="5412" spans="1:8">
      <c r="A5412" s="48" t="str">
        <f>('ANNEXURE B &amp; C'!AN$3)</f>
        <v>440301</v>
      </c>
      <c r="B5412" s="2">
        <v>1088085</v>
      </c>
      <c r="C5412" s="2" t="s">
        <v>96</v>
      </c>
      <c r="D5412" s="20">
        <v>0</v>
      </c>
      <c r="E5412" s="20">
        <v>0</v>
      </c>
      <c r="F5412" s="38">
        <f>('ANNEXURE B &amp; C'!AN$109)</f>
        <v>0</v>
      </c>
      <c r="G5412" s="9" t="str">
        <f t="shared" si="168"/>
        <v/>
      </c>
      <c r="H5412" s="52" t="str">
        <f t="shared" si="169"/>
        <v/>
      </c>
    </row>
    <row r="5413" spans="1:8">
      <c r="A5413" s="48" t="str">
        <f>('ANNEXURE B &amp; C'!AN$3)</f>
        <v>440301</v>
      </c>
      <c r="B5413" s="2">
        <v>1088110</v>
      </c>
      <c r="C5413" s="2" t="s">
        <v>61</v>
      </c>
      <c r="D5413" s="20">
        <v>0</v>
      </c>
      <c r="E5413" s="20">
        <v>0</v>
      </c>
      <c r="F5413" s="38">
        <f>('ANNEXURE B &amp; C'!AN$110)</f>
        <v>0</v>
      </c>
      <c r="G5413" s="9" t="str">
        <f t="shared" si="168"/>
        <v/>
      </c>
      <c r="H5413" s="52" t="str">
        <f t="shared" si="169"/>
        <v/>
      </c>
    </row>
    <row r="5414" spans="1:8">
      <c r="A5414" s="48" t="str">
        <f>('ANNEXURE B &amp; C'!AN$3)</f>
        <v>440301</v>
      </c>
      <c r="B5414" s="2">
        <v>1088180</v>
      </c>
      <c r="C5414" s="2" t="s">
        <v>97</v>
      </c>
      <c r="D5414" s="20">
        <v>0</v>
      </c>
      <c r="E5414" s="20">
        <v>0</v>
      </c>
      <c r="F5414" s="38">
        <f>('ANNEXURE B &amp; C'!AN$111)</f>
        <v>0</v>
      </c>
      <c r="G5414" s="9" t="str">
        <f t="shared" si="168"/>
        <v/>
      </c>
      <c r="H5414" s="52" t="str">
        <f t="shared" si="169"/>
        <v/>
      </c>
    </row>
    <row r="5415" spans="1:8">
      <c r="A5415" s="48" t="str">
        <f>('ANNEXURE B &amp; C'!AN$3)</f>
        <v>440301</v>
      </c>
      <c r="B5415" s="3">
        <v>1088990</v>
      </c>
      <c r="C5415" s="3" t="s">
        <v>98</v>
      </c>
      <c r="D5415" s="39">
        <v>0</v>
      </c>
      <c r="E5415" s="39">
        <v>0</v>
      </c>
      <c r="F5415" s="39">
        <f>SUM(F5405:F5414)</f>
        <v>0</v>
      </c>
      <c r="G5415" s="9" t="str">
        <f t="shared" si="168"/>
        <v/>
      </c>
      <c r="H5415" s="52" t="str">
        <f t="shared" si="169"/>
        <v/>
      </c>
    </row>
    <row r="5416" spans="1:8">
      <c r="B5416" s="1"/>
      <c r="C5416" s="1"/>
      <c r="D5416" s="31"/>
      <c r="E5416" s="31"/>
      <c r="F5416" s="31"/>
      <c r="G5416" s="9" t="str">
        <f t="shared" si="168"/>
        <v/>
      </c>
      <c r="H5416" s="52" t="str">
        <f t="shared" si="169"/>
        <v/>
      </c>
    </row>
    <row r="5417" spans="1:8" ht="15.75" thickBot="1">
      <c r="A5417" s="48" t="str">
        <f>('ANNEXURE B &amp; C'!AN$3)</f>
        <v>440301</v>
      </c>
      <c r="B5417" s="4">
        <v>1089995</v>
      </c>
      <c r="C5417" s="4" t="s">
        <v>99</v>
      </c>
      <c r="D5417" s="40">
        <v>67950</v>
      </c>
      <c r="E5417" s="40">
        <v>9846.3100000000013</v>
      </c>
      <c r="F5417" s="40">
        <f>SUM(F5415+F5403)</f>
        <v>31114</v>
      </c>
      <c r="G5417" s="9" t="str">
        <f t="shared" si="168"/>
        <v/>
      </c>
      <c r="H5417" s="52">
        <f t="shared" si="169"/>
        <v>-0.54210448859455485</v>
      </c>
    </row>
    <row r="5418" spans="1:8" ht="15.75" thickTop="1">
      <c r="B5418" s="1"/>
      <c r="C5418" s="1"/>
      <c r="D5418" s="31"/>
      <c r="E5418" s="31"/>
      <c r="F5418" s="31"/>
      <c r="G5418" s="9" t="str">
        <f t="shared" si="168"/>
        <v/>
      </c>
      <c r="H5418" s="52" t="str">
        <f t="shared" si="169"/>
        <v/>
      </c>
    </row>
    <row r="5419" spans="1:8">
      <c r="A5419" s="48" t="str">
        <f>('ANNEXURE B &amp; C'!AN$3)</f>
        <v>440301</v>
      </c>
      <c r="B5419" s="1">
        <v>1100000</v>
      </c>
      <c r="C5419" s="1" t="s">
        <v>100</v>
      </c>
      <c r="D5419" s="31"/>
      <c r="E5419" s="31"/>
      <c r="F5419" s="31"/>
      <c r="G5419" s="9" t="str">
        <f t="shared" si="168"/>
        <v/>
      </c>
      <c r="H5419" s="52" t="str">
        <f t="shared" si="169"/>
        <v/>
      </c>
    </row>
    <row r="5420" spans="1:8">
      <c r="A5420" s="48" t="str">
        <f>('ANNEXURE B &amp; C'!AN$3)</f>
        <v>440301</v>
      </c>
      <c r="B5420" s="2">
        <v>1101200</v>
      </c>
      <c r="C5420" s="2" t="s">
        <v>101</v>
      </c>
      <c r="D5420" s="20">
        <v>0</v>
      </c>
      <c r="E5420" s="20">
        <v>0</v>
      </c>
      <c r="F5420" s="38">
        <f>('ANNEXURE B &amp; C'!AN$117)</f>
        <v>0</v>
      </c>
      <c r="G5420" s="9" t="str">
        <f t="shared" si="168"/>
        <v/>
      </c>
      <c r="H5420" s="52" t="str">
        <f t="shared" si="169"/>
        <v/>
      </c>
    </row>
    <row r="5421" spans="1:8">
      <c r="A5421" s="48" t="str">
        <f>('ANNEXURE B &amp; C'!AN$3)</f>
        <v>440301</v>
      </c>
      <c r="B5421" s="2">
        <v>1101201</v>
      </c>
      <c r="C5421" s="2" t="s">
        <v>102</v>
      </c>
      <c r="D5421" s="20">
        <v>0</v>
      </c>
      <c r="E5421" s="20">
        <v>0</v>
      </c>
      <c r="F5421" s="38">
        <f>('ANNEXURE B &amp; C'!AN$118)</f>
        <v>0</v>
      </c>
      <c r="G5421" s="9" t="str">
        <f t="shared" si="168"/>
        <v/>
      </c>
      <c r="H5421" s="52" t="str">
        <f t="shared" si="169"/>
        <v/>
      </c>
    </row>
    <row r="5422" spans="1:8">
      <c r="A5422" s="48" t="str">
        <f>('ANNEXURE B &amp; C'!AN$3)</f>
        <v>440301</v>
      </c>
      <c r="B5422" s="2">
        <v>1101203</v>
      </c>
      <c r="C5422" s="2" t="s">
        <v>103</v>
      </c>
      <c r="D5422" s="20">
        <v>0</v>
      </c>
      <c r="E5422" s="20">
        <v>0</v>
      </c>
      <c r="F5422" s="38">
        <f>('ANNEXURE B &amp; C'!AN$119)</f>
        <v>0</v>
      </c>
      <c r="G5422" s="9" t="str">
        <f t="shared" si="168"/>
        <v/>
      </c>
      <c r="H5422" s="52" t="str">
        <f t="shared" si="169"/>
        <v/>
      </c>
    </row>
    <row r="5423" spans="1:8">
      <c r="A5423" s="48" t="str">
        <f>('ANNEXURE B &amp; C'!AN$3)</f>
        <v>440301</v>
      </c>
      <c r="B5423" s="2">
        <v>1101204</v>
      </c>
      <c r="C5423" s="2" t="s">
        <v>104</v>
      </c>
      <c r="D5423" s="20">
        <v>0</v>
      </c>
      <c r="E5423" s="20">
        <v>0</v>
      </c>
      <c r="F5423" s="38">
        <f>('ANNEXURE B &amp; C'!AN$120)</f>
        <v>0</v>
      </c>
      <c r="G5423" s="9" t="str">
        <f t="shared" si="168"/>
        <v/>
      </c>
      <c r="H5423" s="52" t="str">
        <f t="shared" si="169"/>
        <v/>
      </c>
    </row>
    <row r="5424" spans="1:8" ht="15.75" thickBot="1">
      <c r="A5424" s="48" t="str">
        <f>('ANNEXURE B &amp; C'!AN$3)</f>
        <v>440301</v>
      </c>
      <c r="B5424" s="4">
        <v>1109995</v>
      </c>
      <c r="C5424" s="4" t="s">
        <v>105</v>
      </c>
      <c r="D5424" s="40">
        <v>0</v>
      </c>
      <c r="E5424" s="40">
        <v>0</v>
      </c>
      <c r="F5424" s="40">
        <f>SUM(F5420:F5423)</f>
        <v>0</v>
      </c>
      <c r="G5424" s="9" t="str">
        <f t="shared" si="168"/>
        <v/>
      </c>
      <c r="H5424" s="52" t="str">
        <f t="shared" si="169"/>
        <v/>
      </c>
    </row>
    <row r="5425" spans="1:8" ht="15.75" thickTop="1">
      <c r="B5425" s="1"/>
      <c r="C5425" s="1"/>
      <c r="D5425" s="31"/>
      <c r="E5425" s="31"/>
      <c r="F5425" s="31"/>
      <c r="G5425" s="9" t="str">
        <f t="shared" si="168"/>
        <v/>
      </c>
      <c r="H5425" s="52" t="str">
        <f t="shared" si="169"/>
        <v/>
      </c>
    </row>
    <row r="5426" spans="1:8">
      <c r="A5426" s="48" t="str">
        <f>('ANNEXURE B &amp; C'!AN$3)</f>
        <v>440301</v>
      </c>
      <c r="B5426" s="1">
        <v>1120000</v>
      </c>
      <c r="C5426" s="1" t="s">
        <v>106</v>
      </c>
      <c r="D5426" s="31"/>
      <c r="E5426" s="31"/>
      <c r="F5426" s="31"/>
      <c r="G5426" s="9" t="str">
        <f t="shared" si="168"/>
        <v/>
      </c>
      <c r="H5426" s="52" t="str">
        <f t="shared" si="169"/>
        <v/>
      </c>
    </row>
    <row r="5427" spans="1:8">
      <c r="A5427" s="48" t="str">
        <f>('ANNEXURE B &amp; C'!AN$3)</f>
        <v>440301</v>
      </c>
      <c r="B5427" s="2">
        <v>1120300</v>
      </c>
      <c r="C5427" s="2" t="s">
        <v>106</v>
      </c>
      <c r="D5427" s="20">
        <v>0</v>
      </c>
      <c r="E5427" s="20">
        <v>0</v>
      </c>
      <c r="F5427" s="38">
        <f>('ANNEXURE B &amp; C'!AN$124)</f>
        <v>0</v>
      </c>
      <c r="G5427" s="9" t="str">
        <f t="shared" si="168"/>
        <v/>
      </c>
      <c r="H5427" s="52" t="str">
        <f t="shared" si="169"/>
        <v/>
      </c>
    </row>
    <row r="5428" spans="1:8" ht="15.75" thickBot="1">
      <c r="A5428" s="48" t="str">
        <f>('ANNEXURE B &amp; C'!AN$3)</f>
        <v>440301</v>
      </c>
      <c r="B5428" s="4">
        <v>1129990</v>
      </c>
      <c r="C5428" s="4" t="s">
        <v>107</v>
      </c>
      <c r="D5428" s="40">
        <v>0</v>
      </c>
      <c r="E5428" s="40">
        <v>0</v>
      </c>
      <c r="F5428" s="40">
        <f>SUM(F5426:F5427)</f>
        <v>0</v>
      </c>
      <c r="G5428" s="9" t="str">
        <f t="shared" si="168"/>
        <v/>
      </c>
      <c r="H5428" s="52" t="str">
        <f t="shared" si="169"/>
        <v/>
      </c>
    </row>
    <row r="5429" spans="1:8" ht="15.75" thickTop="1">
      <c r="B5429" s="1"/>
      <c r="C5429" s="1"/>
      <c r="D5429" s="31"/>
      <c r="E5429" s="31"/>
      <c r="F5429" s="31"/>
      <c r="G5429" s="9" t="str">
        <f t="shared" si="168"/>
        <v/>
      </c>
      <c r="H5429" s="52" t="str">
        <f t="shared" si="169"/>
        <v/>
      </c>
    </row>
    <row r="5430" spans="1:8">
      <c r="A5430" s="48" t="str">
        <f>('ANNEXURE B &amp; C'!AN$3)</f>
        <v>440301</v>
      </c>
      <c r="B5430" s="1">
        <v>1130000</v>
      </c>
      <c r="C5430" s="1" t="s">
        <v>108</v>
      </c>
      <c r="D5430" s="31"/>
      <c r="E5430" s="31"/>
      <c r="F5430" s="31"/>
      <c r="G5430" s="9" t="str">
        <f t="shared" si="168"/>
        <v/>
      </c>
      <c r="H5430" s="52" t="str">
        <f t="shared" si="169"/>
        <v/>
      </c>
    </row>
    <row r="5431" spans="1:8">
      <c r="A5431" s="48" t="str">
        <f>('ANNEXURE B &amp; C'!AN$3)</f>
        <v>440301</v>
      </c>
      <c r="B5431" s="2">
        <v>1130200</v>
      </c>
      <c r="C5431" s="2" t="s">
        <v>109</v>
      </c>
      <c r="D5431" s="20">
        <v>0</v>
      </c>
      <c r="E5431" s="20">
        <v>0</v>
      </c>
      <c r="F5431" s="38">
        <f>('ANNEXURE B &amp; C'!AN$128)</f>
        <v>0</v>
      </c>
      <c r="G5431" s="9" t="str">
        <f t="shared" si="168"/>
        <v/>
      </c>
      <c r="H5431" s="52" t="str">
        <f t="shared" si="169"/>
        <v/>
      </c>
    </row>
    <row r="5432" spans="1:8">
      <c r="A5432" s="48" t="str">
        <f>('ANNEXURE B &amp; C'!AN$3)</f>
        <v>440301</v>
      </c>
      <c r="B5432" s="2">
        <v>1130201</v>
      </c>
      <c r="C5432" s="2" t="s">
        <v>110</v>
      </c>
      <c r="D5432" s="20">
        <v>0</v>
      </c>
      <c r="E5432" s="20">
        <v>0</v>
      </c>
      <c r="F5432" s="38">
        <f>('ANNEXURE B &amp; C'!AN$129)</f>
        <v>0</v>
      </c>
      <c r="G5432" s="9" t="str">
        <f t="shared" si="168"/>
        <v/>
      </c>
      <c r="H5432" s="52" t="str">
        <f t="shared" si="169"/>
        <v/>
      </c>
    </row>
    <row r="5433" spans="1:8" ht="15.75" thickBot="1">
      <c r="A5433" s="48" t="str">
        <f>('ANNEXURE B &amp; C'!AN$3)</f>
        <v>440301</v>
      </c>
      <c r="B5433" s="4">
        <v>1139995</v>
      </c>
      <c r="C5433" s="4" t="s">
        <v>111</v>
      </c>
      <c r="D5433" s="40">
        <v>0</v>
      </c>
      <c r="E5433" s="40">
        <v>0</v>
      </c>
      <c r="F5433" s="40">
        <f>SUM(F5430:F5432)</f>
        <v>0</v>
      </c>
      <c r="G5433" s="9" t="str">
        <f t="shared" si="168"/>
        <v/>
      </c>
      <c r="H5433" s="52" t="str">
        <f t="shared" si="169"/>
        <v/>
      </c>
    </row>
    <row r="5434" spans="1:8" ht="15.75" thickTop="1">
      <c r="B5434" s="1"/>
      <c r="C5434" s="1"/>
      <c r="D5434" s="31"/>
      <c r="E5434" s="31"/>
      <c r="F5434" s="31"/>
      <c r="G5434" s="9" t="str">
        <f t="shared" si="168"/>
        <v/>
      </c>
      <c r="H5434" s="52" t="str">
        <f t="shared" si="169"/>
        <v/>
      </c>
    </row>
    <row r="5435" spans="1:8" ht="15.75" thickBot="1">
      <c r="A5435" s="48" t="str">
        <f>('ANNEXURE B &amp; C'!AN$3)</f>
        <v>440301</v>
      </c>
      <c r="B5435" s="5">
        <v>1199998</v>
      </c>
      <c r="C5435" s="5" t="s">
        <v>112</v>
      </c>
      <c r="D5435" s="41">
        <v>1063102</v>
      </c>
      <c r="E5435" s="41">
        <v>496707.98000000004</v>
      </c>
      <c r="F5435" s="41">
        <f>SUM(F5433+F5428+F5424+F5417+F5345)</f>
        <v>1026000</v>
      </c>
      <c r="G5435" s="9" t="str">
        <f t="shared" si="168"/>
        <v/>
      </c>
      <c r="H5435" s="52">
        <f t="shared" si="169"/>
        <v>-3.4899755620815313E-2</v>
      </c>
    </row>
    <row r="5436" spans="1:8">
      <c r="B5436" s="1"/>
      <c r="C5436" s="1"/>
      <c r="D5436" s="31"/>
      <c r="E5436" s="31"/>
      <c r="F5436" s="31"/>
      <c r="G5436" s="9" t="str">
        <f t="shared" si="168"/>
        <v/>
      </c>
      <c r="H5436" s="52" t="str">
        <f t="shared" si="169"/>
        <v/>
      </c>
    </row>
    <row r="5437" spans="1:8">
      <c r="A5437" s="48" t="str">
        <f>('ANNEXURE B &amp; C'!AN$3)</f>
        <v>440301</v>
      </c>
      <c r="B5437" s="1">
        <v>2200000</v>
      </c>
      <c r="C5437" s="1" t="s">
        <v>113</v>
      </c>
      <c r="D5437" s="31"/>
      <c r="E5437" s="31"/>
      <c r="F5437" s="31"/>
      <c r="G5437" s="9" t="str">
        <f t="shared" si="168"/>
        <v/>
      </c>
      <c r="H5437" s="52" t="str">
        <f t="shared" si="169"/>
        <v/>
      </c>
    </row>
    <row r="5438" spans="1:8">
      <c r="B5438" s="1"/>
      <c r="C5438" s="1"/>
      <c r="D5438" s="31"/>
      <c r="E5438" s="31"/>
      <c r="F5438" s="31"/>
      <c r="G5438" s="9" t="str">
        <f t="shared" si="168"/>
        <v/>
      </c>
      <c r="H5438" s="52" t="str">
        <f t="shared" si="169"/>
        <v/>
      </c>
    </row>
    <row r="5439" spans="1:8">
      <c r="A5439" s="48" t="str">
        <f>('ANNEXURE B &amp; C'!AN$3)</f>
        <v>440301</v>
      </c>
      <c r="B5439" s="1">
        <v>2230000</v>
      </c>
      <c r="C5439" s="1" t="s">
        <v>114</v>
      </c>
      <c r="D5439" s="31"/>
      <c r="E5439" s="31"/>
      <c r="F5439" s="31"/>
      <c r="G5439" s="9" t="str">
        <f t="shared" si="168"/>
        <v/>
      </c>
      <c r="H5439" s="52" t="str">
        <f t="shared" si="169"/>
        <v/>
      </c>
    </row>
    <row r="5440" spans="1:8">
      <c r="A5440" s="48" t="str">
        <f>('ANNEXURE B &amp; C'!AN$3)</f>
        <v>440301</v>
      </c>
      <c r="B5440" s="2">
        <v>2231202</v>
      </c>
      <c r="C5440" s="2" t="s">
        <v>115</v>
      </c>
      <c r="D5440" s="20">
        <v>0</v>
      </c>
      <c r="E5440" s="20">
        <v>0</v>
      </c>
      <c r="F5440" s="38">
        <f>('ANNEXURE B &amp; C'!AN$137)</f>
        <v>0</v>
      </c>
      <c r="G5440" s="9" t="str">
        <f t="shared" si="168"/>
        <v/>
      </c>
      <c r="H5440" s="52" t="str">
        <f t="shared" si="169"/>
        <v/>
      </c>
    </row>
    <row r="5441" spans="1:8">
      <c r="A5441" s="48" t="str">
        <f>('ANNEXURE B &amp; C'!AN$3)</f>
        <v>440301</v>
      </c>
      <c r="B5441" s="2">
        <v>2231900</v>
      </c>
      <c r="C5441" s="2" t="s">
        <v>116</v>
      </c>
      <c r="D5441" s="20">
        <v>0</v>
      </c>
      <c r="E5441" s="20">
        <v>0</v>
      </c>
      <c r="F5441" s="38">
        <f>('ANNEXURE B &amp; C'!AN$138)</f>
        <v>0</v>
      </c>
      <c r="G5441" s="9" t="str">
        <f t="shared" si="168"/>
        <v/>
      </c>
      <c r="H5441" s="52" t="str">
        <f t="shared" si="169"/>
        <v/>
      </c>
    </row>
    <row r="5442" spans="1:8">
      <c r="A5442" s="48" t="str">
        <f>('ANNEXURE B &amp; C'!AN$3)</f>
        <v>440301</v>
      </c>
      <c r="B5442" s="3">
        <v>2239995</v>
      </c>
      <c r="C5442" s="3" t="s">
        <v>117</v>
      </c>
      <c r="D5442" s="39">
        <v>0</v>
      </c>
      <c r="E5442" s="39">
        <v>0</v>
      </c>
      <c r="F5442" s="39">
        <f>SUM(F5440:F5441)</f>
        <v>0</v>
      </c>
      <c r="G5442" s="9" t="str">
        <f t="shared" si="168"/>
        <v/>
      </c>
      <c r="H5442" s="52" t="str">
        <f t="shared" si="169"/>
        <v/>
      </c>
    </row>
    <row r="5443" spans="1:8">
      <c r="B5443" s="1"/>
      <c r="C5443" s="1"/>
      <c r="D5443" s="31"/>
      <c r="E5443" s="31"/>
      <c r="F5443" s="31"/>
      <c r="G5443" s="9" t="str">
        <f t="shared" si="168"/>
        <v/>
      </c>
      <c r="H5443" s="52" t="str">
        <f t="shared" si="169"/>
        <v/>
      </c>
    </row>
    <row r="5444" spans="1:8">
      <c r="A5444" s="48" t="str">
        <f>('ANNEXURE B &amp; C'!AN$3)</f>
        <v>440301</v>
      </c>
      <c r="B5444" s="1">
        <v>2240000</v>
      </c>
      <c r="C5444" s="1" t="s">
        <v>118</v>
      </c>
      <c r="D5444" s="31"/>
      <c r="E5444" s="31"/>
      <c r="F5444" s="31"/>
      <c r="G5444" s="9" t="str">
        <f t="shared" si="168"/>
        <v/>
      </c>
      <c r="H5444" s="52" t="str">
        <f t="shared" si="169"/>
        <v/>
      </c>
    </row>
    <row r="5445" spans="1:8">
      <c r="A5445" s="48" t="str">
        <f>('ANNEXURE B &amp; C'!AN$3)</f>
        <v>440301</v>
      </c>
      <c r="B5445" s="2">
        <v>2240001</v>
      </c>
      <c r="C5445" s="2" t="s">
        <v>119</v>
      </c>
      <c r="D5445" s="20">
        <v>0</v>
      </c>
      <c r="E5445" s="20">
        <v>0</v>
      </c>
      <c r="F5445" s="38">
        <f>('ANNEXURE B &amp; C'!AN$142)</f>
        <v>0</v>
      </c>
      <c r="G5445" s="9" t="str">
        <f t="shared" si="168"/>
        <v/>
      </c>
      <c r="H5445" s="52" t="str">
        <f t="shared" si="169"/>
        <v/>
      </c>
    </row>
    <row r="5446" spans="1:8">
      <c r="A5446" s="48" t="str">
        <f>('ANNEXURE B &amp; C'!AN$3)</f>
        <v>440301</v>
      </c>
      <c r="B5446" s="2">
        <v>2240002</v>
      </c>
      <c r="C5446" s="2" t="s">
        <v>120</v>
      </c>
      <c r="D5446" s="20">
        <v>0</v>
      </c>
      <c r="E5446" s="20">
        <v>0</v>
      </c>
      <c r="F5446" s="38">
        <f>('ANNEXURE B &amp; C'!AN$143)</f>
        <v>0</v>
      </c>
      <c r="G5446" s="9" t="str">
        <f t="shared" si="168"/>
        <v/>
      </c>
      <c r="H5446" s="52" t="str">
        <f t="shared" si="169"/>
        <v/>
      </c>
    </row>
    <row r="5447" spans="1:8">
      <c r="A5447" s="48" t="str">
        <f>('ANNEXURE B &amp; C'!AN$3)</f>
        <v>440301</v>
      </c>
      <c r="B5447" s="2">
        <v>2240400</v>
      </c>
      <c r="C5447" s="2" t="s">
        <v>121</v>
      </c>
      <c r="D5447" s="20">
        <v>0</v>
      </c>
      <c r="E5447" s="20">
        <v>0</v>
      </c>
      <c r="F5447" s="38">
        <f>('ANNEXURE B &amp; C'!AN$144)</f>
        <v>0</v>
      </c>
      <c r="G5447" s="9" t="str">
        <f t="shared" si="168"/>
        <v/>
      </c>
      <c r="H5447" s="52" t="str">
        <f t="shared" si="169"/>
        <v/>
      </c>
    </row>
    <row r="5448" spans="1:8">
      <c r="A5448" s="48" t="str">
        <f>('ANNEXURE B &amp; C'!AN$3)</f>
        <v>440301</v>
      </c>
      <c r="B5448" s="2">
        <v>2240500</v>
      </c>
      <c r="C5448" s="2" t="s">
        <v>122</v>
      </c>
      <c r="D5448" s="20">
        <v>0</v>
      </c>
      <c r="E5448" s="20">
        <v>0</v>
      </c>
      <c r="F5448" s="38">
        <f>('ANNEXURE B &amp; C'!AN$145)</f>
        <v>0</v>
      </c>
      <c r="G5448" s="9" t="str">
        <f t="shared" si="168"/>
        <v/>
      </c>
      <c r="H5448" s="52" t="str">
        <f t="shared" si="169"/>
        <v/>
      </c>
    </row>
    <row r="5449" spans="1:8">
      <c r="A5449" s="48" t="str">
        <f>('ANNEXURE B &amp; C'!AN$3)</f>
        <v>440301</v>
      </c>
      <c r="B5449" s="3">
        <v>2249995</v>
      </c>
      <c r="C5449" s="3" t="s">
        <v>123</v>
      </c>
      <c r="D5449" s="39">
        <v>0</v>
      </c>
      <c r="E5449" s="39">
        <v>0</v>
      </c>
      <c r="F5449" s="39">
        <f>SUM(F5445:F5448)</f>
        <v>0</v>
      </c>
      <c r="G5449" s="9" t="str">
        <f t="shared" si="168"/>
        <v/>
      </c>
      <c r="H5449" s="52" t="str">
        <f t="shared" si="169"/>
        <v/>
      </c>
    </row>
    <row r="5450" spans="1:8">
      <c r="B5450" s="1"/>
      <c r="C5450" s="1"/>
      <c r="D5450" s="31"/>
      <c r="E5450" s="31"/>
      <c r="F5450" s="31"/>
      <c r="G5450" s="9" t="str">
        <f t="shared" ref="G5450:G5513" si="170">IF(E5450&lt;0.01,"",IF(E5450&gt;F5450,"BUDGET ERROR - INSUFICIENT",""))</f>
        <v/>
      </c>
      <c r="H5450" s="52" t="str">
        <f t="shared" ref="H5450:H5513" si="171">IF(F5450&lt;0.1,"",IF(D5450=0,"NO ORIGINAL BUDGET",(F5450-D5450)/D5450))</f>
        <v/>
      </c>
    </row>
    <row r="5451" spans="1:8">
      <c r="A5451" s="48" t="str">
        <f>('ANNEXURE B &amp; C'!AN$3)</f>
        <v>440301</v>
      </c>
      <c r="B5451" s="1">
        <v>2260000</v>
      </c>
      <c r="C5451" s="1" t="s">
        <v>124</v>
      </c>
      <c r="D5451" s="31"/>
      <c r="E5451" s="31"/>
      <c r="F5451" s="31"/>
      <c r="G5451" s="9" t="str">
        <f t="shared" si="170"/>
        <v/>
      </c>
      <c r="H5451" s="52" t="str">
        <f t="shared" si="171"/>
        <v/>
      </c>
    </row>
    <row r="5452" spans="1:8">
      <c r="A5452" s="48" t="str">
        <f>('ANNEXURE B &amp; C'!AN$3)</f>
        <v>440301</v>
      </c>
      <c r="B5452" s="2">
        <v>2260806</v>
      </c>
      <c r="C5452" s="2" t="s">
        <v>125</v>
      </c>
      <c r="D5452" s="20">
        <v>0</v>
      </c>
      <c r="E5452" s="20">
        <v>0</v>
      </c>
      <c r="F5452" s="38">
        <f>('ANNEXURE B &amp; C'!AN$149)</f>
        <v>0</v>
      </c>
      <c r="G5452" s="9" t="str">
        <f t="shared" si="170"/>
        <v/>
      </c>
      <c r="H5452" s="52" t="str">
        <f t="shared" si="171"/>
        <v/>
      </c>
    </row>
    <row r="5453" spans="1:8">
      <c r="A5453" s="48" t="str">
        <f>('ANNEXURE B &amp; C'!AN$3)</f>
        <v>440301</v>
      </c>
      <c r="B5453" s="2">
        <v>2260808</v>
      </c>
      <c r="C5453" s="2" t="s">
        <v>126</v>
      </c>
      <c r="D5453" s="20">
        <v>0</v>
      </c>
      <c r="E5453" s="20">
        <v>0</v>
      </c>
      <c r="F5453" s="38">
        <f>('ANNEXURE B &amp; C'!AN$150)</f>
        <v>0</v>
      </c>
      <c r="G5453" s="9" t="str">
        <f t="shared" si="170"/>
        <v/>
      </c>
      <c r="H5453" s="52" t="str">
        <f t="shared" si="171"/>
        <v/>
      </c>
    </row>
    <row r="5454" spans="1:8">
      <c r="A5454" s="48" t="str">
        <f>('ANNEXURE B &amp; C'!AN$3)</f>
        <v>440301</v>
      </c>
      <c r="B5454" s="2">
        <v>2260810</v>
      </c>
      <c r="C5454" s="2" t="s">
        <v>127</v>
      </c>
      <c r="D5454" s="20">
        <v>0</v>
      </c>
      <c r="E5454" s="20">
        <v>0</v>
      </c>
      <c r="F5454" s="38">
        <f>('ANNEXURE B &amp; C'!AN$151)</f>
        <v>0</v>
      </c>
      <c r="G5454" s="9" t="str">
        <f t="shared" si="170"/>
        <v/>
      </c>
      <c r="H5454" s="52" t="str">
        <f t="shared" si="171"/>
        <v/>
      </c>
    </row>
    <row r="5455" spans="1:8">
      <c r="A5455" s="48" t="str">
        <f>('ANNEXURE B &amp; C'!AN$3)</f>
        <v>440301</v>
      </c>
      <c r="B5455" s="3">
        <v>2269995</v>
      </c>
      <c r="C5455" s="3" t="s">
        <v>128</v>
      </c>
      <c r="D5455" s="39">
        <v>0</v>
      </c>
      <c r="E5455" s="39">
        <v>0</v>
      </c>
      <c r="F5455" s="39">
        <f>SUM(F5452:F5454)</f>
        <v>0</v>
      </c>
      <c r="G5455" s="9" t="str">
        <f t="shared" si="170"/>
        <v/>
      </c>
      <c r="H5455" s="52" t="str">
        <f t="shared" si="171"/>
        <v/>
      </c>
    </row>
    <row r="5456" spans="1:8">
      <c r="B5456" s="1"/>
      <c r="C5456" s="1"/>
      <c r="D5456" s="31"/>
      <c r="E5456" s="31"/>
      <c r="F5456" s="31"/>
      <c r="G5456" s="9" t="str">
        <f t="shared" si="170"/>
        <v/>
      </c>
      <c r="H5456" s="52" t="str">
        <f t="shared" si="171"/>
        <v/>
      </c>
    </row>
    <row r="5457" spans="1:8">
      <c r="A5457" s="48" t="str">
        <f>('ANNEXURE B &amp; C'!AN$3)</f>
        <v>440301</v>
      </c>
      <c r="B5457" s="1">
        <v>2270000</v>
      </c>
      <c r="C5457" s="1" t="s">
        <v>129</v>
      </c>
      <c r="D5457" s="31"/>
      <c r="E5457" s="31"/>
      <c r="F5457" s="31"/>
      <c r="G5457" s="9" t="str">
        <f t="shared" si="170"/>
        <v/>
      </c>
      <c r="H5457" s="52" t="str">
        <f t="shared" si="171"/>
        <v/>
      </c>
    </row>
    <row r="5458" spans="1:8">
      <c r="A5458" s="48" t="str">
        <f>('ANNEXURE B &amp; C'!AN$3)</f>
        <v>440301</v>
      </c>
      <c r="B5458" s="2">
        <v>2271701</v>
      </c>
      <c r="C5458" s="2" t="s">
        <v>130</v>
      </c>
      <c r="D5458" s="20">
        <v>0</v>
      </c>
      <c r="E5458" s="20">
        <v>0</v>
      </c>
      <c r="F5458" s="38">
        <f>('ANNEXURE B &amp; C'!AN$155)</f>
        <v>0</v>
      </c>
      <c r="G5458" s="9" t="str">
        <f t="shared" si="170"/>
        <v/>
      </c>
      <c r="H5458" s="52" t="str">
        <f t="shared" si="171"/>
        <v/>
      </c>
    </row>
    <row r="5459" spans="1:8">
      <c r="A5459" s="48" t="str">
        <f>('ANNEXURE B &amp; C'!AN$3)</f>
        <v>440301</v>
      </c>
      <c r="B5459" s="2">
        <v>2271702</v>
      </c>
      <c r="C5459" s="2" t="s">
        <v>131</v>
      </c>
      <c r="D5459" s="20">
        <v>0</v>
      </c>
      <c r="E5459" s="20">
        <v>0</v>
      </c>
      <c r="F5459" s="38">
        <f>('ANNEXURE B &amp; C'!AN$156)</f>
        <v>0</v>
      </c>
      <c r="G5459" s="9" t="str">
        <f t="shared" si="170"/>
        <v/>
      </c>
      <c r="H5459" s="52" t="str">
        <f t="shared" si="171"/>
        <v/>
      </c>
    </row>
    <row r="5460" spans="1:8">
      <c r="A5460" s="48" t="str">
        <f>('ANNEXURE B &amp; C'!AN$3)</f>
        <v>440301</v>
      </c>
      <c r="B5460" s="2">
        <v>2271703</v>
      </c>
      <c r="C5460" s="2" t="s">
        <v>132</v>
      </c>
      <c r="D5460" s="20">
        <v>0</v>
      </c>
      <c r="E5460" s="20">
        <v>0</v>
      </c>
      <c r="F5460" s="38">
        <f>('ANNEXURE B &amp; C'!AN$157)</f>
        <v>0</v>
      </c>
      <c r="G5460" s="9" t="str">
        <f t="shared" si="170"/>
        <v/>
      </c>
      <c r="H5460" s="52" t="str">
        <f t="shared" si="171"/>
        <v/>
      </c>
    </row>
    <row r="5461" spans="1:8">
      <c r="A5461" s="48" t="str">
        <f>('ANNEXURE B &amp; C'!AN$3)</f>
        <v>440301</v>
      </c>
      <c r="B5461" s="2">
        <v>2271704</v>
      </c>
      <c r="C5461" s="2" t="s">
        <v>133</v>
      </c>
      <c r="D5461" s="20">
        <v>0</v>
      </c>
      <c r="E5461" s="20">
        <v>0</v>
      </c>
      <c r="F5461" s="38">
        <f>('ANNEXURE B &amp; C'!AN$158)</f>
        <v>0</v>
      </c>
      <c r="G5461" s="9" t="str">
        <f t="shared" si="170"/>
        <v/>
      </c>
      <c r="H5461" s="52" t="str">
        <f t="shared" si="171"/>
        <v/>
      </c>
    </row>
    <row r="5462" spans="1:8">
      <c r="A5462" s="48" t="str">
        <f>('ANNEXURE B &amp; C'!AN$3)</f>
        <v>440301</v>
      </c>
      <c r="B5462" s="3">
        <v>2279995</v>
      </c>
      <c r="C5462" s="3" t="s">
        <v>134</v>
      </c>
      <c r="D5462" s="35">
        <v>0</v>
      </c>
      <c r="E5462" s="35">
        <v>0</v>
      </c>
      <c r="F5462" s="35">
        <f>SUM(F5458:F5461)</f>
        <v>0</v>
      </c>
      <c r="G5462" s="9" t="str">
        <f t="shared" si="170"/>
        <v/>
      </c>
      <c r="H5462" s="52" t="str">
        <f t="shared" si="171"/>
        <v/>
      </c>
    </row>
    <row r="5463" spans="1:8">
      <c r="B5463" s="1"/>
      <c r="C5463" s="1"/>
      <c r="D5463" s="31"/>
      <c r="E5463" s="31"/>
      <c r="F5463" s="31"/>
      <c r="G5463" s="9" t="str">
        <f t="shared" si="170"/>
        <v/>
      </c>
      <c r="H5463" s="52" t="str">
        <f t="shared" si="171"/>
        <v/>
      </c>
    </row>
    <row r="5464" spans="1:8">
      <c r="A5464" s="48" t="str">
        <f>('ANNEXURE B &amp; C'!AN$3)</f>
        <v>440301</v>
      </c>
      <c r="B5464" s="1">
        <v>2280000</v>
      </c>
      <c r="C5464" s="1" t="s">
        <v>135</v>
      </c>
      <c r="D5464" s="31"/>
      <c r="E5464" s="31"/>
      <c r="F5464" s="31"/>
      <c r="G5464" s="9" t="str">
        <f t="shared" si="170"/>
        <v/>
      </c>
      <c r="H5464" s="52" t="str">
        <f t="shared" si="171"/>
        <v/>
      </c>
    </row>
    <row r="5465" spans="1:8">
      <c r="A5465" s="48" t="str">
        <f>('ANNEXURE B &amp; C'!AN$3)</f>
        <v>440301</v>
      </c>
      <c r="B5465" s="2">
        <v>2280001</v>
      </c>
      <c r="C5465" s="2" t="s">
        <v>136</v>
      </c>
      <c r="D5465" s="20">
        <v>0</v>
      </c>
      <c r="E5465" s="20">
        <v>0</v>
      </c>
      <c r="F5465" s="38">
        <f>('ANNEXURE B &amp; C'!AN$162)</f>
        <v>0</v>
      </c>
      <c r="G5465" s="9" t="str">
        <f t="shared" si="170"/>
        <v/>
      </c>
      <c r="H5465" s="52" t="str">
        <f t="shared" si="171"/>
        <v/>
      </c>
    </row>
    <row r="5466" spans="1:8">
      <c r="A5466" s="48" t="str">
        <f>('ANNEXURE B &amp; C'!AN$3)</f>
        <v>440301</v>
      </c>
      <c r="B5466" s="2">
        <v>2280002</v>
      </c>
      <c r="C5466" s="2" t="s">
        <v>137</v>
      </c>
      <c r="D5466" s="20">
        <v>0</v>
      </c>
      <c r="E5466" s="20">
        <v>0</v>
      </c>
      <c r="F5466" s="38">
        <f>('ANNEXURE B &amp; C'!AN$163)</f>
        <v>0</v>
      </c>
      <c r="G5466" s="9" t="str">
        <f t="shared" si="170"/>
        <v/>
      </c>
      <c r="H5466" s="52" t="str">
        <f t="shared" si="171"/>
        <v/>
      </c>
    </row>
    <row r="5467" spans="1:8">
      <c r="A5467" s="48" t="str">
        <f>('ANNEXURE B &amp; C'!AN$3)</f>
        <v>440301</v>
      </c>
      <c r="B5467" s="3">
        <v>2289995</v>
      </c>
      <c r="C5467" s="3" t="s">
        <v>138</v>
      </c>
      <c r="D5467" s="39">
        <v>0</v>
      </c>
      <c r="E5467" s="39">
        <v>0</v>
      </c>
      <c r="F5467" s="39">
        <f>SUM(F5465:F5466)</f>
        <v>0</v>
      </c>
      <c r="G5467" s="9" t="str">
        <f t="shared" si="170"/>
        <v/>
      </c>
      <c r="H5467" s="52" t="str">
        <f t="shared" si="171"/>
        <v/>
      </c>
    </row>
    <row r="5468" spans="1:8">
      <c r="B5468" s="1"/>
      <c r="C5468" s="1"/>
      <c r="D5468" s="31"/>
      <c r="E5468" s="31"/>
      <c r="F5468" s="31"/>
      <c r="G5468" s="9" t="str">
        <f t="shared" si="170"/>
        <v/>
      </c>
      <c r="H5468" s="52" t="str">
        <f t="shared" si="171"/>
        <v/>
      </c>
    </row>
    <row r="5469" spans="1:8">
      <c r="A5469" s="48" t="str">
        <f>('ANNEXURE B &amp; C'!AN$3)</f>
        <v>440301</v>
      </c>
      <c r="B5469" s="1">
        <v>2300000</v>
      </c>
      <c r="C5469" s="1" t="s">
        <v>139</v>
      </c>
      <c r="D5469" s="31"/>
      <c r="E5469" s="31"/>
      <c r="F5469" s="31"/>
      <c r="G5469" s="9" t="str">
        <f t="shared" si="170"/>
        <v/>
      </c>
      <c r="H5469" s="52" t="str">
        <f t="shared" si="171"/>
        <v/>
      </c>
    </row>
    <row r="5470" spans="1:8">
      <c r="A5470" s="48" t="str">
        <f>('ANNEXURE B &amp; C'!AN$3)</f>
        <v>440301</v>
      </c>
      <c r="B5470" s="2">
        <v>2300001</v>
      </c>
      <c r="C5470" s="2" t="s">
        <v>140</v>
      </c>
      <c r="D5470" s="20">
        <v>0</v>
      </c>
      <c r="E5470" s="20">
        <v>0</v>
      </c>
      <c r="F5470" s="38">
        <f>('ANNEXURE B &amp; C'!AN$167)</f>
        <v>0</v>
      </c>
      <c r="G5470" s="9" t="str">
        <f t="shared" si="170"/>
        <v/>
      </c>
      <c r="H5470" s="52" t="str">
        <f t="shared" si="171"/>
        <v/>
      </c>
    </row>
    <row r="5471" spans="1:8">
      <c r="A5471" s="48" t="str">
        <f>('ANNEXURE B &amp; C'!AN$3)</f>
        <v>440301</v>
      </c>
      <c r="B5471" s="2">
        <v>2300002</v>
      </c>
      <c r="C5471" s="2" t="s">
        <v>141</v>
      </c>
      <c r="D5471" s="20">
        <v>0</v>
      </c>
      <c r="E5471" s="20">
        <v>0</v>
      </c>
      <c r="F5471" s="38">
        <f>('ANNEXURE B &amp; C'!AN$168)</f>
        <v>0</v>
      </c>
      <c r="G5471" s="9" t="str">
        <f t="shared" si="170"/>
        <v/>
      </c>
      <c r="H5471" s="52" t="str">
        <f t="shared" si="171"/>
        <v/>
      </c>
    </row>
    <row r="5472" spans="1:8">
      <c r="A5472" s="48" t="str">
        <f>('ANNEXURE B &amp; C'!AN$3)</f>
        <v>440301</v>
      </c>
      <c r="B5472" s="2">
        <v>2300003</v>
      </c>
      <c r="C5472" s="2" t="s">
        <v>142</v>
      </c>
      <c r="D5472" s="20">
        <v>0</v>
      </c>
      <c r="E5472" s="20">
        <v>0</v>
      </c>
      <c r="F5472" s="38">
        <f>('ANNEXURE B &amp; C'!AN$169)</f>
        <v>0</v>
      </c>
      <c r="G5472" s="9" t="str">
        <f t="shared" si="170"/>
        <v/>
      </c>
      <c r="H5472" s="52" t="str">
        <f t="shared" si="171"/>
        <v/>
      </c>
    </row>
    <row r="5473" spans="1:8">
      <c r="A5473" s="48" t="str">
        <f>('ANNEXURE B &amp; C'!AN$3)</f>
        <v>440301</v>
      </c>
      <c r="B5473" s="2">
        <v>2300204</v>
      </c>
      <c r="C5473" s="2" t="s">
        <v>143</v>
      </c>
      <c r="D5473" s="20">
        <v>0</v>
      </c>
      <c r="E5473" s="20">
        <v>0</v>
      </c>
      <c r="F5473" s="38">
        <f>('ANNEXURE B &amp; C'!AN$170)</f>
        <v>0</v>
      </c>
      <c r="G5473" s="9" t="str">
        <f t="shared" si="170"/>
        <v/>
      </c>
      <c r="H5473" s="52" t="str">
        <f t="shared" si="171"/>
        <v/>
      </c>
    </row>
    <row r="5474" spans="1:8">
      <c r="A5474" s="48" t="str">
        <f>('ANNEXURE B &amp; C'!AN$3)</f>
        <v>440301</v>
      </c>
      <c r="B5474" s="2">
        <v>2300800</v>
      </c>
      <c r="C5474" s="2" t="s">
        <v>144</v>
      </c>
      <c r="D5474" s="20">
        <v>0</v>
      </c>
      <c r="E5474" s="20">
        <v>0</v>
      </c>
      <c r="F5474" s="38">
        <f>('ANNEXURE B &amp; C'!AN$171)</f>
        <v>0</v>
      </c>
      <c r="G5474" s="9" t="str">
        <f t="shared" si="170"/>
        <v/>
      </c>
      <c r="H5474" s="52" t="str">
        <f t="shared" si="171"/>
        <v/>
      </c>
    </row>
    <row r="5475" spans="1:8">
      <c r="A5475" s="48" t="str">
        <f>('ANNEXURE B &amp; C'!AN$3)</f>
        <v>440301</v>
      </c>
      <c r="B5475" s="2">
        <v>2300801</v>
      </c>
      <c r="C5475" s="2" t="s">
        <v>145</v>
      </c>
      <c r="D5475" s="20">
        <v>0</v>
      </c>
      <c r="E5475" s="20">
        <v>0</v>
      </c>
      <c r="F5475" s="38">
        <f>('ANNEXURE B &amp; C'!AN$172)</f>
        <v>0</v>
      </c>
      <c r="G5475" s="9" t="str">
        <f t="shared" si="170"/>
        <v/>
      </c>
      <c r="H5475" s="52" t="str">
        <f t="shared" si="171"/>
        <v/>
      </c>
    </row>
    <row r="5476" spans="1:8">
      <c r="A5476" s="48" t="str">
        <f>('ANNEXURE B &amp; C'!AN$3)</f>
        <v>440301</v>
      </c>
      <c r="B5476" s="2">
        <v>2300803</v>
      </c>
      <c r="C5476" s="2" t="s">
        <v>146</v>
      </c>
      <c r="D5476" s="20">
        <v>0</v>
      </c>
      <c r="E5476" s="20">
        <v>0</v>
      </c>
      <c r="F5476" s="38">
        <f>('ANNEXURE B &amp; C'!AN$173)</f>
        <v>0</v>
      </c>
      <c r="G5476" s="9" t="str">
        <f t="shared" si="170"/>
        <v/>
      </c>
      <c r="H5476" s="52" t="str">
        <f t="shared" si="171"/>
        <v/>
      </c>
    </row>
    <row r="5477" spans="1:8">
      <c r="A5477" s="48" t="str">
        <f>('ANNEXURE B &amp; C'!AN$3)</f>
        <v>440301</v>
      </c>
      <c r="B5477" s="2">
        <v>2301503</v>
      </c>
      <c r="C5477" s="2" t="s">
        <v>147</v>
      </c>
      <c r="D5477" s="20">
        <v>0</v>
      </c>
      <c r="E5477" s="20">
        <v>0</v>
      </c>
      <c r="F5477" s="38">
        <f>('ANNEXURE B &amp; C'!AN$174)</f>
        <v>0</v>
      </c>
      <c r="G5477" s="9" t="str">
        <f t="shared" si="170"/>
        <v/>
      </c>
      <c r="H5477" s="52" t="str">
        <f t="shared" si="171"/>
        <v/>
      </c>
    </row>
    <row r="5478" spans="1:8">
      <c r="A5478" s="48" t="str">
        <f>('ANNEXURE B &amp; C'!AN$3)</f>
        <v>440301</v>
      </c>
      <c r="B5478" s="2">
        <v>2301802</v>
      </c>
      <c r="C5478" s="2" t="s">
        <v>148</v>
      </c>
      <c r="D5478" s="20">
        <v>0</v>
      </c>
      <c r="E5478" s="20">
        <v>0</v>
      </c>
      <c r="F5478" s="38">
        <f>('ANNEXURE B &amp; C'!AN$175)</f>
        <v>0</v>
      </c>
      <c r="G5478" s="9" t="str">
        <f t="shared" si="170"/>
        <v/>
      </c>
      <c r="H5478" s="52" t="str">
        <f t="shared" si="171"/>
        <v/>
      </c>
    </row>
    <row r="5479" spans="1:8">
      <c r="A5479" s="48" t="str">
        <f>('ANNEXURE B &amp; C'!AN$3)</f>
        <v>440301</v>
      </c>
      <c r="B5479" s="2">
        <v>2301803</v>
      </c>
      <c r="C5479" s="2" t="s">
        <v>149</v>
      </c>
      <c r="D5479" s="20">
        <v>0</v>
      </c>
      <c r="E5479" s="20">
        <v>0</v>
      </c>
      <c r="F5479" s="38">
        <f>('ANNEXURE B &amp; C'!AN$176)</f>
        <v>0</v>
      </c>
      <c r="G5479" s="9" t="str">
        <f t="shared" si="170"/>
        <v/>
      </c>
      <c r="H5479" s="52" t="str">
        <f t="shared" si="171"/>
        <v/>
      </c>
    </row>
    <row r="5480" spans="1:8">
      <c r="A5480" s="48" t="str">
        <f>('ANNEXURE B &amp; C'!AN$3)</f>
        <v>440301</v>
      </c>
      <c r="B5480" s="2">
        <v>2301900</v>
      </c>
      <c r="C5480" s="2" t="s">
        <v>150</v>
      </c>
      <c r="D5480" s="20">
        <v>0</v>
      </c>
      <c r="E5480" s="20">
        <v>-164.22</v>
      </c>
      <c r="F5480" s="38">
        <f>('ANNEXURE B &amp; C'!AN$177)</f>
        <v>-165</v>
      </c>
      <c r="G5480" s="9" t="str">
        <f t="shared" si="170"/>
        <v/>
      </c>
      <c r="H5480" s="52" t="str">
        <f t="shared" si="171"/>
        <v/>
      </c>
    </row>
    <row r="5481" spans="1:8">
      <c r="A5481" s="48" t="str">
        <f>('ANNEXURE B &amp; C'!AN$3)</f>
        <v>440301</v>
      </c>
      <c r="B5481" s="2">
        <v>2301901</v>
      </c>
      <c r="C5481" s="2" t="s">
        <v>151</v>
      </c>
      <c r="D5481" s="20">
        <v>0</v>
      </c>
      <c r="E5481" s="20">
        <v>0</v>
      </c>
      <c r="F5481" s="38">
        <f>('ANNEXURE B &amp; C'!AN$178)</f>
        <v>0</v>
      </c>
      <c r="G5481" s="9" t="str">
        <f t="shared" si="170"/>
        <v/>
      </c>
      <c r="H5481" s="52" t="str">
        <f t="shared" si="171"/>
        <v/>
      </c>
    </row>
    <row r="5482" spans="1:8">
      <c r="A5482" s="48" t="str">
        <f>('ANNEXURE B &amp; C'!AN$3)</f>
        <v>440301</v>
      </c>
      <c r="B5482" s="3">
        <v>2309995</v>
      </c>
      <c r="C5482" s="3" t="s">
        <v>152</v>
      </c>
      <c r="D5482" s="39">
        <v>0</v>
      </c>
      <c r="E5482" s="39">
        <v>-164.22</v>
      </c>
      <c r="F5482" s="39">
        <f>SUM(F5470:F5481)</f>
        <v>-165</v>
      </c>
      <c r="G5482" s="9" t="str">
        <f t="shared" si="170"/>
        <v/>
      </c>
      <c r="H5482" s="52" t="str">
        <f t="shared" si="171"/>
        <v/>
      </c>
    </row>
    <row r="5483" spans="1:8">
      <c r="B5483" s="1"/>
      <c r="C5483" s="1"/>
      <c r="D5483" s="31"/>
      <c r="E5483" s="31"/>
      <c r="F5483" s="31"/>
      <c r="G5483" s="9" t="str">
        <f t="shared" si="170"/>
        <v/>
      </c>
      <c r="H5483" s="52" t="str">
        <f t="shared" si="171"/>
        <v/>
      </c>
    </row>
    <row r="5484" spans="1:8" ht="15.75" thickBot="1">
      <c r="A5484" s="48" t="str">
        <f>('ANNEXURE B &amp; C'!AN$3)</f>
        <v>440301</v>
      </c>
      <c r="B5484" s="4">
        <v>2359997</v>
      </c>
      <c r="C5484" s="4" t="s">
        <v>153</v>
      </c>
      <c r="D5484" s="40">
        <v>0</v>
      </c>
      <c r="E5484" s="40">
        <v>-164.22</v>
      </c>
      <c r="F5484" s="40">
        <f>SUM(F5482+F5467+F5462+F5455+F5449+F5442)</f>
        <v>-165</v>
      </c>
      <c r="G5484" s="9" t="str">
        <f t="shared" si="170"/>
        <v/>
      </c>
      <c r="H5484" s="52" t="str">
        <f t="shared" si="171"/>
        <v/>
      </c>
    </row>
    <row r="5485" spans="1:8" ht="15.75" thickTop="1">
      <c r="B5485" s="1"/>
      <c r="C5485" s="1"/>
      <c r="D5485" s="31"/>
      <c r="E5485" s="31"/>
      <c r="F5485" s="31"/>
      <c r="G5485" s="9" t="str">
        <f t="shared" si="170"/>
        <v/>
      </c>
      <c r="H5485" s="52" t="str">
        <f t="shared" si="171"/>
        <v/>
      </c>
    </row>
    <row r="5486" spans="1:8" ht="15.75" thickBot="1">
      <c r="A5486" s="48" t="str">
        <f>('ANNEXURE B &amp; C'!AN$3)</f>
        <v>440301</v>
      </c>
      <c r="B5486" s="5">
        <v>2379995</v>
      </c>
      <c r="C5486" s="5" t="s">
        <v>154</v>
      </c>
      <c r="D5486" s="41">
        <v>0</v>
      </c>
      <c r="E5486" s="41">
        <v>-164.22</v>
      </c>
      <c r="F5486" s="41">
        <f>SUM(F5484)</f>
        <v>-165</v>
      </c>
      <c r="G5486" s="9" t="str">
        <f t="shared" si="170"/>
        <v/>
      </c>
      <c r="H5486" s="52" t="str">
        <f t="shared" si="171"/>
        <v/>
      </c>
    </row>
    <row r="5487" spans="1:8">
      <c r="B5487" s="1"/>
      <c r="C5487" s="1"/>
      <c r="D5487" s="31"/>
      <c r="E5487" s="31"/>
      <c r="F5487" s="31"/>
      <c r="G5487" s="9" t="str">
        <f t="shared" si="170"/>
        <v/>
      </c>
      <c r="H5487" s="52" t="str">
        <f t="shared" si="171"/>
        <v/>
      </c>
    </row>
    <row r="5488" spans="1:8" ht="15.75" thickBot="1">
      <c r="A5488" s="48" t="str">
        <f>('ANNEXURE B &amp; C'!AN$3)</f>
        <v>440301</v>
      </c>
      <c r="B5488" s="5">
        <v>2459998</v>
      </c>
      <c r="C5488" s="5" t="s">
        <v>155</v>
      </c>
      <c r="D5488" s="41">
        <v>0</v>
      </c>
      <c r="E5488" s="41">
        <v>-164.22</v>
      </c>
      <c r="F5488" s="41">
        <f>SUM(F5486)</f>
        <v>-165</v>
      </c>
      <c r="G5488" s="9" t="str">
        <f t="shared" si="170"/>
        <v/>
      </c>
      <c r="H5488" s="52" t="str">
        <f t="shared" si="171"/>
        <v/>
      </c>
    </row>
    <row r="5489" spans="1:8">
      <c r="B5489" s="1"/>
      <c r="C5489" s="1"/>
      <c r="D5489" s="31"/>
      <c r="E5489" s="31"/>
      <c r="F5489" s="31"/>
      <c r="G5489" s="9" t="str">
        <f t="shared" si="170"/>
        <v/>
      </c>
      <c r="H5489" s="52" t="str">
        <f t="shared" si="171"/>
        <v/>
      </c>
    </row>
    <row r="5490" spans="1:8">
      <c r="A5490" s="48" t="str">
        <f>('ANNEXURE B &amp; C'!AN$3)</f>
        <v>440301</v>
      </c>
      <c r="B5490" s="1">
        <v>3010000</v>
      </c>
      <c r="C5490" s="1" t="s">
        <v>156</v>
      </c>
      <c r="D5490" s="31"/>
      <c r="E5490" s="31"/>
      <c r="F5490" s="31"/>
      <c r="G5490" s="9" t="str">
        <f t="shared" si="170"/>
        <v/>
      </c>
      <c r="H5490" s="52" t="str">
        <f t="shared" si="171"/>
        <v/>
      </c>
    </row>
    <row r="5491" spans="1:8">
      <c r="A5491" s="48" t="str">
        <f>('ANNEXURE B &amp; C'!AN$3)</f>
        <v>440301</v>
      </c>
      <c r="B5491" s="2">
        <v>3010001</v>
      </c>
      <c r="C5491" s="2" t="s">
        <v>112</v>
      </c>
      <c r="D5491" s="38">
        <v>1063102</v>
      </c>
      <c r="E5491" s="38">
        <v>496707.98000000004</v>
      </c>
      <c r="F5491" s="38">
        <f>('ANNEXURE B &amp; C'!AN$188)</f>
        <v>1026000</v>
      </c>
      <c r="G5491" s="9" t="str">
        <f t="shared" si="170"/>
        <v/>
      </c>
      <c r="H5491" s="52">
        <f t="shared" si="171"/>
        <v>-3.4899755620815313E-2</v>
      </c>
    </row>
    <row r="5492" spans="1:8">
      <c r="A5492" s="48" t="str">
        <f>('ANNEXURE B &amp; C'!AN$3)</f>
        <v>440301</v>
      </c>
      <c r="B5492" s="2">
        <v>3010002</v>
      </c>
      <c r="C5492" s="2" t="s">
        <v>155</v>
      </c>
      <c r="D5492" s="38">
        <v>0</v>
      </c>
      <c r="E5492" s="38">
        <v>-164.22</v>
      </c>
      <c r="F5492" s="38">
        <f>('ANNEXURE B &amp; C'!AN$189)</f>
        <v>-165</v>
      </c>
      <c r="G5492" s="9" t="str">
        <f t="shared" si="170"/>
        <v/>
      </c>
      <c r="H5492" s="52" t="str">
        <f t="shared" si="171"/>
        <v/>
      </c>
    </row>
    <row r="5493" spans="1:8">
      <c r="A5493" s="48" t="str">
        <f>('ANNEXURE B &amp; C'!AN$3)</f>
        <v>440301</v>
      </c>
      <c r="B5493" s="2"/>
      <c r="C5493" s="1" t="s">
        <v>338</v>
      </c>
      <c r="D5493" s="39"/>
      <c r="E5493" s="39"/>
      <c r="F5493" s="39">
        <f>('ANNEXURE B &amp; C'!AN$190)</f>
        <v>0</v>
      </c>
      <c r="G5493" s="9" t="str">
        <f t="shared" si="170"/>
        <v/>
      </c>
      <c r="H5493" s="52" t="str">
        <f t="shared" si="171"/>
        <v/>
      </c>
    </row>
    <row r="5494" spans="1:8" ht="15.75" thickBot="1">
      <c r="A5494" s="48" t="str">
        <f>('ANNEXURE B &amp; C'!AN$3)</f>
        <v>440301</v>
      </c>
      <c r="B5494" s="5">
        <v>3019995</v>
      </c>
      <c r="C5494" s="5" t="s">
        <v>339</v>
      </c>
      <c r="D5494" s="37">
        <v>1063102</v>
      </c>
      <c r="E5494" s="37">
        <v>496543.76000000007</v>
      </c>
      <c r="F5494" s="37">
        <f>('ANNEXURE B &amp; C'!AN$191)</f>
        <v>1025835</v>
      </c>
      <c r="G5494" s="9" t="str">
        <f t="shared" si="170"/>
        <v/>
      </c>
      <c r="H5494" s="52">
        <f t="shared" si="171"/>
        <v>-3.5054961800466938E-2</v>
      </c>
    </row>
    <row r="5495" spans="1:8">
      <c r="B5495" s="1"/>
      <c r="C5495" s="1"/>
      <c r="D5495" s="31"/>
      <c r="E5495" s="31"/>
      <c r="F5495" s="31"/>
      <c r="G5495" s="9" t="str">
        <f t="shared" si="170"/>
        <v/>
      </c>
      <c r="H5495" s="52" t="str">
        <f t="shared" si="171"/>
        <v/>
      </c>
    </row>
    <row r="5496" spans="1:8">
      <c r="A5496" s="48" t="str">
        <f>('ANNEXURE B &amp; C'!AN$3)</f>
        <v>440301</v>
      </c>
      <c r="B5496" s="1">
        <v>4030000</v>
      </c>
      <c r="C5496" s="1" t="s">
        <v>157</v>
      </c>
      <c r="D5496" s="31"/>
      <c r="E5496" s="31"/>
      <c r="F5496" s="31"/>
      <c r="G5496" s="9" t="str">
        <f t="shared" si="170"/>
        <v/>
      </c>
      <c r="H5496" s="52" t="str">
        <f t="shared" si="171"/>
        <v/>
      </c>
    </row>
    <row r="5497" spans="1:8">
      <c r="A5497" s="48" t="str">
        <f>('ANNEXURE B &amp; C'!AN$3)</f>
        <v>440301</v>
      </c>
      <c r="B5497" s="2">
        <v>4030001</v>
      </c>
      <c r="C5497" s="2" t="s">
        <v>158</v>
      </c>
      <c r="D5497" s="20">
        <v>0</v>
      </c>
      <c r="E5497" s="20">
        <v>0</v>
      </c>
      <c r="F5497" s="38">
        <f>('ANNEXURE B &amp; C'!AN$194)</f>
        <v>0</v>
      </c>
      <c r="G5497" s="9" t="str">
        <f t="shared" si="170"/>
        <v/>
      </c>
      <c r="H5497" s="52" t="str">
        <f t="shared" si="171"/>
        <v/>
      </c>
    </row>
    <row r="5498" spans="1:8">
      <c r="A5498" s="48" t="str">
        <f>('ANNEXURE B &amp; C'!AN$3)</f>
        <v>440301</v>
      </c>
      <c r="B5498" s="2">
        <v>4030002</v>
      </c>
      <c r="C5498" s="2" t="s">
        <v>159</v>
      </c>
      <c r="D5498" s="20">
        <v>0</v>
      </c>
      <c r="E5498" s="20">
        <v>0</v>
      </c>
      <c r="F5498" s="38">
        <f>('ANNEXURE B &amp; C'!AN$195)</f>
        <v>0</v>
      </c>
      <c r="G5498" s="9" t="str">
        <f t="shared" si="170"/>
        <v/>
      </c>
      <c r="H5498" s="52" t="str">
        <f t="shared" si="171"/>
        <v/>
      </c>
    </row>
    <row r="5499" spans="1:8">
      <c r="A5499" s="48" t="str">
        <f>('ANNEXURE B &amp; C'!AN$3)</f>
        <v>440301</v>
      </c>
      <c r="B5499" s="2">
        <v>4030003</v>
      </c>
      <c r="C5499" s="2" t="s">
        <v>160</v>
      </c>
      <c r="D5499" s="20">
        <v>0</v>
      </c>
      <c r="E5499" s="20">
        <v>0</v>
      </c>
      <c r="F5499" s="38">
        <f>('ANNEXURE B &amp; C'!AN$196)</f>
        <v>0</v>
      </c>
      <c r="G5499" s="9" t="str">
        <f t="shared" si="170"/>
        <v/>
      </c>
      <c r="H5499" s="52" t="str">
        <f t="shared" si="171"/>
        <v/>
      </c>
    </row>
    <row r="5500" spans="1:8">
      <c r="A5500" s="48" t="str">
        <f>('ANNEXURE B &amp; C'!AN$3)</f>
        <v>440301</v>
      </c>
      <c r="B5500" s="2">
        <v>4030004</v>
      </c>
      <c r="C5500" s="2" t="s">
        <v>161</v>
      </c>
      <c r="D5500" s="20">
        <v>0</v>
      </c>
      <c r="E5500" s="20">
        <v>0</v>
      </c>
      <c r="F5500" s="38">
        <f>('ANNEXURE B &amp; C'!AN$197)</f>
        <v>0</v>
      </c>
      <c r="G5500" s="9" t="str">
        <f t="shared" si="170"/>
        <v/>
      </c>
      <c r="H5500" s="52" t="str">
        <f t="shared" si="171"/>
        <v/>
      </c>
    </row>
    <row r="5501" spans="1:8">
      <c r="A5501" s="48" t="str">
        <f>('ANNEXURE B &amp; C'!AN$3)</f>
        <v>440301</v>
      </c>
      <c r="B5501" s="2">
        <v>4030005</v>
      </c>
      <c r="C5501" s="2" t="s">
        <v>162</v>
      </c>
      <c r="D5501" s="20">
        <v>0</v>
      </c>
      <c r="E5501" s="20">
        <v>0</v>
      </c>
      <c r="F5501" s="38">
        <f>('ANNEXURE B &amp; C'!AN$198)</f>
        <v>0</v>
      </c>
      <c r="G5501" s="9" t="str">
        <f t="shared" si="170"/>
        <v/>
      </c>
      <c r="H5501" s="52" t="str">
        <f t="shared" si="171"/>
        <v/>
      </c>
    </row>
    <row r="5502" spans="1:8" ht="15.75" thickBot="1">
      <c r="A5502" s="48" t="str">
        <f>('ANNEXURE B &amp; C'!AN$3)</f>
        <v>440301</v>
      </c>
      <c r="B5502" s="3">
        <v>4039995</v>
      </c>
      <c r="C5502" s="3" t="s">
        <v>163</v>
      </c>
      <c r="D5502" s="42">
        <v>0</v>
      </c>
      <c r="E5502" s="36">
        <v>0</v>
      </c>
      <c r="F5502" s="43">
        <f>SUM(F5497:F5501)</f>
        <v>0</v>
      </c>
      <c r="G5502" s="9" t="str">
        <f t="shared" si="170"/>
        <v/>
      </c>
      <c r="H5502" s="52" t="str">
        <f t="shared" si="171"/>
        <v/>
      </c>
    </row>
    <row r="5503" spans="1:8" ht="15.75" thickTop="1">
      <c r="B5503" s="2"/>
      <c r="C5503" s="2"/>
      <c r="D5503" s="32"/>
      <c r="E5503" s="32"/>
      <c r="G5503" s="9" t="str">
        <f t="shared" si="170"/>
        <v/>
      </c>
      <c r="H5503" s="52" t="str">
        <f t="shared" si="171"/>
        <v/>
      </c>
    </row>
    <row r="5504" spans="1:8">
      <c r="A5504" s="48" t="str">
        <f>('ANNEXURE B &amp; C'!AN$3)</f>
        <v>440301</v>
      </c>
      <c r="B5504" s="1">
        <v>4030000</v>
      </c>
      <c r="C5504" s="1" t="s">
        <v>164</v>
      </c>
      <c r="D5504" s="31"/>
      <c r="E5504" s="31"/>
      <c r="F5504" s="31"/>
      <c r="G5504" s="9" t="str">
        <f t="shared" si="170"/>
        <v/>
      </c>
      <c r="H5504" s="52" t="str">
        <f t="shared" si="171"/>
        <v/>
      </c>
    </row>
    <row r="5505" spans="1:8">
      <c r="A5505" s="48" t="str">
        <f>('ANNEXURE B &amp; C'!AN$3)</f>
        <v>440301</v>
      </c>
      <c r="B5505" s="2">
        <v>4031001</v>
      </c>
      <c r="C5505" s="2" t="s">
        <v>158</v>
      </c>
      <c r="D5505" s="20">
        <v>0</v>
      </c>
      <c r="E5505" s="20">
        <v>0</v>
      </c>
      <c r="F5505" s="38">
        <f>('ANNEXURE B &amp; C'!AN$202)</f>
        <v>0</v>
      </c>
      <c r="G5505" s="9" t="str">
        <f t="shared" si="170"/>
        <v/>
      </c>
      <c r="H5505" s="52" t="str">
        <f t="shared" si="171"/>
        <v/>
      </c>
    </row>
    <row r="5506" spans="1:8">
      <c r="A5506" s="48" t="str">
        <f>('ANNEXURE B &amp; C'!AN$3)</f>
        <v>440301</v>
      </c>
      <c r="B5506" s="2">
        <v>4031002</v>
      </c>
      <c r="C5506" s="2" t="s">
        <v>159</v>
      </c>
      <c r="D5506" s="20">
        <v>0</v>
      </c>
      <c r="E5506" s="20">
        <v>0</v>
      </c>
      <c r="F5506" s="38">
        <f>('ANNEXURE B &amp; C'!AN$203)</f>
        <v>0</v>
      </c>
      <c r="G5506" s="9" t="str">
        <f t="shared" si="170"/>
        <v/>
      </c>
      <c r="H5506" s="52" t="str">
        <f t="shared" si="171"/>
        <v/>
      </c>
    </row>
    <row r="5507" spans="1:8">
      <c r="A5507" s="48" t="str">
        <f>('ANNEXURE B &amp; C'!AN$3)</f>
        <v>440301</v>
      </c>
      <c r="B5507" s="2">
        <v>4031003</v>
      </c>
      <c r="C5507" s="2" t="s">
        <v>160</v>
      </c>
      <c r="D5507" s="20">
        <v>0</v>
      </c>
      <c r="E5507" s="20">
        <v>0</v>
      </c>
      <c r="F5507" s="38">
        <f>('ANNEXURE B &amp; C'!AN$204)</f>
        <v>0</v>
      </c>
      <c r="G5507" s="9" t="str">
        <f t="shared" si="170"/>
        <v/>
      </c>
      <c r="H5507" s="52" t="str">
        <f t="shared" si="171"/>
        <v/>
      </c>
    </row>
    <row r="5508" spans="1:8">
      <c r="A5508" s="48" t="str">
        <f>('ANNEXURE B &amp; C'!AN$3)</f>
        <v>440301</v>
      </c>
      <c r="B5508" s="2">
        <v>4031004</v>
      </c>
      <c r="C5508" s="2" t="s">
        <v>161</v>
      </c>
      <c r="D5508" s="20">
        <v>0</v>
      </c>
      <c r="E5508" s="20">
        <v>0</v>
      </c>
      <c r="F5508" s="38">
        <f>('ANNEXURE B &amp; C'!AN$205)</f>
        <v>0</v>
      </c>
      <c r="G5508" s="9" t="str">
        <f t="shared" si="170"/>
        <v/>
      </c>
      <c r="H5508" s="52" t="str">
        <f t="shared" si="171"/>
        <v/>
      </c>
    </row>
    <row r="5509" spans="1:8">
      <c r="A5509" s="48" t="str">
        <f>('ANNEXURE B &amp; C'!AN$3)</f>
        <v>440301</v>
      </c>
      <c r="B5509" s="2">
        <v>4031005</v>
      </c>
      <c r="C5509" s="2" t="s">
        <v>162</v>
      </c>
      <c r="D5509" s="20">
        <v>0</v>
      </c>
      <c r="E5509" s="20">
        <v>0</v>
      </c>
      <c r="F5509" s="38">
        <f>('ANNEXURE B &amp; C'!AN$206)</f>
        <v>0</v>
      </c>
      <c r="G5509" s="9" t="str">
        <f t="shared" si="170"/>
        <v/>
      </c>
      <c r="H5509" s="52" t="str">
        <f t="shared" si="171"/>
        <v/>
      </c>
    </row>
    <row r="5510" spans="1:8">
      <c r="A5510" s="48" t="str">
        <f>('ANNEXURE B &amp; C'!AN$3)</f>
        <v>440301</v>
      </c>
      <c r="B5510" s="3">
        <v>4039995</v>
      </c>
      <c r="C5510" s="3" t="s">
        <v>165</v>
      </c>
      <c r="D5510" s="39">
        <v>0</v>
      </c>
      <c r="E5510" s="39">
        <v>0</v>
      </c>
      <c r="F5510" s="39">
        <f>SUM(F5505:F5509)</f>
        <v>0</v>
      </c>
      <c r="G5510" s="9" t="str">
        <f t="shared" si="170"/>
        <v/>
      </c>
      <c r="H5510" s="52" t="str">
        <f t="shared" si="171"/>
        <v/>
      </c>
    </row>
    <row r="5511" spans="1:8">
      <c r="B5511" s="2"/>
      <c r="C5511" s="2"/>
      <c r="D5511" s="32"/>
      <c r="E5511" s="32"/>
      <c r="G5511" s="9" t="str">
        <f t="shared" si="170"/>
        <v/>
      </c>
      <c r="H5511" s="52" t="str">
        <f t="shared" si="171"/>
        <v/>
      </c>
    </row>
    <row r="5512" spans="1:8" ht="15.75" thickBot="1">
      <c r="A5512" s="48" t="str">
        <f>('ANNEXURE B &amp; C'!AN$3)</f>
        <v>440301</v>
      </c>
      <c r="B5512" s="5">
        <v>4039995</v>
      </c>
      <c r="C5512" s="5" t="s">
        <v>166</v>
      </c>
      <c r="D5512" s="41">
        <v>0</v>
      </c>
      <c r="E5512" s="41">
        <v>0</v>
      </c>
      <c r="F5512" s="41">
        <f>SUM(F5510+F5502)</f>
        <v>0</v>
      </c>
      <c r="G5512" s="9" t="str">
        <f t="shared" si="170"/>
        <v/>
      </c>
      <c r="H5512" s="52" t="str">
        <f t="shared" si="171"/>
        <v/>
      </c>
    </row>
    <row r="5513" spans="1:8">
      <c r="G5513" s="9" t="str">
        <f t="shared" si="170"/>
        <v/>
      </c>
      <c r="H5513" s="52" t="str">
        <f t="shared" si="171"/>
        <v/>
      </c>
    </row>
    <row r="5514" spans="1:8">
      <c r="A5514" s="48" t="str">
        <f>('ANNEXURE B &amp; C'!AO$3)</f>
        <v>440302</v>
      </c>
      <c r="B5514" s="1">
        <v>1000000</v>
      </c>
      <c r="C5514" s="1" t="s">
        <v>0</v>
      </c>
      <c r="D5514" s="31"/>
      <c r="E5514" s="31"/>
      <c r="G5514" s="9" t="str">
        <f t="shared" ref="G5514:G5577" si="172">IF(E5514&lt;0.01,"",IF(E5514&gt;F5514,"BUDGET ERROR - INSUFICIENT",""))</f>
        <v/>
      </c>
      <c r="H5514" s="52" t="str">
        <f t="shared" ref="H5514:H5577" si="173">IF(F5514&lt;0.1,"",IF(D5514=0,"NO ORIGINAL BUDGET",(F5514-D5514)/D5514))</f>
        <v/>
      </c>
    </row>
    <row r="5515" spans="1:8">
      <c r="B5515" s="1"/>
      <c r="C5515" s="1"/>
      <c r="D5515" s="31"/>
      <c r="E5515" s="31"/>
      <c r="G5515" s="9" t="str">
        <f t="shared" si="172"/>
        <v/>
      </c>
      <c r="H5515" s="52" t="str">
        <f t="shared" si="173"/>
        <v/>
      </c>
    </row>
    <row r="5516" spans="1:8">
      <c r="A5516" s="48" t="str">
        <f>('ANNEXURE B &amp; C'!AO$3)</f>
        <v>440302</v>
      </c>
      <c r="B5516" s="1">
        <v>1020000</v>
      </c>
      <c r="C5516" s="1" t="s">
        <v>2</v>
      </c>
      <c r="D5516" s="31"/>
      <c r="E5516" s="31"/>
      <c r="F5516" s="31"/>
      <c r="G5516" s="9" t="str">
        <f t="shared" si="172"/>
        <v/>
      </c>
      <c r="H5516" s="52" t="str">
        <f t="shared" si="173"/>
        <v/>
      </c>
    </row>
    <row r="5517" spans="1:8">
      <c r="A5517" s="48" t="str">
        <f>('ANNEXURE B &amp; C'!AO$3)</f>
        <v>440302</v>
      </c>
      <c r="B5517" s="2">
        <v>1020001</v>
      </c>
      <c r="C5517" s="2" t="s">
        <v>3</v>
      </c>
      <c r="D5517" s="20">
        <v>0</v>
      </c>
      <c r="E5517" s="20">
        <v>0</v>
      </c>
      <c r="F5517" s="38">
        <f>('ANNEXURE B &amp; C'!AO$10)</f>
        <v>0</v>
      </c>
      <c r="G5517" s="9" t="str">
        <f t="shared" si="172"/>
        <v/>
      </c>
      <c r="H5517" s="52" t="str">
        <f t="shared" si="173"/>
        <v/>
      </c>
    </row>
    <row r="5518" spans="1:8">
      <c r="A5518" s="48" t="str">
        <f>('ANNEXURE B &amp; C'!AO$3)</f>
        <v>440302</v>
      </c>
      <c r="B5518" s="2">
        <v>1020002</v>
      </c>
      <c r="C5518" s="2" t="s">
        <v>4</v>
      </c>
      <c r="D5518" s="20">
        <v>542562</v>
      </c>
      <c r="E5518" s="20">
        <v>267858</v>
      </c>
      <c r="F5518" s="38">
        <f>('ANNEXURE B &amp; C'!AO$11)</f>
        <v>545415</v>
      </c>
      <c r="G5518" s="9" t="str">
        <f t="shared" si="172"/>
        <v/>
      </c>
      <c r="H5518" s="52">
        <f t="shared" si="173"/>
        <v>5.2583852168047156E-3</v>
      </c>
    </row>
    <row r="5519" spans="1:8">
      <c r="A5519" s="48" t="str">
        <f>('ANNEXURE B &amp; C'!AO$3)</f>
        <v>440302</v>
      </c>
      <c r="B5519" s="2">
        <v>1020004</v>
      </c>
      <c r="C5519" s="2" t="s">
        <v>5</v>
      </c>
      <c r="D5519" s="20">
        <v>0</v>
      </c>
      <c r="E5519" s="20">
        <v>0</v>
      </c>
      <c r="F5519" s="38">
        <f>('ANNEXURE B &amp; C'!AO$12)</f>
        <v>0</v>
      </c>
      <c r="G5519" s="9" t="str">
        <f t="shared" si="172"/>
        <v/>
      </c>
      <c r="H5519" s="52" t="str">
        <f t="shared" si="173"/>
        <v/>
      </c>
    </row>
    <row r="5520" spans="1:8">
      <c r="A5520" s="48" t="str">
        <f>('ANNEXURE B &amp; C'!AO$3)</f>
        <v>440302</v>
      </c>
      <c r="B5520" s="2">
        <v>1020005</v>
      </c>
      <c r="C5520" s="2" t="s">
        <v>6</v>
      </c>
      <c r="D5520" s="20">
        <v>90</v>
      </c>
      <c r="E5520" s="20">
        <v>49.2</v>
      </c>
      <c r="F5520" s="38">
        <f>('ANNEXURE B &amp; C'!AO$13)</f>
        <v>100</v>
      </c>
      <c r="G5520" s="9" t="str">
        <f t="shared" si="172"/>
        <v/>
      </c>
      <c r="H5520" s="52">
        <f t="shared" si="173"/>
        <v>0.1111111111111111</v>
      </c>
    </row>
    <row r="5521" spans="1:8">
      <c r="A5521" s="48" t="str">
        <f>('ANNEXURE B &amp; C'!AO$3)</f>
        <v>440302</v>
      </c>
      <c r="B5521" s="2">
        <v>1020006</v>
      </c>
      <c r="C5521" s="2" t="s">
        <v>7</v>
      </c>
      <c r="D5521" s="20">
        <v>44372</v>
      </c>
      <c r="E5521" s="20">
        <v>0</v>
      </c>
      <c r="F5521" s="38">
        <f>('ANNEXURE B &amp; C'!AO$14)</f>
        <v>44569</v>
      </c>
      <c r="G5521" s="9" t="str">
        <f t="shared" si="172"/>
        <v/>
      </c>
      <c r="H5521" s="52">
        <f t="shared" si="173"/>
        <v>4.4397367709366267E-3</v>
      </c>
    </row>
    <row r="5522" spans="1:8">
      <c r="A5522" s="48" t="str">
        <f>('ANNEXURE B &amp; C'!AO$3)</f>
        <v>440302</v>
      </c>
      <c r="B5522" s="2">
        <v>1020007</v>
      </c>
      <c r="C5522" s="2" t="s">
        <v>8</v>
      </c>
      <c r="D5522" s="20">
        <v>0</v>
      </c>
      <c r="E5522" s="20">
        <v>0</v>
      </c>
      <c r="F5522" s="38">
        <f>('ANNEXURE B &amp; C'!AO$15)</f>
        <v>0</v>
      </c>
      <c r="G5522" s="9" t="str">
        <f t="shared" si="172"/>
        <v/>
      </c>
      <c r="H5522" s="52" t="str">
        <f t="shared" si="173"/>
        <v/>
      </c>
    </row>
    <row r="5523" spans="1:8">
      <c r="A5523" s="48" t="str">
        <f>('ANNEXURE B &amp; C'!AO$3)</f>
        <v>440302</v>
      </c>
      <c r="B5523" s="2">
        <v>1020009</v>
      </c>
      <c r="C5523" s="2" t="s">
        <v>9</v>
      </c>
      <c r="D5523" s="20">
        <v>0</v>
      </c>
      <c r="E5523" s="20">
        <v>0</v>
      </c>
      <c r="F5523" s="38">
        <f>('ANNEXURE B &amp; C'!AO$16)</f>
        <v>0</v>
      </c>
      <c r="G5523" s="9" t="str">
        <f t="shared" si="172"/>
        <v/>
      </c>
      <c r="H5523" s="52" t="str">
        <f t="shared" si="173"/>
        <v/>
      </c>
    </row>
    <row r="5524" spans="1:8">
      <c r="A5524" s="48" t="str">
        <f>('ANNEXURE B &amp; C'!AO$3)</f>
        <v>440302</v>
      </c>
      <c r="B5524" s="2">
        <v>1020010</v>
      </c>
      <c r="C5524" s="2" t="s">
        <v>10</v>
      </c>
      <c r="D5524" s="20">
        <v>0</v>
      </c>
      <c r="E5524" s="20">
        <v>0</v>
      </c>
      <c r="F5524" s="38">
        <f>('ANNEXURE B &amp; C'!AO$17)</f>
        <v>0</v>
      </c>
      <c r="G5524" s="9" t="str">
        <f t="shared" si="172"/>
        <v/>
      </c>
      <c r="H5524" s="52" t="str">
        <f t="shared" si="173"/>
        <v/>
      </c>
    </row>
    <row r="5525" spans="1:8">
      <c r="A5525" s="48" t="str">
        <f>('ANNEXURE B &amp; C'!AO$3)</f>
        <v>440302</v>
      </c>
      <c r="B5525" s="2">
        <v>1020011</v>
      </c>
      <c r="C5525" s="2" t="s">
        <v>11</v>
      </c>
      <c r="D5525" s="20">
        <v>0</v>
      </c>
      <c r="E5525" s="20">
        <v>0</v>
      </c>
      <c r="F5525" s="38">
        <f>('ANNEXURE B &amp; C'!AO$18)</f>
        <v>0</v>
      </c>
      <c r="G5525" s="9" t="str">
        <f t="shared" si="172"/>
        <v/>
      </c>
      <c r="H5525" s="52" t="str">
        <f t="shared" si="173"/>
        <v/>
      </c>
    </row>
    <row r="5526" spans="1:8">
      <c r="A5526" s="48" t="str">
        <f>('ANNEXURE B &amp; C'!AO$3)</f>
        <v>440302</v>
      </c>
      <c r="B5526" s="2">
        <v>1020012</v>
      </c>
      <c r="C5526" s="2" t="s">
        <v>12</v>
      </c>
      <c r="D5526" s="20">
        <v>0</v>
      </c>
      <c r="E5526" s="20">
        <v>0</v>
      </c>
      <c r="F5526" s="38">
        <f>('ANNEXURE B &amp; C'!AO$19)</f>
        <v>0</v>
      </c>
      <c r="G5526" s="9" t="str">
        <f t="shared" si="172"/>
        <v/>
      </c>
      <c r="H5526" s="52" t="str">
        <f t="shared" si="173"/>
        <v/>
      </c>
    </row>
    <row r="5527" spans="1:8">
      <c r="A5527" s="48" t="str">
        <f>('ANNEXURE B &amp; C'!AO$3)</f>
        <v>440302</v>
      </c>
      <c r="B5527" s="2">
        <v>1020013</v>
      </c>
      <c r="C5527" s="2" t="s">
        <v>13</v>
      </c>
      <c r="D5527" s="20">
        <v>2995</v>
      </c>
      <c r="E5527" s="20">
        <v>1497.36</v>
      </c>
      <c r="F5527" s="38">
        <f>('ANNEXURE B &amp; C'!AO$20)</f>
        <v>2996</v>
      </c>
      <c r="G5527" s="9" t="str">
        <f t="shared" si="172"/>
        <v/>
      </c>
      <c r="H5527" s="52">
        <f t="shared" si="173"/>
        <v>3.33889816360601E-4</v>
      </c>
    </row>
    <row r="5528" spans="1:8">
      <c r="A5528" s="48" t="str">
        <f>('ANNEXURE B &amp; C'!AO$3)</f>
        <v>440302</v>
      </c>
      <c r="B5528" s="2">
        <v>1020014</v>
      </c>
      <c r="C5528" s="2" t="s">
        <v>14</v>
      </c>
      <c r="D5528" s="20">
        <v>0</v>
      </c>
      <c r="E5528" s="20">
        <v>0</v>
      </c>
      <c r="F5528" s="38">
        <f>('ANNEXURE B &amp; C'!AO$21)</f>
        <v>0</v>
      </c>
      <c r="G5528" s="9" t="str">
        <f t="shared" si="172"/>
        <v/>
      </c>
      <c r="H5528" s="52" t="str">
        <f t="shared" si="173"/>
        <v/>
      </c>
    </row>
    <row r="5529" spans="1:8" ht="15.75" thickBot="1">
      <c r="A5529" s="48" t="str">
        <f>('ANNEXURE B &amp; C'!AO$3)</f>
        <v>440302</v>
      </c>
      <c r="B5529" s="3">
        <v>1029990</v>
      </c>
      <c r="C5529" s="3" t="s">
        <v>15</v>
      </c>
      <c r="D5529" s="41">
        <v>590019</v>
      </c>
      <c r="E5529" s="41">
        <v>269404.56</v>
      </c>
      <c r="F5529" s="41">
        <f>SUM(F5517:F5528)</f>
        <v>593080</v>
      </c>
      <c r="G5529" s="9" t="str">
        <f t="shared" si="172"/>
        <v/>
      </c>
      <c r="H5529" s="52">
        <f t="shared" si="173"/>
        <v>5.187968523047563E-3</v>
      </c>
    </row>
    <row r="5530" spans="1:8">
      <c r="B5530" s="1"/>
      <c r="C5530" s="1"/>
      <c r="D5530" s="31"/>
      <c r="E5530" s="31"/>
      <c r="F5530" s="31"/>
      <c r="G5530" s="9" t="str">
        <f t="shared" si="172"/>
        <v/>
      </c>
      <c r="H5530" s="52" t="str">
        <f t="shared" si="173"/>
        <v/>
      </c>
    </row>
    <row r="5531" spans="1:8">
      <c r="A5531" s="48" t="str">
        <f>('ANNEXURE B &amp; C'!AO$3)</f>
        <v>440302</v>
      </c>
      <c r="B5531" s="1">
        <v>1030000</v>
      </c>
      <c r="C5531" s="1" t="s">
        <v>16</v>
      </c>
      <c r="D5531" s="31"/>
      <c r="E5531" s="31"/>
      <c r="F5531" s="31"/>
      <c r="G5531" s="9" t="str">
        <f t="shared" si="172"/>
        <v/>
      </c>
      <c r="H5531" s="52" t="str">
        <f t="shared" si="173"/>
        <v/>
      </c>
    </row>
    <row r="5532" spans="1:8">
      <c r="A5532" s="48" t="str">
        <f>('ANNEXURE B &amp; C'!AO$3)</f>
        <v>440302</v>
      </c>
      <c r="B5532" s="2">
        <v>1030001</v>
      </c>
      <c r="C5532" s="2" t="s">
        <v>17</v>
      </c>
      <c r="D5532" s="20">
        <v>5303</v>
      </c>
      <c r="E5532" s="20">
        <v>2607.7199999999998</v>
      </c>
      <c r="F5532" s="38">
        <f>('ANNEXURE B &amp; C'!AO$25)</f>
        <v>5327</v>
      </c>
      <c r="G5532" s="9" t="str">
        <f t="shared" si="172"/>
        <v/>
      </c>
      <c r="H5532" s="52">
        <f t="shared" si="173"/>
        <v>4.5257401470865551E-3</v>
      </c>
    </row>
    <row r="5533" spans="1:8">
      <c r="A5533" s="48" t="str">
        <f>('ANNEXURE B &amp; C'!AO$3)</f>
        <v>440302</v>
      </c>
      <c r="B5533" s="2">
        <v>1030002</v>
      </c>
      <c r="C5533" s="2" t="s">
        <v>18</v>
      </c>
      <c r="D5533" s="20">
        <v>11779</v>
      </c>
      <c r="E5533" s="20">
        <v>19666.95</v>
      </c>
      <c r="F5533" s="38">
        <f>('ANNEXURE B &amp; C'!AO$26)</f>
        <v>38467</v>
      </c>
      <c r="G5533" s="9" t="str">
        <f t="shared" si="172"/>
        <v/>
      </c>
      <c r="H5533" s="52">
        <f t="shared" si="173"/>
        <v>2.2657271415230493</v>
      </c>
    </row>
    <row r="5534" spans="1:8">
      <c r="A5534" s="48" t="str">
        <f>('ANNEXURE B &amp; C'!AO$3)</f>
        <v>440302</v>
      </c>
      <c r="B5534" s="2">
        <v>1030003</v>
      </c>
      <c r="C5534" s="2" t="s">
        <v>19</v>
      </c>
      <c r="D5534" s="20">
        <v>119364</v>
      </c>
      <c r="E5534" s="20">
        <v>58831.08</v>
      </c>
      <c r="F5534" s="38">
        <f>('ANNEXURE B &amp; C'!AO$27)</f>
        <v>119895</v>
      </c>
      <c r="G5534" s="9" t="str">
        <f t="shared" si="172"/>
        <v/>
      </c>
      <c r="H5534" s="52">
        <f t="shared" si="173"/>
        <v>4.4485774605408663E-3</v>
      </c>
    </row>
    <row r="5535" spans="1:8">
      <c r="A5535" s="48" t="str">
        <f>('ANNEXURE B &amp; C'!AO$3)</f>
        <v>440302</v>
      </c>
      <c r="B5535" s="2">
        <v>1030004</v>
      </c>
      <c r="C5535" s="2" t="s">
        <v>20</v>
      </c>
      <c r="D5535" s="20">
        <v>0</v>
      </c>
      <c r="E5535" s="20">
        <v>0</v>
      </c>
      <c r="F5535" s="38">
        <f>('ANNEXURE B &amp; C'!AO$28)</f>
        <v>0</v>
      </c>
      <c r="G5535" s="9" t="str">
        <f t="shared" si="172"/>
        <v/>
      </c>
      <c r="H5535" s="52" t="str">
        <f t="shared" si="173"/>
        <v/>
      </c>
    </row>
    <row r="5536" spans="1:8">
      <c r="A5536" s="48" t="str">
        <f>('ANNEXURE B &amp; C'!AO$3)</f>
        <v>440302</v>
      </c>
      <c r="B5536" s="3">
        <v>1039990</v>
      </c>
      <c r="C5536" s="3" t="s">
        <v>21</v>
      </c>
      <c r="D5536" s="39">
        <v>136446</v>
      </c>
      <c r="E5536" s="39">
        <v>81105.75</v>
      </c>
      <c r="F5536" s="39">
        <f>SUM(F5532:F5535)</f>
        <v>163689</v>
      </c>
      <c r="G5536" s="9" t="str">
        <f t="shared" si="172"/>
        <v/>
      </c>
      <c r="H5536" s="52">
        <f t="shared" si="173"/>
        <v>0.19966140451167494</v>
      </c>
    </row>
    <row r="5537" spans="1:8">
      <c r="B5537" s="1"/>
      <c r="C5537" s="1"/>
      <c r="D5537" s="31"/>
      <c r="E5537" s="31"/>
      <c r="F5537" s="31"/>
      <c r="G5537" s="9" t="str">
        <f t="shared" si="172"/>
        <v/>
      </c>
      <c r="H5537" s="52" t="str">
        <f t="shared" si="173"/>
        <v/>
      </c>
    </row>
    <row r="5538" spans="1:8">
      <c r="A5538" s="48" t="str">
        <f>('ANNEXURE B &amp; C'!AO$3)</f>
        <v>440302</v>
      </c>
      <c r="B5538" s="1">
        <v>1040000</v>
      </c>
      <c r="C5538" s="1" t="s">
        <v>22</v>
      </c>
      <c r="D5538" s="31"/>
      <c r="E5538" s="31"/>
      <c r="F5538" s="31"/>
      <c r="G5538" s="9" t="str">
        <f t="shared" si="172"/>
        <v/>
      </c>
      <c r="H5538" s="52" t="str">
        <f t="shared" si="173"/>
        <v/>
      </c>
    </row>
    <row r="5539" spans="1:8">
      <c r="A5539" s="48" t="str">
        <f>('ANNEXURE B &amp; C'!AO$3)</f>
        <v>440302</v>
      </c>
      <c r="B5539" s="2">
        <v>1040001</v>
      </c>
      <c r="C5539" s="2" t="s">
        <v>23</v>
      </c>
      <c r="D5539" s="20">
        <v>0</v>
      </c>
      <c r="E5539" s="20">
        <v>0</v>
      </c>
      <c r="F5539" s="38">
        <f>('ANNEXURE B &amp; C'!AO$32)</f>
        <v>0</v>
      </c>
      <c r="G5539" s="9" t="str">
        <f t="shared" si="172"/>
        <v/>
      </c>
      <c r="H5539" s="52" t="str">
        <f t="shared" si="173"/>
        <v/>
      </c>
    </row>
    <row r="5540" spans="1:8">
      <c r="A5540" s="48" t="str">
        <f>('ANNEXURE B &amp; C'!AO$3)</f>
        <v>440302</v>
      </c>
      <c r="B5540" s="2">
        <v>1040002</v>
      </c>
      <c r="C5540" s="2" t="s">
        <v>24</v>
      </c>
      <c r="D5540" s="20">
        <v>0</v>
      </c>
      <c r="E5540" s="20">
        <v>0</v>
      </c>
      <c r="F5540" s="38">
        <f>('ANNEXURE B &amp; C'!AO$33)</f>
        <v>0</v>
      </c>
      <c r="G5540" s="9" t="str">
        <f t="shared" si="172"/>
        <v/>
      </c>
      <c r="H5540" s="52" t="str">
        <f t="shared" si="173"/>
        <v/>
      </c>
    </row>
    <row r="5541" spans="1:8">
      <c r="A5541" s="48" t="str">
        <f>('ANNEXURE B &amp; C'!AO$3)</f>
        <v>440302</v>
      </c>
      <c r="B5541" s="2">
        <v>1040003</v>
      </c>
      <c r="C5541" s="2" t="s">
        <v>25</v>
      </c>
      <c r="D5541" s="20">
        <v>0</v>
      </c>
      <c r="E5541" s="20">
        <v>0</v>
      </c>
      <c r="F5541" s="38">
        <f>('ANNEXURE B &amp; C'!AO$34)</f>
        <v>0</v>
      </c>
      <c r="G5541" s="9" t="str">
        <f t="shared" si="172"/>
        <v/>
      </c>
      <c r="H5541" s="52" t="str">
        <f t="shared" si="173"/>
        <v/>
      </c>
    </row>
    <row r="5542" spans="1:8">
      <c r="A5542" s="48" t="str">
        <f>('ANNEXURE B &amp; C'!AO$3)</f>
        <v>440302</v>
      </c>
      <c r="B5542" s="2">
        <v>1040004</v>
      </c>
      <c r="C5542" s="2" t="s">
        <v>26</v>
      </c>
      <c r="D5542" s="20">
        <v>0</v>
      </c>
      <c r="E5542" s="20">
        <v>0</v>
      </c>
      <c r="F5542" s="38">
        <f>('ANNEXURE B &amp; C'!AO$35)</f>
        <v>0</v>
      </c>
      <c r="G5542" s="9" t="str">
        <f t="shared" si="172"/>
        <v/>
      </c>
      <c r="H5542" s="52" t="str">
        <f t="shared" si="173"/>
        <v/>
      </c>
    </row>
    <row r="5543" spans="1:8">
      <c r="A5543" s="48" t="str">
        <f>('ANNEXURE B &amp; C'!AO$3)</f>
        <v>440302</v>
      </c>
      <c r="B5543" s="2">
        <v>1040005</v>
      </c>
      <c r="C5543" s="2" t="s">
        <v>27</v>
      </c>
      <c r="D5543" s="20">
        <v>0</v>
      </c>
      <c r="E5543" s="20">
        <v>0</v>
      </c>
      <c r="F5543" s="38">
        <f>('ANNEXURE B &amp; C'!AO$36)</f>
        <v>0</v>
      </c>
      <c r="G5543" s="9" t="str">
        <f t="shared" si="172"/>
        <v/>
      </c>
      <c r="H5543" s="52" t="str">
        <f t="shared" si="173"/>
        <v/>
      </c>
    </row>
    <row r="5544" spans="1:8">
      <c r="A5544" s="48" t="str">
        <f>('ANNEXURE B &amp; C'!AO$3)</f>
        <v>440302</v>
      </c>
      <c r="B5544" s="2">
        <v>1040006</v>
      </c>
      <c r="C5544" s="2" t="s">
        <v>28</v>
      </c>
      <c r="D5544" s="20">
        <v>0</v>
      </c>
      <c r="E5544" s="20">
        <v>0</v>
      </c>
      <c r="F5544" s="38">
        <f>('ANNEXURE B &amp; C'!AO$37)</f>
        <v>0</v>
      </c>
      <c r="G5544" s="9" t="str">
        <f t="shared" si="172"/>
        <v/>
      </c>
      <c r="H5544" s="52" t="str">
        <f t="shared" si="173"/>
        <v/>
      </c>
    </row>
    <row r="5545" spans="1:8">
      <c r="A5545" s="48" t="str">
        <f>('ANNEXURE B &amp; C'!AO$3)</f>
        <v>440302</v>
      </c>
      <c r="B5545" s="2">
        <v>1040007</v>
      </c>
      <c r="C5545" s="2" t="s">
        <v>29</v>
      </c>
      <c r="D5545" s="20">
        <v>0</v>
      </c>
      <c r="E5545" s="20">
        <v>0</v>
      </c>
      <c r="F5545" s="38">
        <f>('ANNEXURE B &amp; C'!AO$38)</f>
        <v>0</v>
      </c>
      <c r="G5545" s="9" t="str">
        <f t="shared" si="172"/>
        <v/>
      </c>
      <c r="H5545" s="52" t="str">
        <f t="shared" si="173"/>
        <v/>
      </c>
    </row>
    <row r="5546" spans="1:8">
      <c r="A5546" s="48" t="str">
        <f>('ANNEXURE B &amp; C'!AO$3)</f>
        <v>440302</v>
      </c>
      <c r="B5546" s="2">
        <v>1040008</v>
      </c>
      <c r="C5546" s="2" t="s">
        <v>30</v>
      </c>
      <c r="D5546" s="20">
        <v>0</v>
      </c>
      <c r="E5546" s="20">
        <v>0</v>
      </c>
      <c r="F5546" s="38">
        <f>('ANNEXURE B &amp; C'!AO$39)</f>
        <v>0</v>
      </c>
      <c r="G5546" s="9" t="str">
        <f t="shared" si="172"/>
        <v/>
      </c>
      <c r="H5546" s="52" t="str">
        <f t="shared" si="173"/>
        <v/>
      </c>
    </row>
    <row r="5547" spans="1:8">
      <c r="A5547" s="48" t="str">
        <f>('ANNEXURE B &amp; C'!AO$3)</f>
        <v>440302</v>
      </c>
      <c r="B5547" s="3">
        <v>1049990</v>
      </c>
      <c r="C5547" s="3" t="s">
        <v>31</v>
      </c>
      <c r="D5547" s="39">
        <v>0</v>
      </c>
      <c r="E5547" s="39">
        <v>0</v>
      </c>
      <c r="F5547" s="39">
        <f>SUM(F5539:F5546)</f>
        <v>0</v>
      </c>
      <c r="G5547" s="9" t="str">
        <f t="shared" si="172"/>
        <v/>
      </c>
      <c r="H5547" s="52" t="str">
        <f t="shared" si="173"/>
        <v/>
      </c>
    </row>
    <row r="5548" spans="1:8">
      <c r="B5548" s="1"/>
      <c r="C5548" s="1"/>
      <c r="D5548" s="31"/>
      <c r="E5548" s="31"/>
      <c r="F5548" s="31"/>
      <c r="G5548" s="9" t="str">
        <f t="shared" si="172"/>
        <v/>
      </c>
      <c r="H5548" s="52" t="str">
        <f t="shared" si="173"/>
        <v/>
      </c>
    </row>
    <row r="5549" spans="1:8" ht="15.75" thickBot="1">
      <c r="A5549" s="48" t="str">
        <f>('ANNEXURE B &amp; C'!AO$3)</f>
        <v>440302</v>
      </c>
      <c r="B5549" s="4">
        <v>1049995</v>
      </c>
      <c r="C5549" s="4" t="s">
        <v>32</v>
      </c>
      <c r="D5549" s="40">
        <v>726465</v>
      </c>
      <c r="E5549" s="40">
        <v>350510.31</v>
      </c>
      <c r="F5549" s="40">
        <f>SUM(F5547+F5536+F5529)</f>
        <v>756769</v>
      </c>
      <c r="G5549" s="9" t="str">
        <f t="shared" si="172"/>
        <v/>
      </c>
      <c r="H5549" s="52">
        <f t="shared" si="173"/>
        <v>4.1714328976619655E-2</v>
      </c>
    </row>
    <row r="5550" spans="1:8" ht="15.75" thickTop="1">
      <c r="B5550" s="1"/>
      <c r="C5550" s="1"/>
      <c r="D5550" s="31"/>
      <c r="E5550" s="31"/>
      <c r="F5550" s="31"/>
      <c r="G5550" s="9" t="str">
        <f t="shared" si="172"/>
        <v/>
      </c>
      <c r="H5550" s="52" t="str">
        <f t="shared" si="173"/>
        <v/>
      </c>
    </row>
    <row r="5551" spans="1:8">
      <c r="A5551" s="48" t="str">
        <f>('ANNEXURE B &amp; C'!AO$3)</f>
        <v>440302</v>
      </c>
      <c r="B5551" s="1">
        <v>1050000</v>
      </c>
      <c r="C5551" s="1" t="s">
        <v>33</v>
      </c>
      <c r="D5551" s="31"/>
      <c r="E5551" s="31"/>
      <c r="F5551" s="31"/>
      <c r="G5551" s="9" t="str">
        <f t="shared" si="172"/>
        <v/>
      </c>
      <c r="H5551" s="52" t="str">
        <f t="shared" si="173"/>
        <v/>
      </c>
    </row>
    <row r="5552" spans="1:8">
      <c r="B5552" s="1"/>
      <c r="C5552" s="1"/>
      <c r="D5552" s="31"/>
      <c r="E5552" s="31"/>
      <c r="F5552" s="31"/>
      <c r="G5552" s="9" t="str">
        <f t="shared" si="172"/>
        <v/>
      </c>
      <c r="H5552" s="52" t="str">
        <f t="shared" si="173"/>
        <v/>
      </c>
    </row>
    <row r="5553" spans="1:8">
      <c r="A5553" s="48" t="str">
        <f>('ANNEXURE B &amp; C'!AO$3)</f>
        <v>440302</v>
      </c>
      <c r="B5553" s="1">
        <v>1060000</v>
      </c>
      <c r="C5553" s="1" t="s">
        <v>34</v>
      </c>
      <c r="D5553" s="31"/>
      <c r="E5553" s="31"/>
      <c r="F5553" s="31"/>
      <c r="G5553" s="9" t="str">
        <f t="shared" si="172"/>
        <v/>
      </c>
      <c r="H5553" s="52" t="str">
        <f t="shared" si="173"/>
        <v/>
      </c>
    </row>
    <row r="5554" spans="1:8">
      <c r="A5554" s="48" t="str">
        <f>('ANNEXURE B &amp; C'!AO$3)</f>
        <v>440302</v>
      </c>
      <c r="B5554" s="2">
        <v>1060001</v>
      </c>
      <c r="C5554" s="2" t="s">
        <v>35</v>
      </c>
      <c r="D5554" s="20">
        <v>0</v>
      </c>
      <c r="E5554" s="20">
        <v>0</v>
      </c>
      <c r="F5554" s="38">
        <f>('ANNEXURE B &amp; C'!AO$47)</f>
        <v>0</v>
      </c>
      <c r="G5554" s="9" t="str">
        <f t="shared" si="172"/>
        <v/>
      </c>
      <c r="H5554" s="52" t="str">
        <f t="shared" si="173"/>
        <v/>
      </c>
    </row>
    <row r="5555" spans="1:8">
      <c r="A5555" s="48" t="str">
        <f>('ANNEXURE B &amp; C'!AO$3)</f>
        <v>440302</v>
      </c>
      <c r="B5555" s="2">
        <v>1060003</v>
      </c>
      <c r="C5555" s="2" t="s">
        <v>36</v>
      </c>
      <c r="D5555" s="20">
        <v>0</v>
      </c>
      <c r="E5555" s="20">
        <v>0</v>
      </c>
      <c r="F5555" s="38">
        <f>('ANNEXURE B &amp; C'!AO$48)</f>
        <v>0</v>
      </c>
      <c r="G5555" s="9" t="str">
        <f t="shared" si="172"/>
        <v/>
      </c>
      <c r="H5555" s="52" t="str">
        <f t="shared" si="173"/>
        <v/>
      </c>
    </row>
    <row r="5556" spans="1:8">
      <c r="A5556" s="48" t="str">
        <f>('ANNEXURE B &amp; C'!AO$3)</f>
        <v>440302</v>
      </c>
      <c r="B5556" s="2">
        <v>1060090</v>
      </c>
      <c r="C5556" s="2" t="s">
        <v>37</v>
      </c>
      <c r="D5556" s="20">
        <v>0</v>
      </c>
      <c r="E5556" s="20">
        <v>0</v>
      </c>
      <c r="F5556" s="38">
        <f>('ANNEXURE B &amp; C'!AO$49)</f>
        <v>0</v>
      </c>
      <c r="G5556" s="9" t="str">
        <f t="shared" si="172"/>
        <v/>
      </c>
      <c r="H5556" s="52" t="str">
        <f t="shared" si="173"/>
        <v/>
      </c>
    </row>
    <row r="5557" spans="1:8">
      <c r="A5557" s="48" t="str">
        <f>('ANNEXURE B &amp; C'!AO$3)</f>
        <v>440302</v>
      </c>
      <c r="B5557" s="2">
        <v>1060100</v>
      </c>
      <c r="C5557" s="2" t="s">
        <v>38</v>
      </c>
      <c r="D5557" s="20">
        <v>0</v>
      </c>
      <c r="E5557" s="20">
        <v>0</v>
      </c>
      <c r="F5557" s="38">
        <f>('ANNEXURE B &amp; C'!AO$50)</f>
        <v>0</v>
      </c>
      <c r="G5557" s="9" t="str">
        <f t="shared" si="172"/>
        <v/>
      </c>
      <c r="H5557" s="52" t="str">
        <f t="shared" si="173"/>
        <v/>
      </c>
    </row>
    <row r="5558" spans="1:8">
      <c r="A5558" s="48" t="str">
        <f>('ANNEXURE B &amp; C'!AO$3)</f>
        <v>440302</v>
      </c>
      <c r="B5558" s="2">
        <v>1060200</v>
      </c>
      <c r="C5558" s="2" t="s">
        <v>39</v>
      </c>
      <c r="D5558" s="20">
        <v>0</v>
      </c>
      <c r="E5558" s="20">
        <v>0</v>
      </c>
      <c r="F5558" s="38">
        <f>('ANNEXURE B &amp; C'!AO$51)</f>
        <v>0</v>
      </c>
      <c r="G5558" s="9" t="str">
        <f t="shared" si="172"/>
        <v/>
      </c>
      <c r="H5558" s="52" t="str">
        <f t="shared" si="173"/>
        <v/>
      </c>
    </row>
    <row r="5559" spans="1:8">
      <c r="A5559" s="48" t="str">
        <f>('ANNEXURE B &amp; C'!AO$3)</f>
        <v>440302</v>
      </c>
      <c r="B5559" s="2">
        <v>1060201</v>
      </c>
      <c r="C5559" s="2" t="s">
        <v>40</v>
      </c>
      <c r="D5559" s="20">
        <v>0</v>
      </c>
      <c r="E5559" s="20">
        <v>0</v>
      </c>
      <c r="F5559" s="38">
        <f>('ANNEXURE B &amp; C'!AO$52)</f>
        <v>0</v>
      </c>
      <c r="G5559" s="9" t="str">
        <f t="shared" si="172"/>
        <v/>
      </c>
      <c r="H5559" s="52" t="str">
        <f t="shared" si="173"/>
        <v/>
      </c>
    </row>
    <row r="5560" spans="1:8">
      <c r="A5560" s="48" t="str">
        <f>('ANNEXURE B &amp; C'!AO$3)</f>
        <v>440302</v>
      </c>
      <c r="B5560" s="2">
        <v>1060204</v>
      </c>
      <c r="C5560" s="2" t="s">
        <v>41</v>
      </c>
      <c r="D5560" s="20">
        <v>70000</v>
      </c>
      <c r="E5560" s="20">
        <v>0</v>
      </c>
      <c r="F5560" s="38">
        <f>('ANNEXURE B &amp; C'!AO$53)</f>
        <v>70000</v>
      </c>
      <c r="G5560" s="9" t="str">
        <f t="shared" si="172"/>
        <v/>
      </c>
      <c r="H5560" s="52">
        <f t="shared" si="173"/>
        <v>0</v>
      </c>
    </row>
    <row r="5561" spans="1:8">
      <c r="A5561" s="48" t="str">
        <f>('ANNEXURE B &amp; C'!AO$3)</f>
        <v>440302</v>
      </c>
      <c r="B5561" s="2">
        <v>1060205</v>
      </c>
      <c r="C5561" s="2" t="s">
        <v>42</v>
      </c>
      <c r="D5561" s="20">
        <v>0</v>
      </c>
      <c r="E5561" s="20">
        <v>0</v>
      </c>
      <c r="F5561" s="38">
        <f>('ANNEXURE B &amp; C'!AO$54)</f>
        <v>0</v>
      </c>
      <c r="G5561" s="9" t="str">
        <f t="shared" si="172"/>
        <v/>
      </c>
      <c r="H5561" s="52" t="str">
        <f t="shared" si="173"/>
        <v/>
      </c>
    </row>
    <row r="5562" spans="1:8">
      <c r="A5562" s="48" t="str">
        <f>('ANNEXURE B &amp; C'!AO$3)</f>
        <v>440302</v>
      </c>
      <c r="B5562" s="2">
        <v>1060207</v>
      </c>
      <c r="C5562" s="2" t="s">
        <v>43</v>
      </c>
      <c r="D5562" s="20">
        <v>0</v>
      </c>
      <c r="E5562" s="20">
        <v>0</v>
      </c>
      <c r="F5562" s="38">
        <f>('ANNEXURE B &amp; C'!AO$55)</f>
        <v>0</v>
      </c>
      <c r="G5562" s="9" t="str">
        <f t="shared" si="172"/>
        <v/>
      </c>
      <c r="H5562" s="52" t="str">
        <f t="shared" si="173"/>
        <v/>
      </c>
    </row>
    <row r="5563" spans="1:8">
      <c r="A5563" s="48" t="str">
        <f>('ANNEXURE B &amp; C'!AO$3)</f>
        <v>440302</v>
      </c>
      <c r="B5563" s="2">
        <v>1060208</v>
      </c>
      <c r="C5563" s="2" t="s">
        <v>44</v>
      </c>
      <c r="D5563" s="20">
        <v>10500</v>
      </c>
      <c r="E5563" s="20">
        <v>0</v>
      </c>
      <c r="F5563" s="38">
        <f>('ANNEXURE B &amp; C'!AO$56)</f>
        <v>10000</v>
      </c>
      <c r="G5563" s="9" t="str">
        <f t="shared" si="172"/>
        <v/>
      </c>
      <c r="H5563" s="52">
        <f t="shared" si="173"/>
        <v>-4.7619047619047616E-2</v>
      </c>
    </row>
    <row r="5564" spans="1:8">
      <c r="A5564" s="48" t="str">
        <f>('ANNEXURE B &amp; C'!AO$3)</f>
        <v>440302</v>
      </c>
      <c r="B5564" s="2">
        <v>1060209</v>
      </c>
      <c r="C5564" s="2" t="s">
        <v>45</v>
      </c>
      <c r="D5564" s="20">
        <v>0</v>
      </c>
      <c r="E5564" s="20">
        <v>0</v>
      </c>
      <c r="F5564" s="38">
        <f>('ANNEXURE B &amp; C'!AO$57)</f>
        <v>0</v>
      </c>
      <c r="G5564" s="9" t="str">
        <f t="shared" si="172"/>
        <v/>
      </c>
      <c r="H5564" s="52" t="str">
        <f t="shared" si="173"/>
        <v/>
      </c>
    </row>
    <row r="5565" spans="1:8">
      <c r="A5565" s="48" t="str">
        <f>('ANNEXURE B &amp; C'!AO$3)</f>
        <v>440302</v>
      </c>
      <c r="B5565" s="2">
        <v>1060210</v>
      </c>
      <c r="C5565" s="2" t="s">
        <v>46</v>
      </c>
      <c r="D5565" s="20">
        <v>0</v>
      </c>
      <c r="E5565" s="20">
        <v>0</v>
      </c>
      <c r="F5565" s="38">
        <f>('ANNEXURE B &amp; C'!AO$58)</f>
        <v>0</v>
      </c>
      <c r="G5565" s="9" t="str">
        <f t="shared" si="172"/>
        <v/>
      </c>
      <c r="H5565" s="52" t="str">
        <f t="shared" si="173"/>
        <v/>
      </c>
    </row>
    <row r="5566" spans="1:8">
      <c r="A5566" s="48" t="str">
        <f>('ANNEXURE B &amp; C'!AO$3)</f>
        <v>440302</v>
      </c>
      <c r="B5566" s="2">
        <v>1060303</v>
      </c>
      <c r="C5566" s="2" t="s">
        <v>47</v>
      </c>
      <c r="D5566" s="20">
        <v>0</v>
      </c>
      <c r="E5566" s="20">
        <v>0</v>
      </c>
      <c r="F5566" s="38">
        <f>('ANNEXURE B &amp; C'!AO$59)</f>
        <v>0</v>
      </c>
      <c r="G5566" s="9" t="str">
        <f t="shared" si="172"/>
        <v/>
      </c>
      <c r="H5566" s="52" t="str">
        <f t="shared" si="173"/>
        <v/>
      </c>
    </row>
    <row r="5567" spans="1:8">
      <c r="A5567" s="48" t="str">
        <f>('ANNEXURE B &amp; C'!AO$3)</f>
        <v>440302</v>
      </c>
      <c r="B5567" s="2">
        <v>1060304</v>
      </c>
      <c r="C5567" s="2" t="s">
        <v>48</v>
      </c>
      <c r="D5567" s="20">
        <v>0</v>
      </c>
      <c r="E5567" s="20">
        <v>0</v>
      </c>
      <c r="F5567" s="38">
        <f>('ANNEXURE B &amp; C'!AO$60)</f>
        <v>0</v>
      </c>
      <c r="G5567" s="9" t="str">
        <f t="shared" si="172"/>
        <v/>
      </c>
      <c r="H5567" s="52" t="str">
        <f t="shared" si="173"/>
        <v/>
      </c>
    </row>
    <row r="5568" spans="1:8">
      <c r="A5568" s="48" t="str">
        <f>('ANNEXURE B &amp; C'!AO$3)</f>
        <v>440302</v>
      </c>
      <c r="B5568" s="2">
        <v>1060305</v>
      </c>
      <c r="C5568" s="2" t="s">
        <v>49</v>
      </c>
      <c r="D5568" s="20">
        <v>0</v>
      </c>
      <c r="E5568" s="20">
        <v>0</v>
      </c>
      <c r="F5568" s="38">
        <f>('ANNEXURE B &amp; C'!AO$61)</f>
        <v>0</v>
      </c>
      <c r="G5568" s="9" t="str">
        <f t="shared" si="172"/>
        <v/>
      </c>
      <c r="H5568" s="52" t="str">
        <f t="shared" si="173"/>
        <v/>
      </c>
    </row>
    <row r="5569" spans="1:8">
      <c r="A5569" s="48" t="str">
        <f>('ANNEXURE B &amp; C'!AO$3)</f>
        <v>440302</v>
      </c>
      <c r="B5569" s="2">
        <v>1060400</v>
      </c>
      <c r="C5569" s="2" t="s">
        <v>50</v>
      </c>
      <c r="D5569" s="20">
        <v>0</v>
      </c>
      <c r="E5569" s="20">
        <v>0</v>
      </c>
      <c r="F5569" s="38">
        <f>('ANNEXURE B &amp; C'!AO$62)</f>
        <v>0</v>
      </c>
      <c r="G5569" s="9" t="str">
        <f t="shared" si="172"/>
        <v/>
      </c>
      <c r="H5569" s="52" t="str">
        <f t="shared" si="173"/>
        <v/>
      </c>
    </row>
    <row r="5570" spans="1:8">
      <c r="A5570" s="48" t="str">
        <f>('ANNEXURE B &amp; C'!AO$3)</f>
        <v>440302</v>
      </c>
      <c r="B5570" s="2">
        <v>1060401</v>
      </c>
      <c r="C5570" s="2" t="s">
        <v>51</v>
      </c>
      <c r="D5570" s="20">
        <v>0</v>
      </c>
      <c r="E5570" s="20">
        <v>0</v>
      </c>
      <c r="F5570" s="38">
        <f>('ANNEXURE B &amp; C'!AO$63)</f>
        <v>0</v>
      </c>
      <c r="G5570" s="9" t="str">
        <f t="shared" si="172"/>
        <v/>
      </c>
      <c r="H5570" s="52" t="str">
        <f t="shared" si="173"/>
        <v/>
      </c>
    </row>
    <row r="5571" spans="1:8">
      <c r="A5571" s="48" t="str">
        <f>('ANNEXURE B &amp; C'!AO$3)</f>
        <v>440302</v>
      </c>
      <c r="B5571" s="2">
        <v>1060402</v>
      </c>
      <c r="C5571" s="2" t="s">
        <v>52</v>
      </c>
      <c r="D5571" s="20">
        <v>5496</v>
      </c>
      <c r="E5571" s="20">
        <v>0</v>
      </c>
      <c r="F5571" s="38">
        <f>('ANNEXURE B &amp; C'!AO$64)</f>
        <v>1400</v>
      </c>
      <c r="G5571" s="9" t="str">
        <f t="shared" si="172"/>
        <v/>
      </c>
      <c r="H5571" s="52">
        <f t="shared" si="173"/>
        <v>-0.74526928675400295</v>
      </c>
    </row>
    <row r="5572" spans="1:8">
      <c r="A5572" s="48" t="str">
        <f>('ANNEXURE B &amp; C'!AO$3)</f>
        <v>440302</v>
      </c>
      <c r="B5572" s="2">
        <v>1060403</v>
      </c>
      <c r="C5572" s="2" t="s">
        <v>53</v>
      </c>
      <c r="D5572" s="20">
        <v>0</v>
      </c>
      <c r="E5572" s="20">
        <v>0</v>
      </c>
      <c r="F5572" s="38">
        <f>('ANNEXURE B &amp; C'!AO$65)</f>
        <v>0</v>
      </c>
      <c r="G5572" s="9" t="str">
        <f t="shared" si="172"/>
        <v/>
      </c>
      <c r="H5572" s="52" t="str">
        <f t="shared" si="173"/>
        <v/>
      </c>
    </row>
    <row r="5573" spans="1:8">
      <c r="A5573" s="48" t="str">
        <f>('ANNEXURE B &amp; C'!AO$3)</f>
        <v>440302</v>
      </c>
      <c r="B5573" s="2">
        <v>1060404</v>
      </c>
      <c r="C5573" s="2" t="s">
        <v>54</v>
      </c>
      <c r="D5573" s="20">
        <v>0</v>
      </c>
      <c r="E5573" s="20">
        <v>0</v>
      </c>
      <c r="F5573" s="38">
        <f>('ANNEXURE B &amp; C'!AO$66)</f>
        <v>0</v>
      </c>
      <c r="G5573" s="9" t="str">
        <f t="shared" si="172"/>
        <v/>
      </c>
      <c r="H5573" s="52" t="str">
        <f t="shared" si="173"/>
        <v/>
      </c>
    </row>
    <row r="5574" spans="1:8">
      <c r="A5574" s="48" t="str">
        <f>('ANNEXURE B &amp; C'!AO$3)</f>
        <v>440302</v>
      </c>
      <c r="B5574" s="2">
        <v>1060405</v>
      </c>
      <c r="C5574" s="2" t="s">
        <v>55</v>
      </c>
      <c r="D5574" s="20">
        <v>0</v>
      </c>
      <c r="E5574" s="20">
        <v>0</v>
      </c>
      <c r="F5574" s="38">
        <f>('ANNEXURE B &amp; C'!AO$67)</f>
        <v>0</v>
      </c>
      <c r="G5574" s="9" t="str">
        <f t="shared" si="172"/>
        <v/>
      </c>
      <c r="H5574" s="52" t="str">
        <f t="shared" si="173"/>
        <v/>
      </c>
    </row>
    <row r="5575" spans="1:8">
      <c r="A5575" s="48" t="str">
        <f>('ANNEXURE B &amp; C'!AO$3)</f>
        <v>440302</v>
      </c>
      <c r="B5575" s="2">
        <v>1060601</v>
      </c>
      <c r="C5575" s="2" t="s">
        <v>56</v>
      </c>
      <c r="D5575" s="20">
        <v>0</v>
      </c>
      <c r="E5575" s="20">
        <v>0</v>
      </c>
      <c r="F5575" s="38">
        <f>('ANNEXURE B &amp; C'!AO$68)</f>
        <v>0</v>
      </c>
      <c r="G5575" s="9" t="str">
        <f t="shared" si="172"/>
        <v/>
      </c>
      <c r="H5575" s="52" t="str">
        <f t="shared" si="173"/>
        <v/>
      </c>
    </row>
    <row r="5576" spans="1:8">
      <c r="A5576" s="48" t="str">
        <f>('ANNEXURE B &amp; C'!AO$3)</f>
        <v>440302</v>
      </c>
      <c r="B5576" s="2">
        <v>1060701</v>
      </c>
      <c r="C5576" s="2" t="s">
        <v>57</v>
      </c>
      <c r="D5576" s="20">
        <v>0</v>
      </c>
      <c r="E5576" s="20">
        <v>0</v>
      </c>
      <c r="F5576" s="38">
        <f>('ANNEXURE B &amp; C'!AO$69)</f>
        <v>0</v>
      </c>
      <c r="G5576" s="9" t="str">
        <f t="shared" si="172"/>
        <v/>
      </c>
      <c r="H5576" s="52" t="str">
        <f t="shared" si="173"/>
        <v/>
      </c>
    </row>
    <row r="5577" spans="1:8">
      <c r="A5577" s="48" t="str">
        <f>('ANNEXURE B &amp; C'!AO$3)</f>
        <v>440302</v>
      </c>
      <c r="B5577" s="2">
        <v>1060702</v>
      </c>
      <c r="C5577" s="2" t="s">
        <v>58</v>
      </c>
      <c r="D5577" s="20">
        <v>0</v>
      </c>
      <c r="E5577" s="20">
        <v>0</v>
      </c>
      <c r="F5577" s="38">
        <f>('ANNEXURE B &amp; C'!AO$70)</f>
        <v>0</v>
      </c>
      <c r="G5577" s="9" t="str">
        <f t="shared" si="172"/>
        <v/>
      </c>
      <c r="H5577" s="52" t="str">
        <f t="shared" si="173"/>
        <v/>
      </c>
    </row>
    <row r="5578" spans="1:8">
      <c r="A5578" s="48" t="str">
        <f>('ANNEXURE B &amp; C'!AO$3)</f>
        <v>440302</v>
      </c>
      <c r="B5578" s="2">
        <v>1061101</v>
      </c>
      <c r="C5578" s="2" t="s">
        <v>59</v>
      </c>
      <c r="D5578" s="20">
        <v>2150960</v>
      </c>
      <c r="E5578" s="20">
        <v>2114450.3199999998</v>
      </c>
      <c r="F5578" s="38">
        <f>('ANNEXURE B &amp; C'!AO$71)</f>
        <v>2617484</v>
      </c>
      <c r="G5578" s="9" t="str">
        <f t="shared" ref="G5578:G5641" si="174">IF(E5578&lt;0.01,"",IF(E5578&gt;F5578,"BUDGET ERROR - INSUFICIENT",""))</f>
        <v/>
      </c>
      <c r="H5578" s="52">
        <f t="shared" ref="H5578:H5641" si="175">IF(F5578&lt;0.1,"",IF(D5578=0,"NO ORIGINAL BUDGET",(F5578-D5578)/D5578))</f>
        <v>0.21689106259530627</v>
      </c>
    </row>
    <row r="5579" spans="1:8">
      <c r="A5579" s="48" t="str">
        <f>('ANNEXURE B &amp; C'!AO$3)</f>
        <v>440302</v>
      </c>
      <c r="B5579" s="2">
        <v>1061102</v>
      </c>
      <c r="C5579" s="2" t="s">
        <v>60</v>
      </c>
      <c r="D5579" s="20">
        <v>0</v>
      </c>
      <c r="E5579" s="20">
        <v>0</v>
      </c>
      <c r="F5579" s="38">
        <f>('ANNEXURE B &amp; C'!AO$72)</f>
        <v>0</v>
      </c>
      <c r="G5579" s="9" t="str">
        <f t="shared" si="174"/>
        <v/>
      </c>
      <c r="H5579" s="52" t="str">
        <f t="shared" si="175"/>
        <v/>
      </c>
    </row>
    <row r="5580" spans="1:8">
      <c r="A5580" s="48" t="str">
        <f>('ANNEXURE B &amp; C'!AO$3)</f>
        <v>440302</v>
      </c>
      <c r="B5580" s="2">
        <v>1061104</v>
      </c>
      <c r="C5580" s="2" t="s">
        <v>61</v>
      </c>
      <c r="D5580" s="20">
        <v>0</v>
      </c>
      <c r="E5580" s="20">
        <v>0</v>
      </c>
      <c r="F5580" s="38">
        <f>('ANNEXURE B &amp; C'!AO$73)</f>
        <v>0</v>
      </c>
      <c r="G5580" s="9" t="str">
        <f t="shared" si="174"/>
        <v/>
      </c>
      <c r="H5580" s="52" t="str">
        <f t="shared" si="175"/>
        <v/>
      </c>
    </row>
    <row r="5581" spans="1:8">
      <c r="A5581" s="48" t="str">
        <f>('ANNEXURE B &amp; C'!AO$3)</f>
        <v>440302</v>
      </c>
      <c r="B5581" s="2">
        <v>1061106</v>
      </c>
      <c r="C5581" s="2" t="s">
        <v>62</v>
      </c>
      <c r="D5581" s="20">
        <v>0</v>
      </c>
      <c r="E5581" s="20">
        <v>0</v>
      </c>
      <c r="F5581" s="38">
        <f>('ANNEXURE B &amp; C'!AO$74)</f>
        <v>0</v>
      </c>
      <c r="G5581" s="9" t="str">
        <f t="shared" si="174"/>
        <v/>
      </c>
      <c r="H5581" s="52" t="str">
        <f t="shared" si="175"/>
        <v/>
      </c>
    </row>
    <row r="5582" spans="1:8">
      <c r="A5582" s="48" t="str">
        <f>('ANNEXURE B &amp; C'!AO$3)</f>
        <v>440302</v>
      </c>
      <c r="B5582" s="2">
        <v>1061201</v>
      </c>
      <c r="C5582" s="2" t="s">
        <v>63</v>
      </c>
      <c r="D5582" s="20">
        <v>0</v>
      </c>
      <c r="E5582" s="20">
        <v>0</v>
      </c>
      <c r="F5582" s="38">
        <f>('ANNEXURE B &amp; C'!AO$75)</f>
        <v>0</v>
      </c>
      <c r="G5582" s="9" t="str">
        <f t="shared" si="174"/>
        <v/>
      </c>
      <c r="H5582" s="52" t="str">
        <f t="shared" si="175"/>
        <v/>
      </c>
    </row>
    <row r="5583" spans="1:8">
      <c r="A5583" s="48" t="str">
        <f>('ANNEXURE B &amp; C'!AO$3)</f>
        <v>440302</v>
      </c>
      <c r="B5583" s="2">
        <v>1061203</v>
      </c>
      <c r="C5583" s="2" t="s">
        <v>64</v>
      </c>
      <c r="D5583" s="20">
        <v>0</v>
      </c>
      <c r="E5583" s="20">
        <v>0</v>
      </c>
      <c r="F5583" s="38">
        <f>('ANNEXURE B &amp; C'!AO$76)</f>
        <v>0</v>
      </c>
      <c r="G5583" s="9" t="str">
        <f t="shared" si="174"/>
        <v/>
      </c>
      <c r="H5583" s="52" t="str">
        <f t="shared" si="175"/>
        <v/>
      </c>
    </row>
    <row r="5584" spans="1:8">
      <c r="A5584" s="48" t="str">
        <f>('ANNEXURE B &amp; C'!AO$3)</f>
        <v>440302</v>
      </c>
      <c r="B5584" s="2">
        <v>1061204</v>
      </c>
      <c r="C5584" s="2" t="s">
        <v>65</v>
      </c>
      <c r="D5584" s="20">
        <v>0</v>
      </c>
      <c r="E5584" s="20">
        <v>0</v>
      </c>
      <c r="F5584" s="38">
        <f>('ANNEXURE B &amp; C'!AO$77)</f>
        <v>0</v>
      </c>
      <c r="G5584" s="9" t="str">
        <f t="shared" si="174"/>
        <v/>
      </c>
      <c r="H5584" s="52" t="str">
        <f t="shared" si="175"/>
        <v/>
      </c>
    </row>
    <row r="5585" spans="1:8">
      <c r="A5585" s="48" t="str">
        <f>('ANNEXURE B &amp; C'!AO$3)</f>
        <v>440302</v>
      </c>
      <c r="B5585" s="2">
        <v>1061501</v>
      </c>
      <c r="C5585" s="2" t="s">
        <v>66</v>
      </c>
      <c r="D5585" s="20">
        <v>0</v>
      </c>
      <c r="E5585" s="20">
        <v>0</v>
      </c>
      <c r="F5585" s="38">
        <f>('ANNEXURE B &amp; C'!AO$78)</f>
        <v>0</v>
      </c>
      <c r="G5585" s="9" t="str">
        <f t="shared" si="174"/>
        <v/>
      </c>
      <c r="H5585" s="52" t="str">
        <f t="shared" si="175"/>
        <v/>
      </c>
    </row>
    <row r="5586" spans="1:8">
      <c r="A5586" s="48" t="str">
        <f>('ANNEXURE B &amp; C'!AO$3)</f>
        <v>440302</v>
      </c>
      <c r="B5586" s="2">
        <v>1061502</v>
      </c>
      <c r="C5586" s="2" t="s">
        <v>67</v>
      </c>
      <c r="D5586" s="20">
        <v>0</v>
      </c>
      <c r="E5586" s="20">
        <v>0</v>
      </c>
      <c r="F5586" s="38">
        <f>('ANNEXURE B &amp; C'!AO$79)</f>
        <v>0</v>
      </c>
      <c r="G5586" s="9" t="str">
        <f t="shared" si="174"/>
        <v/>
      </c>
      <c r="H5586" s="52" t="str">
        <f t="shared" si="175"/>
        <v/>
      </c>
    </row>
    <row r="5587" spans="1:8">
      <c r="A5587" s="48" t="str">
        <f>('ANNEXURE B &amp; C'!AO$3)</f>
        <v>440302</v>
      </c>
      <c r="B5587" s="2">
        <v>1061507</v>
      </c>
      <c r="C5587" s="2" t="s">
        <v>68</v>
      </c>
      <c r="D5587" s="20">
        <v>0</v>
      </c>
      <c r="E5587" s="20">
        <v>0</v>
      </c>
      <c r="F5587" s="38">
        <f>('ANNEXURE B &amp; C'!AO$80)</f>
        <v>0</v>
      </c>
      <c r="G5587" s="9" t="str">
        <f t="shared" si="174"/>
        <v/>
      </c>
      <c r="H5587" s="52" t="str">
        <f t="shared" si="175"/>
        <v/>
      </c>
    </row>
    <row r="5588" spans="1:8">
      <c r="A5588" s="48" t="str">
        <f>('ANNEXURE B &amp; C'!AO$3)</f>
        <v>440302</v>
      </c>
      <c r="B5588" s="2">
        <v>1061508</v>
      </c>
      <c r="C5588" s="2" t="s">
        <v>69</v>
      </c>
      <c r="D5588" s="20">
        <v>0</v>
      </c>
      <c r="E5588" s="20">
        <v>0</v>
      </c>
      <c r="F5588" s="38">
        <f>('ANNEXURE B &amp; C'!AO$81)</f>
        <v>0</v>
      </c>
      <c r="G5588" s="9" t="str">
        <f t="shared" si="174"/>
        <v/>
      </c>
      <c r="H5588" s="52" t="str">
        <f t="shared" si="175"/>
        <v/>
      </c>
    </row>
    <row r="5589" spans="1:8">
      <c r="A5589" s="48" t="str">
        <f>('ANNEXURE B &amp; C'!AO$3)</f>
        <v>440302</v>
      </c>
      <c r="B5589" s="2">
        <v>1061701</v>
      </c>
      <c r="C5589" s="2" t="s">
        <v>70</v>
      </c>
      <c r="D5589" s="20">
        <v>0</v>
      </c>
      <c r="E5589" s="20">
        <v>0</v>
      </c>
      <c r="F5589" s="38">
        <f>('ANNEXURE B &amp; C'!AO$82)</f>
        <v>0</v>
      </c>
      <c r="G5589" s="9" t="str">
        <f t="shared" si="174"/>
        <v/>
      </c>
      <c r="H5589" s="52" t="str">
        <f t="shared" si="175"/>
        <v/>
      </c>
    </row>
    <row r="5590" spans="1:8">
      <c r="A5590" s="48" t="str">
        <f>('ANNEXURE B &amp; C'!AO$3)</f>
        <v>440302</v>
      </c>
      <c r="B5590" s="2">
        <v>1061705</v>
      </c>
      <c r="C5590" s="2" t="s">
        <v>71</v>
      </c>
      <c r="D5590" s="20">
        <v>0</v>
      </c>
      <c r="E5590" s="20">
        <v>0</v>
      </c>
      <c r="F5590" s="38">
        <f>('ANNEXURE B &amp; C'!AO$83)</f>
        <v>0</v>
      </c>
      <c r="G5590" s="9" t="str">
        <f t="shared" si="174"/>
        <v/>
      </c>
      <c r="H5590" s="52" t="str">
        <f t="shared" si="175"/>
        <v/>
      </c>
    </row>
    <row r="5591" spans="1:8">
      <c r="A5591" s="48" t="str">
        <f>('ANNEXURE B &amp; C'!AO$3)</f>
        <v>440302</v>
      </c>
      <c r="B5591" s="2">
        <v>1061799</v>
      </c>
      <c r="C5591" s="2" t="s">
        <v>72</v>
      </c>
      <c r="D5591" s="20">
        <v>0</v>
      </c>
      <c r="E5591" s="20">
        <v>0</v>
      </c>
      <c r="F5591" s="38">
        <f>('ANNEXURE B &amp; C'!AO$84)</f>
        <v>0</v>
      </c>
      <c r="G5591" s="9" t="str">
        <f t="shared" si="174"/>
        <v/>
      </c>
      <c r="H5591" s="52" t="str">
        <f t="shared" si="175"/>
        <v/>
      </c>
    </row>
    <row r="5592" spans="1:8">
      <c r="A5592" s="48" t="str">
        <f>('ANNEXURE B &amp; C'!AO$3)</f>
        <v>440302</v>
      </c>
      <c r="B5592" s="2">
        <v>1061800</v>
      </c>
      <c r="C5592" s="2" t="s">
        <v>73</v>
      </c>
      <c r="D5592" s="20">
        <v>0</v>
      </c>
      <c r="E5592" s="20">
        <v>0</v>
      </c>
      <c r="F5592" s="38">
        <f>('ANNEXURE B &amp; C'!AO$85)</f>
        <v>0</v>
      </c>
      <c r="G5592" s="9" t="str">
        <f t="shared" si="174"/>
        <v/>
      </c>
      <c r="H5592" s="52" t="str">
        <f t="shared" si="175"/>
        <v/>
      </c>
    </row>
    <row r="5593" spans="1:8">
      <c r="A5593" s="48" t="str">
        <f>('ANNEXURE B &amp; C'!AO$3)</f>
        <v>440302</v>
      </c>
      <c r="B5593" s="2">
        <v>1061801</v>
      </c>
      <c r="C5593" s="2" t="s">
        <v>74</v>
      </c>
      <c r="D5593" s="20">
        <v>0</v>
      </c>
      <c r="E5593" s="20">
        <v>0</v>
      </c>
      <c r="F5593" s="38">
        <f>('ANNEXURE B &amp; C'!AO$86)</f>
        <v>0</v>
      </c>
      <c r="G5593" s="9" t="str">
        <f t="shared" si="174"/>
        <v/>
      </c>
      <c r="H5593" s="52" t="str">
        <f t="shared" si="175"/>
        <v/>
      </c>
    </row>
    <row r="5594" spans="1:8">
      <c r="A5594" s="48" t="str">
        <f>('ANNEXURE B &amp; C'!AO$3)</f>
        <v>440302</v>
      </c>
      <c r="B5594" s="2">
        <v>1061802</v>
      </c>
      <c r="C5594" s="2" t="s">
        <v>75</v>
      </c>
      <c r="D5594" s="20">
        <v>0</v>
      </c>
      <c r="E5594" s="20">
        <v>0</v>
      </c>
      <c r="F5594" s="38">
        <f>('ANNEXURE B &amp; C'!AO$87)</f>
        <v>0</v>
      </c>
      <c r="G5594" s="9" t="str">
        <f t="shared" si="174"/>
        <v/>
      </c>
      <c r="H5594" s="52" t="str">
        <f t="shared" si="175"/>
        <v/>
      </c>
    </row>
    <row r="5595" spans="1:8">
      <c r="A5595" s="48" t="str">
        <f>('ANNEXURE B &amp; C'!AO$3)</f>
        <v>440302</v>
      </c>
      <c r="B5595" s="2">
        <v>1061805</v>
      </c>
      <c r="C5595" s="2" t="s">
        <v>76</v>
      </c>
      <c r="D5595" s="20">
        <v>0</v>
      </c>
      <c r="E5595" s="20">
        <v>0</v>
      </c>
      <c r="F5595" s="38">
        <f>('ANNEXURE B &amp; C'!AO$88)</f>
        <v>0</v>
      </c>
      <c r="G5595" s="9" t="str">
        <f t="shared" si="174"/>
        <v/>
      </c>
      <c r="H5595" s="52" t="str">
        <f t="shared" si="175"/>
        <v/>
      </c>
    </row>
    <row r="5596" spans="1:8">
      <c r="A5596" s="48" t="str">
        <f>('ANNEXURE B &amp; C'!AO$3)</f>
        <v>440302</v>
      </c>
      <c r="B5596" s="2">
        <v>1061806</v>
      </c>
      <c r="C5596" s="2" t="s">
        <v>77</v>
      </c>
      <c r="D5596" s="20">
        <v>10500</v>
      </c>
      <c r="E5596" s="20">
        <v>0</v>
      </c>
      <c r="F5596" s="38">
        <f>('ANNEXURE B &amp; C'!AO$89)</f>
        <v>10500</v>
      </c>
      <c r="G5596" s="9" t="str">
        <f t="shared" si="174"/>
        <v/>
      </c>
      <c r="H5596" s="52">
        <f t="shared" si="175"/>
        <v>0</v>
      </c>
    </row>
    <row r="5597" spans="1:8">
      <c r="A5597" s="48" t="str">
        <f>('ANNEXURE B &amp; C'!AO$3)</f>
        <v>440302</v>
      </c>
      <c r="B5597" s="2">
        <v>1061899</v>
      </c>
      <c r="C5597" s="2" t="s">
        <v>78</v>
      </c>
      <c r="D5597" s="20">
        <v>0</v>
      </c>
      <c r="E5597" s="20">
        <v>0</v>
      </c>
      <c r="F5597" s="38">
        <f>('ANNEXURE B &amp; C'!AO$90)</f>
        <v>0</v>
      </c>
      <c r="G5597" s="9" t="str">
        <f t="shared" si="174"/>
        <v/>
      </c>
      <c r="H5597" s="52" t="str">
        <f t="shared" si="175"/>
        <v/>
      </c>
    </row>
    <row r="5598" spans="1:8">
      <c r="A5598" s="48" t="str">
        <f>('ANNEXURE B &amp; C'!AO$3)</f>
        <v>440302</v>
      </c>
      <c r="B5598" s="2">
        <v>1061900</v>
      </c>
      <c r="C5598" s="2" t="s">
        <v>79</v>
      </c>
      <c r="D5598" s="20">
        <v>18960</v>
      </c>
      <c r="E5598" s="20">
        <v>7048.6</v>
      </c>
      <c r="F5598" s="38">
        <f>('ANNEXURE B &amp; C'!AO$91)</f>
        <v>18309</v>
      </c>
      <c r="G5598" s="9" t="str">
        <f t="shared" si="174"/>
        <v/>
      </c>
      <c r="H5598" s="52">
        <f t="shared" si="175"/>
        <v>-3.4335443037974686E-2</v>
      </c>
    </row>
    <row r="5599" spans="1:8">
      <c r="A5599" s="48" t="str">
        <f>('ANNEXURE B &amp; C'!AO$3)</f>
        <v>440302</v>
      </c>
      <c r="B5599" s="2">
        <v>1061902</v>
      </c>
      <c r="C5599" s="2" t="s">
        <v>80</v>
      </c>
      <c r="D5599" s="20">
        <v>0</v>
      </c>
      <c r="E5599" s="20">
        <v>0</v>
      </c>
      <c r="F5599" s="38">
        <f>('ANNEXURE B &amp; C'!AO$92)</f>
        <v>0</v>
      </c>
      <c r="G5599" s="9" t="str">
        <f t="shared" si="174"/>
        <v/>
      </c>
      <c r="H5599" s="52" t="str">
        <f t="shared" si="175"/>
        <v/>
      </c>
    </row>
    <row r="5600" spans="1:8">
      <c r="A5600" s="48" t="str">
        <f>('ANNEXURE B &amp; C'!AO$3)</f>
        <v>440302</v>
      </c>
      <c r="B5600" s="2">
        <v>1061903</v>
      </c>
      <c r="C5600" s="2" t="s">
        <v>81</v>
      </c>
      <c r="D5600" s="20">
        <v>0</v>
      </c>
      <c r="E5600" s="20">
        <v>0</v>
      </c>
      <c r="F5600" s="38">
        <f>('ANNEXURE B &amp; C'!AO$93)</f>
        <v>0</v>
      </c>
      <c r="G5600" s="9" t="str">
        <f t="shared" si="174"/>
        <v/>
      </c>
      <c r="H5600" s="52" t="str">
        <f t="shared" si="175"/>
        <v/>
      </c>
    </row>
    <row r="5601" spans="1:8">
      <c r="A5601" s="48" t="str">
        <f>('ANNEXURE B &amp; C'!AO$3)</f>
        <v>440302</v>
      </c>
      <c r="B5601" s="2">
        <v>1061904</v>
      </c>
      <c r="C5601" s="2" t="s">
        <v>82</v>
      </c>
      <c r="D5601" s="20">
        <v>0</v>
      </c>
      <c r="E5601" s="20">
        <v>0</v>
      </c>
      <c r="F5601" s="38">
        <f>('ANNEXURE B &amp; C'!AO$94)</f>
        <v>0</v>
      </c>
      <c r="G5601" s="9" t="str">
        <f t="shared" si="174"/>
        <v/>
      </c>
      <c r="H5601" s="52" t="str">
        <f t="shared" si="175"/>
        <v/>
      </c>
    </row>
    <row r="5602" spans="1:8">
      <c r="A5602" s="48" t="str">
        <f>('ANNEXURE B &amp; C'!AO$3)</f>
        <v>440302</v>
      </c>
      <c r="B5602" s="2">
        <v>1062001</v>
      </c>
      <c r="C5602" s="2" t="s">
        <v>83</v>
      </c>
      <c r="D5602" s="20">
        <v>0</v>
      </c>
      <c r="E5602" s="20">
        <v>0</v>
      </c>
      <c r="F5602" s="38">
        <f>('ANNEXURE B &amp; C'!AO$95)</f>
        <v>0</v>
      </c>
      <c r="G5602" s="9" t="str">
        <f t="shared" si="174"/>
        <v/>
      </c>
      <c r="H5602" s="52" t="str">
        <f t="shared" si="175"/>
        <v/>
      </c>
    </row>
    <row r="5603" spans="1:8">
      <c r="A5603" s="48" t="str">
        <f>('ANNEXURE B &amp; C'!AO$3)</f>
        <v>440302</v>
      </c>
      <c r="B5603" s="2">
        <v>1062003</v>
      </c>
      <c r="C5603" s="2" t="s">
        <v>84</v>
      </c>
      <c r="D5603" s="20">
        <v>0</v>
      </c>
      <c r="E5603" s="20">
        <v>0</v>
      </c>
      <c r="F5603" s="38">
        <f>('ANNEXURE B &amp; C'!AO$96)</f>
        <v>0</v>
      </c>
      <c r="G5603" s="9" t="str">
        <f t="shared" si="174"/>
        <v/>
      </c>
      <c r="H5603" s="52" t="str">
        <f t="shared" si="175"/>
        <v/>
      </c>
    </row>
    <row r="5604" spans="1:8">
      <c r="A5604" s="48" t="str">
        <f>('ANNEXURE B &amp; C'!AO$3)</f>
        <v>440302</v>
      </c>
      <c r="B5604" s="2">
        <v>1062009</v>
      </c>
      <c r="C5604" s="2" t="s">
        <v>85</v>
      </c>
      <c r="D5604" s="20">
        <v>0</v>
      </c>
      <c r="E5604" s="20">
        <v>0</v>
      </c>
      <c r="F5604" s="38">
        <f>('ANNEXURE B &amp; C'!AO$97)</f>
        <v>0</v>
      </c>
      <c r="G5604" s="9" t="str">
        <f t="shared" si="174"/>
        <v/>
      </c>
      <c r="H5604" s="52" t="str">
        <f t="shared" si="175"/>
        <v/>
      </c>
    </row>
    <row r="5605" spans="1:8">
      <c r="A5605" s="48" t="str">
        <f>('ANNEXURE B &amp; C'!AO$3)</f>
        <v>440302</v>
      </c>
      <c r="B5605" s="2">
        <v>1062010</v>
      </c>
      <c r="C5605" s="2" t="s">
        <v>86</v>
      </c>
      <c r="D5605" s="20">
        <v>0</v>
      </c>
      <c r="E5605" s="20">
        <v>0</v>
      </c>
      <c r="F5605" s="38">
        <f>('ANNEXURE B &amp; C'!AO$98)</f>
        <v>0</v>
      </c>
      <c r="G5605" s="9" t="str">
        <f t="shared" si="174"/>
        <v/>
      </c>
      <c r="H5605" s="52" t="str">
        <f t="shared" si="175"/>
        <v/>
      </c>
    </row>
    <row r="5606" spans="1:8">
      <c r="A5606" s="48" t="str">
        <f>('ANNEXURE B &amp; C'!AO$3)</f>
        <v>440302</v>
      </c>
      <c r="B5606" s="2">
        <v>1062201</v>
      </c>
      <c r="C5606" s="2" t="s">
        <v>87</v>
      </c>
      <c r="D5606" s="20">
        <v>0</v>
      </c>
      <c r="E5606" s="20">
        <v>0</v>
      </c>
      <c r="F5606" s="38">
        <f>('ANNEXURE B &amp; C'!AO$99)</f>
        <v>0</v>
      </c>
      <c r="G5606" s="9" t="str">
        <f t="shared" si="174"/>
        <v/>
      </c>
      <c r="H5606" s="52" t="str">
        <f t="shared" si="175"/>
        <v/>
      </c>
    </row>
    <row r="5607" spans="1:8">
      <c r="A5607" s="48" t="str">
        <f>('ANNEXURE B &amp; C'!AO$3)</f>
        <v>440302</v>
      </c>
      <c r="B5607" s="3">
        <v>1066990</v>
      </c>
      <c r="C5607" s="3" t="s">
        <v>88</v>
      </c>
      <c r="D5607" s="39">
        <v>2266416</v>
      </c>
      <c r="E5607" s="39">
        <v>2121498.92</v>
      </c>
      <c r="F5607" s="39">
        <f>SUM(F5554:F5606)</f>
        <v>2727693</v>
      </c>
      <c r="G5607" s="9" t="str">
        <f t="shared" si="174"/>
        <v/>
      </c>
      <c r="H5607" s="52">
        <f t="shared" si="175"/>
        <v>0.20352706652265073</v>
      </c>
    </row>
    <row r="5608" spans="1:8">
      <c r="B5608" s="1"/>
      <c r="C5608" s="1"/>
      <c r="D5608" s="31"/>
      <c r="E5608" s="31"/>
      <c r="F5608" s="31"/>
      <c r="G5608" s="9" t="str">
        <f t="shared" si="174"/>
        <v/>
      </c>
      <c r="H5608" s="52" t="str">
        <f t="shared" si="175"/>
        <v/>
      </c>
    </row>
    <row r="5609" spans="1:8">
      <c r="A5609" s="48" t="str">
        <f>('ANNEXURE B &amp; C'!AO$3)</f>
        <v>440302</v>
      </c>
      <c r="B5609" s="1">
        <v>1080000</v>
      </c>
      <c r="C5609" s="1" t="s">
        <v>89</v>
      </c>
      <c r="D5609" s="31"/>
      <c r="E5609" s="31"/>
      <c r="F5609" s="31"/>
      <c r="G5609" s="9" t="str">
        <f t="shared" si="174"/>
        <v/>
      </c>
      <c r="H5609" s="52" t="str">
        <f t="shared" si="175"/>
        <v/>
      </c>
    </row>
    <row r="5610" spans="1:8">
      <c r="A5610" s="48" t="str">
        <f>('ANNEXURE B &amp; C'!AO$3)</f>
        <v>440302</v>
      </c>
      <c r="B5610" s="2">
        <v>1088020</v>
      </c>
      <c r="C5610" s="2" t="s">
        <v>90</v>
      </c>
      <c r="D5610" s="20">
        <v>0</v>
      </c>
      <c r="E5610" s="20">
        <v>0</v>
      </c>
      <c r="F5610" s="38">
        <f>('ANNEXURE B &amp; C'!AO$103)</f>
        <v>0</v>
      </c>
      <c r="G5610" s="9" t="str">
        <f t="shared" si="174"/>
        <v/>
      </c>
      <c r="H5610" s="52" t="str">
        <f t="shared" si="175"/>
        <v/>
      </c>
    </row>
    <row r="5611" spans="1:8">
      <c r="A5611" s="48" t="str">
        <f>('ANNEXURE B &amp; C'!AO$3)</f>
        <v>440302</v>
      </c>
      <c r="B5611" s="2">
        <v>1088080</v>
      </c>
      <c r="C5611" s="2" t="s">
        <v>91</v>
      </c>
      <c r="D5611" s="20">
        <v>0</v>
      </c>
      <c r="E5611" s="20">
        <v>0</v>
      </c>
      <c r="F5611" s="38">
        <f>('ANNEXURE B &amp; C'!AO$104)</f>
        <v>0</v>
      </c>
      <c r="G5611" s="9" t="str">
        <f t="shared" si="174"/>
        <v/>
      </c>
      <c r="H5611" s="52" t="str">
        <f t="shared" si="175"/>
        <v/>
      </c>
    </row>
    <row r="5612" spans="1:8">
      <c r="A5612" s="48" t="str">
        <f>('ANNEXURE B &amp; C'!AO$3)</f>
        <v>440302</v>
      </c>
      <c r="B5612" s="2">
        <v>1088081</v>
      </c>
      <c r="C5612" s="2" t="s">
        <v>92</v>
      </c>
      <c r="D5612" s="20">
        <v>0</v>
      </c>
      <c r="E5612" s="20">
        <v>0</v>
      </c>
      <c r="F5612" s="38">
        <f>('ANNEXURE B &amp; C'!AO$105)</f>
        <v>0</v>
      </c>
      <c r="G5612" s="9" t="str">
        <f t="shared" si="174"/>
        <v/>
      </c>
      <c r="H5612" s="52" t="str">
        <f t="shared" si="175"/>
        <v/>
      </c>
    </row>
    <row r="5613" spans="1:8">
      <c r="A5613" s="48" t="str">
        <f>('ANNEXURE B &amp; C'!AO$3)</f>
        <v>440302</v>
      </c>
      <c r="B5613" s="2">
        <v>1088082</v>
      </c>
      <c r="C5613" s="2" t="s">
        <v>93</v>
      </c>
      <c r="D5613" s="20">
        <v>0</v>
      </c>
      <c r="E5613" s="20">
        <v>0</v>
      </c>
      <c r="F5613" s="38">
        <f>('ANNEXURE B &amp; C'!AO$106)</f>
        <v>0</v>
      </c>
      <c r="G5613" s="9" t="str">
        <f t="shared" si="174"/>
        <v/>
      </c>
      <c r="H5613" s="52" t="str">
        <f t="shared" si="175"/>
        <v/>
      </c>
    </row>
    <row r="5614" spans="1:8">
      <c r="A5614" s="48" t="str">
        <f>('ANNEXURE B &amp; C'!AO$3)</f>
        <v>440302</v>
      </c>
      <c r="B5614" s="2">
        <v>1088083</v>
      </c>
      <c r="C5614" s="2" t="s">
        <v>94</v>
      </c>
      <c r="D5614" s="20">
        <v>0</v>
      </c>
      <c r="E5614" s="20">
        <v>0</v>
      </c>
      <c r="F5614" s="38">
        <f>('ANNEXURE B &amp; C'!AO$107)</f>
        <v>0</v>
      </c>
      <c r="G5614" s="9" t="str">
        <f t="shared" si="174"/>
        <v/>
      </c>
      <c r="H5614" s="52" t="str">
        <f t="shared" si="175"/>
        <v/>
      </c>
    </row>
    <row r="5615" spans="1:8">
      <c r="A5615" s="48" t="str">
        <f>('ANNEXURE B &amp; C'!AO$3)</f>
        <v>440302</v>
      </c>
      <c r="B5615" s="2">
        <v>1088084</v>
      </c>
      <c r="C5615" s="2" t="s">
        <v>95</v>
      </c>
      <c r="D5615" s="20">
        <v>0</v>
      </c>
      <c r="E5615" s="20">
        <v>0</v>
      </c>
      <c r="F5615" s="38">
        <f>('ANNEXURE B &amp; C'!AO$108)</f>
        <v>0</v>
      </c>
      <c r="G5615" s="9" t="str">
        <f t="shared" si="174"/>
        <v/>
      </c>
      <c r="H5615" s="52" t="str">
        <f t="shared" si="175"/>
        <v/>
      </c>
    </row>
    <row r="5616" spans="1:8">
      <c r="A5616" s="48" t="str">
        <f>('ANNEXURE B &amp; C'!AO$3)</f>
        <v>440302</v>
      </c>
      <c r="B5616" s="2">
        <v>1088085</v>
      </c>
      <c r="C5616" s="2" t="s">
        <v>96</v>
      </c>
      <c r="D5616" s="20">
        <v>0</v>
      </c>
      <c r="E5616" s="20">
        <v>0</v>
      </c>
      <c r="F5616" s="38">
        <f>('ANNEXURE B &amp; C'!AO$109)</f>
        <v>0</v>
      </c>
      <c r="G5616" s="9" t="str">
        <f t="shared" si="174"/>
        <v/>
      </c>
      <c r="H5616" s="52" t="str">
        <f t="shared" si="175"/>
        <v/>
      </c>
    </row>
    <row r="5617" spans="1:8">
      <c r="A5617" s="48" t="str">
        <f>('ANNEXURE B &amp; C'!AO$3)</f>
        <v>440302</v>
      </c>
      <c r="B5617" s="2">
        <v>1088110</v>
      </c>
      <c r="C5617" s="2" t="s">
        <v>61</v>
      </c>
      <c r="D5617" s="20">
        <v>0</v>
      </c>
      <c r="E5617" s="20">
        <v>0</v>
      </c>
      <c r="F5617" s="38">
        <f>('ANNEXURE B &amp; C'!AO$110)</f>
        <v>0</v>
      </c>
      <c r="G5617" s="9" t="str">
        <f t="shared" si="174"/>
        <v/>
      </c>
      <c r="H5617" s="52" t="str">
        <f t="shared" si="175"/>
        <v/>
      </c>
    </row>
    <row r="5618" spans="1:8">
      <c r="A5618" s="48" t="str">
        <f>('ANNEXURE B &amp; C'!AO$3)</f>
        <v>440302</v>
      </c>
      <c r="B5618" s="2">
        <v>1088180</v>
      </c>
      <c r="C5618" s="2" t="s">
        <v>97</v>
      </c>
      <c r="D5618" s="20">
        <v>0</v>
      </c>
      <c r="E5618" s="20">
        <v>0</v>
      </c>
      <c r="F5618" s="38">
        <f>('ANNEXURE B &amp; C'!AO$111)</f>
        <v>0</v>
      </c>
      <c r="G5618" s="9" t="str">
        <f t="shared" si="174"/>
        <v/>
      </c>
      <c r="H5618" s="52" t="str">
        <f t="shared" si="175"/>
        <v/>
      </c>
    </row>
    <row r="5619" spans="1:8">
      <c r="A5619" s="48" t="str">
        <f>('ANNEXURE B &amp; C'!AO$3)</f>
        <v>440302</v>
      </c>
      <c r="B5619" s="3">
        <v>1088990</v>
      </c>
      <c r="C5619" s="3" t="s">
        <v>98</v>
      </c>
      <c r="D5619" s="39">
        <v>0</v>
      </c>
      <c r="E5619" s="39">
        <v>0</v>
      </c>
      <c r="F5619" s="39">
        <f>SUM(F5609:F5618)</f>
        <v>0</v>
      </c>
      <c r="G5619" s="9" t="str">
        <f t="shared" si="174"/>
        <v/>
      </c>
      <c r="H5619" s="52" t="str">
        <f t="shared" si="175"/>
        <v/>
      </c>
    </row>
    <row r="5620" spans="1:8">
      <c r="B5620" s="1"/>
      <c r="C5620" s="1"/>
      <c r="D5620" s="31"/>
      <c r="E5620" s="31"/>
      <c r="F5620" s="31"/>
      <c r="G5620" s="9" t="str">
        <f t="shared" si="174"/>
        <v/>
      </c>
      <c r="H5620" s="52" t="str">
        <f t="shared" si="175"/>
        <v/>
      </c>
    </row>
    <row r="5621" spans="1:8" ht="15.75" thickBot="1">
      <c r="A5621" s="48" t="str">
        <f>('ANNEXURE B &amp; C'!AO$3)</f>
        <v>440302</v>
      </c>
      <c r="B5621" s="4">
        <v>1089995</v>
      </c>
      <c r="C5621" s="4" t="s">
        <v>99</v>
      </c>
      <c r="D5621" s="40">
        <v>2266416</v>
      </c>
      <c r="E5621" s="40">
        <v>2121498.92</v>
      </c>
      <c r="F5621" s="40">
        <f>SUM(F5619+F5607)</f>
        <v>2727693</v>
      </c>
      <c r="G5621" s="9" t="str">
        <f t="shared" si="174"/>
        <v/>
      </c>
      <c r="H5621" s="52">
        <f t="shared" si="175"/>
        <v>0.20352706652265073</v>
      </c>
    </row>
    <row r="5622" spans="1:8" ht="15.75" thickTop="1">
      <c r="B5622" s="1"/>
      <c r="C5622" s="1"/>
      <c r="D5622" s="31"/>
      <c r="E5622" s="31"/>
      <c r="F5622" s="31"/>
      <c r="G5622" s="9" t="str">
        <f t="shared" si="174"/>
        <v/>
      </c>
      <c r="H5622" s="52" t="str">
        <f t="shared" si="175"/>
        <v/>
      </c>
    </row>
    <row r="5623" spans="1:8">
      <c r="A5623" s="48" t="str">
        <f>('ANNEXURE B &amp; C'!AO$3)</f>
        <v>440302</v>
      </c>
      <c r="B5623" s="1">
        <v>1100000</v>
      </c>
      <c r="C5623" s="1" t="s">
        <v>100</v>
      </c>
      <c r="D5623" s="31"/>
      <c r="E5623" s="31"/>
      <c r="F5623" s="31"/>
      <c r="G5623" s="9" t="str">
        <f t="shared" si="174"/>
        <v/>
      </c>
      <c r="H5623" s="52" t="str">
        <f t="shared" si="175"/>
        <v/>
      </c>
    </row>
    <row r="5624" spans="1:8">
      <c r="A5624" s="48" t="str">
        <f>('ANNEXURE B &amp; C'!AO$3)</f>
        <v>440302</v>
      </c>
      <c r="B5624" s="2">
        <v>1101200</v>
      </c>
      <c r="C5624" s="2" t="s">
        <v>101</v>
      </c>
      <c r="D5624" s="20">
        <v>0</v>
      </c>
      <c r="E5624" s="20">
        <v>0</v>
      </c>
      <c r="F5624" s="38">
        <f>('ANNEXURE B &amp; C'!AO$117)</f>
        <v>0</v>
      </c>
      <c r="G5624" s="9" t="str">
        <f t="shared" si="174"/>
        <v/>
      </c>
      <c r="H5624" s="52" t="str">
        <f t="shared" si="175"/>
        <v/>
      </c>
    </row>
    <row r="5625" spans="1:8">
      <c r="A5625" s="48" t="str">
        <f>('ANNEXURE B &amp; C'!AO$3)</f>
        <v>440302</v>
      </c>
      <c r="B5625" s="2">
        <v>1101201</v>
      </c>
      <c r="C5625" s="2" t="s">
        <v>102</v>
      </c>
      <c r="D5625" s="20">
        <v>0</v>
      </c>
      <c r="E5625" s="20">
        <v>0</v>
      </c>
      <c r="F5625" s="38">
        <f>('ANNEXURE B &amp; C'!AO$118)</f>
        <v>0</v>
      </c>
      <c r="G5625" s="9" t="str">
        <f t="shared" si="174"/>
        <v/>
      </c>
      <c r="H5625" s="52" t="str">
        <f t="shared" si="175"/>
        <v/>
      </c>
    </row>
    <row r="5626" spans="1:8">
      <c r="A5626" s="48" t="str">
        <f>('ANNEXURE B &amp; C'!AO$3)</f>
        <v>440302</v>
      </c>
      <c r="B5626" s="2">
        <v>1101203</v>
      </c>
      <c r="C5626" s="2" t="s">
        <v>103</v>
      </c>
      <c r="D5626" s="20">
        <v>0</v>
      </c>
      <c r="E5626" s="20">
        <v>0</v>
      </c>
      <c r="F5626" s="38">
        <f>('ANNEXURE B &amp; C'!AO$119)</f>
        <v>0</v>
      </c>
      <c r="G5626" s="9" t="str">
        <f t="shared" si="174"/>
        <v/>
      </c>
      <c r="H5626" s="52" t="str">
        <f t="shared" si="175"/>
        <v/>
      </c>
    </row>
    <row r="5627" spans="1:8">
      <c r="A5627" s="48" t="str">
        <f>('ANNEXURE B &amp; C'!AO$3)</f>
        <v>440302</v>
      </c>
      <c r="B5627" s="2">
        <v>1101204</v>
      </c>
      <c r="C5627" s="2" t="s">
        <v>104</v>
      </c>
      <c r="D5627" s="20">
        <v>0</v>
      </c>
      <c r="E5627" s="20">
        <v>0</v>
      </c>
      <c r="F5627" s="38">
        <f>('ANNEXURE B &amp; C'!AO$120)</f>
        <v>0</v>
      </c>
      <c r="G5627" s="9" t="str">
        <f t="shared" si="174"/>
        <v/>
      </c>
      <c r="H5627" s="52" t="str">
        <f t="shared" si="175"/>
        <v/>
      </c>
    </row>
    <row r="5628" spans="1:8" ht="15.75" thickBot="1">
      <c r="A5628" s="48" t="str">
        <f>('ANNEXURE B &amp; C'!AO$3)</f>
        <v>440302</v>
      </c>
      <c r="B5628" s="4">
        <v>1109995</v>
      </c>
      <c r="C5628" s="4" t="s">
        <v>105</v>
      </c>
      <c r="D5628" s="40">
        <v>0</v>
      </c>
      <c r="E5628" s="40">
        <v>0</v>
      </c>
      <c r="F5628" s="40">
        <f>SUM(F5624:F5627)</f>
        <v>0</v>
      </c>
      <c r="G5628" s="9" t="str">
        <f t="shared" si="174"/>
        <v/>
      </c>
      <c r="H5628" s="52" t="str">
        <f t="shared" si="175"/>
        <v/>
      </c>
    </row>
    <row r="5629" spans="1:8" ht="15.75" thickTop="1">
      <c r="B5629" s="1"/>
      <c r="C5629" s="1"/>
      <c r="D5629" s="31"/>
      <c r="E5629" s="31"/>
      <c r="F5629" s="31"/>
      <c r="G5629" s="9" t="str">
        <f t="shared" si="174"/>
        <v/>
      </c>
      <c r="H5629" s="52" t="str">
        <f t="shared" si="175"/>
        <v/>
      </c>
    </row>
    <row r="5630" spans="1:8">
      <c r="A5630" s="48" t="str">
        <f>('ANNEXURE B &amp; C'!AO$3)</f>
        <v>440302</v>
      </c>
      <c r="B5630" s="1">
        <v>1120000</v>
      </c>
      <c r="C5630" s="1" t="s">
        <v>106</v>
      </c>
      <c r="D5630" s="31"/>
      <c r="E5630" s="31"/>
      <c r="F5630" s="31"/>
      <c r="G5630" s="9" t="str">
        <f t="shared" si="174"/>
        <v/>
      </c>
      <c r="H5630" s="52" t="str">
        <f t="shared" si="175"/>
        <v/>
      </c>
    </row>
    <row r="5631" spans="1:8">
      <c r="A5631" s="48" t="str">
        <f>('ANNEXURE B &amp; C'!AO$3)</f>
        <v>440302</v>
      </c>
      <c r="B5631" s="2">
        <v>1120300</v>
      </c>
      <c r="C5631" s="2" t="s">
        <v>106</v>
      </c>
      <c r="D5631" s="20">
        <v>0</v>
      </c>
      <c r="E5631" s="20">
        <v>0</v>
      </c>
      <c r="F5631" s="38">
        <f>('ANNEXURE B &amp; C'!AO$124)</f>
        <v>0</v>
      </c>
      <c r="G5631" s="9" t="str">
        <f t="shared" si="174"/>
        <v/>
      </c>
      <c r="H5631" s="52" t="str">
        <f t="shared" si="175"/>
        <v/>
      </c>
    </row>
    <row r="5632" spans="1:8" ht="15.75" thickBot="1">
      <c r="A5632" s="48" t="str">
        <f>('ANNEXURE B &amp; C'!AO$3)</f>
        <v>440302</v>
      </c>
      <c r="B5632" s="4">
        <v>1129990</v>
      </c>
      <c r="C5632" s="4" t="s">
        <v>107</v>
      </c>
      <c r="D5632" s="40">
        <v>0</v>
      </c>
      <c r="E5632" s="40">
        <v>0</v>
      </c>
      <c r="F5632" s="40">
        <f>SUM(F5630:F5631)</f>
        <v>0</v>
      </c>
      <c r="G5632" s="9" t="str">
        <f t="shared" si="174"/>
        <v/>
      </c>
      <c r="H5632" s="52" t="str">
        <f t="shared" si="175"/>
        <v/>
      </c>
    </row>
    <row r="5633" spans="1:8" ht="15.75" thickTop="1">
      <c r="B5633" s="1"/>
      <c r="C5633" s="1"/>
      <c r="D5633" s="31"/>
      <c r="E5633" s="31"/>
      <c r="F5633" s="31"/>
      <c r="G5633" s="9" t="str">
        <f t="shared" si="174"/>
        <v/>
      </c>
      <c r="H5633" s="52" t="str">
        <f t="shared" si="175"/>
        <v/>
      </c>
    </row>
    <row r="5634" spans="1:8">
      <c r="A5634" s="48" t="str">
        <f>('ANNEXURE B &amp; C'!AO$3)</f>
        <v>440302</v>
      </c>
      <c r="B5634" s="1">
        <v>1130000</v>
      </c>
      <c r="C5634" s="1" t="s">
        <v>108</v>
      </c>
      <c r="D5634" s="31"/>
      <c r="E5634" s="31"/>
      <c r="F5634" s="31"/>
      <c r="G5634" s="9" t="str">
        <f t="shared" si="174"/>
        <v/>
      </c>
      <c r="H5634" s="52" t="str">
        <f t="shared" si="175"/>
        <v/>
      </c>
    </row>
    <row r="5635" spans="1:8">
      <c r="A5635" s="48" t="str">
        <f>('ANNEXURE B &amp; C'!AO$3)</f>
        <v>440302</v>
      </c>
      <c r="B5635" s="2">
        <v>1130200</v>
      </c>
      <c r="C5635" s="2" t="s">
        <v>109</v>
      </c>
      <c r="D5635" s="20">
        <v>0</v>
      </c>
      <c r="E5635" s="20">
        <v>0</v>
      </c>
      <c r="F5635" s="38">
        <f>('ANNEXURE B &amp; C'!AO$128)</f>
        <v>0</v>
      </c>
      <c r="G5635" s="9" t="str">
        <f t="shared" si="174"/>
        <v/>
      </c>
      <c r="H5635" s="52" t="str">
        <f t="shared" si="175"/>
        <v/>
      </c>
    </row>
    <row r="5636" spans="1:8">
      <c r="A5636" s="48" t="str">
        <f>('ANNEXURE B &amp; C'!AO$3)</f>
        <v>440302</v>
      </c>
      <c r="B5636" s="2">
        <v>1130201</v>
      </c>
      <c r="C5636" s="2" t="s">
        <v>110</v>
      </c>
      <c r="D5636" s="20">
        <v>0</v>
      </c>
      <c r="E5636" s="20">
        <v>0</v>
      </c>
      <c r="F5636" s="38">
        <f>('ANNEXURE B &amp; C'!AO$129)</f>
        <v>0</v>
      </c>
      <c r="G5636" s="9" t="str">
        <f t="shared" si="174"/>
        <v/>
      </c>
      <c r="H5636" s="52" t="str">
        <f t="shared" si="175"/>
        <v/>
      </c>
    </row>
    <row r="5637" spans="1:8" ht="15.75" thickBot="1">
      <c r="A5637" s="48" t="str">
        <f>('ANNEXURE B &amp; C'!AO$3)</f>
        <v>440302</v>
      </c>
      <c r="B5637" s="4">
        <v>1139995</v>
      </c>
      <c r="C5637" s="4" t="s">
        <v>111</v>
      </c>
      <c r="D5637" s="40">
        <v>0</v>
      </c>
      <c r="E5637" s="40">
        <v>0</v>
      </c>
      <c r="F5637" s="40">
        <f>SUM(F5634:F5636)</f>
        <v>0</v>
      </c>
      <c r="G5637" s="9" t="str">
        <f t="shared" si="174"/>
        <v/>
      </c>
      <c r="H5637" s="52" t="str">
        <f t="shared" si="175"/>
        <v/>
      </c>
    </row>
    <row r="5638" spans="1:8" ht="15.75" thickTop="1">
      <c r="B5638" s="1"/>
      <c r="C5638" s="1"/>
      <c r="D5638" s="31"/>
      <c r="E5638" s="31"/>
      <c r="F5638" s="31"/>
      <c r="G5638" s="9" t="str">
        <f t="shared" si="174"/>
        <v/>
      </c>
      <c r="H5638" s="52" t="str">
        <f t="shared" si="175"/>
        <v/>
      </c>
    </row>
    <row r="5639" spans="1:8" ht="15.75" thickBot="1">
      <c r="A5639" s="48" t="str">
        <f>('ANNEXURE B &amp; C'!AO$3)</f>
        <v>440302</v>
      </c>
      <c r="B5639" s="5">
        <v>1199998</v>
      </c>
      <c r="C5639" s="5" t="s">
        <v>112</v>
      </c>
      <c r="D5639" s="41">
        <v>2992881</v>
      </c>
      <c r="E5639" s="41">
        <v>2472009.23</v>
      </c>
      <c r="F5639" s="41">
        <f>SUM(F5637+F5632+F5628+F5621+F5549)</f>
        <v>3484462</v>
      </c>
      <c r="G5639" s="9" t="str">
        <f t="shared" si="174"/>
        <v/>
      </c>
      <c r="H5639" s="52">
        <f t="shared" si="175"/>
        <v>0.16425009881782804</v>
      </c>
    </row>
    <row r="5640" spans="1:8">
      <c r="B5640" s="1"/>
      <c r="C5640" s="1"/>
      <c r="D5640" s="31"/>
      <c r="E5640" s="31"/>
      <c r="F5640" s="31"/>
      <c r="G5640" s="9" t="str">
        <f t="shared" si="174"/>
        <v/>
      </c>
      <c r="H5640" s="52" t="str">
        <f t="shared" si="175"/>
        <v/>
      </c>
    </row>
    <row r="5641" spans="1:8">
      <c r="A5641" s="48" t="str">
        <f>('ANNEXURE B &amp; C'!AO$3)</f>
        <v>440302</v>
      </c>
      <c r="B5641" s="1">
        <v>2200000</v>
      </c>
      <c r="C5641" s="1" t="s">
        <v>113</v>
      </c>
      <c r="D5641" s="31"/>
      <c r="E5641" s="31"/>
      <c r="F5641" s="31"/>
      <c r="G5641" s="9" t="str">
        <f t="shared" si="174"/>
        <v/>
      </c>
      <c r="H5641" s="52" t="str">
        <f t="shared" si="175"/>
        <v/>
      </c>
    </row>
    <row r="5642" spans="1:8">
      <c r="B5642" s="1"/>
      <c r="C5642" s="1"/>
      <c r="D5642" s="31"/>
      <c r="E5642" s="31"/>
      <c r="F5642" s="31"/>
      <c r="G5642" s="9" t="str">
        <f t="shared" ref="G5642:G5705" si="176">IF(E5642&lt;0.01,"",IF(E5642&gt;F5642,"BUDGET ERROR - INSUFICIENT",""))</f>
        <v/>
      </c>
      <c r="H5642" s="52" t="str">
        <f t="shared" ref="H5642:H5705" si="177">IF(F5642&lt;0.1,"",IF(D5642=0,"NO ORIGINAL BUDGET",(F5642-D5642)/D5642))</f>
        <v/>
      </c>
    </row>
    <row r="5643" spans="1:8">
      <c r="A5643" s="48" t="str">
        <f>('ANNEXURE B &amp; C'!AO$3)</f>
        <v>440302</v>
      </c>
      <c r="B5643" s="1">
        <v>2230000</v>
      </c>
      <c r="C5643" s="1" t="s">
        <v>114</v>
      </c>
      <c r="D5643" s="31"/>
      <c r="E5643" s="31"/>
      <c r="F5643" s="31"/>
      <c r="G5643" s="9" t="str">
        <f t="shared" si="176"/>
        <v/>
      </c>
      <c r="H5643" s="52" t="str">
        <f t="shared" si="177"/>
        <v/>
      </c>
    </row>
    <row r="5644" spans="1:8">
      <c r="A5644" s="48" t="str">
        <f>('ANNEXURE B &amp; C'!AO$3)</f>
        <v>440302</v>
      </c>
      <c r="B5644" s="2">
        <v>2231202</v>
      </c>
      <c r="C5644" s="2" t="s">
        <v>115</v>
      </c>
      <c r="D5644" s="20">
        <v>0</v>
      </c>
      <c r="E5644" s="20">
        <v>0</v>
      </c>
      <c r="F5644" s="38">
        <f>('ANNEXURE B &amp; C'!AO$137)</f>
        <v>0</v>
      </c>
      <c r="G5644" s="9" t="str">
        <f t="shared" si="176"/>
        <v/>
      </c>
      <c r="H5644" s="52" t="str">
        <f t="shared" si="177"/>
        <v/>
      </c>
    </row>
    <row r="5645" spans="1:8">
      <c r="A5645" s="48" t="str">
        <f>('ANNEXURE B &amp; C'!AO$3)</f>
        <v>440302</v>
      </c>
      <c r="B5645" s="2">
        <v>2231900</v>
      </c>
      <c r="C5645" s="2" t="s">
        <v>116</v>
      </c>
      <c r="D5645" s="20">
        <v>0</v>
      </c>
      <c r="E5645" s="20">
        <v>0</v>
      </c>
      <c r="F5645" s="38">
        <f>('ANNEXURE B &amp; C'!AO$138)</f>
        <v>0</v>
      </c>
      <c r="G5645" s="9" t="str">
        <f t="shared" si="176"/>
        <v/>
      </c>
      <c r="H5645" s="52" t="str">
        <f t="shared" si="177"/>
        <v/>
      </c>
    </row>
    <row r="5646" spans="1:8">
      <c r="A5646" s="48" t="str">
        <f>('ANNEXURE B &amp; C'!AO$3)</f>
        <v>440302</v>
      </c>
      <c r="B5646" s="3">
        <v>2239995</v>
      </c>
      <c r="C5646" s="3" t="s">
        <v>117</v>
      </c>
      <c r="D5646" s="39">
        <v>0</v>
      </c>
      <c r="E5646" s="39">
        <v>0</v>
      </c>
      <c r="F5646" s="39">
        <f>SUM(F5644:F5645)</f>
        <v>0</v>
      </c>
      <c r="G5646" s="9" t="str">
        <f t="shared" si="176"/>
        <v/>
      </c>
      <c r="H5646" s="52" t="str">
        <f t="shared" si="177"/>
        <v/>
      </c>
    </row>
    <row r="5647" spans="1:8">
      <c r="B5647" s="1"/>
      <c r="C5647" s="1"/>
      <c r="D5647" s="31"/>
      <c r="E5647" s="31"/>
      <c r="F5647" s="31"/>
      <c r="G5647" s="9" t="str">
        <f t="shared" si="176"/>
        <v/>
      </c>
      <c r="H5647" s="52" t="str">
        <f t="shared" si="177"/>
        <v/>
      </c>
    </row>
    <row r="5648" spans="1:8">
      <c r="A5648" s="48" t="str">
        <f>('ANNEXURE B &amp; C'!AO$3)</f>
        <v>440302</v>
      </c>
      <c r="B5648" s="1">
        <v>2240000</v>
      </c>
      <c r="C5648" s="1" t="s">
        <v>118</v>
      </c>
      <c r="D5648" s="31"/>
      <c r="E5648" s="31"/>
      <c r="F5648" s="31"/>
      <c r="G5648" s="9" t="str">
        <f t="shared" si="176"/>
        <v/>
      </c>
      <c r="H5648" s="52" t="str">
        <f t="shared" si="177"/>
        <v/>
      </c>
    </row>
    <row r="5649" spans="1:8">
      <c r="A5649" s="48" t="str">
        <f>('ANNEXURE B &amp; C'!AO$3)</f>
        <v>440302</v>
      </c>
      <c r="B5649" s="2">
        <v>2240001</v>
      </c>
      <c r="C5649" s="2" t="s">
        <v>119</v>
      </c>
      <c r="D5649" s="20">
        <v>0</v>
      </c>
      <c r="E5649" s="20">
        <v>0</v>
      </c>
      <c r="F5649" s="38">
        <f>('ANNEXURE B &amp; C'!AO$142)</f>
        <v>0</v>
      </c>
      <c r="G5649" s="9" t="str">
        <f t="shared" si="176"/>
        <v/>
      </c>
      <c r="H5649" s="52" t="str">
        <f t="shared" si="177"/>
        <v/>
      </c>
    </row>
    <row r="5650" spans="1:8">
      <c r="A5650" s="48" t="str">
        <f>('ANNEXURE B &amp; C'!AO$3)</f>
        <v>440302</v>
      </c>
      <c r="B5650" s="2">
        <v>2240002</v>
      </c>
      <c r="C5650" s="2" t="s">
        <v>120</v>
      </c>
      <c r="D5650" s="20">
        <v>0</v>
      </c>
      <c r="E5650" s="20">
        <v>0</v>
      </c>
      <c r="F5650" s="38">
        <f>('ANNEXURE B &amp; C'!AO$143)</f>
        <v>0</v>
      </c>
      <c r="G5650" s="9" t="str">
        <f t="shared" si="176"/>
        <v/>
      </c>
      <c r="H5650" s="52" t="str">
        <f t="shared" si="177"/>
        <v/>
      </c>
    </row>
    <row r="5651" spans="1:8">
      <c r="A5651" s="48" t="str">
        <f>('ANNEXURE B &amp; C'!AO$3)</f>
        <v>440302</v>
      </c>
      <c r="B5651" s="2">
        <v>2240400</v>
      </c>
      <c r="C5651" s="2" t="s">
        <v>121</v>
      </c>
      <c r="D5651" s="20">
        <v>0</v>
      </c>
      <c r="E5651" s="20">
        <v>0</v>
      </c>
      <c r="F5651" s="38">
        <f>('ANNEXURE B &amp; C'!AO$144)</f>
        <v>0</v>
      </c>
      <c r="G5651" s="9" t="str">
        <f t="shared" si="176"/>
        <v/>
      </c>
      <c r="H5651" s="52" t="str">
        <f t="shared" si="177"/>
        <v/>
      </c>
    </row>
    <row r="5652" spans="1:8">
      <c r="A5652" s="48" t="str">
        <f>('ANNEXURE B &amp; C'!AO$3)</f>
        <v>440302</v>
      </c>
      <c r="B5652" s="2">
        <v>2240500</v>
      </c>
      <c r="C5652" s="2" t="s">
        <v>122</v>
      </c>
      <c r="D5652" s="20">
        <v>0</v>
      </c>
      <c r="E5652" s="20">
        <v>0</v>
      </c>
      <c r="F5652" s="38">
        <f>('ANNEXURE B &amp; C'!AO$145)</f>
        <v>0</v>
      </c>
      <c r="G5652" s="9" t="str">
        <f t="shared" si="176"/>
        <v/>
      </c>
      <c r="H5652" s="52" t="str">
        <f t="shared" si="177"/>
        <v/>
      </c>
    </row>
    <row r="5653" spans="1:8">
      <c r="A5653" s="48" t="str">
        <f>('ANNEXURE B &amp; C'!AO$3)</f>
        <v>440302</v>
      </c>
      <c r="B5653" s="3">
        <v>2249995</v>
      </c>
      <c r="C5653" s="3" t="s">
        <v>123</v>
      </c>
      <c r="D5653" s="39">
        <v>0</v>
      </c>
      <c r="E5653" s="39">
        <v>0</v>
      </c>
      <c r="F5653" s="39">
        <f>SUM(F5649:F5652)</f>
        <v>0</v>
      </c>
      <c r="G5653" s="9" t="str">
        <f t="shared" si="176"/>
        <v/>
      </c>
      <c r="H5653" s="52" t="str">
        <f t="shared" si="177"/>
        <v/>
      </c>
    </row>
    <row r="5654" spans="1:8">
      <c r="B5654" s="1"/>
      <c r="C5654" s="1"/>
      <c r="D5654" s="31"/>
      <c r="E5654" s="31"/>
      <c r="F5654" s="31"/>
      <c r="G5654" s="9" t="str">
        <f t="shared" si="176"/>
        <v/>
      </c>
      <c r="H5654" s="52" t="str">
        <f t="shared" si="177"/>
        <v/>
      </c>
    </row>
    <row r="5655" spans="1:8">
      <c r="A5655" s="48" t="str">
        <f>('ANNEXURE B &amp; C'!AO$3)</f>
        <v>440302</v>
      </c>
      <c r="B5655" s="1">
        <v>2260000</v>
      </c>
      <c r="C5655" s="1" t="s">
        <v>124</v>
      </c>
      <c r="D5655" s="31"/>
      <c r="E5655" s="31"/>
      <c r="F5655" s="31"/>
      <c r="G5655" s="9" t="str">
        <f t="shared" si="176"/>
        <v/>
      </c>
      <c r="H5655" s="52" t="str">
        <f t="shared" si="177"/>
        <v/>
      </c>
    </row>
    <row r="5656" spans="1:8">
      <c r="A5656" s="48" t="str">
        <f>('ANNEXURE B &amp; C'!AO$3)</f>
        <v>440302</v>
      </c>
      <c r="B5656" s="2">
        <v>2260806</v>
      </c>
      <c r="C5656" s="2" t="s">
        <v>125</v>
      </c>
      <c r="D5656" s="20">
        <v>0</v>
      </c>
      <c r="E5656" s="20">
        <v>0</v>
      </c>
      <c r="F5656" s="38">
        <f>('ANNEXURE B &amp; C'!AO$149)</f>
        <v>0</v>
      </c>
      <c r="G5656" s="9" t="str">
        <f t="shared" si="176"/>
        <v/>
      </c>
      <c r="H5656" s="52" t="str">
        <f t="shared" si="177"/>
        <v/>
      </c>
    </row>
    <row r="5657" spans="1:8">
      <c r="A5657" s="48" t="str">
        <f>('ANNEXURE B &amp; C'!AO$3)</f>
        <v>440302</v>
      </c>
      <c r="B5657" s="2">
        <v>2260808</v>
      </c>
      <c r="C5657" s="2" t="s">
        <v>126</v>
      </c>
      <c r="D5657" s="20">
        <v>0</v>
      </c>
      <c r="E5657" s="20">
        <v>0</v>
      </c>
      <c r="F5657" s="38">
        <f>('ANNEXURE B &amp; C'!AO$150)</f>
        <v>0</v>
      </c>
      <c r="G5657" s="9" t="str">
        <f t="shared" si="176"/>
        <v/>
      </c>
      <c r="H5657" s="52" t="str">
        <f t="shared" si="177"/>
        <v/>
      </c>
    </row>
    <row r="5658" spans="1:8">
      <c r="A5658" s="48" t="str">
        <f>('ANNEXURE B &amp; C'!AO$3)</f>
        <v>440302</v>
      </c>
      <c r="B5658" s="2">
        <v>2260810</v>
      </c>
      <c r="C5658" s="2" t="s">
        <v>127</v>
      </c>
      <c r="D5658" s="20">
        <v>0</v>
      </c>
      <c r="E5658" s="20">
        <v>0</v>
      </c>
      <c r="F5658" s="38">
        <f>('ANNEXURE B &amp; C'!AO$151)</f>
        <v>0</v>
      </c>
      <c r="G5658" s="9" t="str">
        <f t="shared" si="176"/>
        <v/>
      </c>
      <c r="H5658" s="52" t="str">
        <f t="shared" si="177"/>
        <v/>
      </c>
    </row>
    <row r="5659" spans="1:8">
      <c r="A5659" s="48" t="str">
        <f>('ANNEXURE B &amp; C'!AO$3)</f>
        <v>440302</v>
      </c>
      <c r="B5659" s="3">
        <v>2269995</v>
      </c>
      <c r="C5659" s="3" t="s">
        <v>128</v>
      </c>
      <c r="D5659" s="39">
        <v>0</v>
      </c>
      <c r="E5659" s="39">
        <v>0</v>
      </c>
      <c r="F5659" s="39">
        <f>SUM(F5656:F5658)</f>
        <v>0</v>
      </c>
      <c r="G5659" s="9" t="str">
        <f t="shared" si="176"/>
        <v/>
      </c>
      <c r="H5659" s="52" t="str">
        <f t="shared" si="177"/>
        <v/>
      </c>
    </row>
    <row r="5660" spans="1:8">
      <c r="B5660" s="1"/>
      <c r="C5660" s="1"/>
      <c r="D5660" s="31"/>
      <c r="E5660" s="31"/>
      <c r="F5660" s="31"/>
      <c r="G5660" s="9" t="str">
        <f t="shared" si="176"/>
        <v/>
      </c>
      <c r="H5660" s="52" t="str">
        <f t="shared" si="177"/>
        <v/>
      </c>
    </row>
    <row r="5661" spans="1:8">
      <c r="A5661" s="48" t="str">
        <f>('ANNEXURE B &amp; C'!AO$3)</f>
        <v>440302</v>
      </c>
      <c r="B5661" s="1">
        <v>2270000</v>
      </c>
      <c r="C5661" s="1" t="s">
        <v>129</v>
      </c>
      <c r="D5661" s="31"/>
      <c r="E5661" s="31"/>
      <c r="F5661" s="31"/>
      <c r="G5661" s="9" t="str">
        <f t="shared" si="176"/>
        <v/>
      </c>
      <c r="H5661" s="52" t="str">
        <f t="shared" si="177"/>
        <v/>
      </c>
    </row>
    <row r="5662" spans="1:8">
      <c r="A5662" s="48" t="str">
        <f>('ANNEXURE B &amp; C'!AO$3)</f>
        <v>440302</v>
      </c>
      <c r="B5662" s="2">
        <v>2271701</v>
      </c>
      <c r="C5662" s="2" t="s">
        <v>130</v>
      </c>
      <c r="D5662" s="20">
        <v>0</v>
      </c>
      <c r="E5662" s="20">
        <v>0</v>
      </c>
      <c r="F5662" s="38">
        <f>('ANNEXURE B &amp; C'!AO$155)</f>
        <v>0</v>
      </c>
      <c r="G5662" s="9" t="str">
        <f t="shared" si="176"/>
        <v/>
      </c>
      <c r="H5662" s="52" t="str">
        <f t="shared" si="177"/>
        <v/>
      </c>
    </row>
    <row r="5663" spans="1:8">
      <c r="A5663" s="48" t="str">
        <f>('ANNEXURE B &amp; C'!AO$3)</f>
        <v>440302</v>
      </c>
      <c r="B5663" s="2">
        <v>2271702</v>
      </c>
      <c r="C5663" s="2" t="s">
        <v>131</v>
      </c>
      <c r="D5663" s="20">
        <v>0</v>
      </c>
      <c r="E5663" s="20">
        <v>0</v>
      </c>
      <c r="F5663" s="38">
        <f>('ANNEXURE B &amp; C'!AO$156)</f>
        <v>0</v>
      </c>
      <c r="G5663" s="9" t="str">
        <f t="shared" si="176"/>
        <v/>
      </c>
      <c r="H5663" s="52" t="str">
        <f t="shared" si="177"/>
        <v/>
      </c>
    </row>
    <row r="5664" spans="1:8">
      <c r="A5664" s="48" t="str">
        <f>('ANNEXURE B &amp; C'!AO$3)</f>
        <v>440302</v>
      </c>
      <c r="B5664" s="2">
        <v>2271703</v>
      </c>
      <c r="C5664" s="2" t="s">
        <v>132</v>
      </c>
      <c r="D5664" s="20">
        <v>0</v>
      </c>
      <c r="E5664" s="20">
        <v>0</v>
      </c>
      <c r="F5664" s="38">
        <f>('ANNEXURE B &amp; C'!AO$157)</f>
        <v>0</v>
      </c>
      <c r="G5664" s="9" t="str">
        <f t="shared" si="176"/>
        <v/>
      </c>
      <c r="H5664" s="52" t="str">
        <f t="shared" si="177"/>
        <v/>
      </c>
    </row>
    <row r="5665" spans="1:8">
      <c r="A5665" s="48" t="str">
        <f>('ANNEXURE B &amp; C'!AO$3)</f>
        <v>440302</v>
      </c>
      <c r="B5665" s="2">
        <v>2271704</v>
      </c>
      <c r="C5665" s="2" t="s">
        <v>133</v>
      </c>
      <c r="D5665" s="20">
        <v>0</v>
      </c>
      <c r="E5665" s="20">
        <v>0</v>
      </c>
      <c r="F5665" s="38">
        <f>('ANNEXURE B &amp; C'!AO$158)</f>
        <v>0</v>
      </c>
      <c r="G5665" s="9" t="str">
        <f t="shared" si="176"/>
        <v/>
      </c>
      <c r="H5665" s="52" t="str">
        <f t="shared" si="177"/>
        <v/>
      </c>
    </row>
    <row r="5666" spans="1:8">
      <c r="A5666" s="48" t="str">
        <f>('ANNEXURE B &amp; C'!AO$3)</f>
        <v>440302</v>
      </c>
      <c r="B5666" s="3">
        <v>2279995</v>
      </c>
      <c r="C5666" s="3" t="s">
        <v>134</v>
      </c>
      <c r="D5666" s="35">
        <v>0</v>
      </c>
      <c r="E5666" s="35">
        <v>0</v>
      </c>
      <c r="F5666" s="35">
        <f>SUM(F5662:F5665)</f>
        <v>0</v>
      </c>
      <c r="G5666" s="9" t="str">
        <f t="shared" si="176"/>
        <v/>
      </c>
      <c r="H5666" s="52" t="str">
        <f t="shared" si="177"/>
        <v/>
      </c>
    </row>
    <row r="5667" spans="1:8">
      <c r="B5667" s="1"/>
      <c r="C5667" s="1"/>
      <c r="D5667" s="31"/>
      <c r="E5667" s="31"/>
      <c r="F5667" s="31"/>
      <c r="G5667" s="9" t="str">
        <f t="shared" si="176"/>
        <v/>
      </c>
      <c r="H5667" s="52" t="str">
        <f t="shared" si="177"/>
        <v/>
      </c>
    </row>
    <row r="5668" spans="1:8">
      <c r="A5668" s="48" t="str">
        <f>('ANNEXURE B &amp; C'!AO$3)</f>
        <v>440302</v>
      </c>
      <c r="B5668" s="1">
        <v>2280000</v>
      </c>
      <c r="C5668" s="1" t="s">
        <v>135</v>
      </c>
      <c r="D5668" s="31"/>
      <c r="E5668" s="31"/>
      <c r="F5668" s="31"/>
      <c r="G5668" s="9" t="str">
        <f t="shared" si="176"/>
        <v/>
      </c>
      <c r="H5668" s="52" t="str">
        <f t="shared" si="177"/>
        <v/>
      </c>
    </row>
    <row r="5669" spans="1:8">
      <c r="A5669" s="48" t="str">
        <f>('ANNEXURE B &amp; C'!AO$3)</f>
        <v>440302</v>
      </c>
      <c r="B5669" s="2">
        <v>2280001</v>
      </c>
      <c r="C5669" s="2" t="s">
        <v>136</v>
      </c>
      <c r="D5669" s="20">
        <v>0</v>
      </c>
      <c r="E5669" s="20">
        <v>0</v>
      </c>
      <c r="F5669" s="38">
        <f>('ANNEXURE B &amp; C'!AO$162)</f>
        <v>0</v>
      </c>
      <c r="G5669" s="9" t="str">
        <f t="shared" si="176"/>
        <v/>
      </c>
      <c r="H5669" s="52" t="str">
        <f t="shared" si="177"/>
        <v/>
      </c>
    </row>
    <row r="5670" spans="1:8">
      <c r="A5670" s="48" t="str">
        <f>('ANNEXURE B &amp; C'!AO$3)</f>
        <v>440302</v>
      </c>
      <c r="B5670" s="2">
        <v>2280002</v>
      </c>
      <c r="C5670" s="2" t="s">
        <v>137</v>
      </c>
      <c r="D5670" s="20">
        <v>0</v>
      </c>
      <c r="E5670" s="20">
        <v>0</v>
      </c>
      <c r="F5670" s="38">
        <f>('ANNEXURE B &amp; C'!AO$163)</f>
        <v>0</v>
      </c>
      <c r="G5670" s="9" t="str">
        <f t="shared" si="176"/>
        <v/>
      </c>
      <c r="H5670" s="52" t="str">
        <f t="shared" si="177"/>
        <v/>
      </c>
    </row>
    <row r="5671" spans="1:8">
      <c r="A5671" s="48" t="str">
        <f>('ANNEXURE B &amp; C'!AO$3)</f>
        <v>440302</v>
      </c>
      <c r="B5671" s="3">
        <v>2289995</v>
      </c>
      <c r="C5671" s="3" t="s">
        <v>138</v>
      </c>
      <c r="D5671" s="39">
        <v>0</v>
      </c>
      <c r="E5671" s="39">
        <v>0</v>
      </c>
      <c r="F5671" s="39">
        <f>SUM(F5669:F5670)</f>
        <v>0</v>
      </c>
      <c r="G5671" s="9" t="str">
        <f t="shared" si="176"/>
        <v/>
      </c>
      <c r="H5671" s="52" t="str">
        <f t="shared" si="177"/>
        <v/>
      </c>
    </row>
    <row r="5672" spans="1:8">
      <c r="B5672" s="1"/>
      <c r="C5672" s="1"/>
      <c r="D5672" s="31"/>
      <c r="E5672" s="31"/>
      <c r="F5672" s="31"/>
      <c r="G5672" s="9" t="str">
        <f t="shared" si="176"/>
        <v/>
      </c>
      <c r="H5672" s="52" t="str">
        <f t="shared" si="177"/>
        <v/>
      </c>
    </row>
    <row r="5673" spans="1:8">
      <c r="A5673" s="48" t="str">
        <f>('ANNEXURE B &amp; C'!AO$3)</f>
        <v>440302</v>
      </c>
      <c r="B5673" s="1">
        <v>2300000</v>
      </c>
      <c r="C5673" s="1" t="s">
        <v>139</v>
      </c>
      <c r="D5673" s="31"/>
      <c r="E5673" s="31"/>
      <c r="F5673" s="31"/>
      <c r="G5673" s="9" t="str">
        <f t="shared" si="176"/>
        <v/>
      </c>
      <c r="H5673" s="52" t="str">
        <f t="shared" si="177"/>
        <v/>
      </c>
    </row>
    <row r="5674" spans="1:8">
      <c r="A5674" s="48" t="str">
        <f>('ANNEXURE B &amp; C'!AO$3)</f>
        <v>440302</v>
      </c>
      <c r="B5674" s="2">
        <v>2300001</v>
      </c>
      <c r="C5674" s="2" t="s">
        <v>140</v>
      </c>
      <c r="D5674" s="20">
        <v>0</v>
      </c>
      <c r="E5674" s="20">
        <v>0</v>
      </c>
      <c r="F5674" s="38">
        <f>('ANNEXURE B &amp; C'!AO$167)</f>
        <v>0</v>
      </c>
      <c r="G5674" s="9" t="str">
        <f t="shared" si="176"/>
        <v/>
      </c>
      <c r="H5674" s="52" t="str">
        <f t="shared" si="177"/>
        <v/>
      </c>
    </row>
    <row r="5675" spans="1:8">
      <c r="A5675" s="48" t="str">
        <f>('ANNEXURE B &amp; C'!AO$3)</f>
        <v>440302</v>
      </c>
      <c r="B5675" s="2">
        <v>2300002</v>
      </c>
      <c r="C5675" s="2" t="s">
        <v>141</v>
      </c>
      <c r="D5675" s="20">
        <v>0</v>
      </c>
      <c r="E5675" s="20">
        <v>0</v>
      </c>
      <c r="F5675" s="38">
        <f>('ANNEXURE B &amp; C'!AO$168)</f>
        <v>0</v>
      </c>
      <c r="G5675" s="9" t="str">
        <f t="shared" si="176"/>
        <v/>
      </c>
      <c r="H5675" s="52" t="str">
        <f t="shared" si="177"/>
        <v/>
      </c>
    </row>
    <row r="5676" spans="1:8">
      <c r="A5676" s="48" t="str">
        <f>('ANNEXURE B &amp; C'!AO$3)</f>
        <v>440302</v>
      </c>
      <c r="B5676" s="2">
        <v>2300003</v>
      </c>
      <c r="C5676" s="2" t="s">
        <v>142</v>
      </c>
      <c r="D5676" s="20">
        <v>0</v>
      </c>
      <c r="E5676" s="20">
        <v>0</v>
      </c>
      <c r="F5676" s="38">
        <f>('ANNEXURE B &amp; C'!AO$169)</f>
        <v>0</v>
      </c>
      <c r="G5676" s="9" t="str">
        <f t="shared" si="176"/>
        <v/>
      </c>
      <c r="H5676" s="52" t="str">
        <f t="shared" si="177"/>
        <v/>
      </c>
    </row>
    <row r="5677" spans="1:8">
      <c r="A5677" s="48" t="str">
        <f>('ANNEXURE B &amp; C'!AO$3)</f>
        <v>440302</v>
      </c>
      <c r="B5677" s="2">
        <v>2300204</v>
      </c>
      <c r="C5677" s="2" t="s">
        <v>143</v>
      </c>
      <c r="D5677" s="20">
        <v>0</v>
      </c>
      <c r="E5677" s="20">
        <v>0</v>
      </c>
      <c r="F5677" s="38">
        <f>('ANNEXURE B &amp; C'!AO$170)</f>
        <v>0</v>
      </c>
      <c r="G5677" s="9" t="str">
        <f t="shared" si="176"/>
        <v/>
      </c>
      <c r="H5677" s="52" t="str">
        <f t="shared" si="177"/>
        <v/>
      </c>
    </row>
    <row r="5678" spans="1:8">
      <c r="A5678" s="48" t="str">
        <f>('ANNEXURE B &amp; C'!AO$3)</f>
        <v>440302</v>
      </c>
      <c r="B5678" s="2">
        <v>2300800</v>
      </c>
      <c r="C5678" s="2" t="s">
        <v>144</v>
      </c>
      <c r="D5678" s="20">
        <v>0</v>
      </c>
      <c r="E5678" s="20">
        <v>0</v>
      </c>
      <c r="F5678" s="38">
        <f>('ANNEXURE B &amp; C'!AO$171)</f>
        <v>0</v>
      </c>
      <c r="G5678" s="9" t="str">
        <f t="shared" si="176"/>
        <v/>
      </c>
      <c r="H5678" s="52" t="str">
        <f t="shared" si="177"/>
        <v/>
      </c>
    </row>
    <row r="5679" spans="1:8">
      <c r="A5679" s="48" t="str">
        <f>('ANNEXURE B &amp; C'!AO$3)</f>
        <v>440302</v>
      </c>
      <c r="B5679" s="2">
        <v>2300801</v>
      </c>
      <c r="C5679" s="2" t="s">
        <v>145</v>
      </c>
      <c r="D5679" s="20">
        <v>0</v>
      </c>
      <c r="E5679" s="20">
        <v>0</v>
      </c>
      <c r="F5679" s="38">
        <f>('ANNEXURE B &amp; C'!AO$172)</f>
        <v>0</v>
      </c>
      <c r="G5679" s="9" t="str">
        <f t="shared" si="176"/>
        <v/>
      </c>
      <c r="H5679" s="52" t="str">
        <f t="shared" si="177"/>
        <v/>
      </c>
    </row>
    <row r="5680" spans="1:8">
      <c r="A5680" s="48" t="str">
        <f>('ANNEXURE B &amp; C'!AO$3)</f>
        <v>440302</v>
      </c>
      <c r="B5680" s="2">
        <v>2300803</v>
      </c>
      <c r="C5680" s="2" t="s">
        <v>146</v>
      </c>
      <c r="D5680" s="20">
        <v>0</v>
      </c>
      <c r="E5680" s="20">
        <v>0</v>
      </c>
      <c r="F5680" s="38">
        <f>('ANNEXURE B &amp; C'!AO$173)</f>
        <v>0</v>
      </c>
      <c r="G5680" s="9" t="str">
        <f t="shared" si="176"/>
        <v/>
      </c>
      <c r="H5680" s="52" t="str">
        <f t="shared" si="177"/>
        <v/>
      </c>
    </row>
    <row r="5681" spans="1:8">
      <c r="A5681" s="48" t="str">
        <f>('ANNEXURE B &amp; C'!AO$3)</f>
        <v>440302</v>
      </c>
      <c r="B5681" s="2">
        <v>2301503</v>
      </c>
      <c r="C5681" s="2" t="s">
        <v>147</v>
      </c>
      <c r="D5681" s="20">
        <v>0</v>
      </c>
      <c r="E5681" s="20">
        <v>0</v>
      </c>
      <c r="F5681" s="38">
        <f>('ANNEXURE B &amp; C'!AO$174)</f>
        <v>0</v>
      </c>
      <c r="G5681" s="9" t="str">
        <f t="shared" si="176"/>
        <v/>
      </c>
      <c r="H5681" s="52" t="str">
        <f t="shared" si="177"/>
        <v/>
      </c>
    </row>
    <row r="5682" spans="1:8">
      <c r="A5682" s="48" t="str">
        <f>('ANNEXURE B &amp; C'!AO$3)</f>
        <v>440302</v>
      </c>
      <c r="B5682" s="2">
        <v>2301802</v>
      </c>
      <c r="C5682" s="2" t="s">
        <v>148</v>
      </c>
      <c r="D5682" s="20">
        <v>0</v>
      </c>
      <c r="E5682" s="20">
        <v>0</v>
      </c>
      <c r="F5682" s="38">
        <f>('ANNEXURE B &amp; C'!AO$175)</f>
        <v>0</v>
      </c>
      <c r="G5682" s="9" t="str">
        <f t="shared" si="176"/>
        <v/>
      </c>
      <c r="H5682" s="52" t="str">
        <f t="shared" si="177"/>
        <v/>
      </c>
    </row>
    <row r="5683" spans="1:8">
      <c r="A5683" s="48" t="str">
        <f>('ANNEXURE B &amp; C'!AO$3)</f>
        <v>440302</v>
      </c>
      <c r="B5683" s="2">
        <v>2301803</v>
      </c>
      <c r="C5683" s="2" t="s">
        <v>149</v>
      </c>
      <c r="D5683" s="20">
        <v>0</v>
      </c>
      <c r="E5683" s="20">
        <v>0</v>
      </c>
      <c r="F5683" s="38">
        <f>('ANNEXURE B &amp; C'!AO$176)</f>
        <v>0</v>
      </c>
      <c r="G5683" s="9" t="str">
        <f t="shared" si="176"/>
        <v/>
      </c>
      <c r="H5683" s="52" t="str">
        <f t="shared" si="177"/>
        <v/>
      </c>
    </row>
    <row r="5684" spans="1:8">
      <c r="A5684" s="48" t="str">
        <f>('ANNEXURE B &amp; C'!AO$3)</f>
        <v>440302</v>
      </c>
      <c r="B5684" s="2">
        <v>2301900</v>
      </c>
      <c r="C5684" s="2" t="s">
        <v>150</v>
      </c>
      <c r="D5684" s="20">
        <v>0</v>
      </c>
      <c r="E5684" s="20">
        <v>-199.24</v>
      </c>
      <c r="F5684" s="38">
        <f>('ANNEXURE B &amp; C'!AO$177)</f>
        <v>-200</v>
      </c>
      <c r="G5684" s="9" t="str">
        <f t="shared" si="176"/>
        <v/>
      </c>
      <c r="H5684" s="52" t="str">
        <f t="shared" si="177"/>
        <v/>
      </c>
    </row>
    <row r="5685" spans="1:8">
      <c r="A5685" s="48" t="str">
        <f>('ANNEXURE B &amp; C'!AO$3)</f>
        <v>440302</v>
      </c>
      <c r="B5685" s="2">
        <v>2301901</v>
      </c>
      <c r="C5685" s="2" t="s">
        <v>151</v>
      </c>
      <c r="D5685" s="20">
        <v>0</v>
      </c>
      <c r="E5685" s="20">
        <v>0</v>
      </c>
      <c r="F5685" s="38">
        <f>('ANNEXURE B &amp; C'!AO$178)</f>
        <v>0</v>
      </c>
      <c r="G5685" s="9" t="str">
        <f t="shared" si="176"/>
        <v/>
      </c>
      <c r="H5685" s="52" t="str">
        <f t="shared" si="177"/>
        <v/>
      </c>
    </row>
    <row r="5686" spans="1:8">
      <c r="A5686" s="48" t="str">
        <f>('ANNEXURE B &amp; C'!AO$3)</f>
        <v>440302</v>
      </c>
      <c r="B5686" s="3">
        <v>2309995</v>
      </c>
      <c r="C5686" s="3" t="s">
        <v>152</v>
      </c>
      <c r="D5686" s="39">
        <v>0</v>
      </c>
      <c r="E5686" s="39">
        <v>-199.24</v>
      </c>
      <c r="F5686" s="39">
        <f>SUM(F5674:F5685)</f>
        <v>-200</v>
      </c>
      <c r="G5686" s="9" t="str">
        <f t="shared" si="176"/>
        <v/>
      </c>
      <c r="H5686" s="52" t="str">
        <f t="shared" si="177"/>
        <v/>
      </c>
    </row>
    <row r="5687" spans="1:8">
      <c r="B5687" s="1"/>
      <c r="C5687" s="1"/>
      <c r="D5687" s="31"/>
      <c r="E5687" s="31"/>
      <c r="F5687" s="31"/>
      <c r="G5687" s="9" t="str">
        <f t="shared" si="176"/>
        <v/>
      </c>
      <c r="H5687" s="52" t="str">
        <f t="shared" si="177"/>
        <v/>
      </c>
    </row>
    <row r="5688" spans="1:8" ht="15.75" thickBot="1">
      <c r="A5688" s="48" t="str">
        <f>('ANNEXURE B &amp; C'!AO$3)</f>
        <v>440302</v>
      </c>
      <c r="B5688" s="4">
        <v>2359997</v>
      </c>
      <c r="C5688" s="4" t="s">
        <v>153</v>
      </c>
      <c r="D5688" s="40">
        <v>0</v>
      </c>
      <c r="E5688" s="40">
        <v>-199.24</v>
      </c>
      <c r="F5688" s="40">
        <f>SUM(F5686+F5671+F5666+F5659+F5653+F5646)</f>
        <v>-200</v>
      </c>
      <c r="G5688" s="9" t="str">
        <f t="shared" si="176"/>
        <v/>
      </c>
      <c r="H5688" s="52" t="str">
        <f t="shared" si="177"/>
        <v/>
      </c>
    </row>
    <row r="5689" spans="1:8" ht="15.75" thickTop="1">
      <c r="B5689" s="1"/>
      <c r="C5689" s="1"/>
      <c r="D5689" s="31"/>
      <c r="E5689" s="31"/>
      <c r="F5689" s="31"/>
      <c r="G5689" s="9" t="str">
        <f t="shared" si="176"/>
        <v/>
      </c>
      <c r="H5689" s="52" t="str">
        <f t="shared" si="177"/>
        <v/>
      </c>
    </row>
    <row r="5690" spans="1:8" ht="15.75" thickBot="1">
      <c r="A5690" s="48" t="str">
        <f>('ANNEXURE B &amp; C'!AO$3)</f>
        <v>440302</v>
      </c>
      <c r="B5690" s="5">
        <v>2379995</v>
      </c>
      <c r="C5690" s="5" t="s">
        <v>154</v>
      </c>
      <c r="D5690" s="41">
        <v>0</v>
      </c>
      <c r="E5690" s="41">
        <v>-199.24</v>
      </c>
      <c r="F5690" s="41">
        <f>SUM(F5688)</f>
        <v>-200</v>
      </c>
      <c r="G5690" s="9" t="str">
        <f t="shared" si="176"/>
        <v/>
      </c>
      <c r="H5690" s="52" t="str">
        <f t="shared" si="177"/>
        <v/>
      </c>
    </row>
    <row r="5691" spans="1:8">
      <c r="B5691" s="1"/>
      <c r="C5691" s="1"/>
      <c r="D5691" s="31"/>
      <c r="E5691" s="31"/>
      <c r="F5691" s="31"/>
      <c r="G5691" s="9" t="str">
        <f t="shared" si="176"/>
        <v/>
      </c>
      <c r="H5691" s="52" t="str">
        <f t="shared" si="177"/>
        <v/>
      </c>
    </row>
    <row r="5692" spans="1:8" ht="15.75" thickBot="1">
      <c r="A5692" s="48" t="str">
        <f>('ANNEXURE B &amp; C'!AO$3)</f>
        <v>440302</v>
      </c>
      <c r="B5692" s="5">
        <v>2459998</v>
      </c>
      <c r="C5692" s="5" t="s">
        <v>155</v>
      </c>
      <c r="D5692" s="41">
        <v>0</v>
      </c>
      <c r="E5692" s="41">
        <v>-199.24</v>
      </c>
      <c r="F5692" s="41">
        <f>SUM(F5690)</f>
        <v>-200</v>
      </c>
      <c r="G5692" s="9" t="str">
        <f t="shared" si="176"/>
        <v/>
      </c>
      <c r="H5692" s="52" t="str">
        <f t="shared" si="177"/>
        <v/>
      </c>
    </row>
    <row r="5693" spans="1:8">
      <c r="B5693" s="1"/>
      <c r="C5693" s="1"/>
      <c r="D5693" s="31"/>
      <c r="E5693" s="31"/>
      <c r="F5693" s="31"/>
      <c r="G5693" s="9" t="str">
        <f t="shared" si="176"/>
        <v/>
      </c>
      <c r="H5693" s="52" t="str">
        <f t="shared" si="177"/>
        <v/>
      </c>
    </row>
    <row r="5694" spans="1:8">
      <c r="A5694" s="48" t="str">
        <f>('ANNEXURE B &amp; C'!AO$3)</f>
        <v>440302</v>
      </c>
      <c r="B5694" s="1">
        <v>3010000</v>
      </c>
      <c r="C5694" s="1" t="s">
        <v>156</v>
      </c>
      <c r="D5694" s="31"/>
      <c r="E5694" s="31"/>
      <c r="F5694" s="31"/>
      <c r="G5694" s="9" t="str">
        <f t="shared" si="176"/>
        <v/>
      </c>
      <c r="H5694" s="52" t="str">
        <f t="shared" si="177"/>
        <v/>
      </c>
    </row>
    <row r="5695" spans="1:8">
      <c r="A5695" s="48" t="str">
        <f>('ANNEXURE B &amp; C'!AO$3)</f>
        <v>440302</v>
      </c>
      <c r="B5695" s="2">
        <v>3010001</v>
      </c>
      <c r="C5695" s="2" t="s">
        <v>112</v>
      </c>
      <c r="D5695" s="38">
        <v>2992881</v>
      </c>
      <c r="E5695" s="38">
        <v>2472009.23</v>
      </c>
      <c r="F5695" s="38">
        <f>('ANNEXURE B &amp; C'!AO$188)</f>
        <v>3484462</v>
      </c>
      <c r="G5695" s="9" t="str">
        <f t="shared" si="176"/>
        <v/>
      </c>
      <c r="H5695" s="52">
        <f t="shared" si="177"/>
        <v>0.16425009881782804</v>
      </c>
    </row>
    <row r="5696" spans="1:8">
      <c r="A5696" s="48" t="str">
        <f>('ANNEXURE B &amp; C'!AO$3)</f>
        <v>440302</v>
      </c>
      <c r="B5696" s="2">
        <v>3010002</v>
      </c>
      <c r="C5696" s="2" t="s">
        <v>155</v>
      </c>
      <c r="D5696" s="38">
        <v>0</v>
      </c>
      <c r="E5696" s="38">
        <v>-199.24</v>
      </c>
      <c r="F5696" s="38">
        <f>('ANNEXURE B &amp; C'!AO$189)</f>
        <v>-200</v>
      </c>
      <c r="G5696" s="9" t="str">
        <f t="shared" si="176"/>
        <v/>
      </c>
      <c r="H5696" s="52" t="str">
        <f t="shared" si="177"/>
        <v/>
      </c>
    </row>
    <row r="5697" spans="1:8">
      <c r="A5697" s="48" t="str">
        <f>('ANNEXURE B &amp; C'!AO$3)</f>
        <v>440302</v>
      </c>
      <c r="B5697" s="2"/>
      <c r="C5697" s="1" t="s">
        <v>338</v>
      </c>
      <c r="D5697" s="39"/>
      <c r="E5697" s="39"/>
      <c r="F5697" s="39">
        <f>('ANNEXURE B &amp; C'!AO$190)</f>
        <v>0</v>
      </c>
      <c r="G5697" s="9" t="str">
        <f t="shared" si="176"/>
        <v/>
      </c>
      <c r="H5697" s="52" t="str">
        <f t="shared" si="177"/>
        <v/>
      </c>
    </row>
    <row r="5698" spans="1:8" ht="15.75" thickBot="1">
      <c r="A5698" s="48" t="str">
        <f>('ANNEXURE B &amp; C'!AO$3)</f>
        <v>440302</v>
      </c>
      <c r="B5698" s="5">
        <v>3019995</v>
      </c>
      <c r="C5698" s="5" t="s">
        <v>339</v>
      </c>
      <c r="D5698" s="37">
        <v>2992881</v>
      </c>
      <c r="E5698" s="37">
        <v>2471809.9899999998</v>
      </c>
      <c r="F5698" s="37">
        <f>('ANNEXURE B &amp; C'!AO$191)</f>
        <v>3484262</v>
      </c>
      <c r="G5698" s="9" t="str">
        <f t="shared" si="176"/>
        <v/>
      </c>
      <c r="H5698" s="52">
        <f t="shared" si="177"/>
        <v>0.16418327357485982</v>
      </c>
    </row>
    <row r="5699" spans="1:8">
      <c r="B5699" s="1"/>
      <c r="C5699" s="1"/>
      <c r="D5699" s="31"/>
      <c r="E5699" s="31"/>
      <c r="F5699" s="31"/>
      <c r="G5699" s="9" t="str">
        <f t="shared" si="176"/>
        <v/>
      </c>
      <c r="H5699" s="52" t="str">
        <f t="shared" si="177"/>
        <v/>
      </c>
    </row>
    <row r="5700" spans="1:8">
      <c r="A5700" s="48" t="str">
        <f>('ANNEXURE B &amp; C'!AO$3)</f>
        <v>440302</v>
      </c>
      <c r="B5700" s="1">
        <v>4030000</v>
      </c>
      <c r="C5700" s="1" t="s">
        <v>157</v>
      </c>
      <c r="D5700" s="31"/>
      <c r="E5700" s="31"/>
      <c r="F5700" s="31"/>
      <c r="G5700" s="9" t="str">
        <f t="shared" si="176"/>
        <v/>
      </c>
      <c r="H5700" s="52" t="str">
        <f t="shared" si="177"/>
        <v/>
      </c>
    </row>
    <row r="5701" spans="1:8">
      <c r="A5701" s="48" t="str">
        <f>('ANNEXURE B &amp; C'!AO$3)</f>
        <v>440302</v>
      </c>
      <c r="B5701" s="2">
        <v>4030001</v>
      </c>
      <c r="C5701" s="2" t="s">
        <v>158</v>
      </c>
      <c r="D5701" s="20">
        <v>0</v>
      </c>
      <c r="E5701" s="20">
        <v>0</v>
      </c>
      <c r="F5701" s="38">
        <f>('ANNEXURE B &amp; C'!AO$194)</f>
        <v>0</v>
      </c>
      <c r="G5701" s="9" t="str">
        <f t="shared" si="176"/>
        <v/>
      </c>
      <c r="H5701" s="52" t="str">
        <f t="shared" si="177"/>
        <v/>
      </c>
    </row>
    <row r="5702" spans="1:8">
      <c r="A5702" s="48" t="str">
        <f>('ANNEXURE B &amp; C'!AO$3)</f>
        <v>440302</v>
      </c>
      <c r="B5702" s="2">
        <v>4030002</v>
      </c>
      <c r="C5702" s="2" t="s">
        <v>159</v>
      </c>
      <c r="D5702" s="20">
        <v>0</v>
      </c>
      <c r="E5702" s="20">
        <v>0</v>
      </c>
      <c r="F5702" s="38">
        <f>('ANNEXURE B &amp; C'!AO$195)</f>
        <v>0</v>
      </c>
      <c r="G5702" s="9" t="str">
        <f t="shared" si="176"/>
        <v/>
      </c>
      <c r="H5702" s="52" t="str">
        <f t="shared" si="177"/>
        <v/>
      </c>
    </row>
    <row r="5703" spans="1:8">
      <c r="A5703" s="48" t="str">
        <f>('ANNEXURE B &amp; C'!AO$3)</f>
        <v>440302</v>
      </c>
      <c r="B5703" s="2">
        <v>4030003</v>
      </c>
      <c r="C5703" s="2" t="s">
        <v>160</v>
      </c>
      <c r="D5703" s="20">
        <v>0</v>
      </c>
      <c r="E5703" s="20">
        <v>0</v>
      </c>
      <c r="F5703" s="38">
        <f>('ANNEXURE B &amp; C'!AO$196)</f>
        <v>0</v>
      </c>
      <c r="G5703" s="9" t="str">
        <f t="shared" si="176"/>
        <v/>
      </c>
      <c r="H5703" s="52" t="str">
        <f t="shared" si="177"/>
        <v/>
      </c>
    </row>
    <row r="5704" spans="1:8">
      <c r="A5704" s="48" t="str">
        <f>('ANNEXURE B &amp; C'!AO$3)</f>
        <v>440302</v>
      </c>
      <c r="B5704" s="2">
        <v>4030004</v>
      </c>
      <c r="C5704" s="2" t="s">
        <v>161</v>
      </c>
      <c r="D5704" s="20">
        <v>0</v>
      </c>
      <c r="E5704" s="20">
        <v>0</v>
      </c>
      <c r="F5704" s="38">
        <f>('ANNEXURE B &amp; C'!AO$197)</f>
        <v>0</v>
      </c>
      <c r="G5704" s="9" t="str">
        <f t="shared" si="176"/>
        <v/>
      </c>
      <c r="H5704" s="52" t="str">
        <f t="shared" si="177"/>
        <v/>
      </c>
    </row>
    <row r="5705" spans="1:8">
      <c r="A5705" s="48" t="str">
        <f>('ANNEXURE B &amp; C'!AO$3)</f>
        <v>440302</v>
      </c>
      <c r="B5705" s="2">
        <v>4030005</v>
      </c>
      <c r="C5705" s="2" t="s">
        <v>162</v>
      </c>
      <c r="D5705" s="20">
        <v>0</v>
      </c>
      <c r="E5705" s="20">
        <v>0</v>
      </c>
      <c r="F5705" s="38">
        <f>('ANNEXURE B &amp; C'!AO$198)</f>
        <v>0</v>
      </c>
      <c r="G5705" s="9" t="str">
        <f t="shared" si="176"/>
        <v/>
      </c>
      <c r="H5705" s="52" t="str">
        <f t="shared" si="177"/>
        <v/>
      </c>
    </row>
    <row r="5706" spans="1:8" ht="15.75" thickBot="1">
      <c r="A5706" s="48" t="str">
        <f>('ANNEXURE B &amp; C'!AO$3)</f>
        <v>440302</v>
      </c>
      <c r="B5706" s="3">
        <v>4039995</v>
      </c>
      <c r="C5706" s="3" t="s">
        <v>163</v>
      </c>
      <c r="D5706" s="42">
        <v>0</v>
      </c>
      <c r="E5706" s="36">
        <v>0</v>
      </c>
      <c r="F5706" s="43">
        <f>SUM(F5701:F5705)</f>
        <v>0</v>
      </c>
      <c r="G5706" s="9" t="str">
        <f t="shared" ref="G5706:G5769" si="178">IF(E5706&lt;0.01,"",IF(E5706&gt;F5706,"BUDGET ERROR - INSUFICIENT",""))</f>
        <v/>
      </c>
      <c r="H5706" s="52" t="str">
        <f t="shared" ref="H5706:H5769" si="179">IF(F5706&lt;0.1,"",IF(D5706=0,"NO ORIGINAL BUDGET",(F5706-D5706)/D5706))</f>
        <v/>
      </c>
    </row>
    <row r="5707" spans="1:8" ht="15.75" thickTop="1">
      <c r="B5707" s="2"/>
      <c r="C5707" s="2"/>
      <c r="D5707" s="32"/>
      <c r="E5707" s="32"/>
      <c r="G5707" s="9" t="str">
        <f t="shared" si="178"/>
        <v/>
      </c>
      <c r="H5707" s="52" t="str">
        <f t="shared" si="179"/>
        <v/>
      </c>
    </row>
    <row r="5708" spans="1:8">
      <c r="A5708" s="48" t="str">
        <f>('ANNEXURE B &amp; C'!AO$3)</f>
        <v>440302</v>
      </c>
      <c r="B5708" s="1">
        <v>4030000</v>
      </c>
      <c r="C5708" s="1" t="s">
        <v>164</v>
      </c>
      <c r="D5708" s="31"/>
      <c r="E5708" s="31"/>
      <c r="F5708" s="31"/>
      <c r="G5708" s="9" t="str">
        <f t="shared" si="178"/>
        <v/>
      </c>
      <c r="H5708" s="52" t="str">
        <f t="shared" si="179"/>
        <v/>
      </c>
    </row>
    <row r="5709" spans="1:8">
      <c r="A5709" s="48" t="str">
        <f>('ANNEXURE B &amp; C'!AO$3)</f>
        <v>440302</v>
      </c>
      <c r="B5709" s="2">
        <v>4031001</v>
      </c>
      <c r="C5709" s="2" t="s">
        <v>158</v>
      </c>
      <c r="D5709" s="20">
        <v>0</v>
      </c>
      <c r="E5709" s="20">
        <v>0</v>
      </c>
      <c r="F5709" s="38">
        <f>('ANNEXURE B &amp; C'!AO$202)</f>
        <v>0</v>
      </c>
      <c r="G5709" s="9" t="str">
        <f t="shared" si="178"/>
        <v/>
      </c>
      <c r="H5709" s="52" t="str">
        <f t="shared" si="179"/>
        <v/>
      </c>
    </row>
    <row r="5710" spans="1:8">
      <c r="A5710" s="48" t="str">
        <f>('ANNEXURE B &amp; C'!AO$3)</f>
        <v>440302</v>
      </c>
      <c r="B5710" s="2">
        <v>4031002</v>
      </c>
      <c r="C5710" s="2" t="s">
        <v>159</v>
      </c>
      <c r="D5710" s="20">
        <v>0</v>
      </c>
      <c r="E5710" s="20">
        <v>0</v>
      </c>
      <c r="F5710" s="38">
        <f>('ANNEXURE B &amp; C'!AO$203)</f>
        <v>0</v>
      </c>
      <c r="G5710" s="9" t="str">
        <f t="shared" si="178"/>
        <v/>
      </c>
      <c r="H5710" s="52" t="str">
        <f t="shared" si="179"/>
        <v/>
      </c>
    </row>
    <row r="5711" spans="1:8">
      <c r="A5711" s="48" t="str">
        <f>('ANNEXURE B &amp; C'!AO$3)</f>
        <v>440302</v>
      </c>
      <c r="B5711" s="2">
        <v>4031003</v>
      </c>
      <c r="C5711" s="2" t="s">
        <v>160</v>
      </c>
      <c r="D5711" s="20">
        <v>0</v>
      </c>
      <c r="E5711" s="20">
        <v>0</v>
      </c>
      <c r="F5711" s="38">
        <f>('ANNEXURE B &amp; C'!AO$204)</f>
        <v>0</v>
      </c>
      <c r="G5711" s="9" t="str">
        <f t="shared" si="178"/>
        <v/>
      </c>
      <c r="H5711" s="52" t="str">
        <f t="shared" si="179"/>
        <v/>
      </c>
    </row>
    <row r="5712" spans="1:8">
      <c r="A5712" s="48" t="str">
        <f>('ANNEXURE B &amp; C'!AO$3)</f>
        <v>440302</v>
      </c>
      <c r="B5712" s="2">
        <v>4031004</v>
      </c>
      <c r="C5712" s="2" t="s">
        <v>161</v>
      </c>
      <c r="D5712" s="20">
        <v>0</v>
      </c>
      <c r="E5712" s="20">
        <v>0</v>
      </c>
      <c r="F5712" s="38">
        <f>('ANNEXURE B &amp; C'!AO$205)</f>
        <v>0</v>
      </c>
      <c r="G5712" s="9" t="str">
        <f t="shared" si="178"/>
        <v/>
      </c>
      <c r="H5712" s="52" t="str">
        <f t="shared" si="179"/>
        <v/>
      </c>
    </row>
    <row r="5713" spans="1:8">
      <c r="A5713" s="48" t="str">
        <f>('ANNEXURE B &amp; C'!AO$3)</f>
        <v>440302</v>
      </c>
      <c r="B5713" s="2">
        <v>4031005</v>
      </c>
      <c r="C5713" s="2" t="s">
        <v>162</v>
      </c>
      <c r="D5713" s="20">
        <v>0</v>
      </c>
      <c r="E5713" s="20">
        <v>0</v>
      </c>
      <c r="F5713" s="38">
        <f>('ANNEXURE B &amp; C'!AO$206)</f>
        <v>0</v>
      </c>
      <c r="G5713" s="9" t="str">
        <f t="shared" si="178"/>
        <v/>
      </c>
      <c r="H5713" s="52" t="str">
        <f t="shared" si="179"/>
        <v/>
      </c>
    </row>
    <row r="5714" spans="1:8">
      <c r="A5714" s="48" t="str">
        <f>('ANNEXURE B &amp; C'!AO$3)</f>
        <v>440302</v>
      </c>
      <c r="B5714" s="3">
        <v>4039995</v>
      </c>
      <c r="C5714" s="3" t="s">
        <v>165</v>
      </c>
      <c r="D5714" s="39">
        <v>0</v>
      </c>
      <c r="E5714" s="39">
        <v>0</v>
      </c>
      <c r="F5714" s="39">
        <f>SUM(F5709:F5713)</f>
        <v>0</v>
      </c>
      <c r="G5714" s="9" t="str">
        <f t="shared" si="178"/>
        <v/>
      </c>
      <c r="H5714" s="52" t="str">
        <f t="shared" si="179"/>
        <v/>
      </c>
    </row>
    <row r="5715" spans="1:8">
      <c r="B5715" s="2"/>
      <c r="C5715" s="2"/>
      <c r="D5715" s="32"/>
      <c r="E5715" s="32"/>
      <c r="G5715" s="9" t="str">
        <f t="shared" si="178"/>
        <v/>
      </c>
      <c r="H5715" s="52" t="str">
        <f t="shared" si="179"/>
        <v/>
      </c>
    </row>
    <row r="5716" spans="1:8" ht="15.75" thickBot="1">
      <c r="A5716" s="48" t="str">
        <f>('ANNEXURE B &amp; C'!AO$3)</f>
        <v>440302</v>
      </c>
      <c r="B5716" s="5">
        <v>4039995</v>
      </c>
      <c r="C5716" s="5" t="s">
        <v>166</v>
      </c>
      <c r="D5716" s="41">
        <v>0</v>
      </c>
      <c r="E5716" s="41">
        <v>0</v>
      </c>
      <c r="F5716" s="41">
        <f>SUM(F5714+F5706)</f>
        <v>0</v>
      </c>
      <c r="G5716" s="9" t="str">
        <f t="shared" si="178"/>
        <v/>
      </c>
      <c r="H5716" s="52" t="str">
        <f t="shared" si="179"/>
        <v/>
      </c>
    </row>
    <row r="5717" spans="1:8">
      <c r="G5717" s="9" t="str">
        <f t="shared" si="178"/>
        <v/>
      </c>
      <c r="H5717" s="52" t="str">
        <f t="shared" si="179"/>
        <v/>
      </c>
    </row>
    <row r="5718" spans="1:8">
      <c r="A5718" s="48" t="str">
        <f>('ANNEXURE B &amp; C'!AP$3)</f>
        <v>440303</v>
      </c>
      <c r="B5718" s="1">
        <v>1000000</v>
      </c>
      <c r="C5718" s="1" t="s">
        <v>0</v>
      </c>
      <c r="D5718" s="31"/>
      <c r="E5718" s="31"/>
      <c r="G5718" s="9" t="str">
        <f t="shared" si="178"/>
        <v/>
      </c>
      <c r="H5718" s="52" t="str">
        <f t="shared" si="179"/>
        <v/>
      </c>
    </row>
    <row r="5719" spans="1:8">
      <c r="B5719" s="1"/>
      <c r="C5719" s="1"/>
      <c r="D5719" s="31"/>
      <c r="E5719" s="31"/>
      <c r="G5719" s="9" t="str">
        <f t="shared" si="178"/>
        <v/>
      </c>
      <c r="H5719" s="52" t="str">
        <f t="shared" si="179"/>
        <v/>
      </c>
    </row>
    <row r="5720" spans="1:8">
      <c r="A5720" s="48" t="str">
        <f>('ANNEXURE B &amp; C'!AP$3)</f>
        <v>440303</v>
      </c>
      <c r="B5720" s="1">
        <v>1020000</v>
      </c>
      <c r="C5720" s="1" t="s">
        <v>2</v>
      </c>
      <c r="D5720" s="31"/>
      <c r="E5720" s="31"/>
      <c r="F5720" s="31"/>
      <c r="G5720" s="9" t="str">
        <f t="shared" si="178"/>
        <v/>
      </c>
      <c r="H5720" s="52" t="str">
        <f t="shared" si="179"/>
        <v/>
      </c>
    </row>
    <row r="5721" spans="1:8">
      <c r="A5721" s="48" t="str">
        <f>('ANNEXURE B &amp; C'!AP$3)</f>
        <v>440303</v>
      </c>
      <c r="B5721" s="2">
        <v>1020001</v>
      </c>
      <c r="C5721" s="2" t="s">
        <v>3</v>
      </c>
      <c r="D5721" s="20">
        <v>0</v>
      </c>
      <c r="E5721" s="20">
        <v>0</v>
      </c>
      <c r="F5721" s="38">
        <f>('ANNEXURE B &amp; C'!AP$10)</f>
        <v>0</v>
      </c>
      <c r="G5721" s="9" t="str">
        <f t="shared" si="178"/>
        <v/>
      </c>
      <c r="H5721" s="52" t="str">
        <f t="shared" si="179"/>
        <v/>
      </c>
    </row>
    <row r="5722" spans="1:8">
      <c r="A5722" s="48" t="str">
        <f>('ANNEXURE B &amp; C'!AP$3)</f>
        <v>440303</v>
      </c>
      <c r="B5722" s="2">
        <v>1020002</v>
      </c>
      <c r="C5722" s="2" t="s">
        <v>4</v>
      </c>
      <c r="D5722" s="20">
        <v>2368588</v>
      </c>
      <c r="E5722" s="20">
        <v>1390757.48</v>
      </c>
      <c r="F5722" s="38">
        <f>('ANNEXURE B &amp; C'!AP$11)</f>
        <v>2783174</v>
      </c>
      <c r="G5722" s="9" t="str">
        <f t="shared" si="178"/>
        <v/>
      </c>
      <c r="H5722" s="52">
        <f t="shared" si="179"/>
        <v>0.17503508419362085</v>
      </c>
    </row>
    <row r="5723" spans="1:8">
      <c r="A5723" s="48" t="str">
        <f>('ANNEXURE B &amp; C'!AP$3)</f>
        <v>440303</v>
      </c>
      <c r="B5723" s="2">
        <v>1020004</v>
      </c>
      <c r="C5723" s="2" t="s">
        <v>5</v>
      </c>
      <c r="D5723" s="20">
        <v>36468</v>
      </c>
      <c r="E5723" s="20">
        <v>11724</v>
      </c>
      <c r="F5723" s="38">
        <f>('ANNEXURE B &amp; C'!AP$12)</f>
        <v>21942</v>
      </c>
      <c r="G5723" s="9" t="str">
        <f t="shared" si="178"/>
        <v/>
      </c>
      <c r="H5723" s="52">
        <f t="shared" si="179"/>
        <v>-0.3983218163869694</v>
      </c>
    </row>
    <row r="5724" spans="1:8">
      <c r="A5724" s="48" t="str">
        <f>('ANNEXURE B &amp; C'!AP$3)</f>
        <v>440303</v>
      </c>
      <c r="B5724" s="2">
        <v>1020005</v>
      </c>
      <c r="C5724" s="2" t="s">
        <v>6</v>
      </c>
      <c r="D5724" s="20">
        <v>675</v>
      </c>
      <c r="E5724" s="20">
        <v>442.8</v>
      </c>
      <c r="F5724" s="38">
        <f>('ANNEXURE B &amp; C'!AP$13)</f>
        <v>886</v>
      </c>
      <c r="G5724" s="9" t="str">
        <f t="shared" si="178"/>
        <v/>
      </c>
      <c r="H5724" s="52">
        <f t="shared" si="179"/>
        <v>0.31259259259259259</v>
      </c>
    </row>
    <row r="5725" spans="1:8">
      <c r="A5725" s="48" t="str">
        <f>('ANNEXURE B &amp; C'!AP$3)</f>
        <v>440303</v>
      </c>
      <c r="B5725" s="2">
        <v>1020006</v>
      </c>
      <c r="C5725" s="2" t="s">
        <v>7</v>
      </c>
      <c r="D5725" s="20">
        <v>196031</v>
      </c>
      <c r="E5725" s="20">
        <v>107031</v>
      </c>
      <c r="F5725" s="38">
        <f>('ANNEXURE B &amp; C'!AP$14)</f>
        <v>229095</v>
      </c>
      <c r="G5725" s="9" t="str">
        <f t="shared" si="178"/>
        <v/>
      </c>
      <c r="H5725" s="52">
        <f t="shared" si="179"/>
        <v>0.16866720059582413</v>
      </c>
    </row>
    <row r="5726" spans="1:8">
      <c r="A5726" s="48" t="str">
        <f>('ANNEXURE B &amp; C'!AP$3)</f>
        <v>440303</v>
      </c>
      <c r="B5726" s="2">
        <v>1020007</v>
      </c>
      <c r="C5726" s="2" t="s">
        <v>8</v>
      </c>
      <c r="D5726" s="20">
        <v>0</v>
      </c>
      <c r="E5726" s="20">
        <v>37562.019999999997</v>
      </c>
      <c r="F5726" s="38">
        <f>('ANNEXURE B &amp; C'!AP$15)</f>
        <v>52563</v>
      </c>
      <c r="G5726" s="9" t="str">
        <f t="shared" si="178"/>
        <v/>
      </c>
      <c r="H5726" s="52" t="str">
        <f t="shared" si="179"/>
        <v>NO ORIGINAL BUDGET</v>
      </c>
    </row>
    <row r="5727" spans="1:8">
      <c r="A5727" s="48" t="str">
        <f>('ANNEXURE B &amp; C'!AP$3)</f>
        <v>440303</v>
      </c>
      <c r="B5727" s="2">
        <v>1020009</v>
      </c>
      <c r="C5727" s="2" t="s">
        <v>9</v>
      </c>
      <c r="D5727" s="20">
        <v>0</v>
      </c>
      <c r="E5727" s="20">
        <v>0</v>
      </c>
      <c r="F5727" s="38">
        <f>('ANNEXURE B &amp; C'!AP$16)</f>
        <v>0</v>
      </c>
      <c r="G5727" s="9" t="str">
        <f t="shared" si="178"/>
        <v/>
      </c>
      <c r="H5727" s="52" t="str">
        <f t="shared" si="179"/>
        <v/>
      </c>
    </row>
    <row r="5728" spans="1:8">
      <c r="A5728" s="48" t="str">
        <f>('ANNEXURE B &amp; C'!AP$3)</f>
        <v>440303</v>
      </c>
      <c r="B5728" s="2">
        <v>1020010</v>
      </c>
      <c r="C5728" s="2" t="s">
        <v>10</v>
      </c>
      <c r="D5728" s="20">
        <v>0</v>
      </c>
      <c r="E5728" s="20">
        <v>0</v>
      </c>
      <c r="F5728" s="38">
        <f>('ANNEXURE B &amp; C'!AP$17)</f>
        <v>0</v>
      </c>
      <c r="G5728" s="9" t="str">
        <f t="shared" si="178"/>
        <v/>
      </c>
      <c r="H5728" s="52" t="str">
        <f t="shared" si="179"/>
        <v/>
      </c>
    </row>
    <row r="5729" spans="1:8">
      <c r="A5729" s="48" t="str">
        <f>('ANNEXURE B &amp; C'!AP$3)</f>
        <v>440303</v>
      </c>
      <c r="B5729" s="2">
        <v>1020011</v>
      </c>
      <c r="C5729" s="2" t="s">
        <v>11</v>
      </c>
      <c r="D5729" s="20">
        <v>0</v>
      </c>
      <c r="E5729" s="20">
        <v>0</v>
      </c>
      <c r="F5729" s="38">
        <f>('ANNEXURE B &amp; C'!AP$18)</f>
        <v>0</v>
      </c>
      <c r="G5729" s="9" t="str">
        <f t="shared" si="178"/>
        <v/>
      </c>
      <c r="H5729" s="52" t="str">
        <f t="shared" si="179"/>
        <v/>
      </c>
    </row>
    <row r="5730" spans="1:8">
      <c r="A5730" s="48" t="str">
        <f>('ANNEXURE B &amp; C'!AP$3)</f>
        <v>440303</v>
      </c>
      <c r="B5730" s="2">
        <v>1020012</v>
      </c>
      <c r="C5730" s="2" t="s">
        <v>12</v>
      </c>
      <c r="D5730" s="20">
        <v>0</v>
      </c>
      <c r="E5730" s="20">
        <v>89338.1</v>
      </c>
      <c r="F5730" s="38">
        <f>('ANNEXURE B &amp; C'!AP$19)</f>
        <v>166217</v>
      </c>
      <c r="G5730" s="9" t="str">
        <f t="shared" si="178"/>
        <v/>
      </c>
      <c r="H5730" s="52" t="str">
        <f t="shared" si="179"/>
        <v>NO ORIGINAL BUDGET</v>
      </c>
    </row>
    <row r="5731" spans="1:8">
      <c r="A5731" s="48" t="str">
        <f>('ANNEXURE B &amp; C'!AP$3)</f>
        <v>440303</v>
      </c>
      <c r="B5731" s="2">
        <v>1020013</v>
      </c>
      <c r="C5731" s="2" t="s">
        <v>13</v>
      </c>
      <c r="D5731" s="20">
        <v>19783</v>
      </c>
      <c r="E5731" s="20">
        <v>11900.9</v>
      </c>
      <c r="F5731" s="38">
        <f>('ANNEXURE B &amp; C'!AP$20)</f>
        <v>23552</v>
      </c>
      <c r="G5731" s="9" t="str">
        <f t="shared" si="178"/>
        <v/>
      </c>
      <c r="H5731" s="52">
        <f t="shared" si="179"/>
        <v>0.19051711065055857</v>
      </c>
    </row>
    <row r="5732" spans="1:8">
      <c r="A5732" s="48" t="str">
        <f>('ANNEXURE B &amp; C'!AP$3)</f>
        <v>440303</v>
      </c>
      <c r="B5732" s="2">
        <v>1020014</v>
      </c>
      <c r="C5732" s="2" t="s">
        <v>14</v>
      </c>
      <c r="D5732" s="20">
        <v>0</v>
      </c>
      <c r="E5732" s="20">
        <v>0</v>
      </c>
      <c r="F5732" s="38">
        <f>('ANNEXURE B &amp; C'!AP$21)</f>
        <v>0</v>
      </c>
      <c r="G5732" s="9" t="str">
        <f t="shared" si="178"/>
        <v/>
      </c>
      <c r="H5732" s="52" t="str">
        <f t="shared" si="179"/>
        <v/>
      </c>
    </row>
    <row r="5733" spans="1:8" ht="15.75" thickBot="1">
      <c r="A5733" s="48" t="str">
        <f>('ANNEXURE B &amp; C'!AP$3)</f>
        <v>440303</v>
      </c>
      <c r="B5733" s="3">
        <v>1029990</v>
      </c>
      <c r="C5733" s="3" t="s">
        <v>15</v>
      </c>
      <c r="D5733" s="41">
        <v>2621545</v>
      </c>
      <c r="E5733" s="41">
        <v>1648756.3</v>
      </c>
      <c r="F5733" s="41">
        <f>SUM(F5721:F5732)</f>
        <v>3277429</v>
      </c>
      <c r="G5733" s="9" t="str">
        <f t="shared" si="178"/>
        <v/>
      </c>
      <c r="H5733" s="52">
        <f t="shared" si="179"/>
        <v>0.2501898689513245</v>
      </c>
    </row>
    <row r="5734" spans="1:8">
      <c r="B5734" s="1"/>
      <c r="C5734" s="1"/>
      <c r="D5734" s="31"/>
      <c r="E5734" s="31"/>
      <c r="F5734" s="31"/>
      <c r="G5734" s="9" t="str">
        <f t="shared" si="178"/>
        <v/>
      </c>
      <c r="H5734" s="52" t="str">
        <f t="shared" si="179"/>
        <v/>
      </c>
    </row>
    <row r="5735" spans="1:8">
      <c r="A5735" s="48" t="str">
        <f>('ANNEXURE B &amp; C'!AP$3)</f>
        <v>440303</v>
      </c>
      <c r="B5735" s="1">
        <v>1030000</v>
      </c>
      <c r="C5735" s="1" t="s">
        <v>16</v>
      </c>
      <c r="D5735" s="31"/>
      <c r="E5735" s="31"/>
      <c r="F5735" s="31"/>
      <c r="G5735" s="9" t="str">
        <f t="shared" si="178"/>
        <v/>
      </c>
      <c r="H5735" s="52" t="str">
        <f t="shared" si="179"/>
        <v/>
      </c>
    </row>
    <row r="5736" spans="1:8">
      <c r="A5736" s="48" t="str">
        <f>('ANNEXURE B &amp; C'!AP$3)</f>
        <v>440303</v>
      </c>
      <c r="B5736" s="2">
        <v>1030001</v>
      </c>
      <c r="C5736" s="2" t="s">
        <v>17</v>
      </c>
      <c r="D5736" s="20">
        <v>47372</v>
      </c>
      <c r="E5736" s="20">
        <v>27444.16</v>
      </c>
      <c r="F5736" s="38">
        <f>('ANNEXURE B &amp; C'!AP$25)</f>
        <v>55294</v>
      </c>
      <c r="G5736" s="9" t="str">
        <f t="shared" si="178"/>
        <v/>
      </c>
      <c r="H5736" s="52">
        <f t="shared" si="179"/>
        <v>0.16722958709786373</v>
      </c>
    </row>
    <row r="5737" spans="1:8">
      <c r="A5737" s="48" t="str">
        <f>('ANNEXURE B &amp; C'!AP$3)</f>
        <v>440303</v>
      </c>
      <c r="B5737" s="2">
        <v>1030002</v>
      </c>
      <c r="C5737" s="2" t="s">
        <v>18</v>
      </c>
      <c r="D5737" s="20">
        <v>170806</v>
      </c>
      <c r="E5737" s="20">
        <v>91074</v>
      </c>
      <c r="F5737" s="38">
        <f>('ANNEXURE B &amp; C'!AP$26)</f>
        <v>179703</v>
      </c>
      <c r="G5737" s="9" t="str">
        <f t="shared" si="178"/>
        <v/>
      </c>
      <c r="H5737" s="52">
        <f t="shared" si="179"/>
        <v>5.2088334133461353E-2</v>
      </c>
    </row>
    <row r="5738" spans="1:8">
      <c r="A5738" s="48" t="str">
        <f>('ANNEXURE B &amp; C'!AP$3)</f>
        <v>440303</v>
      </c>
      <c r="B5738" s="2">
        <v>1030003</v>
      </c>
      <c r="C5738" s="2" t="s">
        <v>19</v>
      </c>
      <c r="D5738" s="20">
        <v>501561</v>
      </c>
      <c r="E5738" s="20">
        <v>292220.36</v>
      </c>
      <c r="F5738" s="38">
        <f>('ANNEXURE B &amp; C'!AP$27)</f>
        <v>588603</v>
      </c>
      <c r="G5738" s="9" t="str">
        <f t="shared" si="178"/>
        <v/>
      </c>
      <c r="H5738" s="52">
        <f t="shared" si="179"/>
        <v>0.17354220124770467</v>
      </c>
    </row>
    <row r="5739" spans="1:8">
      <c r="A5739" s="48" t="str">
        <f>('ANNEXURE B &amp; C'!AP$3)</f>
        <v>440303</v>
      </c>
      <c r="B5739" s="2">
        <v>1030004</v>
      </c>
      <c r="C5739" s="2" t="s">
        <v>20</v>
      </c>
      <c r="D5739" s="20">
        <v>0</v>
      </c>
      <c r="E5739" s="20">
        <v>0</v>
      </c>
      <c r="F5739" s="38">
        <f>('ANNEXURE B &amp; C'!AP$28)</f>
        <v>0</v>
      </c>
      <c r="G5739" s="9" t="str">
        <f t="shared" si="178"/>
        <v/>
      </c>
      <c r="H5739" s="52" t="str">
        <f t="shared" si="179"/>
        <v/>
      </c>
    </row>
    <row r="5740" spans="1:8">
      <c r="A5740" s="48" t="str">
        <f>('ANNEXURE B &amp; C'!AP$3)</f>
        <v>440303</v>
      </c>
      <c r="B5740" s="3">
        <v>1039990</v>
      </c>
      <c r="C5740" s="3" t="s">
        <v>21</v>
      </c>
      <c r="D5740" s="39">
        <v>719739</v>
      </c>
      <c r="E5740" s="39">
        <v>410738.52</v>
      </c>
      <c r="F5740" s="39">
        <f>SUM(F5736:F5739)</f>
        <v>823600</v>
      </c>
      <c r="G5740" s="9" t="str">
        <f t="shared" si="178"/>
        <v/>
      </c>
      <c r="H5740" s="52">
        <f t="shared" si="179"/>
        <v>0.14430369897976905</v>
      </c>
    </row>
    <row r="5741" spans="1:8">
      <c r="B5741" s="1"/>
      <c r="C5741" s="1"/>
      <c r="D5741" s="31"/>
      <c r="E5741" s="31"/>
      <c r="F5741" s="31"/>
      <c r="G5741" s="9" t="str">
        <f t="shared" si="178"/>
        <v/>
      </c>
      <c r="H5741" s="52" t="str">
        <f t="shared" si="179"/>
        <v/>
      </c>
    </row>
    <row r="5742" spans="1:8">
      <c r="A5742" s="48" t="str">
        <f>('ANNEXURE B &amp; C'!AP$3)</f>
        <v>440303</v>
      </c>
      <c r="B5742" s="1">
        <v>1040000</v>
      </c>
      <c r="C5742" s="1" t="s">
        <v>22</v>
      </c>
      <c r="D5742" s="31"/>
      <c r="E5742" s="31"/>
      <c r="F5742" s="31"/>
      <c r="G5742" s="9" t="str">
        <f t="shared" si="178"/>
        <v/>
      </c>
      <c r="H5742" s="52" t="str">
        <f t="shared" si="179"/>
        <v/>
      </c>
    </row>
    <row r="5743" spans="1:8">
      <c r="A5743" s="48" t="str">
        <f>('ANNEXURE B &amp; C'!AP$3)</f>
        <v>440303</v>
      </c>
      <c r="B5743" s="2">
        <v>1040001</v>
      </c>
      <c r="C5743" s="2" t="s">
        <v>23</v>
      </c>
      <c r="D5743" s="20">
        <v>0</v>
      </c>
      <c r="E5743" s="20">
        <v>0</v>
      </c>
      <c r="F5743" s="38">
        <f>('ANNEXURE B &amp; C'!AP$32)</f>
        <v>0</v>
      </c>
      <c r="G5743" s="9" t="str">
        <f t="shared" si="178"/>
        <v/>
      </c>
      <c r="H5743" s="52" t="str">
        <f t="shared" si="179"/>
        <v/>
      </c>
    </row>
    <row r="5744" spans="1:8">
      <c r="A5744" s="48" t="str">
        <f>('ANNEXURE B &amp; C'!AP$3)</f>
        <v>440303</v>
      </c>
      <c r="B5744" s="2">
        <v>1040002</v>
      </c>
      <c r="C5744" s="2" t="s">
        <v>24</v>
      </c>
      <c r="D5744" s="20">
        <v>0</v>
      </c>
      <c r="E5744" s="20">
        <v>0</v>
      </c>
      <c r="F5744" s="38">
        <f>('ANNEXURE B &amp; C'!AP$33)</f>
        <v>0</v>
      </c>
      <c r="G5744" s="9" t="str">
        <f t="shared" si="178"/>
        <v/>
      </c>
      <c r="H5744" s="52" t="str">
        <f t="shared" si="179"/>
        <v/>
      </c>
    </row>
    <row r="5745" spans="1:8">
      <c r="A5745" s="48" t="str">
        <f>('ANNEXURE B &amp; C'!AP$3)</f>
        <v>440303</v>
      </c>
      <c r="B5745" s="2">
        <v>1040003</v>
      </c>
      <c r="C5745" s="2" t="s">
        <v>25</v>
      </c>
      <c r="D5745" s="20">
        <v>0</v>
      </c>
      <c r="E5745" s="20">
        <v>0</v>
      </c>
      <c r="F5745" s="38">
        <f>('ANNEXURE B &amp; C'!AP$34)</f>
        <v>0</v>
      </c>
      <c r="G5745" s="9" t="str">
        <f t="shared" si="178"/>
        <v/>
      </c>
      <c r="H5745" s="52" t="str">
        <f t="shared" si="179"/>
        <v/>
      </c>
    </row>
    <row r="5746" spans="1:8">
      <c r="A5746" s="48" t="str">
        <f>('ANNEXURE B &amp; C'!AP$3)</f>
        <v>440303</v>
      </c>
      <c r="B5746" s="2">
        <v>1040004</v>
      </c>
      <c r="C5746" s="2" t="s">
        <v>26</v>
      </c>
      <c r="D5746" s="20">
        <v>0</v>
      </c>
      <c r="E5746" s="20">
        <v>0</v>
      </c>
      <c r="F5746" s="38">
        <f>('ANNEXURE B &amp; C'!AP$35)</f>
        <v>0</v>
      </c>
      <c r="G5746" s="9" t="str">
        <f t="shared" si="178"/>
        <v/>
      </c>
      <c r="H5746" s="52" t="str">
        <f t="shared" si="179"/>
        <v/>
      </c>
    </row>
    <row r="5747" spans="1:8">
      <c r="A5747" s="48" t="str">
        <f>('ANNEXURE B &amp; C'!AP$3)</f>
        <v>440303</v>
      </c>
      <c r="B5747" s="2">
        <v>1040005</v>
      </c>
      <c r="C5747" s="2" t="s">
        <v>27</v>
      </c>
      <c r="D5747" s="20">
        <v>0</v>
      </c>
      <c r="E5747" s="20">
        <v>0</v>
      </c>
      <c r="F5747" s="38">
        <f>('ANNEXURE B &amp; C'!AP$36)</f>
        <v>0</v>
      </c>
      <c r="G5747" s="9" t="str">
        <f t="shared" si="178"/>
        <v/>
      </c>
      <c r="H5747" s="52" t="str">
        <f t="shared" si="179"/>
        <v/>
      </c>
    </row>
    <row r="5748" spans="1:8">
      <c r="A5748" s="48" t="str">
        <f>('ANNEXURE B &amp; C'!AP$3)</f>
        <v>440303</v>
      </c>
      <c r="B5748" s="2">
        <v>1040006</v>
      </c>
      <c r="C5748" s="2" t="s">
        <v>28</v>
      </c>
      <c r="D5748" s="20">
        <v>0</v>
      </c>
      <c r="E5748" s="20">
        <v>0</v>
      </c>
      <c r="F5748" s="38">
        <f>('ANNEXURE B &amp; C'!AP$37)</f>
        <v>0</v>
      </c>
      <c r="G5748" s="9" t="str">
        <f t="shared" si="178"/>
        <v/>
      </c>
      <c r="H5748" s="52" t="str">
        <f t="shared" si="179"/>
        <v/>
      </c>
    </row>
    <row r="5749" spans="1:8">
      <c r="A5749" s="48" t="str">
        <f>('ANNEXURE B &amp; C'!AP$3)</f>
        <v>440303</v>
      </c>
      <c r="B5749" s="2">
        <v>1040007</v>
      </c>
      <c r="C5749" s="2" t="s">
        <v>29</v>
      </c>
      <c r="D5749" s="20">
        <v>0</v>
      </c>
      <c r="E5749" s="20">
        <v>0</v>
      </c>
      <c r="F5749" s="38">
        <f>('ANNEXURE B &amp; C'!AP$38)</f>
        <v>0</v>
      </c>
      <c r="G5749" s="9" t="str">
        <f t="shared" si="178"/>
        <v/>
      </c>
      <c r="H5749" s="52" t="str">
        <f t="shared" si="179"/>
        <v/>
      </c>
    </row>
    <row r="5750" spans="1:8">
      <c r="A5750" s="48" t="str">
        <f>('ANNEXURE B &amp; C'!AP$3)</f>
        <v>440303</v>
      </c>
      <c r="B5750" s="2">
        <v>1040008</v>
      </c>
      <c r="C5750" s="2" t="s">
        <v>30</v>
      </c>
      <c r="D5750" s="20">
        <v>0</v>
      </c>
      <c r="E5750" s="20">
        <v>0</v>
      </c>
      <c r="F5750" s="38">
        <f>('ANNEXURE B &amp; C'!AP$39)</f>
        <v>0</v>
      </c>
      <c r="G5750" s="9" t="str">
        <f t="shared" si="178"/>
        <v/>
      </c>
      <c r="H5750" s="52" t="str">
        <f t="shared" si="179"/>
        <v/>
      </c>
    </row>
    <row r="5751" spans="1:8">
      <c r="A5751" s="48" t="str">
        <f>('ANNEXURE B &amp; C'!AP$3)</f>
        <v>440303</v>
      </c>
      <c r="B5751" s="3">
        <v>1049990</v>
      </c>
      <c r="C5751" s="3" t="s">
        <v>31</v>
      </c>
      <c r="D5751" s="39">
        <v>0</v>
      </c>
      <c r="E5751" s="39">
        <v>0</v>
      </c>
      <c r="F5751" s="39">
        <f>SUM(F5743:F5750)</f>
        <v>0</v>
      </c>
      <c r="G5751" s="9" t="str">
        <f t="shared" si="178"/>
        <v/>
      </c>
      <c r="H5751" s="52" t="str">
        <f t="shared" si="179"/>
        <v/>
      </c>
    </row>
    <row r="5752" spans="1:8">
      <c r="B5752" s="1"/>
      <c r="C5752" s="1"/>
      <c r="D5752" s="31"/>
      <c r="E5752" s="31"/>
      <c r="F5752" s="31"/>
      <c r="G5752" s="9" t="str">
        <f t="shared" si="178"/>
        <v/>
      </c>
      <c r="H5752" s="52" t="str">
        <f t="shared" si="179"/>
        <v/>
      </c>
    </row>
    <row r="5753" spans="1:8" ht="15.75" thickBot="1">
      <c r="A5753" s="48" t="str">
        <f>('ANNEXURE B &amp; C'!AP$3)</f>
        <v>440303</v>
      </c>
      <c r="B5753" s="4">
        <v>1049995</v>
      </c>
      <c r="C5753" s="4" t="s">
        <v>32</v>
      </c>
      <c r="D5753" s="40">
        <v>3341284</v>
      </c>
      <c r="E5753" s="40">
        <v>2059494.82</v>
      </c>
      <c r="F5753" s="40">
        <f>SUM(F5751+F5740+F5733)</f>
        <v>4101029</v>
      </c>
      <c r="G5753" s="9" t="str">
        <f t="shared" si="178"/>
        <v/>
      </c>
      <c r="H5753" s="52">
        <f t="shared" si="179"/>
        <v>0.22738115047987539</v>
      </c>
    </row>
    <row r="5754" spans="1:8" ht="15.75" thickTop="1">
      <c r="B5754" s="1"/>
      <c r="C5754" s="1"/>
      <c r="D5754" s="31"/>
      <c r="E5754" s="31"/>
      <c r="F5754" s="31"/>
      <c r="G5754" s="9" t="str">
        <f t="shared" si="178"/>
        <v/>
      </c>
      <c r="H5754" s="52" t="str">
        <f t="shared" si="179"/>
        <v/>
      </c>
    </row>
    <row r="5755" spans="1:8">
      <c r="A5755" s="48" t="str">
        <f>('ANNEXURE B &amp; C'!AP$3)</f>
        <v>440303</v>
      </c>
      <c r="B5755" s="1">
        <v>1050000</v>
      </c>
      <c r="C5755" s="1" t="s">
        <v>33</v>
      </c>
      <c r="D5755" s="31"/>
      <c r="E5755" s="31"/>
      <c r="F5755" s="31"/>
      <c r="G5755" s="9" t="str">
        <f t="shared" si="178"/>
        <v/>
      </c>
      <c r="H5755" s="52" t="str">
        <f t="shared" si="179"/>
        <v/>
      </c>
    </row>
    <row r="5756" spans="1:8">
      <c r="B5756" s="1"/>
      <c r="C5756" s="1"/>
      <c r="D5756" s="31"/>
      <c r="E5756" s="31"/>
      <c r="F5756" s="31"/>
      <c r="G5756" s="9" t="str">
        <f t="shared" si="178"/>
        <v/>
      </c>
      <c r="H5756" s="52" t="str">
        <f t="shared" si="179"/>
        <v/>
      </c>
    </row>
    <row r="5757" spans="1:8">
      <c r="A5757" s="48" t="str">
        <f>('ANNEXURE B &amp; C'!AP$3)</f>
        <v>440303</v>
      </c>
      <c r="B5757" s="1">
        <v>1060000</v>
      </c>
      <c r="C5757" s="1" t="s">
        <v>34</v>
      </c>
      <c r="D5757" s="31"/>
      <c r="E5757" s="31"/>
      <c r="F5757" s="31"/>
      <c r="G5757" s="9" t="str">
        <f t="shared" si="178"/>
        <v/>
      </c>
      <c r="H5757" s="52" t="str">
        <f t="shared" si="179"/>
        <v/>
      </c>
    </row>
    <row r="5758" spans="1:8">
      <c r="A5758" s="48" t="str">
        <f>('ANNEXURE B &amp; C'!AP$3)</f>
        <v>440303</v>
      </c>
      <c r="B5758" s="2">
        <v>1060001</v>
      </c>
      <c r="C5758" s="2" t="s">
        <v>35</v>
      </c>
      <c r="D5758" s="20">
        <v>0</v>
      </c>
      <c r="E5758" s="20">
        <v>0</v>
      </c>
      <c r="F5758" s="38">
        <f>('ANNEXURE B &amp; C'!AP$47)</f>
        <v>0</v>
      </c>
      <c r="G5758" s="9" t="str">
        <f t="shared" si="178"/>
        <v/>
      </c>
      <c r="H5758" s="52" t="str">
        <f t="shared" si="179"/>
        <v/>
      </c>
    </row>
    <row r="5759" spans="1:8">
      <c r="A5759" s="48" t="str">
        <f>('ANNEXURE B &amp; C'!AP$3)</f>
        <v>440303</v>
      </c>
      <c r="B5759" s="2">
        <v>1060003</v>
      </c>
      <c r="C5759" s="2" t="s">
        <v>36</v>
      </c>
      <c r="D5759" s="20">
        <v>0</v>
      </c>
      <c r="E5759" s="20">
        <v>0</v>
      </c>
      <c r="F5759" s="38">
        <f>('ANNEXURE B &amp; C'!AP$48)</f>
        <v>0</v>
      </c>
      <c r="G5759" s="9" t="str">
        <f t="shared" si="178"/>
        <v/>
      </c>
      <c r="H5759" s="52" t="str">
        <f t="shared" si="179"/>
        <v/>
      </c>
    </row>
    <row r="5760" spans="1:8">
      <c r="A5760" s="48" t="str">
        <f>('ANNEXURE B &amp; C'!AP$3)</f>
        <v>440303</v>
      </c>
      <c r="B5760" s="2">
        <v>1060090</v>
      </c>
      <c r="C5760" s="2" t="s">
        <v>37</v>
      </c>
      <c r="D5760" s="20">
        <v>0</v>
      </c>
      <c r="E5760" s="20">
        <v>0</v>
      </c>
      <c r="F5760" s="38">
        <f>('ANNEXURE B &amp; C'!AP$49)</f>
        <v>0</v>
      </c>
      <c r="G5760" s="9" t="str">
        <f t="shared" si="178"/>
        <v/>
      </c>
      <c r="H5760" s="52" t="str">
        <f t="shared" si="179"/>
        <v/>
      </c>
    </row>
    <row r="5761" spans="1:8">
      <c r="A5761" s="48" t="str">
        <f>('ANNEXURE B &amp; C'!AP$3)</f>
        <v>440303</v>
      </c>
      <c r="B5761" s="2">
        <v>1060100</v>
      </c>
      <c r="C5761" s="2" t="s">
        <v>38</v>
      </c>
      <c r="D5761" s="20">
        <v>0</v>
      </c>
      <c r="E5761" s="20">
        <v>0</v>
      </c>
      <c r="F5761" s="38">
        <f>('ANNEXURE B &amp; C'!AP$50)</f>
        <v>0</v>
      </c>
      <c r="G5761" s="9" t="str">
        <f t="shared" si="178"/>
        <v/>
      </c>
      <c r="H5761" s="52" t="str">
        <f t="shared" si="179"/>
        <v/>
      </c>
    </row>
    <row r="5762" spans="1:8">
      <c r="A5762" s="48" t="str">
        <f>('ANNEXURE B &amp; C'!AP$3)</f>
        <v>440303</v>
      </c>
      <c r="B5762" s="2">
        <v>1060200</v>
      </c>
      <c r="C5762" s="2" t="s">
        <v>39</v>
      </c>
      <c r="D5762" s="20">
        <v>0</v>
      </c>
      <c r="E5762" s="20">
        <v>0</v>
      </c>
      <c r="F5762" s="38">
        <f>('ANNEXURE B &amp; C'!AP$51)</f>
        <v>0</v>
      </c>
      <c r="G5762" s="9" t="str">
        <f t="shared" si="178"/>
        <v/>
      </c>
      <c r="H5762" s="52" t="str">
        <f t="shared" si="179"/>
        <v/>
      </c>
    </row>
    <row r="5763" spans="1:8">
      <c r="A5763" s="48" t="str">
        <f>('ANNEXURE B &amp; C'!AP$3)</f>
        <v>440303</v>
      </c>
      <c r="B5763" s="2">
        <v>1060201</v>
      </c>
      <c r="C5763" s="2" t="s">
        <v>40</v>
      </c>
      <c r="D5763" s="20">
        <v>0</v>
      </c>
      <c r="E5763" s="20">
        <v>0</v>
      </c>
      <c r="F5763" s="38">
        <f>('ANNEXURE B &amp; C'!AP$52)</f>
        <v>0</v>
      </c>
      <c r="G5763" s="9" t="str">
        <f t="shared" si="178"/>
        <v/>
      </c>
      <c r="H5763" s="52" t="str">
        <f t="shared" si="179"/>
        <v/>
      </c>
    </row>
    <row r="5764" spans="1:8">
      <c r="A5764" s="48" t="str">
        <f>('ANNEXURE B &amp; C'!AP$3)</f>
        <v>440303</v>
      </c>
      <c r="B5764" s="2">
        <v>1060204</v>
      </c>
      <c r="C5764" s="2" t="s">
        <v>41</v>
      </c>
      <c r="D5764" s="20">
        <v>339000</v>
      </c>
      <c r="E5764" s="20">
        <v>79529.02</v>
      </c>
      <c r="F5764" s="38">
        <f>('ANNEXURE B &amp; C'!AP$53)</f>
        <v>275677</v>
      </c>
      <c r="G5764" s="9" t="str">
        <f t="shared" si="178"/>
        <v/>
      </c>
      <c r="H5764" s="52">
        <f t="shared" si="179"/>
        <v>-0.18679351032448377</v>
      </c>
    </row>
    <row r="5765" spans="1:8">
      <c r="A5765" s="48" t="str">
        <f>('ANNEXURE B &amp; C'!AP$3)</f>
        <v>440303</v>
      </c>
      <c r="B5765" s="2">
        <v>1060205</v>
      </c>
      <c r="C5765" s="2" t="s">
        <v>42</v>
      </c>
      <c r="D5765" s="20">
        <v>0</v>
      </c>
      <c r="E5765" s="20">
        <v>0</v>
      </c>
      <c r="F5765" s="38">
        <f>('ANNEXURE B &amp; C'!AP$54)</f>
        <v>0</v>
      </c>
      <c r="G5765" s="9" t="str">
        <f t="shared" si="178"/>
        <v/>
      </c>
      <c r="H5765" s="52" t="str">
        <f t="shared" si="179"/>
        <v/>
      </c>
    </row>
    <row r="5766" spans="1:8">
      <c r="A5766" s="48" t="str">
        <f>('ANNEXURE B &amp; C'!AP$3)</f>
        <v>440303</v>
      </c>
      <c r="B5766" s="2">
        <v>1060207</v>
      </c>
      <c r="C5766" s="2" t="s">
        <v>43</v>
      </c>
      <c r="D5766" s="20">
        <v>0</v>
      </c>
      <c r="E5766" s="20">
        <v>0</v>
      </c>
      <c r="F5766" s="38">
        <f>('ANNEXURE B &amp; C'!AP$55)</f>
        <v>0</v>
      </c>
      <c r="G5766" s="9" t="str">
        <f t="shared" si="178"/>
        <v/>
      </c>
      <c r="H5766" s="52" t="str">
        <f t="shared" si="179"/>
        <v/>
      </c>
    </row>
    <row r="5767" spans="1:8">
      <c r="A5767" s="48" t="str">
        <f>('ANNEXURE B &amp; C'!AP$3)</f>
        <v>440303</v>
      </c>
      <c r="B5767" s="2">
        <v>1060208</v>
      </c>
      <c r="C5767" s="2" t="s">
        <v>44</v>
      </c>
      <c r="D5767" s="20">
        <v>57500</v>
      </c>
      <c r="E5767" s="20">
        <v>19990</v>
      </c>
      <c r="F5767" s="38">
        <f>('ANNEXURE B &amp; C'!AP$56)</f>
        <v>19990</v>
      </c>
      <c r="G5767" s="9" t="str">
        <f t="shared" si="178"/>
        <v/>
      </c>
      <c r="H5767" s="52">
        <f t="shared" si="179"/>
        <v>-0.65234782608695652</v>
      </c>
    </row>
    <row r="5768" spans="1:8">
      <c r="A5768" s="48" t="str">
        <f>('ANNEXURE B &amp; C'!AP$3)</f>
        <v>440303</v>
      </c>
      <c r="B5768" s="2">
        <v>1060209</v>
      </c>
      <c r="C5768" s="2" t="s">
        <v>45</v>
      </c>
      <c r="D5768" s="20">
        <v>0</v>
      </c>
      <c r="E5768" s="20">
        <v>0</v>
      </c>
      <c r="F5768" s="38">
        <f>('ANNEXURE B &amp; C'!AP$57)</f>
        <v>0</v>
      </c>
      <c r="G5768" s="9" t="str">
        <f t="shared" si="178"/>
        <v/>
      </c>
      <c r="H5768" s="52" t="str">
        <f t="shared" si="179"/>
        <v/>
      </c>
    </row>
    <row r="5769" spans="1:8">
      <c r="A5769" s="48" t="str">
        <f>('ANNEXURE B &amp; C'!AP$3)</f>
        <v>440303</v>
      </c>
      <c r="B5769" s="2">
        <v>1060210</v>
      </c>
      <c r="C5769" s="2" t="s">
        <v>46</v>
      </c>
      <c r="D5769" s="20">
        <v>2500</v>
      </c>
      <c r="E5769" s="20">
        <v>0</v>
      </c>
      <c r="F5769" s="38">
        <f>('ANNEXURE B &amp; C'!AP$58)</f>
        <v>0</v>
      </c>
      <c r="G5769" s="9" t="str">
        <f t="shared" si="178"/>
        <v/>
      </c>
      <c r="H5769" s="52" t="str">
        <f t="shared" si="179"/>
        <v/>
      </c>
    </row>
    <row r="5770" spans="1:8">
      <c r="A5770" s="48" t="str">
        <f>('ANNEXURE B &amp; C'!AP$3)</f>
        <v>440303</v>
      </c>
      <c r="B5770" s="2">
        <v>1060303</v>
      </c>
      <c r="C5770" s="2" t="s">
        <v>47</v>
      </c>
      <c r="D5770" s="20">
        <v>0</v>
      </c>
      <c r="E5770" s="20">
        <v>0</v>
      </c>
      <c r="F5770" s="38">
        <f>('ANNEXURE B &amp; C'!AP$59)</f>
        <v>0</v>
      </c>
      <c r="G5770" s="9" t="str">
        <f t="shared" ref="G5770:G5833" si="180">IF(E5770&lt;0.01,"",IF(E5770&gt;F5770,"BUDGET ERROR - INSUFICIENT",""))</f>
        <v/>
      </c>
      <c r="H5770" s="52" t="str">
        <f t="shared" ref="H5770:H5833" si="181">IF(F5770&lt;0.1,"",IF(D5770=0,"NO ORIGINAL BUDGET",(F5770-D5770)/D5770))</f>
        <v/>
      </c>
    </row>
    <row r="5771" spans="1:8">
      <c r="A5771" s="48" t="str">
        <f>('ANNEXURE B &amp; C'!AP$3)</f>
        <v>440303</v>
      </c>
      <c r="B5771" s="2">
        <v>1060304</v>
      </c>
      <c r="C5771" s="2" t="s">
        <v>48</v>
      </c>
      <c r="D5771" s="20">
        <v>0</v>
      </c>
      <c r="E5771" s="20">
        <v>0</v>
      </c>
      <c r="F5771" s="38">
        <f>('ANNEXURE B &amp; C'!AP$60)</f>
        <v>0</v>
      </c>
      <c r="G5771" s="9" t="str">
        <f t="shared" si="180"/>
        <v/>
      </c>
      <c r="H5771" s="52" t="str">
        <f t="shared" si="181"/>
        <v/>
      </c>
    </row>
    <row r="5772" spans="1:8">
      <c r="A5772" s="48" t="str">
        <f>('ANNEXURE B &amp; C'!AP$3)</f>
        <v>440303</v>
      </c>
      <c r="B5772" s="2">
        <v>1060305</v>
      </c>
      <c r="C5772" s="2" t="s">
        <v>49</v>
      </c>
      <c r="D5772" s="20">
        <v>0</v>
      </c>
      <c r="E5772" s="20">
        <v>0</v>
      </c>
      <c r="F5772" s="38">
        <f>('ANNEXURE B &amp; C'!AP$61)</f>
        <v>0</v>
      </c>
      <c r="G5772" s="9" t="str">
        <f t="shared" si="180"/>
        <v/>
      </c>
      <c r="H5772" s="52" t="str">
        <f t="shared" si="181"/>
        <v/>
      </c>
    </row>
    <row r="5773" spans="1:8">
      <c r="A5773" s="48" t="str">
        <f>('ANNEXURE B &amp; C'!AP$3)</f>
        <v>440303</v>
      </c>
      <c r="B5773" s="2">
        <v>1060400</v>
      </c>
      <c r="C5773" s="2" t="s">
        <v>50</v>
      </c>
      <c r="D5773" s="20">
        <v>0</v>
      </c>
      <c r="E5773" s="20">
        <v>0</v>
      </c>
      <c r="F5773" s="38">
        <f>('ANNEXURE B &amp; C'!AP$62)</f>
        <v>0</v>
      </c>
      <c r="G5773" s="9" t="str">
        <f t="shared" si="180"/>
        <v/>
      </c>
      <c r="H5773" s="52" t="str">
        <f t="shared" si="181"/>
        <v/>
      </c>
    </row>
    <row r="5774" spans="1:8">
      <c r="A5774" s="48" t="str">
        <f>('ANNEXURE B &amp; C'!AP$3)</f>
        <v>440303</v>
      </c>
      <c r="B5774" s="2">
        <v>1060401</v>
      </c>
      <c r="C5774" s="2" t="s">
        <v>51</v>
      </c>
      <c r="D5774" s="20">
        <v>0</v>
      </c>
      <c r="E5774" s="20">
        <v>0</v>
      </c>
      <c r="F5774" s="38">
        <f>('ANNEXURE B &amp; C'!AP$63)</f>
        <v>0</v>
      </c>
      <c r="G5774" s="9" t="str">
        <f t="shared" si="180"/>
        <v/>
      </c>
      <c r="H5774" s="52" t="str">
        <f t="shared" si="181"/>
        <v/>
      </c>
    </row>
    <row r="5775" spans="1:8">
      <c r="A5775" s="48" t="str">
        <f>('ANNEXURE B &amp; C'!AP$3)</f>
        <v>440303</v>
      </c>
      <c r="B5775" s="2">
        <v>1060402</v>
      </c>
      <c r="C5775" s="2" t="s">
        <v>52</v>
      </c>
      <c r="D5775" s="20">
        <v>0</v>
      </c>
      <c r="E5775" s="20">
        <v>0</v>
      </c>
      <c r="F5775" s="38">
        <f>('ANNEXURE B &amp; C'!AP$64)</f>
        <v>0</v>
      </c>
      <c r="G5775" s="9" t="str">
        <f t="shared" si="180"/>
        <v/>
      </c>
      <c r="H5775" s="52" t="str">
        <f t="shared" si="181"/>
        <v/>
      </c>
    </row>
    <row r="5776" spans="1:8">
      <c r="A5776" s="48" t="str">
        <f>('ANNEXURE B &amp; C'!AP$3)</f>
        <v>440303</v>
      </c>
      <c r="B5776" s="2">
        <v>1060403</v>
      </c>
      <c r="C5776" s="2" t="s">
        <v>53</v>
      </c>
      <c r="D5776" s="20">
        <v>60000</v>
      </c>
      <c r="E5776" s="20">
        <v>34941.599999999999</v>
      </c>
      <c r="F5776" s="38">
        <f>('ANNEXURE B &amp; C'!AP$65)</f>
        <v>77904</v>
      </c>
      <c r="G5776" s="9" t="str">
        <f t="shared" si="180"/>
        <v/>
      </c>
      <c r="H5776" s="52">
        <f t="shared" si="181"/>
        <v>0.2984</v>
      </c>
    </row>
    <row r="5777" spans="1:8">
      <c r="A5777" s="48" t="str">
        <f>('ANNEXURE B &amp; C'!AP$3)</f>
        <v>440303</v>
      </c>
      <c r="B5777" s="2">
        <v>1060404</v>
      </c>
      <c r="C5777" s="2" t="s">
        <v>54</v>
      </c>
      <c r="D5777" s="20">
        <v>0</v>
      </c>
      <c r="E5777" s="20">
        <v>0</v>
      </c>
      <c r="F5777" s="38">
        <f>('ANNEXURE B &amp; C'!AP$66)</f>
        <v>0</v>
      </c>
      <c r="G5777" s="9" t="str">
        <f t="shared" si="180"/>
        <v/>
      </c>
      <c r="H5777" s="52" t="str">
        <f t="shared" si="181"/>
        <v/>
      </c>
    </row>
    <row r="5778" spans="1:8">
      <c r="A5778" s="48" t="str">
        <f>('ANNEXURE B &amp; C'!AP$3)</f>
        <v>440303</v>
      </c>
      <c r="B5778" s="2">
        <v>1060405</v>
      </c>
      <c r="C5778" s="2" t="s">
        <v>55</v>
      </c>
      <c r="D5778" s="20">
        <v>0</v>
      </c>
      <c r="E5778" s="20">
        <v>0</v>
      </c>
      <c r="F5778" s="38">
        <f>('ANNEXURE B &amp; C'!AP$67)</f>
        <v>0</v>
      </c>
      <c r="G5778" s="9" t="str">
        <f t="shared" si="180"/>
        <v/>
      </c>
      <c r="H5778" s="52" t="str">
        <f t="shared" si="181"/>
        <v/>
      </c>
    </row>
    <row r="5779" spans="1:8">
      <c r="A5779" s="48" t="str">
        <f>('ANNEXURE B &amp; C'!AP$3)</f>
        <v>440303</v>
      </c>
      <c r="B5779" s="2">
        <v>1060601</v>
      </c>
      <c r="C5779" s="2" t="s">
        <v>56</v>
      </c>
      <c r="D5779" s="20">
        <v>0</v>
      </c>
      <c r="E5779" s="20">
        <v>0</v>
      </c>
      <c r="F5779" s="38">
        <f>('ANNEXURE B &amp; C'!AP$68)</f>
        <v>0</v>
      </c>
      <c r="G5779" s="9" t="str">
        <f t="shared" si="180"/>
        <v/>
      </c>
      <c r="H5779" s="52" t="str">
        <f t="shared" si="181"/>
        <v/>
      </c>
    </row>
    <row r="5780" spans="1:8">
      <c r="A5780" s="48" t="str">
        <f>('ANNEXURE B &amp; C'!AP$3)</f>
        <v>440303</v>
      </c>
      <c r="B5780" s="2">
        <v>1060701</v>
      </c>
      <c r="C5780" s="2" t="s">
        <v>57</v>
      </c>
      <c r="D5780" s="20">
        <v>0</v>
      </c>
      <c r="E5780" s="20">
        <v>0</v>
      </c>
      <c r="F5780" s="38">
        <f>('ANNEXURE B &amp; C'!AP$69)</f>
        <v>0</v>
      </c>
      <c r="G5780" s="9" t="str">
        <f t="shared" si="180"/>
        <v/>
      </c>
      <c r="H5780" s="52" t="str">
        <f t="shared" si="181"/>
        <v/>
      </c>
    </row>
    <row r="5781" spans="1:8">
      <c r="A5781" s="48" t="str">
        <f>('ANNEXURE B &amp; C'!AP$3)</f>
        <v>440303</v>
      </c>
      <c r="B5781" s="2">
        <v>1060702</v>
      </c>
      <c r="C5781" s="2" t="s">
        <v>58</v>
      </c>
      <c r="D5781" s="20">
        <v>0</v>
      </c>
      <c r="E5781" s="20">
        <v>0</v>
      </c>
      <c r="F5781" s="38">
        <f>('ANNEXURE B &amp; C'!AP$70)</f>
        <v>0</v>
      </c>
      <c r="G5781" s="9" t="str">
        <f t="shared" si="180"/>
        <v/>
      </c>
      <c r="H5781" s="52" t="str">
        <f t="shared" si="181"/>
        <v/>
      </c>
    </row>
    <row r="5782" spans="1:8">
      <c r="A5782" s="48" t="str">
        <f>('ANNEXURE B &amp; C'!AP$3)</f>
        <v>440303</v>
      </c>
      <c r="B5782" s="2">
        <v>1061101</v>
      </c>
      <c r="C5782" s="2" t="s">
        <v>59</v>
      </c>
      <c r="D5782" s="20">
        <v>0</v>
      </c>
      <c r="E5782" s="20">
        <v>0</v>
      </c>
      <c r="F5782" s="38">
        <f>('ANNEXURE B &amp; C'!AP$71)</f>
        <v>0</v>
      </c>
      <c r="G5782" s="9" t="str">
        <f t="shared" si="180"/>
        <v/>
      </c>
      <c r="H5782" s="52" t="str">
        <f t="shared" si="181"/>
        <v/>
      </c>
    </row>
    <row r="5783" spans="1:8">
      <c r="A5783" s="48" t="str">
        <f>('ANNEXURE B &amp; C'!AP$3)</f>
        <v>440303</v>
      </c>
      <c r="B5783" s="2">
        <v>1061102</v>
      </c>
      <c r="C5783" s="2" t="s">
        <v>60</v>
      </c>
      <c r="D5783" s="20">
        <v>0</v>
      </c>
      <c r="E5783" s="20">
        <v>0</v>
      </c>
      <c r="F5783" s="38">
        <f>('ANNEXURE B &amp; C'!AP$72)</f>
        <v>0</v>
      </c>
      <c r="G5783" s="9" t="str">
        <f t="shared" si="180"/>
        <v/>
      </c>
      <c r="H5783" s="52" t="str">
        <f t="shared" si="181"/>
        <v/>
      </c>
    </row>
    <row r="5784" spans="1:8">
      <c r="A5784" s="48" t="str">
        <f>('ANNEXURE B &amp; C'!AP$3)</f>
        <v>440303</v>
      </c>
      <c r="B5784" s="2">
        <v>1061104</v>
      </c>
      <c r="C5784" s="2" t="s">
        <v>61</v>
      </c>
      <c r="D5784" s="20">
        <v>0</v>
      </c>
      <c r="E5784" s="20">
        <v>0</v>
      </c>
      <c r="F5784" s="38">
        <f>('ANNEXURE B &amp; C'!AP$73)</f>
        <v>0</v>
      </c>
      <c r="G5784" s="9" t="str">
        <f t="shared" si="180"/>
        <v/>
      </c>
      <c r="H5784" s="52" t="str">
        <f t="shared" si="181"/>
        <v/>
      </c>
    </row>
    <row r="5785" spans="1:8">
      <c r="A5785" s="48" t="str">
        <f>('ANNEXURE B &amp; C'!AP$3)</f>
        <v>440303</v>
      </c>
      <c r="B5785" s="2">
        <v>1061106</v>
      </c>
      <c r="C5785" s="2" t="s">
        <v>62</v>
      </c>
      <c r="D5785" s="20">
        <v>0</v>
      </c>
      <c r="E5785" s="20">
        <v>0</v>
      </c>
      <c r="F5785" s="38">
        <f>('ANNEXURE B &amp; C'!AP$74)</f>
        <v>0</v>
      </c>
      <c r="G5785" s="9" t="str">
        <f t="shared" si="180"/>
        <v/>
      </c>
      <c r="H5785" s="52" t="str">
        <f t="shared" si="181"/>
        <v/>
      </c>
    </row>
    <row r="5786" spans="1:8">
      <c r="A5786" s="48" t="str">
        <f>('ANNEXURE B &amp; C'!AP$3)</f>
        <v>440303</v>
      </c>
      <c r="B5786" s="2">
        <v>1061201</v>
      </c>
      <c r="C5786" s="2" t="s">
        <v>63</v>
      </c>
      <c r="D5786" s="20">
        <v>0</v>
      </c>
      <c r="E5786" s="20">
        <v>0</v>
      </c>
      <c r="F5786" s="38">
        <f>('ANNEXURE B &amp; C'!AP$75)</f>
        <v>0</v>
      </c>
      <c r="G5786" s="9" t="str">
        <f t="shared" si="180"/>
        <v/>
      </c>
      <c r="H5786" s="52" t="str">
        <f t="shared" si="181"/>
        <v/>
      </c>
    </row>
    <row r="5787" spans="1:8">
      <c r="A5787" s="48" t="str">
        <f>('ANNEXURE B &amp; C'!AP$3)</f>
        <v>440303</v>
      </c>
      <c r="B5787" s="2">
        <v>1061203</v>
      </c>
      <c r="C5787" s="2" t="s">
        <v>64</v>
      </c>
      <c r="D5787" s="20">
        <v>0</v>
      </c>
      <c r="E5787" s="20">
        <v>0</v>
      </c>
      <c r="F5787" s="38">
        <f>('ANNEXURE B &amp; C'!AP$76)</f>
        <v>0</v>
      </c>
      <c r="G5787" s="9" t="str">
        <f t="shared" si="180"/>
        <v/>
      </c>
      <c r="H5787" s="52" t="str">
        <f t="shared" si="181"/>
        <v/>
      </c>
    </row>
    <row r="5788" spans="1:8">
      <c r="A5788" s="48" t="str">
        <f>('ANNEXURE B &amp; C'!AP$3)</f>
        <v>440303</v>
      </c>
      <c r="B5788" s="2">
        <v>1061204</v>
      </c>
      <c r="C5788" s="2" t="s">
        <v>65</v>
      </c>
      <c r="D5788" s="20">
        <v>0</v>
      </c>
      <c r="E5788" s="20">
        <v>0</v>
      </c>
      <c r="F5788" s="38">
        <f>('ANNEXURE B &amp; C'!AP$77)</f>
        <v>0</v>
      </c>
      <c r="G5788" s="9" t="str">
        <f t="shared" si="180"/>
        <v/>
      </c>
      <c r="H5788" s="52" t="str">
        <f t="shared" si="181"/>
        <v/>
      </c>
    </row>
    <row r="5789" spans="1:8">
      <c r="A5789" s="48" t="str">
        <f>('ANNEXURE B &amp; C'!AP$3)</f>
        <v>440303</v>
      </c>
      <c r="B5789" s="2">
        <v>1061501</v>
      </c>
      <c r="C5789" s="2" t="s">
        <v>66</v>
      </c>
      <c r="D5789" s="20">
        <v>0</v>
      </c>
      <c r="E5789" s="20">
        <v>0</v>
      </c>
      <c r="F5789" s="38">
        <f>('ANNEXURE B &amp; C'!AP$78)</f>
        <v>0</v>
      </c>
      <c r="G5789" s="9" t="str">
        <f t="shared" si="180"/>
        <v/>
      </c>
      <c r="H5789" s="52" t="str">
        <f t="shared" si="181"/>
        <v/>
      </c>
    </row>
    <row r="5790" spans="1:8">
      <c r="A5790" s="48" t="str">
        <f>('ANNEXURE B &amp; C'!AP$3)</f>
        <v>440303</v>
      </c>
      <c r="B5790" s="2">
        <v>1061502</v>
      </c>
      <c r="C5790" s="2" t="s">
        <v>67</v>
      </c>
      <c r="D5790" s="20">
        <v>24000</v>
      </c>
      <c r="E5790" s="20">
        <v>1258.3699999999999</v>
      </c>
      <c r="F5790" s="38">
        <f>('ANNEXURE B &amp; C'!AP$79)</f>
        <v>10762</v>
      </c>
      <c r="G5790" s="9" t="str">
        <f t="shared" si="180"/>
        <v/>
      </c>
      <c r="H5790" s="52">
        <f t="shared" si="181"/>
        <v>-0.55158333333333331</v>
      </c>
    </row>
    <row r="5791" spans="1:8">
      <c r="A5791" s="48" t="str">
        <f>('ANNEXURE B &amp; C'!AP$3)</f>
        <v>440303</v>
      </c>
      <c r="B5791" s="2">
        <v>1061507</v>
      </c>
      <c r="C5791" s="2" t="s">
        <v>68</v>
      </c>
      <c r="D5791" s="20">
        <v>0</v>
      </c>
      <c r="E5791" s="20">
        <v>0</v>
      </c>
      <c r="F5791" s="38">
        <f>('ANNEXURE B &amp; C'!AP$80)</f>
        <v>0</v>
      </c>
      <c r="G5791" s="9" t="str">
        <f t="shared" si="180"/>
        <v/>
      </c>
      <c r="H5791" s="52" t="str">
        <f t="shared" si="181"/>
        <v/>
      </c>
    </row>
    <row r="5792" spans="1:8">
      <c r="A5792" s="48" t="str">
        <f>('ANNEXURE B &amp; C'!AP$3)</f>
        <v>440303</v>
      </c>
      <c r="B5792" s="2">
        <v>1061508</v>
      </c>
      <c r="C5792" s="2" t="s">
        <v>69</v>
      </c>
      <c r="D5792" s="20">
        <v>0</v>
      </c>
      <c r="E5792" s="20">
        <v>0</v>
      </c>
      <c r="F5792" s="38">
        <f>('ANNEXURE B &amp; C'!AP$81)</f>
        <v>0</v>
      </c>
      <c r="G5792" s="9" t="str">
        <f t="shared" si="180"/>
        <v/>
      </c>
      <c r="H5792" s="52" t="str">
        <f t="shared" si="181"/>
        <v/>
      </c>
    </row>
    <row r="5793" spans="1:8">
      <c r="A5793" s="48" t="str">
        <f>('ANNEXURE B &amp; C'!AP$3)</f>
        <v>440303</v>
      </c>
      <c r="B5793" s="2">
        <v>1061701</v>
      </c>
      <c r="C5793" s="2" t="s">
        <v>70</v>
      </c>
      <c r="D5793" s="20">
        <v>1493460</v>
      </c>
      <c r="E5793" s="20">
        <v>729454.97</v>
      </c>
      <c r="F5793" s="38">
        <f>('ANNEXURE B &amp; C'!AP$82)</f>
        <v>1413429</v>
      </c>
      <c r="G5793" s="9" t="str">
        <f t="shared" si="180"/>
        <v/>
      </c>
      <c r="H5793" s="52">
        <f t="shared" si="181"/>
        <v>-5.3587642119641635E-2</v>
      </c>
    </row>
    <row r="5794" spans="1:8">
      <c r="A5794" s="48" t="str">
        <f>('ANNEXURE B &amp; C'!AP$3)</f>
        <v>440303</v>
      </c>
      <c r="B5794" s="2">
        <v>1061705</v>
      </c>
      <c r="C5794" s="2" t="s">
        <v>71</v>
      </c>
      <c r="D5794" s="20">
        <v>0</v>
      </c>
      <c r="E5794" s="20">
        <v>0</v>
      </c>
      <c r="F5794" s="38">
        <f>('ANNEXURE B &amp; C'!AP$83)</f>
        <v>0</v>
      </c>
      <c r="G5794" s="9" t="str">
        <f t="shared" si="180"/>
        <v/>
      </c>
      <c r="H5794" s="52" t="str">
        <f t="shared" si="181"/>
        <v/>
      </c>
    </row>
    <row r="5795" spans="1:8">
      <c r="A5795" s="48" t="str">
        <f>('ANNEXURE B &amp; C'!AP$3)</f>
        <v>440303</v>
      </c>
      <c r="B5795" s="2">
        <v>1061799</v>
      </c>
      <c r="C5795" s="2" t="s">
        <v>72</v>
      </c>
      <c r="D5795" s="20">
        <v>126000</v>
      </c>
      <c r="E5795" s="20">
        <v>73296.92</v>
      </c>
      <c r="F5795" s="38">
        <f>('ANNEXURE B &amp; C'!AP$84)</f>
        <v>145193</v>
      </c>
      <c r="G5795" s="9" t="str">
        <f t="shared" si="180"/>
        <v/>
      </c>
      <c r="H5795" s="52">
        <f t="shared" si="181"/>
        <v>0.15232539682539684</v>
      </c>
    </row>
    <row r="5796" spans="1:8">
      <c r="A5796" s="48" t="str">
        <f>('ANNEXURE B &amp; C'!AP$3)</f>
        <v>440303</v>
      </c>
      <c r="B5796" s="2">
        <v>1061800</v>
      </c>
      <c r="C5796" s="2" t="s">
        <v>73</v>
      </c>
      <c r="D5796" s="20">
        <v>149976</v>
      </c>
      <c r="E5796" s="20">
        <v>15861.76</v>
      </c>
      <c r="F5796" s="38">
        <f>('ANNEXURE B &amp; C'!AP$85)</f>
        <v>66656</v>
      </c>
      <c r="G5796" s="9" t="str">
        <f t="shared" si="180"/>
        <v/>
      </c>
      <c r="H5796" s="52">
        <f t="shared" si="181"/>
        <v>-0.55555555555555558</v>
      </c>
    </row>
    <row r="5797" spans="1:8">
      <c r="A5797" s="48" t="str">
        <f>('ANNEXURE B &amp; C'!AP$3)</f>
        <v>440303</v>
      </c>
      <c r="B5797" s="2">
        <v>1061801</v>
      </c>
      <c r="C5797" s="2" t="s">
        <v>74</v>
      </c>
      <c r="D5797" s="20">
        <v>10026</v>
      </c>
      <c r="E5797" s="20">
        <v>360</v>
      </c>
      <c r="F5797" s="38">
        <f>('ANNEXURE B &amp; C'!AP$86)</f>
        <v>5358</v>
      </c>
      <c r="G5797" s="9" t="str">
        <f t="shared" si="180"/>
        <v/>
      </c>
      <c r="H5797" s="52">
        <f t="shared" si="181"/>
        <v>-0.4655894673847995</v>
      </c>
    </row>
    <row r="5798" spans="1:8">
      <c r="A5798" s="48" t="str">
        <f>('ANNEXURE B &amp; C'!AP$3)</f>
        <v>440303</v>
      </c>
      <c r="B5798" s="2">
        <v>1061802</v>
      </c>
      <c r="C5798" s="2" t="s">
        <v>75</v>
      </c>
      <c r="D5798" s="20">
        <v>0</v>
      </c>
      <c r="E5798" s="20">
        <v>0</v>
      </c>
      <c r="F5798" s="38">
        <f>('ANNEXURE B &amp; C'!AP$87)</f>
        <v>0</v>
      </c>
      <c r="G5798" s="9" t="str">
        <f t="shared" si="180"/>
        <v/>
      </c>
      <c r="H5798" s="52" t="str">
        <f t="shared" si="181"/>
        <v/>
      </c>
    </row>
    <row r="5799" spans="1:8">
      <c r="A5799" s="48" t="str">
        <f>('ANNEXURE B &amp; C'!AP$3)</f>
        <v>440303</v>
      </c>
      <c r="B5799" s="2">
        <v>1061805</v>
      </c>
      <c r="C5799" s="2" t="s">
        <v>76</v>
      </c>
      <c r="D5799" s="20">
        <v>0</v>
      </c>
      <c r="E5799" s="20">
        <v>0</v>
      </c>
      <c r="F5799" s="38">
        <f>('ANNEXURE B &amp; C'!AP$88)</f>
        <v>0</v>
      </c>
      <c r="G5799" s="9" t="str">
        <f t="shared" si="180"/>
        <v/>
      </c>
      <c r="H5799" s="52" t="str">
        <f t="shared" si="181"/>
        <v/>
      </c>
    </row>
    <row r="5800" spans="1:8">
      <c r="A5800" s="48" t="str">
        <f>('ANNEXURE B &amp; C'!AP$3)</f>
        <v>440303</v>
      </c>
      <c r="B5800" s="2">
        <v>1061806</v>
      </c>
      <c r="C5800" s="2" t="s">
        <v>77</v>
      </c>
      <c r="D5800" s="20">
        <v>152250</v>
      </c>
      <c r="E5800" s="20">
        <v>39410.47</v>
      </c>
      <c r="F5800" s="38">
        <f>('ANNEXURE B &amp; C'!AP$89)</f>
        <v>100000</v>
      </c>
      <c r="G5800" s="9" t="str">
        <f t="shared" si="180"/>
        <v/>
      </c>
      <c r="H5800" s="52">
        <f t="shared" si="181"/>
        <v>-0.34318555008210183</v>
      </c>
    </row>
    <row r="5801" spans="1:8">
      <c r="A5801" s="48" t="str">
        <f>('ANNEXURE B &amp; C'!AP$3)</f>
        <v>440303</v>
      </c>
      <c r="B5801" s="2">
        <v>1061899</v>
      </c>
      <c r="C5801" s="2" t="s">
        <v>78</v>
      </c>
      <c r="D5801" s="20">
        <v>1581120</v>
      </c>
      <c r="E5801" s="20">
        <v>873813.01</v>
      </c>
      <c r="F5801" s="38">
        <f>('ANNEXURE B &amp; C'!AP$90)</f>
        <v>2056079</v>
      </c>
      <c r="G5801" s="9" t="str">
        <f t="shared" si="180"/>
        <v/>
      </c>
      <c r="H5801" s="52">
        <f t="shared" si="181"/>
        <v>0.30039402448896985</v>
      </c>
    </row>
    <row r="5802" spans="1:8">
      <c r="A5802" s="48" t="str">
        <f>('ANNEXURE B &amp; C'!AP$3)</f>
        <v>440303</v>
      </c>
      <c r="B5802" s="2">
        <v>1061900</v>
      </c>
      <c r="C5802" s="2" t="s">
        <v>79</v>
      </c>
      <c r="D5802" s="20">
        <v>43200</v>
      </c>
      <c r="E5802" s="20">
        <v>18002.419999999998</v>
      </c>
      <c r="F5802" s="38">
        <f>('ANNEXURE B &amp; C'!AP$91)</f>
        <v>45315</v>
      </c>
      <c r="G5802" s="9" t="str">
        <f t="shared" si="180"/>
        <v/>
      </c>
      <c r="H5802" s="52">
        <f t="shared" si="181"/>
        <v>4.8958333333333333E-2</v>
      </c>
    </row>
    <row r="5803" spans="1:8">
      <c r="A5803" s="48" t="str">
        <f>('ANNEXURE B &amp; C'!AP$3)</f>
        <v>440303</v>
      </c>
      <c r="B5803" s="2">
        <v>1061902</v>
      </c>
      <c r="C5803" s="2" t="s">
        <v>80</v>
      </c>
      <c r="D5803" s="20">
        <v>80000</v>
      </c>
      <c r="E5803" s="20">
        <v>76895</v>
      </c>
      <c r="F5803" s="38">
        <f>('ANNEXURE B &amp; C'!AP$92)</f>
        <v>91900</v>
      </c>
      <c r="G5803" s="9" t="str">
        <f t="shared" si="180"/>
        <v/>
      </c>
      <c r="H5803" s="52">
        <f t="shared" si="181"/>
        <v>0.14874999999999999</v>
      </c>
    </row>
    <row r="5804" spans="1:8">
      <c r="A5804" s="48" t="str">
        <f>('ANNEXURE B &amp; C'!AP$3)</f>
        <v>440303</v>
      </c>
      <c r="B5804" s="2">
        <v>1061903</v>
      </c>
      <c r="C5804" s="2" t="s">
        <v>81</v>
      </c>
      <c r="D5804" s="20">
        <v>0</v>
      </c>
      <c r="E5804" s="20">
        <v>0</v>
      </c>
      <c r="F5804" s="38">
        <f>('ANNEXURE B &amp; C'!AP$93)</f>
        <v>0</v>
      </c>
      <c r="G5804" s="9" t="str">
        <f t="shared" si="180"/>
        <v/>
      </c>
      <c r="H5804" s="52" t="str">
        <f t="shared" si="181"/>
        <v/>
      </c>
    </row>
    <row r="5805" spans="1:8">
      <c r="A5805" s="48" t="str">
        <f>('ANNEXURE B &amp; C'!AP$3)</f>
        <v>440303</v>
      </c>
      <c r="B5805" s="2">
        <v>1061904</v>
      </c>
      <c r="C5805" s="2" t="s">
        <v>82</v>
      </c>
      <c r="D5805" s="20">
        <v>0</v>
      </c>
      <c r="E5805" s="20">
        <v>0</v>
      </c>
      <c r="F5805" s="38">
        <f>('ANNEXURE B &amp; C'!AP$94)</f>
        <v>0</v>
      </c>
      <c r="G5805" s="9" t="str">
        <f t="shared" si="180"/>
        <v/>
      </c>
      <c r="H5805" s="52" t="str">
        <f t="shared" si="181"/>
        <v/>
      </c>
    </row>
    <row r="5806" spans="1:8">
      <c r="A5806" s="48" t="str">
        <f>('ANNEXURE B &amp; C'!AP$3)</f>
        <v>440303</v>
      </c>
      <c r="B5806" s="2">
        <v>1062001</v>
      </c>
      <c r="C5806" s="2" t="s">
        <v>83</v>
      </c>
      <c r="D5806" s="20">
        <v>0</v>
      </c>
      <c r="E5806" s="20">
        <v>0</v>
      </c>
      <c r="F5806" s="38">
        <f>('ANNEXURE B &amp; C'!AP$95)</f>
        <v>0</v>
      </c>
      <c r="G5806" s="9" t="str">
        <f t="shared" si="180"/>
        <v/>
      </c>
      <c r="H5806" s="52" t="str">
        <f t="shared" si="181"/>
        <v/>
      </c>
    </row>
    <row r="5807" spans="1:8">
      <c r="A5807" s="48" t="str">
        <f>('ANNEXURE B &amp; C'!AP$3)</f>
        <v>440303</v>
      </c>
      <c r="B5807" s="2">
        <v>1062003</v>
      </c>
      <c r="C5807" s="2" t="s">
        <v>84</v>
      </c>
      <c r="D5807" s="20">
        <v>0</v>
      </c>
      <c r="E5807" s="20">
        <v>0</v>
      </c>
      <c r="F5807" s="38">
        <f>('ANNEXURE B &amp; C'!AP$96)</f>
        <v>0</v>
      </c>
      <c r="G5807" s="9" t="str">
        <f t="shared" si="180"/>
        <v/>
      </c>
      <c r="H5807" s="52" t="str">
        <f t="shared" si="181"/>
        <v/>
      </c>
    </row>
    <row r="5808" spans="1:8">
      <c r="A5808" s="48" t="str">
        <f>('ANNEXURE B &amp; C'!AP$3)</f>
        <v>440303</v>
      </c>
      <c r="B5808" s="2">
        <v>1062009</v>
      </c>
      <c r="C5808" s="2" t="s">
        <v>85</v>
      </c>
      <c r="D5808" s="20">
        <v>0</v>
      </c>
      <c r="E5808" s="20">
        <v>0</v>
      </c>
      <c r="F5808" s="38">
        <f>('ANNEXURE B &amp; C'!AP$97)</f>
        <v>0</v>
      </c>
      <c r="G5808" s="9" t="str">
        <f t="shared" si="180"/>
        <v/>
      </c>
      <c r="H5808" s="52" t="str">
        <f t="shared" si="181"/>
        <v/>
      </c>
    </row>
    <row r="5809" spans="1:8">
      <c r="A5809" s="48" t="str">
        <f>('ANNEXURE B &amp; C'!AP$3)</f>
        <v>440303</v>
      </c>
      <c r="B5809" s="2">
        <v>1062010</v>
      </c>
      <c r="C5809" s="2" t="s">
        <v>86</v>
      </c>
      <c r="D5809" s="20">
        <v>0</v>
      </c>
      <c r="E5809" s="20">
        <v>0</v>
      </c>
      <c r="F5809" s="38">
        <f>('ANNEXURE B &amp; C'!AP$98)</f>
        <v>0</v>
      </c>
      <c r="G5809" s="9" t="str">
        <f t="shared" si="180"/>
        <v/>
      </c>
      <c r="H5809" s="52" t="str">
        <f t="shared" si="181"/>
        <v/>
      </c>
    </row>
    <row r="5810" spans="1:8">
      <c r="A5810" s="48" t="str">
        <f>('ANNEXURE B &amp; C'!AP$3)</f>
        <v>440303</v>
      </c>
      <c r="B5810" s="2">
        <v>1062201</v>
      </c>
      <c r="C5810" s="2" t="s">
        <v>87</v>
      </c>
      <c r="D5810" s="20">
        <v>0</v>
      </c>
      <c r="E5810" s="20">
        <v>0</v>
      </c>
      <c r="F5810" s="38">
        <f>('ANNEXURE B &amp; C'!AP$99)</f>
        <v>0</v>
      </c>
      <c r="G5810" s="9" t="str">
        <f t="shared" si="180"/>
        <v/>
      </c>
      <c r="H5810" s="52" t="str">
        <f t="shared" si="181"/>
        <v/>
      </c>
    </row>
    <row r="5811" spans="1:8">
      <c r="A5811" s="48" t="str">
        <f>('ANNEXURE B &amp; C'!AP$3)</f>
        <v>440303</v>
      </c>
      <c r="B5811" s="3">
        <v>1066990</v>
      </c>
      <c r="C5811" s="3" t="s">
        <v>88</v>
      </c>
      <c r="D5811" s="39">
        <v>4119032</v>
      </c>
      <c r="E5811" s="39">
        <v>1962813.54</v>
      </c>
      <c r="F5811" s="39">
        <f>SUM(F5758:F5810)</f>
        <v>4308263</v>
      </c>
      <c r="G5811" s="9" t="str">
        <f t="shared" si="180"/>
        <v/>
      </c>
      <c r="H5811" s="52">
        <f t="shared" si="181"/>
        <v>4.5940648191128398E-2</v>
      </c>
    </row>
    <row r="5812" spans="1:8">
      <c r="B5812" s="1"/>
      <c r="C5812" s="1"/>
      <c r="D5812" s="31"/>
      <c r="E5812" s="31"/>
      <c r="F5812" s="31"/>
      <c r="G5812" s="9" t="str">
        <f t="shared" si="180"/>
        <v/>
      </c>
      <c r="H5812" s="52" t="str">
        <f t="shared" si="181"/>
        <v/>
      </c>
    </row>
    <row r="5813" spans="1:8">
      <c r="A5813" s="48" t="str">
        <f>('ANNEXURE B &amp; C'!AP$3)</f>
        <v>440303</v>
      </c>
      <c r="B5813" s="1">
        <v>1080000</v>
      </c>
      <c r="C5813" s="1" t="s">
        <v>89</v>
      </c>
      <c r="D5813" s="31"/>
      <c r="E5813" s="31"/>
      <c r="F5813" s="31"/>
      <c r="G5813" s="9" t="str">
        <f t="shared" si="180"/>
        <v/>
      </c>
      <c r="H5813" s="52" t="str">
        <f t="shared" si="181"/>
        <v/>
      </c>
    </row>
    <row r="5814" spans="1:8">
      <c r="A5814" s="48" t="str">
        <f>('ANNEXURE B &amp; C'!AP$3)</f>
        <v>440303</v>
      </c>
      <c r="B5814" s="2">
        <v>1088020</v>
      </c>
      <c r="C5814" s="2" t="s">
        <v>90</v>
      </c>
      <c r="D5814" s="20">
        <v>0</v>
      </c>
      <c r="E5814" s="20">
        <v>0</v>
      </c>
      <c r="F5814" s="38">
        <f>('ANNEXURE B &amp; C'!AP$103)</f>
        <v>0</v>
      </c>
      <c r="G5814" s="9" t="str">
        <f t="shared" si="180"/>
        <v/>
      </c>
      <c r="H5814" s="52" t="str">
        <f t="shared" si="181"/>
        <v/>
      </c>
    </row>
    <row r="5815" spans="1:8">
      <c r="A5815" s="48" t="str">
        <f>('ANNEXURE B &amp; C'!AP$3)</f>
        <v>440303</v>
      </c>
      <c r="B5815" s="2">
        <v>1088080</v>
      </c>
      <c r="C5815" s="2" t="s">
        <v>91</v>
      </c>
      <c r="D5815" s="20">
        <v>0</v>
      </c>
      <c r="E5815" s="20">
        <v>0</v>
      </c>
      <c r="F5815" s="38">
        <f>('ANNEXURE B &amp; C'!AP$104)</f>
        <v>0</v>
      </c>
      <c r="G5815" s="9" t="str">
        <f t="shared" si="180"/>
        <v/>
      </c>
      <c r="H5815" s="52" t="str">
        <f t="shared" si="181"/>
        <v/>
      </c>
    </row>
    <row r="5816" spans="1:8">
      <c r="A5816" s="48" t="str">
        <f>('ANNEXURE B &amp; C'!AP$3)</f>
        <v>440303</v>
      </c>
      <c r="B5816" s="2">
        <v>1088081</v>
      </c>
      <c r="C5816" s="2" t="s">
        <v>92</v>
      </c>
      <c r="D5816" s="20">
        <v>0</v>
      </c>
      <c r="E5816" s="20">
        <v>0</v>
      </c>
      <c r="F5816" s="38">
        <f>('ANNEXURE B &amp; C'!AP$105)</f>
        <v>0</v>
      </c>
      <c r="G5816" s="9" t="str">
        <f t="shared" si="180"/>
        <v/>
      </c>
      <c r="H5816" s="52" t="str">
        <f t="shared" si="181"/>
        <v/>
      </c>
    </row>
    <row r="5817" spans="1:8">
      <c r="A5817" s="48" t="str">
        <f>('ANNEXURE B &amp; C'!AP$3)</f>
        <v>440303</v>
      </c>
      <c r="B5817" s="2">
        <v>1088082</v>
      </c>
      <c r="C5817" s="2" t="s">
        <v>93</v>
      </c>
      <c r="D5817" s="20">
        <v>0</v>
      </c>
      <c r="E5817" s="20">
        <v>0</v>
      </c>
      <c r="F5817" s="38">
        <f>('ANNEXURE B &amp; C'!AP$106)</f>
        <v>0</v>
      </c>
      <c r="G5817" s="9" t="str">
        <f t="shared" si="180"/>
        <v/>
      </c>
      <c r="H5817" s="52" t="str">
        <f t="shared" si="181"/>
        <v/>
      </c>
    </row>
    <row r="5818" spans="1:8">
      <c r="A5818" s="48" t="str">
        <f>('ANNEXURE B &amp; C'!AP$3)</f>
        <v>440303</v>
      </c>
      <c r="B5818" s="2">
        <v>1088083</v>
      </c>
      <c r="C5818" s="2" t="s">
        <v>94</v>
      </c>
      <c r="D5818" s="20">
        <v>0</v>
      </c>
      <c r="E5818" s="20">
        <v>0</v>
      </c>
      <c r="F5818" s="38">
        <f>('ANNEXURE B &amp; C'!AP$107)</f>
        <v>0</v>
      </c>
      <c r="G5818" s="9" t="str">
        <f t="shared" si="180"/>
        <v/>
      </c>
      <c r="H5818" s="52" t="str">
        <f t="shared" si="181"/>
        <v/>
      </c>
    </row>
    <row r="5819" spans="1:8">
      <c r="A5819" s="48" t="str">
        <f>('ANNEXURE B &amp; C'!AP$3)</f>
        <v>440303</v>
      </c>
      <c r="B5819" s="2">
        <v>1088084</v>
      </c>
      <c r="C5819" s="2" t="s">
        <v>95</v>
      </c>
      <c r="D5819" s="20">
        <v>0</v>
      </c>
      <c r="E5819" s="20">
        <v>0</v>
      </c>
      <c r="F5819" s="38">
        <f>('ANNEXURE B &amp; C'!AP$108)</f>
        <v>0</v>
      </c>
      <c r="G5819" s="9" t="str">
        <f t="shared" si="180"/>
        <v/>
      </c>
      <c r="H5819" s="52" t="str">
        <f t="shared" si="181"/>
        <v/>
      </c>
    </row>
    <row r="5820" spans="1:8">
      <c r="A5820" s="48" t="str">
        <f>('ANNEXURE B &amp; C'!AP$3)</f>
        <v>440303</v>
      </c>
      <c r="B5820" s="2">
        <v>1088085</v>
      </c>
      <c r="C5820" s="2" t="s">
        <v>96</v>
      </c>
      <c r="D5820" s="20">
        <v>0</v>
      </c>
      <c r="E5820" s="20">
        <v>0</v>
      </c>
      <c r="F5820" s="38">
        <f>('ANNEXURE B &amp; C'!AP$109)</f>
        <v>0</v>
      </c>
      <c r="G5820" s="9" t="str">
        <f t="shared" si="180"/>
        <v/>
      </c>
      <c r="H5820" s="52" t="str">
        <f t="shared" si="181"/>
        <v/>
      </c>
    </row>
    <row r="5821" spans="1:8">
      <c r="A5821" s="48" t="str">
        <f>('ANNEXURE B &amp; C'!AP$3)</f>
        <v>440303</v>
      </c>
      <c r="B5821" s="2">
        <v>1088110</v>
      </c>
      <c r="C5821" s="2" t="s">
        <v>61</v>
      </c>
      <c r="D5821" s="20">
        <v>0</v>
      </c>
      <c r="E5821" s="20">
        <v>0</v>
      </c>
      <c r="F5821" s="38">
        <f>('ANNEXURE B &amp; C'!AP$110)</f>
        <v>0</v>
      </c>
      <c r="G5821" s="9" t="str">
        <f t="shared" si="180"/>
        <v/>
      </c>
      <c r="H5821" s="52" t="str">
        <f t="shared" si="181"/>
        <v/>
      </c>
    </row>
    <row r="5822" spans="1:8">
      <c r="A5822" s="48" t="str">
        <f>('ANNEXURE B &amp; C'!AP$3)</f>
        <v>440303</v>
      </c>
      <c r="B5822" s="2">
        <v>1088180</v>
      </c>
      <c r="C5822" s="2" t="s">
        <v>97</v>
      </c>
      <c r="D5822" s="20">
        <v>0</v>
      </c>
      <c r="E5822" s="20">
        <v>0</v>
      </c>
      <c r="F5822" s="38">
        <f>('ANNEXURE B &amp; C'!AP$111)</f>
        <v>0</v>
      </c>
      <c r="G5822" s="9" t="str">
        <f t="shared" si="180"/>
        <v/>
      </c>
      <c r="H5822" s="52" t="str">
        <f t="shared" si="181"/>
        <v/>
      </c>
    </row>
    <row r="5823" spans="1:8">
      <c r="A5823" s="48" t="str">
        <f>('ANNEXURE B &amp; C'!AP$3)</f>
        <v>440303</v>
      </c>
      <c r="B5823" s="3">
        <v>1088990</v>
      </c>
      <c r="C5823" s="3" t="s">
        <v>98</v>
      </c>
      <c r="D5823" s="39">
        <v>0</v>
      </c>
      <c r="E5823" s="39">
        <v>0</v>
      </c>
      <c r="F5823" s="39">
        <f>SUM(F5813:F5822)</f>
        <v>0</v>
      </c>
      <c r="G5823" s="9" t="str">
        <f t="shared" si="180"/>
        <v/>
      </c>
      <c r="H5823" s="52" t="str">
        <f t="shared" si="181"/>
        <v/>
      </c>
    </row>
    <row r="5824" spans="1:8">
      <c r="B5824" s="1"/>
      <c r="C5824" s="1"/>
      <c r="D5824" s="31"/>
      <c r="E5824" s="31"/>
      <c r="F5824" s="31"/>
      <c r="G5824" s="9" t="str">
        <f t="shared" si="180"/>
        <v/>
      </c>
      <c r="H5824" s="52" t="str">
        <f t="shared" si="181"/>
        <v/>
      </c>
    </row>
    <row r="5825" spans="1:8" ht="15.75" thickBot="1">
      <c r="A5825" s="48" t="str">
        <f>('ANNEXURE B &amp; C'!AP$3)</f>
        <v>440303</v>
      </c>
      <c r="B5825" s="4">
        <v>1089995</v>
      </c>
      <c r="C5825" s="4" t="s">
        <v>99</v>
      </c>
      <c r="D5825" s="40">
        <v>4119032</v>
      </c>
      <c r="E5825" s="40">
        <v>1962813.54</v>
      </c>
      <c r="F5825" s="40">
        <f>SUM(F5823+F5811)</f>
        <v>4308263</v>
      </c>
      <c r="G5825" s="9" t="str">
        <f t="shared" si="180"/>
        <v/>
      </c>
      <c r="H5825" s="52">
        <f t="shared" si="181"/>
        <v>4.5940648191128398E-2</v>
      </c>
    </row>
    <row r="5826" spans="1:8" ht="15.75" thickTop="1">
      <c r="B5826" s="1"/>
      <c r="C5826" s="1"/>
      <c r="D5826" s="31"/>
      <c r="E5826" s="31"/>
      <c r="F5826" s="31"/>
      <c r="G5826" s="9" t="str">
        <f t="shared" si="180"/>
        <v/>
      </c>
      <c r="H5826" s="52" t="str">
        <f t="shared" si="181"/>
        <v/>
      </c>
    </row>
    <row r="5827" spans="1:8">
      <c r="A5827" s="48" t="str">
        <f>('ANNEXURE B &amp; C'!AP$3)</f>
        <v>440303</v>
      </c>
      <c r="B5827" s="1">
        <v>1100000</v>
      </c>
      <c r="C5827" s="1" t="s">
        <v>100</v>
      </c>
      <c r="D5827" s="31"/>
      <c r="E5827" s="31"/>
      <c r="F5827" s="31"/>
      <c r="G5827" s="9" t="str">
        <f t="shared" si="180"/>
        <v/>
      </c>
      <c r="H5827" s="52" t="str">
        <f t="shared" si="181"/>
        <v/>
      </c>
    </row>
    <row r="5828" spans="1:8">
      <c r="A5828" s="48" t="str">
        <f>('ANNEXURE B &amp; C'!AP$3)</f>
        <v>440303</v>
      </c>
      <c r="B5828" s="2">
        <v>1101200</v>
      </c>
      <c r="C5828" s="2" t="s">
        <v>101</v>
      </c>
      <c r="D5828" s="20">
        <v>0</v>
      </c>
      <c r="E5828" s="20">
        <v>0</v>
      </c>
      <c r="F5828" s="38">
        <f>('ANNEXURE B &amp; C'!AP$117)</f>
        <v>0</v>
      </c>
      <c r="G5828" s="9" t="str">
        <f t="shared" si="180"/>
        <v/>
      </c>
      <c r="H5828" s="52" t="str">
        <f t="shared" si="181"/>
        <v/>
      </c>
    </row>
    <row r="5829" spans="1:8">
      <c r="A5829" s="48" t="str">
        <f>('ANNEXURE B &amp; C'!AP$3)</f>
        <v>440303</v>
      </c>
      <c r="B5829" s="2">
        <v>1101201</v>
      </c>
      <c r="C5829" s="2" t="s">
        <v>102</v>
      </c>
      <c r="D5829" s="20">
        <v>0</v>
      </c>
      <c r="E5829" s="20">
        <v>0</v>
      </c>
      <c r="F5829" s="38">
        <f>('ANNEXURE B &amp; C'!AP$118)</f>
        <v>0</v>
      </c>
      <c r="G5829" s="9" t="str">
        <f t="shared" si="180"/>
        <v/>
      </c>
      <c r="H5829" s="52" t="str">
        <f t="shared" si="181"/>
        <v/>
      </c>
    </row>
    <row r="5830" spans="1:8">
      <c r="A5830" s="48" t="str">
        <f>('ANNEXURE B &amp; C'!AP$3)</f>
        <v>440303</v>
      </c>
      <c r="B5830" s="2">
        <v>1101203</v>
      </c>
      <c r="C5830" s="2" t="s">
        <v>103</v>
      </c>
      <c r="D5830" s="20">
        <v>204330</v>
      </c>
      <c r="E5830" s="20">
        <v>52668.82</v>
      </c>
      <c r="F5830" s="38">
        <f>('ANNEXURE B &amp; C'!AP$119)</f>
        <v>105339</v>
      </c>
      <c r="G5830" s="9" t="str">
        <f t="shared" si="180"/>
        <v/>
      </c>
      <c r="H5830" s="52">
        <f t="shared" si="181"/>
        <v>-0.48446630450741446</v>
      </c>
    </row>
    <row r="5831" spans="1:8">
      <c r="A5831" s="48" t="str">
        <f>('ANNEXURE B &amp; C'!AP$3)</f>
        <v>440303</v>
      </c>
      <c r="B5831" s="2">
        <v>1101204</v>
      </c>
      <c r="C5831" s="2" t="s">
        <v>104</v>
      </c>
      <c r="D5831" s="20">
        <v>0</v>
      </c>
      <c r="E5831" s="20">
        <v>0</v>
      </c>
      <c r="F5831" s="38">
        <f>('ANNEXURE B &amp; C'!AP$120)</f>
        <v>0</v>
      </c>
      <c r="G5831" s="9" t="str">
        <f t="shared" si="180"/>
        <v/>
      </c>
      <c r="H5831" s="52" t="str">
        <f t="shared" si="181"/>
        <v/>
      </c>
    </row>
    <row r="5832" spans="1:8" ht="15.75" thickBot="1">
      <c r="A5832" s="48" t="str">
        <f>('ANNEXURE B &amp; C'!AP$3)</f>
        <v>440303</v>
      </c>
      <c r="B5832" s="4">
        <v>1109995</v>
      </c>
      <c r="C5832" s="4" t="s">
        <v>105</v>
      </c>
      <c r="D5832" s="40">
        <v>204330</v>
      </c>
      <c r="E5832" s="40">
        <v>52668.82</v>
      </c>
      <c r="F5832" s="40">
        <f>SUM(F5828:F5831)</f>
        <v>105339</v>
      </c>
      <c r="G5832" s="9" t="str">
        <f t="shared" si="180"/>
        <v/>
      </c>
      <c r="H5832" s="52">
        <f t="shared" si="181"/>
        <v>-0.48446630450741446</v>
      </c>
    </row>
    <row r="5833" spans="1:8" ht="15.75" thickTop="1">
      <c r="B5833" s="1"/>
      <c r="C5833" s="1"/>
      <c r="D5833" s="31"/>
      <c r="E5833" s="31"/>
      <c r="F5833" s="31"/>
      <c r="G5833" s="9" t="str">
        <f t="shared" si="180"/>
        <v/>
      </c>
      <c r="H5833" s="52" t="str">
        <f t="shared" si="181"/>
        <v/>
      </c>
    </row>
    <row r="5834" spans="1:8">
      <c r="A5834" s="48" t="str">
        <f>('ANNEXURE B &amp; C'!AP$3)</f>
        <v>440303</v>
      </c>
      <c r="B5834" s="1">
        <v>1120000</v>
      </c>
      <c r="C5834" s="1" t="s">
        <v>106</v>
      </c>
      <c r="D5834" s="31"/>
      <c r="E5834" s="31"/>
      <c r="F5834" s="31"/>
      <c r="G5834" s="9" t="str">
        <f t="shared" ref="G5834:G5897" si="182">IF(E5834&lt;0.01,"",IF(E5834&gt;F5834,"BUDGET ERROR - INSUFICIENT",""))</f>
        <v/>
      </c>
      <c r="H5834" s="52" t="str">
        <f t="shared" ref="H5834:H5897" si="183">IF(F5834&lt;0.1,"",IF(D5834=0,"NO ORIGINAL BUDGET",(F5834-D5834)/D5834))</f>
        <v/>
      </c>
    </row>
    <row r="5835" spans="1:8">
      <c r="A5835" s="48" t="str">
        <f>('ANNEXURE B &amp; C'!AP$3)</f>
        <v>440303</v>
      </c>
      <c r="B5835" s="2">
        <v>1120300</v>
      </c>
      <c r="C5835" s="2" t="s">
        <v>106</v>
      </c>
      <c r="D5835" s="20">
        <v>0</v>
      </c>
      <c r="E5835" s="20">
        <v>0</v>
      </c>
      <c r="F5835" s="38">
        <f>('ANNEXURE B &amp; C'!AP$124)</f>
        <v>0</v>
      </c>
      <c r="G5835" s="9" t="str">
        <f t="shared" si="182"/>
        <v/>
      </c>
      <c r="H5835" s="52" t="str">
        <f t="shared" si="183"/>
        <v/>
      </c>
    </row>
    <row r="5836" spans="1:8" ht="15.75" thickBot="1">
      <c r="A5836" s="48" t="str">
        <f>('ANNEXURE B &amp; C'!AP$3)</f>
        <v>440303</v>
      </c>
      <c r="B5836" s="4">
        <v>1129990</v>
      </c>
      <c r="C5836" s="4" t="s">
        <v>107</v>
      </c>
      <c r="D5836" s="40">
        <v>0</v>
      </c>
      <c r="E5836" s="40">
        <v>0</v>
      </c>
      <c r="F5836" s="40">
        <f>SUM(F5834:F5835)</f>
        <v>0</v>
      </c>
      <c r="G5836" s="9" t="str">
        <f t="shared" si="182"/>
        <v/>
      </c>
      <c r="H5836" s="52" t="str">
        <f t="shared" si="183"/>
        <v/>
      </c>
    </row>
    <row r="5837" spans="1:8" ht="15.75" thickTop="1">
      <c r="B5837" s="1"/>
      <c r="C5837" s="1"/>
      <c r="D5837" s="31"/>
      <c r="E5837" s="31"/>
      <c r="F5837" s="31"/>
      <c r="G5837" s="9" t="str">
        <f t="shared" si="182"/>
        <v/>
      </c>
      <c r="H5837" s="52" t="str">
        <f t="shared" si="183"/>
        <v/>
      </c>
    </row>
    <row r="5838" spans="1:8">
      <c r="A5838" s="48" t="str">
        <f>('ANNEXURE B &amp; C'!AP$3)</f>
        <v>440303</v>
      </c>
      <c r="B5838" s="1">
        <v>1130000</v>
      </c>
      <c r="C5838" s="1" t="s">
        <v>108</v>
      </c>
      <c r="D5838" s="31"/>
      <c r="E5838" s="31"/>
      <c r="F5838" s="31"/>
      <c r="G5838" s="9" t="str">
        <f t="shared" si="182"/>
        <v/>
      </c>
      <c r="H5838" s="52" t="str">
        <f t="shared" si="183"/>
        <v/>
      </c>
    </row>
    <row r="5839" spans="1:8">
      <c r="A5839" s="48" t="str">
        <f>('ANNEXURE B &amp; C'!AP$3)</f>
        <v>440303</v>
      </c>
      <c r="B5839" s="2">
        <v>1130200</v>
      </c>
      <c r="C5839" s="2" t="s">
        <v>109</v>
      </c>
      <c r="D5839" s="20">
        <v>0</v>
      </c>
      <c r="E5839" s="20">
        <v>0</v>
      </c>
      <c r="F5839" s="38">
        <f>('ANNEXURE B &amp; C'!AP$128)</f>
        <v>0</v>
      </c>
      <c r="G5839" s="9" t="str">
        <f t="shared" si="182"/>
        <v/>
      </c>
      <c r="H5839" s="52" t="str">
        <f t="shared" si="183"/>
        <v/>
      </c>
    </row>
    <row r="5840" spans="1:8">
      <c r="A5840" s="48" t="str">
        <f>('ANNEXURE B &amp; C'!AP$3)</f>
        <v>440303</v>
      </c>
      <c r="B5840" s="2">
        <v>1130201</v>
      </c>
      <c r="C5840" s="2" t="s">
        <v>110</v>
      </c>
      <c r="D5840" s="20">
        <v>0</v>
      </c>
      <c r="E5840" s="20">
        <v>0</v>
      </c>
      <c r="F5840" s="38">
        <f>('ANNEXURE B &amp; C'!AP$129)</f>
        <v>0</v>
      </c>
      <c r="G5840" s="9" t="str">
        <f t="shared" si="182"/>
        <v/>
      </c>
      <c r="H5840" s="52" t="str">
        <f t="shared" si="183"/>
        <v/>
      </c>
    </row>
    <row r="5841" spans="1:8" ht="15.75" thickBot="1">
      <c r="A5841" s="48" t="str">
        <f>('ANNEXURE B &amp; C'!AP$3)</f>
        <v>440303</v>
      </c>
      <c r="B5841" s="4">
        <v>1139995</v>
      </c>
      <c r="C5841" s="4" t="s">
        <v>111</v>
      </c>
      <c r="D5841" s="40">
        <v>0</v>
      </c>
      <c r="E5841" s="40">
        <v>0</v>
      </c>
      <c r="F5841" s="40">
        <f>SUM(F5838:F5840)</f>
        <v>0</v>
      </c>
      <c r="G5841" s="9" t="str">
        <f t="shared" si="182"/>
        <v/>
      </c>
      <c r="H5841" s="52" t="str">
        <f t="shared" si="183"/>
        <v/>
      </c>
    </row>
    <row r="5842" spans="1:8" ht="15.75" thickTop="1">
      <c r="B5842" s="1"/>
      <c r="C5842" s="1"/>
      <c r="D5842" s="31"/>
      <c r="E5842" s="31"/>
      <c r="F5842" s="31"/>
      <c r="G5842" s="9" t="str">
        <f t="shared" si="182"/>
        <v/>
      </c>
      <c r="H5842" s="52" t="str">
        <f t="shared" si="183"/>
        <v/>
      </c>
    </row>
    <row r="5843" spans="1:8" ht="15.75" thickBot="1">
      <c r="A5843" s="48" t="str">
        <f>('ANNEXURE B &amp; C'!AP$3)</f>
        <v>440303</v>
      </c>
      <c r="B5843" s="5">
        <v>1199998</v>
      </c>
      <c r="C5843" s="5" t="s">
        <v>112</v>
      </c>
      <c r="D5843" s="41">
        <v>7664646</v>
      </c>
      <c r="E5843" s="41">
        <v>4074977.18</v>
      </c>
      <c r="F5843" s="41">
        <f>SUM(F5841+F5836+F5832+F5825+F5753)</f>
        <v>8514631</v>
      </c>
      <c r="G5843" s="9" t="str">
        <f t="shared" si="182"/>
        <v/>
      </c>
      <c r="H5843" s="52">
        <f t="shared" si="183"/>
        <v>0.11089683724466858</v>
      </c>
    </row>
    <row r="5844" spans="1:8">
      <c r="B5844" s="1"/>
      <c r="C5844" s="1"/>
      <c r="D5844" s="31"/>
      <c r="E5844" s="31"/>
      <c r="F5844" s="31"/>
      <c r="G5844" s="9" t="str">
        <f t="shared" si="182"/>
        <v/>
      </c>
      <c r="H5844" s="52" t="str">
        <f t="shared" si="183"/>
        <v/>
      </c>
    </row>
    <row r="5845" spans="1:8">
      <c r="A5845" s="48" t="str">
        <f>('ANNEXURE B &amp; C'!AP$3)</f>
        <v>440303</v>
      </c>
      <c r="B5845" s="1">
        <v>2200000</v>
      </c>
      <c r="C5845" s="1" t="s">
        <v>113</v>
      </c>
      <c r="D5845" s="31"/>
      <c r="E5845" s="31"/>
      <c r="F5845" s="31"/>
      <c r="G5845" s="9" t="str">
        <f t="shared" si="182"/>
        <v/>
      </c>
      <c r="H5845" s="52" t="str">
        <f t="shared" si="183"/>
        <v/>
      </c>
    </row>
    <row r="5846" spans="1:8">
      <c r="B5846" s="1"/>
      <c r="C5846" s="1"/>
      <c r="D5846" s="31"/>
      <c r="E5846" s="31"/>
      <c r="F5846" s="31"/>
      <c r="G5846" s="9" t="str">
        <f t="shared" si="182"/>
        <v/>
      </c>
      <c r="H5846" s="52" t="str">
        <f t="shared" si="183"/>
        <v/>
      </c>
    </row>
    <row r="5847" spans="1:8">
      <c r="A5847" s="48" t="str">
        <f>('ANNEXURE B &amp; C'!AP$3)</f>
        <v>440303</v>
      </c>
      <c r="B5847" s="1">
        <v>2230000</v>
      </c>
      <c r="C5847" s="1" t="s">
        <v>114</v>
      </c>
      <c r="D5847" s="31"/>
      <c r="E5847" s="31"/>
      <c r="F5847" s="31"/>
      <c r="G5847" s="9" t="str">
        <f t="shared" si="182"/>
        <v/>
      </c>
      <c r="H5847" s="52" t="str">
        <f t="shared" si="183"/>
        <v/>
      </c>
    </row>
    <row r="5848" spans="1:8">
      <c r="A5848" s="48" t="str">
        <f>('ANNEXURE B &amp; C'!AP$3)</f>
        <v>440303</v>
      </c>
      <c r="B5848" s="2">
        <v>2231202</v>
      </c>
      <c r="C5848" s="2" t="s">
        <v>115</v>
      </c>
      <c r="D5848" s="20">
        <v>0</v>
      </c>
      <c r="E5848" s="20">
        <v>0</v>
      </c>
      <c r="F5848" s="38">
        <f>('ANNEXURE B &amp; C'!AP$137)</f>
        <v>0</v>
      </c>
      <c r="G5848" s="9" t="str">
        <f t="shared" si="182"/>
        <v/>
      </c>
      <c r="H5848" s="52" t="str">
        <f t="shared" si="183"/>
        <v/>
      </c>
    </row>
    <row r="5849" spans="1:8">
      <c r="A5849" s="48" t="str">
        <f>('ANNEXURE B &amp; C'!AP$3)</f>
        <v>440303</v>
      </c>
      <c r="B5849" s="2">
        <v>2231900</v>
      </c>
      <c r="C5849" s="2" t="s">
        <v>116</v>
      </c>
      <c r="D5849" s="20">
        <v>0</v>
      </c>
      <c r="E5849" s="20">
        <v>0</v>
      </c>
      <c r="F5849" s="38">
        <f>('ANNEXURE B &amp; C'!AP$138)</f>
        <v>0</v>
      </c>
      <c r="G5849" s="9" t="str">
        <f t="shared" si="182"/>
        <v/>
      </c>
      <c r="H5849" s="52" t="str">
        <f t="shared" si="183"/>
        <v/>
      </c>
    </row>
    <row r="5850" spans="1:8">
      <c r="A5850" s="48" t="str">
        <f>('ANNEXURE B &amp; C'!AP$3)</f>
        <v>440303</v>
      </c>
      <c r="B5850" s="3">
        <v>2239995</v>
      </c>
      <c r="C5850" s="3" t="s">
        <v>117</v>
      </c>
      <c r="D5850" s="39">
        <v>0</v>
      </c>
      <c r="E5850" s="39">
        <v>0</v>
      </c>
      <c r="F5850" s="39">
        <f>SUM(F5848:F5849)</f>
        <v>0</v>
      </c>
      <c r="G5850" s="9" t="str">
        <f t="shared" si="182"/>
        <v/>
      </c>
      <c r="H5850" s="52" t="str">
        <f t="shared" si="183"/>
        <v/>
      </c>
    </row>
    <row r="5851" spans="1:8">
      <c r="B5851" s="1"/>
      <c r="C5851" s="1"/>
      <c r="D5851" s="31"/>
      <c r="E5851" s="31"/>
      <c r="F5851" s="31"/>
      <c r="G5851" s="9" t="str">
        <f t="shared" si="182"/>
        <v/>
      </c>
      <c r="H5851" s="52" t="str">
        <f t="shared" si="183"/>
        <v/>
      </c>
    </row>
    <row r="5852" spans="1:8">
      <c r="A5852" s="48" t="str">
        <f>('ANNEXURE B &amp; C'!AP$3)</f>
        <v>440303</v>
      </c>
      <c r="B5852" s="1">
        <v>2240000</v>
      </c>
      <c r="C5852" s="1" t="s">
        <v>118</v>
      </c>
      <c r="D5852" s="31"/>
      <c r="E5852" s="31"/>
      <c r="F5852" s="31"/>
      <c r="G5852" s="9" t="str">
        <f t="shared" si="182"/>
        <v/>
      </c>
      <c r="H5852" s="52" t="str">
        <f t="shared" si="183"/>
        <v/>
      </c>
    </row>
    <row r="5853" spans="1:8">
      <c r="A5853" s="48" t="str">
        <f>('ANNEXURE B &amp; C'!AP$3)</f>
        <v>440303</v>
      </c>
      <c r="B5853" s="2">
        <v>2240001</v>
      </c>
      <c r="C5853" s="2" t="s">
        <v>119</v>
      </c>
      <c r="D5853" s="20">
        <v>0</v>
      </c>
      <c r="E5853" s="20">
        <v>0</v>
      </c>
      <c r="F5853" s="38">
        <f>('ANNEXURE B &amp; C'!AP$142)</f>
        <v>0</v>
      </c>
      <c r="G5853" s="9" t="str">
        <f t="shared" si="182"/>
        <v/>
      </c>
      <c r="H5853" s="52" t="str">
        <f t="shared" si="183"/>
        <v/>
      </c>
    </row>
    <row r="5854" spans="1:8">
      <c r="A5854" s="48" t="str">
        <f>('ANNEXURE B &amp; C'!AP$3)</f>
        <v>440303</v>
      </c>
      <c r="B5854" s="2">
        <v>2240002</v>
      </c>
      <c r="C5854" s="2" t="s">
        <v>120</v>
      </c>
      <c r="D5854" s="20">
        <v>0</v>
      </c>
      <c r="E5854" s="20">
        <v>0</v>
      </c>
      <c r="F5854" s="38">
        <f>('ANNEXURE B &amp; C'!AP$143)</f>
        <v>0</v>
      </c>
      <c r="G5854" s="9" t="str">
        <f t="shared" si="182"/>
        <v/>
      </c>
      <c r="H5854" s="52" t="str">
        <f t="shared" si="183"/>
        <v/>
      </c>
    </row>
    <row r="5855" spans="1:8">
      <c r="A5855" s="48" t="str">
        <f>('ANNEXURE B &amp; C'!AP$3)</f>
        <v>440303</v>
      </c>
      <c r="B5855" s="2">
        <v>2240400</v>
      </c>
      <c r="C5855" s="2" t="s">
        <v>121</v>
      </c>
      <c r="D5855" s="20">
        <v>0</v>
      </c>
      <c r="E5855" s="20">
        <v>0</v>
      </c>
      <c r="F5855" s="38">
        <f>('ANNEXURE B &amp; C'!AP$144)</f>
        <v>0</v>
      </c>
      <c r="G5855" s="9" t="str">
        <f t="shared" si="182"/>
        <v/>
      </c>
      <c r="H5855" s="52" t="str">
        <f t="shared" si="183"/>
        <v/>
      </c>
    </row>
    <row r="5856" spans="1:8">
      <c r="A5856" s="48" t="str">
        <f>('ANNEXURE B &amp; C'!AP$3)</f>
        <v>440303</v>
      </c>
      <c r="B5856" s="2">
        <v>2240500</v>
      </c>
      <c r="C5856" s="2" t="s">
        <v>122</v>
      </c>
      <c r="D5856" s="20">
        <v>0</v>
      </c>
      <c r="E5856" s="20">
        <v>0</v>
      </c>
      <c r="F5856" s="38">
        <f>('ANNEXURE B &amp; C'!AP$145)</f>
        <v>0</v>
      </c>
      <c r="G5856" s="9" t="str">
        <f t="shared" si="182"/>
        <v/>
      </c>
      <c r="H5856" s="52" t="str">
        <f t="shared" si="183"/>
        <v/>
      </c>
    </row>
    <row r="5857" spans="1:8">
      <c r="A5857" s="48" t="str">
        <f>('ANNEXURE B &amp; C'!AP$3)</f>
        <v>440303</v>
      </c>
      <c r="B5857" s="3">
        <v>2249995</v>
      </c>
      <c r="C5857" s="3" t="s">
        <v>123</v>
      </c>
      <c r="D5857" s="39">
        <v>0</v>
      </c>
      <c r="E5857" s="39">
        <v>0</v>
      </c>
      <c r="F5857" s="39">
        <f>SUM(F5853:F5856)</f>
        <v>0</v>
      </c>
      <c r="G5857" s="9" t="str">
        <f t="shared" si="182"/>
        <v/>
      </c>
      <c r="H5857" s="52" t="str">
        <f t="shared" si="183"/>
        <v/>
      </c>
    </row>
    <row r="5858" spans="1:8">
      <c r="B5858" s="1"/>
      <c r="C5858" s="1"/>
      <c r="D5858" s="31"/>
      <c r="E5858" s="31"/>
      <c r="F5858" s="31"/>
      <c r="G5858" s="9" t="str">
        <f t="shared" si="182"/>
        <v/>
      </c>
      <c r="H5858" s="52" t="str">
        <f t="shared" si="183"/>
        <v/>
      </c>
    </row>
    <row r="5859" spans="1:8">
      <c r="A5859" s="48" t="str">
        <f>('ANNEXURE B &amp; C'!AP$3)</f>
        <v>440303</v>
      </c>
      <c r="B5859" s="1">
        <v>2260000</v>
      </c>
      <c r="C5859" s="1" t="s">
        <v>124</v>
      </c>
      <c r="D5859" s="31"/>
      <c r="E5859" s="31"/>
      <c r="F5859" s="31"/>
      <c r="G5859" s="9" t="str">
        <f t="shared" si="182"/>
        <v/>
      </c>
      <c r="H5859" s="52" t="str">
        <f t="shared" si="183"/>
        <v/>
      </c>
    </row>
    <row r="5860" spans="1:8">
      <c r="A5860" s="48" t="str">
        <f>('ANNEXURE B &amp; C'!AP$3)</f>
        <v>440303</v>
      </c>
      <c r="B5860" s="2">
        <v>2260806</v>
      </c>
      <c r="C5860" s="2" t="s">
        <v>125</v>
      </c>
      <c r="D5860" s="20">
        <v>0</v>
      </c>
      <c r="E5860" s="20">
        <v>0</v>
      </c>
      <c r="F5860" s="38">
        <f>('ANNEXURE B &amp; C'!AP$149)</f>
        <v>0</v>
      </c>
      <c r="G5860" s="9" t="str">
        <f t="shared" si="182"/>
        <v/>
      </c>
      <c r="H5860" s="52" t="str">
        <f t="shared" si="183"/>
        <v/>
      </c>
    </row>
    <row r="5861" spans="1:8">
      <c r="A5861" s="48" t="str">
        <f>('ANNEXURE B &amp; C'!AP$3)</f>
        <v>440303</v>
      </c>
      <c r="B5861" s="2">
        <v>2260808</v>
      </c>
      <c r="C5861" s="2" t="s">
        <v>126</v>
      </c>
      <c r="D5861" s="20">
        <v>0</v>
      </c>
      <c r="E5861" s="20">
        <v>0</v>
      </c>
      <c r="F5861" s="38">
        <f>('ANNEXURE B &amp; C'!AP$150)</f>
        <v>0</v>
      </c>
      <c r="G5861" s="9" t="str">
        <f t="shared" si="182"/>
        <v/>
      </c>
      <c r="H5861" s="52" t="str">
        <f t="shared" si="183"/>
        <v/>
      </c>
    </row>
    <row r="5862" spans="1:8">
      <c r="A5862" s="48" t="str">
        <f>('ANNEXURE B &amp; C'!AP$3)</f>
        <v>440303</v>
      </c>
      <c r="B5862" s="2">
        <v>2260810</v>
      </c>
      <c r="C5862" s="2" t="s">
        <v>127</v>
      </c>
      <c r="D5862" s="20">
        <v>0</v>
      </c>
      <c r="E5862" s="20">
        <v>0</v>
      </c>
      <c r="F5862" s="38">
        <f>('ANNEXURE B &amp; C'!AP$151)</f>
        <v>0</v>
      </c>
      <c r="G5862" s="9" t="str">
        <f t="shared" si="182"/>
        <v/>
      </c>
      <c r="H5862" s="52" t="str">
        <f t="shared" si="183"/>
        <v/>
      </c>
    </row>
    <row r="5863" spans="1:8">
      <c r="A5863" s="48" t="str">
        <f>('ANNEXURE B &amp; C'!AP$3)</f>
        <v>440303</v>
      </c>
      <c r="B5863" s="3">
        <v>2269995</v>
      </c>
      <c r="C5863" s="3" t="s">
        <v>128</v>
      </c>
      <c r="D5863" s="39">
        <v>0</v>
      </c>
      <c r="E5863" s="39">
        <v>0</v>
      </c>
      <c r="F5863" s="39">
        <f>SUM(F5860:F5862)</f>
        <v>0</v>
      </c>
      <c r="G5863" s="9" t="str">
        <f t="shared" si="182"/>
        <v/>
      </c>
      <c r="H5863" s="52" t="str">
        <f t="shared" si="183"/>
        <v/>
      </c>
    </row>
    <row r="5864" spans="1:8">
      <c r="B5864" s="1"/>
      <c r="C5864" s="1"/>
      <c r="D5864" s="31"/>
      <c r="E5864" s="31"/>
      <c r="F5864" s="31"/>
      <c r="G5864" s="9" t="str">
        <f t="shared" si="182"/>
        <v/>
      </c>
      <c r="H5864" s="52" t="str">
        <f t="shared" si="183"/>
        <v/>
      </c>
    </row>
    <row r="5865" spans="1:8">
      <c r="A5865" s="48" t="str">
        <f>('ANNEXURE B &amp; C'!AP$3)</f>
        <v>440303</v>
      </c>
      <c r="B5865" s="1">
        <v>2270000</v>
      </c>
      <c r="C5865" s="1" t="s">
        <v>129</v>
      </c>
      <c r="D5865" s="31"/>
      <c r="E5865" s="31"/>
      <c r="F5865" s="31"/>
      <c r="G5865" s="9" t="str">
        <f t="shared" si="182"/>
        <v/>
      </c>
      <c r="H5865" s="52" t="str">
        <f t="shared" si="183"/>
        <v/>
      </c>
    </row>
    <row r="5866" spans="1:8">
      <c r="A5866" s="48" t="str">
        <f>('ANNEXURE B &amp; C'!AP$3)</f>
        <v>440303</v>
      </c>
      <c r="B5866" s="2">
        <v>2271701</v>
      </c>
      <c r="C5866" s="2" t="s">
        <v>130</v>
      </c>
      <c r="D5866" s="20">
        <v>0</v>
      </c>
      <c r="E5866" s="20">
        <v>0</v>
      </c>
      <c r="F5866" s="38">
        <f>('ANNEXURE B &amp; C'!AP$155)</f>
        <v>0</v>
      </c>
      <c r="G5866" s="9" t="str">
        <f t="shared" si="182"/>
        <v/>
      </c>
      <c r="H5866" s="52" t="str">
        <f t="shared" si="183"/>
        <v/>
      </c>
    </row>
    <row r="5867" spans="1:8">
      <c r="A5867" s="48" t="str">
        <f>('ANNEXURE B &amp; C'!AP$3)</f>
        <v>440303</v>
      </c>
      <c r="B5867" s="2">
        <v>2271702</v>
      </c>
      <c r="C5867" s="2" t="s">
        <v>131</v>
      </c>
      <c r="D5867" s="20">
        <v>0</v>
      </c>
      <c r="E5867" s="20">
        <v>0</v>
      </c>
      <c r="F5867" s="38">
        <f>('ANNEXURE B &amp; C'!AP$156)</f>
        <v>0</v>
      </c>
      <c r="G5867" s="9" t="str">
        <f t="shared" si="182"/>
        <v/>
      </c>
      <c r="H5867" s="52" t="str">
        <f t="shared" si="183"/>
        <v/>
      </c>
    </row>
    <row r="5868" spans="1:8">
      <c r="A5868" s="48" t="str">
        <f>('ANNEXURE B &amp; C'!AP$3)</f>
        <v>440303</v>
      </c>
      <c r="B5868" s="2">
        <v>2271703</v>
      </c>
      <c r="C5868" s="2" t="s">
        <v>132</v>
      </c>
      <c r="D5868" s="20">
        <v>0</v>
      </c>
      <c r="E5868" s="20">
        <v>0</v>
      </c>
      <c r="F5868" s="38">
        <f>('ANNEXURE B &amp; C'!AP$157)</f>
        <v>0</v>
      </c>
      <c r="G5868" s="9" t="str">
        <f t="shared" si="182"/>
        <v/>
      </c>
      <c r="H5868" s="52" t="str">
        <f t="shared" si="183"/>
        <v/>
      </c>
    </row>
    <row r="5869" spans="1:8">
      <c r="A5869" s="48" t="str">
        <f>('ANNEXURE B &amp; C'!AP$3)</f>
        <v>440303</v>
      </c>
      <c r="B5869" s="2">
        <v>2271704</v>
      </c>
      <c r="C5869" s="2" t="s">
        <v>133</v>
      </c>
      <c r="D5869" s="20">
        <v>0</v>
      </c>
      <c r="E5869" s="20">
        <v>0</v>
      </c>
      <c r="F5869" s="38">
        <f>('ANNEXURE B &amp; C'!AP$158)</f>
        <v>0</v>
      </c>
      <c r="G5869" s="9" t="str">
        <f t="shared" si="182"/>
        <v/>
      </c>
      <c r="H5869" s="52" t="str">
        <f t="shared" si="183"/>
        <v/>
      </c>
    </row>
    <row r="5870" spans="1:8">
      <c r="A5870" s="48" t="str">
        <f>('ANNEXURE B &amp; C'!AP$3)</f>
        <v>440303</v>
      </c>
      <c r="B5870" s="3">
        <v>2279995</v>
      </c>
      <c r="C5870" s="3" t="s">
        <v>134</v>
      </c>
      <c r="D5870" s="35">
        <v>0</v>
      </c>
      <c r="E5870" s="35">
        <v>0</v>
      </c>
      <c r="F5870" s="35">
        <f>SUM(F5866:F5869)</f>
        <v>0</v>
      </c>
      <c r="G5870" s="9" t="str">
        <f t="shared" si="182"/>
        <v/>
      </c>
      <c r="H5870" s="52" t="str">
        <f t="shared" si="183"/>
        <v/>
      </c>
    </row>
    <row r="5871" spans="1:8">
      <c r="B5871" s="1"/>
      <c r="C5871" s="1"/>
      <c r="D5871" s="31"/>
      <c r="E5871" s="31"/>
      <c r="F5871" s="31"/>
      <c r="G5871" s="9" t="str">
        <f t="shared" si="182"/>
        <v/>
      </c>
      <c r="H5871" s="52" t="str">
        <f t="shared" si="183"/>
        <v/>
      </c>
    </row>
    <row r="5872" spans="1:8">
      <c r="A5872" s="48" t="str">
        <f>('ANNEXURE B &amp; C'!AP$3)</f>
        <v>440303</v>
      </c>
      <c r="B5872" s="1">
        <v>2280000</v>
      </c>
      <c r="C5872" s="1" t="s">
        <v>135</v>
      </c>
      <c r="D5872" s="31"/>
      <c r="E5872" s="31"/>
      <c r="F5872" s="31"/>
      <c r="G5872" s="9" t="str">
        <f t="shared" si="182"/>
        <v/>
      </c>
      <c r="H5872" s="52" t="str">
        <f t="shared" si="183"/>
        <v/>
      </c>
    </row>
    <row r="5873" spans="1:8">
      <c r="A5873" s="48" t="str">
        <f>('ANNEXURE B &amp; C'!AP$3)</f>
        <v>440303</v>
      </c>
      <c r="B5873" s="2">
        <v>2280001</v>
      </c>
      <c r="C5873" s="2" t="s">
        <v>136</v>
      </c>
      <c r="D5873" s="20">
        <v>0</v>
      </c>
      <c r="E5873" s="20">
        <v>0</v>
      </c>
      <c r="F5873" s="38">
        <f>('ANNEXURE B &amp; C'!AP$162)</f>
        <v>0</v>
      </c>
      <c r="G5873" s="9" t="str">
        <f t="shared" si="182"/>
        <v/>
      </c>
      <c r="H5873" s="52" t="str">
        <f t="shared" si="183"/>
        <v/>
      </c>
    </row>
    <row r="5874" spans="1:8">
      <c r="A5874" s="48" t="str">
        <f>('ANNEXURE B &amp; C'!AP$3)</f>
        <v>440303</v>
      </c>
      <c r="B5874" s="2">
        <v>2280002</v>
      </c>
      <c r="C5874" s="2" t="s">
        <v>137</v>
      </c>
      <c r="D5874" s="20">
        <v>0</v>
      </c>
      <c r="E5874" s="20">
        <v>0</v>
      </c>
      <c r="F5874" s="38">
        <f>('ANNEXURE B &amp; C'!AP$163)</f>
        <v>0</v>
      </c>
      <c r="G5874" s="9" t="str">
        <f t="shared" si="182"/>
        <v/>
      </c>
      <c r="H5874" s="52" t="str">
        <f t="shared" si="183"/>
        <v/>
      </c>
    </row>
    <row r="5875" spans="1:8">
      <c r="A5875" s="48" t="str">
        <f>('ANNEXURE B &amp; C'!AP$3)</f>
        <v>440303</v>
      </c>
      <c r="B5875" s="3">
        <v>2289995</v>
      </c>
      <c r="C5875" s="3" t="s">
        <v>138</v>
      </c>
      <c r="D5875" s="39">
        <v>0</v>
      </c>
      <c r="E5875" s="39">
        <v>0</v>
      </c>
      <c r="F5875" s="39">
        <f>SUM(F5873:F5874)</f>
        <v>0</v>
      </c>
      <c r="G5875" s="9" t="str">
        <f t="shared" si="182"/>
        <v/>
      </c>
      <c r="H5875" s="52" t="str">
        <f t="shared" si="183"/>
        <v/>
      </c>
    </row>
    <row r="5876" spans="1:8">
      <c r="B5876" s="1"/>
      <c r="C5876" s="1"/>
      <c r="D5876" s="31"/>
      <c r="E5876" s="31"/>
      <c r="F5876" s="31"/>
      <c r="G5876" s="9" t="str">
        <f t="shared" si="182"/>
        <v/>
      </c>
      <c r="H5876" s="52" t="str">
        <f t="shared" si="183"/>
        <v/>
      </c>
    </row>
    <row r="5877" spans="1:8">
      <c r="A5877" s="48" t="str">
        <f>('ANNEXURE B &amp; C'!AP$3)</f>
        <v>440303</v>
      </c>
      <c r="B5877" s="1">
        <v>2300000</v>
      </c>
      <c r="C5877" s="1" t="s">
        <v>139</v>
      </c>
      <c r="D5877" s="31"/>
      <c r="E5877" s="31"/>
      <c r="F5877" s="31"/>
      <c r="G5877" s="9" t="str">
        <f t="shared" si="182"/>
        <v/>
      </c>
      <c r="H5877" s="52" t="str">
        <f t="shared" si="183"/>
        <v/>
      </c>
    </row>
    <row r="5878" spans="1:8">
      <c r="A5878" s="48" t="str">
        <f>('ANNEXURE B &amp; C'!AP$3)</f>
        <v>440303</v>
      </c>
      <c r="B5878" s="2">
        <v>2300001</v>
      </c>
      <c r="C5878" s="2" t="s">
        <v>140</v>
      </c>
      <c r="D5878" s="20">
        <v>0</v>
      </c>
      <c r="E5878" s="20">
        <v>0</v>
      </c>
      <c r="F5878" s="38">
        <f>('ANNEXURE B &amp; C'!AP$167)</f>
        <v>0</v>
      </c>
      <c r="G5878" s="9" t="str">
        <f t="shared" si="182"/>
        <v/>
      </c>
      <c r="H5878" s="52" t="str">
        <f t="shared" si="183"/>
        <v/>
      </c>
    </row>
    <row r="5879" spans="1:8">
      <c r="A5879" s="48" t="str">
        <f>('ANNEXURE B &amp; C'!AP$3)</f>
        <v>440303</v>
      </c>
      <c r="B5879" s="2">
        <v>2300002</v>
      </c>
      <c r="C5879" s="2" t="s">
        <v>141</v>
      </c>
      <c r="D5879" s="20">
        <v>0</v>
      </c>
      <c r="E5879" s="20">
        <v>0</v>
      </c>
      <c r="F5879" s="38">
        <f>('ANNEXURE B &amp; C'!AP$168)</f>
        <v>0</v>
      </c>
      <c r="G5879" s="9" t="str">
        <f t="shared" si="182"/>
        <v/>
      </c>
      <c r="H5879" s="52" t="str">
        <f t="shared" si="183"/>
        <v/>
      </c>
    </row>
    <row r="5880" spans="1:8">
      <c r="A5880" s="48" t="str">
        <f>('ANNEXURE B &amp; C'!AP$3)</f>
        <v>440303</v>
      </c>
      <c r="B5880" s="2">
        <v>2300003</v>
      </c>
      <c r="C5880" s="2" t="s">
        <v>142</v>
      </c>
      <c r="D5880" s="20">
        <v>0</v>
      </c>
      <c r="E5880" s="20">
        <v>0</v>
      </c>
      <c r="F5880" s="38">
        <f>('ANNEXURE B &amp; C'!AP$169)</f>
        <v>0</v>
      </c>
      <c r="G5880" s="9" t="str">
        <f t="shared" si="182"/>
        <v/>
      </c>
      <c r="H5880" s="52" t="str">
        <f t="shared" si="183"/>
        <v/>
      </c>
    </row>
    <row r="5881" spans="1:8">
      <c r="A5881" s="48" t="str">
        <f>('ANNEXURE B &amp; C'!AP$3)</f>
        <v>440303</v>
      </c>
      <c r="B5881" s="2">
        <v>2300204</v>
      </c>
      <c r="C5881" s="2" t="s">
        <v>143</v>
      </c>
      <c r="D5881" s="20">
        <v>0</v>
      </c>
      <c r="E5881" s="20">
        <v>0</v>
      </c>
      <c r="F5881" s="38">
        <f>('ANNEXURE B &amp; C'!AP$170)</f>
        <v>0</v>
      </c>
      <c r="G5881" s="9" t="str">
        <f t="shared" si="182"/>
        <v/>
      </c>
      <c r="H5881" s="52" t="str">
        <f t="shared" si="183"/>
        <v/>
      </c>
    </row>
    <row r="5882" spans="1:8">
      <c r="A5882" s="48" t="str">
        <f>('ANNEXURE B &amp; C'!AP$3)</f>
        <v>440303</v>
      </c>
      <c r="B5882" s="2">
        <v>2300800</v>
      </c>
      <c r="C5882" s="2" t="s">
        <v>144</v>
      </c>
      <c r="D5882" s="20">
        <v>0</v>
      </c>
      <c r="E5882" s="20">
        <v>0</v>
      </c>
      <c r="F5882" s="38">
        <f>('ANNEXURE B &amp; C'!AP$171)</f>
        <v>0</v>
      </c>
      <c r="G5882" s="9" t="str">
        <f t="shared" si="182"/>
        <v/>
      </c>
      <c r="H5882" s="52" t="str">
        <f t="shared" si="183"/>
        <v/>
      </c>
    </row>
    <row r="5883" spans="1:8">
      <c r="A5883" s="48" t="str">
        <f>('ANNEXURE B &amp; C'!AP$3)</f>
        <v>440303</v>
      </c>
      <c r="B5883" s="2">
        <v>2300801</v>
      </c>
      <c r="C5883" s="2" t="s">
        <v>145</v>
      </c>
      <c r="D5883" s="20">
        <v>0</v>
      </c>
      <c r="E5883" s="20">
        <v>0</v>
      </c>
      <c r="F5883" s="38">
        <f>('ANNEXURE B &amp; C'!AP$172)</f>
        <v>0</v>
      </c>
      <c r="G5883" s="9" t="str">
        <f t="shared" si="182"/>
        <v/>
      </c>
      <c r="H5883" s="52" t="str">
        <f t="shared" si="183"/>
        <v/>
      </c>
    </row>
    <row r="5884" spans="1:8">
      <c r="A5884" s="48" t="str">
        <f>('ANNEXURE B &amp; C'!AP$3)</f>
        <v>440303</v>
      </c>
      <c r="B5884" s="2">
        <v>2300803</v>
      </c>
      <c r="C5884" s="2" t="s">
        <v>146</v>
      </c>
      <c r="D5884" s="20">
        <v>0</v>
      </c>
      <c r="E5884" s="20">
        <v>0</v>
      </c>
      <c r="F5884" s="38">
        <f>('ANNEXURE B &amp; C'!AP$173)</f>
        <v>0</v>
      </c>
      <c r="G5884" s="9" t="str">
        <f t="shared" si="182"/>
        <v/>
      </c>
      <c r="H5884" s="52" t="str">
        <f t="shared" si="183"/>
        <v/>
      </c>
    </row>
    <row r="5885" spans="1:8">
      <c r="A5885" s="48" t="str">
        <f>('ANNEXURE B &amp; C'!AP$3)</f>
        <v>440303</v>
      </c>
      <c r="B5885" s="2">
        <v>2301503</v>
      </c>
      <c r="C5885" s="2" t="s">
        <v>147</v>
      </c>
      <c r="D5885" s="20">
        <v>0</v>
      </c>
      <c r="E5885" s="20">
        <v>0</v>
      </c>
      <c r="F5885" s="38">
        <f>('ANNEXURE B &amp; C'!AP$174)</f>
        <v>0</v>
      </c>
      <c r="G5885" s="9" t="str">
        <f t="shared" si="182"/>
        <v/>
      </c>
      <c r="H5885" s="52" t="str">
        <f t="shared" si="183"/>
        <v/>
      </c>
    </row>
    <row r="5886" spans="1:8">
      <c r="A5886" s="48" t="str">
        <f>('ANNEXURE B &amp; C'!AP$3)</f>
        <v>440303</v>
      </c>
      <c r="B5886" s="2">
        <v>2301802</v>
      </c>
      <c r="C5886" s="2" t="s">
        <v>148</v>
      </c>
      <c r="D5886" s="20">
        <v>0</v>
      </c>
      <c r="E5886" s="20">
        <v>0</v>
      </c>
      <c r="F5886" s="38">
        <f>('ANNEXURE B &amp; C'!AP$175)</f>
        <v>0</v>
      </c>
      <c r="G5886" s="9" t="str">
        <f t="shared" si="182"/>
        <v/>
      </c>
      <c r="H5886" s="52" t="str">
        <f t="shared" si="183"/>
        <v/>
      </c>
    </row>
    <row r="5887" spans="1:8">
      <c r="A5887" s="48" t="str">
        <f>('ANNEXURE B &amp; C'!AP$3)</f>
        <v>440303</v>
      </c>
      <c r="B5887" s="2">
        <v>2301803</v>
      </c>
      <c r="C5887" s="2" t="s">
        <v>149</v>
      </c>
      <c r="D5887" s="20">
        <v>0</v>
      </c>
      <c r="E5887" s="20">
        <v>0</v>
      </c>
      <c r="F5887" s="38">
        <f>('ANNEXURE B &amp; C'!AP$176)</f>
        <v>0</v>
      </c>
      <c r="G5887" s="9" t="str">
        <f t="shared" si="182"/>
        <v/>
      </c>
      <c r="H5887" s="52" t="str">
        <f t="shared" si="183"/>
        <v/>
      </c>
    </row>
    <row r="5888" spans="1:8">
      <c r="A5888" s="48" t="str">
        <f>('ANNEXURE B &amp; C'!AP$3)</f>
        <v>440303</v>
      </c>
      <c r="B5888" s="2">
        <v>2301900</v>
      </c>
      <c r="C5888" s="2" t="s">
        <v>150</v>
      </c>
      <c r="D5888" s="20">
        <v>-54000</v>
      </c>
      <c r="E5888" s="20">
        <v>-3227.45</v>
      </c>
      <c r="F5888" s="38">
        <f>('ANNEXURE B &amp; C'!AP$177)</f>
        <v>-6728</v>
      </c>
      <c r="G5888" s="9" t="str">
        <f t="shared" si="182"/>
        <v/>
      </c>
      <c r="H5888" s="52" t="str">
        <f t="shared" si="183"/>
        <v/>
      </c>
    </row>
    <row r="5889" spans="1:8">
      <c r="A5889" s="48" t="str">
        <f>('ANNEXURE B &amp; C'!AP$3)</f>
        <v>440303</v>
      </c>
      <c r="B5889" s="2">
        <v>2301901</v>
      </c>
      <c r="C5889" s="2" t="s">
        <v>151</v>
      </c>
      <c r="D5889" s="20">
        <v>0</v>
      </c>
      <c r="E5889" s="20">
        <v>0</v>
      </c>
      <c r="F5889" s="38">
        <f>('ANNEXURE B &amp; C'!AP$178)</f>
        <v>0</v>
      </c>
      <c r="G5889" s="9" t="str">
        <f t="shared" si="182"/>
        <v/>
      </c>
      <c r="H5889" s="52" t="str">
        <f t="shared" si="183"/>
        <v/>
      </c>
    </row>
    <row r="5890" spans="1:8">
      <c r="A5890" s="48" t="str">
        <f>('ANNEXURE B &amp; C'!AP$3)</f>
        <v>440303</v>
      </c>
      <c r="B5890" s="3">
        <v>2309995</v>
      </c>
      <c r="C5890" s="3" t="s">
        <v>152</v>
      </c>
      <c r="D5890" s="39">
        <v>-54000</v>
      </c>
      <c r="E5890" s="39">
        <v>-3227.45</v>
      </c>
      <c r="F5890" s="39">
        <f>SUM(F5878:F5889)</f>
        <v>-6728</v>
      </c>
      <c r="G5890" s="9" t="str">
        <f t="shared" si="182"/>
        <v/>
      </c>
      <c r="H5890" s="52" t="str">
        <f t="shared" si="183"/>
        <v/>
      </c>
    </row>
    <row r="5891" spans="1:8">
      <c r="B5891" s="1"/>
      <c r="C5891" s="1"/>
      <c r="D5891" s="31"/>
      <c r="E5891" s="31"/>
      <c r="F5891" s="31"/>
      <c r="G5891" s="9" t="str">
        <f t="shared" si="182"/>
        <v/>
      </c>
      <c r="H5891" s="52" t="str">
        <f t="shared" si="183"/>
        <v/>
      </c>
    </row>
    <row r="5892" spans="1:8" ht="15.75" thickBot="1">
      <c r="A5892" s="48" t="str">
        <f>('ANNEXURE B &amp; C'!AP$3)</f>
        <v>440303</v>
      </c>
      <c r="B5892" s="4">
        <v>2359997</v>
      </c>
      <c r="C5892" s="4" t="s">
        <v>153</v>
      </c>
      <c r="D5892" s="40">
        <v>-54000</v>
      </c>
      <c r="E5892" s="40">
        <v>-3227.45</v>
      </c>
      <c r="F5892" s="40">
        <f>SUM(F5890+F5875+F5870+F5863+F5857+F5850)</f>
        <v>-6728</v>
      </c>
      <c r="G5892" s="9" t="str">
        <f t="shared" si="182"/>
        <v/>
      </c>
      <c r="H5892" s="52" t="str">
        <f t="shared" si="183"/>
        <v/>
      </c>
    </row>
    <row r="5893" spans="1:8" ht="15.75" thickTop="1">
      <c r="B5893" s="1"/>
      <c r="C5893" s="1"/>
      <c r="D5893" s="31"/>
      <c r="E5893" s="31"/>
      <c r="F5893" s="31"/>
      <c r="G5893" s="9" t="str">
        <f t="shared" si="182"/>
        <v/>
      </c>
      <c r="H5893" s="52" t="str">
        <f t="shared" si="183"/>
        <v/>
      </c>
    </row>
    <row r="5894" spans="1:8" ht="15.75" thickBot="1">
      <c r="A5894" s="48" t="str">
        <f>('ANNEXURE B &amp; C'!AP$3)</f>
        <v>440303</v>
      </c>
      <c r="B5894" s="5">
        <v>2379995</v>
      </c>
      <c r="C5894" s="5" t="s">
        <v>154</v>
      </c>
      <c r="D5894" s="41">
        <v>-54000</v>
      </c>
      <c r="E5894" s="41">
        <v>-3227.45</v>
      </c>
      <c r="F5894" s="41">
        <f>SUM(F5892)</f>
        <v>-6728</v>
      </c>
      <c r="G5894" s="9" t="str">
        <f t="shared" si="182"/>
        <v/>
      </c>
      <c r="H5894" s="52" t="str">
        <f t="shared" si="183"/>
        <v/>
      </c>
    </row>
    <row r="5895" spans="1:8">
      <c r="B5895" s="1"/>
      <c r="C5895" s="1"/>
      <c r="D5895" s="31"/>
      <c r="E5895" s="31"/>
      <c r="F5895" s="31"/>
      <c r="G5895" s="9" t="str">
        <f t="shared" si="182"/>
        <v/>
      </c>
      <c r="H5895" s="52" t="str">
        <f t="shared" si="183"/>
        <v/>
      </c>
    </row>
    <row r="5896" spans="1:8" ht="15.75" thickBot="1">
      <c r="A5896" s="48" t="str">
        <f>('ANNEXURE B &amp; C'!AP$3)</f>
        <v>440303</v>
      </c>
      <c r="B5896" s="5">
        <v>2459998</v>
      </c>
      <c r="C5896" s="5" t="s">
        <v>155</v>
      </c>
      <c r="D5896" s="41">
        <v>-54000</v>
      </c>
      <c r="E5896" s="41">
        <v>-3227.45</v>
      </c>
      <c r="F5896" s="41">
        <f>SUM(F5894)</f>
        <v>-6728</v>
      </c>
      <c r="G5896" s="9" t="str">
        <f t="shared" si="182"/>
        <v/>
      </c>
      <c r="H5896" s="52" t="str">
        <f t="shared" si="183"/>
        <v/>
      </c>
    </row>
    <row r="5897" spans="1:8">
      <c r="B5897" s="1"/>
      <c r="C5897" s="1"/>
      <c r="D5897" s="31"/>
      <c r="E5897" s="31"/>
      <c r="F5897" s="31"/>
      <c r="G5897" s="9" t="str">
        <f t="shared" si="182"/>
        <v/>
      </c>
      <c r="H5897" s="52" t="str">
        <f t="shared" si="183"/>
        <v/>
      </c>
    </row>
    <row r="5898" spans="1:8">
      <c r="A5898" s="48" t="str">
        <f>('ANNEXURE B &amp; C'!AP$3)</f>
        <v>440303</v>
      </c>
      <c r="B5898" s="1">
        <v>3010000</v>
      </c>
      <c r="C5898" s="1" t="s">
        <v>156</v>
      </c>
      <c r="D5898" s="31"/>
      <c r="E5898" s="31"/>
      <c r="F5898" s="31"/>
      <c r="G5898" s="9" t="str">
        <f t="shared" ref="G5898:G5961" si="184">IF(E5898&lt;0.01,"",IF(E5898&gt;F5898,"BUDGET ERROR - INSUFICIENT",""))</f>
        <v/>
      </c>
      <c r="H5898" s="52" t="str">
        <f t="shared" ref="H5898:H5961" si="185">IF(F5898&lt;0.1,"",IF(D5898=0,"NO ORIGINAL BUDGET",(F5898-D5898)/D5898))</f>
        <v/>
      </c>
    </row>
    <row r="5899" spans="1:8">
      <c r="A5899" s="48" t="str">
        <f>('ANNEXURE B &amp; C'!AP$3)</f>
        <v>440303</v>
      </c>
      <c r="B5899" s="2">
        <v>3010001</v>
      </c>
      <c r="C5899" s="2" t="s">
        <v>112</v>
      </c>
      <c r="D5899" s="38">
        <v>7664646</v>
      </c>
      <c r="E5899" s="38">
        <v>4074977.18</v>
      </c>
      <c r="F5899" s="38">
        <f>('ANNEXURE B &amp; C'!AP$188)</f>
        <v>8514631</v>
      </c>
      <c r="G5899" s="9" t="str">
        <f t="shared" si="184"/>
        <v/>
      </c>
      <c r="H5899" s="52">
        <f t="shared" si="185"/>
        <v>0.11089683724466858</v>
      </c>
    </row>
    <row r="5900" spans="1:8">
      <c r="A5900" s="48" t="str">
        <f>('ANNEXURE B &amp; C'!AP$3)</f>
        <v>440303</v>
      </c>
      <c r="B5900" s="2">
        <v>3010002</v>
      </c>
      <c r="C5900" s="2" t="s">
        <v>155</v>
      </c>
      <c r="D5900" s="38">
        <v>-54000</v>
      </c>
      <c r="E5900" s="38">
        <v>-3227.45</v>
      </c>
      <c r="F5900" s="38">
        <f>('ANNEXURE B &amp; C'!AP$189)</f>
        <v>-6728</v>
      </c>
      <c r="G5900" s="9" t="str">
        <f t="shared" si="184"/>
        <v/>
      </c>
      <c r="H5900" s="52" t="str">
        <f t="shared" si="185"/>
        <v/>
      </c>
    </row>
    <row r="5901" spans="1:8">
      <c r="A5901" s="48" t="str">
        <f>('ANNEXURE B &amp; C'!AP$3)</f>
        <v>440303</v>
      </c>
      <c r="B5901" s="2"/>
      <c r="C5901" s="1" t="s">
        <v>338</v>
      </c>
      <c r="D5901" s="39"/>
      <c r="E5901" s="39"/>
      <c r="F5901" s="39">
        <f>('ANNEXURE B &amp; C'!AP$190)</f>
        <v>0</v>
      </c>
      <c r="G5901" s="9" t="str">
        <f t="shared" si="184"/>
        <v/>
      </c>
      <c r="H5901" s="52" t="str">
        <f t="shared" si="185"/>
        <v/>
      </c>
    </row>
    <row r="5902" spans="1:8" ht="15.75" thickBot="1">
      <c r="A5902" s="48" t="str">
        <f>('ANNEXURE B &amp; C'!AP$3)</f>
        <v>440303</v>
      </c>
      <c r="B5902" s="5">
        <v>3019995</v>
      </c>
      <c r="C5902" s="5" t="s">
        <v>339</v>
      </c>
      <c r="D5902" s="37">
        <v>7610646</v>
      </c>
      <c r="E5902" s="37">
        <v>4071749.73</v>
      </c>
      <c r="F5902" s="37">
        <f>('ANNEXURE B &amp; C'!AP$191)</f>
        <v>8507903</v>
      </c>
      <c r="G5902" s="9" t="str">
        <f t="shared" si="184"/>
        <v/>
      </c>
      <c r="H5902" s="52">
        <f t="shared" si="185"/>
        <v>0.11789498552422488</v>
      </c>
    </row>
    <row r="5903" spans="1:8">
      <c r="B5903" s="1"/>
      <c r="C5903" s="1"/>
      <c r="D5903" s="31"/>
      <c r="E5903" s="31"/>
      <c r="F5903" s="31"/>
      <c r="G5903" s="9" t="str">
        <f t="shared" si="184"/>
        <v/>
      </c>
      <c r="H5903" s="52" t="str">
        <f t="shared" si="185"/>
        <v/>
      </c>
    </row>
    <row r="5904" spans="1:8">
      <c r="A5904" s="48" t="str">
        <f>('ANNEXURE B &amp; C'!AP$3)</f>
        <v>440303</v>
      </c>
      <c r="B5904" s="1">
        <v>4030000</v>
      </c>
      <c r="C5904" s="1" t="s">
        <v>157</v>
      </c>
      <c r="D5904" s="31"/>
      <c r="E5904" s="31"/>
      <c r="F5904" s="31"/>
      <c r="G5904" s="9" t="str">
        <f t="shared" si="184"/>
        <v/>
      </c>
      <c r="H5904" s="52" t="str">
        <f t="shared" si="185"/>
        <v/>
      </c>
    </row>
    <row r="5905" spans="1:8">
      <c r="A5905" s="48" t="str">
        <f>('ANNEXURE B &amp; C'!AP$3)</f>
        <v>440303</v>
      </c>
      <c r="B5905" s="2">
        <v>4030001</v>
      </c>
      <c r="C5905" s="2" t="s">
        <v>158</v>
      </c>
      <c r="D5905" s="20">
        <v>30000</v>
      </c>
      <c r="E5905" s="20">
        <v>0</v>
      </c>
      <c r="F5905" s="38">
        <f>('ANNEXURE B &amp; C'!AP$194)</f>
        <v>0</v>
      </c>
      <c r="G5905" s="9" t="str">
        <f t="shared" si="184"/>
        <v/>
      </c>
      <c r="H5905" s="52" t="str">
        <f t="shared" si="185"/>
        <v/>
      </c>
    </row>
    <row r="5906" spans="1:8">
      <c r="A5906" s="48" t="str">
        <f>('ANNEXURE B &amp; C'!AP$3)</f>
        <v>440303</v>
      </c>
      <c r="B5906" s="2">
        <v>4030002</v>
      </c>
      <c r="C5906" s="2" t="s">
        <v>159</v>
      </c>
      <c r="D5906" s="20">
        <v>42000</v>
      </c>
      <c r="E5906" s="20">
        <v>0</v>
      </c>
      <c r="F5906" s="38">
        <f>('ANNEXURE B &amp; C'!AP$195)</f>
        <v>30000</v>
      </c>
      <c r="G5906" s="9" t="str">
        <f t="shared" si="184"/>
        <v/>
      </c>
      <c r="H5906" s="52">
        <f t="shared" si="185"/>
        <v>-0.2857142857142857</v>
      </c>
    </row>
    <row r="5907" spans="1:8">
      <c r="A5907" s="48" t="str">
        <f>('ANNEXURE B &amp; C'!AP$3)</f>
        <v>440303</v>
      </c>
      <c r="B5907" s="2">
        <v>4030003</v>
      </c>
      <c r="C5907" s="2" t="s">
        <v>160</v>
      </c>
      <c r="D5907" s="20">
        <v>0</v>
      </c>
      <c r="E5907" s="20">
        <v>0</v>
      </c>
      <c r="F5907" s="38">
        <f>('ANNEXURE B &amp; C'!AP$196)</f>
        <v>0</v>
      </c>
      <c r="G5907" s="9" t="str">
        <f t="shared" si="184"/>
        <v/>
      </c>
      <c r="H5907" s="52" t="str">
        <f t="shared" si="185"/>
        <v/>
      </c>
    </row>
    <row r="5908" spans="1:8">
      <c r="A5908" s="48" t="str">
        <f>('ANNEXURE B &amp; C'!AP$3)</f>
        <v>440303</v>
      </c>
      <c r="B5908" s="2">
        <v>4030004</v>
      </c>
      <c r="C5908" s="2" t="s">
        <v>161</v>
      </c>
      <c r="D5908" s="20">
        <v>0</v>
      </c>
      <c r="E5908" s="20">
        <v>0</v>
      </c>
      <c r="F5908" s="38">
        <f>('ANNEXURE B &amp; C'!AP$197)</f>
        <v>0</v>
      </c>
      <c r="G5908" s="9" t="str">
        <f t="shared" si="184"/>
        <v/>
      </c>
      <c r="H5908" s="52" t="str">
        <f t="shared" si="185"/>
        <v/>
      </c>
    </row>
    <row r="5909" spans="1:8">
      <c r="A5909" s="48" t="str">
        <f>('ANNEXURE B &amp; C'!AP$3)</f>
        <v>440303</v>
      </c>
      <c r="B5909" s="2">
        <v>4030005</v>
      </c>
      <c r="C5909" s="2" t="s">
        <v>162</v>
      </c>
      <c r="D5909" s="20">
        <v>0</v>
      </c>
      <c r="E5909" s="20">
        <v>0</v>
      </c>
      <c r="F5909" s="38">
        <f>('ANNEXURE B &amp; C'!AP$198)</f>
        <v>0</v>
      </c>
      <c r="G5909" s="9" t="str">
        <f t="shared" si="184"/>
        <v/>
      </c>
      <c r="H5909" s="52" t="str">
        <f t="shared" si="185"/>
        <v/>
      </c>
    </row>
    <row r="5910" spans="1:8" ht="15.75" thickBot="1">
      <c r="A5910" s="48" t="str">
        <f>('ANNEXURE B &amp; C'!AP$3)</f>
        <v>440303</v>
      </c>
      <c r="B5910" s="3">
        <v>4039995</v>
      </c>
      <c r="C5910" s="3" t="s">
        <v>163</v>
      </c>
      <c r="D5910" s="42">
        <v>72000</v>
      </c>
      <c r="E5910" s="36">
        <v>0</v>
      </c>
      <c r="F5910" s="43">
        <f>SUM(F5905:F5909)</f>
        <v>30000</v>
      </c>
      <c r="G5910" s="9" t="str">
        <f t="shared" si="184"/>
        <v/>
      </c>
      <c r="H5910" s="52">
        <f t="shared" si="185"/>
        <v>-0.58333333333333337</v>
      </c>
    </row>
    <row r="5911" spans="1:8" ht="15.75" thickTop="1">
      <c r="B5911" s="2"/>
      <c r="C5911" s="2"/>
      <c r="D5911" s="32"/>
      <c r="E5911" s="32"/>
      <c r="G5911" s="9" t="str">
        <f t="shared" si="184"/>
        <v/>
      </c>
      <c r="H5911" s="52" t="str">
        <f t="shared" si="185"/>
        <v/>
      </c>
    </row>
    <row r="5912" spans="1:8">
      <c r="A5912" s="48" t="str">
        <f>('ANNEXURE B &amp; C'!AP$3)</f>
        <v>440303</v>
      </c>
      <c r="B5912" s="1">
        <v>4030000</v>
      </c>
      <c r="C5912" s="1" t="s">
        <v>164</v>
      </c>
      <c r="D5912" s="31"/>
      <c r="E5912" s="31"/>
      <c r="F5912" s="31"/>
      <c r="G5912" s="9" t="str">
        <f t="shared" si="184"/>
        <v/>
      </c>
      <c r="H5912" s="52" t="str">
        <f t="shared" si="185"/>
        <v/>
      </c>
    </row>
    <row r="5913" spans="1:8">
      <c r="A5913" s="48" t="str">
        <f>('ANNEXURE B &amp; C'!AP$3)</f>
        <v>440303</v>
      </c>
      <c r="B5913" s="2">
        <v>4031001</v>
      </c>
      <c r="C5913" s="2" t="s">
        <v>158</v>
      </c>
      <c r="D5913" s="20">
        <v>0</v>
      </c>
      <c r="E5913" s="20">
        <v>0</v>
      </c>
      <c r="F5913" s="38">
        <f>('ANNEXURE B &amp; C'!AP$202)</f>
        <v>0</v>
      </c>
      <c r="G5913" s="9" t="str">
        <f t="shared" si="184"/>
        <v/>
      </c>
      <c r="H5913" s="52" t="str">
        <f t="shared" si="185"/>
        <v/>
      </c>
    </row>
    <row r="5914" spans="1:8">
      <c r="A5914" s="48" t="str">
        <f>('ANNEXURE B &amp; C'!AP$3)</f>
        <v>440303</v>
      </c>
      <c r="B5914" s="2">
        <v>4031002</v>
      </c>
      <c r="C5914" s="2" t="s">
        <v>159</v>
      </c>
      <c r="D5914" s="20">
        <v>0</v>
      </c>
      <c r="E5914" s="20">
        <v>0</v>
      </c>
      <c r="F5914" s="38">
        <f>('ANNEXURE B &amp; C'!AP$203)</f>
        <v>0</v>
      </c>
      <c r="G5914" s="9" t="str">
        <f t="shared" si="184"/>
        <v/>
      </c>
      <c r="H5914" s="52" t="str">
        <f t="shared" si="185"/>
        <v/>
      </c>
    </row>
    <row r="5915" spans="1:8">
      <c r="A5915" s="48" t="str">
        <f>('ANNEXURE B &amp; C'!AP$3)</f>
        <v>440303</v>
      </c>
      <c r="B5915" s="2">
        <v>4031003</v>
      </c>
      <c r="C5915" s="2" t="s">
        <v>160</v>
      </c>
      <c r="D5915" s="20">
        <v>0</v>
      </c>
      <c r="E5915" s="20">
        <v>0</v>
      </c>
      <c r="F5915" s="38">
        <f>('ANNEXURE B &amp; C'!AP$204)</f>
        <v>0</v>
      </c>
      <c r="G5915" s="9" t="str">
        <f t="shared" si="184"/>
        <v/>
      </c>
      <c r="H5915" s="52" t="str">
        <f t="shared" si="185"/>
        <v/>
      </c>
    </row>
    <row r="5916" spans="1:8">
      <c r="A5916" s="48" t="str">
        <f>('ANNEXURE B &amp; C'!AP$3)</f>
        <v>440303</v>
      </c>
      <c r="B5916" s="2">
        <v>4031004</v>
      </c>
      <c r="C5916" s="2" t="s">
        <v>161</v>
      </c>
      <c r="D5916" s="20">
        <v>0</v>
      </c>
      <c r="E5916" s="20">
        <v>0</v>
      </c>
      <c r="F5916" s="38">
        <f>('ANNEXURE B &amp; C'!AP$205)</f>
        <v>0</v>
      </c>
      <c r="G5916" s="9" t="str">
        <f t="shared" si="184"/>
        <v/>
      </c>
      <c r="H5916" s="52" t="str">
        <f t="shared" si="185"/>
        <v/>
      </c>
    </row>
    <row r="5917" spans="1:8">
      <c r="A5917" s="48" t="str">
        <f>('ANNEXURE B &amp; C'!AP$3)</f>
        <v>440303</v>
      </c>
      <c r="B5917" s="2">
        <v>4031005</v>
      </c>
      <c r="C5917" s="2" t="s">
        <v>162</v>
      </c>
      <c r="D5917" s="20">
        <v>0</v>
      </c>
      <c r="E5917" s="20">
        <v>0</v>
      </c>
      <c r="F5917" s="38">
        <f>('ANNEXURE B &amp; C'!AP$206)</f>
        <v>0</v>
      </c>
      <c r="G5917" s="9" t="str">
        <f t="shared" si="184"/>
        <v/>
      </c>
      <c r="H5917" s="52" t="str">
        <f t="shared" si="185"/>
        <v/>
      </c>
    </row>
    <row r="5918" spans="1:8">
      <c r="A5918" s="48" t="str">
        <f>('ANNEXURE B &amp; C'!AP$3)</f>
        <v>440303</v>
      </c>
      <c r="B5918" s="3">
        <v>4039995</v>
      </c>
      <c r="C5918" s="3" t="s">
        <v>165</v>
      </c>
      <c r="D5918" s="39">
        <v>0</v>
      </c>
      <c r="E5918" s="39">
        <v>0</v>
      </c>
      <c r="F5918" s="39">
        <f>SUM(F5913:F5917)</f>
        <v>0</v>
      </c>
      <c r="G5918" s="9" t="str">
        <f t="shared" si="184"/>
        <v/>
      </c>
      <c r="H5918" s="52" t="str">
        <f t="shared" si="185"/>
        <v/>
      </c>
    </row>
    <row r="5919" spans="1:8">
      <c r="B5919" s="2"/>
      <c r="C5919" s="2"/>
      <c r="D5919" s="32"/>
      <c r="E5919" s="32"/>
      <c r="G5919" s="9" t="str">
        <f t="shared" si="184"/>
        <v/>
      </c>
      <c r="H5919" s="52" t="str">
        <f t="shared" si="185"/>
        <v/>
      </c>
    </row>
    <row r="5920" spans="1:8" ht="15.75" thickBot="1">
      <c r="A5920" s="48" t="str">
        <f>('ANNEXURE B &amp; C'!AP$3)</f>
        <v>440303</v>
      </c>
      <c r="B5920" s="5">
        <v>4039995</v>
      </c>
      <c r="C5920" s="5" t="s">
        <v>166</v>
      </c>
      <c r="D5920" s="41">
        <v>72000</v>
      </c>
      <c r="E5920" s="41">
        <v>0</v>
      </c>
      <c r="F5920" s="41">
        <f>SUM(F5918+F5910)</f>
        <v>30000</v>
      </c>
      <c r="G5920" s="9" t="str">
        <f t="shared" si="184"/>
        <v/>
      </c>
      <c r="H5920" s="52">
        <f t="shared" si="185"/>
        <v>-0.58333333333333337</v>
      </c>
    </row>
    <row r="5921" spans="1:8">
      <c r="G5921" s="9" t="str">
        <f t="shared" si="184"/>
        <v/>
      </c>
      <c r="H5921" s="52" t="str">
        <f t="shared" si="185"/>
        <v/>
      </c>
    </row>
    <row r="5922" spans="1:8">
      <c r="A5922" s="48" t="str">
        <f>('ANNEXURE B &amp; C'!AQ$3)</f>
        <v>440401</v>
      </c>
      <c r="B5922" s="1">
        <v>1000000</v>
      </c>
      <c r="C5922" s="1" t="s">
        <v>0</v>
      </c>
      <c r="D5922" s="31"/>
      <c r="E5922" s="31"/>
      <c r="G5922" s="9" t="str">
        <f t="shared" si="184"/>
        <v/>
      </c>
      <c r="H5922" s="52" t="str">
        <f t="shared" si="185"/>
        <v/>
      </c>
    </row>
    <row r="5923" spans="1:8">
      <c r="B5923" s="1"/>
      <c r="C5923" s="1"/>
      <c r="D5923" s="31"/>
      <c r="E5923" s="31"/>
      <c r="G5923" s="9" t="str">
        <f t="shared" si="184"/>
        <v/>
      </c>
      <c r="H5923" s="52" t="str">
        <f t="shared" si="185"/>
        <v/>
      </c>
    </row>
    <row r="5924" spans="1:8">
      <c r="A5924" s="48" t="str">
        <f>('ANNEXURE B &amp; C'!AQ$3)</f>
        <v>440401</v>
      </c>
      <c r="B5924" s="1">
        <v>1020000</v>
      </c>
      <c r="C5924" s="1" t="s">
        <v>2</v>
      </c>
      <c r="D5924" s="31"/>
      <c r="E5924" s="31"/>
      <c r="F5924" s="31"/>
      <c r="G5924" s="9" t="str">
        <f t="shared" si="184"/>
        <v/>
      </c>
      <c r="H5924" s="52" t="str">
        <f t="shared" si="185"/>
        <v/>
      </c>
    </row>
    <row r="5925" spans="1:8">
      <c r="A5925" s="48" t="str">
        <f>('ANNEXURE B &amp; C'!AQ$3)</f>
        <v>440401</v>
      </c>
      <c r="B5925" s="2">
        <v>1020001</v>
      </c>
      <c r="C5925" s="2" t="s">
        <v>3</v>
      </c>
      <c r="D5925" s="20">
        <v>0</v>
      </c>
      <c r="E5925" s="20">
        <v>0</v>
      </c>
      <c r="F5925" s="38">
        <f>('ANNEXURE B &amp; C'!AQ$10)</f>
        <v>0</v>
      </c>
      <c r="G5925" s="9" t="str">
        <f t="shared" si="184"/>
        <v/>
      </c>
      <c r="H5925" s="52" t="str">
        <f t="shared" si="185"/>
        <v/>
      </c>
    </row>
    <row r="5926" spans="1:8">
      <c r="A5926" s="48" t="str">
        <f>('ANNEXURE B &amp; C'!AQ$3)</f>
        <v>440401</v>
      </c>
      <c r="B5926" s="2">
        <v>1020002</v>
      </c>
      <c r="C5926" s="2" t="s">
        <v>4</v>
      </c>
      <c r="D5926" s="20">
        <v>12227358</v>
      </c>
      <c r="E5926" s="20">
        <v>6651110.3099999996</v>
      </c>
      <c r="F5926" s="38">
        <f>('ANNEXURE B &amp; C'!AQ$11)</f>
        <v>13255690</v>
      </c>
      <c r="G5926" s="9" t="str">
        <f t="shared" si="184"/>
        <v/>
      </c>
      <c r="H5926" s="52">
        <f t="shared" si="185"/>
        <v>8.4100915340828336E-2</v>
      </c>
    </row>
    <row r="5927" spans="1:8">
      <c r="A5927" s="48" t="str">
        <f>('ANNEXURE B &amp; C'!AQ$3)</f>
        <v>440401</v>
      </c>
      <c r="B5927" s="2">
        <v>1020004</v>
      </c>
      <c r="C5927" s="2" t="s">
        <v>5</v>
      </c>
      <c r="D5927" s="20">
        <v>50412</v>
      </c>
      <c r="E5927" s="20">
        <v>23756</v>
      </c>
      <c r="F5927" s="38">
        <f>('ANNEXURE B &amp; C'!AQ$12)</f>
        <v>48014</v>
      </c>
      <c r="G5927" s="9" t="str">
        <f t="shared" si="184"/>
        <v/>
      </c>
      <c r="H5927" s="52">
        <f t="shared" si="185"/>
        <v>-4.7568039355708955E-2</v>
      </c>
    </row>
    <row r="5928" spans="1:8">
      <c r="A5928" s="48" t="str">
        <f>('ANNEXURE B &amp; C'!AQ$3)</f>
        <v>440401</v>
      </c>
      <c r="B5928" s="2">
        <v>1020005</v>
      </c>
      <c r="C5928" s="2" t="s">
        <v>6</v>
      </c>
      <c r="D5928" s="20">
        <v>5940</v>
      </c>
      <c r="E5928" s="20">
        <v>3333.3</v>
      </c>
      <c r="F5928" s="38">
        <f>('ANNEXURE B &amp; C'!AQ$13)</f>
        <v>6655</v>
      </c>
      <c r="G5928" s="9" t="str">
        <f t="shared" si="184"/>
        <v/>
      </c>
      <c r="H5928" s="52">
        <f t="shared" si="185"/>
        <v>0.12037037037037036</v>
      </c>
    </row>
    <row r="5929" spans="1:8">
      <c r="A5929" s="48" t="str">
        <f>('ANNEXURE B &amp; C'!AQ$3)</f>
        <v>440401</v>
      </c>
      <c r="B5929" s="2">
        <v>1020006</v>
      </c>
      <c r="C5929" s="2" t="s">
        <v>7</v>
      </c>
      <c r="D5929" s="20">
        <v>929157</v>
      </c>
      <c r="E5929" s="20">
        <v>575884</v>
      </c>
      <c r="F5929" s="38">
        <f>('ANNEXURE B &amp; C'!AQ$14)</f>
        <v>957875</v>
      </c>
      <c r="G5929" s="9" t="str">
        <f t="shared" si="184"/>
        <v/>
      </c>
      <c r="H5929" s="52">
        <f t="shared" si="185"/>
        <v>3.090758612376595E-2</v>
      </c>
    </row>
    <row r="5930" spans="1:8">
      <c r="A5930" s="48" t="str">
        <f>('ANNEXURE B &amp; C'!AQ$3)</f>
        <v>440401</v>
      </c>
      <c r="B5930" s="2">
        <v>1020007</v>
      </c>
      <c r="C5930" s="2" t="s">
        <v>8</v>
      </c>
      <c r="D5930" s="20">
        <v>0</v>
      </c>
      <c r="E5930" s="20">
        <v>506336.36</v>
      </c>
      <c r="F5930" s="38">
        <f>('ANNEXURE B &amp; C'!AQ$15)</f>
        <v>806337</v>
      </c>
      <c r="G5930" s="9" t="str">
        <f t="shared" si="184"/>
        <v/>
      </c>
      <c r="H5930" s="52" t="str">
        <f t="shared" si="185"/>
        <v>NO ORIGINAL BUDGET</v>
      </c>
    </row>
    <row r="5931" spans="1:8">
      <c r="A5931" s="48" t="str">
        <f>('ANNEXURE B &amp; C'!AQ$3)</f>
        <v>440401</v>
      </c>
      <c r="B5931" s="2">
        <v>1020009</v>
      </c>
      <c r="C5931" s="2" t="s">
        <v>9</v>
      </c>
      <c r="D5931" s="20">
        <v>0</v>
      </c>
      <c r="E5931" s="20">
        <v>0</v>
      </c>
      <c r="F5931" s="38">
        <f>('ANNEXURE B &amp; C'!AQ$16)</f>
        <v>0</v>
      </c>
      <c r="G5931" s="9" t="str">
        <f t="shared" si="184"/>
        <v/>
      </c>
      <c r="H5931" s="52" t="str">
        <f t="shared" si="185"/>
        <v/>
      </c>
    </row>
    <row r="5932" spans="1:8">
      <c r="A5932" s="48" t="str">
        <f>('ANNEXURE B &amp; C'!AQ$3)</f>
        <v>440401</v>
      </c>
      <c r="B5932" s="2">
        <v>1020010</v>
      </c>
      <c r="C5932" s="2" t="s">
        <v>10</v>
      </c>
      <c r="D5932" s="20">
        <v>0</v>
      </c>
      <c r="E5932" s="20">
        <v>0</v>
      </c>
      <c r="F5932" s="38">
        <f>('ANNEXURE B &amp; C'!AQ$17)</f>
        <v>0</v>
      </c>
      <c r="G5932" s="9" t="str">
        <f t="shared" si="184"/>
        <v/>
      </c>
      <c r="H5932" s="52" t="str">
        <f t="shared" si="185"/>
        <v/>
      </c>
    </row>
    <row r="5933" spans="1:8">
      <c r="A5933" s="48" t="str">
        <f>('ANNEXURE B &amp; C'!AQ$3)</f>
        <v>440401</v>
      </c>
      <c r="B5933" s="2">
        <v>1020011</v>
      </c>
      <c r="C5933" s="2" t="s">
        <v>11</v>
      </c>
      <c r="D5933" s="20">
        <v>500</v>
      </c>
      <c r="E5933" s="20">
        <v>249.96</v>
      </c>
      <c r="F5933" s="38">
        <f>('ANNEXURE B &amp; C'!AQ$18)</f>
        <v>500</v>
      </c>
      <c r="G5933" s="9" t="str">
        <f t="shared" si="184"/>
        <v/>
      </c>
      <c r="H5933" s="52">
        <f t="shared" si="185"/>
        <v>0</v>
      </c>
    </row>
    <row r="5934" spans="1:8">
      <c r="A5934" s="48" t="str">
        <f>('ANNEXURE B &amp; C'!AQ$3)</f>
        <v>440401</v>
      </c>
      <c r="B5934" s="2">
        <v>1020012</v>
      </c>
      <c r="C5934" s="2" t="s">
        <v>12</v>
      </c>
      <c r="D5934" s="20">
        <v>385961</v>
      </c>
      <c r="E5934" s="20">
        <v>367453.44</v>
      </c>
      <c r="F5934" s="38">
        <f>('ANNEXURE B &amp; C'!AQ$19)</f>
        <v>712112</v>
      </c>
      <c r="G5934" s="9" t="str">
        <f t="shared" si="184"/>
        <v/>
      </c>
      <c r="H5934" s="52">
        <f t="shared" si="185"/>
        <v>0.84503615650285913</v>
      </c>
    </row>
    <row r="5935" spans="1:8">
      <c r="A5935" s="48" t="str">
        <f>('ANNEXURE B &amp; C'!AQ$3)</f>
        <v>440401</v>
      </c>
      <c r="B5935" s="2">
        <v>1020013</v>
      </c>
      <c r="C5935" s="2" t="s">
        <v>13</v>
      </c>
      <c r="D5935" s="20">
        <v>119880</v>
      </c>
      <c r="E5935" s="20">
        <v>68430.95</v>
      </c>
      <c r="F5935" s="38">
        <f>('ANNEXURE B &amp; C'!AQ$20)</f>
        <v>130330</v>
      </c>
      <c r="G5935" s="9" t="str">
        <f t="shared" si="184"/>
        <v/>
      </c>
      <c r="H5935" s="52">
        <f t="shared" si="185"/>
        <v>8.717050383717051E-2</v>
      </c>
    </row>
    <row r="5936" spans="1:8">
      <c r="A5936" s="48" t="str">
        <f>('ANNEXURE B &amp; C'!AQ$3)</f>
        <v>440401</v>
      </c>
      <c r="B5936" s="2">
        <v>1020014</v>
      </c>
      <c r="C5936" s="2" t="s">
        <v>14</v>
      </c>
      <c r="D5936" s="20">
        <v>0</v>
      </c>
      <c r="E5936" s="20">
        <v>0</v>
      </c>
      <c r="F5936" s="38">
        <f>('ANNEXURE B &amp; C'!AQ$21)</f>
        <v>0</v>
      </c>
      <c r="G5936" s="9" t="str">
        <f t="shared" si="184"/>
        <v/>
      </c>
      <c r="H5936" s="52" t="str">
        <f t="shared" si="185"/>
        <v/>
      </c>
    </row>
    <row r="5937" spans="1:8" ht="15.75" thickBot="1">
      <c r="A5937" s="48" t="str">
        <f>('ANNEXURE B &amp; C'!AQ$3)</f>
        <v>440401</v>
      </c>
      <c r="B5937" s="3">
        <v>1029990</v>
      </c>
      <c r="C5937" s="3" t="s">
        <v>15</v>
      </c>
      <c r="D5937" s="41">
        <v>13719208</v>
      </c>
      <c r="E5937" s="41">
        <v>8196554.3200000003</v>
      </c>
      <c r="F5937" s="41">
        <f>SUM(F5925:F5936)</f>
        <v>15917513</v>
      </c>
      <c r="G5937" s="9" t="str">
        <f t="shared" si="184"/>
        <v/>
      </c>
      <c r="H5937" s="52">
        <f t="shared" si="185"/>
        <v>0.16023556170297878</v>
      </c>
    </row>
    <row r="5938" spans="1:8">
      <c r="B5938" s="1"/>
      <c r="C5938" s="1"/>
      <c r="D5938" s="31"/>
      <c r="E5938" s="31"/>
      <c r="F5938" s="31"/>
      <c r="G5938" s="9" t="str">
        <f t="shared" si="184"/>
        <v/>
      </c>
      <c r="H5938" s="52" t="str">
        <f t="shared" si="185"/>
        <v/>
      </c>
    </row>
    <row r="5939" spans="1:8">
      <c r="A5939" s="48" t="str">
        <f>('ANNEXURE B &amp; C'!AQ$3)</f>
        <v>440401</v>
      </c>
      <c r="B5939" s="1">
        <v>1030000</v>
      </c>
      <c r="C5939" s="1" t="s">
        <v>16</v>
      </c>
      <c r="D5939" s="31"/>
      <c r="E5939" s="31"/>
      <c r="F5939" s="31"/>
      <c r="G5939" s="9" t="str">
        <f t="shared" si="184"/>
        <v/>
      </c>
      <c r="H5939" s="52" t="str">
        <f t="shared" si="185"/>
        <v/>
      </c>
    </row>
    <row r="5940" spans="1:8">
      <c r="A5940" s="48" t="str">
        <f>('ANNEXURE B &amp; C'!AQ$3)</f>
        <v>440401</v>
      </c>
      <c r="B5940" s="2">
        <v>1030001</v>
      </c>
      <c r="C5940" s="2" t="s">
        <v>17</v>
      </c>
      <c r="D5940" s="20">
        <v>245148</v>
      </c>
      <c r="E5940" s="20">
        <v>125654.38</v>
      </c>
      <c r="F5940" s="38">
        <f>('ANNEXURE B &amp; C'!AQ$25)</f>
        <v>251271</v>
      </c>
      <c r="G5940" s="9" t="str">
        <f t="shared" si="184"/>
        <v/>
      </c>
      <c r="H5940" s="52">
        <f t="shared" si="185"/>
        <v>2.4976748739536932E-2</v>
      </c>
    </row>
    <row r="5941" spans="1:8">
      <c r="A5941" s="48" t="str">
        <f>('ANNEXURE B &amp; C'!AQ$3)</f>
        <v>440401</v>
      </c>
      <c r="B5941" s="2">
        <v>1030002</v>
      </c>
      <c r="C5941" s="2" t="s">
        <v>18</v>
      </c>
      <c r="D5941" s="20">
        <v>746244</v>
      </c>
      <c r="E5941" s="20">
        <v>385369.1</v>
      </c>
      <c r="F5941" s="38">
        <f>('ANNEXURE B &amp; C'!AQ$26)</f>
        <v>768115</v>
      </c>
      <c r="G5941" s="9" t="str">
        <f t="shared" si="184"/>
        <v/>
      </c>
      <c r="H5941" s="52">
        <f t="shared" si="185"/>
        <v>2.9308108339899549E-2</v>
      </c>
    </row>
    <row r="5942" spans="1:8">
      <c r="A5942" s="48" t="str">
        <f>('ANNEXURE B &amp; C'!AQ$3)</f>
        <v>440401</v>
      </c>
      <c r="B5942" s="2">
        <v>1030003</v>
      </c>
      <c r="C5942" s="2" t="s">
        <v>19</v>
      </c>
      <c r="D5942" s="20">
        <v>2467216</v>
      </c>
      <c r="E5942" s="20">
        <v>1267001.54</v>
      </c>
      <c r="F5942" s="38">
        <f>('ANNEXURE B &amp; C'!AQ$27)</f>
        <v>2533572</v>
      </c>
      <c r="G5942" s="9" t="str">
        <f t="shared" si="184"/>
        <v/>
      </c>
      <c r="H5942" s="52">
        <f t="shared" si="185"/>
        <v>2.6895091471520936E-2</v>
      </c>
    </row>
    <row r="5943" spans="1:8">
      <c r="A5943" s="48" t="str">
        <f>('ANNEXURE B &amp; C'!AQ$3)</f>
        <v>440401</v>
      </c>
      <c r="B5943" s="2">
        <v>1030004</v>
      </c>
      <c r="C5943" s="2" t="s">
        <v>20</v>
      </c>
      <c r="D5943" s="20">
        <v>0</v>
      </c>
      <c r="E5943" s="20">
        <v>0</v>
      </c>
      <c r="F5943" s="38">
        <f>('ANNEXURE B &amp; C'!AQ$28)</f>
        <v>0</v>
      </c>
      <c r="G5943" s="9" t="str">
        <f t="shared" si="184"/>
        <v/>
      </c>
      <c r="H5943" s="52" t="str">
        <f t="shared" si="185"/>
        <v/>
      </c>
    </row>
    <row r="5944" spans="1:8">
      <c r="A5944" s="48" t="str">
        <f>('ANNEXURE B &amp; C'!AQ$3)</f>
        <v>440401</v>
      </c>
      <c r="B5944" s="3">
        <v>1039990</v>
      </c>
      <c r="C5944" s="3" t="s">
        <v>21</v>
      </c>
      <c r="D5944" s="39">
        <v>3458608</v>
      </c>
      <c r="E5944" s="39">
        <v>1778025.02</v>
      </c>
      <c r="F5944" s="39">
        <f>SUM(F5940:F5943)</f>
        <v>3552958</v>
      </c>
      <c r="G5944" s="9" t="str">
        <f t="shared" si="184"/>
        <v/>
      </c>
      <c r="H5944" s="52">
        <f t="shared" si="185"/>
        <v>2.7279761106202265E-2</v>
      </c>
    </row>
    <row r="5945" spans="1:8">
      <c r="B5945" s="1"/>
      <c r="C5945" s="1"/>
      <c r="D5945" s="31"/>
      <c r="E5945" s="31"/>
      <c r="F5945" s="31"/>
      <c r="G5945" s="9" t="str">
        <f t="shared" si="184"/>
        <v/>
      </c>
      <c r="H5945" s="52" t="str">
        <f t="shared" si="185"/>
        <v/>
      </c>
    </row>
    <row r="5946" spans="1:8">
      <c r="A5946" s="48" t="str">
        <f>('ANNEXURE B &amp; C'!AQ$3)</f>
        <v>440401</v>
      </c>
      <c r="B5946" s="1">
        <v>1040000</v>
      </c>
      <c r="C5946" s="1" t="s">
        <v>22</v>
      </c>
      <c r="D5946" s="31"/>
      <c r="E5946" s="31"/>
      <c r="F5946" s="31"/>
      <c r="G5946" s="9" t="str">
        <f t="shared" si="184"/>
        <v/>
      </c>
      <c r="H5946" s="52" t="str">
        <f t="shared" si="185"/>
        <v/>
      </c>
    </row>
    <row r="5947" spans="1:8">
      <c r="A5947" s="48" t="str">
        <f>('ANNEXURE B &amp; C'!AQ$3)</f>
        <v>440401</v>
      </c>
      <c r="B5947" s="2">
        <v>1040001</v>
      </c>
      <c r="C5947" s="2" t="s">
        <v>23</v>
      </c>
      <c r="D5947" s="20">
        <v>0</v>
      </c>
      <c r="E5947" s="20">
        <v>0</v>
      </c>
      <c r="F5947" s="38">
        <f>('ANNEXURE B &amp; C'!AQ$32)</f>
        <v>0</v>
      </c>
      <c r="G5947" s="9" t="str">
        <f t="shared" si="184"/>
        <v/>
      </c>
      <c r="H5947" s="52" t="str">
        <f t="shared" si="185"/>
        <v/>
      </c>
    </row>
    <row r="5948" spans="1:8">
      <c r="A5948" s="48" t="str">
        <f>('ANNEXURE B &amp; C'!AQ$3)</f>
        <v>440401</v>
      </c>
      <c r="B5948" s="2">
        <v>1040002</v>
      </c>
      <c r="C5948" s="2" t="s">
        <v>24</v>
      </c>
      <c r="D5948" s="20">
        <v>0</v>
      </c>
      <c r="E5948" s="20">
        <v>0</v>
      </c>
      <c r="F5948" s="38">
        <f>('ANNEXURE B &amp; C'!AQ$33)</f>
        <v>0</v>
      </c>
      <c r="G5948" s="9" t="str">
        <f t="shared" si="184"/>
        <v/>
      </c>
      <c r="H5948" s="52" t="str">
        <f t="shared" si="185"/>
        <v/>
      </c>
    </row>
    <row r="5949" spans="1:8">
      <c r="A5949" s="48" t="str">
        <f>('ANNEXURE B &amp; C'!AQ$3)</f>
        <v>440401</v>
      </c>
      <c r="B5949" s="2">
        <v>1040003</v>
      </c>
      <c r="C5949" s="2" t="s">
        <v>25</v>
      </c>
      <c r="D5949" s="20">
        <v>0</v>
      </c>
      <c r="E5949" s="20">
        <v>0</v>
      </c>
      <c r="F5949" s="38">
        <f>('ANNEXURE B &amp; C'!AQ$34)</f>
        <v>0</v>
      </c>
      <c r="G5949" s="9" t="str">
        <f t="shared" si="184"/>
        <v/>
      </c>
      <c r="H5949" s="52" t="str">
        <f t="shared" si="185"/>
        <v/>
      </c>
    </row>
    <row r="5950" spans="1:8">
      <c r="A5950" s="48" t="str">
        <f>('ANNEXURE B &amp; C'!AQ$3)</f>
        <v>440401</v>
      </c>
      <c r="B5950" s="2">
        <v>1040004</v>
      </c>
      <c r="C5950" s="2" t="s">
        <v>26</v>
      </c>
      <c r="D5950" s="20">
        <v>0</v>
      </c>
      <c r="E5950" s="20">
        <v>0</v>
      </c>
      <c r="F5950" s="38">
        <f>('ANNEXURE B &amp; C'!AQ$35)</f>
        <v>0</v>
      </c>
      <c r="G5950" s="9" t="str">
        <f t="shared" si="184"/>
        <v/>
      </c>
      <c r="H5950" s="52" t="str">
        <f t="shared" si="185"/>
        <v/>
      </c>
    </row>
    <row r="5951" spans="1:8">
      <c r="A5951" s="48" t="str">
        <f>('ANNEXURE B &amp; C'!AQ$3)</f>
        <v>440401</v>
      </c>
      <c r="B5951" s="2">
        <v>1040005</v>
      </c>
      <c r="C5951" s="2" t="s">
        <v>27</v>
      </c>
      <c r="D5951" s="20">
        <v>0</v>
      </c>
      <c r="E5951" s="20">
        <v>0</v>
      </c>
      <c r="F5951" s="38">
        <f>('ANNEXURE B &amp; C'!AQ$36)</f>
        <v>0</v>
      </c>
      <c r="G5951" s="9" t="str">
        <f t="shared" si="184"/>
        <v/>
      </c>
      <c r="H5951" s="52" t="str">
        <f t="shared" si="185"/>
        <v/>
      </c>
    </row>
    <row r="5952" spans="1:8">
      <c r="A5952" s="48" t="str">
        <f>('ANNEXURE B &amp; C'!AQ$3)</f>
        <v>440401</v>
      </c>
      <c r="B5952" s="2">
        <v>1040006</v>
      </c>
      <c r="C5952" s="2" t="s">
        <v>28</v>
      </c>
      <c r="D5952" s="20">
        <v>0</v>
      </c>
      <c r="E5952" s="20">
        <v>0</v>
      </c>
      <c r="F5952" s="38">
        <f>('ANNEXURE B &amp; C'!AQ$37)</f>
        <v>0</v>
      </c>
      <c r="G5952" s="9" t="str">
        <f t="shared" si="184"/>
        <v/>
      </c>
      <c r="H5952" s="52" t="str">
        <f t="shared" si="185"/>
        <v/>
      </c>
    </row>
    <row r="5953" spans="1:8">
      <c r="A5953" s="48" t="str">
        <f>('ANNEXURE B &amp; C'!AQ$3)</f>
        <v>440401</v>
      </c>
      <c r="B5953" s="2">
        <v>1040007</v>
      </c>
      <c r="C5953" s="2" t="s">
        <v>29</v>
      </c>
      <c r="D5953" s="20">
        <v>0</v>
      </c>
      <c r="E5953" s="20">
        <v>0</v>
      </c>
      <c r="F5953" s="38">
        <f>('ANNEXURE B &amp; C'!AQ$38)</f>
        <v>0</v>
      </c>
      <c r="G5953" s="9" t="str">
        <f t="shared" si="184"/>
        <v/>
      </c>
      <c r="H5953" s="52" t="str">
        <f t="shared" si="185"/>
        <v/>
      </c>
    </row>
    <row r="5954" spans="1:8">
      <c r="A5954" s="48" t="str">
        <f>('ANNEXURE B &amp; C'!AQ$3)</f>
        <v>440401</v>
      </c>
      <c r="B5954" s="2">
        <v>1040008</v>
      </c>
      <c r="C5954" s="2" t="s">
        <v>30</v>
      </c>
      <c r="D5954" s="20">
        <v>0</v>
      </c>
      <c r="E5954" s="20">
        <v>0</v>
      </c>
      <c r="F5954" s="38">
        <f>('ANNEXURE B &amp; C'!AQ$39)</f>
        <v>0</v>
      </c>
      <c r="G5954" s="9" t="str">
        <f t="shared" si="184"/>
        <v/>
      </c>
      <c r="H5954" s="52" t="str">
        <f t="shared" si="185"/>
        <v/>
      </c>
    </row>
    <row r="5955" spans="1:8">
      <c r="A5955" s="48" t="str">
        <f>('ANNEXURE B &amp; C'!AQ$3)</f>
        <v>440401</v>
      </c>
      <c r="B5955" s="3">
        <v>1049990</v>
      </c>
      <c r="C5955" s="3" t="s">
        <v>31</v>
      </c>
      <c r="D5955" s="39">
        <v>0</v>
      </c>
      <c r="E5955" s="39">
        <v>0</v>
      </c>
      <c r="F5955" s="39">
        <f>SUM(F5947:F5954)</f>
        <v>0</v>
      </c>
      <c r="G5955" s="9" t="str">
        <f t="shared" si="184"/>
        <v/>
      </c>
      <c r="H5955" s="52" t="str">
        <f t="shared" si="185"/>
        <v/>
      </c>
    </row>
    <row r="5956" spans="1:8">
      <c r="B5956" s="1"/>
      <c r="C5956" s="1"/>
      <c r="D5956" s="31"/>
      <c r="E5956" s="31"/>
      <c r="F5956" s="31"/>
      <c r="G5956" s="9" t="str">
        <f t="shared" si="184"/>
        <v/>
      </c>
      <c r="H5956" s="52" t="str">
        <f t="shared" si="185"/>
        <v/>
      </c>
    </row>
    <row r="5957" spans="1:8" ht="15.75" thickBot="1">
      <c r="A5957" s="48" t="str">
        <f>('ANNEXURE B &amp; C'!AQ$3)</f>
        <v>440401</v>
      </c>
      <c r="B5957" s="4">
        <v>1049995</v>
      </c>
      <c r="C5957" s="4" t="s">
        <v>32</v>
      </c>
      <c r="D5957" s="40">
        <v>17177816</v>
      </c>
      <c r="E5957" s="40">
        <v>9974579.3399999999</v>
      </c>
      <c r="F5957" s="40">
        <f>SUM(F5955+F5944+F5937)</f>
        <v>19470471</v>
      </c>
      <c r="G5957" s="9" t="str">
        <f t="shared" si="184"/>
        <v/>
      </c>
      <c r="H5957" s="52">
        <f t="shared" si="185"/>
        <v>0.13346603549601416</v>
      </c>
    </row>
    <row r="5958" spans="1:8" ht="15.75" thickTop="1">
      <c r="B5958" s="1"/>
      <c r="C5958" s="1"/>
      <c r="D5958" s="31"/>
      <c r="E5958" s="31"/>
      <c r="F5958" s="31"/>
      <c r="G5958" s="9" t="str">
        <f t="shared" si="184"/>
        <v/>
      </c>
      <c r="H5958" s="52" t="str">
        <f t="shared" si="185"/>
        <v/>
      </c>
    </row>
    <row r="5959" spans="1:8">
      <c r="A5959" s="48" t="str">
        <f>('ANNEXURE B &amp; C'!AQ$3)</f>
        <v>440401</v>
      </c>
      <c r="B5959" s="1">
        <v>1050000</v>
      </c>
      <c r="C5959" s="1" t="s">
        <v>33</v>
      </c>
      <c r="D5959" s="31"/>
      <c r="E5959" s="31"/>
      <c r="F5959" s="31"/>
      <c r="G5959" s="9" t="str">
        <f t="shared" si="184"/>
        <v/>
      </c>
      <c r="H5959" s="52" t="str">
        <f t="shared" si="185"/>
        <v/>
      </c>
    </row>
    <row r="5960" spans="1:8">
      <c r="B5960" s="1"/>
      <c r="C5960" s="1"/>
      <c r="D5960" s="31"/>
      <c r="E5960" s="31"/>
      <c r="F5960" s="31"/>
      <c r="G5960" s="9" t="str">
        <f t="shared" si="184"/>
        <v/>
      </c>
      <c r="H5960" s="52" t="str">
        <f t="shared" si="185"/>
        <v/>
      </c>
    </row>
    <row r="5961" spans="1:8">
      <c r="A5961" s="48" t="str">
        <f>('ANNEXURE B &amp; C'!AQ$3)</f>
        <v>440401</v>
      </c>
      <c r="B5961" s="1">
        <v>1060000</v>
      </c>
      <c r="C5961" s="1" t="s">
        <v>34</v>
      </c>
      <c r="D5961" s="31"/>
      <c r="E5961" s="31"/>
      <c r="F5961" s="31"/>
      <c r="G5961" s="9" t="str">
        <f t="shared" si="184"/>
        <v/>
      </c>
      <c r="H5961" s="52" t="str">
        <f t="shared" si="185"/>
        <v/>
      </c>
    </row>
    <row r="5962" spans="1:8">
      <c r="A5962" s="48" t="str">
        <f>('ANNEXURE B &amp; C'!AQ$3)</f>
        <v>440401</v>
      </c>
      <c r="B5962" s="2">
        <v>1060001</v>
      </c>
      <c r="C5962" s="2" t="s">
        <v>35</v>
      </c>
      <c r="D5962" s="20">
        <v>0</v>
      </c>
      <c r="E5962" s="20">
        <v>0</v>
      </c>
      <c r="F5962" s="38">
        <f>('ANNEXURE B &amp; C'!AQ$47)</f>
        <v>0</v>
      </c>
      <c r="G5962" s="9" t="str">
        <f t="shared" ref="G5962:G6025" si="186">IF(E5962&lt;0.01,"",IF(E5962&gt;F5962,"BUDGET ERROR - INSUFICIENT",""))</f>
        <v/>
      </c>
      <c r="H5962" s="52" t="str">
        <f t="shared" ref="H5962:H6025" si="187">IF(F5962&lt;0.1,"",IF(D5962=0,"NO ORIGINAL BUDGET",(F5962-D5962)/D5962))</f>
        <v/>
      </c>
    </row>
    <row r="5963" spans="1:8">
      <c r="A5963" s="48" t="str">
        <f>('ANNEXURE B &amp; C'!AQ$3)</f>
        <v>440401</v>
      </c>
      <c r="B5963" s="2">
        <v>1060003</v>
      </c>
      <c r="C5963" s="2" t="s">
        <v>36</v>
      </c>
      <c r="D5963" s="20">
        <v>0</v>
      </c>
      <c r="E5963" s="20">
        <v>0</v>
      </c>
      <c r="F5963" s="38">
        <f>('ANNEXURE B &amp; C'!AQ$48)</f>
        <v>0</v>
      </c>
      <c r="G5963" s="9" t="str">
        <f t="shared" si="186"/>
        <v/>
      </c>
      <c r="H5963" s="52" t="str">
        <f t="shared" si="187"/>
        <v/>
      </c>
    </row>
    <row r="5964" spans="1:8">
      <c r="A5964" s="48" t="str">
        <f>('ANNEXURE B &amp; C'!AQ$3)</f>
        <v>440401</v>
      </c>
      <c r="B5964" s="2">
        <v>1060090</v>
      </c>
      <c r="C5964" s="2" t="s">
        <v>37</v>
      </c>
      <c r="D5964" s="20">
        <v>0</v>
      </c>
      <c r="E5964" s="20">
        <v>0</v>
      </c>
      <c r="F5964" s="38">
        <f>('ANNEXURE B &amp; C'!AQ$49)</f>
        <v>0</v>
      </c>
      <c r="G5964" s="9" t="str">
        <f t="shared" si="186"/>
        <v/>
      </c>
      <c r="H5964" s="52" t="str">
        <f t="shared" si="187"/>
        <v/>
      </c>
    </row>
    <row r="5965" spans="1:8">
      <c r="A5965" s="48" t="str">
        <f>('ANNEXURE B &amp; C'!AQ$3)</f>
        <v>440401</v>
      </c>
      <c r="B5965" s="2">
        <v>1060100</v>
      </c>
      <c r="C5965" s="2" t="s">
        <v>38</v>
      </c>
      <c r="D5965" s="20">
        <v>0</v>
      </c>
      <c r="E5965" s="20">
        <v>0</v>
      </c>
      <c r="F5965" s="38">
        <f>('ANNEXURE B &amp; C'!AQ$50)</f>
        <v>0</v>
      </c>
      <c r="G5965" s="9" t="str">
        <f t="shared" si="186"/>
        <v/>
      </c>
      <c r="H5965" s="52" t="str">
        <f t="shared" si="187"/>
        <v/>
      </c>
    </row>
    <row r="5966" spans="1:8">
      <c r="A5966" s="48" t="str">
        <f>('ANNEXURE B &amp; C'!AQ$3)</f>
        <v>440401</v>
      </c>
      <c r="B5966" s="2">
        <v>1060200</v>
      </c>
      <c r="C5966" s="2" t="s">
        <v>39</v>
      </c>
      <c r="D5966" s="20">
        <v>0</v>
      </c>
      <c r="E5966" s="20">
        <v>0</v>
      </c>
      <c r="F5966" s="38">
        <f>('ANNEXURE B &amp; C'!AQ$51)</f>
        <v>0</v>
      </c>
      <c r="G5966" s="9" t="str">
        <f t="shared" si="186"/>
        <v/>
      </c>
      <c r="H5966" s="52" t="str">
        <f t="shared" si="187"/>
        <v/>
      </c>
    </row>
    <row r="5967" spans="1:8">
      <c r="A5967" s="48" t="str">
        <f>('ANNEXURE B &amp; C'!AQ$3)</f>
        <v>440401</v>
      </c>
      <c r="B5967" s="2">
        <v>1060201</v>
      </c>
      <c r="C5967" s="2" t="s">
        <v>40</v>
      </c>
      <c r="D5967" s="20">
        <v>0</v>
      </c>
      <c r="E5967" s="20">
        <v>0</v>
      </c>
      <c r="F5967" s="38">
        <f>('ANNEXURE B &amp; C'!AQ$52)</f>
        <v>0</v>
      </c>
      <c r="G5967" s="9" t="str">
        <f t="shared" si="186"/>
        <v/>
      </c>
      <c r="H5967" s="52" t="str">
        <f t="shared" si="187"/>
        <v/>
      </c>
    </row>
    <row r="5968" spans="1:8">
      <c r="A5968" s="48" t="str">
        <f>('ANNEXURE B &amp; C'!AQ$3)</f>
        <v>440401</v>
      </c>
      <c r="B5968" s="2">
        <v>1060204</v>
      </c>
      <c r="C5968" s="2" t="s">
        <v>41</v>
      </c>
      <c r="D5968" s="20">
        <v>11130000</v>
      </c>
      <c r="E5968" s="20">
        <v>7082259.5899999999</v>
      </c>
      <c r="F5968" s="38">
        <f>('ANNEXURE B &amp; C'!AQ$53)</f>
        <v>15054000</v>
      </c>
      <c r="G5968" s="9" t="s">
        <v>366</v>
      </c>
      <c r="H5968" s="52">
        <f t="shared" si="187"/>
        <v>0.35256064690026956</v>
      </c>
    </row>
    <row r="5969" spans="1:8">
      <c r="A5969" s="48" t="str">
        <f>('ANNEXURE B &amp; C'!AQ$3)</f>
        <v>440401</v>
      </c>
      <c r="B5969" s="2">
        <v>1060205</v>
      </c>
      <c r="C5969" s="2" t="s">
        <v>42</v>
      </c>
      <c r="D5969" s="20">
        <v>0</v>
      </c>
      <c r="E5969" s="20">
        <v>0</v>
      </c>
      <c r="F5969" s="38">
        <f>('ANNEXURE B &amp; C'!AQ$54)</f>
        <v>0</v>
      </c>
      <c r="G5969" s="9" t="str">
        <f t="shared" si="186"/>
        <v/>
      </c>
      <c r="H5969" s="52" t="str">
        <f t="shared" si="187"/>
        <v/>
      </c>
    </row>
    <row r="5970" spans="1:8">
      <c r="A5970" s="48" t="str">
        <f>('ANNEXURE B &amp; C'!AQ$3)</f>
        <v>440401</v>
      </c>
      <c r="B5970" s="2">
        <v>1060207</v>
      </c>
      <c r="C5970" s="2" t="s">
        <v>43</v>
      </c>
      <c r="D5970" s="20">
        <v>0</v>
      </c>
      <c r="E5970" s="20">
        <v>0</v>
      </c>
      <c r="F5970" s="38">
        <f>('ANNEXURE B &amp; C'!AQ$55)</f>
        <v>0</v>
      </c>
      <c r="G5970" s="9" t="str">
        <f t="shared" si="186"/>
        <v/>
      </c>
      <c r="H5970" s="52" t="str">
        <f t="shared" si="187"/>
        <v/>
      </c>
    </row>
    <row r="5971" spans="1:8">
      <c r="A5971" s="48" t="str">
        <f>('ANNEXURE B &amp; C'!AQ$3)</f>
        <v>440401</v>
      </c>
      <c r="B5971" s="2">
        <v>1060208</v>
      </c>
      <c r="C5971" s="2" t="s">
        <v>44</v>
      </c>
      <c r="D5971" s="20">
        <v>12000</v>
      </c>
      <c r="E5971" s="20">
        <v>0</v>
      </c>
      <c r="F5971" s="38">
        <f>('ANNEXURE B &amp; C'!AQ$56)</f>
        <v>8000</v>
      </c>
      <c r="G5971" s="9" t="str">
        <f t="shared" si="186"/>
        <v/>
      </c>
      <c r="H5971" s="52">
        <f t="shared" si="187"/>
        <v>-0.33333333333333331</v>
      </c>
    </row>
    <row r="5972" spans="1:8">
      <c r="A5972" s="48" t="str">
        <f>('ANNEXURE B &amp; C'!AQ$3)</f>
        <v>440401</v>
      </c>
      <c r="B5972" s="2">
        <v>1060209</v>
      </c>
      <c r="C5972" s="2" t="s">
        <v>45</v>
      </c>
      <c r="D5972" s="20">
        <v>0</v>
      </c>
      <c r="E5972" s="20">
        <v>0</v>
      </c>
      <c r="F5972" s="38">
        <f>('ANNEXURE B &amp; C'!AQ$57)</f>
        <v>0</v>
      </c>
      <c r="G5972" s="9" t="str">
        <f t="shared" si="186"/>
        <v/>
      </c>
      <c r="H5972" s="52" t="str">
        <f t="shared" si="187"/>
        <v/>
      </c>
    </row>
    <row r="5973" spans="1:8">
      <c r="A5973" s="48" t="str">
        <f>('ANNEXURE B &amp; C'!AQ$3)</f>
        <v>440401</v>
      </c>
      <c r="B5973" s="2">
        <v>1060210</v>
      </c>
      <c r="C5973" s="2" t="s">
        <v>46</v>
      </c>
      <c r="D5973" s="20">
        <v>0</v>
      </c>
      <c r="E5973" s="20">
        <v>0</v>
      </c>
      <c r="F5973" s="38">
        <f>('ANNEXURE B &amp; C'!AQ$58)</f>
        <v>0</v>
      </c>
      <c r="G5973" s="9" t="str">
        <f t="shared" si="186"/>
        <v/>
      </c>
      <c r="H5973" s="52" t="str">
        <f t="shared" si="187"/>
        <v/>
      </c>
    </row>
    <row r="5974" spans="1:8">
      <c r="A5974" s="48" t="str">
        <f>('ANNEXURE B &amp; C'!AQ$3)</f>
        <v>440401</v>
      </c>
      <c r="B5974" s="2">
        <v>1060303</v>
      </c>
      <c r="C5974" s="2" t="s">
        <v>47</v>
      </c>
      <c r="D5974" s="20">
        <v>0</v>
      </c>
      <c r="E5974" s="20">
        <v>0</v>
      </c>
      <c r="F5974" s="38">
        <f>('ANNEXURE B &amp; C'!AQ$59)</f>
        <v>0</v>
      </c>
      <c r="G5974" s="9" t="str">
        <f t="shared" si="186"/>
        <v/>
      </c>
      <c r="H5974" s="52" t="str">
        <f t="shared" si="187"/>
        <v/>
      </c>
    </row>
    <row r="5975" spans="1:8">
      <c r="A5975" s="48" t="str">
        <f>('ANNEXURE B &amp; C'!AQ$3)</f>
        <v>440401</v>
      </c>
      <c r="B5975" s="2">
        <v>1060304</v>
      </c>
      <c r="C5975" s="2" t="s">
        <v>48</v>
      </c>
      <c r="D5975" s="20">
        <v>0</v>
      </c>
      <c r="E5975" s="20">
        <v>0</v>
      </c>
      <c r="F5975" s="38">
        <f>('ANNEXURE B &amp; C'!AQ$60)</f>
        <v>0</v>
      </c>
      <c r="G5975" s="9" t="str">
        <f t="shared" si="186"/>
        <v/>
      </c>
      <c r="H5975" s="52" t="str">
        <f t="shared" si="187"/>
        <v/>
      </c>
    </row>
    <row r="5976" spans="1:8">
      <c r="A5976" s="48" t="str">
        <f>('ANNEXURE B &amp; C'!AQ$3)</f>
        <v>440401</v>
      </c>
      <c r="B5976" s="2">
        <v>1060305</v>
      </c>
      <c r="C5976" s="2" t="s">
        <v>49</v>
      </c>
      <c r="D5976" s="20">
        <v>0</v>
      </c>
      <c r="E5976" s="20">
        <v>0</v>
      </c>
      <c r="F5976" s="38">
        <f>('ANNEXURE B &amp; C'!AQ$61)</f>
        <v>0</v>
      </c>
      <c r="G5976" s="9" t="str">
        <f t="shared" si="186"/>
        <v/>
      </c>
      <c r="H5976" s="52" t="str">
        <f t="shared" si="187"/>
        <v/>
      </c>
    </row>
    <row r="5977" spans="1:8">
      <c r="A5977" s="48" t="str">
        <f>('ANNEXURE B &amp; C'!AQ$3)</f>
        <v>440401</v>
      </c>
      <c r="B5977" s="2">
        <v>1060400</v>
      </c>
      <c r="C5977" s="2" t="s">
        <v>50</v>
      </c>
      <c r="D5977" s="20">
        <v>0</v>
      </c>
      <c r="E5977" s="20">
        <v>0</v>
      </c>
      <c r="F5977" s="38">
        <f>('ANNEXURE B &amp; C'!AQ$62)</f>
        <v>0</v>
      </c>
      <c r="G5977" s="9" t="str">
        <f t="shared" si="186"/>
        <v/>
      </c>
      <c r="H5977" s="52" t="str">
        <f t="shared" si="187"/>
        <v/>
      </c>
    </row>
    <row r="5978" spans="1:8">
      <c r="A5978" s="48" t="str">
        <f>('ANNEXURE B &amp; C'!AQ$3)</f>
        <v>440401</v>
      </c>
      <c r="B5978" s="2">
        <v>1060401</v>
      </c>
      <c r="C5978" s="2" t="s">
        <v>51</v>
      </c>
      <c r="D5978" s="20">
        <v>0</v>
      </c>
      <c r="E5978" s="20">
        <v>0</v>
      </c>
      <c r="F5978" s="38">
        <f>('ANNEXURE B &amp; C'!AQ$63)</f>
        <v>0</v>
      </c>
      <c r="G5978" s="9" t="str">
        <f t="shared" si="186"/>
        <v/>
      </c>
      <c r="H5978" s="52" t="str">
        <f t="shared" si="187"/>
        <v/>
      </c>
    </row>
    <row r="5979" spans="1:8">
      <c r="A5979" s="48" t="str">
        <f>('ANNEXURE B &amp; C'!AQ$3)</f>
        <v>440401</v>
      </c>
      <c r="B5979" s="2">
        <v>1060402</v>
      </c>
      <c r="C5979" s="2" t="s">
        <v>52</v>
      </c>
      <c r="D5979" s="20">
        <v>5000</v>
      </c>
      <c r="E5979" s="20">
        <v>0</v>
      </c>
      <c r="F5979" s="38">
        <f>('ANNEXURE B &amp; C'!AQ$64)</f>
        <v>4286</v>
      </c>
      <c r="G5979" s="9" t="str">
        <f t="shared" si="186"/>
        <v/>
      </c>
      <c r="H5979" s="52">
        <f t="shared" si="187"/>
        <v>-0.14280000000000001</v>
      </c>
    </row>
    <row r="5980" spans="1:8">
      <c r="A5980" s="48" t="str">
        <f>('ANNEXURE B &amp; C'!AQ$3)</f>
        <v>440401</v>
      </c>
      <c r="B5980" s="2">
        <v>1060403</v>
      </c>
      <c r="C5980" s="2" t="s">
        <v>53</v>
      </c>
      <c r="D5980" s="20">
        <v>12000</v>
      </c>
      <c r="E5980" s="20">
        <v>10000</v>
      </c>
      <c r="F5980" s="38">
        <f>('ANNEXURE B &amp; C'!AQ$65)</f>
        <v>10000</v>
      </c>
      <c r="G5980" s="9" t="str">
        <f t="shared" si="186"/>
        <v/>
      </c>
      <c r="H5980" s="52">
        <f t="shared" si="187"/>
        <v>-0.16666666666666666</v>
      </c>
    </row>
    <row r="5981" spans="1:8">
      <c r="A5981" s="48" t="str">
        <f>('ANNEXURE B &amp; C'!AQ$3)</f>
        <v>440401</v>
      </c>
      <c r="B5981" s="2">
        <v>1060404</v>
      </c>
      <c r="C5981" s="2" t="s">
        <v>54</v>
      </c>
      <c r="D5981" s="20">
        <v>0</v>
      </c>
      <c r="E5981" s="20">
        <v>0</v>
      </c>
      <c r="F5981" s="38">
        <f>('ANNEXURE B &amp; C'!AQ$66)</f>
        <v>0</v>
      </c>
      <c r="G5981" s="9" t="str">
        <f t="shared" si="186"/>
        <v/>
      </c>
      <c r="H5981" s="52" t="str">
        <f t="shared" si="187"/>
        <v/>
      </c>
    </row>
    <row r="5982" spans="1:8">
      <c r="A5982" s="48" t="str">
        <f>('ANNEXURE B &amp; C'!AQ$3)</f>
        <v>440401</v>
      </c>
      <c r="B5982" s="2">
        <v>1060405</v>
      </c>
      <c r="C5982" s="2" t="s">
        <v>55</v>
      </c>
      <c r="D5982" s="20">
        <v>0</v>
      </c>
      <c r="E5982" s="20">
        <v>0</v>
      </c>
      <c r="F5982" s="38">
        <f>('ANNEXURE B &amp; C'!AQ$67)</f>
        <v>0</v>
      </c>
      <c r="G5982" s="9" t="str">
        <f t="shared" si="186"/>
        <v/>
      </c>
      <c r="H5982" s="52" t="str">
        <f t="shared" si="187"/>
        <v/>
      </c>
    </row>
    <row r="5983" spans="1:8">
      <c r="A5983" s="48" t="str">
        <f>('ANNEXURE B &amp; C'!AQ$3)</f>
        <v>440401</v>
      </c>
      <c r="B5983" s="2">
        <v>1060601</v>
      </c>
      <c r="C5983" s="2" t="s">
        <v>56</v>
      </c>
      <c r="D5983" s="20">
        <v>0</v>
      </c>
      <c r="E5983" s="20">
        <v>0</v>
      </c>
      <c r="F5983" s="38">
        <f>('ANNEXURE B &amp; C'!AQ$68)</f>
        <v>0</v>
      </c>
      <c r="G5983" s="9" t="str">
        <f t="shared" si="186"/>
        <v/>
      </c>
      <c r="H5983" s="52" t="str">
        <f t="shared" si="187"/>
        <v/>
      </c>
    </row>
    <row r="5984" spans="1:8">
      <c r="A5984" s="48" t="str">
        <f>('ANNEXURE B &amp; C'!AQ$3)</f>
        <v>440401</v>
      </c>
      <c r="B5984" s="2">
        <v>1060701</v>
      </c>
      <c r="C5984" s="2" t="s">
        <v>57</v>
      </c>
      <c r="D5984" s="20">
        <v>0</v>
      </c>
      <c r="E5984" s="20">
        <v>0</v>
      </c>
      <c r="F5984" s="38">
        <f>('ANNEXURE B &amp; C'!AQ$69)</f>
        <v>0</v>
      </c>
      <c r="G5984" s="9" t="str">
        <f t="shared" si="186"/>
        <v/>
      </c>
      <c r="H5984" s="52" t="str">
        <f t="shared" si="187"/>
        <v/>
      </c>
    </row>
    <row r="5985" spans="1:8">
      <c r="A5985" s="48" t="str">
        <f>('ANNEXURE B &amp; C'!AQ$3)</f>
        <v>440401</v>
      </c>
      <c r="B5985" s="2">
        <v>1060702</v>
      </c>
      <c r="C5985" s="2" t="s">
        <v>58</v>
      </c>
      <c r="D5985" s="20">
        <v>0</v>
      </c>
      <c r="E5985" s="20">
        <v>0</v>
      </c>
      <c r="F5985" s="38">
        <f>('ANNEXURE B &amp; C'!AQ$70)</f>
        <v>0</v>
      </c>
      <c r="G5985" s="9" t="str">
        <f t="shared" si="186"/>
        <v/>
      </c>
      <c r="H5985" s="52" t="str">
        <f t="shared" si="187"/>
        <v/>
      </c>
    </row>
    <row r="5986" spans="1:8">
      <c r="A5986" s="48" t="str">
        <f>('ANNEXURE B &amp; C'!AQ$3)</f>
        <v>440401</v>
      </c>
      <c r="B5986" s="2">
        <v>1061101</v>
      </c>
      <c r="C5986" s="2" t="s">
        <v>59</v>
      </c>
      <c r="D5986" s="20">
        <v>0</v>
      </c>
      <c r="E5986" s="20">
        <v>0</v>
      </c>
      <c r="F5986" s="38">
        <f>('ANNEXURE B &amp; C'!AQ$71)</f>
        <v>0</v>
      </c>
      <c r="G5986" s="9" t="str">
        <f t="shared" si="186"/>
        <v/>
      </c>
      <c r="H5986" s="52" t="str">
        <f t="shared" si="187"/>
        <v/>
      </c>
    </row>
    <row r="5987" spans="1:8">
      <c r="A5987" s="48" t="str">
        <f>('ANNEXURE B &amp; C'!AQ$3)</f>
        <v>440401</v>
      </c>
      <c r="B5987" s="2">
        <v>1061102</v>
      </c>
      <c r="C5987" s="2" t="s">
        <v>60</v>
      </c>
      <c r="D5987" s="20">
        <v>0</v>
      </c>
      <c r="E5987" s="20">
        <v>0</v>
      </c>
      <c r="F5987" s="38">
        <f>('ANNEXURE B &amp; C'!AQ$72)</f>
        <v>0</v>
      </c>
      <c r="G5987" s="9" t="str">
        <f t="shared" si="186"/>
        <v/>
      </c>
      <c r="H5987" s="52" t="str">
        <f t="shared" si="187"/>
        <v/>
      </c>
    </row>
    <row r="5988" spans="1:8">
      <c r="A5988" s="48" t="str">
        <f>('ANNEXURE B &amp; C'!AQ$3)</f>
        <v>440401</v>
      </c>
      <c r="B5988" s="2">
        <v>1061104</v>
      </c>
      <c r="C5988" s="2" t="s">
        <v>61</v>
      </c>
      <c r="D5988" s="20">
        <v>0</v>
      </c>
      <c r="E5988" s="20">
        <v>0</v>
      </c>
      <c r="F5988" s="38">
        <f>('ANNEXURE B &amp; C'!AQ$73)</f>
        <v>0</v>
      </c>
      <c r="G5988" s="9" t="str">
        <f t="shared" si="186"/>
        <v/>
      </c>
      <c r="H5988" s="52" t="str">
        <f t="shared" si="187"/>
        <v/>
      </c>
    </row>
    <row r="5989" spans="1:8">
      <c r="A5989" s="48" t="str">
        <f>('ANNEXURE B &amp; C'!AQ$3)</f>
        <v>440401</v>
      </c>
      <c r="B5989" s="2">
        <v>1061106</v>
      </c>
      <c r="C5989" s="2" t="s">
        <v>62</v>
      </c>
      <c r="D5989" s="20">
        <v>0</v>
      </c>
      <c r="E5989" s="20">
        <v>0</v>
      </c>
      <c r="F5989" s="38">
        <f>('ANNEXURE B &amp; C'!AQ$74)</f>
        <v>0</v>
      </c>
      <c r="G5989" s="9" t="str">
        <f t="shared" si="186"/>
        <v/>
      </c>
      <c r="H5989" s="52" t="str">
        <f t="shared" si="187"/>
        <v/>
      </c>
    </row>
    <row r="5990" spans="1:8">
      <c r="A5990" s="48" t="str">
        <f>('ANNEXURE B &amp; C'!AQ$3)</f>
        <v>440401</v>
      </c>
      <c r="B5990" s="2">
        <v>1061201</v>
      </c>
      <c r="C5990" s="2" t="s">
        <v>63</v>
      </c>
      <c r="D5990" s="20">
        <v>0</v>
      </c>
      <c r="E5990" s="20">
        <v>0</v>
      </c>
      <c r="F5990" s="38">
        <f>('ANNEXURE B &amp; C'!AQ$75)</f>
        <v>0</v>
      </c>
      <c r="G5990" s="9" t="str">
        <f t="shared" si="186"/>
        <v/>
      </c>
      <c r="H5990" s="52" t="str">
        <f t="shared" si="187"/>
        <v/>
      </c>
    </row>
    <row r="5991" spans="1:8">
      <c r="A5991" s="48" t="str">
        <f>('ANNEXURE B &amp; C'!AQ$3)</f>
        <v>440401</v>
      </c>
      <c r="B5991" s="2">
        <v>1061203</v>
      </c>
      <c r="C5991" s="2" t="s">
        <v>64</v>
      </c>
      <c r="D5991" s="20">
        <v>0</v>
      </c>
      <c r="E5991" s="20">
        <v>0</v>
      </c>
      <c r="F5991" s="38">
        <f>('ANNEXURE B &amp; C'!AQ$76)</f>
        <v>0</v>
      </c>
      <c r="G5991" s="9" t="str">
        <f t="shared" si="186"/>
        <v/>
      </c>
      <c r="H5991" s="52" t="str">
        <f t="shared" si="187"/>
        <v/>
      </c>
    </row>
    <row r="5992" spans="1:8">
      <c r="A5992" s="48" t="str">
        <f>('ANNEXURE B &amp; C'!AQ$3)</f>
        <v>440401</v>
      </c>
      <c r="B5992" s="2">
        <v>1061204</v>
      </c>
      <c r="C5992" s="2" t="s">
        <v>65</v>
      </c>
      <c r="D5992" s="20">
        <v>0</v>
      </c>
      <c r="E5992" s="20">
        <v>0</v>
      </c>
      <c r="F5992" s="38">
        <f>('ANNEXURE B &amp; C'!AQ$77)</f>
        <v>0</v>
      </c>
      <c r="G5992" s="9" t="str">
        <f t="shared" si="186"/>
        <v/>
      </c>
      <c r="H5992" s="52" t="str">
        <f t="shared" si="187"/>
        <v/>
      </c>
    </row>
    <row r="5993" spans="1:8">
      <c r="A5993" s="48" t="str">
        <f>('ANNEXURE B &amp; C'!AQ$3)</f>
        <v>440401</v>
      </c>
      <c r="B5993" s="2">
        <v>1061501</v>
      </c>
      <c r="C5993" s="2" t="s">
        <v>66</v>
      </c>
      <c r="D5993" s="20">
        <v>0</v>
      </c>
      <c r="E5993" s="20">
        <v>0</v>
      </c>
      <c r="F5993" s="38">
        <f>('ANNEXURE B &amp; C'!AQ$78)</f>
        <v>0</v>
      </c>
      <c r="G5993" s="9" t="str">
        <f t="shared" si="186"/>
        <v/>
      </c>
      <c r="H5993" s="52" t="str">
        <f t="shared" si="187"/>
        <v/>
      </c>
    </row>
    <row r="5994" spans="1:8">
      <c r="A5994" s="48" t="str">
        <f>('ANNEXURE B &amp; C'!AQ$3)</f>
        <v>440401</v>
      </c>
      <c r="B5994" s="2">
        <v>1061502</v>
      </c>
      <c r="C5994" s="2" t="s">
        <v>67</v>
      </c>
      <c r="D5994" s="20">
        <v>0</v>
      </c>
      <c r="E5994" s="20">
        <v>0</v>
      </c>
      <c r="F5994" s="38">
        <f>('ANNEXURE B &amp; C'!AQ$79)</f>
        <v>0</v>
      </c>
      <c r="G5994" s="9" t="str">
        <f t="shared" si="186"/>
        <v/>
      </c>
      <c r="H5994" s="52" t="str">
        <f t="shared" si="187"/>
        <v/>
      </c>
    </row>
    <row r="5995" spans="1:8">
      <c r="A5995" s="48" t="str">
        <f>('ANNEXURE B &amp; C'!AQ$3)</f>
        <v>440401</v>
      </c>
      <c r="B5995" s="2">
        <v>1061507</v>
      </c>
      <c r="C5995" s="2" t="s">
        <v>68</v>
      </c>
      <c r="D5995" s="20">
        <v>0</v>
      </c>
      <c r="E5995" s="20">
        <v>0</v>
      </c>
      <c r="F5995" s="38">
        <f>('ANNEXURE B &amp; C'!AQ$80)</f>
        <v>0</v>
      </c>
      <c r="G5995" s="9" t="str">
        <f t="shared" si="186"/>
        <v/>
      </c>
      <c r="H5995" s="52" t="str">
        <f t="shared" si="187"/>
        <v/>
      </c>
    </row>
    <row r="5996" spans="1:8">
      <c r="A5996" s="48" t="str">
        <f>('ANNEXURE B &amp; C'!AQ$3)</f>
        <v>440401</v>
      </c>
      <c r="B5996" s="2">
        <v>1061508</v>
      </c>
      <c r="C5996" s="2" t="s">
        <v>69</v>
      </c>
      <c r="D5996" s="20">
        <v>0</v>
      </c>
      <c r="E5996" s="20">
        <v>0</v>
      </c>
      <c r="F5996" s="38">
        <f>('ANNEXURE B &amp; C'!AQ$81)</f>
        <v>0</v>
      </c>
      <c r="G5996" s="9" t="str">
        <f t="shared" si="186"/>
        <v/>
      </c>
      <c r="H5996" s="52" t="str">
        <f t="shared" si="187"/>
        <v/>
      </c>
    </row>
    <row r="5997" spans="1:8">
      <c r="A5997" s="48" t="str">
        <f>('ANNEXURE B &amp; C'!AQ$3)</f>
        <v>440401</v>
      </c>
      <c r="B5997" s="2">
        <v>1061701</v>
      </c>
      <c r="C5997" s="2" t="s">
        <v>70</v>
      </c>
      <c r="D5997" s="20">
        <v>0</v>
      </c>
      <c r="E5997" s="20">
        <v>0</v>
      </c>
      <c r="F5997" s="38">
        <f>('ANNEXURE B &amp; C'!AQ$82)</f>
        <v>0</v>
      </c>
      <c r="G5997" s="9" t="str">
        <f t="shared" si="186"/>
        <v/>
      </c>
      <c r="H5997" s="52" t="str">
        <f t="shared" si="187"/>
        <v/>
      </c>
    </row>
    <row r="5998" spans="1:8">
      <c r="A5998" s="48" t="str">
        <f>('ANNEXURE B &amp; C'!AQ$3)</f>
        <v>440401</v>
      </c>
      <c r="B5998" s="2">
        <v>1061705</v>
      </c>
      <c r="C5998" s="2" t="s">
        <v>71</v>
      </c>
      <c r="D5998" s="20">
        <v>0</v>
      </c>
      <c r="E5998" s="20">
        <v>0</v>
      </c>
      <c r="F5998" s="38">
        <f>('ANNEXURE B &amp; C'!AQ$83)</f>
        <v>0</v>
      </c>
      <c r="G5998" s="9" t="str">
        <f t="shared" si="186"/>
        <v/>
      </c>
      <c r="H5998" s="52" t="str">
        <f t="shared" si="187"/>
        <v/>
      </c>
    </row>
    <row r="5999" spans="1:8">
      <c r="A5999" s="48" t="str">
        <f>('ANNEXURE B &amp; C'!AQ$3)</f>
        <v>440401</v>
      </c>
      <c r="B5999" s="2">
        <v>1061799</v>
      </c>
      <c r="C5999" s="2" t="s">
        <v>72</v>
      </c>
      <c r="D5999" s="20">
        <v>18000</v>
      </c>
      <c r="E5999" s="20">
        <v>5780.27</v>
      </c>
      <c r="F5999" s="38">
        <f>('ANNEXURE B &amp; C'!AQ$84)</f>
        <v>14129</v>
      </c>
      <c r="G5999" s="9" t="s">
        <v>367</v>
      </c>
      <c r="H5999" s="52">
        <f t="shared" si="187"/>
        <v>-0.21505555555555556</v>
      </c>
    </row>
    <row r="6000" spans="1:8">
      <c r="A6000" s="48" t="str">
        <f>('ANNEXURE B &amp; C'!AQ$3)</f>
        <v>440401</v>
      </c>
      <c r="B6000" s="2">
        <v>1061800</v>
      </c>
      <c r="C6000" s="2" t="s">
        <v>73</v>
      </c>
      <c r="D6000" s="20">
        <v>0</v>
      </c>
      <c r="E6000" s="20">
        <v>0</v>
      </c>
      <c r="F6000" s="38">
        <f>('ANNEXURE B &amp; C'!AQ$85)</f>
        <v>0</v>
      </c>
      <c r="G6000" s="9" t="str">
        <f t="shared" si="186"/>
        <v/>
      </c>
      <c r="H6000" s="52" t="str">
        <f t="shared" si="187"/>
        <v/>
      </c>
    </row>
    <row r="6001" spans="1:8">
      <c r="A6001" s="48" t="str">
        <f>('ANNEXURE B &amp; C'!AQ$3)</f>
        <v>440401</v>
      </c>
      <c r="B6001" s="2">
        <v>1061801</v>
      </c>
      <c r="C6001" s="2" t="s">
        <v>74</v>
      </c>
      <c r="D6001" s="20">
        <v>0</v>
      </c>
      <c r="E6001" s="20">
        <v>0</v>
      </c>
      <c r="F6001" s="38">
        <f>('ANNEXURE B &amp; C'!AQ$86)</f>
        <v>0</v>
      </c>
      <c r="G6001" s="9" t="str">
        <f t="shared" si="186"/>
        <v/>
      </c>
      <c r="H6001" s="52" t="str">
        <f t="shared" si="187"/>
        <v/>
      </c>
    </row>
    <row r="6002" spans="1:8">
      <c r="A6002" s="48" t="str">
        <f>('ANNEXURE B &amp; C'!AQ$3)</f>
        <v>440401</v>
      </c>
      <c r="B6002" s="2">
        <v>1061802</v>
      </c>
      <c r="C6002" s="2" t="s">
        <v>75</v>
      </c>
      <c r="D6002" s="20">
        <v>0</v>
      </c>
      <c r="E6002" s="20">
        <v>0</v>
      </c>
      <c r="F6002" s="38">
        <f>('ANNEXURE B &amp; C'!AQ$87)</f>
        <v>0</v>
      </c>
      <c r="G6002" s="9" t="str">
        <f t="shared" si="186"/>
        <v/>
      </c>
      <c r="H6002" s="52" t="str">
        <f t="shared" si="187"/>
        <v/>
      </c>
    </row>
    <row r="6003" spans="1:8">
      <c r="A6003" s="48" t="str">
        <f>('ANNEXURE B &amp; C'!AQ$3)</f>
        <v>440401</v>
      </c>
      <c r="B6003" s="2">
        <v>1061805</v>
      </c>
      <c r="C6003" s="2" t="s">
        <v>76</v>
      </c>
      <c r="D6003" s="20">
        <v>0</v>
      </c>
      <c r="E6003" s="20">
        <v>0</v>
      </c>
      <c r="F6003" s="38">
        <f>('ANNEXURE B &amp; C'!AQ$88)</f>
        <v>0</v>
      </c>
      <c r="G6003" s="9" t="str">
        <f t="shared" si="186"/>
        <v/>
      </c>
      <c r="H6003" s="52" t="str">
        <f t="shared" si="187"/>
        <v/>
      </c>
    </row>
    <row r="6004" spans="1:8">
      <c r="A6004" s="48" t="str">
        <f>('ANNEXURE B &amp; C'!AQ$3)</f>
        <v>440401</v>
      </c>
      <c r="B6004" s="2">
        <v>1061806</v>
      </c>
      <c r="C6004" s="2" t="s">
        <v>77</v>
      </c>
      <c r="D6004" s="20">
        <v>25000</v>
      </c>
      <c r="E6004" s="20">
        <v>6810.73</v>
      </c>
      <c r="F6004" s="38">
        <f>('ANNEXURE B &amp; C'!AQ$89)</f>
        <v>12000</v>
      </c>
      <c r="G6004" s="9" t="s">
        <v>367</v>
      </c>
      <c r="H6004" s="52">
        <f t="shared" si="187"/>
        <v>-0.52</v>
      </c>
    </row>
    <row r="6005" spans="1:8">
      <c r="A6005" s="48" t="str">
        <f>('ANNEXURE B &amp; C'!AQ$3)</f>
        <v>440401</v>
      </c>
      <c r="B6005" s="2">
        <v>1061899</v>
      </c>
      <c r="C6005" s="2" t="s">
        <v>78</v>
      </c>
      <c r="D6005" s="20">
        <v>0</v>
      </c>
      <c r="E6005" s="20">
        <v>0</v>
      </c>
      <c r="F6005" s="38">
        <f>('ANNEXURE B &amp; C'!AQ$90)</f>
        <v>0</v>
      </c>
      <c r="G6005" s="9" t="str">
        <f t="shared" si="186"/>
        <v/>
      </c>
      <c r="H6005" s="52" t="str">
        <f t="shared" si="187"/>
        <v/>
      </c>
    </row>
    <row r="6006" spans="1:8">
      <c r="A6006" s="48" t="str">
        <f>('ANNEXURE B &amp; C'!AQ$3)</f>
        <v>440401</v>
      </c>
      <c r="B6006" s="2">
        <v>1061900</v>
      </c>
      <c r="C6006" s="2" t="s">
        <v>79</v>
      </c>
      <c r="D6006" s="20">
        <v>50000</v>
      </c>
      <c r="E6006" s="20">
        <v>41230.46</v>
      </c>
      <c r="F6006" s="38">
        <f>('ANNEXURE B &amp; C'!AQ$91)</f>
        <v>98954</v>
      </c>
      <c r="G6006" s="9" t="str">
        <f t="shared" si="186"/>
        <v/>
      </c>
      <c r="H6006" s="52">
        <f t="shared" si="187"/>
        <v>0.97907999999999995</v>
      </c>
    </row>
    <row r="6007" spans="1:8">
      <c r="A6007" s="48" t="str">
        <f>('ANNEXURE B &amp; C'!AQ$3)</f>
        <v>440401</v>
      </c>
      <c r="B6007" s="2">
        <v>1061902</v>
      </c>
      <c r="C6007" s="2" t="s">
        <v>80</v>
      </c>
      <c r="D6007" s="20">
        <v>40000</v>
      </c>
      <c r="E6007" s="20">
        <v>25037.3</v>
      </c>
      <c r="F6007" s="38">
        <f>('ANNEXURE B &amp; C'!AQ$92)</f>
        <v>50000</v>
      </c>
      <c r="G6007" s="9" t="str">
        <f t="shared" si="186"/>
        <v/>
      </c>
      <c r="H6007" s="52">
        <f t="shared" si="187"/>
        <v>0.25</v>
      </c>
    </row>
    <row r="6008" spans="1:8">
      <c r="A6008" s="48" t="str">
        <f>('ANNEXURE B &amp; C'!AQ$3)</f>
        <v>440401</v>
      </c>
      <c r="B6008" s="2">
        <v>1061903</v>
      </c>
      <c r="C6008" s="2" t="s">
        <v>81</v>
      </c>
      <c r="D6008" s="20">
        <v>0</v>
      </c>
      <c r="E6008" s="20">
        <v>0</v>
      </c>
      <c r="F6008" s="38">
        <f>('ANNEXURE B &amp; C'!AQ$93)</f>
        <v>0</v>
      </c>
      <c r="G6008" s="9" t="str">
        <f t="shared" si="186"/>
        <v/>
      </c>
      <c r="H6008" s="52" t="str">
        <f t="shared" si="187"/>
        <v/>
      </c>
    </row>
    <row r="6009" spans="1:8">
      <c r="A6009" s="48" t="str">
        <f>('ANNEXURE B &amp; C'!AQ$3)</f>
        <v>440401</v>
      </c>
      <c r="B6009" s="2">
        <v>1061904</v>
      </c>
      <c r="C6009" s="2" t="s">
        <v>82</v>
      </c>
      <c r="D6009" s="20">
        <v>0</v>
      </c>
      <c r="E6009" s="20">
        <v>0</v>
      </c>
      <c r="F6009" s="38">
        <f>('ANNEXURE B &amp; C'!AQ$94)</f>
        <v>0</v>
      </c>
      <c r="G6009" s="9" t="str">
        <f t="shared" si="186"/>
        <v/>
      </c>
      <c r="H6009" s="52" t="str">
        <f t="shared" si="187"/>
        <v/>
      </c>
    </row>
    <row r="6010" spans="1:8">
      <c r="A6010" s="48" t="str">
        <f>('ANNEXURE B &amp; C'!AQ$3)</f>
        <v>440401</v>
      </c>
      <c r="B6010" s="2">
        <v>1062001</v>
      </c>
      <c r="C6010" s="2" t="s">
        <v>83</v>
      </c>
      <c r="D6010" s="20">
        <v>0</v>
      </c>
      <c r="E6010" s="20">
        <v>0</v>
      </c>
      <c r="F6010" s="38">
        <f>('ANNEXURE B &amp; C'!AQ$95)</f>
        <v>0</v>
      </c>
      <c r="G6010" s="9" t="str">
        <f t="shared" si="186"/>
        <v/>
      </c>
      <c r="H6010" s="52" t="str">
        <f t="shared" si="187"/>
        <v/>
      </c>
    </row>
    <row r="6011" spans="1:8">
      <c r="A6011" s="48" t="str">
        <f>('ANNEXURE B &amp; C'!AQ$3)</f>
        <v>440401</v>
      </c>
      <c r="B6011" s="2">
        <v>1062003</v>
      </c>
      <c r="C6011" s="2" t="s">
        <v>84</v>
      </c>
      <c r="D6011" s="20">
        <v>0</v>
      </c>
      <c r="E6011" s="20">
        <v>0</v>
      </c>
      <c r="F6011" s="38">
        <f>('ANNEXURE B &amp; C'!AQ$96)</f>
        <v>0</v>
      </c>
      <c r="G6011" s="9" t="str">
        <f t="shared" si="186"/>
        <v/>
      </c>
      <c r="H6011" s="52" t="str">
        <f t="shared" si="187"/>
        <v/>
      </c>
    </row>
    <row r="6012" spans="1:8">
      <c r="A6012" s="48" t="str">
        <f>('ANNEXURE B &amp; C'!AQ$3)</f>
        <v>440401</v>
      </c>
      <c r="B6012" s="2">
        <v>1062009</v>
      </c>
      <c r="C6012" s="2" t="s">
        <v>85</v>
      </c>
      <c r="D6012" s="20">
        <v>0</v>
      </c>
      <c r="E6012" s="20">
        <v>0</v>
      </c>
      <c r="F6012" s="38">
        <f>('ANNEXURE B &amp; C'!AQ$97)</f>
        <v>0</v>
      </c>
      <c r="G6012" s="9" t="str">
        <f t="shared" si="186"/>
        <v/>
      </c>
      <c r="H6012" s="52" t="str">
        <f t="shared" si="187"/>
        <v/>
      </c>
    </row>
    <row r="6013" spans="1:8">
      <c r="A6013" s="48" t="str">
        <f>('ANNEXURE B &amp; C'!AQ$3)</f>
        <v>440401</v>
      </c>
      <c r="B6013" s="2">
        <v>1062010</v>
      </c>
      <c r="C6013" s="2" t="s">
        <v>86</v>
      </c>
      <c r="D6013" s="20">
        <v>0</v>
      </c>
      <c r="E6013" s="20">
        <v>0</v>
      </c>
      <c r="F6013" s="38">
        <f>('ANNEXURE B &amp; C'!AQ$98)</f>
        <v>0</v>
      </c>
      <c r="G6013" s="9" t="str">
        <f t="shared" si="186"/>
        <v/>
      </c>
      <c r="H6013" s="52" t="str">
        <f t="shared" si="187"/>
        <v/>
      </c>
    </row>
    <row r="6014" spans="1:8">
      <c r="A6014" s="48" t="str">
        <f>('ANNEXURE B &amp; C'!AQ$3)</f>
        <v>440401</v>
      </c>
      <c r="B6014" s="2">
        <v>1062201</v>
      </c>
      <c r="C6014" s="2" t="s">
        <v>87</v>
      </c>
      <c r="D6014" s="20">
        <v>0</v>
      </c>
      <c r="E6014" s="20">
        <v>0</v>
      </c>
      <c r="F6014" s="38">
        <f>('ANNEXURE B &amp; C'!AQ$99)</f>
        <v>0</v>
      </c>
      <c r="G6014" s="9" t="str">
        <f t="shared" si="186"/>
        <v/>
      </c>
      <c r="H6014" s="52" t="str">
        <f t="shared" si="187"/>
        <v/>
      </c>
    </row>
    <row r="6015" spans="1:8">
      <c r="A6015" s="48" t="str">
        <f>('ANNEXURE B &amp; C'!AQ$3)</f>
        <v>440401</v>
      </c>
      <c r="B6015" s="3">
        <v>1066990</v>
      </c>
      <c r="C6015" s="3" t="s">
        <v>88</v>
      </c>
      <c r="D6015" s="39">
        <v>11292000</v>
      </c>
      <c r="E6015" s="39">
        <v>7171118.3499999996</v>
      </c>
      <c r="F6015" s="39">
        <f>SUM(F5962:F6014)</f>
        <v>15251369</v>
      </c>
      <c r="G6015" s="9" t="str">
        <f t="shared" si="186"/>
        <v/>
      </c>
      <c r="H6015" s="52">
        <f t="shared" si="187"/>
        <v>0.3506348742472547</v>
      </c>
    </row>
    <row r="6016" spans="1:8">
      <c r="B6016" s="1"/>
      <c r="C6016" s="1"/>
      <c r="D6016" s="31"/>
      <c r="E6016" s="31"/>
      <c r="F6016" s="31"/>
      <c r="G6016" s="9" t="str">
        <f t="shared" si="186"/>
        <v/>
      </c>
      <c r="H6016" s="52" t="str">
        <f t="shared" si="187"/>
        <v/>
      </c>
    </row>
    <row r="6017" spans="1:8">
      <c r="A6017" s="48" t="str">
        <f>('ANNEXURE B &amp; C'!AQ$3)</f>
        <v>440401</v>
      </c>
      <c r="B6017" s="1">
        <v>1080000</v>
      </c>
      <c r="C6017" s="1" t="s">
        <v>89</v>
      </c>
      <c r="D6017" s="31"/>
      <c r="E6017" s="31"/>
      <c r="F6017" s="31"/>
      <c r="G6017" s="9" t="str">
        <f t="shared" si="186"/>
        <v/>
      </c>
      <c r="H6017" s="52" t="str">
        <f t="shared" si="187"/>
        <v/>
      </c>
    </row>
    <row r="6018" spans="1:8">
      <c r="A6018" s="48" t="str">
        <f>('ANNEXURE B &amp; C'!AQ$3)</f>
        <v>440401</v>
      </c>
      <c r="B6018" s="2">
        <v>1088020</v>
      </c>
      <c r="C6018" s="2" t="s">
        <v>90</v>
      </c>
      <c r="D6018" s="20">
        <v>0</v>
      </c>
      <c r="E6018" s="20">
        <v>0</v>
      </c>
      <c r="F6018" s="38">
        <f>('ANNEXURE B &amp; C'!AQ$103)</f>
        <v>0</v>
      </c>
      <c r="G6018" s="9" t="str">
        <f t="shared" si="186"/>
        <v/>
      </c>
      <c r="H6018" s="52" t="str">
        <f t="shared" si="187"/>
        <v/>
      </c>
    </row>
    <row r="6019" spans="1:8">
      <c r="A6019" s="48" t="str">
        <f>('ANNEXURE B &amp; C'!AQ$3)</f>
        <v>440401</v>
      </c>
      <c r="B6019" s="2">
        <v>1088080</v>
      </c>
      <c r="C6019" s="2" t="s">
        <v>91</v>
      </c>
      <c r="D6019" s="20">
        <v>0</v>
      </c>
      <c r="E6019" s="20">
        <v>0</v>
      </c>
      <c r="F6019" s="38">
        <f>('ANNEXURE B &amp; C'!AQ$104)</f>
        <v>0</v>
      </c>
      <c r="G6019" s="9" t="str">
        <f t="shared" si="186"/>
        <v/>
      </c>
      <c r="H6019" s="52" t="str">
        <f t="shared" si="187"/>
        <v/>
      </c>
    </row>
    <row r="6020" spans="1:8">
      <c r="A6020" s="48" t="str">
        <f>('ANNEXURE B &amp; C'!AQ$3)</f>
        <v>440401</v>
      </c>
      <c r="B6020" s="2">
        <v>1088081</v>
      </c>
      <c r="C6020" s="2" t="s">
        <v>92</v>
      </c>
      <c r="D6020" s="20">
        <v>0</v>
      </c>
      <c r="E6020" s="20">
        <v>0</v>
      </c>
      <c r="F6020" s="38">
        <f>('ANNEXURE B &amp; C'!AQ$105)</f>
        <v>0</v>
      </c>
      <c r="G6020" s="9" t="str">
        <f t="shared" si="186"/>
        <v/>
      </c>
      <c r="H6020" s="52" t="str">
        <f t="shared" si="187"/>
        <v/>
      </c>
    </row>
    <row r="6021" spans="1:8">
      <c r="A6021" s="48" t="str">
        <f>('ANNEXURE B &amp; C'!AQ$3)</f>
        <v>440401</v>
      </c>
      <c r="B6021" s="2">
        <v>1088082</v>
      </c>
      <c r="C6021" s="2" t="s">
        <v>93</v>
      </c>
      <c r="D6021" s="20">
        <v>0</v>
      </c>
      <c r="E6021" s="20">
        <v>0</v>
      </c>
      <c r="F6021" s="38">
        <f>('ANNEXURE B &amp; C'!AQ$106)</f>
        <v>0</v>
      </c>
      <c r="G6021" s="9" t="str">
        <f t="shared" si="186"/>
        <v/>
      </c>
      <c r="H6021" s="52" t="str">
        <f t="shared" si="187"/>
        <v/>
      </c>
    </row>
    <row r="6022" spans="1:8">
      <c r="A6022" s="48" t="str">
        <f>('ANNEXURE B &amp; C'!AQ$3)</f>
        <v>440401</v>
      </c>
      <c r="B6022" s="2">
        <v>1088083</v>
      </c>
      <c r="C6022" s="2" t="s">
        <v>94</v>
      </c>
      <c r="D6022" s="20">
        <v>0</v>
      </c>
      <c r="E6022" s="20">
        <v>0</v>
      </c>
      <c r="F6022" s="38">
        <f>('ANNEXURE B &amp; C'!AQ$107)</f>
        <v>0</v>
      </c>
      <c r="G6022" s="9" t="str">
        <f t="shared" si="186"/>
        <v/>
      </c>
      <c r="H6022" s="52" t="str">
        <f t="shared" si="187"/>
        <v/>
      </c>
    </row>
    <row r="6023" spans="1:8">
      <c r="A6023" s="48" t="str">
        <f>('ANNEXURE B &amp; C'!AQ$3)</f>
        <v>440401</v>
      </c>
      <c r="B6023" s="2">
        <v>1088084</v>
      </c>
      <c r="C6023" s="2" t="s">
        <v>95</v>
      </c>
      <c r="D6023" s="20">
        <v>0</v>
      </c>
      <c r="E6023" s="20">
        <v>0</v>
      </c>
      <c r="F6023" s="38">
        <f>('ANNEXURE B &amp; C'!AQ$108)</f>
        <v>0</v>
      </c>
      <c r="G6023" s="9" t="str">
        <f t="shared" si="186"/>
        <v/>
      </c>
      <c r="H6023" s="52" t="str">
        <f t="shared" si="187"/>
        <v/>
      </c>
    </row>
    <row r="6024" spans="1:8">
      <c r="A6024" s="48" t="str">
        <f>('ANNEXURE B &amp; C'!AQ$3)</f>
        <v>440401</v>
      </c>
      <c r="B6024" s="2">
        <v>1088085</v>
      </c>
      <c r="C6024" s="2" t="s">
        <v>96</v>
      </c>
      <c r="D6024" s="20">
        <v>0</v>
      </c>
      <c r="E6024" s="20">
        <v>0</v>
      </c>
      <c r="F6024" s="38">
        <f>('ANNEXURE B &amp; C'!AQ$109)</f>
        <v>0</v>
      </c>
      <c r="G6024" s="9" t="str">
        <f t="shared" si="186"/>
        <v/>
      </c>
      <c r="H6024" s="52" t="str">
        <f t="shared" si="187"/>
        <v/>
      </c>
    </row>
    <row r="6025" spans="1:8">
      <c r="A6025" s="48" t="str">
        <f>('ANNEXURE B &amp; C'!AQ$3)</f>
        <v>440401</v>
      </c>
      <c r="B6025" s="2">
        <v>1088110</v>
      </c>
      <c r="C6025" s="2" t="s">
        <v>61</v>
      </c>
      <c r="D6025" s="20">
        <v>0</v>
      </c>
      <c r="E6025" s="20">
        <v>0</v>
      </c>
      <c r="F6025" s="38">
        <f>('ANNEXURE B &amp; C'!AQ$110)</f>
        <v>0</v>
      </c>
      <c r="G6025" s="9" t="str">
        <f t="shared" si="186"/>
        <v/>
      </c>
      <c r="H6025" s="52" t="str">
        <f t="shared" si="187"/>
        <v/>
      </c>
    </row>
    <row r="6026" spans="1:8">
      <c r="A6026" s="48" t="str">
        <f>('ANNEXURE B &amp; C'!AQ$3)</f>
        <v>440401</v>
      </c>
      <c r="B6026" s="2">
        <v>1088180</v>
      </c>
      <c r="C6026" s="2" t="s">
        <v>97</v>
      </c>
      <c r="D6026" s="20">
        <v>0</v>
      </c>
      <c r="E6026" s="20">
        <v>0</v>
      </c>
      <c r="F6026" s="38">
        <f>('ANNEXURE B &amp; C'!AQ$111)</f>
        <v>0</v>
      </c>
      <c r="G6026" s="9" t="str">
        <f t="shared" ref="G6026:G6089" si="188">IF(E6026&lt;0.01,"",IF(E6026&gt;F6026,"BUDGET ERROR - INSUFICIENT",""))</f>
        <v/>
      </c>
      <c r="H6026" s="52" t="str">
        <f t="shared" ref="H6026:H6089" si="189">IF(F6026&lt;0.1,"",IF(D6026=0,"NO ORIGINAL BUDGET",(F6026-D6026)/D6026))</f>
        <v/>
      </c>
    </row>
    <row r="6027" spans="1:8">
      <c r="A6027" s="48" t="str">
        <f>('ANNEXURE B &amp; C'!AQ$3)</f>
        <v>440401</v>
      </c>
      <c r="B6027" s="3">
        <v>1088990</v>
      </c>
      <c r="C6027" s="3" t="s">
        <v>98</v>
      </c>
      <c r="D6027" s="39">
        <v>0</v>
      </c>
      <c r="E6027" s="39">
        <v>0</v>
      </c>
      <c r="F6027" s="39">
        <f>SUM(F6017:F6026)</f>
        <v>0</v>
      </c>
      <c r="G6027" s="9" t="str">
        <f t="shared" si="188"/>
        <v/>
      </c>
      <c r="H6027" s="52" t="str">
        <f t="shared" si="189"/>
        <v/>
      </c>
    </row>
    <row r="6028" spans="1:8">
      <c r="B6028" s="1"/>
      <c r="C6028" s="1"/>
      <c r="D6028" s="31"/>
      <c r="E6028" s="31"/>
      <c r="F6028" s="31"/>
      <c r="G6028" s="9" t="str">
        <f t="shared" si="188"/>
        <v/>
      </c>
      <c r="H6028" s="52" t="str">
        <f t="shared" si="189"/>
        <v/>
      </c>
    </row>
    <row r="6029" spans="1:8" ht="15.75" thickBot="1">
      <c r="A6029" s="48" t="str">
        <f>('ANNEXURE B &amp; C'!AQ$3)</f>
        <v>440401</v>
      </c>
      <c r="B6029" s="4">
        <v>1089995</v>
      </c>
      <c r="C6029" s="4" t="s">
        <v>99</v>
      </c>
      <c r="D6029" s="40">
        <v>11292000</v>
      </c>
      <c r="E6029" s="40">
        <v>7171118.3499999996</v>
      </c>
      <c r="F6029" s="40">
        <f>SUM(F6027+F6015)</f>
        <v>15251369</v>
      </c>
      <c r="G6029" s="9" t="str">
        <f t="shared" si="188"/>
        <v/>
      </c>
      <c r="H6029" s="52">
        <f t="shared" si="189"/>
        <v>0.3506348742472547</v>
      </c>
    </row>
    <row r="6030" spans="1:8" ht="15.75" thickTop="1">
      <c r="B6030" s="1"/>
      <c r="C6030" s="1"/>
      <c r="D6030" s="31"/>
      <c r="E6030" s="31"/>
      <c r="F6030" s="31"/>
      <c r="G6030" s="9" t="str">
        <f t="shared" si="188"/>
        <v/>
      </c>
      <c r="H6030" s="52" t="str">
        <f t="shared" si="189"/>
        <v/>
      </c>
    </row>
    <row r="6031" spans="1:8">
      <c r="A6031" s="48" t="str">
        <f>('ANNEXURE B &amp; C'!AQ$3)</f>
        <v>440401</v>
      </c>
      <c r="B6031" s="1">
        <v>1100000</v>
      </c>
      <c r="C6031" s="1" t="s">
        <v>100</v>
      </c>
      <c r="D6031" s="31"/>
      <c r="E6031" s="31"/>
      <c r="F6031" s="31"/>
      <c r="G6031" s="9" t="str">
        <f t="shared" si="188"/>
        <v/>
      </c>
      <c r="H6031" s="52" t="str">
        <f t="shared" si="189"/>
        <v/>
      </c>
    </row>
    <row r="6032" spans="1:8">
      <c r="A6032" s="48" t="str">
        <f>('ANNEXURE B &amp; C'!AQ$3)</f>
        <v>440401</v>
      </c>
      <c r="B6032" s="2">
        <v>1101200</v>
      </c>
      <c r="C6032" s="2" t="s">
        <v>101</v>
      </c>
      <c r="D6032" s="20">
        <v>0</v>
      </c>
      <c r="E6032" s="20">
        <v>0</v>
      </c>
      <c r="F6032" s="38">
        <f>('ANNEXURE B &amp; C'!AQ$117)</f>
        <v>0</v>
      </c>
      <c r="G6032" s="9" t="str">
        <f t="shared" si="188"/>
        <v/>
      </c>
      <c r="H6032" s="52" t="str">
        <f t="shared" si="189"/>
        <v/>
      </c>
    </row>
    <row r="6033" spans="1:8">
      <c r="A6033" s="48" t="str">
        <f>('ANNEXURE B &amp; C'!AQ$3)</f>
        <v>440401</v>
      </c>
      <c r="B6033" s="2">
        <v>1101201</v>
      </c>
      <c r="C6033" s="2" t="s">
        <v>102</v>
      </c>
      <c r="D6033" s="20">
        <v>0</v>
      </c>
      <c r="E6033" s="20">
        <v>0</v>
      </c>
      <c r="F6033" s="38">
        <f>('ANNEXURE B &amp; C'!AQ$118)</f>
        <v>0</v>
      </c>
      <c r="G6033" s="9" t="str">
        <f t="shared" si="188"/>
        <v/>
      </c>
      <c r="H6033" s="52" t="str">
        <f t="shared" si="189"/>
        <v/>
      </c>
    </row>
    <row r="6034" spans="1:8">
      <c r="A6034" s="48" t="str">
        <f>('ANNEXURE B &amp; C'!AQ$3)</f>
        <v>440401</v>
      </c>
      <c r="B6034" s="2">
        <v>1101203</v>
      </c>
      <c r="C6034" s="2" t="s">
        <v>103</v>
      </c>
      <c r="D6034" s="20">
        <v>0</v>
      </c>
      <c r="E6034" s="20">
        <v>0</v>
      </c>
      <c r="F6034" s="38">
        <f>('ANNEXURE B &amp; C'!AQ$119)</f>
        <v>0</v>
      </c>
      <c r="G6034" s="9" t="str">
        <f t="shared" si="188"/>
        <v/>
      </c>
      <c r="H6034" s="52" t="str">
        <f t="shared" si="189"/>
        <v/>
      </c>
    </row>
    <row r="6035" spans="1:8">
      <c r="A6035" s="48" t="str">
        <f>('ANNEXURE B &amp; C'!AQ$3)</f>
        <v>440401</v>
      </c>
      <c r="B6035" s="2">
        <v>1101204</v>
      </c>
      <c r="C6035" s="2" t="s">
        <v>104</v>
      </c>
      <c r="D6035" s="20">
        <v>0</v>
      </c>
      <c r="E6035" s="20">
        <v>0</v>
      </c>
      <c r="F6035" s="38">
        <f>('ANNEXURE B &amp; C'!AQ$120)</f>
        <v>0</v>
      </c>
      <c r="G6035" s="9" t="str">
        <f t="shared" si="188"/>
        <v/>
      </c>
      <c r="H6035" s="52" t="str">
        <f t="shared" si="189"/>
        <v/>
      </c>
    </row>
    <row r="6036" spans="1:8" ht="15.75" thickBot="1">
      <c r="A6036" s="48" t="str">
        <f>('ANNEXURE B &amp; C'!AQ$3)</f>
        <v>440401</v>
      </c>
      <c r="B6036" s="4">
        <v>1109995</v>
      </c>
      <c r="C6036" s="4" t="s">
        <v>105</v>
      </c>
      <c r="D6036" s="40">
        <v>0</v>
      </c>
      <c r="E6036" s="40">
        <v>0</v>
      </c>
      <c r="F6036" s="40">
        <f>SUM(F6032:F6035)</f>
        <v>0</v>
      </c>
      <c r="G6036" s="9" t="str">
        <f t="shared" si="188"/>
        <v/>
      </c>
      <c r="H6036" s="52" t="str">
        <f t="shared" si="189"/>
        <v/>
      </c>
    </row>
    <row r="6037" spans="1:8" ht="15.75" thickTop="1">
      <c r="B6037" s="1"/>
      <c r="C6037" s="1"/>
      <c r="D6037" s="31"/>
      <c r="E6037" s="31"/>
      <c r="F6037" s="31"/>
      <c r="G6037" s="9" t="str">
        <f t="shared" si="188"/>
        <v/>
      </c>
      <c r="H6037" s="52" t="str">
        <f t="shared" si="189"/>
        <v/>
      </c>
    </row>
    <row r="6038" spans="1:8">
      <c r="A6038" s="48" t="str">
        <f>('ANNEXURE B &amp; C'!AQ$3)</f>
        <v>440401</v>
      </c>
      <c r="B6038" s="1">
        <v>1120000</v>
      </c>
      <c r="C6038" s="1" t="s">
        <v>106</v>
      </c>
      <c r="D6038" s="31"/>
      <c r="E6038" s="31"/>
      <c r="F6038" s="31"/>
      <c r="G6038" s="9" t="str">
        <f t="shared" si="188"/>
        <v/>
      </c>
      <c r="H6038" s="52" t="str">
        <f t="shared" si="189"/>
        <v/>
      </c>
    </row>
    <row r="6039" spans="1:8">
      <c r="A6039" s="48" t="str">
        <f>('ANNEXURE B &amp; C'!AQ$3)</f>
        <v>440401</v>
      </c>
      <c r="B6039" s="2">
        <v>1120300</v>
      </c>
      <c r="C6039" s="2" t="s">
        <v>106</v>
      </c>
      <c r="D6039" s="20">
        <v>0</v>
      </c>
      <c r="E6039" s="20">
        <v>0</v>
      </c>
      <c r="F6039" s="38">
        <f>('ANNEXURE B &amp; C'!AQ$124)</f>
        <v>0</v>
      </c>
      <c r="G6039" s="9" t="str">
        <f t="shared" si="188"/>
        <v/>
      </c>
      <c r="H6039" s="52" t="str">
        <f t="shared" si="189"/>
        <v/>
      </c>
    </row>
    <row r="6040" spans="1:8" ht="15.75" thickBot="1">
      <c r="A6040" s="48" t="str">
        <f>('ANNEXURE B &amp; C'!AQ$3)</f>
        <v>440401</v>
      </c>
      <c r="B6040" s="4">
        <v>1129990</v>
      </c>
      <c r="C6040" s="4" t="s">
        <v>107</v>
      </c>
      <c r="D6040" s="40">
        <v>0</v>
      </c>
      <c r="E6040" s="40">
        <v>0</v>
      </c>
      <c r="F6040" s="40">
        <f>SUM(F6038:F6039)</f>
        <v>0</v>
      </c>
      <c r="G6040" s="9" t="str">
        <f t="shared" si="188"/>
        <v/>
      </c>
      <c r="H6040" s="52" t="str">
        <f t="shared" si="189"/>
        <v/>
      </c>
    </row>
    <row r="6041" spans="1:8" ht="15.75" thickTop="1">
      <c r="B6041" s="1"/>
      <c r="C6041" s="1"/>
      <c r="D6041" s="31"/>
      <c r="E6041" s="31"/>
      <c r="F6041" s="31"/>
      <c r="G6041" s="9" t="str">
        <f t="shared" si="188"/>
        <v/>
      </c>
      <c r="H6041" s="52" t="str">
        <f t="shared" si="189"/>
        <v/>
      </c>
    </row>
    <row r="6042" spans="1:8">
      <c r="A6042" s="48" t="str">
        <f>('ANNEXURE B &amp; C'!AQ$3)</f>
        <v>440401</v>
      </c>
      <c r="B6042" s="1">
        <v>1130000</v>
      </c>
      <c r="C6042" s="1" t="s">
        <v>108</v>
      </c>
      <c r="D6042" s="31"/>
      <c r="E6042" s="31"/>
      <c r="F6042" s="31"/>
      <c r="G6042" s="9" t="str">
        <f t="shared" si="188"/>
        <v/>
      </c>
      <c r="H6042" s="52" t="str">
        <f t="shared" si="189"/>
        <v/>
      </c>
    </row>
    <row r="6043" spans="1:8">
      <c r="A6043" s="48" t="str">
        <f>('ANNEXURE B &amp; C'!AQ$3)</f>
        <v>440401</v>
      </c>
      <c r="B6043" s="2">
        <v>1130200</v>
      </c>
      <c r="C6043" s="2" t="s">
        <v>109</v>
      </c>
      <c r="D6043" s="20">
        <v>0</v>
      </c>
      <c r="E6043" s="20">
        <v>0</v>
      </c>
      <c r="F6043" s="38">
        <f>('ANNEXURE B &amp; C'!AQ$128)</f>
        <v>0</v>
      </c>
      <c r="G6043" s="9" t="str">
        <f t="shared" si="188"/>
        <v/>
      </c>
      <c r="H6043" s="52" t="str">
        <f t="shared" si="189"/>
        <v/>
      </c>
    </row>
    <row r="6044" spans="1:8">
      <c r="A6044" s="48" t="str">
        <f>('ANNEXURE B &amp; C'!AQ$3)</f>
        <v>440401</v>
      </c>
      <c r="B6044" s="2">
        <v>1130201</v>
      </c>
      <c r="C6044" s="2" t="s">
        <v>110</v>
      </c>
      <c r="D6044" s="20">
        <v>0</v>
      </c>
      <c r="E6044" s="20">
        <v>0</v>
      </c>
      <c r="F6044" s="38">
        <f>('ANNEXURE B &amp; C'!AQ$129)</f>
        <v>0</v>
      </c>
      <c r="G6044" s="9" t="str">
        <f t="shared" si="188"/>
        <v/>
      </c>
      <c r="H6044" s="52" t="str">
        <f t="shared" si="189"/>
        <v/>
      </c>
    </row>
    <row r="6045" spans="1:8" ht="15.75" thickBot="1">
      <c r="A6045" s="48" t="str">
        <f>('ANNEXURE B &amp; C'!AQ$3)</f>
        <v>440401</v>
      </c>
      <c r="B6045" s="4">
        <v>1139995</v>
      </c>
      <c r="C6045" s="4" t="s">
        <v>111</v>
      </c>
      <c r="D6045" s="40">
        <v>0</v>
      </c>
      <c r="E6045" s="40">
        <v>0</v>
      </c>
      <c r="F6045" s="40">
        <f>SUM(F6042:F6044)</f>
        <v>0</v>
      </c>
      <c r="G6045" s="9" t="str">
        <f t="shared" si="188"/>
        <v/>
      </c>
      <c r="H6045" s="52" t="str">
        <f t="shared" si="189"/>
        <v/>
      </c>
    </row>
    <row r="6046" spans="1:8" ht="15.75" thickTop="1">
      <c r="B6046" s="1"/>
      <c r="C6046" s="1"/>
      <c r="D6046" s="31"/>
      <c r="E6046" s="31"/>
      <c r="F6046" s="31"/>
      <c r="G6046" s="9" t="str">
        <f t="shared" si="188"/>
        <v/>
      </c>
      <c r="H6046" s="52" t="str">
        <f t="shared" si="189"/>
        <v/>
      </c>
    </row>
    <row r="6047" spans="1:8" ht="15.75" thickBot="1">
      <c r="A6047" s="48" t="str">
        <f>('ANNEXURE B &amp; C'!AQ$3)</f>
        <v>440401</v>
      </c>
      <c r="B6047" s="5">
        <v>1199998</v>
      </c>
      <c r="C6047" s="5" t="s">
        <v>112</v>
      </c>
      <c r="D6047" s="41">
        <v>28469816</v>
      </c>
      <c r="E6047" s="41">
        <v>17145697.689999998</v>
      </c>
      <c r="F6047" s="41">
        <f>SUM(F6045+F6040+F6036+F6029+F5957)</f>
        <v>34721840</v>
      </c>
      <c r="G6047" s="9" t="str">
        <f t="shared" si="188"/>
        <v/>
      </c>
      <c r="H6047" s="52">
        <f t="shared" si="189"/>
        <v>0.21960184077059017</v>
      </c>
    </row>
    <row r="6048" spans="1:8">
      <c r="B6048" s="1"/>
      <c r="C6048" s="1"/>
      <c r="D6048" s="31"/>
      <c r="E6048" s="31"/>
      <c r="F6048" s="31"/>
      <c r="G6048" s="9" t="str">
        <f t="shared" si="188"/>
        <v/>
      </c>
      <c r="H6048" s="52" t="str">
        <f t="shared" si="189"/>
        <v/>
      </c>
    </row>
    <row r="6049" spans="1:8">
      <c r="A6049" s="48" t="str">
        <f>('ANNEXURE B &amp; C'!AQ$3)</f>
        <v>440401</v>
      </c>
      <c r="B6049" s="1">
        <v>2200000</v>
      </c>
      <c r="C6049" s="1" t="s">
        <v>113</v>
      </c>
      <c r="D6049" s="31"/>
      <c r="E6049" s="31"/>
      <c r="F6049" s="31"/>
      <c r="G6049" s="9" t="str">
        <f t="shared" si="188"/>
        <v/>
      </c>
      <c r="H6049" s="52" t="str">
        <f t="shared" si="189"/>
        <v/>
      </c>
    </row>
    <row r="6050" spans="1:8">
      <c r="B6050" s="1"/>
      <c r="C6050" s="1"/>
      <c r="D6050" s="31"/>
      <c r="E6050" s="31"/>
      <c r="F6050" s="31"/>
      <c r="G6050" s="9" t="str">
        <f t="shared" si="188"/>
        <v/>
      </c>
      <c r="H6050" s="52" t="str">
        <f t="shared" si="189"/>
        <v/>
      </c>
    </row>
    <row r="6051" spans="1:8">
      <c r="A6051" s="48" t="str">
        <f>('ANNEXURE B &amp; C'!AQ$3)</f>
        <v>440401</v>
      </c>
      <c r="B6051" s="1">
        <v>2230000</v>
      </c>
      <c r="C6051" s="1" t="s">
        <v>114</v>
      </c>
      <c r="D6051" s="31"/>
      <c r="E6051" s="31"/>
      <c r="F6051" s="31"/>
      <c r="G6051" s="9" t="str">
        <f t="shared" si="188"/>
        <v/>
      </c>
      <c r="H6051" s="52" t="str">
        <f t="shared" si="189"/>
        <v/>
      </c>
    </row>
    <row r="6052" spans="1:8">
      <c r="A6052" s="48" t="str">
        <f>('ANNEXURE B &amp; C'!AQ$3)</f>
        <v>440401</v>
      </c>
      <c r="B6052" s="2">
        <v>2231202</v>
      </c>
      <c r="C6052" s="2" t="s">
        <v>115</v>
      </c>
      <c r="D6052" s="20">
        <v>0</v>
      </c>
      <c r="E6052" s="20">
        <v>0</v>
      </c>
      <c r="F6052" s="38">
        <f>('ANNEXURE B &amp; C'!AQ$137)</f>
        <v>0</v>
      </c>
      <c r="G6052" s="9" t="str">
        <f t="shared" si="188"/>
        <v/>
      </c>
      <c r="H6052" s="52" t="str">
        <f t="shared" si="189"/>
        <v/>
      </c>
    </row>
    <row r="6053" spans="1:8">
      <c r="A6053" s="48" t="str">
        <f>('ANNEXURE B &amp; C'!AQ$3)</f>
        <v>440401</v>
      </c>
      <c r="B6053" s="2">
        <v>2231900</v>
      </c>
      <c r="C6053" s="2" t="s">
        <v>116</v>
      </c>
      <c r="D6053" s="20">
        <v>0</v>
      </c>
      <c r="E6053" s="20">
        <v>0</v>
      </c>
      <c r="F6053" s="38">
        <f>('ANNEXURE B &amp; C'!AQ$138)</f>
        <v>0</v>
      </c>
      <c r="G6053" s="9" t="str">
        <f t="shared" si="188"/>
        <v/>
      </c>
      <c r="H6053" s="52" t="str">
        <f t="shared" si="189"/>
        <v/>
      </c>
    </row>
    <row r="6054" spans="1:8">
      <c r="A6054" s="48" t="str">
        <f>('ANNEXURE B &amp; C'!AQ$3)</f>
        <v>440401</v>
      </c>
      <c r="B6054" s="3">
        <v>2239995</v>
      </c>
      <c r="C6054" s="3" t="s">
        <v>117</v>
      </c>
      <c r="D6054" s="39">
        <v>0</v>
      </c>
      <c r="E6054" s="39">
        <v>0</v>
      </c>
      <c r="F6054" s="39">
        <f>SUM(F6052:F6053)</f>
        <v>0</v>
      </c>
      <c r="G6054" s="9" t="str">
        <f t="shared" si="188"/>
        <v/>
      </c>
      <c r="H6054" s="52" t="str">
        <f t="shared" si="189"/>
        <v/>
      </c>
    </row>
    <row r="6055" spans="1:8">
      <c r="B6055" s="1"/>
      <c r="C6055" s="1"/>
      <c r="D6055" s="31"/>
      <c r="E6055" s="31"/>
      <c r="F6055" s="31"/>
      <c r="G6055" s="9" t="str">
        <f t="shared" si="188"/>
        <v/>
      </c>
      <c r="H6055" s="52" t="str">
        <f t="shared" si="189"/>
        <v/>
      </c>
    </row>
    <row r="6056" spans="1:8">
      <c r="A6056" s="48" t="str">
        <f>('ANNEXURE B &amp; C'!AQ$3)</f>
        <v>440401</v>
      </c>
      <c r="B6056" s="1">
        <v>2240000</v>
      </c>
      <c r="C6056" s="1" t="s">
        <v>118</v>
      </c>
      <c r="D6056" s="31"/>
      <c r="E6056" s="31"/>
      <c r="F6056" s="31"/>
      <c r="G6056" s="9" t="str">
        <f t="shared" si="188"/>
        <v/>
      </c>
      <c r="H6056" s="52" t="str">
        <f t="shared" si="189"/>
        <v/>
      </c>
    </row>
    <row r="6057" spans="1:8">
      <c r="A6057" s="48" t="str">
        <f>('ANNEXURE B &amp; C'!AQ$3)</f>
        <v>440401</v>
      </c>
      <c r="B6057" s="2">
        <v>2240001</v>
      </c>
      <c r="C6057" s="2" t="s">
        <v>119</v>
      </c>
      <c r="D6057" s="20">
        <v>0</v>
      </c>
      <c r="E6057" s="20">
        <v>0</v>
      </c>
      <c r="F6057" s="38">
        <f>('ANNEXURE B &amp; C'!AQ$142)</f>
        <v>0</v>
      </c>
      <c r="G6057" s="9" t="str">
        <f t="shared" si="188"/>
        <v/>
      </c>
      <c r="H6057" s="52" t="str">
        <f t="shared" si="189"/>
        <v/>
      </c>
    </row>
    <row r="6058" spans="1:8">
      <c r="A6058" s="48" t="str">
        <f>('ANNEXURE B &amp; C'!AQ$3)</f>
        <v>440401</v>
      </c>
      <c r="B6058" s="2">
        <v>2240002</v>
      </c>
      <c r="C6058" s="2" t="s">
        <v>120</v>
      </c>
      <c r="D6058" s="20">
        <v>0</v>
      </c>
      <c r="E6058" s="20">
        <v>0</v>
      </c>
      <c r="F6058" s="38">
        <f>('ANNEXURE B &amp; C'!AQ$143)</f>
        <v>0</v>
      </c>
      <c r="G6058" s="9" t="str">
        <f t="shared" si="188"/>
        <v/>
      </c>
      <c r="H6058" s="52" t="str">
        <f t="shared" si="189"/>
        <v/>
      </c>
    </row>
    <row r="6059" spans="1:8">
      <c r="A6059" s="48" t="str">
        <f>('ANNEXURE B &amp; C'!AQ$3)</f>
        <v>440401</v>
      </c>
      <c r="B6059" s="2">
        <v>2240400</v>
      </c>
      <c r="C6059" s="2" t="s">
        <v>121</v>
      </c>
      <c r="D6059" s="20">
        <v>0</v>
      </c>
      <c r="E6059" s="20">
        <v>0</v>
      </c>
      <c r="F6059" s="38">
        <f>('ANNEXURE B &amp; C'!AQ$144)</f>
        <v>0</v>
      </c>
      <c r="G6059" s="9" t="str">
        <f t="shared" si="188"/>
        <v/>
      </c>
      <c r="H6059" s="52" t="str">
        <f t="shared" si="189"/>
        <v/>
      </c>
    </row>
    <row r="6060" spans="1:8">
      <c r="A6060" s="48" t="str">
        <f>('ANNEXURE B &amp; C'!AQ$3)</f>
        <v>440401</v>
      </c>
      <c r="B6060" s="2">
        <v>2240500</v>
      </c>
      <c r="C6060" s="2" t="s">
        <v>122</v>
      </c>
      <c r="D6060" s="20">
        <v>0</v>
      </c>
      <c r="E6060" s="20">
        <v>0</v>
      </c>
      <c r="F6060" s="38">
        <f>('ANNEXURE B &amp; C'!AQ$145)</f>
        <v>0</v>
      </c>
      <c r="G6060" s="9" t="str">
        <f t="shared" si="188"/>
        <v/>
      </c>
      <c r="H6060" s="52" t="str">
        <f t="shared" si="189"/>
        <v/>
      </c>
    </row>
    <row r="6061" spans="1:8">
      <c r="A6061" s="48" t="str">
        <f>('ANNEXURE B &amp; C'!AQ$3)</f>
        <v>440401</v>
      </c>
      <c r="B6061" s="3">
        <v>2249995</v>
      </c>
      <c r="C6061" s="3" t="s">
        <v>123</v>
      </c>
      <c r="D6061" s="39">
        <v>0</v>
      </c>
      <c r="E6061" s="39">
        <v>0</v>
      </c>
      <c r="F6061" s="39">
        <f>SUM(F6057:F6060)</f>
        <v>0</v>
      </c>
      <c r="G6061" s="9" t="str">
        <f t="shared" si="188"/>
        <v/>
      </c>
      <c r="H6061" s="52" t="str">
        <f t="shared" si="189"/>
        <v/>
      </c>
    </row>
    <row r="6062" spans="1:8">
      <c r="B6062" s="1"/>
      <c r="C6062" s="1"/>
      <c r="D6062" s="31"/>
      <c r="E6062" s="31"/>
      <c r="F6062" s="31"/>
      <c r="G6062" s="9" t="str">
        <f t="shared" si="188"/>
        <v/>
      </c>
      <c r="H6062" s="52" t="str">
        <f t="shared" si="189"/>
        <v/>
      </c>
    </row>
    <row r="6063" spans="1:8">
      <c r="A6063" s="48" t="str">
        <f>('ANNEXURE B &amp; C'!AQ$3)</f>
        <v>440401</v>
      </c>
      <c r="B6063" s="1">
        <v>2260000</v>
      </c>
      <c r="C6063" s="1" t="s">
        <v>124</v>
      </c>
      <c r="D6063" s="31"/>
      <c r="E6063" s="31"/>
      <c r="F6063" s="31"/>
      <c r="G6063" s="9" t="str">
        <f t="shared" si="188"/>
        <v/>
      </c>
      <c r="H6063" s="52" t="str">
        <f t="shared" si="189"/>
        <v/>
      </c>
    </row>
    <row r="6064" spans="1:8">
      <c r="A6064" s="48" t="str">
        <f>('ANNEXURE B &amp; C'!AQ$3)</f>
        <v>440401</v>
      </c>
      <c r="B6064" s="2">
        <v>2260806</v>
      </c>
      <c r="C6064" s="2" t="s">
        <v>125</v>
      </c>
      <c r="D6064" s="20">
        <v>0</v>
      </c>
      <c r="E6064" s="20">
        <v>0</v>
      </c>
      <c r="F6064" s="38">
        <f>('ANNEXURE B &amp; C'!AQ$149)</f>
        <v>0</v>
      </c>
      <c r="G6064" s="9" t="str">
        <f t="shared" si="188"/>
        <v/>
      </c>
      <c r="H6064" s="52" t="str">
        <f t="shared" si="189"/>
        <v/>
      </c>
    </row>
    <row r="6065" spans="1:8">
      <c r="A6065" s="48" t="str">
        <f>('ANNEXURE B &amp; C'!AQ$3)</f>
        <v>440401</v>
      </c>
      <c r="B6065" s="2">
        <v>2260808</v>
      </c>
      <c r="C6065" s="2" t="s">
        <v>126</v>
      </c>
      <c r="D6065" s="20">
        <v>0</v>
      </c>
      <c r="E6065" s="20">
        <v>0</v>
      </c>
      <c r="F6065" s="38">
        <f>('ANNEXURE B &amp; C'!AQ$150)</f>
        <v>0</v>
      </c>
      <c r="G6065" s="9" t="str">
        <f t="shared" si="188"/>
        <v/>
      </c>
      <c r="H6065" s="52" t="str">
        <f t="shared" si="189"/>
        <v/>
      </c>
    </row>
    <row r="6066" spans="1:8">
      <c r="A6066" s="48" t="str">
        <f>('ANNEXURE B &amp; C'!AQ$3)</f>
        <v>440401</v>
      </c>
      <c r="B6066" s="2">
        <v>2260810</v>
      </c>
      <c r="C6066" s="2" t="s">
        <v>127</v>
      </c>
      <c r="D6066" s="20">
        <v>0</v>
      </c>
      <c r="E6066" s="20">
        <v>0</v>
      </c>
      <c r="F6066" s="38">
        <f>('ANNEXURE B &amp; C'!AQ$151)</f>
        <v>0</v>
      </c>
      <c r="G6066" s="9" t="str">
        <f t="shared" si="188"/>
        <v/>
      </c>
      <c r="H6066" s="52" t="str">
        <f t="shared" si="189"/>
        <v/>
      </c>
    </row>
    <row r="6067" spans="1:8">
      <c r="A6067" s="48" t="str">
        <f>('ANNEXURE B &amp; C'!AQ$3)</f>
        <v>440401</v>
      </c>
      <c r="B6067" s="3">
        <v>2269995</v>
      </c>
      <c r="C6067" s="3" t="s">
        <v>128</v>
      </c>
      <c r="D6067" s="39">
        <v>0</v>
      </c>
      <c r="E6067" s="39">
        <v>0</v>
      </c>
      <c r="F6067" s="39">
        <f>SUM(F6064:F6066)</f>
        <v>0</v>
      </c>
      <c r="G6067" s="9" t="str">
        <f t="shared" si="188"/>
        <v/>
      </c>
      <c r="H6067" s="52" t="str">
        <f t="shared" si="189"/>
        <v/>
      </c>
    </row>
    <row r="6068" spans="1:8">
      <c r="B6068" s="1"/>
      <c r="C6068" s="1"/>
      <c r="D6068" s="31"/>
      <c r="E6068" s="31"/>
      <c r="F6068" s="31"/>
      <c r="G6068" s="9" t="str">
        <f t="shared" si="188"/>
        <v/>
      </c>
      <c r="H6068" s="52" t="str">
        <f t="shared" si="189"/>
        <v/>
      </c>
    </row>
    <row r="6069" spans="1:8">
      <c r="A6069" s="48" t="str">
        <f>('ANNEXURE B &amp; C'!AQ$3)</f>
        <v>440401</v>
      </c>
      <c r="B6069" s="1">
        <v>2270000</v>
      </c>
      <c r="C6069" s="1" t="s">
        <v>129</v>
      </c>
      <c r="D6069" s="31"/>
      <c r="E6069" s="31"/>
      <c r="F6069" s="31"/>
      <c r="G6069" s="9" t="str">
        <f t="shared" si="188"/>
        <v/>
      </c>
      <c r="H6069" s="52" t="str">
        <f t="shared" si="189"/>
        <v/>
      </c>
    </row>
    <row r="6070" spans="1:8">
      <c r="A6070" s="48" t="str">
        <f>('ANNEXURE B &amp; C'!AQ$3)</f>
        <v>440401</v>
      </c>
      <c r="B6070" s="2">
        <v>2271701</v>
      </c>
      <c r="C6070" s="2" t="s">
        <v>130</v>
      </c>
      <c r="D6070" s="20">
        <v>0</v>
      </c>
      <c r="E6070" s="20">
        <v>0</v>
      </c>
      <c r="F6070" s="38">
        <f>('ANNEXURE B &amp; C'!AQ$155)</f>
        <v>0</v>
      </c>
      <c r="G6070" s="9" t="str">
        <f t="shared" si="188"/>
        <v/>
      </c>
      <c r="H6070" s="52" t="str">
        <f t="shared" si="189"/>
        <v/>
      </c>
    </row>
    <row r="6071" spans="1:8">
      <c r="A6071" s="48" t="str">
        <f>('ANNEXURE B &amp; C'!AQ$3)</f>
        <v>440401</v>
      </c>
      <c r="B6071" s="2">
        <v>2271702</v>
      </c>
      <c r="C6071" s="2" t="s">
        <v>131</v>
      </c>
      <c r="D6071" s="20">
        <v>0</v>
      </c>
      <c r="E6071" s="20">
        <v>0</v>
      </c>
      <c r="F6071" s="38">
        <f>('ANNEXURE B &amp; C'!AQ$156)</f>
        <v>0</v>
      </c>
      <c r="G6071" s="9" t="str">
        <f t="shared" si="188"/>
        <v/>
      </c>
      <c r="H6071" s="52" t="str">
        <f t="shared" si="189"/>
        <v/>
      </c>
    </row>
    <row r="6072" spans="1:8">
      <c r="A6072" s="48" t="str">
        <f>('ANNEXURE B &amp; C'!AQ$3)</f>
        <v>440401</v>
      </c>
      <c r="B6072" s="2">
        <v>2271703</v>
      </c>
      <c r="C6072" s="2" t="s">
        <v>132</v>
      </c>
      <c r="D6072" s="20">
        <v>0</v>
      </c>
      <c r="E6072" s="20">
        <v>0</v>
      </c>
      <c r="F6072" s="38">
        <f>('ANNEXURE B &amp; C'!AQ$157)</f>
        <v>0</v>
      </c>
      <c r="G6072" s="9" t="str">
        <f t="shared" si="188"/>
        <v/>
      </c>
      <c r="H6072" s="52" t="str">
        <f t="shared" si="189"/>
        <v/>
      </c>
    </row>
    <row r="6073" spans="1:8">
      <c r="A6073" s="48" t="str">
        <f>('ANNEXURE B &amp; C'!AQ$3)</f>
        <v>440401</v>
      </c>
      <c r="B6073" s="2">
        <v>2271704</v>
      </c>
      <c r="C6073" s="2" t="s">
        <v>133</v>
      </c>
      <c r="D6073" s="20">
        <v>0</v>
      </c>
      <c r="E6073" s="20">
        <v>0</v>
      </c>
      <c r="F6073" s="38">
        <f>('ANNEXURE B &amp; C'!AQ$158)</f>
        <v>0</v>
      </c>
      <c r="G6073" s="9" t="str">
        <f t="shared" si="188"/>
        <v/>
      </c>
      <c r="H6073" s="52" t="str">
        <f t="shared" si="189"/>
        <v/>
      </c>
    </row>
    <row r="6074" spans="1:8">
      <c r="A6074" s="48" t="str">
        <f>('ANNEXURE B &amp; C'!AQ$3)</f>
        <v>440401</v>
      </c>
      <c r="B6074" s="3">
        <v>2279995</v>
      </c>
      <c r="C6074" s="3" t="s">
        <v>134</v>
      </c>
      <c r="D6074" s="35">
        <v>0</v>
      </c>
      <c r="E6074" s="35">
        <v>0</v>
      </c>
      <c r="F6074" s="35">
        <f>SUM(F6070:F6073)</f>
        <v>0</v>
      </c>
      <c r="G6074" s="9" t="str">
        <f t="shared" si="188"/>
        <v/>
      </c>
      <c r="H6074" s="52" t="str">
        <f t="shared" si="189"/>
        <v/>
      </c>
    </row>
    <row r="6075" spans="1:8">
      <c r="B6075" s="1"/>
      <c r="C6075" s="1"/>
      <c r="D6075" s="31"/>
      <c r="E6075" s="31"/>
      <c r="F6075" s="31"/>
      <c r="G6075" s="9" t="str">
        <f t="shared" si="188"/>
        <v/>
      </c>
      <c r="H6075" s="52" t="str">
        <f t="shared" si="189"/>
        <v/>
      </c>
    </row>
    <row r="6076" spans="1:8">
      <c r="A6076" s="48" t="str">
        <f>('ANNEXURE B &amp; C'!AQ$3)</f>
        <v>440401</v>
      </c>
      <c r="B6076" s="1">
        <v>2280000</v>
      </c>
      <c r="C6076" s="1" t="s">
        <v>135</v>
      </c>
      <c r="D6076" s="31"/>
      <c r="E6076" s="31"/>
      <c r="F6076" s="31"/>
      <c r="G6076" s="9" t="str">
        <f t="shared" si="188"/>
        <v/>
      </c>
      <c r="H6076" s="52" t="str">
        <f t="shared" si="189"/>
        <v/>
      </c>
    </row>
    <row r="6077" spans="1:8">
      <c r="A6077" s="48" t="str">
        <f>('ANNEXURE B &amp; C'!AQ$3)</f>
        <v>440401</v>
      </c>
      <c r="B6077" s="2">
        <v>2280001</v>
      </c>
      <c r="C6077" s="2" t="s">
        <v>136</v>
      </c>
      <c r="D6077" s="20">
        <v>0</v>
      </c>
      <c r="E6077" s="20">
        <v>0</v>
      </c>
      <c r="F6077" s="38">
        <f>('ANNEXURE B &amp; C'!AQ$162)</f>
        <v>0</v>
      </c>
      <c r="G6077" s="9" t="str">
        <f t="shared" si="188"/>
        <v/>
      </c>
      <c r="H6077" s="52" t="str">
        <f t="shared" si="189"/>
        <v/>
      </c>
    </row>
    <row r="6078" spans="1:8">
      <c r="A6078" s="48" t="str">
        <f>('ANNEXURE B &amp; C'!AQ$3)</f>
        <v>440401</v>
      </c>
      <c r="B6078" s="2">
        <v>2280002</v>
      </c>
      <c r="C6078" s="2" t="s">
        <v>137</v>
      </c>
      <c r="D6078" s="20">
        <v>0</v>
      </c>
      <c r="E6078" s="20">
        <v>0</v>
      </c>
      <c r="F6078" s="38">
        <f>('ANNEXURE B &amp; C'!AQ$163)</f>
        <v>0</v>
      </c>
      <c r="G6078" s="9" t="str">
        <f t="shared" si="188"/>
        <v/>
      </c>
      <c r="H6078" s="52" t="str">
        <f t="shared" si="189"/>
        <v/>
      </c>
    </row>
    <row r="6079" spans="1:8">
      <c r="A6079" s="48" t="str">
        <f>('ANNEXURE B &amp; C'!AQ$3)</f>
        <v>440401</v>
      </c>
      <c r="B6079" s="3">
        <v>2289995</v>
      </c>
      <c r="C6079" s="3" t="s">
        <v>138</v>
      </c>
      <c r="D6079" s="39">
        <v>0</v>
      </c>
      <c r="E6079" s="39">
        <v>0</v>
      </c>
      <c r="F6079" s="39">
        <f>SUM(F6077:F6078)</f>
        <v>0</v>
      </c>
      <c r="G6079" s="9" t="str">
        <f t="shared" si="188"/>
        <v/>
      </c>
      <c r="H6079" s="52" t="str">
        <f t="shared" si="189"/>
        <v/>
      </c>
    </row>
    <row r="6080" spans="1:8">
      <c r="B6080" s="1"/>
      <c r="C6080" s="1"/>
      <c r="D6080" s="31"/>
      <c r="E6080" s="31"/>
      <c r="F6080" s="31"/>
      <c r="G6080" s="9" t="str">
        <f t="shared" si="188"/>
        <v/>
      </c>
      <c r="H6080" s="52" t="str">
        <f t="shared" si="189"/>
        <v/>
      </c>
    </row>
    <row r="6081" spans="1:8">
      <c r="A6081" s="48" t="str">
        <f>('ANNEXURE B &amp; C'!AQ$3)</f>
        <v>440401</v>
      </c>
      <c r="B6081" s="1">
        <v>2300000</v>
      </c>
      <c r="C6081" s="1" t="s">
        <v>139</v>
      </c>
      <c r="D6081" s="31"/>
      <c r="E6081" s="31"/>
      <c r="F6081" s="31"/>
      <c r="G6081" s="9" t="str">
        <f t="shared" si="188"/>
        <v/>
      </c>
      <c r="H6081" s="52" t="str">
        <f t="shared" si="189"/>
        <v/>
      </c>
    </row>
    <row r="6082" spans="1:8">
      <c r="A6082" s="48" t="str">
        <f>('ANNEXURE B &amp; C'!AQ$3)</f>
        <v>440401</v>
      </c>
      <c r="B6082" s="2">
        <v>2300001</v>
      </c>
      <c r="C6082" s="2" t="s">
        <v>140</v>
      </c>
      <c r="D6082" s="20">
        <v>0</v>
      </c>
      <c r="E6082" s="20">
        <v>0</v>
      </c>
      <c r="F6082" s="38">
        <f>('ANNEXURE B &amp; C'!AQ$167)</f>
        <v>0</v>
      </c>
      <c r="G6082" s="9" t="str">
        <f t="shared" si="188"/>
        <v/>
      </c>
      <c r="H6082" s="52" t="str">
        <f t="shared" si="189"/>
        <v/>
      </c>
    </row>
    <row r="6083" spans="1:8">
      <c r="A6083" s="48" t="str">
        <f>('ANNEXURE B &amp; C'!AQ$3)</f>
        <v>440401</v>
      </c>
      <c r="B6083" s="2">
        <v>2300002</v>
      </c>
      <c r="C6083" s="2" t="s">
        <v>141</v>
      </c>
      <c r="D6083" s="20">
        <v>0</v>
      </c>
      <c r="E6083" s="20">
        <v>0</v>
      </c>
      <c r="F6083" s="38">
        <f>('ANNEXURE B &amp; C'!AQ$168)</f>
        <v>0</v>
      </c>
      <c r="G6083" s="9" t="str">
        <f t="shared" si="188"/>
        <v/>
      </c>
      <c r="H6083" s="52" t="str">
        <f t="shared" si="189"/>
        <v/>
      </c>
    </row>
    <row r="6084" spans="1:8">
      <c r="A6084" s="48" t="str">
        <f>('ANNEXURE B &amp; C'!AQ$3)</f>
        <v>440401</v>
      </c>
      <c r="B6084" s="2">
        <v>2300003</v>
      </c>
      <c r="C6084" s="2" t="s">
        <v>142</v>
      </c>
      <c r="D6084" s="20">
        <v>0</v>
      </c>
      <c r="E6084" s="20">
        <v>0</v>
      </c>
      <c r="F6084" s="38">
        <f>('ANNEXURE B &amp; C'!AQ$169)</f>
        <v>0</v>
      </c>
      <c r="G6084" s="9" t="str">
        <f t="shared" si="188"/>
        <v/>
      </c>
      <c r="H6084" s="52" t="str">
        <f t="shared" si="189"/>
        <v/>
      </c>
    </row>
    <row r="6085" spans="1:8">
      <c r="A6085" s="48" t="str">
        <f>('ANNEXURE B &amp; C'!AQ$3)</f>
        <v>440401</v>
      </c>
      <c r="B6085" s="2">
        <v>2300204</v>
      </c>
      <c r="C6085" s="2" t="s">
        <v>143</v>
      </c>
      <c r="D6085" s="20">
        <v>0</v>
      </c>
      <c r="E6085" s="20">
        <v>0</v>
      </c>
      <c r="F6085" s="38">
        <f>('ANNEXURE B &amp; C'!AQ$170)</f>
        <v>0</v>
      </c>
      <c r="G6085" s="9" t="str">
        <f t="shared" si="188"/>
        <v/>
      </c>
      <c r="H6085" s="52" t="str">
        <f t="shared" si="189"/>
        <v/>
      </c>
    </row>
    <row r="6086" spans="1:8">
      <c r="A6086" s="48" t="str">
        <f>('ANNEXURE B &amp; C'!AQ$3)</f>
        <v>440401</v>
      </c>
      <c r="B6086" s="2">
        <v>2300800</v>
      </c>
      <c r="C6086" s="2" t="s">
        <v>144</v>
      </c>
      <c r="D6086" s="20">
        <v>0</v>
      </c>
      <c r="E6086" s="20">
        <v>0</v>
      </c>
      <c r="F6086" s="38">
        <f>('ANNEXURE B &amp; C'!AQ$171)</f>
        <v>0</v>
      </c>
      <c r="G6086" s="9" t="str">
        <f t="shared" si="188"/>
        <v/>
      </c>
      <c r="H6086" s="52" t="str">
        <f t="shared" si="189"/>
        <v/>
      </c>
    </row>
    <row r="6087" spans="1:8">
      <c r="A6087" s="48" t="str">
        <f>('ANNEXURE B &amp; C'!AQ$3)</f>
        <v>440401</v>
      </c>
      <c r="B6087" s="2">
        <v>2300801</v>
      </c>
      <c r="C6087" s="2" t="s">
        <v>145</v>
      </c>
      <c r="D6087" s="20">
        <v>0</v>
      </c>
      <c r="E6087" s="20">
        <v>0</v>
      </c>
      <c r="F6087" s="38">
        <f>('ANNEXURE B &amp; C'!AQ$172)</f>
        <v>0</v>
      </c>
      <c r="G6087" s="9" t="str">
        <f t="shared" si="188"/>
        <v/>
      </c>
      <c r="H6087" s="52" t="str">
        <f t="shared" si="189"/>
        <v/>
      </c>
    </row>
    <row r="6088" spans="1:8">
      <c r="A6088" s="48" t="str">
        <f>('ANNEXURE B &amp; C'!AQ$3)</f>
        <v>440401</v>
      </c>
      <c r="B6088" s="2">
        <v>2300803</v>
      </c>
      <c r="C6088" s="2" t="s">
        <v>146</v>
      </c>
      <c r="D6088" s="20">
        <v>0</v>
      </c>
      <c r="E6088" s="20">
        <v>0</v>
      </c>
      <c r="F6088" s="38">
        <f>('ANNEXURE B &amp; C'!AQ$173)</f>
        <v>0</v>
      </c>
      <c r="G6088" s="9" t="str">
        <f t="shared" si="188"/>
        <v/>
      </c>
      <c r="H6088" s="52" t="str">
        <f t="shared" si="189"/>
        <v/>
      </c>
    </row>
    <row r="6089" spans="1:8">
      <c r="A6089" s="48" t="str">
        <f>('ANNEXURE B &amp; C'!AQ$3)</f>
        <v>440401</v>
      </c>
      <c r="B6089" s="2">
        <v>2301503</v>
      </c>
      <c r="C6089" s="2" t="s">
        <v>147</v>
      </c>
      <c r="D6089" s="20">
        <v>0</v>
      </c>
      <c r="E6089" s="20">
        <v>0</v>
      </c>
      <c r="F6089" s="38">
        <f>('ANNEXURE B &amp; C'!AQ$174)</f>
        <v>0</v>
      </c>
      <c r="G6089" s="9" t="str">
        <f t="shared" si="188"/>
        <v/>
      </c>
      <c r="H6089" s="52" t="str">
        <f t="shared" si="189"/>
        <v/>
      </c>
    </row>
    <row r="6090" spans="1:8">
      <c r="A6090" s="48" t="str">
        <f>('ANNEXURE B &amp; C'!AQ$3)</f>
        <v>440401</v>
      </c>
      <c r="B6090" s="2">
        <v>2301802</v>
      </c>
      <c r="C6090" s="2" t="s">
        <v>148</v>
      </c>
      <c r="D6090" s="20">
        <v>0</v>
      </c>
      <c r="E6090" s="20">
        <v>0</v>
      </c>
      <c r="F6090" s="38">
        <f>('ANNEXURE B &amp; C'!AQ$175)</f>
        <v>0</v>
      </c>
      <c r="G6090" s="9" t="str">
        <f t="shared" ref="G6090:G6153" si="190">IF(E6090&lt;0.01,"",IF(E6090&gt;F6090,"BUDGET ERROR - INSUFICIENT",""))</f>
        <v/>
      </c>
      <c r="H6090" s="52" t="str">
        <f t="shared" ref="H6090:H6153" si="191">IF(F6090&lt;0.1,"",IF(D6090=0,"NO ORIGINAL BUDGET",(F6090-D6090)/D6090))</f>
        <v/>
      </c>
    </row>
    <row r="6091" spans="1:8">
      <c r="A6091" s="48" t="str">
        <f>('ANNEXURE B &amp; C'!AQ$3)</f>
        <v>440401</v>
      </c>
      <c r="B6091" s="2">
        <v>2301803</v>
      </c>
      <c r="C6091" s="2" t="s">
        <v>149</v>
      </c>
      <c r="D6091" s="20">
        <v>0</v>
      </c>
      <c r="E6091" s="20">
        <v>0</v>
      </c>
      <c r="F6091" s="38">
        <f>('ANNEXURE B &amp; C'!AQ$176)</f>
        <v>0</v>
      </c>
      <c r="G6091" s="9" t="str">
        <f t="shared" si="190"/>
        <v/>
      </c>
      <c r="H6091" s="52" t="str">
        <f t="shared" si="191"/>
        <v/>
      </c>
    </row>
    <row r="6092" spans="1:8">
      <c r="A6092" s="48" t="str">
        <f>('ANNEXURE B &amp; C'!AQ$3)</f>
        <v>440401</v>
      </c>
      <c r="B6092" s="2">
        <v>2301900</v>
      </c>
      <c r="C6092" s="2" t="s">
        <v>150</v>
      </c>
      <c r="D6092" s="20">
        <v>0</v>
      </c>
      <c r="E6092" s="20">
        <v>-9784.82</v>
      </c>
      <c r="F6092" s="38">
        <f>('ANNEXURE B &amp; C'!AQ$177)</f>
        <v>-9785</v>
      </c>
      <c r="G6092" s="9" t="str">
        <f t="shared" si="190"/>
        <v/>
      </c>
      <c r="H6092" s="52" t="str">
        <f t="shared" si="191"/>
        <v/>
      </c>
    </row>
    <row r="6093" spans="1:8">
      <c r="A6093" s="48" t="str">
        <f>('ANNEXURE B &amp; C'!AQ$3)</f>
        <v>440401</v>
      </c>
      <c r="B6093" s="2">
        <v>2301901</v>
      </c>
      <c r="C6093" s="2" t="s">
        <v>151</v>
      </c>
      <c r="D6093" s="20">
        <v>0</v>
      </c>
      <c r="E6093" s="20">
        <v>0</v>
      </c>
      <c r="F6093" s="38">
        <f>('ANNEXURE B &amp; C'!AQ$178)</f>
        <v>0</v>
      </c>
      <c r="G6093" s="9" t="str">
        <f t="shared" si="190"/>
        <v/>
      </c>
      <c r="H6093" s="52" t="str">
        <f t="shared" si="191"/>
        <v/>
      </c>
    </row>
    <row r="6094" spans="1:8">
      <c r="A6094" s="48" t="str">
        <f>('ANNEXURE B &amp; C'!AQ$3)</f>
        <v>440401</v>
      </c>
      <c r="B6094" s="3">
        <v>2309995</v>
      </c>
      <c r="C6094" s="3" t="s">
        <v>152</v>
      </c>
      <c r="D6094" s="39">
        <v>0</v>
      </c>
      <c r="E6094" s="39">
        <v>-9784.82</v>
      </c>
      <c r="F6094" s="39">
        <f>SUM(F6082:F6093)</f>
        <v>-9785</v>
      </c>
      <c r="G6094" s="9" t="str">
        <f t="shared" si="190"/>
        <v/>
      </c>
      <c r="H6094" s="52" t="str">
        <f t="shared" si="191"/>
        <v/>
      </c>
    </row>
    <row r="6095" spans="1:8">
      <c r="B6095" s="1"/>
      <c r="C6095" s="1"/>
      <c r="D6095" s="31"/>
      <c r="E6095" s="31"/>
      <c r="F6095" s="31"/>
      <c r="G6095" s="9" t="str">
        <f t="shared" si="190"/>
        <v/>
      </c>
      <c r="H6095" s="52" t="str">
        <f t="shared" si="191"/>
        <v/>
      </c>
    </row>
    <row r="6096" spans="1:8" ht="15.75" thickBot="1">
      <c r="A6096" s="48" t="str">
        <f>('ANNEXURE B &amp; C'!AQ$3)</f>
        <v>440401</v>
      </c>
      <c r="B6096" s="4">
        <v>2359997</v>
      </c>
      <c r="C6096" s="4" t="s">
        <v>153</v>
      </c>
      <c r="D6096" s="40">
        <v>0</v>
      </c>
      <c r="E6096" s="40">
        <v>-9784.82</v>
      </c>
      <c r="F6096" s="40">
        <f>SUM(F6094+F6079+F6074+F6067+F6061+F6054)</f>
        <v>-9785</v>
      </c>
      <c r="G6096" s="9" t="str">
        <f t="shared" si="190"/>
        <v/>
      </c>
      <c r="H6096" s="52" t="str">
        <f t="shared" si="191"/>
        <v/>
      </c>
    </row>
    <row r="6097" spans="1:8" ht="15.75" thickTop="1">
      <c r="B6097" s="1"/>
      <c r="C6097" s="1"/>
      <c r="D6097" s="31"/>
      <c r="E6097" s="31"/>
      <c r="F6097" s="31"/>
      <c r="G6097" s="9" t="str">
        <f t="shared" si="190"/>
        <v/>
      </c>
      <c r="H6097" s="52" t="str">
        <f t="shared" si="191"/>
        <v/>
      </c>
    </row>
    <row r="6098" spans="1:8" ht="15.75" thickBot="1">
      <c r="A6098" s="48" t="str">
        <f>('ANNEXURE B &amp; C'!AQ$3)</f>
        <v>440401</v>
      </c>
      <c r="B6098" s="5">
        <v>2379995</v>
      </c>
      <c r="C6098" s="5" t="s">
        <v>154</v>
      </c>
      <c r="D6098" s="41">
        <v>0</v>
      </c>
      <c r="E6098" s="41">
        <v>-9784.82</v>
      </c>
      <c r="F6098" s="41">
        <f>SUM(F6096)</f>
        <v>-9785</v>
      </c>
      <c r="G6098" s="9" t="str">
        <f t="shared" si="190"/>
        <v/>
      </c>
      <c r="H6098" s="52" t="str">
        <f t="shared" si="191"/>
        <v/>
      </c>
    </row>
    <row r="6099" spans="1:8">
      <c r="B6099" s="1"/>
      <c r="C6099" s="1"/>
      <c r="D6099" s="31"/>
      <c r="E6099" s="31"/>
      <c r="F6099" s="31"/>
      <c r="G6099" s="9" t="str">
        <f t="shared" si="190"/>
        <v/>
      </c>
      <c r="H6099" s="52" t="str">
        <f t="shared" si="191"/>
        <v/>
      </c>
    </row>
    <row r="6100" spans="1:8" ht="15.75" thickBot="1">
      <c r="A6100" s="48" t="str">
        <f>('ANNEXURE B &amp; C'!AQ$3)</f>
        <v>440401</v>
      </c>
      <c r="B6100" s="5">
        <v>2459998</v>
      </c>
      <c r="C6100" s="5" t="s">
        <v>155</v>
      </c>
      <c r="D6100" s="41">
        <v>0</v>
      </c>
      <c r="E6100" s="41">
        <v>-9784.82</v>
      </c>
      <c r="F6100" s="41">
        <f>SUM(F6098)</f>
        <v>-9785</v>
      </c>
      <c r="G6100" s="9" t="str">
        <f t="shared" si="190"/>
        <v/>
      </c>
      <c r="H6100" s="52" t="str">
        <f t="shared" si="191"/>
        <v/>
      </c>
    </row>
    <row r="6101" spans="1:8">
      <c r="B6101" s="1"/>
      <c r="C6101" s="1"/>
      <c r="D6101" s="31"/>
      <c r="E6101" s="31"/>
      <c r="F6101" s="31"/>
      <c r="G6101" s="9" t="str">
        <f t="shared" si="190"/>
        <v/>
      </c>
      <c r="H6101" s="52" t="str">
        <f t="shared" si="191"/>
        <v/>
      </c>
    </row>
    <row r="6102" spans="1:8">
      <c r="A6102" s="48" t="str">
        <f>('ANNEXURE B &amp; C'!AQ$3)</f>
        <v>440401</v>
      </c>
      <c r="B6102" s="1">
        <v>3010000</v>
      </c>
      <c r="C6102" s="1" t="s">
        <v>156</v>
      </c>
      <c r="D6102" s="31"/>
      <c r="E6102" s="31"/>
      <c r="F6102" s="31"/>
      <c r="G6102" s="9" t="str">
        <f t="shared" si="190"/>
        <v/>
      </c>
      <c r="H6102" s="52" t="str">
        <f t="shared" si="191"/>
        <v/>
      </c>
    </row>
    <row r="6103" spans="1:8">
      <c r="A6103" s="48" t="str">
        <f>('ANNEXURE B &amp; C'!AQ$3)</f>
        <v>440401</v>
      </c>
      <c r="B6103" s="2">
        <v>3010001</v>
      </c>
      <c r="C6103" s="2" t="s">
        <v>112</v>
      </c>
      <c r="D6103" s="38">
        <v>28469816</v>
      </c>
      <c r="E6103" s="38">
        <v>17145697.689999998</v>
      </c>
      <c r="F6103" s="38">
        <f>('ANNEXURE B &amp; C'!AQ$188)</f>
        <v>34721840</v>
      </c>
      <c r="G6103" s="9" t="str">
        <f t="shared" si="190"/>
        <v/>
      </c>
      <c r="H6103" s="52">
        <f t="shared" si="191"/>
        <v>0.21960184077059017</v>
      </c>
    </row>
    <row r="6104" spans="1:8">
      <c r="A6104" s="48" t="str">
        <f>('ANNEXURE B &amp; C'!AQ$3)</f>
        <v>440401</v>
      </c>
      <c r="B6104" s="2">
        <v>3010002</v>
      </c>
      <c r="C6104" s="2" t="s">
        <v>155</v>
      </c>
      <c r="D6104" s="38">
        <v>0</v>
      </c>
      <c r="E6104" s="38">
        <v>-9784.82</v>
      </c>
      <c r="F6104" s="38">
        <f>('ANNEXURE B &amp; C'!AQ$189)</f>
        <v>-9785</v>
      </c>
      <c r="G6104" s="9" t="str">
        <f t="shared" si="190"/>
        <v/>
      </c>
      <c r="H6104" s="52" t="str">
        <f t="shared" si="191"/>
        <v/>
      </c>
    </row>
    <row r="6105" spans="1:8">
      <c r="A6105" s="48" t="str">
        <f>('ANNEXURE B &amp; C'!AQ$3)</f>
        <v>440401</v>
      </c>
      <c r="B6105" s="2"/>
      <c r="C6105" s="1" t="s">
        <v>338</v>
      </c>
      <c r="D6105" s="39"/>
      <c r="E6105" s="39"/>
      <c r="F6105" s="39">
        <f>('ANNEXURE B &amp; C'!AQ$190)</f>
        <v>0</v>
      </c>
      <c r="G6105" s="9" t="str">
        <f t="shared" si="190"/>
        <v/>
      </c>
      <c r="H6105" s="52" t="str">
        <f t="shared" si="191"/>
        <v/>
      </c>
    </row>
    <row r="6106" spans="1:8" ht="15.75" thickBot="1">
      <c r="A6106" s="48" t="str">
        <f>('ANNEXURE B &amp; C'!AQ$3)</f>
        <v>440401</v>
      </c>
      <c r="B6106" s="5">
        <v>3019995</v>
      </c>
      <c r="C6106" s="5" t="s">
        <v>339</v>
      </c>
      <c r="D6106" s="37">
        <v>28469816</v>
      </c>
      <c r="E6106" s="37">
        <v>17135912.869999997</v>
      </c>
      <c r="F6106" s="37">
        <f>('ANNEXURE B &amp; C'!AQ$191)</f>
        <v>34712055</v>
      </c>
      <c r="G6106" s="9" t="str">
        <f t="shared" si="190"/>
        <v/>
      </c>
      <c r="H6106" s="52">
        <f t="shared" si="191"/>
        <v>0.21925814343162597</v>
      </c>
    </row>
    <row r="6107" spans="1:8">
      <c r="B6107" s="1"/>
      <c r="C6107" s="1"/>
      <c r="D6107" s="31"/>
      <c r="E6107" s="31"/>
      <c r="F6107" s="31"/>
      <c r="G6107" s="9" t="str">
        <f t="shared" si="190"/>
        <v/>
      </c>
      <c r="H6107" s="52" t="str">
        <f t="shared" si="191"/>
        <v/>
      </c>
    </row>
    <row r="6108" spans="1:8">
      <c r="A6108" s="48" t="str">
        <f>('ANNEXURE B &amp; C'!AQ$3)</f>
        <v>440401</v>
      </c>
      <c r="B6108" s="1">
        <v>4030000</v>
      </c>
      <c r="C6108" s="1" t="s">
        <v>157</v>
      </c>
      <c r="D6108" s="31"/>
      <c r="E6108" s="31"/>
      <c r="F6108" s="31"/>
      <c r="G6108" s="9" t="str">
        <f t="shared" si="190"/>
        <v/>
      </c>
      <c r="H6108" s="52" t="str">
        <f t="shared" si="191"/>
        <v/>
      </c>
    </row>
    <row r="6109" spans="1:8">
      <c r="A6109" s="48" t="str">
        <f>('ANNEXURE B &amp; C'!AQ$3)</f>
        <v>440401</v>
      </c>
      <c r="B6109" s="2">
        <v>4030001</v>
      </c>
      <c r="C6109" s="2" t="s">
        <v>158</v>
      </c>
      <c r="D6109" s="20">
        <v>0</v>
      </c>
      <c r="E6109" s="20">
        <v>0</v>
      </c>
      <c r="F6109" s="38">
        <f>('ANNEXURE B &amp; C'!AQ$194)</f>
        <v>1410000</v>
      </c>
      <c r="G6109" s="9" t="str">
        <f t="shared" si="190"/>
        <v/>
      </c>
      <c r="H6109" s="52" t="str">
        <f t="shared" si="191"/>
        <v>NO ORIGINAL BUDGET</v>
      </c>
    </row>
    <row r="6110" spans="1:8">
      <c r="A6110" s="48" t="str">
        <f>('ANNEXURE B &amp; C'!AQ$3)</f>
        <v>440401</v>
      </c>
      <c r="B6110" s="2">
        <v>4030002</v>
      </c>
      <c r="C6110" s="2" t="s">
        <v>159</v>
      </c>
      <c r="D6110" s="20">
        <v>0</v>
      </c>
      <c r="E6110" s="20">
        <v>0</v>
      </c>
      <c r="F6110" s="38">
        <f>('ANNEXURE B &amp; C'!AQ$195)</f>
        <v>0</v>
      </c>
      <c r="G6110" s="9" t="str">
        <f t="shared" si="190"/>
        <v/>
      </c>
      <c r="H6110" s="52" t="str">
        <f t="shared" si="191"/>
        <v/>
      </c>
    </row>
    <row r="6111" spans="1:8">
      <c r="A6111" s="48" t="str">
        <f>('ANNEXURE B &amp; C'!AQ$3)</f>
        <v>440401</v>
      </c>
      <c r="B6111" s="2">
        <v>4030003</v>
      </c>
      <c r="C6111" s="2" t="s">
        <v>160</v>
      </c>
      <c r="D6111" s="20">
        <v>0</v>
      </c>
      <c r="E6111" s="20">
        <v>0</v>
      </c>
      <c r="F6111" s="38">
        <f>('ANNEXURE B &amp; C'!AQ$196)</f>
        <v>0</v>
      </c>
      <c r="G6111" s="9" t="str">
        <f t="shared" si="190"/>
        <v/>
      </c>
      <c r="H6111" s="52" t="str">
        <f t="shared" si="191"/>
        <v/>
      </c>
    </row>
    <row r="6112" spans="1:8">
      <c r="A6112" s="48" t="str">
        <f>('ANNEXURE B &amp; C'!AQ$3)</f>
        <v>440401</v>
      </c>
      <c r="B6112" s="2">
        <v>4030004</v>
      </c>
      <c r="C6112" s="2" t="s">
        <v>161</v>
      </c>
      <c r="D6112" s="20">
        <v>0</v>
      </c>
      <c r="E6112" s="20">
        <v>0</v>
      </c>
      <c r="F6112" s="38">
        <f>('ANNEXURE B &amp; C'!AQ$197)</f>
        <v>0</v>
      </c>
      <c r="G6112" s="9" t="str">
        <f t="shared" si="190"/>
        <v/>
      </c>
      <c r="H6112" s="52" t="str">
        <f t="shared" si="191"/>
        <v/>
      </c>
    </row>
    <row r="6113" spans="1:8">
      <c r="A6113" s="48" t="str">
        <f>('ANNEXURE B &amp; C'!AQ$3)</f>
        <v>440401</v>
      </c>
      <c r="B6113" s="2">
        <v>4030005</v>
      </c>
      <c r="C6113" s="2" t="s">
        <v>162</v>
      </c>
      <c r="D6113" s="20">
        <v>0</v>
      </c>
      <c r="E6113" s="20">
        <v>0</v>
      </c>
      <c r="F6113" s="38">
        <f>('ANNEXURE B &amp; C'!AQ$198)</f>
        <v>0</v>
      </c>
      <c r="G6113" s="9" t="str">
        <f t="shared" si="190"/>
        <v/>
      </c>
      <c r="H6113" s="52" t="str">
        <f t="shared" si="191"/>
        <v/>
      </c>
    </row>
    <row r="6114" spans="1:8" ht="15.75" thickBot="1">
      <c r="A6114" s="48" t="str">
        <f>('ANNEXURE B &amp; C'!AQ$3)</f>
        <v>440401</v>
      </c>
      <c r="B6114" s="3">
        <v>4039995</v>
      </c>
      <c r="C6114" s="3" t="s">
        <v>163</v>
      </c>
      <c r="D6114" s="42">
        <v>0</v>
      </c>
      <c r="E6114" s="36">
        <v>0</v>
      </c>
      <c r="F6114" s="43">
        <f>SUM(F6109:F6113)</f>
        <v>1410000</v>
      </c>
      <c r="G6114" s="9" t="str">
        <f t="shared" si="190"/>
        <v/>
      </c>
      <c r="H6114" s="52" t="str">
        <f t="shared" si="191"/>
        <v>NO ORIGINAL BUDGET</v>
      </c>
    </row>
    <row r="6115" spans="1:8" ht="15.75" thickTop="1">
      <c r="B6115" s="2"/>
      <c r="C6115" s="2"/>
      <c r="D6115" s="32"/>
      <c r="E6115" s="32"/>
      <c r="G6115" s="9" t="str">
        <f t="shared" si="190"/>
        <v/>
      </c>
      <c r="H6115" s="52" t="str">
        <f t="shared" si="191"/>
        <v/>
      </c>
    </row>
    <row r="6116" spans="1:8">
      <c r="A6116" s="48" t="str">
        <f>('ANNEXURE B &amp; C'!AQ$3)</f>
        <v>440401</v>
      </c>
      <c r="B6116" s="1">
        <v>4030000</v>
      </c>
      <c r="C6116" s="1" t="s">
        <v>164</v>
      </c>
      <c r="D6116" s="31"/>
      <c r="E6116" s="31"/>
      <c r="F6116" s="31"/>
      <c r="G6116" s="9" t="str">
        <f t="shared" si="190"/>
        <v/>
      </c>
      <c r="H6116" s="52" t="str">
        <f t="shared" si="191"/>
        <v/>
      </c>
    </row>
    <row r="6117" spans="1:8">
      <c r="A6117" s="48" t="str">
        <f>('ANNEXURE B &amp; C'!AQ$3)</f>
        <v>440401</v>
      </c>
      <c r="B6117" s="2">
        <v>4031001</v>
      </c>
      <c r="C6117" s="2" t="s">
        <v>158</v>
      </c>
      <c r="D6117" s="20">
        <v>0</v>
      </c>
      <c r="E6117" s="20">
        <v>0</v>
      </c>
      <c r="F6117" s="38">
        <f>('ANNEXURE B &amp; C'!AQ$202)</f>
        <v>0</v>
      </c>
      <c r="G6117" s="9" t="str">
        <f t="shared" si="190"/>
        <v/>
      </c>
      <c r="H6117" s="52" t="str">
        <f t="shared" si="191"/>
        <v/>
      </c>
    </row>
    <row r="6118" spans="1:8">
      <c r="A6118" s="48" t="str">
        <f>('ANNEXURE B &amp; C'!AQ$3)</f>
        <v>440401</v>
      </c>
      <c r="B6118" s="2">
        <v>4031002</v>
      </c>
      <c r="C6118" s="2" t="s">
        <v>159</v>
      </c>
      <c r="D6118" s="20">
        <v>0</v>
      </c>
      <c r="E6118" s="20">
        <v>0</v>
      </c>
      <c r="F6118" s="38">
        <f>('ANNEXURE B &amp; C'!AQ$203)</f>
        <v>0</v>
      </c>
      <c r="G6118" s="9" t="str">
        <f t="shared" si="190"/>
        <v/>
      </c>
      <c r="H6118" s="52" t="str">
        <f t="shared" si="191"/>
        <v/>
      </c>
    </row>
    <row r="6119" spans="1:8">
      <c r="A6119" s="48" t="str">
        <f>('ANNEXURE B &amp; C'!AQ$3)</f>
        <v>440401</v>
      </c>
      <c r="B6119" s="2">
        <v>4031003</v>
      </c>
      <c r="C6119" s="2" t="s">
        <v>160</v>
      </c>
      <c r="D6119" s="20">
        <v>0</v>
      </c>
      <c r="E6119" s="20">
        <v>0</v>
      </c>
      <c r="F6119" s="38">
        <f>('ANNEXURE B &amp; C'!AQ$204)</f>
        <v>0</v>
      </c>
      <c r="G6119" s="9" t="str">
        <f t="shared" si="190"/>
        <v/>
      </c>
      <c r="H6119" s="52" t="str">
        <f t="shared" si="191"/>
        <v/>
      </c>
    </row>
    <row r="6120" spans="1:8">
      <c r="A6120" s="48" t="str">
        <f>('ANNEXURE B &amp; C'!AQ$3)</f>
        <v>440401</v>
      </c>
      <c r="B6120" s="2">
        <v>4031004</v>
      </c>
      <c r="C6120" s="2" t="s">
        <v>161</v>
      </c>
      <c r="D6120" s="20">
        <v>0</v>
      </c>
      <c r="E6120" s="20">
        <v>0</v>
      </c>
      <c r="F6120" s="38">
        <f>('ANNEXURE B &amp; C'!AQ$205)</f>
        <v>0</v>
      </c>
      <c r="G6120" s="9" t="str">
        <f t="shared" si="190"/>
        <v/>
      </c>
      <c r="H6120" s="52" t="str">
        <f t="shared" si="191"/>
        <v/>
      </c>
    </row>
    <row r="6121" spans="1:8">
      <c r="A6121" s="48" t="str">
        <f>('ANNEXURE B &amp; C'!AQ$3)</f>
        <v>440401</v>
      </c>
      <c r="B6121" s="2">
        <v>4031005</v>
      </c>
      <c r="C6121" s="2" t="s">
        <v>162</v>
      </c>
      <c r="D6121" s="20">
        <v>0</v>
      </c>
      <c r="E6121" s="20">
        <v>0</v>
      </c>
      <c r="F6121" s="38">
        <f>('ANNEXURE B &amp; C'!AQ$206)</f>
        <v>0</v>
      </c>
      <c r="G6121" s="9" t="str">
        <f t="shared" si="190"/>
        <v/>
      </c>
      <c r="H6121" s="52" t="str">
        <f t="shared" si="191"/>
        <v/>
      </c>
    </row>
    <row r="6122" spans="1:8">
      <c r="A6122" s="48" t="str">
        <f>('ANNEXURE B &amp; C'!AQ$3)</f>
        <v>440401</v>
      </c>
      <c r="B6122" s="3">
        <v>4039995</v>
      </c>
      <c r="C6122" s="3" t="s">
        <v>165</v>
      </c>
      <c r="D6122" s="39">
        <v>0</v>
      </c>
      <c r="E6122" s="39">
        <v>0</v>
      </c>
      <c r="F6122" s="39">
        <f>SUM(F6117:F6121)</f>
        <v>0</v>
      </c>
      <c r="G6122" s="9" t="str">
        <f t="shared" si="190"/>
        <v/>
      </c>
      <c r="H6122" s="52" t="str">
        <f t="shared" si="191"/>
        <v/>
      </c>
    </row>
    <row r="6123" spans="1:8">
      <c r="B6123" s="2"/>
      <c r="C6123" s="2"/>
      <c r="D6123" s="32"/>
      <c r="E6123" s="32"/>
      <c r="G6123" s="9" t="str">
        <f t="shared" si="190"/>
        <v/>
      </c>
      <c r="H6123" s="52" t="str">
        <f t="shared" si="191"/>
        <v/>
      </c>
    </row>
    <row r="6124" spans="1:8" ht="15.75" thickBot="1">
      <c r="A6124" s="48" t="str">
        <f>('ANNEXURE B &amp; C'!AQ$3)</f>
        <v>440401</v>
      </c>
      <c r="B6124" s="5">
        <v>4039995</v>
      </c>
      <c r="C6124" s="5" t="s">
        <v>166</v>
      </c>
      <c r="D6124" s="41">
        <v>0</v>
      </c>
      <c r="E6124" s="41">
        <v>0</v>
      </c>
      <c r="F6124" s="41">
        <f>SUM(F6122+F6114)</f>
        <v>1410000</v>
      </c>
      <c r="G6124" s="9" t="str">
        <f t="shared" si="190"/>
        <v/>
      </c>
      <c r="H6124" s="52" t="str">
        <f t="shared" si="191"/>
        <v>NO ORIGINAL BUDGET</v>
      </c>
    </row>
    <row r="6125" spans="1:8">
      <c r="G6125" s="9" t="str">
        <f t="shared" si="190"/>
        <v/>
      </c>
      <c r="H6125" s="52" t="str">
        <f t="shared" si="191"/>
        <v/>
      </c>
    </row>
    <row r="6126" spans="1:8">
      <c r="A6126" s="48" t="str">
        <f>('ANNEXURE B &amp; C'!AR$3)</f>
        <v>440402</v>
      </c>
      <c r="B6126" s="1">
        <v>1000000</v>
      </c>
      <c r="C6126" s="1" t="s">
        <v>0</v>
      </c>
      <c r="D6126" s="31"/>
      <c r="E6126" s="31"/>
      <c r="G6126" s="9" t="str">
        <f t="shared" si="190"/>
        <v/>
      </c>
      <c r="H6126" s="52" t="str">
        <f t="shared" si="191"/>
        <v/>
      </c>
    </row>
    <row r="6127" spans="1:8">
      <c r="B6127" s="1"/>
      <c r="C6127" s="1"/>
      <c r="D6127" s="31"/>
      <c r="E6127" s="31"/>
      <c r="G6127" s="9" t="str">
        <f t="shared" si="190"/>
        <v/>
      </c>
      <c r="H6127" s="52" t="str">
        <f t="shared" si="191"/>
        <v/>
      </c>
    </row>
    <row r="6128" spans="1:8">
      <c r="A6128" s="48" t="str">
        <f>('ANNEXURE B &amp; C'!AR$3)</f>
        <v>440402</v>
      </c>
      <c r="B6128" s="1">
        <v>1020000</v>
      </c>
      <c r="C6128" s="1" t="s">
        <v>2</v>
      </c>
      <c r="D6128" s="31"/>
      <c r="E6128" s="31"/>
      <c r="F6128" s="31"/>
      <c r="G6128" s="9" t="str">
        <f t="shared" si="190"/>
        <v/>
      </c>
      <c r="H6128" s="52" t="str">
        <f t="shared" si="191"/>
        <v/>
      </c>
    </row>
    <row r="6129" spans="1:8">
      <c r="A6129" s="48" t="str">
        <f>('ANNEXURE B &amp; C'!AR$3)</f>
        <v>440402</v>
      </c>
      <c r="B6129" s="2">
        <v>1020001</v>
      </c>
      <c r="C6129" s="2" t="s">
        <v>3</v>
      </c>
      <c r="D6129" s="20">
        <v>0</v>
      </c>
      <c r="E6129" s="20">
        <v>0</v>
      </c>
      <c r="F6129" s="38">
        <f>('ANNEXURE B &amp; C'!AR$10)</f>
        <v>0</v>
      </c>
      <c r="G6129" s="9" t="str">
        <f t="shared" si="190"/>
        <v/>
      </c>
      <c r="H6129" s="52" t="str">
        <f t="shared" si="191"/>
        <v/>
      </c>
    </row>
    <row r="6130" spans="1:8">
      <c r="A6130" s="48" t="str">
        <f>('ANNEXURE B &amp; C'!AR$3)</f>
        <v>440402</v>
      </c>
      <c r="B6130" s="2">
        <v>1020002</v>
      </c>
      <c r="C6130" s="2" t="s">
        <v>4</v>
      </c>
      <c r="D6130" s="20">
        <v>0</v>
      </c>
      <c r="E6130" s="20">
        <v>0</v>
      </c>
      <c r="F6130" s="38">
        <f>('ANNEXURE B &amp; C'!AR$11)</f>
        <v>0</v>
      </c>
      <c r="G6130" s="9" t="str">
        <f t="shared" si="190"/>
        <v/>
      </c>
      <c r="H6130" s="52" t="str">
        <f t="shared" si="191"/>
        <v/>
      </c>
    </row>
    <row r="6131" spans="1:8">
      <c r="A6131" s="48" t="str">
        <f>('ANNEXURE B &amp; C'!AR$3)</f>
        <v>440402</v>
      </c>
      <c r="B6131" s="2">
        <v>1020004</v>
      </c>
      <c r="C6131" s="2" t="s">
        <v>5</v>
      </c>
      <c r="D6131" s="20">
        <v>0</v>
      </c>
      <c r="E6131" s="20">
        <v>0</v>
      </c>
      <c r="F6131" s="38">
        <f>('ANNEXURE B &amp; C'!AR$12)</f>
        <v>0</v>
      </c>
      <c r="G6131" s="9" t="str">
        <f t="shared" si="190"/>
        <v/>
      </c>
      <c r="H6131" s="52" t="str">
        <f t="shared" si="191"/>
        <v/>
      </c>
    </row>
    <row r="6132" spans="1:8">
      <c r="A6132" s="48" t="str">
        <f>('ANNEXURE B &amp; C'!AR$3)</f>
        <v>440402</v>
      </c>
      <c r="B6132" s="2">
        <v>1020005</v>
      </c>
      <c r="C6132" s="2" t="s">
        <v>6</v>
      </c>
      <c r="D6132" s="20">
        <v>0</v>
      </c>
      <c r="E6132" s="20">
        <v>0</v>
      </c>
      <c r="F6132" s="38">
        <f>('ANNEXURE B &amp; C'!AR$13)</f>
        <v>0</v>
      </c>
      <c r="G6132" s="9" t="str">
        <f t="shared" si="190"/>
        <v/>
      </c>
      <c r="H6132" s="52" t="str">
        <f t="shared" si="191"/>
        <v/>
      </c>
    </row>
    <row r="6133" spans="1:8">
      <c r="A6133" s="48" t="str">
        <f>('ANNEXURE B &amp; C'!AR$3)</f>
        <v>440402</v>
      </c>
      <c r="B6133" s="2">
        <v>1020006</v>
      </c>
      <c r="C6133" s="2" t="s">
        <v>7</v>
      </c>
      <c r="D6133" s="20">
        <v>0</v>
      </c>
      <c r="E6133" s="20">
        <v>0</v>
      </c>
      <c r="F6133" s="38">
        <f>('ANNEXURE B &amp; C'!AR$14)</f>
        <v>0</v>
      </c>
      <c r="G6133" s="9" t="str">
        <f t="shared" si="190"/>
        <v/>
      </c>
      <c r="H6133" s="52" t="str">
        <f t="shared" si="191"/>
        <v/>
      </c>
    </row>
    <row r="6134" spans="1:8">
      <c r="A6134" s="48" t="str">
        <f>('ANNEXURE B &amp; C'!AR$3)</f>
        <v>440402</v>
      </c>
      <c r="B6134" s="2">
        <v>1020007</v>
      </c>
      <c r="C6134" s="2" t="s">
        <v>8</v>
      </c>
      <c r="D6134" s="20">
        <v>0</v>
      </c>
      <c r="E6134" s="20">
        <v>0</v>
      </c>
      <c r="F6134" s="38">
        <f>('ANNEXURE B &amp; C'!AR$15)</f>
        <v>0</v>
      </c>
      <c r="G6134" s="9" t="str">
        <f t="shared" si="190"/>
        <v/>
      </c>
      <c r="H6134" s="52" t="str">
        <f t="shared" si="191"/>
        <v/>
      </c>
    </row>
    <row r="6135" spans="1:8">
      <c r="A6135" s="48" t="str">
        <f>('ANNEXURE B &amp; C'!AR$3)</f>
        <v>440402</v>
      </c>
      <c r="B6135" s="2">
        <v>1020009</v>
      </c>
      <c r="C6135" s="2" t="s">
        <v>9</v>
      </c>
      <c r="D6135" s="20">
        <v>0</v>
      </c>
      <c r="E6135" s="20">
        <v>0</v>
      </c>
      <c r="F6135" s="38">
        <f>('ANNEXURE B &amp; C'!AR$16)</f>
        <v>0</v>
      </c>
      <c r="G6135" s="9" t="str">
        <f t="shared" si="190"/>
        <v/>
      </c>
      <c r="H6135" s="52" t="str">
        <f t="shared" si="191"/>
        <v/>
      </c>
    </row>
    <row r="6136" spans="1:8">
      <c r="A6136" s="48" t="str">
        <f>('ANNEXURE B &amp; C'!AR$3)</f>
        <v>440402</v>
      </c>
      <c r="B6136" s="2">
        <v>1020010</v>
      </c>
      <c r="C6136" s="2" t="s">
        <v>10</v>
      </c>
      <c r="D6136" s="20">
        <v>0</v>
      </c>
      <c r="E6136" s="20">
        <v>0</v>
      </c>
      <c r="F6136" s="38">
        <f>('ANNEXURE B &amp; C'!AR$17)</f>
        <v>0</v>
      </c>
      <c r="G6136" s="9" t="str">
        <f t="shared" si="190"/>
        <v/>
      </c>
      <c r="H6136" s="52" t="str">
        <f t="shared" si="191"/>
        <v/>
      </c>
    </row>
    <row r="6137" spans="1:8">
      <c r="A6137" s="48" t="str">
        <f>('ANNEXURE B &amp; C'!AR$3)</f>
        <v>440402</v>
      </c>
      <c r="B6137" s="2">
        <v>1020011</v>
      </c>
      <c r="C6137" s="2" t="s">
        <v>11</v>
      </c>
      <c r="D6137" s="20">
        <v>0</v>
      </c>
      <c r="E6137" s="20">
        <v>0</v>
      </c>
      <c r="F6137" s="38">
        <f>('ANNEXURE B &amp; C'!AR$18)</f>
        <v>0</v>
      </c>
      <c r="G6137" s="9" t="str">
        <f t="shared" si="190"/>
        <v/>
      </c>
      <c r="H6137" s="52" t="str">
        <f t="shared" si="191"/>
        <v/>
      </c>
    </row>
    <row r="6138" spans="1:8">
      <c r="A6138" s="48" t="str">
        <f>('ANNEXURE B &amp; C'!AR$3)</f>
        <v>440402</v>
      </c>
      <c r="B6138" s="2">
        <v>1020012</v>
      </c>
      <c r="C6138" s="2" t="s">
        <v>12</v>
      </c>
      <c r="D6138" s="20">
        <v>0</v>
      </c>
      <c r="E6138" s="20">
        <v>0</v>
      </c>
      <c r="F6138" s="38">
        <f>('ANNEXURE B &amp; C'!AR$19)</f>
        <v>0</v>
      </c>
      <c r="G6138" s="9" t="str">
        <f t="shared" si="190"/>
        <v/>
      </c>
      <c r="H6138" s="52" t="str">
        <f t="shared" si="191"/>
        <v/>
      </c>
    </row>
    <row r="6139" spans="1:8">
      <c r="A6139" s="48" t="str">
        <f>('ANNEXURE B &amp; C'!AR$3)</f>
        <v>440402</v>
      </c>
      <c r="B6139" s="2">
        <v>1020013</v>
      </c>
      <c r="C6139" s="2" t="s">
        <v>13</v>
      </c>
      <c r="D6139" s="20">
        <v>0</v>
      </c>
      <c r="E6139" s="20">
        <v>0</v>
      </c>
      <c r="F6139" s="38">
        <f>('ANNEXURE B &amp; C'!AR$20)</f>
        <v>0</v>
      </c>
      <c r="G6139" s="9" t="str">
        <f t="shared" si="190"/>
        <v/>
      </c>
      <c r="H6139" s="52" t="str">
        <f t="shared" si="191"/>
        <v/>
      </c>
    </row>
    <row r="6140" spans="1:8">
      <c r="A6140" s="48" t="str">
        <f>('ANNEXURE B &amp; C'!AR$3)</f>
        <v>440402</v>
      </c>
      <c r="B6140" s="2">
        <v>1020014</v>
      </c>
      <c r="C6140" s="2" t="s">
        <v>14</v>
      </c>
      <c r="D6140" s="20">
        <v>0</v>
      </c>
      <c r="E6140" s="20">
        <v>0</v>
      </c>
      <c r="F6140" s="38">
        <f>('ANNEXURE B &amp; C'!AR$21)</f>
        <v>0</v>
      </c>
      <c r="G6140" s="9" t="str">
        <f t="shared" si="190"/>
        <v/>
      </c>
      <c r="H6140" s="52" t="str">
        <f t="shared" si="191"/>
        <v/>
      </c>
    </row>
    <row r="6141" spans="1:8" ht="15.75" thickBot="1">
      <c r="A6141" s="48" t="str">
        <f>('ANNEXURE B &amp; C'!AR$3)</f>
        <v>440402</v>
      </c>
      <c r="B6141" s="3">
        <v>1029990</v>
      </c>
      <c r="C6141" s="3" t="s">
        <v>15</v>
      </c>
      <c r="D6141" s="41">
        <v>0</v>
      </c>
      <c r="E6141" s="41">
        <v>0</v>
      </c>
      <c r="F6141" s="41">
        <f>SUM(F6129:F6140)</f>
        <v>0</v>
      </c>
      <c r="G6141" s="9" t="str">
        <f t="shared" si="190"/>
        <v/>
      </c>
      <c r="H6141" s="52" t="str">
        <f t="shared" si="191"/>
        <v/>
      </c>
    </row>
    <row r="6142" spans="1:8">
      <c r="B6142" s="1"/>
      <c r="C6142" s="1"/>
      <c r="D6142" s="31"/>
      <c r="E6142" s="31"/>
      <c r="F6142" s="31"/>
      <c r="G6142" s="9" t="str">
        <f t="shared" si="190"/>
        <v/>
      </c>
      <c r="H6142" s="52" t="str">
        <f t="shared" si="191"/>
        <v/>
      </c>
    </row>
    <row r="6143" spans="1:8">
      <c r="A6143" s="48" t="str">
        <f>('ANNEXURE B &amp; C'!AR$3)</f>
        <v>440402</v>
      </c>
      <c r="B6143" s="1">
        <v>1030000</v>
      </c>
      <c r="C6143" s="1" t="s">
        <v>16</v>
      </c>
      <c r="D6143" s="31"/>
      <c r="E6143" s="31"/>
      <c r="F6143" s="31"/>
      <c r="G6143" s="9" t="str">
        <f t="shared" si="190"/>
        <v/>
      </c>
      <c r="H6143" s="52" t="str">
        <f t="shared" si="191"/>
        <v/>
      </c>
    </row>
    <row r="6144" spans="1:8">
      <c r="A6144" s="48" t="str">
        <f>('ANNEXURE B &amp; C'!AR$3)</f>
        <v>440402</v>
      </c>
      <c r="B6144" s="2">
        <v>1030001</v>
      </c>
      <c r="C6144" s="2" t="s">
        <v>17</v>
      </c>
      <c r="D6144" s="20">
        <v>0</v>
      </c>
      <c r="E6144" s="20">
        <v>0</v>
      </c>
      <c r="F6144" s="38">
        <f>('ANNEXURE B &amp; C'!AR$25)</f>
        <v>0</v>
      </c>
      <c r="G6144" s="9" t="str">
        <f t="shared" si="190"/>
        <v/>
      </c>
      <c r="H6144" s="52" t="str">
        <f t="shared" si="191"/>
        <v/>
      </c>
    </row>
    <row r="6145" spans="1:8">
      <c r="A6145" s="48" t="str">
        <f>('ANNEXURE B &amp; C'!AR$3)</f>
        <v>440402</v>
      </c>
      <c r="B6145" s="2">
        <v>1030002</v>
      </c>
      <c r="C6145" s="2" t="s">
        <v>18</v>
      </c>
      <c r="D6145" s="20">
        <v>0</v>
      </c>
      <c r="E6145" s="20">
        <v>0</v>
      </c>
      <c r="F6145" s="38">
        <f>('ANNEXURE B &amp; C'!AR$26)</f>
        <v>0</v>
      </c>
      <c r="G6145" s="9" t="str">
        <f t="shared" si="190"/>
        <v/>
      </c>
      <c r="H6145" s="52" t="str">
        <f t="shared" si="191"/>
        <v/>
      </c>
    </row>
    <row r="6146" spans="1:8">
      <c r="A6146" s="48" t="str">
        <f>('ANNEXURE B &amp; C'!AR$3)</f>
        <v>440402</v>
      </c>
      <c r="B6146" s="2">
        <v>1030003</v>
      </c>
      <c r="C6146" s="2" t="s">
        <v>19</v>
      </c>
      <c r="D6146" s="20">
        <v>0</v>
      </c>
      <c r="E6146" s="20">
        <v>0</v>
      </c>
      <c r="F6146" s="38">
        <f>('ANNEXURE B &amp; C'!AR$27)</f>
        <v>0</v>
      </c>
      <c r="G6146" s="9" t="str">
        <f t="shared" si="190"/>
        <v/>
      </c>
      <c r="H6146" s="52" t="str">
        <f t="shared" si="191"/>
        <v/>
      </c>
    </row>
    <row r="6147" spans="1:8">
      <c r="A6147" s="48" t="str">
        <f>('ANNEXURE B &amp; C'!AR$3)</f>
        <v>440402</v>
      </c>
      <c r="B6147" s="2">
        <v>1030004</v>
      </c>
      <c r="C6147" s="2" t="s">
        <v>20</v>
      </c>
      <c r="D6147" s="20">
        <v>0</v>
      </c>
      <c r="E6147" s="20">
        <v>0</v>
      </c>
      <c r="F6147" s="38">
        <f>('ANNEXURE B &amp; C'!AR$28)</f>
        <v>0</v>
      </c>
      <c r="G6147" s="9" t="str">
        <f t="shared" si="190"/>
        <v/>
      </c>
      <c r="H6147" s="52" t="str">
        <f t="shared" si="191"/>
        <v/>
      </c>
    </row>
    <row r="6148" spans="1:8">
      <c r="A6148" s="48" t="str">
        <f>('ANNEXURE B &amp; C'!AR$3)</f>
        <v>440402</v>
      </c>
      <c r="B6148" s="3">
        <v>1039990</v>
      </c>
      <c r="C6148" s="3" t="s">
        <v>21</v>
      </c>
      <c r="D6148" s="39">
        <v>0</v>
      </c>
      <c r="E6148" s="39">
        <v>0</v>
      </c>
      <c r="F6148" s="39">
        <f>SUM(F6144:F6147)</f>
        <v>0</v>
      </c>
      <c r="G6148" s="9" t="str">
        <f t="shared" si="190"/>
        <v/>
      </c>
      <c r="H6148" s="52" t="str">
        <f t="shared" si="191"/>
        <v/>
      </c>
    </row>
    <row r="6149" spans="1:8">
      <c r="B6149" s="1"/>
      <c r="C6149" s="1"/>
      <c r="D6149" s="31"/>
      <c r="E6149" s="31"/>
      <c r="F6149" s="31"/>
      <c r="G6149" s="9" t="str">
        <f t="shared" si="190"/>
        <v/>
      </c>
      <c r="H6149" s="52" t="str">
        <f t="shared" si="191"/>
        <v/>
      </c>
    </row>
    <row r="6150" spans="1:8">
      <c r="A6150" s="48" t="str">
        <f>('ANNEXURE B &amp; C'!AR$3)</f>
        <v>440402</v>
      </c>
      <c r="B6150" s="1">
        <v>1040000</v>
      </c>
      <c r="C6150" s="1" t="s">
        <v>22</v>
      </c>
      <c r="D6150" s="31"/>
      <c r="E6150" s="31"/>
      <c r="F6150" s="31"/>
      <c r="G6150" s="9" t="str">
        <f t="shared" si="190"/>
        <v/>
      </c>
      <c r="H6150" s="52" t="str">
        <f t="shared" si="191"/>
        <v/>
      </c>
    </row>
    <row r="6151" spans="1:8">
      <c r="A6151" s="48" t="str">
        <f>('ANNEXURE B &amp; C'!AR$3)</f>
        <v>440402</v>
      </c>
      <c r="B6151" s="2">
        <v>1040001</v>
      </c>
      <c r="C6151" s="2" t="s">
        <v>23</v>
      </c>
      <c r="D6151" s="20">
        <v>0</v>
      </c>
      <c r="E6151" s="20">
        <v>0</v>
      </c>
      <c r="F6151" s="38">
        <f>('ANNEXURE B &amp; C'!AR$32)</f>
        <v>0</v>
      </c>
      <c r="G6151" s="9" t="str">
        <f t="shared" si="190"/>
        <v/>
      </c>
      <c r="H6151" s="52" t="str">
        <f t="shared" si="191"/>
        <v/>
      </c>
    </row>
    <row r="6152" spans="1:8">
      <c r="A6152" s="48" t="str">
        <f>('ANNEXURE B &amp; C'!AR$3)</f>
        <v>440402</v>
      </c>
      <c r="B6152" s="2">
        <v>1040002</v>
      </c>
      <c r="C6152" s="2" t="s">
        <v>24</v>
      </c>
      <c r="D6152" s="20">
        <v>0</v>
      </c>
      <c r="E6152" s="20">
        <v>0</v>
      </c>
      <c r="F6152" s="38">
        <f>('ANNEXURE B &amp; C'!AR$33)</f>
        <v>0</v>
      </c>
      <c r="G6152" s="9" t="str">
        <f t="shared" si="190"/>
        <v/>
      </c>
      <c r="H6152" s="52" t="str">
        <f t="shared" si="191"/>
        <v/>
      </c>
    </row>
    <row r="6153" spans="1:8">
      <c r="A6153" s="48" t="str">
        <f>('ANNEXURE B &amp; C'!AR$3)</f>
        <v>440402</v>
      </c>
      <c r="B6153" s="2">
        <v>1040003</v>
      </c>
      <c r="C6153" s="2" t="s">
        <v>25</v>
      </c>
      <c r="D6153" s="20">
        <v>0</v>
      </c>
      <c r="E6153" s="20">
        <v>0</v>
      </c>
      <c r="F6153" s="38">
        <f>('ANNEXURE B &amp; C'!AR$34)</f>
        <v>0</v>
      </c>
      <c r="G6153" s="9" t="str">
        <f t="shared" si="190"/>
        <v/>
      </c>
      <c r="H6153" s="52" t="str">
        <f t="shared" si="191"/>
        <v/>
      </c>
    </row>
    <row r="6154" spans="1:8">
      <c r="A6154" s="48" t="str">
        <f>('ANNEXURE B &amp; C'!AR$3)</f>
        <v>440402</v>
      </c>
      <c r="B6154" s="2">
        <v>1040004</v>
      </c>
      <c r="C6154" s="2" t="s">
        <v>26</v>
      </c>
      <c r="D6154" s="20">
        <v>0</v>
      </c>
      <c r="E6154" s="20">
        <v>0</v>
      </c>
      <c r="F6154" s="38">
        <f>('ANNEXURE B &amp; C'!AR$35)</f>
        <v>0</v>
      </c>
      <c r="G6154" s="9" t="str">
        <f t="shared" ref="G6154:G6217" si="192">IF(E6154&lt;0.01,"",IF(E6154&gt;F6154,"BUDGET ERROR - INSUFICIENT",""))</f>
        <v/>
      </c>
      <c r="H6154" s="52" t="str">
        <f t="shared" ref="H6154:H6217" si="193">IF(F6154&lt;0.1,"",IF(D6154=0,"NO ORIGINAL BUDGET",(F6154-D6154)/D6154))</f>
        <v/>
      </c>
    </row>
    <row r="6155" spans="1:8">
      <c r="A6155" s="48" t="str">
        <f>('ANNEXURE B &amp; C'!AR$3)</f>
        <v>440402</v>
      </c>
      <c r="B6155" s="2">
        <v>1040005</v>
      </c>
      <c r="C6155" s="2" t="s">
        <v>27</v>
      </c>
      <c r="D6155" s="20">
        <v>0</v>
      </c>
      <c r="E6155" s="20">
        <v>0</v>
      </c>
      <c r="F6155" s="38">
        <f>('ANNEXURE B &amp; C'!AR$36)</f>
        <v>0</v>
      </c>
      <c r="G6155" s="9" t="str">
        <f t="shared" si="192"/>
        <v/>
      </c>
      <c r="H6155" s="52" t="str">
        <f t="shared" si="193"/>
        <v/>
      </c>
    </row>
    <row r="6156" spans="1:8">
      <c r="A6156" s="48" t="str">
        <f>('ANNEXURE B &amp; C'!AR$3)</f>
        <v>440402</v>
      </c>
      <c r="B6156" s="2">
        <v>1040006</v>
      </c>
      <c r="C6156" s="2" t="s">
        <v>28</v>
      </c>
      <c r="D6156" s="20">
        <v>0</v>
      </c>
      <c r="E6156" s="20">
        <v>0</v>
      </c>
      <c r="F6156" s="38">
        <f>('ANNEXURE B &amp; C'!AR$37)</f>
        <v>0</v>
      </c>
      <c r="G6156" s="9" t="str">
        <f t="shared" si="192"/>
        <v/>
      </c>
      <c r="H6156" s="52" t="str">
        <f t="shared" si="193"/>
        <v/>
      </c>
    </row>
    <row r="6157" spans="1:8">
      <c r="A6157" s="48" t="str">
        <f>('ANNEXURE B &amp; C'!AR$3)</f>
        <v>440402</v>
      </c>
      <c r="B6157" s="2">
        <v>1040007</v>
      </c>
      <c r="C6157" s="2" t="s">
        <v>29</v>
      </c>
      <c r="D6157" s="20">
        <v>0</v>
      </c>
      <c r="E6157" s="20">
        <v>0</v>
      </c>
      <c r="F6157" s="38">
        <f>('ANNEXURE B &amp; C'!AR$38)</f>
        <v>0</v>
      </c>
      <c r="G6157" s="9" t="str">
        <f t="shared" si="192"/>
        <v/>
      </c>
      <c r="H6157" s="52" t="str">
        <f t="shared" si="193"/>
        <v/>
      </c>
    </row>
    <row r="6158" spans="1:8">
      <c r="A6158" s="48" t="str">
        <f>('ANNEXURE B &amp; C'!AR$3)</f>
        <v>440402</v>
      </c>
      <c r="B6158" s="2">
        <v>1040008</v>
      </c>
      <c r="C6158" s="2" t="s">
        <v>30</v>
      </c>
      <c r="D6158" s="20">
        <v>0</v>
      </c>
      <c r="E6158" s="20">
        <v>0</v>
      </c>
      <c r="F6158" s="38">
        <f>('ANNEXURE B &amp; C'!AR$39)</f>
        <v>0</v>
      </c>
      <c r="G6158" s="9" t="str">
        <f t="shared" si="192"/>
        <v/>
      </c>
      <c r="H6158" s="52" t="str">
        <f t="shared" si="193"/>
        <v/>
      </c>
    </row>
    <row r="6159" spans="1:8">
      <c r="A6159" s="48" t="str">
        <f>('ANNEXURE B &amp; C'!AR$3)</f>
        <v>440402</v>
      </c>
      <c r="B6159" s="3">
        <v>1049990</v>
      </c>
      <c r="C6159" s="3" t="s">
        <v>31</v>
      </c>
      <c r="D6159" s="39">
        <v>0</v>
      </c>
      <c r="E6159" s="39">
        <v>0</v>
      </c>
      <c r="F6159" s="39">
        <f>SUM(F6151:F6158)</f>
        <v>0</v>
      </c>
      <c r="G6159" s="9" t="str">
        <f t="shared" si="192"/>
        <v/>
      </c>
      <c r="H6159" s="52" t="str">
        <f t="shared" si="193"/>
        <v/>
      </c>
    </row>
    <row r="6160" spans="1:8">
      <c r="B6160" s="1"/>
      <c r="C6160" s="1"/>
      <c r="D6160" s="31"/>
      <c r="E6160" s="31"/>
      <c r="F6160" s="31"/>
      <c r="G6160" s="9" t="str">
        <f t="shared" si="192"/>
        <v/>
      </c>
      <c r="H6160" s="52" t="str">
        <f t="shared" si="193"/>
        <v/>
      </c>
    </row>
    <row r="6161" spans="1:8" ht="15.75" thickBot="1">
      <c r="A6161" s="48" t="str">
        <f>('ANNEXURE B &amp; C'!AR$3)</f>
        <v>440402</v>
      </c>
      <c r="B6161" s="4">
        <v>1049995</v>
      </c>
      <c r="C6161" s="4" t="s">
        <v>32</v>
      </c>
      <c r="D6161" s="40">
        <v>0</v>
      </c>
      <c r="E6161" s="40">
        <v>0</v>
      </c>
      <c r="F6161" s="40">
        <f>SUM(F6159+F6148+F6141)</f>
        <v>0</v>
      </c>
      <c r="G6161" s="9" t="str">
        <f t="shared" si="192"/>
        <v/>
      </c>
      <c r="H6161" s="52" t="str">
        <f t="shared" si="193"/>
        <v/>
      </c>
    </row>
    <row r="6162" spans="1:8" ht="15.75" thickTop="1">
      <c r="B6162" s="1"/>
      <c r="C6162" s="1"/>
      <c r="D6162" s="31"/>
      <c r="E6162" s="31"/>
      <c r="F6162" s="31"/>
      <c r="G6162" s="9" t="str">
        <f t="shared" si="192"/>
        <v/>
      </c>
      <c r="H6162" s="52" t="str">
        <f t="shared" si="193"/>
        <v/>
      </c>
    </row>
    <row r="6163" spans="1:8">
      <c r="A6163" s="48" t="str">
        <f>('ANNEXURE B &amp; C'!AR$3)</f>
        <v>440402</v>
      </c>
      <c r="B6163" s="1">
        <v>1050000</v>
      </c>
      <c r="C6163" s="1" t="s">
        <v>33</v>
      </c>
      <c r="D6163" s="31"/>
      <c r="E6163" s="31"/>
      <c r="F6163" s="31"/>
      <c r="G6163" s="9" t="str">
        <f t="shared" si="192"/>
        <v/>
      </c>
      <c r="H6163" s="52" t="str">
        <f t="shared" si="193"/>
        <v/>
      </c>
    </row>
    <row r="6164" spans="1:8">
      <c r="B6164" s="1"/>
      <c r="C6164" s="1"/>
      <c r="D6164" s="31"/>
      <c r="E6164" s="31"/>
      <c r="F6164" s="31"/>
      <c r="G6164" s="9" t="str">
        <f t="shared" si="192"/>
        <v/>
      </c>
      <c r="H6164" s="52" t="str">
        <f t="shared" si="193"/>
        <v/>
      </c>
    </row>
    <row r="6165" spans="1:8">
      <c r="A6165" s="48" t="str">
        <f>('ANNEXURE B &amp; C'!AR$3)</f>
        <v>440402</v>
      </c>
      <c r="B6165" s="1">
        <v>1060000</v>
      </c>
      <c r="C6165" s="1" t="s">
        <v>34</v>
      </c>
      <c r="D6165" s="31"/>
      <c r="E6165" s="31"/>
      <c r="F6165" s="31"/>
      <c r="G6165" s="9" t="str">
        <f t="shared" si="192"/>
        <v/>
      </c>
      <c r="H6165" s="52" t="str">
        <f t="shared" si="193"/>
        <v/>
      </c>
    </row>
    <row r="6166" spans="1:8">
      <c r="A6166" s="48" t="str">
        <f>('ANNEXURE B &amp; C'!AR$3)</f>
        <v>440402</v>
      </c>
      <c r="B6166" s="2">
        <v>1060001</v>
      </c>
      <c r="C6166" s="2" t="s">
        <v>35</v>
      </c>
      <c r="D6166" s="20">
        <v>0</v>
      </c>
      <c r="E6166" s="20">
        <v>0</v>
      </c>
      <c r="F6166" s="38">
        <f>('ANNEXURE B &amp; C'!AR$47)</f>
        <v>0</v>
      </c>
      <c r="G6166" s="9" t="str">
        <f t="shared" si="192"/>
        <v/>
      </c>
      <c r="H6166" s="52" t="str">
        <f t="shared" si="193"/>
        <v/>
      </c>
    </row>
    <row r="6167" spans="1:8">
      <c r="A6167" s="48" t="str">
        <f>('ANNEXURE B &amp; C'!AR$3)</f>
        <v>440402</v>
      </c>
      <c r="B6167" s="2">
        <v>1060003</v>
      </c>
      <c r="C6167" s="2" t="s">
        <v>36</v>
      </c>
      <c r="D6167" s="20">
        <v>0</v>
      </c>
      <c r="E6167" s="20">
        <v>0</v>
      </c>
      <c r="F6167" s="38">
        <f>('ANNEXURE B &amp; C'!AR$48)</f>
        <v>0</v>
      </c>
      <c r="G6167" s="9" t="str">
        <f t="shared" si="192"/>
        <v/>
      </c>
      <c r="H6167" s="52" t="str">
        <f t="shared" si="193"/>
        <v/>
      </c>
    </row>
    <row r="6168" spans="1:8">
      <c r="A6168" s="48" t="str">
        <f>('ANNEXURE B &amp; C'!AR$3)</f>
        <v>440402</v>
      </c>
      <c r="B6168" s="2">
        <v>1060090</v>
      </c>
      <c r="C6168" s="2" t="s">
        <v>37</v>
      </c>
      <c r="D6168" s="20">
        <v>0</v>
      </c>
      <c r="E6168" s="20">
        <v>0</v>
      </c>
      <c r="F6168" s="38">
        <f>('ANNEXURE B &amp; C'!AR$49)</f>
        <v>0</v>
      </c>
      <c r="G6168" s="9" t="str">
        <f t="shared" si="192"/>
        <v/>
      </c>
      <c r="H6168" s="52" t="str">
        <f t="shared" si="193"/>
        <v/>
      </c>
    </row>
    <row r="6169" spans="1:8">
      <c r="A6169" s="48" t="str">
        <f>('ANNEXURE B &amp; C'!AR$3)</f>
        <v>440402</v>
      </c>
      <c r="B6169" s="2">
        <v>1060100</v>
      </c>
      <c r="C6169" s="2" t="s">
        <v>38</v>
      </c>
      <c r="D6169" s="20">
        <v>0</v>
      </c>
      <c r="E6169" s="20">
        <v>0</v>
      </c>
      <c r="F6169" s="38">
        <f>('ANNEXURE B &amp; C'!AR$50)</f>
        <v>0</v>
      </c>
      <c r="G6169" s="9" t="str">
        <f t="shared" si="192"/>
        <v/>
      </c>
      <c r="H6169" s="52" t="str">
        <f t="shared" si="193"/>
        <v/>
      </c>
    </row>
    <row r="6170" spans="1:8">
      <c r="A6170" s="48" t="str">
        <f>('ANNEXURE B &amp; C'!AR$3)</f>
        <v>440402</v>
      </c>
      <c r="B6170" s="2">
        <v>1060200</v>
      </c>
      <c r="C6170" s="2" t="s">
        <v>39</v>
      </c>
      <c r="D6170" s="20">
        <v>0</v>
      </c>
      <c r="E6170" s="20">
        <v>0</v>
      </c>
      <c r="F6170" s="38">
        <f>('ANNEXURE B &amp; C'!AR$51)</f>
        <v>0</v>
      </c>
      <c r="G6170" s="9" t="str">
        <f t="shared" si="192"/>
        <v/>
      </c>
      <c r="H6170" s="52" t="str">
        <f t="shared" si="193"/>
        <v/>
      </c>
    </row>
    <row r="6171" spans="1:8">
      <c r="A6171" s="48" t="str">
        <f>('ANNEXURE B &amp; C'!AR$3)</f>
        <v>440402</v>
      </c>
      <c r="B6171" s="2">
        <v>1060201</v>
      </c>
      <c r="C6171" s="2" t="s">
        <v>40</v>
      </c>
      <c r="D6171" s="20">
        <v>0</v>
      </c>
      <c r="E6171" s="20">
        <v>0</v>
      </c>
      <c r="F6171" s="38">
        <f>('ANNEXURE B &amp; C'!AR$52)</f>
        <v>0</v>
      </c>
      <c r="G6171" s="9" t="str">
        <f t="shared" si="192"/>
        <v/>
      </c>
      <c r="H6171" s="52" t="str">
        <f t="shared" si="193"/>
        <v/>
      </c>
    </row>
    <row r="6172" spans="1:8">
      <c r="A6172" s="48" t="str">
        <f>('ANNEXURE B &amp; C'!AR$3)</f>
        <v>440402</v>
      </c>
      <c r="B6172" s="2">
        <v>1060204</v>
      </c>
      <c r="C6172" s="2" t="s">
        <v>41</v>
      </c>
      <c r="D6172" s="20">
        <v>31200</v>
      </c>
      <c r="E6172" s="20">
        <v>0</v>
      </c>
      <c r="F6172" s="38">
        <f>('ANNEXURE B &amp; C'!AR$53)</f>
        <v>0</v>
      </c>
      <c r="G6172" s="9" t="str">
        <f t="shared" si="192"/>
        <v/>
      </c>
      <c r="H6172" s="52" t="str">
        <f t="shared" si="193"/>
        <v/>
      </c>
    </row>
    <row r="6173" spans="1:8">
      <c r="A6173" s="48" t="str">
        <f>('ANNEXURE B &amp; C'!AR$3)</f>
        <v>440402</v>
      </c>
      <c r="B6173" s="2">
        <v>1060205</v>
      </c>
      <c r="C6173" s="2" t="s">
        <v>42</v>
      </c>
      <c r="D6173" s="20">
        <v>0</v>
      </c>
      <c r="E6173" s="20">
        <v>0</v>
      </c>
      <c r="F6173" s="38">
        <f>('ANNEXURE B &amp; C'!AR$54)</f>
        <v>0</v>
      </c>
      <c r="G6173" s="9" t="str">
        <f t="shared" si="192"/>
        <v/>
      </c>
      <c r="H6173" s="52" t="str">
        <f t="shared" si="193"/>
        <v/>
      </c>
    </row>
    <row r="6174" spans="1:8">
      <c r="A6174" s="48" t="str">
        <f>('ANNEXURE B &amp; C'!AR$3)</f>
        <v>440402</v>
      </c>
      <c r="B6174" s="2">
        <v>1060207</v>
      </c>
      <c r="C6174" s="2" t="s">
        <v>43</v>
      </c>
      <c r="D6174" s="20">
        <v>0</v>
      </c>
      <c r="E6174" s="20">
        <v>0</v>
      </c>
      <c r="F6174" s="38">
        <f>('ANNEXURE B &amp; C'!AR$55)</f>
        <v>0</v>
      </c>
      <c r="G6174" s="9" t="str">
        <f t="shared" si="192"/>
        <v/>
      </c>
      <c r="H6174" s="52" t="str">
        <f t="shared" si="193"/>
        <v/>
      </c>
    </row>
    <row r="6175" spans="1:8">
      <c r="A6175" s="48" t="str">
        <f>('ANNEXURE B &amp; C'!AR$3)</f>
        <v>440402</v>
      </c>
      <c r="B6175" s="2">
        <v>1060208</v>
      </c>
      <c r="C6175" s="2" t="s">
        <v>44</v>
      </c>
      <c r="D6175" s="20">
        <v>10000</v>
      </c>
      <c r="E6175" s="20">
        <v>0</v>
      </c>
      <c r="F6175" s="38">
        <f>('ANNEXURE B &amp; C'!AR$56)</f>
        <v>0</v>
      </c>
      <c r="G6175" s="9" t="str">
        <f t="shared" si="192"/>
        <v/>
      </c>
      <c r="H6175" s="52" t="str">
        <f t="shared" si="193"/>
        <v/>
      </c>
    </row>
    <row r="6176" spans="1:8">
      <c r="A6176" s="48" t="str">
        <f>('ANNEXURE B &amp; C'!AR$3)</f>
        <v>440402</v>
      </c>
      <c r="B6176" s="2">
        <v>1060209</v>
      </c>
      <c r="C6176" s="2" t="s">
        <v>45</v>
      </c>
      <c r="D6176" s="20">
        <v>0</v>
      </c>
      <c r="E6176" s="20">
        <v>0</v>
      </c>
      <c r="F6176" s="38">
        <f>('ANNEXURE B &amp; C'!AR$57)</f>
        <v>0</v>
      </c>
      <c r="G6176" s="9" t="s">
        <v>368</v>
      </c>
      <c r="H6176" s="52" t="str">
        <f t="shared" si="193"/>
        <v/>
      </c>
    </row>
    <row r="6177" spans="1:8">
      <c r="A6177" s="48" t="str">
        <f>('ANNEXURE B &amp; C'!AR$3)</f>
        <v>440402</v>
      </c>
      <c r="B6177" s="2">
        <v>1060210</v>
      </c>
      <c r="C6177" s="2" t="s">
        <v>46</v>
      </c>
      <c r="D6177" s="20">
        <v>0</v>
      </c>
      <c r="E6177" s="20">
        <v>0</v>
      </c>
      <c r="F6177" s="38">
        <f>('ANNEXURE B &amp; C'!AR$58)</f>
        <v>0</v>
      </c>
      <c r="G6177" s="9" t="str">
        <f t="shared" si="192"/>
        <v/>
      </c>
      <c r="H6177" s="52" t="str">
        <f t="shared" si="193"/>
        <v/>
      </c>
    </row>
    <row r="6178" spans="1:8">
      <c r="A6178" s="48" t="str">
        <f>('ANNEXURE B &amp; C'!AR$3)</f>
        <v>440402</v>
      </c>
      <c r="B6178" s="2">
        <v>1060303</v>
      </c>
      <c r="C6178" s="2" t="s">
        <v>47</v>
      </c>
      <c r="D6178" s="20">
        <v>0</v>
      </c>
      <c r="E6178" s="20">
        <v>0</v>
      </c>
      <c r="F6178" s="38">
        <f>('ANNEXURE B &amp; C'!AR$59)</f>
        <v>0</v>
      </c>
      <c r="G6178" s="9" t="str">
        <f t="shared" si="192"/>
        <v/>
      </c>
      <c r="H6178" s="52" t="str">
        <f t="shared" si="193"/>
        <v/>
      </c>
    </row>
    <row r="6179" spans="1:8">
      <c r="A6179" s="48" t="str">
        <f>('ANNEXURE B &amp; C'!AR$3)</f>
        <v>440402</v>
      </c>
      <c r="B6179" s="2">
        <v>1060304</v>
      </c>
      <c r="C6179" s="2" t="s">
        <v>48</v>
      </c>
      <c r="D6179" s="20">
        <v>0</v>
      </c>
      <c r="E6179" s="20">
        <v>0</v>
      </c>
      <c r="F6179" s="38">
        <f>('ANNEXURE B &amp; C'!AR$60)</f>
        <v>0</v>
      </c>
      <c r="G6179" s="9" t="str">
        <f t="shared" si="192"/>
        <v/>
      </c>
      <c r="H6179" s="52" t="str">
        <f t="shared" si="193"/>
        <v/>
      </c>
    </row>
    <row r="6180" spans="1:8">
      <c r="A6180" s="48" t="str">
        <f>('ANNEXURE B &amp; C'!AR$3)</f>
        <v>440402</v>
      </c>
      <c r="B6180" s="2">
        <v>1060305</v>
      </c>
      <c r="C6180" s="2" t="s">
        <v>49</v>
      </c>
      <c r="D6180" s="20">
        <v>0</v>
      </c>
      <c r="E6180" s="20">
        <v>0</v>
      </c>
      <c r="F6180" s="38">
        <f>('ANNEXURE B &amp; C'!AR$61)</f>
        <v>0</v>
      </c>
      <c r="G6180" s="9" t="str">
        <f t="shared" si="192"/>
        <v/>
      </c>
      <c r="H6180" s="52" t="str">
        <f t="shared" si="193"/>
        <v/>
      </c>
    </row>
    <row r="6181" spans="1:8">
      <c r="A6181" s="48" t="str">
        <f>('ANNEXURE B &amp; C'!AR$3)</f>
        <v>440402</v>
      </c>
      <c r="B6181" s="2">
        <v>1060400</v>
      </c>
      <c r="C6181" s="2" t="s">
        <v>50</v>
      </c>
      <c r="D6181" s="20">
        <v>0</v>
      </c>
      <c r="E6181" s="20">
        <v>0</v>
      </c>
      <c r="F6181" s="38">
        <f>('ANNEXURE B &amp; C'!AR$62)</f>
        <v>0</v>
      </c>
      <c r="G6181" s="9" t="str">
        <f t="shared" si="192"/>
        <v/>
      </c>
      <c r="H6181" s="52" t="str">
        <f t="shared" si="193"/>
        <v/>
      </c>
    </row>
    <row r="6182" spans="1:8">
      <c r="A6182" s="48" t="str">
        <f>('ANNEXURE B &amp; C'!AR$3)</f>
        <v>440402</v>
      </c>
      <c r="B6182" s="2">
        <v>1060401</v>
      </c>
      <c r="C6182" s="2" t="s">
        <v>51</v>
      </c>
      <c r="D6182" s="20">
        <v>0</v>
      </c>
      <c r="E6182" s="20">
        <v>0</v>
      </c>
      <c r="F6182" s="38">
        <f>('ANNEXURE B &amp; C'!AR$63)</f>
        <v>0</v>
      </c>
      <c r="G6182" s="9" t="str">
        <f t="shared" si="192"/>
        <v/>
      </c>
      <c r="H6182" s="52" t="str">
        <f t="shared" si="193"/>
        <v/>
      </c>
    </row>
    <row r="6183" spans="1:8">
      <c r="A6183" s="48" t="str">
        <f>('ANNEXURE B &amp; C'!AR$3)</f>
        <v>440402</v>
      </c>
      <c r="B6183" s="2">
        <v>1060402</v>
      </c>
      <c r="C6183" s="2" t="s">
        <v>52</v>
      </c>
      <c r="D6183" s="20">
        <v>0</v>
      </c>
      <c r="E6183" s="20">
        <v>0</v>
      </c>
      <c r="F6183" s="38">
        <f>('ANNEXURE B &amp; C'!AR$64)</f>
        <v>0</v>
      </c>
      <c r="G6183" s="9" t="str">
        <f t="shared" si="192"/>
        <v/>
      </c>
      <c r="H6183" s="52" t="str">
        <f t="shared" si="193"/>
        <v/>
      </c>
    </row>
    <row r="6184" spans="1:8">
      <c r="A6184" s="48" t="str">
        <f>('ANNEXURE B &amp; C'!AR$3)</f>
        <v>440402</v>
      </c>
      <c r="B6184" s="2">
        <v>1060403</v>
      </c>
      <c r="C6184" s="2" t="s">
        <v>53</v>
      </c>
      <c r="D6184" s="20">
        <v>0</v>
      </c>
      <c r="E6184" s="20">
        <v>0</v>
      </c>
      <c r="F6184" s="38">
        <f>('ANNEXURE B &amp; C'!AR$65)</f>
        <v>0</v>
      </c>
      <c r="G6184" s="9" t="str">
        <f t="shared" si="192"/>
        <v/>
      </c>
      <c r="H6184" s="52" t="str">
        <f t="shared" si="193"/>
        <v/>
      </c>
    </row>
    <row r="6185" spans="1:8">
      <c r="A6185" s="48" t="str">
        <f>('ANNEXURE B &amp; C'!AR$3)</f>
        <v>440402</v>
      </c>
      <c r="B6185" s="2">
        <v>1060404</v>
      </c>
      <c r="C6185" s="2" t="s">
        <v>54</v>
      </c>
      <c r="D6185" s="20">
        <v>0</v>
      </c>
      <c r="E6185" s="20">
        <v>0</v>
      </c>
      <c r="F6185" s="38">
        <f>('ANNEXURE B &amp; C'!AR$66)</f>
        <v>0</v>
      </c>
      <c r="G6185" s="9" t="str">
        <f t="shared" si="192"/>
        <v/>
      </c>
      <c r="H6185" s="52" t="str">
        <f t="shared" si="193"/>
        <v/>
      </c>
    </row>
    <row r="6186" spans="1:8">
      <c r="A6186" s="48" t="str">
        <f>('ANNEXURE B &amp; C'!AR$3)</f>
        <v>440402</v>
      </c>
      <c r="B6186" s="2">
        <v>1060405</v>
      </c>
      <c r="C6186" s="2" t="s">
        <v>55</v>
      </c>
      <c r="D6186" s="20">
        <v>0</v>
      </c>
      <c r="E6186" s="20">
        <v>0</v>
      </c>
      <c r="F6186" s="38">
        <f>('ANNEXURE B &amp; C'!AR$67)</f>
        <v>0</v>
      </c>
      <c r="G6186" s="9" t="str">
        <f t="shared" si="192"/>
        <v/>
      </c>
      <c r="H6186" s="52" t="str">
        <f t="shared" si="193"/>
        <v/>
      </c>
    </row>
    <row r="6187" spans="1:8">
      <c r="A6187" s="48" t="str">
        <f>('ANNEXURE B &amp; C'!AR$3)</f>
        <v>440402</v>
      </c>
      <c r="B6187" s="2">
        <v>1060601</v>
      </c>
      <c r="C6187" s="2" t="s">
        <v>56</v>
      </c>
      <c r="D6187" s="20">
        <v>0</v>
      </c>
      <c r="E6187" s="20">
        <v>0</v>
      </c>
      <c r="F6187" s="38">
        <f>('ANNEXURE B &amp; C'!AR$68)</f>
        <v>0</v>
      </c>
      <c r="G6187" s="9" t="str">
        <f t="shared" si="192"/>
        <v/>
      </c>
      <c r="H6187" s="52" t="str">
        <f t="shared" si="193"/>
        <v/>
      </c>
    </row>
    <row r="6188" spans="1:8">
      <c r="A6188" s="48" t="str">
        <f>('ANNEXURE B &amp; C'!AR$3)</f>
        <v>440402</v>
      </c>
      <c r="B6188" s="2">
        <v>1060701</v>
      </c>
      <c r="C6188" s="2" t="s">
        <v>57</v>
      </c>
      <c r="D6188" s="20">
        <v>0</v>
      </c>
      <c r="E6188" s="20">
        <v>0</v>
      </c>
      <c r="F6188" s="38">
        <f>('ANNEXURE B &amp; C'!AR$69)</f>
        <v>0</v>
      </c>
      <c r="G6188" s="9" t="str">
        <f t="shared" si="192"/>
        <v/>
      </c>
      <c r="H6188" s="52" t="str">
        <f t="shared" si="193"/>
        <v/>
      </c>
    </row>
    <row r="6189" spans="1:8">
      <c r="A6189" s="48" t="str">
        <f>('ANNEXURE B &amp; C'!AR$3)</f>
        <v>440402</v>
      </c>
      <c r="B6189" s="2">
        <v>1060702</v>
      </c>
      <c r="C6189" s="2" t="s">
        <v>58</v>
      </c>
      <c r="D6189" s="20">
        <v>0</v>
      </c>
      <c r="E6189" s="20">
        <v>0</v>
      </c>
      <c r="F6189" s="38">
        <f>('ANNEXURE B &amp; C'!AR$70)</f>
        <v>0</v>
      </c>
      <c r="G6189" s="9" t="str">
        <f t="shared" si="192"/>
        <v/>
      </c>
      <c r="H6189" s="52" t="str">
        <f t="shared" si="193"/>
        <v/>
      </c>
    </row>
    <row r="6190" spans="1:8">
      <c r="A6190" s="48" t="str">
        <f>('ANNEXURE B &amp; C'!AR$3)</f>
        <v>440402</v>
      </c>
      <c r="B6190" s="2">
        <v>1061101</v>
      </c>
      <c r="C6190" s="2" t="s">
        <v>59</v>
      </c>
      <c r="D6190" s="20">
        <v>0</v>
      </c>
      <c r="E6190" s="20">
        <v>0</v>
      </c>
      <c r="F6190" s="38">
        <f>('ANNEXURE B &amp; C'!AR$71)</f>
        <v>0</v>
      </c>
      <c r="G6190" s="9" t="str">
        <f t="shared" si="192"/>
        <v/>
      </c>
      <c r="H6190" s="52" t="str">
        <f t="shared" si="193"/>
        <v/>
      </c>
    </row>
    <row r="6191" spans="1:8">
      <c r="A6191" s="48" t="str">
        <f>('ANNEXURE B &amp; C'!AR$3)</f>
        <v>440402</v>
      </c>
      <c r="B6191" s="2">
        <v>1061102</v>
      </c>
      <c r="C6191" s="2" t="s">
        <v>60</v>
      </c>
      <c r="D6191" s="20">
        <v>0</v>
      </c>
      <c r="E6191" s="20">
        <v>0</v>
      </c>
      <c r="F6191" s="38">
        <f>('ANNEXURE B &amp; C'!AR$72)</f>
        <v>0</v>
      </c>
      <c r="G6191" s="9" t="str">
        <f t="shared" si="192"/>
        <v/>
      </c>
      <c r="H6191" s="52" t="str">
        <f t="shared" si="193"/>
        <v/>
      </c>
    </row>
    <row r="6192" spans="1:8">
      <c r="A6192" s="48" t="str">
        <f>('ANNEXURE B &amp; C'!AR$3)</f>
        <v>440402</v>
      </c>
      <c r="B6192" s="2">
        <v>1061104</v>
      </c>
      <c r="C6192" s="2" t="s">
        <v>61</v>
      </c>
      <c r="D6192" s="20">
        <v>0</v>
      </c>
      <c r="E6192" s="20">
        <v>0</v>
      </c>
      <c r="F6192" s="38">
        <f>('ANNEXURE B &amp; C'!AR$73)</f>
        <v>0</v>
      </c>
      <c r="G6192" s="9" t="str">
        <f t="shared" si="192"/>
        <v/>
      </c>
      <c r="H6192" s="52" t="str">
        <f t="shared" si="193"/>
        <v/>
      </c>
    </row>
    <row r="6193" spans="1:8">
      <c r="A6193" s="48" t="str">
        <f>('ANNEXURE B &amp; C'!AR$3)</f>
        <v>440402</v>
      </c>
      <c r="B6193" s="2">
        <v>1061106</v>
      </c>
      <c r="C6193" s="2" t="s">
        <v>62</v>
      </c>
      <c r="D6193" s="20">
        <v>0</v>
      </c>
      <c r="E6193" s="20">
        <v>0</v>
      </c>
      <c r="F6193" s="38">
        <f>('ANNEXURE B &amp; C'!AR$74)</f>
        <v>0</v>
      </c>
      <c r="G6193" s="9" t="str">
        <f t="shared" si="192"/>
        <v/>
      </c>
      <c r="H6193" s="52" t="str">
        <f t="shared" si="193"/>
        <v/>
      </c>
    </row>
    <row r="6194" spans="1:8">
      <c r="A6194" s="48" t="str">
        <f>('ANNEXURE B &amp; C'!AR$3)</f>
        <v>440402</v>
      </c>
      <c r="B6194" s="2">
        <v>1061201</v>
      </c>
      <c r="C6194" s="2" t="s">
        <v>63</v>
      </c>
      <c r="D6194" s="20">
        <v>0</v>
      </c>
      <c r="E6194" s="20">
        <v>0</v>
      </c>
      <c r="F6194" s="38">
        <f>('ANNEXURE B &amp; C'!AR$75)</f>
        <v>0</v>
      </c>
      <c r="G6194" s="9" t="str">
        <f t="shared" si="192"/>
        <v/>
      </c>
      <c r="H6194" s="52" t="str">
        <f t="shared" si="193"/>
        <v/>
      </c>
    </row>
    <row r="6195" spans="1:8">
      <c r="A6195" s="48" t="str">
        <f>('ANNEXURE B &amp; C'!AR$3)</f>
        <v>440402</v>
      </c>
      <c r="B6195" s="2">
        <v>1061203</v>
      </c>
      <c r="C6195" s="2" t="s">
        <v>64</v>
      </c>
      <c r="D6195" s="20">
        <v>0</v>
      </c>
      <c r="E6195" s="20">
        <v>0</v>
      </c>
      <c r="F6195" s="38">
        <f>('ANNEXURE B &amp; C'!AR$76)</f>
        <v>0</v>
      </c>
      <c r="G6195" s="9" t="str">
        <f t="shared" si="192"/>
        <v/>
      </c>
      <c r="H6195" s="52" t="str">
        <f t="shared" si="193"/>
        <v/>
      </c>
    </row>
    <row r="6196" spans="1:8">
      <c r="A6196" s="48" t="str">
        <f>('ANNEXURE B &amp; C'!AR$3)</f>
        <v>440402</v>
      </c>
      <c r="B6196" s="2">
        <v>1061204</v>
      </c>
      <c r="C6196" s="2" t="s">
        <v>65</v>
      </c>
      <c r="D6196" s="20">
        <v>0</v>
      </c>
      <c r="E6196" s="20">
        <v>0</v>
      </c>
      <c r="F6196" s="38">
        <f>('ANNEXURE B &amp; C'!AR$77)</f>
        <v>0</v>
      </c>
      <c r="G6196" s="9" t="str">
        <f t="shared" si="192"/>
        <v/>
      </c>
      <c r="H6196" s="52" t="str">
        <f t="shared" si="193"/>
        <v/>
      </c>
    </row>
    <row r="6197" spans="1:8">
      <c r="A6197" s="48" t="str">
        <f>('ANNEXURE B &amp; C'!AR$3)</f>
        <v>440402</v>
      </c>
      <c r="B6197" s="2">
        <v>1061501</v>
      </c>
      <c r="C6197" s="2" t="s">
        <v>66</v>
      </c>
      <c r="D6197" s="20">
        <v>0</v>
      </c>
      <c r="E6197" s="20">
        <v>0</v>
      </c>
      <c r="F6197" s="38">
        <f>('ANNEXURE B &amp; C'!AR$78)</f>
        <v>0</v>
      </c>
      <c r="G6197" s="9" t="str">
        <f t="shared" si="192"/>
        <v/>
      </c>
      <c r="H6197" s="52" t="str">
        <f t="shared" si="193"/>
        <v/>
      </c>
    </row>
    <row r="6198" spans="1:8">
      <c r="A6198" s="48" t="str">
        <f>('ANNEXURE B &amp; C'!AR$3)</f>
        <v>440402</v>
      </c>
      <c r="B6198" s="2">
        <v>1061502</v>
      </c>
      <c r="C6198" s="2" t="s">
        <v>67</v>
      </c>
      <c r="D6198" s="20">
        <v>0</v>
      </c>
      <c r="E6198" s="20">
        <v>0</v>
      </c>
      <c r="F6198" s="38">
        <f>('ANNEXURE B &amp; C'!AR$79)</f>
        <v>0</v>
      </c>
      <c r="G6198" s="9" t="str">
        <f t="shared" si="192"/>
        <v/>
      </c>
      <c r="H6198" s="52" t="str">
        <f t="shared" si="193"/>
        <v/>
      </c>
    </row>
    <row r="6199" spans="1:8">
      <c r="A6199" s="48" t="str">
        <f>('ANNEXURE B &amp; C'!AR$3)</f>
        <v>440402</v>
      </c>
      <c r="B6199" s="2">
        <v>1061507</v>
      </c>
      <c r="C6199" s="2" t="s">
        <v>68</v>
      </c>
      <c r="D6199" s="20">
        <v>0</v>
      </c>
      <c r="E6199" s="20">
        <v>0</v>
      </c>
      <c r="F6199" s="38">
        <f>('ANNEXURE B &amp; C'!AR$80)</f>
        <v>0</v>
      </c>
      <c r="G6199" s="9" t="str">
        <f t="shared" si="192"/>
        <v/>
      </c>
      <c r="H6199" s="52" t="str">
        <f t="shared" si="193"/>
        <v/>
      </c>
    </row>
    <row r="6200" spans="1:8">
      <c r="A6200" s="48" t="str">
        <f>('ANNEXURE B &amp; C'!AR$3)</f>
        <v>440402</v>
      </c>
      <c r="B6200" s="2">
        <v>1061508</v>
      </c>
      <c r="C6200" s="2" t="s">
        <v>69</v>
      </c>
      <c r="D6200" s="20">
        <v>0</v>
      </c>
      <c r="E6200" s="20">
        <v>0</v>
      </c>
      <c r="F6200" s="38">
        <f>('ANNEXURE B &amp; C'!AR$81)</f>
        <v>0</v>
      </c>
      <c r="G6200" s="9" t="str">
        <f t="shared" si="192"/>
        <v/>
      </c>
      <c r="H6200" s="52" t="str">
        <f t="shared" si="193"/>
        <v/>
      </c>
    </row>
    <row r="6201" spans="1:8">
      <c r="A6201" s="48" t="str">
        <f>('ANNEXURE B &amp; C'!AR$3)</f>
        <v>440402</v>
      </c>
      <c r="B6201" s="2">
        <v>1061701</v>
      </c>
      <c r="C6201" s="2" t="s">
        <v>70</v>
      </c>
      <c r="D6201" s="20">
        <v>249600</v>
      </c>
      <c r="E6201" s="20">
        <v>329759.96999999997</v>
      </c>
      <c r="F6201" s="38">
        <f>('ANNEXURE B &amp; C'!AR$82)</f>
        <v>549600</v>
      </c>
      <c r="G6201" s="9" t="s">
        <v>369</v>
      </c>
      <c r="H6201" s="52">
        <f t="shared" si="193"/>
        <v>1.2019230769230769</v>
      </c>
    </row>
    <row r="6202" spans="1:8">
      <c r="A6202" s="48" t="str">
        <f>('ANNEXURE B &amp; C'!AR$3)</f>
        <v>440402</v>
      </c>
      <c r="B6202" s="2">
        <v>1061705</v>
      </c>
      <c r="C6202" s="2" t="s">
        <v>71</v>
      </c>
      <c r="D6202" s="20">
        <v>0</v>
      </c>
      <c r="E6202" s="20">
        <v>0</v>
      </c>
      <c r="F6202" s="38">
        <f>('ANNEXURE B &amp; C'!AR$83)</f>
        <v>0</v>
      </c>
      <c r="G6202" s="9" t="str">
        <f t="shared" si="192"/>
        <v/>
      </c>
      <c r="H6202" s="52" t="str">
        <f t="shared" si="193"/>
        <v/>
      </c>
    </row>
    <row r="6203" spans="1:8">
      <c r="A6203" s="48" t="str">
        <f>('ANNEXURE B &amp; C'!AR$3)</f>
        <v>440402</v>
      </c>
      <c r="B6203" s="2">
        <v>1061799</v>
      </c>
      <c r="C6203" s="2" t="s">
        <v>72</v>
      </c>
      <c r="D6203" s="20">
        <v>0</v>
      </c>
      <c r="E6203" s="20">
        <v>0</v>
      </c>
      <c r="F6203" s="38">
        <f>('ANNEXURE B &amp; C'!AR$84)</f>
        <v>0</v>
      </c>
      <c r="G6203" s="9" t="str">
        <f t="shared" si="192"/>
        <v/>
      </c>
      <c r="H6203" s="52" t="str">
        <f t="shared" si="193"/>
        <v/>
      </c>
    </row>
    <row r="6204" spans="1:8">
      <c r="A6204" s="48" t="str">
        <f>('ANNEXURE B &amp; C'!AR$3)</f>
        <v>440402</v>
      </c>
      <c r="B6204" s="2">
        <v>1061800</v>
      </c>
      <c r="C6204" s="2" t="s">
        <v>73</v>
      </c>
      <c r="D6204" s="20">
        <v>0</v>
      </c>
      <c r="E6204" s="20">
        <v>0</v>
      </c>
      <c r="F6204" s="38">
        <f>('ANNEXURE B &amp; C'!AR$85)</f>
        <v>0</v>
      </c>
      <c r="G6204" s="9" t="str">
        <f t="shared" si="192"/>
        <v/>
      </c>
      <c r="H6204" s="52" t="str">
        <f t="shared" si="193"/>
        <v/>
      </c>
    </row>
    <row r="6205" spans="1:8">
      <c r="A6205" s="48" t="str">
        <f>('ANNEXURE B &amp; C'!AR$3)</f>
        <v>440402</v>
      </c>
      <c r="B6205" s="2">
        <v>1061801</v>
      </c>
      <c r="C6205" s="2" t="s">
        <v>74</v>
      </c>
      <c r="D6205" s="20">
        <v>0</v>
      </c>
      <c r="E6205" s="20">
        <v>0</v>
      </c>
      <c r="F6205" s="38">
        <f>('ANNEXURE B &amp; C'!AR$86)</f>
        <v>0</v>
      </c>
      <c r="G6205" s="9" t="str">
        <f t="shared" si="192"/>
        <v/>
      </c>
      <c r="H6205" s="52" t="str">
        <f t="shared" si="193"/>
        <v/>
      </c>
    </row>
    <row r="6206" spans="1:8">
      <c r="A6206" s="48" t="str">
        <f>('ANNEXURE B &amp; C'!AR$3)</f>
        <v>440402</v>
      </c>
      <c r="B6206" s="2">
        <v>1061802</v>
      </c>
      <c r="C6206" s="2" t="s">
        <v>75</v>
      </c>
      <c r="D6206" s="20">
        <v>0</v>
      </c>
      <c r="E6206" s="20">
        <v>0</v>
      </c>
      <c r="F6206" s="38">
        <f>('ANNEXURE B &amp; C'!AR$87)</f>
        <v>0</v>
      </c>
      <c r="G6206" s="9" t="str">
        <f t="shared" si="192"/>
        <v/>
      </c>
      <c r="H6206" s="52" t="str">
        <f t="shared" si="193"/>
        <v/>
      </c>
    </row>
    <row r="6207" spans="1:8">
      <c r="A6207" s="48" t="str">
        <f>('ANNEXURE B &amp; C'!AR$3)</f>
        <v>440402</v>
      </c>
      <c r="B6207" s="2">
        <v>1061805</v>
      </c>
      <c r="C6207" s="2" t="s">
        <v>76</v>
      </c>
      <c r="D6207" s="20">
        <v>0</v>
      </c>
      <c r="E6207" s="20">
        <v>0</v>
      </c>
      <c r="F6207" s="38">
        <f>('ANNEXURE B &amp; C'!AR$88)</f>
        <v>0</v>
      </c>
      <c r="G6207" s="9" t="str">
        <f t="shared" si="192"/>
        <v/>
      </c>
      <c r="H6207" s="52" t="str">
        <f t="shared" si="193"/>
        <v/>
      </c>
    </row>
    <row r="6208" spans="1:8">
      <c r="A6208" s="48" t="str">
        <f>('ANNEXURE B &amp; C'!AR$3)</f>
        <v>440402</v>
      </c>
      <c r="B6208" s="2">
        <v>1061806</v>
      </c>
      <c r="C6208" s="2" t="s">
        <v>77</v>
      </c>
      <c r="D6208" s="20">
        <v>0</v>
      </c>
      <c r="E6208" s="20">
        <v>0</v>
      </c>
      <c r="F6208" s="38">
        <f>('ANNEXURE B &amp; C'!AR$89)</f>
        <v>0</v>
      </c>
      <c r="G6208" s="9" t="str">
        <f t="shared" si="192"/>
        <v/>
      </c>
      <c r="H6208" s="52" t="str">
        <f t="shared" si="193"/>
        <v/>
      </c>
    </row>
    <row r="6209" spans="1:8">
      <c r="A6209" s="48" t="str">
        <f>('ANNEXURE B &amp; C'!AR$3)</f>
        <v>440402</v>
      </c>
      <c r="B6209" s="2">
        <v>1061899</v>
      </c>
      <c r="C6209" s="2" t="s">
        <v>78</v>
      </c>
      <c r="D6209" s="20">
        <v>0</v>
      </c>
      <c r="E6209" s="20">
        <v>0</v>
      </c>
      <c r="F6209" s="38">
        <f>('ANNEXURE B &amp; C'!AR$90)</f>
        <v>0</v>
      </c>
      <c r="G6209" s="9" t="str">
        <f t="shared" si="192"/>
        <v/>
      </c>
      <c r="H6209" s="52" t="str">
        <f t="shared" si="193"/>
        <v/>
      </c>
    </row>
    <row r="6210" spans="1:8">
      <c r="A6210" s="48" t="str">
        <f>('ANNEXURE B &amp; C'!AR$3)</f>
        <v>440402</v>
      </c>
      <c r="B6210" s="2">
        <v>1061900</v>
      </c>
      <c r="C6210" s="2" t="s">
        <v>79</v>
      </c>
      <c r="D6210" s="20">
        <v>17280</v>
      </c>
      <c r="E6210" s="20">
        <v>0</v>
      </c>
      <c r="F6210" s="38">
        <f>('ANNEXURE B &amp; C'!AR$91)</f>
        <v>0</v>
      </c>
      <c r="G6210" s="9" t="str">
        <f t="shared" si="192"/>
        <v/>
      </c>
      <c r="H6210" s="52" t="str">
        <f t="shared" si="193"/>
        <v/>
      </c>
    </row>
    <row r="6211" spans="1:8">
      <c r="A6211" s="48" t="str">
        <f>('ANNEXURE B &amp; C'!AR$3)</f>
        <v>440402</v>
      </c>
      <c r="B6211" s="2">
        <v>1061902</v>
      </c>
      <c r="C6211" s="2" t="s">
        <v>80</v>
      </c>
      <c r="D6211" s="20">
        <v>135000</v>
      </c>
      <c r="E6211" s="20">
        <v>0</v>
      </c>
      <c r="F6211" s="38">
        <f>('ANNEXURE B &amp; C'!AR$92)</f>
        <v>0</v>
      </c>
      <c r="G6211" s="9" t="str">
        <f t="shared" si="192"/>
        <v/>
      </c>
      <c r="H6211" s="52" t="str">
        <f t="shared" si="193"/>
        <v/>
      </c>
    </row>
    <row r="6212" spans="1:8">
      <c r="A6212" s="48" t="str">
        <f>('ANNEXURE B &amp; C'!AR$3)</f>
        <v>440402</v>
      </c>
      <c r="B6212" s="2">
        <v>1061903</v>
      </c>
      <c r="C6212" s="2" t="s">
        <v>81</v>
      </c>
      <c r="D6212" s="20">
        <v>800000</v>
      </c>
      <c r="E6212" s="20">
        <v>373607.45</v>
      </c>
      <c r="F6212" s="38">
        <f>('ANNEXURE B &amp; C'!AR$93)</f>
        <v>747214</v>
      </c>
      <c r="G6212" s="9" t="str">
        <f t="shared" si="192"/>
        <v/>
      </c>
      <c r="H6212" s="52">
        <f t="shared" si="193"/>
        <v>-6.5982499999999999E-2</v>
      </c>
    </row>
    <row r="6213" spans="1:8">
      <c r="A6213" s="48" t="str">
        <f>('ANNEXURE B &amp; C'!AR$3)</f>
        <v>440402</v>
      </c>
      <c r="B6213" s="2">
        <v>1061904</v>
      </c>
      <c r="C6213" s="2" t="s">
        <v>82</v>
      </c>
      <c r="D6213" s="20">
        <v>0</v>
      </c>
      <c r="E6213" s="20">
        <v>0</v>
      </c>
      <c r="F6213" s="38">
        <f>('ANNEXURE B &amp; C'!AR$94)</f>
        <v>0</v>
      </c>
      <c r="G6213" s="9" t="str">
        <f t="shared" si="192"/>
        <v/>
      </c>
      <c r="H6213" s="52" t="str">
        <f t="shared" si="193"/>
        <v/>
      </c>
    </row>
    <row r="6214" spans="1:8">
      <c r="A6214" s="48" t="str">
        <f>('ANNEXURE B &amp; C'!AR$3)</f>
        <v>440402</v>
      </c>
      <c r="B6214" s="2">
        <v>1062001</v>
      </c>
      <c r="C6214" s="2" t="s">
        <v>83</v>
      </c>
      <c r="D6214" s="20">
        <v>0</v>
      </c>
      <c r="E6214" s="20">
        <v>0</v>
      </c>
      <c r="F6214" s="38">
        <f>('ANNEXURE B &amp; C'!AR$95)</f>
        <v>0</v>
      </c>
      <c r="G6214" s="9" t="str">
        <f t="shared" si="192"/>
        <v/>
      </c>
      <c r="H6214" s="52" t="str">
        <f t="shared" si="193"/>
        <v/>
      </c>
    </row>
    <row r="6215" spans="1:8">
      <c r="A6215" s="48" t="str">
        <f>('ANNEXURE B &amp; C'!AR$3)</f>
        <v>440402</v>
      </c>
      <c r="B6215" s="2">
        <v>1062003</v>
      </c>
      <c r="C6215" s="2" t="s">
        <v>84</v>
      </c>
      <c r="D6215" s="20">
        <v>0</v>
      </c>
      <c r="E6215" s="20">
        <v>0</v>
      </c>
      <c r="F6215" s="38">
        <f>('ANNEXURE B &amp; C'!AR$96)</f>
        <v>0</v>
      </c>
      <c r="G6215" s="9" t="str">
        <f t="shared" si="192"/>
        <v/>
      </c>
      <c r="H6215" s="52" t="str">
        <f t="shared" si="193"/>
        <v/>
      </c>
    </row>
    <row r="6216" spans="1:8">
      <c r="A6216" s="48" t="str">
        <f>('ANNEXURE B &amp; C'!AR$3)</f>
        <v>440402</v>
      </c>
      <c r="B6216" s="2">
        <v>1062009</v>
      </c>
      <c r="C6216" s="2" t="s">
        <v>85</v>
      </c>
      <c r="D6216" s="20">
        <v>0</v>
      </c>
      <c r="E6216" s="20">
        <v>0</v>
      </c>
      <c r="F6216" s="38">
        <f>('ANNEXURE B &amp; C'!AR$97)</f>
        <v>0</v>
      </c>
      <c r="G6216" s="9" t="str">
        <f t="shared" si="192"/>
        <v/>
      </c>
      <c r="H6216" s="52" t="str">
        <f t="shared" si="193"/>
        <v/>
      </c>
    </row>
    <row r="6217" spans="1:8">
      <c r="A6217" s="48" t="str">
        <f>('ANNEXURE B &amp; C'!AR$3)</f>
        <v>440402</v>
      </c>
      <c r="B6217" s="2">
        <v>1062010</v>
      </c>
      <c r="C6217" s="2" t="s">
        <v>86</v>
      </c>
      <c r="D6217" s="20">
        <v>0</v>
      </c>
      <c r="E6217" s="20">
        <v>0</v>
      </c>
      <c r="F6217" s="38">
        <f>('ANNEXURE B &amp; C'!AR$98)</f>
        <v>0</v>
      </c>
      <c r="G6217" s="9" t="str">
        <f t="shared" si="192"/>
        <v/>
      </c>
      <c r="H6217" s="52" t="str">
        <f t="shared" si="193"/>
        <v/>
      </c>
    </row>
    <row r="6218" spans="1:8">
      <c r="A6218" s="48" t="str">
        <f>('ANNEXURE B &amp; C'!AR$3)</f>
        <v>440402</v>
      </c>
      <c r="B6218" s="2">
        <v>1062201</v>
      </c>
      <c r="C6218" s="2" t="s">
        <v>87</v>
      </c>
      <c r="D6218" s="20">
        <v>0</v>
      </c>
      <c r="E6218" s="20">
        <v>0</v>
      </c>
      <c r="F6218" s="38">
        <f>('ANNEXURE B &amp; C'!AR$99)</f>
        <v>0</v>
      </c>
      <c r="G6218" s="9" t="str">
        <f t="shared" ref="G6218:G6281" si="194">IF(E6218&lt;0.01,"",IF(E6218&gt;F6218,"BUDGET ERROR - INSUFICIENT",""))</f>
        <v/>
      </c>
      <c r="H6218" s="52" t="str">
        <f t="shared" ref="H6218:H6281" si="195">IF(F6218&lt;0.1,"",IF(D6218=0,"NO ORIGINAL BUDGET",(F6218-D6218)/D6218))</f>
        <v/>
      </c>
    </row>
    <row r="6219" spans="1:8">
      <c r="A6219" s="48" t="str">
        <f>('ANNEXURE B &amp; C'!AR$3)</f>
        <v>440402</v>
      </c>
      <c r="B6219" s="3">
        <v>1066990</v>
      </c>
      <c r="C6219" s="3" t="s">
        <v>88</v>
      </c>
      <c r="D6219" s="39">
        <v>1243080</v>
      </c>
      <c r="E6219" s="39">
        <v>703367.41999999993</v>
      </c>
      <c r="F6219" s="39">
        <f>SUM(F6166:F6218)</f>
        <v>1296814</v>
      </c>
      <c r="G6219" s="9" t="str">
        <f t="shared" si="194"/>
        <v/>
      </c>
      <c r="H6219" s="52">
        <f t="shared" si="195"/>
        <v>4.3226501914599223E-2</v>
      </c>
    </row>
    <row r="6220" spans="1:8">
      <c r="B6220" s="1"/>
      <c r="C6220" s="1"/>
      <c r="D6220" s="31"/>
      <c r="E6220" s="31"/>
      <c r="F6220" s="31"/>
      <c r="G6220" s="9" t="str">
        <f t="shared" si="194"/>
        <v/>
      </c>
      <c r="H6220" s="52" t="str">
        <f t="shared" si="195"/>
        <v/>
      </c>
    </row>
    <row r="6221" spans="1:8">
      <c r="A6221" s="48" t="str">
        <f>('ANNEXURE B &amp; C'!AR$3)</f>
        <v>440402</v>
      </c>
      <c r="B6221" s="1">
        <v>1080000</v>
      </c>
      <c r="C6221" s="1" t="s">
        <v>89</v>
      </c>
      <c r="D6221" s="31"/>
      <c r="E6221" s="31"/>
      <c r="F6221" s="31"/>
      <c r="G6221" s="9" t="str">
        <f t="shared" si="194"/>
        <v/>
      </c>
      <c r="H6221" s="52" t="str">
        <f t="shared" si="195"/>
        <v/>
      </c>
    </row>
    <row r="6222" spans="1:8">
      <c r="A6222" s="48" t="str">
        <f>('ANNEXURE B &amp; C'!AR$3)</f>
        <v>440402</v>
      </c>
      <c r="B6222" s="2">
        <v>1088020</v>
      </c>
      <c r="C6222" s="2" t="s">
        <v>90</v>
      </c>
      <c r="D6222" s="20">
        <v>0</v>
      </c>
      <c r="E6222" s="20">
        <v>0</v>
      </c>
      <c r="F6222" s="38">
        <f>('ANNEXURE B &amp; C'!AR$103)</f>
        <v>0</v>
      </c>
      <c r="G6222" s="9" t="str">
        <f t="shared" si="194"/>
        <v/>
      </c>
      <c r="H6222" s="52" t="str">
        <f t="shared" si="195"/>
        <v/>
      </c>
    </row>
    <row r="6223" spans="1:8">
      <c r="A6223" s="48" t="str">
        <f>('ANNEXURE B &amp; C'!AR$3)</f>
        <v>440402</v>
      </c>
      <c r="B6223" s="2">
        <v>1088080</v>
      </c>
      <c r="C6223" s="2" t="s">
        <v>91</v>
      </c>
      <c r="D6223" s="20">
        <v>0</v>
      </c>
      <c r="E6223" s="20">
        <v>0</v>
      </c>
      <c r="F6223" s="38">
        <f>('ANNEXURE B &amp; C'!AR$104)</f>
        <v>0</v>
      </c>
      <c r="G6223" s="9" t="str">
        <f t="shared" si="194"/>
        <v/>
      </c>
      <c r="H6223" s="52" t="str">
        <f t="shared" si="195"/>
        <v/>
      </c>
    </row>
    <row r="6224" spans="1:8">
      <c r="A6224" s="48" t="str">
        <f>('ANNEXURE B &amp; C'!AR$3)</f>
        <v>440402</v>
      </c>
      <c r="B6224" s="2">
        <v>1088081</v>
      </c>
      <c r="C6224" s="2" t="s">
        <v>92</v>
      </c>
      <c r="D6224" s="20">
        <v>0</v>
      </c>
      <c r="E6224" s="20">
        <v>0</v>
      </c>
      <c r="F6224" s="38">
        <f>('ANNEXURE B &amp; C'!AR$105)</f>
        <v>0</v>
      </c>
      <c r="G6224" s="9" t="str">
        <f t="shared" si="194"/>
        <v/>
      </c>
      <c r="H6224" s="52" t="str">
        <f t="shared" si="195"/>
        <v/>
      </c>
    </row>
    <row r="6225" spans="1:8">
      <c r="A6225" s="48" t="str">
        <f>('ANNEXURE B &amp; C'!AR$3)</f>
        <v>440402</v>
      </c>
      <c r="B6225" s="2">
        <v>1088082</v>
      </c>
      <c r="C6225" s="2" t="s">
        <v>93</v>
      </c>
      <c r="D6225" s="20">
        <v>0</v>
      </c>
      <c r="E6225" s="20">
        <v>0</v>
      </c>
      <c r="F6225" s="38">
        <f>('ANNEXURE B &amp; C'!AR$106)</f>
        <v>0</v>
      </c>
      <c r="G6225" s="9" t="str">
        <f t="shared" si="194"/>
        <v/>
      </c>
      <c r="H6225" s="52" t="str">
        <f t="shared" si="195"/>
        <v/>
      </c>
    </row>
    <row r="6226" spans="1:8">
      <c r="A6226" s="48" t="str">
        <f>('ANNEXURE B &amp; C'!AR$3)</f>
        <v>440402</v>
      </c>
      <c r="B6226" s="2">
        <v>1088083</v>
      </c>
      <c r="C6226" s="2" t="s">
        <v>94</v>
      </c>
      <c r="D6226" s="20">
        <v>0</v>
      </c>
      <c r="E6226" s="20">
        <v>0</v>
      </c>
      <c r="F6226" s="38">
        <f>('ANNEXURE B &amp; C'!AR$107)</f>
        <v>0</v>
      </c>
      <c r="G6226" s="9" t="str">
        <f t="shared" si="194"/>
        <v/>
      </c>
      <c r="H6226" s="52" t="str">
        <f t="shared" si="195"/>
        <v/>
      </c>
    </row>
    <row r="6227" spans="1:8">
      <c r="A6227" s="48" t="str">
        <f>('ANNEXURE B &amp; C'!AR$3)</f>
        <v>440402</v>
      </c>
      <c r="B6227" s="2">
        <v>1088084</v>
      </c>
      <c r="C6227" s="2" t="s">
        <v>95</v>
      </c>
      <c r="D6227" s="20">
        <v>0</v>
      </c>
      <c r="E6227" s="20">
        <v>0</v>
      </c>
      <c r="F6227" s="38">
        <f>('ANNEXURE B &amp; C'!AR$108)</f>
        <v>0</v>
      </c>
      <c r="G6227" s="9" t="str">
        <f t="shared" si="194"/>
        <v/>
      </c>
      <c r="H6227" s="52" t="str">
        <f t="shared" si="195"/>
        <v/>
      </c>
    </row>
    <row r="6228" spans="1:8">
      <c r="A6228" s="48" t="str">
        <f>('ANNEXURE B &amp; C'!AR$3)</f>
        <v>440402</v>
      </c>
      <c r="B6228" s="2">
        <v>1088085</v>
      </c>
      <c r="C6228" s="2" t="s">
        <v>96</v>
      </c>
      <c r="D6228" s="20">
        <v>0</v>
      </c>
      <c r="E6228" s="20">
        <v>0</v>
      </c>
      <c r="F6228" s="38">
        <f>('ANNEXURE B &amp; C'!AR$109)</f>
        <v>0</v>
      </c>
      <c r="G6228" s="9" t="str">
        <f t="shared" si="194"/>
        <v/>
      </c>
      <c r="H6228" s="52" t="str">
        <f t="shared" si="195"/>
        <v/>
      </c>
    </row>
    <row r="6229" spans="1:8">
      <c r="A6229" s="48" t="str">
        <f>('ANNEXURE B &amp; C'!AR$3)</f>
        <v>440402</v>
      </c>
      <c r="B6229" s="2">
        <v>1088110</v>
      </c>
      <c r="C6229" s="2" t="s">
        <v>61</v>
      </c>
      <c r="D6229" s="20">
        <v>0</v>
      </c>
      <c r="E6229" s="20">
        <v>0</v>
      </c>
      <c r="F6229" s="38">
        <f>('ANNEXURE B &amp; C'!AR$110)</f>
        <v>0</v>
      </c>
      <c r="G6229" s="9" t="str">
        <f t="shared" si="194"/>
        <v/>
      </c>
      <c r="H6229" s="52" t="str">
        <f t="shared" si="195"/>
        <v/>
      </c>
    </row>
    <row r="6230" spans="1:8">
      <c r="A6230" s="48" t="str">
        <f>('ANNEXURE B &amp; C'!AR$3)</f>
        <v>440402</v>
      </c>
      <c r="B6230" s="2">
        <v>1088180</v>
      </c>
      <c r="C6230" s="2" t="s">
        <v>97</v>
      </c>
      <c r="D6230" s="20">
        <v>0</v>
      </c>
      <c r="E6230" s="20">
        <v>0</v>
      </c>
      <c r="F6230" s="38">
        <f>('ANNEXURE B &amp; C'!AR$111)</f>
        <v>0</v>
      </c>
      <c r="G6230" s="9" t="str">
        <f t="shared" si="194"/>
        <v/>
      </c>
      <c r="H6230" s="52" t="str">
        <f t="shared" si="195"/>
        <v/>
      </c>
    </row>
    <row r="6231" spans="1:8">
      <c r="A6231" s="48" t="str">
        <f>('ANNEXURE B &amp; C'!AR$3)</f>
        <v>440402</v>
      </c>
      <c r="B6231" s="3">
        <v>1088990</v>
      </c>
      <c r="C6231" s="3" t="s">
        <v>98</v>
      </c>
      <c r="D6231" s="39">
        <v>0</v>
      </c>
      <c r="E6231" s="39">
        <v>0</v>
      </c>
      <c r="F6231" s="39">
        <f>SUM(F6221:F6230)</f>
        <v>0</v>
      </c>
      <c r="G6231" s="9" t="str">
        <f t="shared" si="194"/>
        <v/>
      </c>
      <c r="H6231" s="52" t="str">
        <f t="shared" si="195"/>
        <v/>
      </c>
    </row>
    <row r="6232" spans="1:8">
      <c r="B6232" s="1"/>
      <c r="C6232" s="1"/>
      <c r="D6232" s="31"/>
      <c r="E6232" s="31"/>
      <c r="F6232" s="31"/>
      <c r="G6232" s="9" t="str">
        <f t="shared" si="194"/>
        <v/>
      </c>
      <c r="H6232" s="52" t="str">
        <f t="shared" si="195"/>
        <v/>
      </c>
    </row>
    <row r="6233" spans="1:8" ht="15.75" thickBot="1">
      <c r="A6233" s="48" t="str">
        <f>('ANNEXURE B &amp; C'!AR$3)</f>
        <v>440402</v>
      </c>
      <c r="B6233" s="4">
        <v>1089995</v>
      </c>
      <c r="C6233" s="4" t="s">
        <v>99</v>
      </c>
      <c r="D6233" s="40">
        <v>1243080</v>
      </c>
      <c r="E6233" s="40">
        <v>703367.41999999993</v>
      </c>
      <c r="F6233" s="40">
        <f>SUM(F6231+F6219)</f>
        <v>1296814</v>
      </c>
      <c r="G6233" s="9" t="str">
        <f t="shared" si="194"/>
        <v/>
      </c>
      <c r="H6233" s="52">
        <f t="shared" si="195"/>
        <v>4.3226501914599223E-2</v>
      </c>
    </row>
    <row r="6234" spans="1:8" ht="15.75" thickTop="1">
      <c r="B6234" s="1"/>
      <c r="C6234" s="1"/>
      <c r="D6234" s="31"/>
      <c r="E6234" s="31"/>
      <c r="F6234" s="31"/>
      <c r="G6234" s="9" t="str">
        <f t="shared" si="194"/>
        <v/>
      </c>
      <c r="H6234" s="52" t="str">
        <f t="shared" si="195"/>
        <v/>
      </c>
    </row>
    <row r="6235" spans="1:8">
      <c r="A6235" s="48" t="str">
        <f>('ANNEXURE B &amp; C'!AR$3)</f>
        <v>440402</v>
      </c>
      <c r="B6235" s="1">
        <v>1100000</v>
      </c>
      <c r="C6235" s="1" t="s">
        <v>100</v>
      </c>
      <c r="D6235" s="31"/>
      <c r="E6235" s="31"/>
      <c r="F6235" s="31"/>
      <c r="G6235" s="9" t="str">
        <f t="shared" si="194"/>
        <v/>
      </c>
      <c r="H6235" s="52" t="str">
        <f t="shared" si="195"/>
        <v/>
      </c>
    </row>
    <row r="6236" spans="1:8">
      <c r="A6236" s="48" t="str">
        <f>('ANNEXURE B &amp; C'!AR$3)</f>
        <v>440402</v>
      </c>
      <c r="B6236" s="2">
        <v>1101200</v>
      </c>
      <c r="C6236" s="2" t="s">
        <v>101</v>
      </c>
      <c r="D6236" s="20">
        <v>0</v>
      </c>
      <c r="E6236" s="20">
        <v>0</v>
      </c>
      <c r="F6236" s="38">
        <f>('ANNEXURE B &amp; C'!AR$117)</f>
        <v>0</v>
      </c>
      <c r="G6236" s="9" t="str">
        <f t="shared" si="194"/>
        <v/>
      </c>
      <c r="H6236" s="52" t="str">
        <f t="shared" si="195"/>
        <v/>
      </c>
    </row>
    <row r="6237" spans="1:8">
      <c r="A6237" s="48" t="str">
        <f>('ANNEXURE B &amp; C'!AR$3)</f>
        <v>440402</v>
      </c>
      <c r="B6237" s="2">
        <v>1101201</v>
      </c>
      <c r="C6237" s="2" t="s">
        <v>102</v>
      </c>
      <c r="D6237" s="20">
        <v>0</v>
      </c>
      <c r="E6237" s="20">
        <v>0</v>
      </c>
      <c r="F6237" s="38">
        <f>('ANNEXURE B &amp; C'!AR$118)</f>
        <v>0</v>
      </c>
      <c r="G6237" s="9" t="str">
        <f t="shared" si="194"/>
        <v/>
      </c>
      <c r="H6237" s="52" t="str">
        <f t="shared" si="195"/>
        <v/>
      </c>
    </row>
    <row r="6238" spans="1:8">
      <c r="A6238" s="48" t="str">
        <f>('ANNEXURE B &amp; C'!AR$3)</f>
        <v>440402</v>
      </c>
      <c r="B6238" s="2">
        <v>1101203</v>
      </c>
      <c r="C6238" s="2" t="s">
        <v>103</v>
      </c>
      <c r="D6238" s="20">
        <v>0</v>
      </c>
      <c r="E6238" s="20">
        <v>0</v>
      </c>
      <c r="F6238" s="38">
        <f>('ANNEXURE B &amp; C'!AR$119)</f>
        <v>0</v>
      </c>
      <c r="G6238" s="9" t="str">
        <f t="shared" si="194"/>
        <v/>
      </c>
      <c r="H6238" s="52" t="str">
        <f t="shared" si="195"/>
        <v/>
      </c>
    </row>
    <row r="6239" spans="1:8">
      <c r="A6239" s="48" t="str">
        <f>('ANNEXURE B &amp; C'!AR$3)</f>
        <v>440402</v>
      </c>
      <c r="B6239" s="2">
        <v>1101204</v>
      </c>
      <c r="C6239" s="2" t="s">
        <v>104</v>
      </c>
      <c r="D6239" s="20">
        <v>450000</v>
      </c>
      <c r="E6239" s="20">
        <v>350154.91</v>
      </c>
      <c r="F6239" s="38">
        <f>('ANNEXURE B &amp; C'!AR$120)</f>
        <v>465958</v>
      </c>
      <c r="G6239" s="9" t="str">
        <f t="shared" si="194"/>
        <v/>
      </c>
      <c r="H6239" s="52">
        <f t="shared" si="195"/>
        <v>3.5462222222222221E-2</v>
      </c>
    </row>
    <row r="6240" spans="1:8" ht="15.75" thickBot="1">
      <c r="A6240" s="48" t="str">
        <f>('ANNEXURE B &amp; C'!AR$3)</f>
        <v>440402</v>
      </c>
      <c r="B6240" s="4">
        <v>1109995</v>
      </c>
      <c r="C6240" s="4" t="s">
        <v>105</v>
      </c>
      <c r="D6240" s="40">
        <v>450000</v>
      </c>
      <c r="E6240" s="40">
        <v>350154.91</v>
      </c>
      <c r="F6240" s="40">
        <f>SUM(F6236:F6239)</f>
        <v>465958</v>
      </c>
      <c r="G6240" s="9" t="str">
        <f t="shared" si="194"/>
        <v/>
      </c>
      <c r="H6240" s="52">
        <f t="shared" si="195"/>
        <v>3.5462222222222221E-2</v>
      </c>
    </row>
    <row r="6241" spans="1:8" ht="15.75" thickTop="1">
      <c r="B6241" s="1"/>
      <c r="C6241" s="1"/>
      <c r="D6241" s="31"/>
      <c r="E6241" s="31"/>
      <c r="F6241" s="31"/>
      <c r="G6241" s="9" t="str">
        <f t="shared" si="194"/>
        <v/>
      </c>
      <c r="H6241" s="52" t="str">
        <f t="shared" si="195"/>
        <v/>
      </c>
    </row>
    <row r="6242" spans="1:8">
      <c r="A6242" s="48" t="str">
        <f>('ANNEXURE B &amp; C'!AR$3)</f>
        <v>440402</v>
      </c>
      <c r="B6242" s="1">
        <v>1120000</v>
      </c>
      <c r="C6242" s="1" t="s">
        <v>106</v>
      </c>
      <c r="D6242" s="31"/>
      <c r="E6242" s="31"/>
      <c r="F6242" s="31"/>
      <c r="G6242" s="9" t="str">
        <f t="shared" si="194"/>
        <v/>
      </c>
      <c r="H6242" s="52" t="str">
        <f t="shared" si="195"/>
        <v/>
      </c>
    </row>
    <row r="6243" spans="1:8">
      <c r="A6243" s="48" t="str">
        <f>('ANNEXURE B &amp; C'!AR$3)</f>
        <v>440402</v>
      </c>
      <c r="B6243" s="2">
        <v>1120300</v>
      </c>
      <c r="C6243" s="2" t="s">
        <v>106</v>
      </c>
      <c r="D6243" s="20">
        <v>0</v>
      </c>
      <c r="E6243" s="20">
        <v>0</v>
      </c>
      <c r="F6243" s="38">
        <f>('ANNEXURE B &amp; C'!AR$124)</f>
        <v>0</v>
      </c>
      <c r="G6243" s="9" t="str">
        <f t="shared" si="194"/>
        <v/>
      </c>
      <c r="H6243" s="52" t="str">
        <f t="shared" si="195"/>
        <v/>
      </c>
    </row>
    <row r="6244" spans="1:8" ht="15.75" thickBot="1">
      <c r="A6244" s="48" t="str">
        <f>('ANNEXURE B &amp; C'!AR$3)</f>
        <v>440402</v>
      </c>
      <c r="B6244" s="4">
        <v>1129990</v>
      </c>
      <c r="C6244" s="4" t="s">
        <v>107</v>
      </c>
      <c r="D6244" s="40">
        <v>0</v>
      </c>
      <c r="E6244" s="40">
        <v>0</v>
      </c>
      <c r="F6244" s="40">
        <f>SUM(F6242:F6243)</f>
        <v>0</v>
      </c>
      <c r="G6244" s="9" t="str">
        <f t="shared" si="194"/>
        <v/>
      </c>
      <c r="H6244" s="52" t="str">
        <f t="shared" si="195"/>
        <v/>
      </c>
    </row>
    <row r="6245" spans="1:8" ht="15.75" thickTop="1">
      <c r="B6245" s="1"/>
      <c r="C6245" s="1"/>
      <c r="D6245" s="31"/>
      <c r="E6245" s="31"/>
      <c r="F6245" s="31"/>
      <c r="G6245" s="9" t="str">
        <f t="shared" si="194"/>
        <v/>
      </c>
      <c r="H6245" s="52" t="str">
        <f t="shared" si="195"/>
        <v/>
      </c>
    </row>
    <row r="6246" spans="1:8">
      <c r="A6246" s="48" t="str">
        <f>('ANNEXURE B &amp; C'!AR$3)</f>
        <v>440402</v>
      </c>
      <c r="B6246" s="1">
        <v>1130000</v>
      </c>
      <c r="C6246" s="1" t="s">
        <v>108</v>
      </c>
      <c r="D6246" s="31"/>
      <c r="E6246" s="31"/>
      <c r="F6246" s="31"/>
      <c r="G6246" s="9" t="str">
        <f t="shared" si="194"/>
        <v/>
      </c>
      <c r="H6246" s="52" t="str">
        <f t="shared" si="195"/>
        <v/>
      </c>
    </row>
    <row r="6247" spans="1:8">
      <c r="A6247" s="48" t="str">
        <f>('ANNEXURE B &amp; C'!AR$3)</f>
        <v>440402</v>
      </c>
      <c r="B6247" s="2">
        <v>1130200</v>
      </c>
      <c r="C6247" s="2" t="s">
        <v>109</v>
      </c>
      <c r="D6247" s="20">
        <v>0</v>
      </c>
      <c r="E6247" s="20">
        <v>0</v>
      </c>
      <c r="F6247" s="38">
        <f>('ANNEXURE B &amp; C'!AR$128)</f>
        <v>0</v>
      </c>
      <c r="G6247" s="9" t="str">
        <f t="shared" si="194"/>
        <v/>
      </c>
      <c r="H6247" s="52" t="str">
        <f t="shared" si="195"/>
        <v/>
      </c>
    </row>
    <row r="6248" spans="1:8">
      <c r="A6248" s="48" t="str">
        <f>('ANNEXURE B &amp; C'!AR$3)</f>
        <v>440402</v>
      </c>
      <c r="B6248" s="2">
        <v>1130201</v>
      </c>
      <c r="C6248" s="2" t="s">
        <v>110</v>
      </c>
      <c r="D6248" s="20">
        <v>0</v>
      </c>
      <c r="E6248" s="20">
        <v>0</v>
      </c>
      <c r="F6248" s="38">
        <f>('ANNEXURE B &amp; C'!AR$129)</f>
        <v>0</v>
      </c>
      <c r="G6248" s="9" t="str">
        <f t="shared" si="194"/>
        <v/>
      </c>
      <c r="H6248" s="52" t="str">
        <f t="shared" si="195"/>
        <v/>
      </c>
    </row>
    <row r="6249" spans="1:8" ht="15.75" thickBot="1">
      <c r="A6249" s="48" t="str">
        <f>('ANNEXURE B &amp; C'!AR$3)</f>
        <v>440402</v>
      </c>
      <c r="B6249" s="4">
        <v>1139995</v>
      </c>
      <c r="C6249" s="4" t="s">
        <v>111</v>
      </c>
      <c r="D6249" s="40">
        <v>0</v>
      </c>
      <c r="E6249" s="40">
        <v>0</v>
      </c>
      <c r="F6249" s="40">
        <f>SUM(F6246:F6248)</f>
        <v>0</v>
      </c>
      <c r="G6249" s="9" t="str">
        <f t="shared" si="194"/>
        <v/>
      </c>
      <c r="H6249" s="52" t="str">
        <f t="shared" si="195"/>
        <v/>
      </c>
    </row>
    <row r="6250" spans="1:8" ht="15.75" thickTop="1">
      <c r="B6250" s="1"/>
      <c r="C6250" s="1"/>
      <c r="D6250" s="31"/>
      <c r="E6250" s="31"/>
      <c r="F6250" s="31"/>
      <c r="G6250" s="9" t="str">
        <f t="shared" si="194"/>
        <v/>
      </c>
      <c r="H6250" s="52" t="str">
        <f t="shared" si="195"/>
        <v/>
      </c>
    </row>
    <row r="6251" spans="1:8" ht="15.75" thickBot="1">
      <c r="A6251" s="48" t="str">
        <f>('ANNEXURE B &amp; C'!AR$3)</f>
        <v>440402</v>
      </c>
      <c r="B6251" s="5">
        <v>1199998</v>
      </c>
      <c r="C6251" s="5" t="s">
        <v>112</v>
      </c>
      <c r="D6251" s="41">
        <v>1693080</v>
      </c>
      <c r="E6251" s="41">
        <v>1053522.3299999998</v>
      </c>
      <c r="F6251" s="41">
        <f>SUM(F6249+F6244+F6240+F6233+F6161)</f>
        <v>1762772</v>
      </c>
      <c r="G6251" s="9" t="str">
        <f t="shared" si="194"/>
        <v/>
      </c>
      <c r="H6251" s="52">
        <f t="shared" si="195"/>
        <v>4.1162851135209205E-2</v>
      </c>
    </row>
    <row r="6252" spans="1:8">
      <c r="B6252" s="1"/>
      <c r="C6252" s="1"/>
      <c r="D6252" s="31"/>
      <c r="E6252" s="31"/>
      <c r="F6252" s="31"/>
      <c r="G6252" s="9" t="str">
        <f t="shared" si="194"/>
        <v/>
      </c>
      <c r="H6252" s="52" t="str">
        <f t="shared" si="195"/>
        <v/>
      </c>
    </row>
    <row r="6253" spans="1:8">
      <c r="A6253" s="48" t="str">
        <f>('ANNEXURE B &amp; C'!AR$3)</f>
        <v>440402</v>
      </c>
      <c r="B6253" s="1">
        <v>2200000</v>
      </c>
      <c r="C6253" s="1" t="s">
        <v>113</v>
      </c>
      <c r="D6253" s="31"/>
      <c r="E6253" s="31"/>
      <c r="F6253" s="31"/>
      <c r="G6253" s="9" t="str">
        <f t="shared" si="194"/>
        <v/>
      </c>
      <c r="H6253" s="52" t="str">
        <f t="shared" si="195"/>
        <v/>
      </c>
    </row>
    <row r="6254" spans="1:8">
      <c r="B6254" s="1"/>
      <c r="C6254" s="1"/>
      <c r="D6254" s="31"/>
      <c r="E6254" s="31"/>
      <c r="F6254" s="31"/>
      <c r="G6254" s="9" t="str">
        <f t="shared" si="194"/>
        <v/>
      </c>
      <c r="H6254" s="52" t="str">
        <f t="shared" si="195"/>
        <v/>
      </c>
    </row>
    <row r="6255" spans="1:8">
      <c r="A6255" s="48" t="str">
        <f>('ANNEXURE B &amp; C'!AR$3)</f>
        <v>440402</v>
      </c>
      <c r="B6255" s="1">
        <v>2230000</v>
      </c>
      <c r="C6255" s="1" t="s">
        <v>114</v>
      </c>
      <c r="D6255" s="31"/>
      <c r="E6255" s="31"/>
      <c r="F6255" s="31"/>
      <c r="G6255" s="9" t="str">
        <f t="shared" si="194"/>
        <v/>
      </c>
      <c r="H6255" s="52" t="str">
        <f t="shared" si="195"/>
        <v/>
      </c>
    </row>
    <row r="6256" spans="1:8">
      <c r="A6256" s="48" t="str">
        <f>('ANNEXURE B &amp; C'!AR$3)</f>
        <v>440402</v>
      </c>
      <c r="B6256" s="2">
        <v>2231202</v>
      </c>
      <c r="C6256" s="2" t="s">
        <v>115</v>
      </c>
      <c r="D6256" s="20">
        <v>0</v>
      </c>
      <c r="E6256" s="20">
        <v>0</v>
      </c>
      <c r="F6256" s="38">
        <f>('ANNEXURE B &amp; C'!AR$137)</f>
        <v>0</v>
      </c>
      <c r="G6256" s="9" t="str">
        <f t="shared" si="194"/>
        <v/>
      </c>
      <c r="H6256" s="52" t="str">
        <f t="shared" si="195"/>
        <v/>
      </c>
    </row>
    <row r="6257" spans="1:8">
      <c r="A6257" s="48" t="str">
        <f>('ANNEXURE B &amp; C'!AR$3)</f>
        <v>440402</v>
      </c>
      <c r="B6257" s="2">
        <v>2231900</v>
      </c>
      <c r="C6257" s="2" t="s">
        <v>116</v>
      </c>
      <c r="D6257" s="20">
        <v>0</v>
      </c>
      <c r="E6257" s="20">
        <v>0</v>
      </c>
      <c r="F6257" s="38">
        <f>('ANNEXURE B &amp; C'!AR$138)</f>
        <v>0</v>
      </c>
      <c r="G6257" s="9" t="str">
        <f t="shared" si="194"/>
        <v/>
      </c>
      <c r="H6257" s="52" t="str">
        <f t="shared" si="195"/>
        <v/>
      </c>
    </row>
    <row r="6258" spans="1:8">
      <c r="A6258" s="48" t="str">
        <f>('ANNEXURE B &amp; C'!AR$3)</f>
        <v>440402</v>
      </c>
      <c r="B6258" s="3">
        <v>2239995</v>
      </c>
      <c r="C6258" s="3" t="s">
        <v>117</v>
      </c>
      <c r="D6258" s="39">
        <v>0</v>
      </c>
      <c r="E6258" s="39">
        <v>0</v>
      </c>
      <c r="F6258" s="39">
        <f>SUM(F6256:F6257)</f>
        <v>0</v>
      </c>
      <c r="G6258" s="9" t="str">
        <f t="shared" si="194"/>
        <v/>
      </c>
      <c r="H6258" s="52" t="str">
        <f t="shared" si="195"/>
        <v/>
      </c>
    </row>
    <row r="6259" spans="1:8">
      <c r="B6259" s="1"/>
      <c r="C6259" s="1"/>
      <c r="D6259" s="31"/>
      <c r="E6259" s="31"/>
      <c r="F6259" s="31"/>
      <c r="G6259" s="9" t="str">
        <f t="shared" si="194"/>
        <v/>
      </c>
      <c r="H6259" s="52" t="str">
        <f t="shared" si="195"/>
        <v/>
      </c>
    </row>
    <row r="6260" spans="1:8">
      <c r="A6260" s="48" t="str">
        <f>('ANNEXURE B &amp; C'!AR$3)</f>
        <v>440402</v>
      </c>
      <c r="B6260" s="1">
        <v>2240000</v>
      </c>
      <c r="C6260" s="1" t="s">
        <v>118</v>
      </c>
      <c r="D6260" s="31"/>
      <c r="E6260" s="31"/>
      <c r="F6260" s="31"/>
      <c r="G6260" s="9" t="str">
        <f t="shared" si="194"/>
        <v/>
      </c>
      <c r="H6260" s="52" t="str">
        <f t="shared" si="195"/>
        <v/>
      </c>
    </row>
    <row r="6261" spans="1:8">
      <c r="A6261" s="48" t="str">
        <f>('ANNEXURE B &amp; C'!AR$3)</f>
        <v>440402</v>
      </c>
      <c r="B6261" s="2">
        <v>2240001</v>
      </c>
      <c r="C6261" s="2" t="s">
        <v>119</v>
      </c>
      <c r="D6261" s="20">
        <v>0</v>
      </c>
      <c r="E6261" s="20">
        <v>0</v>
      </c>
      <c r="F6261" s="38">
        <f>('ANNEXURE B &amp; C'!AR$142)</f>
        <v>0</v>
      </c>
      <c r="G6261" s="9" t="str">
        <f t="shared" si="194"/>
        <v/>
      </c>
      <c r="H6261" s="52" t="str">
        <f t="shared" si="195"/>
        <v/>
      </c>
    </row>
    <row r="6262" spans="1:8">
      <c r="A6262" s="48" t="str">
        <f>('ANNEXURE B &amp; C'!AR$3)</f>
        <v>440402</v>
      </c>
      <c r="B6262" s="2">
        <v>2240002</v>
      </c>
      <c r="C6262" s="2" t="s">
        <v>120</v>
      </c>
      <c r="D6262" s="20">
        <v>0</v>
      </c>
      <c r="E6262" s="20">
        <v>0</v>
      </c>
      <c r="F6262" s="38">
        <f>('ANNEXURE B &amp; C'!AR$143)</f>
        <v>0</v>
      </c>
      <c r="G6262" s="9" t="str">
        <f t="shared" si="194"/>
        <v/>
      </c>
      <c r="H6262" s="52" t="str">
        <f t="shared" si="195"/>
        <v/>
      </c>
    </row>
    <row r="6263" spans="1:8">
      <c r="A6263" s="48" t="str">
        <f>('ANNEXURE B &amp; C'!AR$3)</f>
        <v>440402</v>
      </c>
      <c r="B6263" s="2">
        <v>2240400</v>
      </c>
      <c r="C6263" s="2" t="s">
        <v>121</v>
      </c>
      <c r="D6263" s="20">
        <v>0</v>
      </c>
      <c r="E6263" s="20">
        <v>0</v>
      </c>
      <c r="F6263" s="38">
        <f>('ANNEXURE B &amp; C'!AR$144)</f>
        <v>0</v>
      </c>
      <c r="G6263" s="9" t="str">
        <f t="shared" si="194"/>
        <v/>
      </c>
      <c r="H6263" s="52" t="str">
        <f t="shared" si="195"/>
        <v/>
      </c>
    </row>
    <row r="6264" spans="1:8">
      <c r="A6264" s="48" t="str">
        <f>('ANNEXURE B &amp; C'!AR$3)</f>
        <v>440402</v>
      </c>
      <c r="B6264" s="2">
        <v>2240500</v>
      </c>
      <c r="C6264" s="2" t="s">
        <v>122</v>
      </c>
      <c r="D6264" s="20">
        <v>0</v>
      </c>
      <c r="E6264" s="20">
        <v>0</v>
      </c>
      <c r="F6264" s="38">
        <f>('ANNEXURE B &amp; C'!AR$145)</f>
        <v>0</v>
      </c>
      <c r="G6264" s="9" t="str">
        <f t="shared" si="194"/>
        <v/>
      </c>
      <c r="H6264" s="52" t="str">
        <f t="shared" si="195"/>
        <v/>
      </c>
    </row>
    <row r="6265" spans="1:8">
      <c r="A6265" s="48" t="str">
        <f>('ANNEXURE B &amp; C'!AR$3)</f>
        <v>440402</v>
      </c>
      <c r="B6265" s="3">
        <v>2249995</v>
      </c>
      <c r="C6265" s="3" t="s">
        <v>123</v>
      </c>
      <c r="D6265" s="39">
        <v>0</v>
      </c>
      <c r="E6265" s="39">
        <v>0</v>
      </c>
      <c r="F6265" s="39">
        <f>SUM(F6261:F6264)</f>
        <v>0</v>
      </c>
      <c r="G6265" s="9" t="str">
        <f t="shared" si="194"/>
        <v/>
      </c>
      <c r="H6265" s="52" t="str">
        <f t="shared" si="195"/>
        <v/>
      </c>
    </row>
    <row r="6266" spans="1:8">
      <c r="B6266" s="1"/>
      <c r="C6266" s="1"/>
      <c r="D6266" s="31"/>
      <c r="E6266" s="31"/>
      <c r="F6266" s="31"/>
      <c r="G6266" s="9" t="str">
        <f t="shared" si="194"/>
        <v/>
      </c>
      <c r="H6266" s="52" t="str">
        <f t="shared" si="195"/>
        <v/>
      </c>
    </row>
    <row r="6267" spans="1:8">
      <c r="A6267" s="48" t="str">
        <f>('ANNEXURE B &amp; C'!AR$3)</f>
        <v>440402</v>
      </c>
      <c r="B6267" s="1">
        <v>2260000</v>
      </c>
      <c r="C6267" s="1" t="s">
        <v>124</v>
      </c>
      <c r="D6267" s="31"/>
      <c r="E6267" s="31"/>
      <c r="F6267" s="31"/>
      <c r="G6267" s="9" t="str">
        <f t="shared" si="194"/>
        <v/>
      </c>
      <c r="H6267" s="52" t="str">
        <f t="shared" si="195"/>
        <v/>
      </c>
    </row>
    <row r="6268" spans="1:8">
      <c r="A6268" s="48" t="str">
        <f>('ANNEXURE B &amp; C'!AR$3)</f>
        <v>440402</v>
      </c>
      <c r="B6268" s="2">
        <v>2260806</v>
      </c>
      <c r="C6268" s="2" t="s">
        <v>125</v>
      </c>
      <c r="D6268" s="20">
        <v>0</v>
      </c>
      <c r="E6268" s="20">
        <v>0</v>
      </c>
      <c r="F6268" s="38">
        <f>('ANNEXURE B &amp; C'!AR$149)</f>
        <v>0</v>
      </c>
      <c r="G6268" s="9" t="str">
        <f t="shared" si="194"/>
        <v/>
      </c>
      <c r="H6268" s="52" t="str">
        <f t="shared" si="195"/>
        <v/>
      </c>
    </row>
    <row r="6269" spans="1:8">
      <c r="A6269" s="48" t="str">
        <f>('ANNEXURE B &amp; C'!AR$3)</f>
        <v>440402</v>
      </c>
      <c r="B6269" s="2">
        <v>2260808</v>
      </c>
      <c r="C6269" s="2" t="s">
        <v>126</v>
      </c>
      <c r="D6269" s="20">
        <v>0</v>
      </c>
      <c r="E6269" s="20">
        <v>0</v>
      </c>
      <c r="F6269" s="38">
        <f>('ANNEXURE B &amp; C'!AR$150)</f>
        <v>0</v>
      </c>
      <c r="G6269" s="9" t="str">
        <f t="shared" si="194"/>
        <v/>
      </c>
      <c r="H6269" s="52" t="str">
        <f t="shared" si="195"/>
        <v/>
      </c>
    </row>
    <row r="6270" spans="1:8">
      <c r="A6270" s="48" t="str">
        <f>('ANNEXURE B &amp; C'!AR$3)</f>
        <v>440402</v>
      </c>
      <c r="B6270" s="2">
        <v>2260810</v>
      </c>
      <c r="C6270" s="2" t="s">
        <v>127</v>
      </c>
      <c r="D6270" s="20">
        <v>0</v>
      </c>
      <c r="E6270" s="20">
        <v>0</v>
      </c>
      <c r="F6270" s="38">
        <f>('ANNEXURE B &amp; C'!AR$151)</f>
        <v>0</v>
      </c>
      <c r="G6270" s="9" t="str">
        <f t="shared" si="194"/>
        <v/>
      </c>
      <c r="H6270" s="52" t="str">
        <f t="shared" si="195"/>
        <v/>
      </c>
    </row>
    <row r="6271" spans="1:8">
      <c r="A6271" s="48" t="str">
        <f>('ANNEXURE B &amp; C'!AR$3)</f>
        <v>440402</v>
      </c>
      <c r="B6271" s="3">
        <v>2269995</v>
      </c>
      <c r="C6271" s="3" t="s">
        <v>128</v>
      </c>
      <c r="D6271" s="39">
        <v>0</v>
      </c>
      <c r="E6271" s="39">
        <v>0</v>
      </c>
      <c r="F6271" s="39">
        <f>SUM(F6268:F6270)</f>
        <v>0</v>
      </c>
      <c r="G6271" s="9" t="str">
        <f t="shared" si="194"/>
        <v/>
      </c>
      <c r="H6271" s="52" t="str">
        <f t="shared" si="195"/>
        <v/>
      </c>
    </row>
    <row r="6272" spans="1:8">
      <c r="B6272" s="1"/>
      <c r="C6272" s="1"/>
      <c r="D6272" s="31"/>
      <c r="E6272" s="31"/>
      <c r="F6272" s="31"/>
      <c r="G6272" s="9" t="str">
        <f t="shared" si="194"/>
        <v/>
      </c>
      <c r="H6272" s="52" t="str">
        <f t="shared" si="195"/>
        <v/>
      </c>
    </row>
    <row r="6273" spans="1:8">
      <c r="A6273" s="48" t="str">
        <f>('ANNEXURE B &amp; C'!AR$3)</f>
        <v>440402</v>
      </c>
      <c r="B6273" s="1">
        <v>2270000</v>
      </c>
      <c r="C6273" s="1" t="s">
        <v>129</v>
      </c>
      <c r="D6273" s="31"/>
      <c r="E6273" s="31"/>
      <c r="F6273" s="31"/>
      <c r="G6273" s="9" t="str">
        <f t="shared" si="194"/>
        <v/>
      </c>
      <c r="H6273" s="52" t="str">
        <f t="shared" si="195"/>
        <v/>
      </c>
    </row>
    <row r="6274" spans="1:8">
      <c r="A6274" s="48" t="str">
        <f>('ANNEXURE B &amp; C'!AR$3)</f>
        <v>440402</v>
      </c>
      <c r="B6274" s="2">
        <v>2271701</v>
      </c>
      <c r="C6274" s="2" t="s">
        <v>130</v>
      </c>
      <c r="D6274" s="20">
        <v>0</v>
      </c>
      <c r="E6274" s="20">
        <v>0</v>
      </c>
      <c r="F6274" s="38">
        <f>('ANNEXURE B &amp; C'!AR$155)</f>
        <v>0</v>
      </c>
      <c r="G6274" s="9" t="str">
        <f t="shared" si="194"/>
        <v/>
      </c>
      <c r="H6274" s="52" t="str">
        <f t="shared" si="195"/>
        <v/>
      </c>
    </row>
    <row r="6275" spans="1:8">
      <c r="A6275" s="48" t="str">
        <f>('ANNEXURE B &amp; C'!AR$3)</f>
        <v>440402</v>
      </c>
      <c r="B6275" s="2">
        <v>2271702</v>
      </c>
      <c r="C6275" s="2" t="s">
        <v>131</v>
      </c>
      <c r="D6275" s="20">
        <v>0</v>
      </c>
      <c r="E6275" s="20">
        <v>0</v>
      </c>
      <c r="F6275" s="38">
        <f>('ANNEXURE B &amp; C'!AR$156)</f>
        <v>0</v>
      </c>
      <c r="G6275" s="9" t="str">
        <f t="shared" si="194"/>
        <v/>
      </c>
      <c r="H6275" s="52" t="str">
        <f t="shared" si="195"/>
        <v/>
      </c>
    </row>
    <row r="6276" spans="1:8">
      <c r="A6276" s="48" t="str">
        <f>('ANNEXURE B &amp; C'!AR$3)</f>
        <v>440402</v>
      </c>
      <c r="B6276" s="2">
        <v>2271703</v>
      </c>
      <c r="C6276" s="2" t="s">
        <v>132</v>
      </c>
      <c r="D6276" s="20">
        <v>0</v>
      </c>
      <c r="E6276" s="20">
        <v>0</v>
      </c>
      <c r="F6276" s="38">
        <f>('ANNEXURE B &amp; C'!AR$157)</f>
        <v>0</v>
      </c>
      <c r="G6276" s="9" t="str">
        <f t="shared" si="194"/>
        <v/>
      </c>
      <c r="H6276" s="52" t="str">
        <f t="shared" si="195"/>
        <v/>
      </c>
    </row>
    <row r="6277" spans="1:8">
      <c r="A6277" s="48" t="str">
        <f>('ANNEXURE B &amp; C'!AR$3)</f>
        <v>440402</v>
      </c>
      <c r="B6277" s="2">
        <v>2271704</v>
      </c>
      <c r="C6277" s="2" t="s">
        <v>133</v>
      </c>
      <c r="D6277" s="20">
        <v>0</v>
      </c>
      <c r="E6277" s="20">
        <v>0</v>
      </c>
      <c r="F6277" s="38">
        <f>('ANNEXURE B &amp; C'!AR$158)</f>
        <v>0</v>
      </c>
      <c r="G6277" s="9" t="str">
        <f t="shared" si="194"/>
        <v/>
      </c>
      <c r="H6277" s="52" t="str">
        <f t="shared" si="195"/>
        <v/>
      </c>
    </row>
    <row r="6278" spans="1:8">
      <c r="A6278" s="48" t="str">
        <f>('ANNEXURE B &amp; C'!AR$3)</f>
        <v>440402</v>
      </c>
      <c r="B6278" s="3">
        <v>2279995</v>
      </c>
      <c r="C6278" s="3" t="s">
        <v>134</v>
      </c>
      <c r="D6278" s="35">
        <v>0</v>
      </c>
      <c r="E6278" s="35">
        <v>0</v>
      </c>
      <c r="F6278" s="35">
        <f>SUM(F6274:F6277)</f>
        <v>0</v>
      </c>
      <c r="G6278" s="9" t="str">
        <f t="shared" si="194"/>
        <v/>
      </c>
      <c r="H6278" s="52" t="str">
        <f t="shared" si="195"/>
        <v/>
      </c>
    </row>
    <row r="6279" spans="1:8">
      <c r="B6279" s="1"/>
      <c r="C6279" s="1"/>
      <c r="D6279" s="31"/>
      <c r="E6279" s="31"/>
      <c r="F6279" s="31"/>
      <c r="G6279" s="9" t="str">
        <f t="shared" si="194"/>
        <v/>
      </c>
      <c r="H6279" s="52" t="str">
        <f t="shared" si="195"/>
        <v/>
      </c>
    </row>
    <row r="6280" spans="1:8">
      <c r="A6280" s="48" t="str">
        <f>('ANNEXURE B &amp; C'!AR$3)</f>
        <v>440402</v>
      </c>
      <c r="B6280" s="1">
        <v>2280000</v>
      </c>
      <c r="C6280" s="1" t="s">
        <v>135</v>
      </c>
      <c r="D6280" s="31"/>
      <c r="E6280" s="31"/>
      <c r="F6280" s="31"/>
      <c r="G6280" s="9" t="str">
        <f t="shared" si="194"/>
        <v/>
      </c>
      <c r="H6280" s="52" t="str">
        <f t="shared" si="195"/>
        <v/>
      </c>
    </row>
    <row r="6281" spans="1:8">
      <c r="A6281" s="48" t="str">
        <f>('ANNEXURE B &amp; C'!AR$3)</f>
        <v>440402</v>
      </c>
      <c r="B6281" s="2">
        <v>2280001</v>
      </c>
      <c r="C6281" s="2" t="s">
        <v>136</v>
      </c>
      <c r="D6281" s="20">
        <v>0</v>
      </c>
      <c r="E6281" s="20">
        <v>0</v>
      </c>
      <c r="F6281" s="38">
        <f>('ANNEXURE B &amp; C'!AR$162)</f>
        <v>0</v>
      </c>
      <c r="G6281" s="9" t="str">
        <f t="shared" si="194"/>
        <v/>
      </c>
      <c r="H6281" s="52" t="str">
        <f t="shared" si="195"/>
        <v/>
      </c>
    </row>
    <row r="6282" spans="1:8">
      <c r="A6282" s="48" t="str">
        <f>('ANNEXURE B &amp; C'!AR$3)</f>
        <v>440402</v>
      </c>
      <c r="B6282" s="2">
        <v>2280002</v>
      </c>
      <c r="C6282" s="2" t="s">
        <v>137</v>
      </c>
      <c r="D6282" s="20">
        <v>0</v>
      </c>
      <c r="E6282" s="20">
        <v>0</v>
      </c>
      <c r="F6282" s="38">
        <f>('ANNEXURE B &amp; C'!AR$163)</f>
        <v>0</v>
      </c>
      <c r="G6282" s="9" t="str">
        <f t="shared" ref="G6282:G6345" si="196">IF(E6282&lt;0.01,"",IF(E6282&gt;F6282,"BUDGET ERROR - INSUFICIENT",""))</f>
        <v/>
      </c>
      <c r="H6282" s="52" t="str">
        <f t="shared" ref="H6282:H6345" si="197">IF(F6282&lt;0.1,"",IF(D6282=0,"NO ORIGINAL BUDGET",(F6282-D6282)/D6282))</f>
        <v/>
      </c>
    </row>
    <row r="6283" spans="1:8">
      <c r="A6283" s="48" t="str">
        <f>('ANNEXURE B &amp; C'!AR$3)</f>
        <v>440402</v>
      </c>
      <c r="B6283" s="3">
        <v>2289995</v>
      </c>
      <c r="C6283" s="3" t="s">
        <v>138</v>
      </c>
      <c r="D6283" s="39">
        <v>0</v>
      </c>
      <c r="E6283" s="39">
        <v>0</v>
      </c>
      <c r="F6283" s="39">
        <f>SUM(F6281:F6282)</f>
        <v>0</v>
      </c>
      <c r="G6283" s="9" t="str">
        <f t="shared" si="196"/>
        <v/>
      </c>
      <c r="H6283" s="52" t="str">
        <f t="shared" si="197"/>
        <v/>
      </c>
    </row>
    <row r="6284" spans="1:8">
      <c r="B6284" s="1"/>
      <c r="C6284" s="1"/>
      <c r="D6284" s="31"/>
      <c r="E6284" s="31"/>
      <c r="F6284" s="31"/>
      <c r="G6284" s="9" t="str">
        <f t="shared" si="196"/>
        <v/>
      </c>
      <c r="H6284" s="52" t="str">
        <f t="shared" si="197"/>
        <v/>
      </c>
    </row>
    <row r="6285" spans="1:8">
      <c r="A6285" s="48" t="str">
        <f>('ANNEXURE B &amp; C'!AR$3)</f>
        <v>440402</v>
      </c>
      <c r="B6285" s="1">
        <v>2300000</v>
      </c>
      <c r="C6285" s="1" t="s">
        <v>139</v>
      </c>
      <c r="D6285" s="31"/>
      <c r="E6285" s="31"/>
      <c r="F6285" s="31"/>
      <c r="G6285" s="9" t="str">
        <f t="shared" si="196"/>
        <v/>
      </c>
      <c r="H6285" s="52" t="str">
        <f t="shared" si="197"/>
        <v/>
      </c>
    </row>
    <row r="6286" spans="1:8">
      <c r="A6286" s="48" t="str">
        <f>('ANNEXURE B &amp; C'!AR$3)</f>
        <v>440402</v>
      </c>
      <c r="B6286" s="2">
        <v>2300001</v>
      </c>
      <c r="C6286" s="2" t="s">
        <v>140</v>
      </c>
      <c r="D6286" s="20">
        <v>0</v>
      </c>
      <c r="E6286" s="20">
        <v>0</v>
      </c>
      <c r="F6286" s="38">
        <f>('ANNEXURE B &amp; C'!AR$167)</f>
        <v>0</v>
      </c>
      <c r="G6286" s="9" t="str">
        <f t="shared" si="196"/>
        <v/>
      </c>
      <c r="H6286" s="52" t="str">
        <f t="shared" si="197"/>
        <v/>
      </c>
    </row>
    <row r="6287" spans="1:8">
      <c r="A6287" s="48" t="str">
        <f>('ANNEXURE B &amp; C'!AR$3)</f>
        <v>440402</v>
      </c>
      <c r="B6287" s="2">
        <v>2300002</v>
      </c>
      <c r="C6287" s="2" t="s">
        <v>141</v>
      </c>
      <c r="D6287" s="20">
        <v>0</v>
      </c>
      <c r="E6287" s="20">
        <v>0</v>
      </c>
      <c r="F6287" s="38">
        <f>('ANNEXURE B &amp; C'!AR$168)</f>
        <v>0</v>
      </c>
      <c r="G6287" s="9" t="str">
        <f t="shared" si="196"/>
        <v/>
      </c>
      <c r="H6287" s="52" t="str">
        <f t="shared" si="197"/>
        <v/>
      </c>
    </row>
    <row r="6288" spans="1:8">
      <c r="A6288" s="48" t="str">
        <f>('ANNEXURE B &amp; C'!AR$3)</f>
        <v>440402</v>
      </c>
      <c r="B6288" s="2">
        <v>2300003</v>
      </c>
      <c r="C6288" s="2" t="s">
        <v>142</v>
      </c>
      <c r="D6288" s="20">
        <v>0</v>
      </c>
      <c r="E6288" s="20">
        <v>0</v>
      </c>
      <c r="F6288" s="38">
        <f>('ANNEXURE B &amp; C'!AR$169)</f>
        <v>0</v>
      </c>
      <c r="G6288" s="9" t="str">
        <f t="shared" si="196"/>
        <v/>
      </c>
      <c r="H6288" s="52" t="str">
        <f t="shared" si="197"/>
        <v/>
      </c>
    </row>
    <row r="6289" spans="1:8">
      <c r="A6289" s="48" t="str">
        <f>('ANNEXURE B &amp; C'!AR$3)</f>
        <v>440402</v>
      </c>
      <c r="B6289" s="2">
        <v>2300204</v>
      </c>
      <c r="C6289" s="2" t="s">
        <v>143</v>
      </c>
      <c r="D6289" s="20">
        <v>0</v>
      </c>
      <c r="E6289" s="20">
        <v>0</v>
      </c>
      <c r="F6289" s="38">
        <f>('ANNEXURE B &amp; C'!AR$170)</f>
        <v>0</v>
      </c>
      <c r="G6289" s="9" t="str">
        <f t="shared" si="196"/>
        <v/>
      </c>
      <c r="H6289" s="52" t="str">
        <f t="shared" si="197"/>
        <v/>
      </c>
    </row>
    <row r="6290" spans="1:8">
      <c r="A6290" s="48" t="str">
        <f>('ANNEXURE B &amp; C'!AR$3)</f>
        <v>440402</v>
      </c>
      <c r="B6290" s="2">
        <v>2300800</v>
      </c>
      <c r="C6290" s="2" t="s">
        <v>144</v>
      </c>
      <c r="D6290" s="20">
        <v>0</v>
      </c>
      <c r="E6290" s="20">
        <v>0</v>
      </c>
      <c r="F6290" s="38">
        <f>('ANNEXURE B &amp; C'!AR$171)</f>
        <v>0</v>
      </c>
      <c r="G6290" s="9" t="str">
        <f t="shared" si="196"/>
        <v/>
      </c>
      <c r="H6290" s="52" t="str">
        <f t="shared" si="197"/>
        <v/>
      </c>
    </row>
    <row r="6291" spans="1:8">
      <c r="A6291" s="48" t="str">
        <f>('ANNEXURE B &amp; C'!AR$3)</f>
        <v>440402</v>
      </c>
      <c r="B6291" s="2">
        <v>2300801</v>
      </c>
      <c r="C6291" s="2" t="s">
        <v>145</v>
      </c>
      <c r="D6291" s="20">
        <v>0</v>
      </c>
      <c r="E6291" s="20">
        <v>0</v>
      </c>
      <c r="F6291" s="38">
        <f>('ANNEXURE B &amp; C'!AR$172)</f>
        <v>0</v>
      </c>
      <c r="G6291" s="9" t="str">
        <f t="shared" si="196"/>
        <v/>
      </c>
      <c r="H6291" s="52" t="str">
        <f t="shared" si="197"/>
        <v/>
      </c>
    </row>
    <row r="6292" spans="1:8">
      <c r="A6292" s="48" t="str">
        <f>('ANNEXURE B &amp; C'!AR$3)</f>
        <v>440402</v>
      </c>
      <c r="B6292" s="2">
        <v>2300803</v>
      </c>
      <c r="C6292" s="2" t="s">
        <v>146</v>
      </c>
      <c r="D6292" s="20">
        <v>0</v>
      </c>
      <c r="E6292" s="20">
        <v>0</v>
      </c>
      <c r="F6292" s="38">
        <f>('ANNEXURE B &amp; C'!AR$173)</f>
        <v>0</v>
      </c>
      <c r="G6292" s="9" t="str">
        <f t="shared" si="196"/>
        <v/>
      </c>
      <c r="H6292" s="52" t="str">
        <f t="shared" si="197"/>
        <v/>
      </c>
    </row>
    <row r="6293" spans="1:8">
      <c r="A6293" s="48" t="str">
        <f>('ANNEXURE B &amp; C'!AR$3)</f>
        <v>440402</v>
      </c>
      <c r="B6293" s="2">
        <v>2301503</v>
      </c>
      <c r="C6293" s="2" t="s">
        <v>147</v>
      </c>
      <c r="D6293" s="20">
        <v>0</v>
      </c>
      <c r="E6293" s="20">
        <v>0</v>
      </c>
      <c r="F6293" s="38">
        <f>('ANNEXURE B &amp; C'!AR$174)</f>
        <v>0</v>
      </c>
      <c r="G6293" s="9" t="str">
        <f t="shared" si="196"/>
        <v/>
      </c>
      <c r="H6293" s="52" t="str">
        <f t="shared" si="197"/>
        <v/>
      </c>
    </row>
    <row r="6294" spans="1:8">
      <c r="A6294" s="48" t="str">
        <f>('ANNEXURE B &amp; C'!AR$3)</f>
        <v>440402</v>
      </c>
      <c r="B6294" s="2">
        <v>2301802</v>
      </c>
      <c r="C6294" s="2" t="s">
        <v>148</v>
      </c>
      <c r="D6294" s="20">
        <v>0</v>
      </c>
      <c r="E6294" s="20">
        <v>0</v>
      </c>
      <c r="F6294" s="38">
        <f>('ANNEXURE B &amp; C'!AR$175)</f>
        <v>0</v>
      </c>
      <c r="G6294" s="9" t="str">
        <f t="shared" si="196"/>
        <v/>
      </c>
      <c r="H6294" s="52" t="str">
        <f t="shared" si="197"/>
        <v/>
      </c>
    </row>
    <row r="6295" spans="1:8">
      <c r="A6295" s="48" t="str">
        <f>('ANNEXURE B &amp; C'!AR$3)</f>
        <v>440402</v>
      </c>
      <c r="B6295" s="2">
        <v>2301803</v>
      </c>
      <c r="C6295" s="2" t="s">
        <v>149</v>
      </c>
      <c r="D6295" s="20">
        <v>0</v>
      </c>
      <c r="E6295" s="20">
        <v>0</v>
      </c>
      <c r="F6295" s="38">
        <f>('ANNEXURE B &amp; C'!AR$176)</f>
        <v>0</v>
      </c>
      <c r="G6295" s="9" t="str">
        <f t="shared" si="196"/>
        <v/>
      </c>
      <c r="H6295" s="52" t="str">
        <f t="shared" si="197"/>
        <v/>
      </c>
    </row>
    <row r="6296" spans="1:8">
      <c r="A6296" s="48" t="str">
        <f>('ANNEXURE B &amp; C'!AR$3)</f>
        <v>440402</v>
      </c>
      <c r="B6296" s="2">
        <v>2301900</v>
      </c>
      <c r="C6296" s="2" t="s">
        <v>150</v>
      </c>
      <c r="D6296" s="20">
        <v>0</v>
      </c>
      <c r="E6296" s="20">
        <v>0</v>
      </c>
      <c r="F6296" s="38">
        <f>('ANNEXURE B &amp; C'!AR$177)</f>
        <v>0</v>
      </c>
      <c r="G6296" s="9" t="str">
        <f t="shared" si="196"/>
        <v/>
      </c>
      <c r="H6296" s="52" t="str">
        <f t="shared" si="197"/>
        <v/>
      </c>
    </row>
    <row r="6297" spans="1:8">
      <c r="A6297" s="48" t="str">
        <f>('ANNEXURE B &amp; C'!AR$3)</f>
        <v>440402</v>
      </c>
      <c r="B6297" s="2">
        <v>2301901</v>
      </c>
      <c r="C6297" s="2" t="s">
        <v>151</v>
      </c>
      <c r="D6297" s="20">
        <v>0</v>
      </c>
      <c r="E6297" s="20">
        <v>0</v>
      </c>
      <c r="F6297" s="38">
        <f>('ANNEXURE B &amp; C'!AR$178)</f>
        <v>0</v>
      </c>
      <c r="G6297" s="9" t="str">
        <f t="shared" si="196"/>
        <v/>
      </c>
      <c r="H6297" s="52" t="str">
        <f t="shared" si="197"/>
        <v/>
      </c>
    </row>
    <row r="6298" spans="1:8">
      <c r="A6298" s="48" t="str">
        <f>('ANNEXURE B &amp; C'!AR$3)</f>
        <v>440402</v>
      </c>
      <c r="B6298" s="3">
        <v>2309995</v>
      </c>
      <c r="C6298" s="3" t="s">
        <v>152</v>
      </c>
      <c r="D6298" s="39">
        <v>0</v>
      </c>
      <c r="E6298" s="39">
        <v>0</v>
      </c>
      <c r="F6298" s="39">
        <f>SUM(F6286:F6297)</f>
        <v>0</v>
      </c>
      <c r="G6298" s="9" t="str">
        <f t="shared" si="196"/>
        <v/>
      </c>
      <c r="H6298" s="52" t="str">
        <f t="shared" si="197"/>
        <v/>
      </c>
    </row>
    <row r="6299" spans="1:8">
      <c r="B6299" s="1"/>
      <c r="C6299" s="1"/>
      <c r="D6299" s="31"/>
      <c r="E6299" s="31"/>
      <c r="F6299" s="31"/>
      <c r="G6299" s="9" t="str">
        <f t="shared" si="196"/>
        <v/>
      </c>
      <c r="H6299" s="52" t="str">
        <f t="shared" si="197"/>
        <v/>
      </c>
    </row>
    <row r="6300" spans="1:8" ht="15.75" thickBot="1">
      <c r="A6300" s="48" t="str">
        <f>('ANNEXURE B &amp; C'!AR$3)</f>
        <v>440402</v>
      </c>
      <c r="B6300" s="4">
        <v>2359997</v>
      </c>
      <c r="C6300" s="4" t="s">
        <v>153</v>
      </c>
      <c r="D6300" s="40">
        <v>0</v>
      </c>
      <c r="E6300" s="40">
        <v>0</v>
      </c>
      <c r="F6300" s="40">
        <f>SUM(F6298+F6283+F6278+F6271+F6265+F6258)</f>
        <v>0</v>
      </c>
      <c r="G6300" s="9" t="str">
        <f t="shared" si="196"/>
        <v/>
      </c>
      <c r="H6300" s="52" t="str">
        <f t="shared" si="197"/>
        <v/>
      </c>
    </row>
    <row r="6301" spans="1:8" ht="15.75" thickTop="1">
      <c r="B6301" s="1"/>
      <c r="C6301" s="1"/>
      <c r="D6301" s="31"/>
      <c r="E6301" s="31"/>
      <c r="F6301" s="31"/>
      <c r="G6301" s="9" t="str">
        <f t="shared" si="196"/>
        <v/>
      </c>
      <c r="H6301" s="52" t="str">
        <f t="shared" si="197"/>
        <v/>
      </c>
    </row>
    <row r="6302" spans="1:8" ht="15.75" thickBot="1">
      <c r="A6302" s="48" t="str">
        <f>('ANNEXURE B &amp; C'!AR$3)</f>
        <v>440402</v>
      </c>
      <c r="B6302" s="5">
        <v>2379995</v>
      </c>
      <c r="C6302" s="5" t="s">
        <v>154</v>
      </c>
      <c r="D6302" s="41">
        <v>0</v>
      </c>
      <c r="E6302" s="41">
        <v>0</v>
      </c>
      <c r="F6302" s="41">
        <f>SUM(F6300)</f>
        <v>0</v>
      </c>
      <c r="G6302" s="9" t="str">
        <f t="shared" si="196"/>
        <v/>
      </c>
      <c r="H6302" s="52" t="str">
        <f t="shared" si="197"/>
        <v/>
      </c>
    </row>
    <row r="6303" spans="1:8">
      <c r="B6303" s="1"/>
      <c r="C6303" s="1"/>
      <c r="D6303" s="31"/>
      <c r="E6303" s="31"/>
      <c r="F6303" s="31"/>
      <c r="G6303" s="9" t="str">
        <f t="shared" si="196"/>
        <v/>
      </c>
      <c r="H6303" s="52" t="str">
        <f t="shared" si="197"/>
        <v/>
      </c>
    </row>
    <row r="6304" spans="1:8" ht="15.75" thickBot="1">
      <c r="A6304" s="48" t="str">
        <f>('ANNEXURE B &amp; C'!AR$3)</f>
        <v>440402</v>
      </c>
      <c r="B6304" s="5">
        <v>2459998</v>
      </c>
      <c r="C6304" s="5" t="s">
        <v>155</v>
      </c>
      <c r="D6304" s="41">
        <v>0</v>
      </c>
      <c r="E6304" s="41">
        <v>0</v>
      </c>
      <c r="F6304" s="41">
        <f>SUM(F6302)</f>
        <v>0</v>
      </c>
      <c r="G6304" s="9" t="str">
        <f t="shared" si="196"/>
        <v/>
      </c>
      <c r="H6304" s="52" t="str">
        <f t="shared" si="197"/>
        <v/>
      </c>
    </row>
    <row r="6305" spans="1:8">
      <c r="B6305" s="1"/>
      <c r="C6305" s="1"/>
      <c r="D6305" s="31"/>
      <c r="E6305" s="31"/>
      <c r="F6305" s="31"/>
      <c r="G6305" s="9" t="str">
        <f t="shared" si="196"/>
        <v/>
      </c>
      <c r="H6305" s="52" t="str">
        <f t="shared" si="197"/>
        <v/>
      </c>
    </row>
    <row r="6306" spans="1:8">
      <c r="A6306" s="48" t="str">
        <f>('ANNEXURE B &amp; C'!AR$3)</f>
        <v>440402</v>
      </c>
      <c r="B6306" s="1">
        <v>3010000</v>
      </c>
      <c r="C6306" s="1" t="s">
        <v>156</v>
      </c>
      <c r="D6306" s="31"/>
      <c r="E6306" s="31"/>
      <c r="F6306" s="31"/>
      <c r="G6306" s="9" t="str">
        <f t="shared" si="196"/>
        <v/>
      </c>
      <c r="H6306" s="52" t="str">
        <f t="shared" si="197"/>
        <v/>
      </c>
    </row>
    <row r="6307" spans="1:8">
      <c r="A6307" s="48" t="str">
        <f>('ANNEXURE B &amp; C'!AR$3)</f>
        <v>440402</v>
      </c>
      <c r="B6307" s="2">
        <v>3010001</v>
      </c>
      <c r="C6307" s="2" t="s">
        <v>112</v>
      </c>
      <c r="D6307" s="38">
        <v>1693080</v>
      </c>
      <c r="E6307" s="38">
        <v>1053522.3299999998</v>
      </c>
      <c r="F6307" s="38">
        <f>('ANNEXURE B &amp; C'!AR$188)</f>
        <v>1762772</v>
      </c>
      <c r="G6307" s="9" t="str">
        <f t="shared" si="196"/>
        <v/>
      </c>
      <c r="H6307" s="52">
        <f t="shared" si="197"/>
        <v>4.1162851135209205E-2</v>
      </c>
    </row>
    <row r="6308" spans="1:8">
      <c r="A6308" s="48" t="str">
        <f>('ANNEXURE B &amp; C'!AR$3)</f>
        <v>440402</v>
      </c>
      <c r="B6308" s="2">
        <v>3010002</v>
      </c>
      <c r="C6308" s="2" t="s">
        <v>155</v>
      </c>
      <c r="D6308" s="38">
        <v>0</v>
      </c>
      <c r="E6308" s="38">
        <v>0</v>
      </c>
      <c r="F6308" s="38">
        <f>('ANNEXURE B &amp; C'!AR$189)</f>
        <v>0</v>
      </c>
      <c r="G6308" s="9" t="str">
        <f t="shared" si="196"/>
        <v/>
      </c>
      <c r="H6308" s="52" t="str">
        <f t="shared" si="197"/>
        <v/>
      </c>
    </row>
    <row r="6309" spans="1:8">
      <c r="A6309" s="48" t="str">
        <f>('ANNEXURE B &amp; C'!AR$3)</f>
        <v>440402</v>
      </c>
      <c r="B6309" s="2"/>
      <c r="C6309" s="1" t="s">
        <v>338</v>
      </c>
      <c r="D6309" s="39"/>
      <c r="E6309" s="39"/>
      <c r="F6309" s="39">
        <f>('ANNEXURE B &amp; C'!AR$190)</f>
        <v>0</v>
      </c>
      <c r="G6309" s="9" t="str">
        <f t="shared" si="196"/>
        <v/>
      </c>
      <c r="H6309" s="52" t="str">
        <f t="shared" si="197"/>
        <v/>
      </c>
    </row>
    <row r="6310" spans="1:8" ht="15.75" thickBot="1">
      <c r="A6310" s="48" t="str">
        <f>('ANNEXURE B &amp; C'!AR$3)</f>
        <v>440402</v>
      </c>
      <c r="B6310" s="5">
        <v>3019995</v>
      </c>
      <c r="C6310" s="5" t="s">
        <v>339</v>
      </c>
      <c r="D6310" s="37">
        <v>1693080</v>
      </c>
      <c r="E6310" s="37">
        <v>1053522.3299999998</v>
      </c>
      <c r="F6310" s="37">
        <f>('ANNEXURE B &amp; C'!AR$191)</f>
        <v>1762772</v>
      </c>
      <c r="G6310" s="9" t="str">
        <f t="shared" si="196"/>
        <v/>
      </c>
      <c r="H6310" s="52">
        <f t="shared" si="197"/>
        <v>4.1162851135209205E-2</v>
      </c>
    </row>
    <row r="6311" spans="1:8">
      <c r="B6311" s="1"/>
      <c r="C6311" s="1"/>
      <c r="D6311" s="31"/>
      <c r="E6311" s="31"/>
      <c r="F6311" s="31"/>
      <c r="G6311" s="9" t="str">
        <f t="shared" si="196"/>
        <v/>
      </c>
      <c r="H6311" s="52" t="str">
        <f t="shared" si="197"/>
        <v/>
      </c>
    </row>
    <row r="6312" spans="1:8">
      <c r="A6312" s="48" t="str">
        <f>('ANNEXURE B &amp; C'!AR$3)</f>
        <v>440402</v>
      </c>
      <c r="B6312" s="1">
        <v>4030000</v>
      </c>
      <c r="C6312" s="1" t="s">
        <v>157</v>
      </c>
      <c r="D6312" s="31"/>
      <c r="E6312" s="31"/>
      <c r="F6312" s="31"/>
      <c r="G6312" s="9" t="str">
        <f t="shared" si="196"/>
        <v/>
      </c>
      <c r="H6312" s="52" t="str">
        <f t="shared" si="197"/>
        <v/>
      </c>
    </row>
    <row r="6313" spans="1:8">
      <c r="A6313" s="48" t="str">
        <f>('ANNEXURE B &amp; C'!AR$3)</f>
        <v>440402</v>
      </c>
      <c r="B6313" s="2">
        <v>4030001</v>
      </c>
      <c r="C6313" s="2" t="s">
        <v>158</v>
      </c>
      <c r="D6313" s="20">
        <v>0</v>
      </c>
      <c r="E6313" s="20">
        <v>0</v>
      </c>
      <c r="F6313" s="38">
        <f>('ANNEXURE B &amp; C'!AR$194)</f>
        <v>0</v>
      </c>
      <c r="G6313" s="9" t="str">
        <f t="shared" si="196"/>
        <v/>
      </c>
      <c r="H6313" s="52" t="str">
        <f t="shared" si="197"/>
        <v/>
      </c>
    </row>
    <row r="6314" spans="1:8">
      <c r="A6314" s="48" t="str">
        <f>('ANNEXURE B &amp; C'!AR$3)</f>
        <v>440402</v>
      </c>
      <c r="B6314" s="2">
        <v>4030002</v>
      </c>
      <c r="C6314" s="2" t="s">
        <v>159</v>
      </c>
      <c r="D6314" s="20">
        <v>20000</v>
      </c>
      <c r="E6314" s="20">
        <v>10964.91</v>
      </c>
      <c r="F6314" s="38">
        <f>('ANNEXURE B &amp; C'!AR$195)</f>
        <v>10965</v>
      </c>
      <c r="G6314" s="9" t="str">
        <f t="shared" si="196"/>
        <v/>
      </c>
      <c r="H6314" s="52">
        <f t="shared" si="197"/>
        <v>-0.45174999999999998</v>
      </c>
    </row>
    <row r="6315" spans="1:8">
      <c r="A6315" s="48" t="str">
        <f>('ANNEXURE B &amp; C'!AR$3)</f>
        <v>440402</v>
      </c>
      <c r="B6315" s="2">
        <v>4030003</v>
      </c>
      <c r="C6315" s="2" t="s">
        <v>160</v>
      </c>
      <c r="D6315" s="20">
        <v>5000000</v>
      </c>
      <c r="E6315" s="20">
        <v>2695347.47</v>
      </c>
      <c r="F6315" s="38">
        <f>('ANNEXURE B &amp; C'!AR$196)</f>
        <v>4000000</v>
      </c>
      <c r="G6315" s="9" t="str">
        <f t="shared" si="196"/>
        <v/>
      </c>
      <c r="H6315" s="52">
        <f t="shared" si="197"/>
        <v>-0.2</v>
      </c>
    </row>
    <row r="6316" spans="1:8">
      <c r="A6316" s="48" t="str">
        <f>('ANNEXURE B &amp; C'!AR$3)</f>
        <v>440402</v>
      </c>
      <c r="B6316" s="2">
        <v>4030004</v>
      </c>
      <c r="C6316" s="2" t="s">
        <v>161</v>
      </c>
      <c r="D6316" s="20">
        <v>0</v>
      </c>
      <c r="E6316" s="20">
        <v>0</v>
      </c>
      <c r="F6316" s="38">
        <f>('ANNEXURE B &amp; C'!AR$197)</f>
        <v>0</v>
      </c>
      <c r="G6316" s="9" t="str">
        <f t="shared" si="196"/>
        <v/>
      </c>
      <c r="H6316" s="52" t="str">
        <f t="shared" si="197"/>
        <v/>
      </c>
    </row>
    <row r="6317" spans="1:8">
      <c r="A6317" s="48" t="str">
        <f>('ANNEXURE B &amp; C'!AR$3)</f>
        <v>440402</v>
      </c>
      <c r="B6317" s="2">
        <v>4030005</v>
      </c>
      <c r="C6317" s="2" t="s">
        <v>162</v>
      </c>
      <c r="D6317" s="20">
        <v>0</v>
      </c>
      <c r="E6317" s="20">
        <v>0</v>
      </c>
      <c r="F6317" s="38">
        <f>('ANNEXURE B &amp; C'!AR$198)</f>
        <v>0</v>
      </c>
      <c r="G6317" s="9" t="str">
        <f t="shared" si="196"/>
        <v/>
      </c>
      <c r="H6317" s="52" t="str">
        <f t="shared" si="197"/>
        <v/>
      </c>
    </row>
    <row r="6318" spans="1:8" ht="15.75" thickBot="1">
      <c r="A6318" s="48" t="str">
        <f>('ANNEXURE B &amp; C'!AR$3)</f>
        <v>440402</v>
      </c>
      <c r="B6318" s="3">
        <v>4039995</v>
      </c>
      <c r="C6318" s="3" t="s">
        <v>163</v>
      </c>
      <c r="D6318" s="42">
        <v>5020000</v>
      </c>
      <c r="E6318" s="36">
        <v>2706312.3800000004</v>
      </c>
      <c r="F6318" s="43">
        <f>SUM(F6313:F6317)</f>
        <v>4010965</v>
      </c>
      <c r="G6318" s="9" t="str">
        <f t="shared" si="196"/>
        <v/>
      </c>
      <c r="H6318" s="52">
        <f t="shared" si="197"/>
        <v>-0.20100298804780878</v>
      </c>
    </row>
    <row r="6319" spans="1:8" ht="15.75" thickTop="1">
      <c r="B6319" s="2"/>
      <c r="C6319" s="2"/>
      <c r="D6319" s="32"/>
      <c r="E6319" s="32"/>
      <c r="G6319" s="9" t="str">
        <f t="shared" si="196"/>
        <v/>
      </c>
      <c r="H6319" s="52" t="str">
        <f t="shared" si="197"/>
        <v/>
      </c>
    </row>
    <row r="6320" spans="1:8">
      <c r="A6320" s="48" t="str">
        <f>('ANNEXURE B &amp; C'!AR$3)</f>
        <v>440402</v>
      </c>
      <c r="B6320" s="1">
        <v>4030000</v>
      </c>
      <c r="C6320" s="1" t="s">
        <v>164</v>
      </c>
      <c r="D6320" s="31"/>
      <c r="E6320" s="31"/>
      <c r="F6320" s="31"/>
      <c r="G6320" s="9" t="str">
        <f t="shared" si="196"/>
        <v/>
      </c>
      <c r="H6320" s="52" t="str">
        <f t="shared" si="197"/>
        <v/>
      </c>
    </row>
    <row r="6321" spans="1:8">
      <c r="A6321" s="48" t="str">
        <f>('ANNEXURE B &amp; C'!AR$3)</f>
        <v>440402</v>
      </c>
      <c r="B6321" s="2">
        <v>4031001</v>
      </c>
      <c r="C6321" s="2" t="s">
        <v>158</v>
      </c>
      <c r="D6321" s="20">
        <v>0</v>
      </c>
      <c r="E6321" s="20">
        <v>0</v>
      </c>
      <c r="F6321" s="38">
        <f>('ANNEXURE B &amp; C'!AR$202)</f>
        <v>0</v>
      </c>
      <c r="G6321" s="9" t="str">
        <f t="shared" si="196"/>
        <v/>
      </c>
      <c r="H6321" s="52" t="str">
        <f t="shared" si="197"/>
        <v/>
      </c>
    </row>
    <row r="6322" spans="1:8">
      <c r="A6322" s="48" t="str">
        <f>('ANNEXURE B &amp; C'!AR$3)</f>
        <v>440402</v>
      </c>
      <c r="B6322" s="2">
        <v>4031002</v>
      </c>
      <c r="C6322" s="2" t="s">
        <v>159</v>
      </c>
      <c r="D6322" s="20">
        <v>0</v>
      </c>
      <c r="E6322" s="20">
        <v>0</v>
      </c>
      <c r="F6322" s="38">
        <f>('ANNEXURE B &amp; C'!AR$203)</f>
        <v>0</v>
      </c>
      <c r="G6322" s="9" t="str">
        <f t="shared" si="196"/>
        <v/>
      </c>
      <c r="H6322" s="52" t="str">
        <f t="shared" si="197"/>
        <v/>
      </c>
    </row>
    <row r="6323" spans="1:8">
      <c r="A6323" s="48" t="str">
        <f>('ANNEXURE B &amp; C'!AR$3)</f>
        <v>440402</v>
      </c>
      <c r="B6323" s="2">
        <v>4031003</v>
      </c>
      <c r="C6323" s="2" t="s">
        <v>160</v>
      </c>
      <c r="D6323" s="20">
        <v>0</v>
      </c>
      <c r="E6323" s="20">
        <v>0</v>
      </c>
      <c r="F6323" s="38">
        <f>('ANNEXURE B &amp; C'!AR$204)</f>
        <v>0</v>
      </c>
      <c r="G6323" s="9" t="str">
        <f t="shared" si="196"/>
        <v/>
      </c>
      <c r="H6323" s="52" t="str">
        <f t="shared" si="197"/>
        <v/>
      </c>
    </row>
    <row r="6324" spans="1:8">
      <c r="A6324" s="48" t="str">
        <f>('ANNEXURE B &amp; C'!AR$3)</f>
        <v>440402</v>
      </c>
      <c r="B6324" s="2">
        <v>4031004</v>
      </c>
      <c r="C6324" s="2" t="s">
        <v>161</v>
      </c>
      <c r="D6324" s="20">
        <v>0</v>
      </c>
      <c r="E6324" s="20">
        <v>0</v>
      </c>
      <c r="F6324" s="38">
        <f>('ANNEXURE B &amp; C'!AR$205)</f>
        <v>0</v>
      </c>
      <c r="G6324" s="9" t="str">
        <f t="shared" si="196"/>
        <v/>
      </c>
      <c r="H6324" s="52" t="str">
        <f t="shared" si="197"/>
        <v/>
      </c>
    </row>
    <row r="6325" spans="1:8">
      <c r="A6325" s="48" t="str">
        <f>('ANNEXURE B &amp; C'!AR$3)</f>
        <v>440402</v>
      </c>
      <c r="B6325" s="2">
        <v>4031005</v>
      </c>
      <c r="C6325" s="2" t="s">
        <v>162</v>
      </c>
      <c r="D6325" s="20">
        <v>0</v>
      </c>
      <c r="E6325" s="20">
        <v>0</v>
      </c>
      <c r="F6325" s="38">
        <f>('ANNEXURE B &amp; C'!AR$206)</f>
        <v>0</v>
      </c>
      <c r="G6325" s="9" t="str">
        <f t="shared" si="196"/>
        <v/>
      </c>
      <c r="H6325" s="52" t="str">
        <f t="shared" si="197"/>
        <v/>
      </c>
    </row>
    <row r="6326" spans="1:8">
      <c r="A6326" s="48" t="str">
        <f>('ANNEXURE B &amp; C'!AR$3)</f>
        <v>440402</v>
      </c>
      <c r="B6326" s="3">
        <v>4039995</v>
      </c>
      <c r="C6326" s="3" t="s">
        <v>165</v>
      </c>
      <c r="D6326" s="39">
        <v>0</v>
      </c>
      <c r="E6326" s="39">
        <v>0</v>
      </c>
      <c r="F6326" s="39">
        <f>SUM(F6321:F6325)</f>
        <v>0</v>
      </c>
      <c r="G6326" s="9" t="str">
        <f t="shared" si="196"/>
        <v/>
      </c>
      <c r="H6326" s="52" t="str">
        <f t="shared" si="197"/>
        <v/>
      </c>
    </row>
    <row r="6327" spans="1:8">
      <c r="B6327" s="2"/>
      <c r="C6327" s="2"/>
      <c r="D6327" s="32"/>
      <c r="E6327" s="32"/>
      <c r="G6327" s="9" t="str">
        <f t="shared" si="196"/>
        <v/>
      </c>
      <c r="H6327" s="52" t="str">
        <f t="shared" si="197"/>
        <v/>
      </c>
    </row>
    <row r="6328" spans="1:8" ht="15.75" thickBot="1">
      <c r="A6328" s="48" t="str">
        <f>('ANNEXURE B &amp; C'!AR$3)</f>
        <v>440402</v>
      </c>
      <c r="B6328" s="5">
        <v>4039995</v>
      </c>
      <c r="C6328" s="5" t="s">
        <v>166</v>
      </c>
      <c r="D6328" s="41">
        <v>5020000</v>
      </c>
      <c r="E6328" s="41">
        <v>2706312.3800000004</v>
      </c>
      <c r="F6328" s="41">
        <f>SUM(F6326+F6318)</f>
        <v>4010965</v>
      </c>
      <c r="G6328" s="9" t="str">
        <f t="shared" si="196"/>
        <v/>
      </c>
      <c r="H6328" s="52">
        <f t="shared" si="197"/>
        <v>-0.20100298804780878</v>
      </c>
    </row>
    <row r="6329" spans="1:8">
      <c r="G6329" s="9" t="str">
        <f t="shared" si="196"/>
        <v/>
      </c>
      <c r="H6329" s="52" t="str">
        <f t="shared" si="197"/>
        <v/>
      </c>
    </row>
    <row r="6330" spans="1:8">
      <c r="A6330" s="48" t="str">
        <f>('ANNEXURE B &amp; C'!AS$3)</f>
        <v>440403</v>
      </c>
      <c r="B6330" s="1">
        <v>1000000</v>
      </c>
      <c r="C6330" s="1" t="s">
        <v>0</v>
      </c>
      <c r="D6330" s="31"/>
      <c r="E6330" s="31"/>
      <c r="G6330" s="9" t="str">
        <f t="shared" si="196"/>
        <v/>
      </c>
      <c r="H6330" s="52" t="str">
        <f t="shared" si="197"/>
        <v/>
      </c>
    </row>
    <row r="6331" spans="1:8">
      <c r="B6331" s="1"/>
      <c r="C6331" s="1"/>
      <c r="D6331" s="31"/>
      <c r="E6331" s="31"/>
      <c r="G6331" s="9" t="str">
        <f t="shared" si="196"/>
        <v/>
      </c>
      <c r="H6331" s="52" t="str">
        <f t="shared" si="197"/>
        <v/>
      </c>
    </row>
    <row r="6332" spans="1:8">
      <c r="A6332" s="48" t="str">
        <f>('ANNEXURE B &amp; C'!AS$3)</f>
        <v>440403</v>
      </c>
      <c r="B6332" s="1">
        <v>1020000</v>
      </c>
      <c r="C6332" s="1" t="s">
        <v>2</v>
      </c>
      <c r="D6332" s="31"/>
      <c r="E6332" s="31"/>
      <c r="F6332" s="31"/>
      <c r="G6332" s="9" t="str">
        <f t="shared" si="196"/>
        <v/>
      </c>
      <c r="H6332" s="52" t="str">
        <f t="shared" si="197"/>
        <v/>
      </c>
    </row>
    <row r="6333" spans="1:8">
      <c r="A6333" s="48" t="str">
        <f>('ANNEXURE B &amp; C'!AS$3)</f>
        <v>440403</v>
      </c>
      <c r="B6333" s="2">
        <v>1020001</v>
      </c>
      <c r="C6333" s="2" t="s">
        <v>3</v>
      </c>
      <c r="D6333" s="20">
        <v>0</v>
      </c>
      <c r="E6333" s="20">
        <v>0</v>
      </c>
      <c r="F6333" s="38">
        <f>('ANNEXURE B &amp; C'!AS$10)</f>
        <v>0</v>
      </c>
      <c r="G6333" s="9" t="str">
        <f t="shared" si="196"/>
        <v/>
      </c>
      <c r="H6333" s="52" t="str">
        <f t="shared" si="197"/>
        <v/>
      </c>
    </row>
    <row r="6334" spans="1:8">
      <c r="A6334" s="48" t="str">
        <f>('ANNEXURE B &amp; C'!AS$3)</f>
        <v>440403</v>
      </c>
      <c r="B6334" s="2">
        <v>1020002</v>
      </c>
      <c r="C6334" s="2" t="s">
        <v>4</v>
      </c>
      <c r="D6334" s="20">
        <v>0</v>
      </c>
      <c r="E6334" s="20">
        <v>0</v>
      </c>
      <c r="F6334" s="38">
        <f>('ANNEXURE B &amp; C'!AS$11)</f>
        <v>0</v>
      </c>
      <c r="G6334" s="9" t="str">
        <f t="shared" si="196"/>
        <v/>
      </c>
      <c r="H6334" s="52" t="str">
        <f t="shared" si="197"/>
        <v/>
      </c>
    </row>
    <row r="6335" spans="1:8">
      <c r="A6335" s="48" t="str">
        <f>('ANNEXURE B &amp; C'!AS$3)</f>
        <v>440403</v>
      </c>
      <c r="B6335" s="2">
        <v>1020004</v>
      </c>
      <c r="C6335" s="2" t="s">
        <v>5</v>
      </c>
      <c r="D6335" s="20">
        <v>0</v>
      </c>
      <c r="E6335" s="20">
        <v>0</v>
      </c>
      <c r="F6335" s="38">
        <f>('ANNEXURE B &amp; C'!AS$12)</f>
        <v>0</v>
      </c>
      <c r="G6335" s="9" t="str">
        <f t="shared" si="196"/>
        <v/>
      </c>
      <c r="H6335" s="52" t="str">
        <f t="shared" si="197"/>
        <v/>
      </c>
    </row>
    <row r="6336" spans="1:8">
      <c r="A6336" s="48" t="str">
        <f>('ANNEXURE B &amp; C'!AS$3)</f>
        <v>440403</v>
      </c>
      <c r="B6336" s="2">
        <v>1020005</v>
      </c>
      <c r="C6336" s="2" t="s">
        <v>6</v>
      </c>
      <c r="D6336" s="20">
        <v>0</v>
      </c>
      <c r="E6336" s="20">
        <v>0</v>
      </c>
      <c r="F6336" s="38">
        <f>('ANNEXURE B &amp; C'!AS$13)</f>
        <v>0</v>
      </c>
      <c r="G6336" s="9" t="str">
        <f t="shared" si="196"/>
        <v/>
      </c>
      <c r="H6336" s="52" t="str">
        <f t="shared" si="197"/>
        <v/>
      </c>
    </row>
    <row r="6337" spans="1:8">
      <c r="A6337" s="48" t="str">
        <f>('ANNEXURE B &amp; C'!AS$3)</f>
        <v>440403</v>
      </c>
      <c r="B6337" s="2">
        <v>1020006</v>
      </c>
      <c r="C6337" s="2" t="s">
        <v>7</v>
      </c>
      <c r="D6337" s="20">
        <v>0</v>
      </c>
      <c r="E6337" s="20">
        <v>0</v>
      </c>
      <c r="F6337" s="38">
        <f>('ANNEXURE B &amp; C'!AS$14)</f>
        <v>0</v>
      </c>
      <c r="G6337" s="9" t="str">
        <f t="shared" si="196"/>
        <v/>
      </c>
      <c r="H6337" s="52" t="str">
        <f t="shared" si="197"/>
        <v/>
      </c>
    </row>
    <row r="6338" spans="1:8">
      <c r="A6338" s="48" t="str">
        <f>('ANNEXURE B &amp; C'!AS$3)</f>
        <v>440403</v>
      </c>
      <c r="B6338" s="2">
        <v>1020007</v>
      </c>
      <c r="C6338" s="2" t="s">
        <v>8</v>
      </c>
      <c r="D6338" s="20">
        <v>0</v>
      </c>
      <c r="E6338" s="20">
        <v>0</v>
      </c>
      <c r="F6338" s="38">
        <f>('ANNEXURE B &amp; C'!AS$15)</f>
        <v>0</v>
      </c>
      <c r="G6338" s="9" t="str">
        <f t="shared" si="196"/>
        <v/>
      </c>
      <c r="H6338" s="52" t="str">
        <f t="shared" si="197"/>
        <v/>
      </c>
    </row>
    <row r="6339" spans="1:8">
      <c r="A6339" s="48" t="str">
        <f>('ANNEXURE B &amp; C'!AS$3)</f>
        <v>440403</v>
      </c>
      <c r="B6339" s="2">
        <v>1020009</v>
      </c>
      <c r="C6339" s="2" t="s">
        <v>9</v>
      </c>
      <c r="D6339" s="20">
        <v>0</v>
      </c>
      <c r="E6339" s="20">
        <v>0</v>
      </c>
      <c r="F6339" s="38">
        <f>('ANNEXURE B &amp; C'!AS$16)</f>
        <v>0</v>
      </c>
      <c r="G6339" s="9" t="str">
        <f t="shared" si="196"/>
        <v/>
      </c>
      <c r="H6339" s="52" t="str">
        <f t="shared" si="197"/>
        <v/>
      </c>
    </row>
    <row r="6340" spans="1:8">
      <c r="A6340" s="48" t="str">
        <f>('ANNEXURE B &amp; C'!AS$3)</f>
        <v>440403</v>
      </c>
      <c r="B6340" s="2">
        <v>1020010</v>
      </c>
      <c r="C6340" s="2" t="s">
        <v>10</v>
      </c>
      <c r="D6340" s="20">
        <v>0</v>
      </c>
      <c r="E6340" s="20">
        <v>0</v>
      </c>
      <c r="F6340" s="38">
        <f>('ANNEXURE B &amp; C'!AS$17)</f>
        <v>0</v>
      </c>
      <c r="G6340" s="9" t="str">
        <f t="shared" si="196"/>
        <v/>
      </c>
      <c r="H6340" s="52" t="str">
        <f t="shared" si="197"/>
        <v/>
      </c>
    </row>
    <row r="6341" spans="1:8">
      <c r="A6341" s="48" t="str">
        <f>('ANNEXURE B &amp; C'!AS$3)</f>
        <v>440403</v>
      </c>
      <c r="B6341" s="2">
        <v>1020011</v>
      </c>
      <c r="C6341" s="2" t="s">
        <v>11</v>
      </c>
      <c r="D6341" s="20">
        <v>0</v>
      </c>
      <c r="E6341" s="20">
        <v>0</v>
      </c>
      <c r="F6341" s="38">
        <f>('ANNEXURE B &amp; C'!AS$18)</f>
        <v>0</v>
      </c>
      <c r="G6341" s="9" t="str">
        <f t="shared" si="196"/>
        <v/>
      </c>
      <c r="H6341" s="52" t="str">
        <f t="shared" si="197"/>
        <v/>
      </c>
    </row>
    <row r="6342" spans="1:8">
      <c r="A6342" s="48" t="str">
        <f>('ANNEXURE B &amp; C'!AS$3)</f>
        <v>440403</v>
      </c>
      <c r="B6342" s="2">
        <v>1020012</v>
      </c>
      <c r="C6342" s="2" t="s">
        <v>12</v>
      </c>
      <c r="D6342" s="20">
        <v>0</v>
      </c>
      <c r="E6342" s="20">
        <v>0</v>
      </c>
      <c r="F6342" s="38">
        <f>('ANNEXURE B &amp; C'!AS$19)</f>
        <v>0</v>
      </c>
      <c r="G6342" s="9" t="str">
        <f t="shared" si="196"/>
        <v/>
      </c>
      <c r="H6342" s="52" t="str">
        <f t="shared" si="197"/>
        <v/>
      </c>
    </row>
    <row r="6343" spans="1:8">
      <c r="A6343" s="48" t="str">
        <f>('ANNEXURE B &amp; C'!AS$3)</f>
        <v>440403</v>
      </c>
      <c r="B6343" s="2">
        <v>1020013</v>
      </c>
      <c r="C6343" s="2" t="s">
        <v>13</v>
      </c>
      <c r="D6343" s="20">
        <v>0</v>
      </c>
      <c r="E6343" s="20">
        <v>0</v>
      </c>
      <c r="F6343" s="38">
        <f>('ANNEXURE B &amp; C'!AS$20)</f>
        <v>0</v>
      </c>
      <c r="G6343" s="9" t="str">
        <f t="shared" si="196"/>
        <v/>
      </c>
      <c r="H6343" s="52" t="str">
        <f t="shared" si="197"/>
        <v/>
      </c>
    </row>
    <row r="6344" spans="1:8">
      <c r="A6344" s="48" t="str">
        <f>('ANNEXURE B &amp; C'!AS$3)</f>
        <v>440403</v>
      </c>
      <c r="B6344" s="2">
        <v>1020014</v>
      </c>
      <c r="C6344" s="2" t="s">
        <v>14</v>
      </c>
      <c r="D6344" s="20">
        <v>0</v>
      </c>
      <c r="E6344" s="20">
        <v>0</v>
      </c>
      <c r="F6344" s="38">
        <f>('ANNEXURE B &amp; C'!AS$21)</f>
        <v>0</v>
      </c>
      <c r="G6344" s="9" t="str">
        <f t="shared" si="196"/>
        <v/>
      </c>
      <c r="H6344" s="52" t="str">
        <f t="shared" si="197"/>
        <v/>
      </c>
    </row>
    <row r="6345" spans="1:8" ht="15.75" thickBot="1">
      <c r="A6345" s="48" t="str">
        <f>('ANNEXURE B &amp; C'!AS$3)</f>
        <v>440403</v>
      </c>
      <c r="B6345" s="3">
        <v>1029990</v>
      </c>
      <c r="C6345" s="3" t="s">
        <v>15</v>
      </c>
      <c r="D6345" s="41">
        <v>0</v>
      </c>
      <c r="E6345" s="41">
        <v>0</v>
      </c>
      <c r="F6345" s="41">
        <f>SUM(F6333:F6344)</f>
        <v>0</v>
      </c>
      <c r="G6345" s="9" t="str">
        <f t="shared" si="196"/>
        <v/>
      </c>
      <c r="H6345" s="52" t="str">
        <f t="shared" si="197"/>
        <v/>
      </c>
    </row>
    <row r="6346" spans="1:8">
      <c r="B6346" s="1"/>
      <c r="C6346" s="1"/>
      <c r="D6346" s="31"/>
      <c r="E6346" s="31"/>
      <c r="F6346" s="31"/>
      <c r="G6346" s="9" t="str">
        <f t="shared" ref="G6346:G6409" si="198">IF(E6346&lt;0.01,"",IF(E6346&gt;F6346,"BUDGET ERROR - INSUFICIENT",""))</f>
        <v/>
      </c>
      <c r="H6346" s="52" t="str">
        <f t="shared" ref="H6346:H6409" si="199">IF(F6346&lt;0.1,"",IF(D6346=0,"NO ORIGINAL BUDGET",(F6346-D6346)/D6346))</f>
        <v/>
      </c>
    </row>
    <row r="6347" spans="1:8">
      <c r="A6347" s="48" t="str">
        <f>('ANNEXURE B &amp; C'!AS$3)</f>
        <v>440403</v>
      </c>
      <c r="B6347" s="1">
        <v>1030000</v>
      </c>
      <c r="C6347" s="1" t="s">
        <v>16</v>
      </c>
      <c r="D6347" s="31"/>
      <c r="E6347" s="31"/>
      <c r="F6347" s="31"/>
      <c r="G6347" s="9" t="str">
        <f t="shared" si="198"/>
        <v/>
      </c>
      <c r="H6347" s="52" t="str">
        <f t="shared" si="199"/>
        <v/>
      </c>
    </row>
    <row r="6348" spans="1:8">
      <c r="A6348" s="48" t="str">
        <f>('ANNEXURE B &amp; C'!AS$3)</f>
        <v>440403</v>
      </c>
      <c r="B6348" s="2">
        <v>1030001</v>
      </c>
      <c r="C6348" s="2" t="s">
        <v>17</v>
      </c>
      <c r="D6348" s="20">
        <v>0</v>
      </c>
      <c r="E6348" s="20">
        <v>0</v>
      </c>
      <c r="F6348" s="38">
        <f>('ANNEXURE B &amp; C'!AS$25)</f>
        <v>0</v>
      </c>
      <c r="G6348" s="9" t="str">
        <f t="shared" si="198"/>
        <v/>
      </c>
      <c r="H6348" s="52" t="str">
        <f t="shared" si="199"/>
        <v/>
      </c>
    </row>
    <row r="6349" spans="1:8">
      <c r="A6349" s="48" t="str">
        <f>('ANNEXURE B &amp; C'!AS$3)</f>
        <v>440403</v>
      </c>
      <c r="B6349" s="2">
        <v>1030002</v>
      </c>
      <c r="C6349" s="2" t="s">
        <v>18</v>
      </c>
      <c r="D6349" s="20">
        <v>0</v>
      </c>
      <c r="E6349" s="20">
        <v>0</v>
      </c>
      <c r="F6349" s="38">
        <f>('ANNEXURE B &amp; C'!AS$26)</f>
        <v>0</v>
      </c>
      <c r="G6349" s="9" t="str">
        <f t="shared" si="198"/>
        <v/>
      </c>
      <c r="H6349" s="52" t="str">
        <f t="shared" si="199"/>
        <v/>
      </c>
    </row>
    <row r="6350" spans="1:8">
      <c r="A6350" s="48" t="str">
        <f>('ANNEXURE B &amp; C'!AS$3)</f>
        <v>440403</v>
      </c>
      <c r="B6350" s="2">
        <v>1030003</v>
      </c>
      <c r="C6350" s="2" t="s">
        <v>19</v>
      </c>
      <c r="D6350" s="20">
        <v>0</v>
      </c>
      <c r="E6350" s="20">
        <v>0</v>
      </c>
      <c r="F6350" s="38">
        <f>('ANNEXURE B &amp; C'!AS$27)</f>
        <v>0</v>
      </c>
      <c r="G6350" s="9" t="str">
        <f t="shared" si="198"/>
        <v/>
      </c>
      <c r="H6350" s="52" t="str">
        <f t="shared" si="199"/>
        <v/>
      </c>
    </row>
    <row r="6351" spans="1:8">
      <c r="A6351" s="48" t="str">
        <f>('ANNEXURE B &amp; C'!AS$3)</f>
        <v>440403</v>
      </c>
      <c r="B6351" s="2">
        <v>1030004</v>
      </c>
      <c r="C6351" s="2" t="s">
        <v>20</v>
      </c>
      <c r="D6351" s="20">
        <v>0</v>
      </c>
      <c r="E6351" s="20">
        <v>0</v>
      </c>
      <c r="F6351" s="38">
        <f>('ANNEXURE B &amp; C'!AS$28)</f>
        <v>0</v>
      </c>
      <c r="G6351" s="9" t="str">
        <f t="shared" si="198"/>
        <v/>
      </c>
      <c r="H6351" s="52" t="str">
        <f t="shared" si="199"/>
        <v/>
      </c>
    </row>
    <row r="6352" spans="1:8">
      <c r="A6352" s="48" t="str">
        <f>('ANNEXURE B &amp; C'!AS$3)</f>
        <v>440403</v>
      </c>
      <c r="B6352" s="3">
        <v>1039990</v>
      </c>
      <c r="C6352" s="3" t="s">
        <v>21</v>
      </c>
      <c r="D6352" s="39">
        <v>0</v>
      </c>
      <c r="E6352" s="39">
        <v>0</v>
      </c>
      <c r="F6352" s="39">
        <f>SUM(F6348:F6351)</f>
        <v>0</v>
      </c>
      <c r="G6352" s="9" t="str">
        <f t="shared" si="198"/>
        <v/>
      </c>
      <c r="H6352" s="52" t="str">
        <f t="shared" si="199"/>
        <v/>
      </c>
    </row>
    <row r="6353" spans="1:8">
      <c r="B6353" s="1"/>
      <c r="C6353" s="1"/>
      <c r="D6353" s="31"/>
      <c r="E6353" s="31"/>
      <c r="F6353" s="31"/>
      <c r="G6353" s="9" t="str">
        <f t="shared" si="198"/>
        <v/>
      </c>
      <c r="H6353" s="52" t="str">
        <f t="shared" si="199"/>
        <v/>
      </c>
    </row>
    <row r="6354" spans="1:8">
      <c r="A6354" s="48" t="str">
        <f>('ANNEXURE B &amp; C'!AS$3)</f>
        <v>440403</v>
      </c>
      <c r="B6354" s="1">
        <v>1040000</v>
      </c>
      <c r="C6354" s="1" t="s">
        <v>22</v>
      </c>
      <c r="D6354" s="31"/>
      <c r="E6354" s="31"/>
      <c r="F6354" s="31"/>
      <c r="G6354" s="9" t="str">
        <f t="shared" si="198"/>
        <v/>
      </c>
      <c r="H6354" s="52" t="str">
        <f t="shared" si="199"/>
        <v/>
      </c>
    </row>
    <row r="6355" spans="1:8">
      <c r="A6355" s="48" t="str">
        <f>('ANNEXURE B &amp; C'!AS$3)</f>
        <v>440403</v>
      </c>
      <c r="B6355" s="2">
        <v>1040001</v>
      </c>
      <c r="C6355" s="2" t="s">
        <v>23</v>
      </c>
      <c r="D6355" s="20">
        <v>0</v>
      </c>
      <c r="E6355" s="20">
        <v>0</v>
      </c>
      <c r="F6355" s="38">
        <f>('ANNEXURE B &amp; C'!AS$32)</f>
        <v>0</v>
      </c>
      <c r="G6355" s="9" t="str">
        <f t="shared" si="198"/>
        <v/>
      </c>
      <c r="H6355" s="52" t="str">
        <f t="shared" si="199"/>
        <v/>
      </c>
    </row>
    <row r="6356" spans="1:8">
      <c r="A6356" s="48" t="str">
        <f>('ANNEXURE B &amp; C'!AS$3)</f>
        <v>440403</v>
      </c>
      <c r="B6356" s="2">
        <v>1040002</v>
      </c>
      <c r="C6356" s="2" t="s">
        <v>24</v>
      </c>
      <c r="D6356" s="20">
        <v>0</v>
      </c>
      <c r="E6356" s="20">
        <v>0</v>
      </c>
      <c r="F6356" s="38">
        <f>('ANNEXURE B &amp; C'!AS$33)</f>
        <v>0</v>
      </c>
      <c r="G6356" s="9" t="str">
        <f t="shared" si="198"/>
        <v/>
      </c>
      <c r="H6356" s="52" t="str">
        <f t="shared" si="199"/>
        <v/>
      </c>
    </row>
    <row r="6357" spans="1:8">
      <c r="A6357" s="48" t="str">
        <f>('ANNEXURE B &amp; C'!AS$3)</f>
        <v>440403</v>
      </c>
      <c r="B6357" s="2">
        <v>1040003</v>
      </c>
      <c r="C6357" s="2" t="s">
        <v>25</v>
      </c>
      <c r="D6357" s="20">
        <v>0</v>
      </c>
      <c r="E6357" s="20">
        <v>0</v>
      </c>
      <c r="F6357" s="38">
        <f>('ANNEXURE B &amp; C'!AS$34)</f>
        <v>0</v>
      </c>
      <c r="G6357" s="9" t="str">
        <f t="shared" si="198"/>
        <v/>
      </c>
      <c r="H6357" s="52" t="str">
        <f t="shared" si="199"/>
        <v/>
      </c>
    </row>
    <row r="6358" spans="1:8">
      <c r="A6358" s="48" t="str">
        <f>('ANNEXURE B &amp; C'!AS$3)</f>
        <v>440403</v>
      </c>
      <c r="B6358" s="2">
        <v>1040004</v>
      </c>
      <c r="C6358" s="2" t="s">
        <v>26</v>
      </c>
      <c r="D6358" s="20">
        <v>0</v>
      </c>
      <c r="E6358" s="20">
        <v>0</v>
      </c>
      <c r="F6358" s="38">
        <f>('ANNEXURE B &amp; C'!AS$35)</f>
        <v>0</v>
      </c>
      <c r="G6358" s="9" t="str">
        <f t="shared" si="198"/>
        <v/>
      </c>
      <c r="H6358" s="52" t="str">
        <f t="shared" si="199"/>
        <v/>
      </c>
    </row>
    <row r="6359" spans="1:8">
      <c r="A6359" s="48" t="str">
        <f>('ANNEXURE B &amp; C'!AS$3)</f>
        <v>440403</v>
      </c>
      <c r="B6359" s="2">
        <v>1040005</v>
      </c>
      <c r="C6359" s="2" t="s">
        <v>27</v>
      </c>
      <c r="D6359" s="20">
        <v>0</v>
      </c>
      <c r="E6359" s="20">
        <v>0</v>
      </c>
      <c r="F6359" s="38">
        <f>('ANNEXURE B &amp; C'!AS$36)</f>
        <v>0</v>
      </c>
      <c r="G6359" s="9" t="str">
        <f t="shared" si="198"/>
        <v/>
      </c>
      <c r="H6359" s="52" t="str">
        <f t="shared" si="199"/>
        <v/>
      </c>
    </row>
    <row r="6360" spans="1:8">
      <c r="A6360" s="48" t="str">
        <f>('ANNEXURE B &amp; C'!AS$3)</f>
        <v>440403</v>
      </c>
      <c r="B6360" s="2">
        <v>1040006</v>
      </c>
      <c r="C6360" s="2" t="s">
        <v>28</v>
      </c>
      <c r="D6360" s="20">
        <v>0</v>
      </c>
      <c r="E6360" s="20">
        <v>0</v>
      </c>
      <c r="F6360" s="38">
        <f>('ANNEXURE B &amp; C'!AS$37)</f>
        <v>0</v>
      </c>
      <c r="G6360" s="9" t="str">
        <f t="shared" si="198"/>
        <v/>
      </c>
      <c r="H6360" s="52" t="str">
        <f t="shared" si="199"/>
        <v/>
      </c>
    </row>
    <row r="6361" spans="1:8">
      <c r="A6361" s="48" t="str">
        <f>('ANNEXURE B &amp; C'!AS$3)</f>
        <v>440403</v>
      </c>
      <c r="B6361" s="2">
        <v>1040007</v>
      </c>
      <c r="C6361" s="2" t="s">
        <v>29</v>
      </c>
      <c r="D6361" s="20">
        <v>0</v>
      </c>
      <c r="E6361" s="20">
        <v>0</v>
      </c>
      <c r="F6361" s="38">
        <f>('ANNEXURE B &amp; C'!AS$38)</f>
        <v>0</v>
      </c>
      <c r="G6361" s="9" t="str">
        <f t="shared" si="198"/>
        <v/>
      </c>
      <c r="H6361" s="52" t="str">
        <f t="shared" si="199"/>
        <v/>
      </c>
    </row>
    <row r="6362" spans="1:8">
      <c r="A6362" s="48" t="str">
        <f>('ANNEXURE B &amp; C'!AS$3)</f>
        <v>440403</v>
      </c>
      <c r="B6362" s="2">
        <v>1040008</v>
      </c>
      <c r="C6362" s="2" t="s">
        <v>30</v>
      </c>
      <c r="D6362" s="20">
        <v>0</v>
      </c>
      <c r="E6362" s="20">
        <v>0</v>
      </c>
      <c r="F6362" s="38">
        <f>('ANNEXURE B &amp; C'!AS$39)</f>
        <v>0</v>
      </c>
      <c r="G6362" s="9" t="str">
        <f t="shared" si="198"/>
        <v/>
      </c>
      <c r="H6362" s="52" t="str">
        <f t="shared" si="199"/>
        <v/>
      </c>
    </row>
    <row r="6363" spans="1:8">
      <c r="A6363" s="48" t="str">
        <f>('ANNEXURE B &amp; C'!AS$3)</f>
        <v>440403</v>
      </c>
      <c r="B6363" s="3">
        <v>1049990</v>
      </c>
      <c r="C6363" s="3" t="s">
        <v>31</v>
      </c>
      <c r="D6363" s="39">
        <v>0</v>
      </c>
      <c r="E6363" s="39">
        <v>0</v>
      </c>
      <c r="F6363" s="39">
        <f>SUM(F6355:F6362)</f>
        <v>0</v>
      </c>
      <c r="G6363" s="9" t="str">
        <f t="shared" si="198"/>
        <v/>
      </c>
      <c r="H6363" s="52" t="str">
        <f t="shared" si="199"/>
        <v/>
      </c>
    </row>
    <row r="6364" spans="1:8">
      <c r="B6364" s="1"/>
      <c r="C6364" s="1"/>
      <c r="D6364" s="31"/>
      <c r="E6364" s="31"/>
      <c r="F6364" s="31"/>
      <c r="G6364" s="9" t="str">
        <f t="shared" si="198"/>
        <v/>
      </c>
      <c r="H6364" s="52" t="str">
        <f t="shared" si="199"/>
        <v/>
      </c>
    </row>
    <row r="6365" spans="1:8" ht="15.75" thickBot="1">
      <c r="A6365" s="48" t="str">
        <f>('ANNEXURE B &amp; C'!AS$3)</f>
        <v>440403</v>
      </c>
      <c r="B6365" s="4">
        <v>1049995</v>
      </c>
      <c r="C6365" s="4" t="s">
        <v>32</v>
      </c>
      <c r="D6365" s="40">
        <v>0</v>
      </c>
      <c r="E6365" s="40">
        <v>0</v>
      </c>
      <c r="F6365" s="40">
        <f>SUM(F6363+F6352+F6345)</f>
        <v>0</v>
      </c>
      <c r="G6365" s="9" t="str">
        <f t="shared" si="198"/>
        <v/>
      </c>
      <c r="H6365" s="52" t="str">
        <f t="shared" si="199"/>
        <v/>
      </c>
    </row>
    <row r="6366" spans="1:8" ht="15.75" thickTop="1">
      <c r="B6366" s="1"/>
      <c r="C6366" s="1"/>
      <c r="D6366" s="31"/>
      <c r="E6366" s="31"/>
      <c r="F6366" s="31"/>
      <c r="G6366" s="9" t="str">
        <f t="shared" si="198"/>
        <v/>
      </c>
      <c r="H6366" s="52" t="str">
        <f t="shared" si="199"/>
        <v/>
      </c>
    </row>
    <row r="6367" spans="1:8">
      <c r="A6367" s="48" t="str">
        <f>('ANNEXURE B &amp; C'!AS$3)</f>
        <v>440403</v>
      </c>
      <c r="B6367" s="1">
        <v>1050000</v>
      </c>
      <c r="C6367" s="1" t="s">
        <v>33</v>
      </c>
      <c r="D6367" s="31"/>
      <c r="E6367" s="31"/>
      <c r="F6367" s="31"/>
      <c r="G6367" s="9" t="str">
        <f t="shared" si="198"/>
        <v/>
      </c>
      <c r="H6367" s="52" t="str">
        <f t="shared" si="199"/>
        <v/>
      </c>
    </row>
    <row r="6368" spans="1:8">
      <c r="B6368" s="1"/>
      <c r="C6368" s="1"/>
      <c r="D6368" s="31"/>
      <c r="E6368" s="31"/>
      <c r="F6368" s="31"/>
      <c r="G6368" s="9" t="str">
        <f t="shared" si="198"/>
        <v/>
      </c>
      <c r="H6368" s="52" t="str">
        <f t="shared" si="199"/>
        <v/>
      </c>
    </row>
    <row r="6369" spans="1:8">
      <c r="A6369" s="48" t="str">
        <f>('ANNEXURE B &amp; C'!AS$3)</f>
        <v>440403</v>
      </c>
      <c r="B6369" s="1">
        <v>1060000</v>
      </c>
      <c r="C6369" s="1" t="s">
        <v>34</v>
      </c>
      <c r="D6369" s="31"/>
      <c r="E6369" s="31"/>
      <c r="F6369" s="31"/>
      <c r="G6369" s="9" t="str">
        <f t="shared" si="198"/>
        <v/>
      </c>
      <c r="H6369" s="52" t="str">
        <f t="shared" si="199"/>
        <v/>
      </c>
    </row>
    <row r="6370" spans="1:8">
      <c r="A6370" s="48" t="str">
        <f>('ANNEXURE B &amp; C'!AS$3)</f>
        <v>440403</v>
      </c>
      <c r="B6370" s="2">
        <v>1060001</v>
      </c>
      <c r="C6370" s="2" t="s">
        <v>35</v>
      </c>
      <c r="D6370" s="20">
        <v>0</v>
      </c>
      <c r="E6370" s="20">
        <v>0</v>
      </c>
      <c r="F6370" s="38">
        <f>('ANNEXURE B &amp; C'!AS$47)</f>
        <v>0</v>
      </c>
      <c r="G6370" s="9" t="str">
        <f t="shared" si="198"/>
        <v/>
      </c>
      <c r="H6370" s="52" t="str">
        <f t="shared" si="199"/>
        <v/>
      </c>
    </row>
    <row r="6371" spans="1:8">
      <c r="A6371" s="48" t="str">
        <f>('ANNEXURE B &amp; C'!AS$3)</f>
        <v>440403</v>
      </c>
      <c r="B6371" s="2">
        <v>1060003</v>
      </c>
      <c r="C6371" s="2" t="s">
        <v>36</v>
      </c>
      <c r="D6371" s="20">
        <v>0</v>
      </c>
      <c r="E6371" s="20">
        <v>0</v>
      </c>
      <c r="F6371" s="38">
        <f>('ANNEXURE B &amp; C'!AS$48)</f>
        <v>0</v>
      </c>
      <c r="G6371" s="9" t="str">
        <f t="shared" si="198"/>
        <v/>
      </c>
      <c r="H6371" s="52" t="str">
        <f t="shared" si="199"/>
        <v/>
      </c>
    </row>
    <row r="6372" spans="1:8">
      <c r="A6372" s="48" t="str">
        <f>('ANNEXURE B &amp; C'!AS$3)</f>
        <v>440403</v>
      </c>
      <c r="B6372" s="2">
        <v>1060090</v>
      </c>
      <c r="C6372" s="2" t="s">
        <v>37</v>
      </c>
      <c r="D6372" s="20">
        <v>0</v>
      </c>
      <c r="E6372" s="20">
        <v>0</v>
      </c>
      <c r="F6372" s="38">
        <f>('ANNEXURE B &amp; C'!AS$49)</f>
        <v>0</v>
      </c>
      <c r="G6372" s="9" t="str">
        <f t="shared" si="198"/>
        <v/>
      </c>
      <c r="H6372" s="52" t="str">
        <f t="shared" si="199"/>
        <v/>
      </c>
    </row>
    <row r="6373" spans="1:8">
      <c r="A6373" s="48" t="str">
        <f>('ANNEXURE B &amp; C'!AS$3)</f>
        <v>440403</v>
      </c>
      <c r="B6373" s="2">
        <v>1060100</v>
      </c>
      <c r="C6373" s="2" t="s">
        <v>38</v>
      </c>
      <c r="D6373" s="20">
        <v>0</v>
      </c>
      <c r="E6373" s="20">
        <v>0</v>
      </c>
      <c r="F6373" s="38">
        <f>('ANNEXURE B &amp; C'!AS$50)</f>
        <v>0</v>
      </c>
      <c r="G6373" s="9" t="str">
        <f t="shared" si="198"/>
        <v/>
      </c>
      <c r="H6373" s="52" t="str">
        <f t="shared" si="199"/>
        <v/>
      </c>
    </row>
    <row r="6374" spans="1:8">
      <c r="A6374" s="48" t="str">
        <f>('ANNEXURE B &amp; C'!AS$3)</f>
        <v>440403</v>
      </c>
      <c r="B6374" s="2">
        <v>1060200</v>
      </c>
      <c r="C6374" s="2" t="s">
        <v>39</v>
      </c>
      <c r="D6374" s="20">
        <v>0</v>
      </c>
      <c r="E6374" s="20">
        <v>0</v>
      </c>
      <c r="F6374" s="38">
        <f>('ANNEXURE B &amp; C'!AS$51)</f>
        <v>0</v>
      </c>
      <c r="G6374" s="9" t="str">
        <f t="shared" si="198"/>
        <v/>
      </c>
      <c r="H6374" s="52" t="str">
        <f t="shared" si="199"/>
        <v/>
      </c>
    </row>
    <row r="6375" spans="1:8">
      <c r="A6375" s="48" t="str">
        <f>('ANNEXURE B &amp; C'!AS$3)</f>
        <v>440403</v>
      </c>
      <c r="B6375" s="2">
        <v>1060201</v>
      </c>
      <c r="C6375" s="2" t="s">
        <v>40</v>
      </c>
      <c r="D6375" s="20">
        <v>0</v>
      </c>
      <c r="E6375" s="20">
        <v>0</v>
      </c>
      <c r="F6375" s="38">
        <f>('ANNEXURE B &amp; C'!AS$52)</f>
        <v>0</v>
      </c>
      <c r="G6375" s="9" t="str">
        <f t="shared" si="198"/>
        <v/>
      </c>
      <c r="H6375" s="52" t="str">
        <f t="shared" si="199"/>
        <v/>
      </c>
    </row>
    <row r="6376" spans="1:8">
      <c r="A6376" s="48" t="str">
        <f>('ANNEXURE B &amp; C'!AS$3)</f>
        <v>440403</v>
      </c>
      <c r="B6376" s="2">
        <v>1060204</v>
      </c>
      <c r="C6376" s="2" t="s">
        <v>41</v>
      </c>
      <c r="D6376" s="20">
        <v>1110000</v>
      </c>
      <c r="E6376" s="20">
        <v>881621.17</v>
      </c>
      <c r="F6376" s="38">
        <f>('ANNEXURE B &amp; C'!AS$53)</f>
        <v>1832400</v>
      </c>
      <c r="G6376" s="9" t="str">
        <f t="shared" si="198"/>
        <v/>
      </c>
      <c r="H6376" s="52">
        <f t="shared" si="199"/>
        <v>0.65081081081081082</v>
      </c>
    </row>
    <row r="6377" spans="1:8">
      <c r="A6377" s="48" t="str">
        <f>('ANNEXURE B &amp; C'!AS$3)</f>
        <v>440403</v>
      </c>
      <c r="B6377" s="2">
        <v>1060205</v>
      </c>
      <c r="C6377" s="2" t="s">
        <v>42</v>
      </c>
      <c r="D6377" s="20">
        <v>0</v>
      </c>
      <c r="E6377" s="20">
        <v>0</v>
      </c>
      <c r="F6377" s="38">
        <f>('ANNEXURE B &amp; C'!AS$54)</f>
        <v>0</v>
      </c>
      <c r="G6377" s="9" t="str">
        <f t="shared" si="198"/>
        <v/>
      </c>
      <c r="H6377" s="52" t="str">
        <f t="shared" si="199"/>
        <v/>
      </c>
    </row>
    <row r="6378" spans="1:8">
      <c r="A6378" s="48" t="str">
        <f>('ANNEXURE B &amp; C'!AS$3)</f>
        <v>440403</v>
      </c>
      <c r="B6378" s="2">
        <v>1060207</v>
      </c>
      <c r="C6378" s="2" t="s">
        <v>43</v>
      </c>
      <c r="D6378" s="20">
        <v>0</v>
      </c>
      <c r="E6378" s="20">
        <v>0</v>
      </c>
      <c r="F6378" s="38">
        <f>('ANNEXURE B &amp; C'!AS$55)</f>
        <v>0</v>
      </c>
      <c r="G6378" s="9" t="str">
        <f t="shared" si="198"/>
        <v/>
      </c>
      <c r="H6378" s="52" t="str">
        <f t="shared" si="199"/>
        <v/>
      </c>
    </row>
    <row r="6379" spans="1:8">
      <c r="A6379" s="48" t="str">
        <f>('ANNEXURE B &amp; C'!AS$3)</f>
        <v>440403</v>
      </c>
      <c r="B6379" s="2">
        <v>1060208</v>
      </c>
      <c r="C6379" s="2" t="s">
        <v>44</v>
      </c>
      <c r="D6379" s="20">
        <v>20000</v>
      </c>
      <c r="E6379" s="20">
        <v>0</v>
      </c>
      <c r="F6379" s="38">
        <f>('ANNEXURE B &amp; C'!AS$56)</f>
        <v>0</v>
      </c>
      <c r="G6379" s="9" t="str">
        <f t="shared" si="198"/>
        <v/>
      </c>
      <c r="H6379" s="52" t="str">
        <f t="shared" si="199"/>
        <v/>
      </c>
    </row>
    <row r="6380" spans="1:8">
      <c r="A6380" s="48" t="str">
        <f>('ANNEXURE B &amp; C'!AS$3)</f>
        <v>440403</v>
      </c>
      <c r="B6380" s="2">
        <v>1060209</v>
      </c>
      <c r="C6380" s="2" t="s">
        <v>45</v>
      </c>
      <c r="D6380" s="20">
        <v>0</v>
      </c>
      <c r="E6380" s="20">
        <v>0</v>
      </c>
      <c r="F6380" s="38">
        <f>('ANNEXURE B &amp; C'!AS$57)</f>
        <v>0</v>
      </c>
      <c r="G6380" s="9" t="str">
        <f t="shared" si="198"/>
        <v/>
      </c>
      <c r="H6380" s="52" t="str">
        <f t="shared" si="199"/>
        <v/>
      </c>
    </row>
    <row r="6381" spans="1:8">
      <c r="A6381" s="48" t="str">
        <f>('ANNEXURE B &amp; C'!AS$3)</f>
        <v>440403</v>
      </c>
      <c r="B6381" s="2">
        <v>1060210</v>
      </c>
      <c r="C6381" s="2" t="s">
        <v>46</v>
      </c>
      <c r="D6381" s="20">
        <v>5000</v>
      </c>
      <c r="E6381" s="20">
        <v>0</v>
      </c>
      <c r="F6381" s="38">
        <f>('ANNEXURE B &amp; C'!AS$58)</f>
        <v>0</v>
      </c>
      <c r="G6381" s="9" t="str">
        <f t="shared" si="198"/>
        <v/>
      </c>
      <c r="H6381" s="52" t="str">
        <f t="shared" si="199"/>
        <v/>
      </c>
    </row>
    <row r="6382" spans="1:8">
      <c r="A6382" s="48" t="str">
        <f>('ANNEXURE B &amp; C'!AS$3)</f>
        <v>440403</v>
      </c>
      <c r="B6382" s="2">
        <v>1060303</v>
      </c>
      <c r="C6382" s="2" t="s">
        <v>47</v>
      </c>
      <c r="D6382" s="20">
        <v>0</v>
      </c>
      <c r="E6382" s="20">
        <v>0</v>
      </c>
      <c r="F6382" s="38">
        <f>('ANNEXURE B &amp; C'!AS$59)</f>
        <v>0</v>
      </c>
      <c r="G6382" s="9" t="str">
        <f t="shared" si="198"/>
        <v/>
      </c>
      <c r="H6382" s="52" t="str">
        <f t="shared" si="199"/>
        <v/>
      </c>
    </row>
    <row r="6383" spans="1:8">
      <c r="A6383" s="48" t="str">
        <f>('ANNEXURE B &amp; C'!AS$3)</f>
        <v>440403</v>
      </c>
      <c r="B6383" s="2">
        <v>1060304</v>
      </c>
      <c r="C6383" s="2" t="s">
        <v>48</v>
      </c>
      <c r="D6383" s="20">
        <v>0</v>
      </c>
      <c r="E6383" s="20">
        <v>0</v>
      </c>
      <c r="F6383" s="38">
        <f>('ANNEXURE B &amp; C'!AS$60)</f>
        <v>0</v>
      </c>
      <c r="G6383" s="9" t="str">
        <f t="shared" si="198"/>
        <v/>
      </c>
      <c r="H6383" s="52" t="str">
        <f t="shared" si="199"/>
        <v/>
      </c>
    </row>
    <row r="6384" spans="1:8">
      <c r="A6384" s="48" t="str">
        <f>('ANNEXURE B &amp; C'!AS$3)</f>
        <v>440403</v>
      </c>
      <c r="B6384" s="2">
        <v>1060305</v>
      </c>
      <c r="C6384" s="2" t="s">
        <v>49</v>
      </c>
      <c r="D6384" s="20">
        <v>0</v>
      </c>
      <c r="E6384" s="20">
        <v>0</v>
      </c>
      <c r="F6384" s="38">
        <f>('ANNEXURE B &amp; C'!AS$61)</f>
        <v>0</v>
      </c>
      <c r="G6384" s="9" t="str">
        <f t="shared" si="198"/>
        <v/>
      </c>
      <c r="H6384" s="52" t="str">
        <f t="shared" si="199"/>
        <v/>
      </c>
    </row>
    <row r="6385" spans="1:8">
      <c r="A6385" s="48" t="str">
        <f>('ANNEXURE B &amp; C'!AS$3)</f>
        <v>440403</v>
      </c>
      <c r="B6385" s="2">
        <v>1060400</v>
      </c>
      <c r="C6385" s="2" t="s">
        <v>50</v>
      </c>
      <c r="D6385" s="20">
        <v>4046250</v>
      </c>
      <c r="E6385" s="20">
        <v>10418.69</v>
      </c>
      <c r="F6385" s="38">
        <f>('ANNEXURE B &amp; C'!AS$62)</f>
        <v>2958883</v>
      </c>
      <c r="G6385" s="9" t="str">
        <f t="shared" si="198"/>
        <v/>
      </c>
      <c r="H6385" s="52">
        <f t="shared" si="199"/>
        <v>-0.26873450725980846</v>
      </c>
    </row>
    <row r="6386" spans="1:8">
      <c r="A6386" s="48" t="str">
        <f>('ANNEXURE B &amp; C'!AS$3)</f>
        <v>440403</v>
      </c>
      <c r="B6386" s="2">
        <v>1060401</v>
      </c>
      <c r="C6386" s="2" t="s">
        <v>51</v>
      </c>
      <c r="D6386" s="20">
        <v>0</v>
      </c>
      <c r="E6386" s="20">
        <v>0</v>
      </c>
      <c r="F6386" s="38">
        <f>('ANNEXURE B &amp; C'!AS$63)</f>
        <v>0</v>
      </c>
      <c r="G6386" s="9" t="str">
        <f t="shared" si="198"/>
        <v/>
      </c>
      <c r="H6386" s="52" t="str">
        <f t="shared" si="199"/>
        <v/>
      </c>
    </row>
    <row r="6387" spans="1:8">
      <c r="A6387" s="48" t="str">
        <f>('ANNEXURE B &amp; C'!AS$3)</f>
        <v>440403</v>
      </c>
      <c r="B6387" s="2">
        <v>1060402</v>
      </c>
      <c r="C6387" s="2" t="s">
        <v>52</v>
      </c>
      <c r="D6387" s="20">
        <v>10000</v>
      </c>
      <c r="E6387" s="20">
        <v>0</v>
      </c>
      <c r="F6387" s="38">
        <f>('ANNEXURE B &amp; C'!AS$64)</f>
        <v>0</v>
      </c>
      <c r="G6387" s="9" t="str">
        <f t="shared" si="198"/>
        <v/>
      </c>
      <c r="H6387" s="52" t="str">
        <f t="shared" si="199"/>
        <v/>
      </c>
    </row>
    <row r="6388" spans="1:8">
      <c r="A6388" s="48" t="str">
        <f>('ANNEXURE B &amp; C'!AS$3)</f>
        <v>440403</v>
      </c>
      <c r="B6388" s="2">
        <v>1060403</v>
      </c>
      <c r="C6388" s="2" t="s">
        <v>53</v>
      </c>
      <c r="D6388" s="20">
        <v>0</v>
      </c>
      <c r="E6388" s="20">
        <v>0</v>
      </c>
      <c r="F6388" s="38">
        <f>('ANNEXURE B &amp; C'!AS$65)</f>
        <v>0</v>
      </c>
      <c r="G6388" s="9" t="str">
        <f t="shared" si="198"/>
        <v/>
      </c>
      <c r="H6388" s="52" t="str">
        <f t="shared" si="199"/>
        <v/>
      </c>
    </row>
    <row r="6389" spans="1:8">
      <c r="A6389" s="48" t="str">
        <f>('ANNEXURE B &amp; C'!AS$3)</f>
        <v>440403</v>
      </c>
      <c r="B6389" s="2">
        <v>1060404</v>
      </c>
      <c r="C6389" s="2" t="s">
        <v>54</v>
      </c>
      <c r="D6389" s="20">
        <v>0</v>
      </c>
      <c r="E6389" s="20">
        <v>0</v>
      </c>
      <c r="F6389" s="38">
        <f>('ANNEXURE B &amp; C'!AS$66)</f>
        <v>0</v>
      </c>
      <c r="G6389" s="9" t="str">
        <f t="shared" si="198"/>
        <v/>
      </c>
      <c r="H6389" s="52" t="str">
        <f t="shared" si="199"/>
        <v/>
      </c>
    </row>
    <row r="6390" spans="1:8">
      <c r="A6390" s="48" t="str">
        <f>('ANNEXURE B &amp; C'!AS$3)</f>
        <v>440403</v>
      </c>
      <c r="B6390" s="2">
        <v>1060405</v>
      </c>
      <c r="C6390" s="2" t="s">
        <v>55</v>
      </c>
      <c r="D6390" s="20">
        <v>0</v>
      </c>
      <c r="E6390" s="20">
        <v>0</v>
      </c>
      <c r="F6390" s="38">
        <f>('ANNEXURE B &amp; C'!AS$67)</f>
        <v>0</v>
      </c>
      <c r="G6390" s="9" t="str">
        <f t="shared" si="198"/>
        <v/>
      </c>
      <c r="H6390" s="52" t="str">
        <f t="shared" si="199"/>
        <v/>
      </c>
    </row>
    <row r="6391" spans="1:8">
      <c r="A6391" s="48" t="str">
        <f>('ANNEXURE B &amp; C'!AS$3)</f>
        <v>440403</v>
      </c>
      <c r="B6391" s="2">
        <v>1060601</v>
      </c>
      <c r="C6391" s="2" t="s">
        <v>56</v>
      </c>
      <c r="D6391" s="20">
        <v>0</v>
      </c>
      <c r="E6391" s="20">
        <v>0</v>
      </c>
      <c r="F6391" s="38">
        <f>('ANNEXURE B &amp; C'!AS$68)</f>
        <v>0</v>
      </c>
      <c r="G6391" s="9" t="str">
        <f t="shared" si="198"/>
        <v/>
      </c>
      <c r="H6391" s="52" t="str">
        <f t="shared" si="199"/>
        <v/>
      </c>
    </row>
    <row r="6392" spans="1:8">
      <c r="A6392" s="48" t="str">
        <f>('ANNEXURE B &amp; C'!AS$3)</f>
        <v>440403</v>
      </c>
      <c r="B6392" s="2">
        <v>1060701</v>
      </c>
      <c r="C6392" s="2" t="s">
        <v>57</v>
      </c>
      <c r="D6392" s="20">
        <v>0</v>
      </c>
      <c r="E6392" s="20">
        <v>0</v>
      </c>
      <c r="F6392" s="38">
        <f>('ANNEXURE B &amp; C'!AS$69)</f>
        <v>0</v>
      </c>
      <c r="G6392" s="9" t="str">
        <f t="shared" si="198"/>
        <v/>
      </c>
      <c r="H6392" s="52" t="str">
        <f t="shared" si="199"/>
        <v/>
      </c>
    </row>
    <row r="6393" spans="1:8">
      <c r="A6393" s="48" t="str">
        <f>('ANNEXURE B &amp; C'!AS$3)</f>
        <v>440403</v>
      </c>
      <c r="B6393" s="2">
        <v>1060702</v>
      </c>
      <c r="C6393" s="2" t="s">
        <v>58</v>
      </c>
      <c r="D6393" s="20">
        <v>0</v>
      </c>
      <c r="E6393" s="20">
        <v>0</v>
      </c>
      <c r="F6393" s="38">
        <f>('ANNEXURE B &amp; C'!AS$70)</f>
        <v>0</v>
      </c>
      <c r="G6393" s="9" t="str">
        <f t="shared" si="198"/>
        <v/>
      </c>
      <c r="H6393" s="52" t="str">
        <f t="shared" si="199"/>
        <v/>
      </c>
    </row>
    <row r="6394" spans="1:8">
      <c r="A6394" s="48" t="str">
        <f>('ANNEXURE B &amp; C'!AS$3)</f>
        <v>440403</v>
      </c>
      <c r="B6394" s="2">
        <v>1061101</v>
      </c>
      <c r="C6394" s="2" t="s">
        <v>59</v>
      </c>
      <c r="D6394" s="20">
        <v>0</v>
      </c>
      <c r="E6394" s="20">
        <v>0</v>
      </c>
      <c r="F6394" s="38">
        <f>('ANNEXURE B &amp; C'!AS$71)</f>
        <v>0</v>
      </c>
      <c r="G6394" s="9" t="str">
        <f t="shared" si="198"/>
        <v/>
      </c>
      <c r="H6394" s="52" t="str">
        <f t="shared" si="199"/>
        <v/>
      </c>
    </row>
    <row r="6395" spans="1:8">
      <c r="A6395" s="48" t="str">
        <f>('ANNEXURE B &amp; C'!AS$3)</f>
        <v>440403</v>
      </c>
      <c r="B6395" s="2">
        <v>1061102</v>
      </c>
      <c r="C6395" s="2" t="s">
        <v>60</v>
      </c>
      <c r="D6395" s="20">
        <v>22000</v>
      </c>
      <c r="E6395" s="20">
        <v>16178.4</v>
      </c>
      <c r="F6395" s="38">
        <f>('ANNEXURE B &amp; C'!AS$72)</f>
        <v>22000</v>
      </c>
      <c r="G6395" s="9" t="str">
        <f t="shared" si="198"/>
        <v/>
      </c>
      <c r="H6395" s="52">
        <f t="shared" si="199"/>
        <v>0</v>
      </c>
    </row>
    <row r="6396" spans="1:8">
      <c r="A6396" s="48" t="str">
        <f>('ANNEXURE B &amp; C'!AS$3)</f>
        <v>440403</v>
      </c>
      <c r="B6396" s="2">
        <v>1061104</v>
      </c>
      <c r="C6396" s="2" t="s">
        <v>61</v>
      </c>
      <c r="D6396" s="20">
        <v>0</v>
      </c>
      <c r="E6396" s="20">
        <v>0</v>
      </c>
      <c r="F6396" s="38">
        <f>('ANNEXURE B &amp; C'!AS$73)</f>
        <v>0</v>
      </c>
      <c r="G6396" s="9" t="str">
        <f t="shared" si="198"/>
        <v/>
      </c>
      <c r="H6396" s="52" t="str">
        <f t="shared" si="199"/>
        <v/>
      </c>
    </row>
    <row r="6397" spans="1:8">
      <c r="A6397" s="48" t="str">
        <f>('ANNEXURE B &amp; C'!AS$3)</f>
        <v>440403</v>
      </c>
      <c r="B6397" s="2">
        <v>1061106</v>
      </c>
      <c r="C6397" s="2" t="s">
        <v>62</v>
      </c>
      <c r="D6397" s="20">
        <v>0</v>
      </c>
      <c r="E6397" s="20">
        <v>0</v>
      </c>
      <c r="F6397" s="38">
        <f>('ANNEXURE B &amp; C'!AS$74)</f>
        <v>0</v>
      </c>
      <c r="G6397" s="9" t="str">
        <f t="shared" si="198"/>
        <v/>
      </c>
      <c r="H6397" s="52" t="str">
        <f t="shared" si="199"/>
        <v/>
      </c>
    </row>
    <row r="6398" spans="1:8">
      <c r="A6398" s="48" t="str">
        <f>('ANNEXURE B &amp; C'!AS$3)</f>
        <v>440403</v>
      </c>
      <c r="B6398" s="2">
        <v>1061201</v>
      </c>
      <c r="C6398" s="2" t="s">
        <v>63</v>
      </c>
      <c r="D6398" s="20">
        <v>0</v>
      </c>
      <c r="E6398" s="20">
        <v>0</v>
      </c>
      <c r="F6398" s="38">
        <f>('ANNEXURE B &amp; C'!AS$75)</f>
        <v>0</v>
      </c>
      <c r="G6398" s="9" t="str">
        <f t="shared" si="198"/>
        <v/>
      </c>
      <c r="H6398" s="52" t="str">
        <f t="shared" si="199"/>
        <v/>
      </c>
    </row>
    <row r="6399" spans="1:8">
      <c r="A6399" s="48" t="str">
        <f>('ANNEXURE B &amp; C'!AS$3)</f>
        <v>440403</v>
      </c>
      <c r="B6399" s="2">
        <v>1061203</v>
      </c>
      <c r="C6399" s="2" t="s">
        <v>64</v>
      </c>
      <c r="D6399" s="20">
        <v>0</v>
      </c>
      <c r="E6399" s="20">
        <v>0</v>
      </c>
      <c r="F6399" s="38">
        <f>('ANNEXURE B &amp; C'!AS$76)</f>
        <v>0</v>
      </c>
      <c r="G6399" s="9" t="str">
        <f t="shared" si="198"/>
        <v/>
      </c>
      <c r="H6399" s="52" t="str">
        <f t="shared" si="199"/>
        <v/>
      </c>
    </row>
    <row r="6400" spans="1:8">
      <c r="A6400" s="48" t="str">
        <f>('ANNEXURE B &amp; C'!AS$3)</f>
        <v>440403</v>
      </c>
      <c r="B6400" s="2">
        <v>1061204</v>
      </c>
      <c r="C6400" s="2" t="s">
        <v>65</v>
      </c>
      <c r="D6400" s="20">
        <v>0</v>
      </c>
      <c r="E6400" s="20">
        <v>0</v>
      </c>
      <c r="F6400" s="38">
        <f>('ANNEXURE B &amp; C'!AS$77)</f>
        <v>0</v>
      </c>
      <c r="G6400" s="9" t="str">
        <f t="shared" si="198"/>
        <v/>
      </c>
      <c r="H6400" s="52" t="str">
        <f t="shared" si="199"/>
        <v/>
      </c>
    </row>
    <row r="6401" spans="1:8">
      <c r="A6401" s="48" t="str">
        <f>('ANNEXURE B &amp; C'!AS$3)</f>
        <v>440403</v>
      </c>
      <c r="B6401" s="2">
        <v>1061501</v>
      </c>
      <c r="C6401" s="2" t="s">
        <v>66</v>
      </c>
      <c r="D6401" s="20">
        <v>0</v>
      </c>
      <c r="E6401" s="20">
        <v>0</v>
      </c>
      <c r="F6401" s="38">
        <f>('ANNEXURE B &amp; C'!AS$78)</f>
        <v>0</v>
      </c>
      <c r="G6401" s="9" t="str">
        <f t="shared" si="198"/>
        <v/>
      </c>
      <c r="H6401" s="52" t="str">
        <f t="shared" si="199"/>
        <v/>
      </c>
    </row>
    <row r="6402" spans="1:8">
      <c r="A6402" s="48" t="str">
        <f>('ANNEXURE B &amp; C'!AS$3)</f>
        <v>440403</v>
      </c>
      <c r="B6402" s="2">
        <v>1061502</v>
      </c>
      <c r="C6402" s="2" t="s">
        <v>67</v>
      </c>
      <c r="D6402" s="20">
        <v>0</v>
      </c>
      <c r="E6402" s="20">
        <v>0</v>
      </c>
      <c r="F6402" s="38">
        <f>('ANNEXURE B &amp; C'!AS$79)</f>
        <v>0</v>
      </c>
      <c r="G6402" s="9" t="str">
        <f t="shared" si="198"/>
        <v/>
      </c>
      <c r="H6402" s="52" t="str">
        <f t="shared" si="199"/>
        <v/>
      </c>
    </row>
    <row r="6403" spans="1:8">
      <c r="A6403" s="48" t="str">
        <f>('ANNEXURE B &amp; C'!AS$3)</f>
        <v>440403</v>
      </c>
      <c r="B6403" s="2">
        <v>1061507</v>
      </c>
      <c r="C6403" s="2" t="s">
        <v>68</v>
      </c>
      <c r="D6403" s="20">
        <v>0</v>
      </c>
      <c r="E6403" s="20">
        <v>0</v>
      </c>
      <c r="F6403" s="38">
        <f>('ANNEXURE B &amp; C'!AS$80)</f>
        <v>0</v>
      </c>
      <c r="G6403" s="9" t="str">
        <f t="shared" si="198"/>
        <v/>
      </c>
      <c r="H6403" s="52" t="str">
        <f t="shared" si="199"/>
        <v/>
      </c>
    </row>
    <row r="6404" spans="1:8">
      <c r="A6404" s="48" t="str">
        <f>('ANNEXURE B &amp; C'!AS$3)</f>
        <v>440403</v>
      </c>
      <c r="B6404" s="2">
        <v>1061508</v>
      </c>
      <c r="C6404" s="2" t="s">
        <v>69</v>
      </c>
      <c r="D6404" s="20">
        <v>0</v>
      </c>
      <c r="E6404" s="20">
        <v>0</v>
      </c>
      <c r="F6404" s="38">
        <f>('ANNEXURE B &amp; C'!AS$81)</f>
        <v>0</v>
      </c>
      <c r="G6404" s="9" t="str">
        <f t="shared" si="198"/>
        <v/>
      </c>
      <c r="H6404" s="52" t="str">
        <f t="shared" si="199"/>
        <v/>
      </c>
    </row>
    <row r="6405" spans="1:8">
      <c r="A6405" s="48" t="str">
        <f>('ANNEXURE B &amp; C'!AS$3)</f>
        <v>440403</v>
      </c>
      <c r="B6405" s="2">
        <v>1061701</v>
      </c>
      <c r="C6405" s="2" t="s">
        <v>70</v>
      </c>
      <c r="D6405" s="20">
        <v>2540160</v>
      </c>
      <c r="E6405" s="20">
        <v>2098314</v>
      </c>
      <c r="F6405" s="38">
        <f>('ANNEXURE B &amp; C'!AS$82)</f>
        <v>5185951</v>
      </c>
      <c r="G6405" s="9" t="str">
        <f t="shared" si="198"/>
        <v/>
      </c>
      <c r="H6405" s="52">
        <f t="shared" si="199"/>
        <v>1.0415843883849836</v>
      </c>
    </row>
    <row r="6406" spans="1:8">
      <c r="A6406" s="48" t="str">
        <f>('ANNEXURE B &amp; C'!AS$3)</f>
        <v>440403</v>
      </c>
      <c r="B6406" s="2">
        <v>1061705</v>
      </c>
      <c r="C6406" s="2" t="s">
        <v>71</v>
      </c>
      <c r="D6406" s="20">
        <v>0</v>
      </c>
      <c r="E6406" s="20">
        <v>0</v>
      </c>
      <c r="F6406" s="38">
        <f>('ANNEXURE B &amp; C'!AS$83)</f>
        <v>0</v>
      </c>
      <c r="G6406" s="9" t="str">
        <f t="shared" si="198"/>
        <v/>
      </c>
      <c r="H6406" s="52" t="str">
        <f t="shared" si="199"/>
        <v/>
      </c>
    </row>
    <row r="6407" spans="1:8">
      <c r="A6407" s="48" t="str">
        <f>('ANNEXURE B &amp; C'!AS$3)</f>
        <v>440403</v>
      </c>
      <c r="B6407" s="2">
        <v>1061799</v>
      </c>
      <c r="C6407" s="2" t="s">
        <v>72</v>
      </c>
      <c r="D6407" s="20">
        <v>10000</v>
      </c>
      <c r="E6407" s="20">
        <v>241.23</v>
      </c>
      <c r="F6407" s="38">
        <f>('ANNEXURE B &amp; C'!AS$84)</f>
        <v>242</v>
      </c>
      <c r="G6407" s="9" t="str">
        <f t="shared" si="198"/>
        <v/>
      </c>
      <c r="H6407" s="52">
        <f t="shared" si="199"/>
        <v>-0.9758</v>
      </c>
    </row>
    <row r="6408" spans="1:8">
      <c r="A6408" s="48" t="str">
        <f>('ANNEXURE B &amp; C'!AS$3)</f>
        <v>440403</v>
      </c>
      <c r="B6408" s="2">
        <v>1061800</v>
      </c>
      <c r="C6408" s="2" t="s">
        <v>73</v>
      </c>
      <c r="D6408" s="20">
        <v>10000</v>
      </c>
      <c r="E6408" s="20">
        <v>25.09</v>
      </c>
      <c r="F6408" s="38">
        <f>('ANNEXURE B &amp; C'!AS$85)</f>
        <v>26</v>
      </c>
      <c r="G6408" s="9" t="str">
        <f t="shared" si="198"/>
        <v/>
      </c>
      <c r="H6408" s="52">
        <f t="shared" si="199"/>
        <v>-0.99739999999999995</v>
      </c>
    </row>
    <row r="6409" spans="1:8">
      <c r="A6409" s="48" t="str">
        <f>('ANNEXURE B &amp; C'!AS$3)</f>
        <v>440403</v>
      </c>
      <c r="B6409" s="2">
        <v>1061801</v>
      </c>
      <c r="C6409" s="2" t="s">
        <v>74</v>
      </c>
      <c r="D6409" s="20">
        <v>619392</v>
      </c>
      <c r="E6409" s="20">
        <v>278365.55</v>
      </c>
      <c r="F6409" s="38">
        <f>('ANNEXURE B &amp; C'!AS$86)</f>
        <v>451057</v>
      </c>
      <c r="G6409" s="9" t="str">
        <f t="shared" si="198"/>
        <v/>
      </c>
      <c r="H6409" s="52">
        <f t="shared" si="199"/>
        <v>-0.27177457894193013</v>
      </c>
    </row>
    <row r="6410" spans="1:8">
      <c r="A6410" s="48" t="str">
        <f>('ANNEXURE B &amp; C'!AS$3)</f>
        <v>440403</v>
      </c>
      <c r="B6410" s="2">
        <v>1061802</v>
      </c>
      <c r="C6410" s="2" t="s">
        <v>75</v>
      </c>
      <c r="D6410" s="20">
        <v>0</v>
      </c>
      <c r="E6410" s="20">
        <v>0</v>
      </c>
      <c r="F6410" s="38">
        <f>('ANNEXURE B &amp; C'!AS$87)</f>
        <v>0</v>
      </c>
      <c r="G6410" s="9" t="str">
        <f t="shared" ref="G6410:G6473" si="200">IF(E6410&lt;0.01,"",IF(E6410&gt;F6410,"BUDGET ERROR - INSUFICIENT",""))</f>
        <v/>
      </c>
      <c r="H6410" s="52" t="str">
        <f t="shared" ref="H6410:H6473" si="201">IF(F6410&lt;0.1,"",IF(D6410=0,"NO ORIGINAL BUDGET",(F6410-D6410)/D6410))</f>
        <v/>
      </c>
    </row>
    <row r="6411" spans="1:8">
      <c r="A6411" s="48" t="str">
        <f>('ANNEXURE B &amp; C'!AS$3)</f>
        <v>440403</v>
      </c>
      <c r="B6411" s="2">
        <v>1061805</v>
      </c>
      <c r="C6411" s="2" t="s">
        <v>76</v>
      </c>
      <c r="D6411" s="20">
        <v>0</v>
      </c>
      <c r="E6411" s="20">
        <v>0</v>
      </c>
      <c r="F6411" s="38">
        <f>('ANNEXURE B &amp; C'!AS$88)</f>
        <v>0</v>
      </c>
      <c r="G6411" s="9" t="str">
        <f t="shared" si="200"/>
        <v/>
      </c>
      <c r="H6411" s="52" t="str">
        <f t="shared" si="201"/>
        <v/>
      </c>
    </row>
    <row r="6412" spans="1:8">
      <c r="A6412" s="48" t="str">
        <f>('ANNEXURE B &amp; C'!AS$3)</f>
        <v>440403</v>
      </c>
      <c r="B6412" s="2">
        <v>1061806</v>
      </c>
      <c r="C6412" s="2" t="s">
        <v>77</v>
      </c>
      <c r="D6412" s="20">
        <v>4500</v>
      </c>
      <c r="E6412" s="20">
        <v>0</v>
      </c>
      <c r="F6412" s="38">
        <f>('ANNEXURE B &amp; C'!AS$89)</f>
        <v>3000</v>
      </c>
      <c r="G6412" s="9" t="str">
        <f t="shared" si="200"/>
        <v/>
      </c>
      <c r="H6412" s="52">
        <f t="shared" si="201"/>
        <v>-0.33333333333333331</v>
      </c>
    </row>
    <row r="6413" spans="1:8">
      <c r="A6413" s="48" t="str">
        <f>('ANNEXURE B &amp; C'!AS$3)</f>
        <v>440403</v>
      </c>
      <c r="B6413" s="2">
        <v>1061899</v>
      </c>
      <c r="C6413" s="2" t="s">
        <v>78</v>
      </c>
      <c r="D6413" s="20">
        <v>0</v>
      </c>
      <c r="E6413" s="20">
        <v>0</v>
      </c>
      <c r="F6413" s="38">
        <f>('ANNEXURE B &amp; C'!AS$90)</f>
        <v>0</v>
      </c>
      <c r="G6413" s="9" t="str">
        <f t="shared" si="200"/>
        <v/>
      </c>
      <c r="H6413" s="52" t="str">
        <f t="shared" si="201"/>
        <v/>
      </c>
    </row>
    <row r="6414" spans="1:8">
      <c r="A6414" s="48" t="str">
        <f>('ANNEXURE B &amp; C'!AS$3)</f>
        <v>440403</v>
      </c>
      <c r="B6414" s="2">
        <v>1061900</v>
      </c>
      <c r="C6414" s="2" t="s">
        <v>79</v>
      </c>
      <c r="D6414" s="20">
        <v>70560</v>
      </c>
      <c r="E6414" s="20">
        <v>0</v>
      </c>
      <c r="F6414" s="38">
        <f>('ANNEXURE B &amp; C'!AS$91)</f>
        <v>0</v>
      </c>
      <c r="G6414" s="9" t="str">
        <f t="shared" si="200"/>
        <v/>
      </c>
      <c r="H6414" s="52" t="str">
        <f t="shared" si="201"/>
        <v/>
      </c>
    </row>
    <row r="6415" spans="1:8">
      <c r="A6415" s="48" t="str">
        <f>('ANNEXURE B &amp; C'!AS$3)</f>
        <v>440403</v>
      </c>
      <c r="B6415" s="2">
        <v>1061902</v>
      </c>
      <c r="C6415" s="2" t="s">
        <v>80</v>
      </c>
      <c r="D6415" s="20">
        <v>80000</v>
      </c>
      <c r="E6415" s="20">
        <v>0</v>
      </c>
      <c r="F6415" s="38">
        <f>('ANNEXURE B &amp; C'!AS$92)</f>
        <v>0</v>
      </c>
      <c r="G6415" s="9" t="str">
        <f t="shared" si="200"/>
        <v/>
      </c>
      <c r="H6415" s="52" t="str">
        <f t="shared" si="201"/>
        <v/>
      </c>
    </row>
    <row r="6416" spans="1:8">
      <c r="A6416" s="48" t="str">
        <f>('ANNEXURE B &amp; C'!AS$3)</f>
        <v>440403</v>
      </c>
      <c r="B6416" s="2">
        <v>1061903</v>
      </c>
      <c r="C6416" s="2" t="s">
        <v>81</v>
      </c>
      <c r="D6416" s="20">
        <v>0</v>
      </c>
      <c r="E6416" s="20">
        <v>0</v>
      </c>
      <c r="F6416" s="38">
        <f>('ANNEXURE B &amp; C'!AS$93)</f>
        <v>0</v>
      </c>
      <c r="G6416" s="9" t="str">
        <f t="shared" si="200"/>
        <v/>
      </c>
      <c r="H6416" s="52" t="str">
        <f t="shared" si="201"/>
        <v/>
      </c>
    </row>
    <row r="6417" spans="1:8">
      <c r="A6417" s="48" t="str">
        <f>('ANNEXURE B &amp; C'!AS$3)</f>
        <v>440403</v>
      </c>
      <c r="B6417" s="2">
        <v>1061904</v>
      </c>
      <c r="C6417" s="2" t="s">
        <v>82</v>
      </c>
      <c r="D6417" s="20">
        <v>0</v>
      </c>
      <c r="E6417" s="20">
        <v>0</v>
      </c>
      <c r="F6417" s="38">
        <f>('ANNEXURE B &amp; C'!AS$94)</f>
        <v>0</v>
      </c>
      <c r="G6417" s="9" t="str">
        <f t="shared" si="200"/>
        <v/>
      </c>
      <c r="H6417" s="52" t="str">
        <f t="shared" si="201"/>
        <v/>
      </c>
    </row>
    <row r="6418" spans="1:8">
      <c r="A6418" s="48" t="str">
        <f>('ANNEXURE B &amp; C'!AS$3)</f>
        <v>440403</v>
      </c>
      <c r="B6418" s="2">
        <v>1062001</v>
      </c>
      <c r="C6418" s="2" t="s">
        <v>83</v>
      </c>
      <c r="D6418" s="20">
        <v>150000</v>
      </c>
      <c r="E6418" s="20">
        <v>26355.39</v>
      </c>
      <c r="F6418" s="38">
        <f>('ANNEXURE B &amp; C'!AS$95)</f>
        <v>94198</v>
      </c>
      <c r="G6418" s="9" t="str">
        <f t="shared" si="200"/>
        <v/>
      </c>
      <c r="H6418" s="52">
        <f t="shared" si="201"/>
        <v>-0.37201333333333331</v>
      </c>
    </row>
    <row r="6419" spans="1:8">
      <c r="A6419" s="48" t="str">
        <f>('ANNEXURE B &amp; C'!AS$3)</f>
        <v>440403</v>
      </c>
      <c r="B6419" s="2">
        <v>1062003</v>
      </c>
      <c r="C6419" s="2" t="s">
        <v>84</v>
      </c>
      <c r="D6419" s="20">
        <v>0</v>
      </c>
      <c r="E6419" s="20">
        <v>0</v>
      </c>
      <c r="F6419" s="38">
        <f>('ANNEXURE B &amp; C'!AS$96)</f>
        <v>0</v>
      </c>
      <c r="G6419" s="9" t="str">
        <f t="shared" si="200"/>
        <v/>
      </c>
      <c r="H6419" s="52" t="str">
        <f t="shared" si="201"/>
        <v/>
      </c>
    </row>
    <row r="6420" spans="1:8">
      <c r="A6420" s="48" t="str">
        <f>('ANNEXURE B &amp; C'!AS$3)</f>
        <v>440403</v>
      </c>
      <c r="B6420" s="2">
        <v>1062009</v>
      </c>
      <c r="C6420" s="2" t="s">
        <v>85</v>
      </c>
      <c r="D6420" s="20">
        <v>0</v>
      </c>
      <c r="E6420" s="20">
        <v>0</v>
      </c>
      <c r="F6420" s="38">
        <f>('ANNEXURE B &amp; C'!AS$97)</f>
        <v>0</v>
      </c>
      <c r="G6420" s="9" t="str">
        <f t="shared" si="200"/>
        <v/>
      </c>
      <c r="H6420" s="52" t="str">
        <f t="shared" si="201"/>
        <v/>
      </c>
    </row>
    <row r="6421" spans="1:8">
      <c r="A6421" s="48" t="str">
        <f>('ANNEXURE B &amp; C'!AS$3)</f>
        <v>440403</v>
      </c>
      <c r="B6421" s="2">
        <v>1062010</v>
      </c>
      <c r="C6421" s="2" t="s">
        <v>86</v>
      </c>
      <c r="D6421" s="20">
        <v>0</v>
      </c>
      <c r="E6421" s="20">
        <v>0</v>
      </c>
      <c r="F6421" s="38">
        <f>('ANNEXURE B &amp; C'!AS$98)</f>
        <v>0</v>
      </c>
      <c r="G6421" s="9" t="str">
        <f t="shared" si="200"/>
        <v/>
      </c>
      <c r="H6421" s="52" t="str">
        <f t="shared" si="201"/>
        <v/>
      </c>
    </row>
    <row r="6422" spans="1:8">
      <c r="A6422" s="48" t="str">
        <f>('ANNEXURE B &amp; C'!AS$3)</f>
        <v>440403</v>
      </c>
      <c r="B6422" s="2">
        <v>1062201</v>
      </c>
      <c r="C6422" s="2" t="s">
        <v>87</v>
      </c>
      <c r="D6422" s="20">
        <v>0</v>
      </c>
      <c r="E6422" s="20">
        <v>0</v>
      </c>
      <c r="F6422" s="38">
        <f>('ANNEXURE B &amp; C'!AS$99)</f>
        <v>0</v>
      </c>
      <c r="G6422" s="9" t="str">
        <f t="shared" si="200"/>
        <v/>
      </c>
      <c r="H6422" s="52" t="str">
        <f t="shared" si="201"/>
        <v/>
      </c>
    </row>
    <row r="6423" spans="1:8">
      <c r="A6423" s="48" t="str">
        <f>('ANNEXURE B &amp; C'!AS$3)</f>
        <v>440403</v>
      </c>
      <c r="B6423" s="3">
        <v>1066990</v>
      </c>
      <c r="C6423" s="3" t="s">
        <v>88</v>
      </c>
      <c r="D6423" s="39">
        <v>8697862</v>
      </c>
      <c r="E6423" s="39">
        <v>3311519.5199999996</v>
      </c>
      <c r="F6423" s="39">
        <f>SUM(F6370:F6422)</f>
        <v>10547757</v>
      </c>
      <c r="G6423" s="9" t="str">
        <f t="shared" si="200"/>
        <v/>
      </c>
      <c r="H6423" s="52">
        <f t="shared" si="201"/>
        <v>0.2126838756466819</v>
      </c>
    </row>
    <row r="6424" spans="1:8">
      <c r="B6424" s="1"/>
      <c r="C6424" s="1"/>
      <c r="D6424" s="31"/>
      <c r="E6424" s="31"/>
      <c r="F6424" s="31"/>
      <c r="G6424" s="9" t="str">
        <f t="shared" si="200"/>
        <v/>
      </c>
      <c r="H6424" s="52" t="str">
        <f t="shared" si="201"/>
        <v/>
      </c>
    </row>
    <row r="6425" spans="1:8">
      <c r="A6425" s="48" t="str">
        <f>('ANNEXURE B &amp; C'!AS$3)</f>
        <v>440403</v>
      </c>
      <c r="B6425" s="1">
        <v>1080000</v>
      </c>
      <c r="C6425" s="1" t="s">
        <v>89</v>
      </c>
      <c r="D6425" s="31"/>
      <c r="E6425" s="31"/>
      <c r="F6425" s="31"/>
      <c r="G6425" s="9" t="str">
        <f t="shared" si="200"/>
        <v/>
      </c>
      <c r="H6425" s="52" t="str">
        <f t="shared" si="201"/>
        <v/>
      </c>
    </row>
    <row r="6426" spans="1:8">
      <c r="A6426" s="48" t="str">
        <f>('ANNEXURE B &amp; C'!AS$3)</f>
        <v>440403</v>
      </c>
      <c r="B6426" s="2">
        <v>1088020</v>
      </c>
      <c r="C6426" s="2" t="s">
        <v>90</v>
      </c>
      <c r="D6426" s="20">
        <v>0</v>
      </c>
      <c r="E6426" s="20">
        <v>0</v>
      </c>
      <c r="F6426" s="38">
        <f>('ANNEXURE B &amp; C'!AS$103)</f>
        <v>0</v>
      </c>
      <c r="G6426" s="9" t="str">
        <f t="shared" si="200"/>
        <v/>
      </c>
      <c r="H6426" s="52" t="str">
        <f t="shared" si="201"/>
        <v/>
      </c>
    </row>
    <row r="6427" spans="1:8">
      <c r="A6427" s="48" t="str">
        <f>('ANNEXURE B &amp; C'!AS$3)</f>
        <v>440403</v>
      </c>
      <c r="B6427" s="2">
        <v>1088080</v>
      </c>
      <c r="C6427" s="2" t="s">
        <v>91</v>
      </c>
      <c r="D6427" s="20">
        <v>0</v>
      </c>
      <c r="E6427" s="20">
        <v>0</v>
      </c>
      <c r="F6427" s="38">
        <f>('ANNEXURE B &amp; C'!AS$104)</f>
        <v>0</v>
      </c>
      <c r="G6427" s="9" t="str">
        <f t="shared" si="200"/>
        <v/>
      </c>
      <c r="H6427" s="52" t="str">
        <f t="shared" si="201"/>
        <v/>
      </c>
    </row>
    <row r="6428" spans="1:8">
      <c r="A6428" s="48" t="str">
        <f>('ANNEXURE B &amp; C'!AS$3)</f>
        <v>440403</v>
      </c>
      <c r="B6428" s="2">
        <v>1088081</v>
      </c>
      <c r="C6428" s="2" t="s">
        <v>92</v>
      </c>
      <c r="D6428" s="20">
        <v>0</v>
      </c>
      <c r="E6428" s="20">
        <v>0</v>
      </c>
      <c r="F6428" s="38">
        <f>('ANNEXURE B &amp; C'!AS$105)</f>
        <v>0</v>
      </c>
      <c r="G6428" s="9" t="str">
        <f t="shared" si="200"/>
        <v/>
      </c>
      <c r="H6428" s="52" t="str">
        <f t="shared" si="201"/>
        <v/>
      </c>
    </row>
    <row r="6429" spans="1:8">
      <c r="A6429" s="48" t="str">
        <f>('ANNEXURE B &amp; C'!AS$3)</f>
        <v>440403</v>
      </c>
      <c r="B6429" s="2">
        <v>1088082</v>
      </c>
      <c r="C6429" s="2" t="s">
        <v>93</v>
      </c>
      <c r="D6429" s="20">
        <v>0</v>
      </c>
      <c r="E6429" s="20">
        <v>0</v>
      </c>
      <c r="F6429" s="38">
        <f>('ANNEXURE B &amp; C'!AS$106)</f>
        <v>0</v>
      </c>
      <c r="G6429" s="9" t="str">
        <f t="shared" si="200"/>
        <v/>
      </c>
      <c r="H6429" s="52" t="str">
        <f t="shared" si="201"/>
        <v/>
      </c>
    </row>
    <row r="6430" spans="1:8">
      <c r="A6430" s="48" t="str">
        <f>('ANNEXURE B &amp; C'!AS$3)</f>
        <v>440403</v>
      </c>
      <c r="B6430" s="2">
        <v>1088083</v>
      </c>
      <c r="C6430" s="2" t="s">
        <v>94</v>
      </c>
      <c r="D6430" s="20">
        <v>0</v>
      </c>
      <c r="E6430" s="20">
        <v>0</v>
      </c>
      <c r="F6430" s="38">
        <f>('ANNEXURE B &amp; C'!AS$107)</f>
        <v>0</v>
      </c>
      <c r="G6430" s="9" t="str">
        <f t="shared" si="200"/>
        <v/>
      </c>
      <c r="H6430" s="52" t="str">
        <f t="shared" si="201"/>
        <v/>
      </c>
    </row>
    <row r="6431" spans="1:8">
      <c r="A6431" s="48" t="str">
        <f>('ANNEXURE B &amp; C'!AS$3)</f>
        <v>440403</v>
      </c>
      <c r="B6431" s="2">
        <v>1088084</v>
      </c>
      <c r="C6431" s="2" t="s">
        <v>95</v>
      </c>
      <c r="D6431" s="20">
        <v>0</v>
      </c>
      <c r="E6431" s="20">
        <v>0</v>
      </c>
      <c r="F6431" s="38">
        <f>('ANNEXURE B &amp; C'!AS$108)</f>
        <v>0</v>
      </c>
      <c r="G6431" s="9" t="str">
        <f t="shared" si="200"/>
        <v/>
      </c>
      <c r="H6431" s="52" t="str">
        <f t="shared" si="201"/>
        <v/>
      </c>
    </row>
    <row r="6432" spans="1:8">
      <c r="A6432" s="48" t="str">
        <f>('ANNEXURE B &amp; C'!AS$3)</f>
        <v>440403</v>
      </c>
      <c r="B6432" s="2">
        <v>1088085</v>
      </c>
      <c r="C6432" s="2" t="s">
        <v>96</v>
      </c>
      <c r="D6432" s="20">
        <v>0</v>
      </c>
      <c r="E6432" s="20">
        <v>0</v>
      </c>
      <c r="F6432" s="38">
        <f>('ANNEXURE B &amp; C'!AS$109)</f>
        <v>0</v>
      </c>
      <c r="G6432" s="9" t="str">
        <f t="shared" si="200"/>
        <v/>
      </c>
      <c r="H6432" s="52" t="str">
        <f t="shared" si="201"/>
        <v/>
      </c>
    </row>
    <row r="6433" spans="1:8">
      <c r="A6433" s="48" t="str">
        <f>('ANNEXURE B &amp; C'!AS$3)</f>
        <v>440403</v>
      </c>
      <c r="B6433" s="2">
        <v>1088110</v>
      </c>
      <c r="C6433" s="2" t="s">
        <v>61</v>
      </c>
      <c r="D6433" s="20">
        <v>0</v>
      </c>
      <c r="E6433" s="20">
        <v>0</v>
      </c>
      <c r="F6433" s="38">
        <f>('ANNEXURE B &amp; C'!AS$110)</f>
        <v>0</v>
      </c>
      <c r="G6433" s="9" t="str">
        <f t="shared" si="200"/>
        <v/>
      </c>
      <c r="H6433" s="52" t="str">
        <f t="shared" si="201"/>
        <v/>
      </c>
    </row>
    <row r="6434" spans="1:8">
      <c r="A6434" s="48" t="str">
        <f>('ANNEXURE B &amp; C'!AS$3)</f>
        <v>440403</v>
      </c>
      <c r="B6434" s="2">
        <v>1088180</v>
      </c>
      <c r="C6434" s="2" t="s">
        <v>97</v>
      </c>
      <c r="D6434" s="20">
        <v>0</v>
      </c>
      <c r="E6434" s="20">
        <v>0</v>
      </c>
      <c r="F6434" s="38">
        <f>('ANNEXURE B &amp; C'!AS$111)</f>
        <v>0</v>
      </c>
      <c r="G6434" s="9" t="str">
        <f t="shared" si="200"/>
        <v/>
      </c>
      <c r="H6434" s="52" t="str">
        <f t="shared" si="201"/>
        <v/>
      </c>
    </row>
    <row r="6435" spans="1:8">
      <c r="A6435" s="48" t="str">
        <f>('ANNEXURE B &amp; C'!AS$3)</f>
        <v>440403</v>
      </c>
      <c r="B6435" s="3">
        <v>1088990</v>
      </c>
      <c r="C6435" s="3" t="s">
        <v>98</v>
      </c>
      <c r="D6435" s="39">
        <v>0</v>
      </c>
      <c r="E6435" s="39">
        <v>0</v>
      </c>
      <c r="F6435" s="39">
        <f>SUM(F6425:F6434)</f>
        <v>0</v>
      </c>
      <c r="G6435" s="9" t="str">
        <f t="shared" si="200"/>
        <v/>
      </c>
      <c r="H6435" s="52" t="str">
        <f t="shared" si="201"/>
        <v/>
      </c>
    </row>
    <row r="6436" spans="1:8">
      <c r="B6436" s="1"/>
      <c r="C6436" s="1"/>
      <c r="D6436" s="31"/>
      <c r="E6436" s="31"/>
      <c r="F6436" s="31"/>
      <c r="G6436" s="9" t="str">
        <f t="shared" si="200"/>
        <v/>
      </c>
      <c r="H6436" s="52" t="str">
        <f t="shared" si="201"/>
        <v/>
      </c>
    </row>
    <row r="6437" spans="1:8" ht="15.75" thickBot="1">
      <c r="A6437" s="48" t="str">
        <f>('ANNEXURE B &amp; C'!AS$3)</f>
        <v>440403</v>
      </c>
      <c r="B6437" s="4">
        <v>1089995</v>
      </c>
      <c r="C6437" s="4" t="s">
        <v>99</v>
      </c>
      <c r="D6437" s="40">
        <v>8697862</v>
      </c>
      <c r="E6437" s="40">
        <v>3311519.5199999996</v>
      </c>
      <c r="F6437" s="40">
        <f>SUM(F6435+F6423)</f>
        <v>10547757</v>
      </c>
      <c r="G6437" s="9" t="str">
        <f t="shared" si="200"/>
        <v/>
      </c>
      <c r="H6437" s="52">
        <f t="shared" si="201"/>
        <v>0.2126838756466819</v>
      </c>
    </row>
    <row r="6438" spans="1:8" ht="15.75" thickTop="1">
      <c r="B6438" s="1"/>
      <c r="C6438" s="1"/>
      <c r="D6438" s="31"/>
      <c r="E6438" s="31"/>
      <c r="F6438" s="31"/>
      <c r="G6438" s="9" t="str">
        <f t="shared" si="200"/>
        <v/>
      </c>
      <c r="H6438" s="52" t="str">
        <f t="shared" si="201"/>
        <v/>
      </c>
    </row>
    <row r="6439" spans="1:8">
      <c r="A6439" s="48" t="str">
        <f>('ANNEXURE B &amp; C'!AS$3)</f>
        <v>440403</v>
      </c>
      <c r="B6439" s="1">
        <v>1100000</v>
      </c>
      <c r="C6439" s="1" t="s">
        <v>100</v>
      </c>
      <c r="D6439" s="31"/>
      <c r="E6439" s="31"/>
      <c r="F6439" s="31"/>
      <c r="G6439" s="9" t="str">
        <f t="shared" si="200"/>
        <v/>
      </c>
      <c r="H6439" s="52" t="str">
        <f t="shared" si="201"/>
        <v/>
      </c>
    </row>
    <row r="6440" spans="1:8">
      <c r="A6440" s="48" t="str">
        <f>('ANNEXURE B &amp; C'!AS$3)</f>
        <v>440403</v>
      </c>
      <c r="B6440" s="2">
        <v>1101200</v>
      </c>
      <c r="C6440" s="2" t="s">
        <v>101</v>
      </c>
      <c r="D6440" s="20">
        <v>3564000</v>
      </c>
      <c r="E6440" s="20">
        <v>2547611.79</v>
      </c>
      <c r="F6440" s="38">
        <f>('ANNEXURE B &amp; C'!AS$117)</f>
        <v>5549536</v>
      </c>
      <c r="G6440" s="9" t="str">
        <f t="shared" si="200"/>
        <v/>
      </c>
      <c r="H6440" s="52">
        <f t="shared" si="201"/>
        <v>0.55710886644219981</v>
      </c>
    </row>
    <row r="6441" spans="1:8">
      <c r="A6441" s="48" t="str">
        <f>('ANNEXURE B &amp; C'!AS$3)</f>
        <v>440403</v>
      </c>
      <c r="B6441" s="2">
        <v>1101201</v>
      </c>
      <c r="C6441" s="2" t="s">
        <v>102</v>
      </c>
      <c r="D6441" s="20">
        <v>0</v>
      </c>
      <c r="E6441" s="20">
        <v>0</v>
      </c>
      <c r="F6441" s="38">
        <f>('ANNEXURE B &amp; C'!AS$118)</f>
        <v>0</v>
      </c>
      <c r="G6441" s="9" t="str">
        <f t="shared" si="200"/>
        <v/>
      </c>
      <c r="H6441" s="52" t="str">
        <f t="shared" si="201"/>
        <v/>
      </c>
    </row>
    <row r="6442" spans="1:8">
      <c r="A6442" s="48" t="str">
        <f>('ANNEXURE B &amp; C'!AS$3)</f>
        <v>440403</v>
      </c>
      <c r="B6442" s="2">
        <v>1101203</v>
      </c>
      <c r="C6442" s="2" t="s">
        <v>103</v>
      </c>
      <c r="D6442" s="20">
        <v>594000</v>
      </c>
      <c r="E6442" s="20">
        <v>136295</v>
      </c>
      <c r="F6442" s="38">
        <f>('ANNEXURE B &amp; C'!AS$119)</f>
        <v>252794</v>
      </c>
      <c r="G6442" s="9" t="str">
        <f t="shared" si="200"/>
        <v/>
      </c>
      <c r="H6442" s="52">
        <f t="shared" si="201"/>
        <v>-0.57442087542087539</v>
      </c>
    </row>
    <row r="6443" spans="1:8">
      <c r="A6443" s="48" t="str">
        <f>('ANNEXURE B &amp; C'!AS$3)</f>
        <v>440403</v>
      </c>
      <c r="B6443" s="2">
        <v>1101204</v>
      </c>
      <c r="C6443" s="2" t="s">
        <v>104</v>
      </c>
      <c r="D6443" s="20">
        <v>0</v>
      </c>
      <c r="E6443" s="20">
        <v>0</v>
      </c>
      <c r="F6443" s="38">
        <f>('ANNEXURE B &amp; C'!AS$120)</f>
        <v>0</v>
      </c>
      <c r="G6443" s="9" t="str">
        <f t="shared" si="200"/>
        <v/>
      </c>
      <c r="H6443" s="52" t="str">
        <f t="shared" si="201"/>
        <v/>
      </c>
    </row>
    <row r="6444" spans="1:8" ht="15.75" thickBot="1">
      <c r="A6444" s="48" t="str">
        <f>('ANNEXURE B &amp; C'!AS$3)</f>
        <v>440403</v>
      </c>
      <c r="B6444" s="4">
        <v>1109995</v>
      </c>
      <c r="C6444" s="4" t="s">
        <v>105</v>
      </c>
      <c r="D6444" s="40">
        <v>4158000</v>
      </c>
      <c r="E6444" s="40">
        <v>2683906.79</v>
      </c>
      <c r="F6444" s="40">
        <f>SUM(F6440:F6443)</f>
        <v>5802330</v>
      </c>
      <c r="G6444" s="9" t="str">
        <f t="shared" si="200"/>
        <v/>
      </c>
      <c r="H6444" s="52">
        <f t="shared" si="201"/>
        <v>0.39546176046176046</v>
      </c>
    </row>
    <row r="6445" spans="1:8" ht="15.75" thickTop="1">
      <c r="B6445" s="1"/>
      <c r="C6445" s="1"/>
      <c r="D6445" s="31"/>
      <c r="E6445" s="31"/>
      <c r="F6445" s="31"/>
      <c r="G6445" s="9" t="str">
        <f t="shared" si="200"/>
        <v/>
      </c>
      <c r="H6445" s="52" t="str">
        <f t="shared" si="201"/>
        <v/>
      </c>
    </row>
    <row r="6446" spans="1:8">
      <c r="A6446" s="48" t="str">
        <f>('ANNEXURE B &amp; C'!AS$3)</f>
        <v>440403</v>
      </c>
      <c r="B6446" s="1">
        <v>1120000</v>
      </c>
      <c r="C6446" s="1" t="s">
        <v>106</v>
      </c>
      <c r="D6446" s="31"/>
      <c r="E6446" s="31"/>
      <c r="F6446" s="31"/>
      <c r="G6446" s="9" t="str">
        <f t="shared" si="200"/>
        <v/>
      </c>
      <c r="H6446" s="52" t="str">
        <f t="shared" si="201"/>
        <v/>
      </c>
    </row>
    <row r="6447" spans="1:8">
      <c r="A6447" s="48" t="str">
        <f>('ANNEXURE B &amp; C'!AS$3)</f>
        <v>440403</v>
      </c>
      <c r="B6447" s="2">
        <v>1120300</v>
      </c>
      <c r="C6447" s="2" t="s">
        <v>106</v>
      </c>
      <c r="D6447" s="20">
        <v>0</v>
      </c>
      <c r="E6447" s="20">
        <v>0</v>
      </c>
      <c r="F6447" s="38">
        <f>('ANNEXURE B &amp; C'!AS$124)</f>
        <v>0</v>
      </c>
      <c r="G6447" s="9" t="str">
        <f t="shared" si="200"/>
        <v/>
      </c>
      <c r="H6447" s="52" t="str">
        <f t="shared" si="201"/>
        <v/>
      </c>
    </row>
    <row r="6448" spans="1:8" ht="15.75" thickBot="1">
      <c r="A6448" s="48" t="str">
        <f>('ANNEXURE B &amp; C'!AS$3)</f>
        <v>440403</v>
      </c>
      <c r="B6448" s="4">
        <v>1129990</v>
      </c>
      <c r="C6448" s="4" t="s">
        <v>107</v>
      </c>
      <c r="D6448" s="40">
        <v>0</v>
      </c>
      <c r="E6448" s="40">
        <v>0</v>
      </c>
      <c r="F6448" s="40">
        <f>SUM(F6446:F6447)</f>
        <v>0</v>
      </c>
      <c r="G6448" s="9" t="str">
        <f t="shared" si="200"/>
        <v/>
      </c>
      <c r="H6448" s="52" t="str">
        <f t="shared" si="201"/>
        <v/>
      </c>
    </row>
    <row r="6449" spans="1:8" ht="15.75" thickTop="1">
      <c r="B6449" s="1"/>
      <c r="C6449" s="1"/>
      <c r="D6449" s="31"/>
      <c r="E6449" s="31"/>
      <c r="F6449" s="31"/>
      <c r="G6449" s="9" t="str">
        <f t="shared" si="200"/>
        <v/>
      </c>
      <c r="H6449" s="52" t="str">
        <f t="shared" si="201"/>
        <v/>
      </c>
    </row>
    <row r="6450" spans="1:8">
      <c r="A6450" s="48" t="str">
        <f>('ANNEXURE B &amp; C'!AS$3)</f>
        <v>440403</v>
      </c>
      <c r="B6450" s="1">
        <v>1130000</v>
      </c>
      <c r="C6450" s="1" t="s">
        <v>108</v>
      </c>
      <c r="D6450" s="31"/>
      <c r="E6450" s="31"/>
      <c r="F6450" s="31"/>
      <c r="G6450" s="9" t="str">
        <f t="shared" si="200"/>
        <v/>
      </c>
      <c r="H6450" s="52" t="str">
        <f t="shared" si="201"/>
        <v/>
      </c>
    </row>
    <row r="6451" spans="1:8">
      <c r="A6451" s="48" t="str">
        <f>('ANNEXURE B &amp; C'!AS$3)</f>
        <v>440403</v>
      </c>
      <c r="B6451" s="2">
        <v>1130200</v>
      </c>
      <c r="C6451" s="2" t="s">
        <v>109</v>
      </c>
      <c r="D6451" s="20">
        <v>0</v>
      </c>
      <c r="E6451" s="20">
        <v>0</v>
      </c>
      <c r="F6451" s="38">
        <f>('ANNEXURE B &amp; C'!AS$128)</f>
        <v>0</v>
      </c>
      <c r="G6451" s="9" t="str">
        <f t="shared" si="200"/>
        <v/>
      </c>
      <c r="H6451" s="52" t="str">
        <f t="shared" si="201"/>
        <v/>
      </c>
    </row>
    <row r="6452" spans="1:8">
      <c r="A6452" s="48" t="str">
        <f>('ANNEXURE B &amp; C'!AS$3)</f>
        <v>440403</v>
      </c>
      <c r="B6452" s="2">
        <v>1130201</v>
      </c>
      <c r="C6452" s="2" t="s">
        <v>110</v>
      </c>
      <c r="D6452" s="20">
        <v>0</v>
      </c>
      <c r="E6452" s="20">
        <v>0</v>
      </c>
      <c r="F6452" s="38">
        <f>('ANNEXURE B &amp; C'!AS$129)</f>
        <v>0</v>
      </c>
      <c r="G6452" s="9" t="str">
        <f t="shared" si="200"/>
        <v/>
      </c>
      <c r="H6452" s="52" t="str">
        <f t="shared" si="201"/>
        <v/>
      </c>
    </row>
    <row r="6453" spans="1:8" ht="15.75" thickBot="1">
      <c r="A6453" s="48" t="str">
        <f>('ANNEXURE B &amp; C'!AS$3)</f>
        <v>440403</v>
      </c>
      <c r="B6453" s="4">
        <v>1139995</v>
      </c>
      <c r="C6453" s="4" t="s">
        <v>111</v>
      </c>
      <c r="D6453" s="40">
        <v>0</v>
      </c>
      <c r="E6453" s="40">
        <v>0</v>
      </c>
      <c r="F6453" s="40">
        <f>SUM(F6450:F6452)</f>
        <v>0</v>
      </c>
      <c r="G6453" s="9" t="str">
        <f t="shared" si="200"/>
        <v/>
      </c>
      <c r="H6453" s="52" t="str">
        <f t="shared" si="201"/>
        <v/>
      </c>
    </row>
    <row r="6454" spans="1:8" ht="15.75" thickTop="1">
      <c r="B6454" s="1"/>
      <c r="C6454" s="1"/>
      <c r="D6454" s="31"/>
      <c r="E6454" s="31"/>
      <c r="F6454" s="31"/>
      <c r="G6454" s="9" t="str">
        <f t="shared" si="200"/>
        <v/>
      </c>
      <c r="H6454" s="52" t="str">
        <f t="shared" si="201"/>
        <v/>
      </c>
    </row>
    <row r="6455" spans="1:8" ht="15.75" thickBot="1">
      <c r="A6455" s="48" t="str">
        <f>('ANNEXURE B &amp; C'!AS$3)</f>
        <v>440403</v>
      </c>
      <c r="B6455" s="5">
        <v>1199998</v>
      </c>
      <c r="C6455" s="5" t="s">
        <v>112</v>
      </c>
      <c r="D6455" s="41">
        <v>12855862</v>
      </c>
      <c r="E6455" s="41">
        <v>5995426.3099999996</v>
      </c>
      <c r="F6455" s="41">
        <f>SUM(F6453+F6448+F6444+F6437+F6365)</f>
        <v>16350087</v>
      </c>
      <c r="G6455" s="9" t="str">
        <f t="shared" si="200"/>
        <v/>
      </c>
      <c r="H6455" s="52">
        <f t="shared" si="201"/>
        <v>0.27180013288879423</v>
      </c>
    </row>
    <row r="6456" spans="1:8">
      <c r="B6456" s="1"/>
      <c r="C6456" s="1"/>
      <c r="D6456" s="31"/>
      <c r="E6456" s="31"/>
      <c r="F6456" s="31"/>
      <c r="G6456" s="9" t="str">
        <f t="shared" si="200"/>
        <v/>
      </c>
      <c r="H6456" s="52" t="str">
        <f t="shared" si="201"/>
        <v/>
      </c>
    </row>
    <row r="6457" spans="1:8">
      <c r="A6457" s="48" t="str">
        <f>('ANNEXURE B &amp; C'!AS$3)</f>
        <v>440403</v>
      </c>
      <c r="B6457" s="1">
        <v>2200000</v>
      </c>
      <c r="C6457" s="1" t="s">
        <v>113</v>
      </c>
      <c r="D6457" s="31"/>
      <c r="E6457" s="31"/>
      <c r="F6457" s="31"/>
      <c r="G6457" s="9" t="str">
        <f t="shared" si="200"/>
        <v/>
      </c>
      <c r="H6457" s="52" t="str">
        <f t="shared" si="201"/>
        <v/>
      </c>
    </row>
    <row r="6458" spans="1:8">
      <c r="B6458" s="1"/>
      <c r="C6458" s="1"/>
      <c r="D6458" s="31"/>
      <c r="E6458" s="31"/>
      <c r="F6458" s="31"/>
      <c r="G6458" s="9" t="str">
        <f t="shared" si="200"/>
        <v/>
      </c>
      <c r="H6458" s="52" t="str">
        <f t="shared" si="201"/>
        <v/>
      </c>
    </row>
    <row r="6459" spans="1:8">
      <c r="A6459" s="48" t="str">
        <f>('ANNEXURE B &amp; C'!AS$3)</f>
        <v>440403</v>
      </c>
      <c r="B6459" s="1">
        <v>2230000</v>
      </c>
      <c r="C6459" s="1" t="s">
        <v>114</v>
      </c>
      <c r="D6459" s="31"/>
      <c r="E6459" s="31"/>
      <c r="F6459" s="31"/>
      <c r="G6459" s="9" t="str">
        <f t="shared" si="200"/>
        <v/>
      </c>
      <c r="H6459" s="52" t="str">
        <f t="shared" si="201"/>
        <v/>
      </c>
    </row>
    <row r="6460" spans="1:8">
      <c r="A6460" s="48" t="str">
        <f>('ANNEXURE B &amp; C'!AS$3)</f>
        <v>440403</v>
      </c>
      <c r="B6460" s="2">
        <v>2231202</v>
      </c>
      <c r="C6460" s="2" t="s">
        <v>115</v>
      </c>
      <c r="D6460" s="20">
        <v>0</v>
      </c>
      <c r="E6460" s="20">
        <v>0</v>
      </c>
      <c r="F6460" s="38">
        <f>('ANNEXURE B &amp; C'!AS$137)</f>
        <v>0</v>
      </c>
      <c r="G6460" s="9" t="str">
        <f t="shared" si="200"/>
        <v/>
      </c>
      <c r="H6460" s="52" t="str">
        <f t="shared" si="201"/>
        <v/>
      </c>
    </row>
    <row r="6461" spans="1:8">
      <c r="A6461" s="48" t="str">
        <f>('ANNEXURE B &amp; C'!AS$3)</f>
        <v>440403</v>
      </c>
      <c r="B6461" s="2">
        <v>2231900</v>
      </c>
      <c r="C6461" s="2" t="s">
        <v>116</v>
      </c>
      <c r="D6461" s="20">
        <v>0</v>
      </c>
      <c r="E6461" s="20">
        <v>0</v>
      </c>
      <c r="F6461" s="38">
        <f>('ANNEXURE B &amp; C'!AS$138)</f>
        <v>0</v>
      </c>
      <c r="G6461" s="9" t="str">
        <f t="shared" si="200"/>
        <v/>
      </c>
      <c r="H6461" s="52" t="str">
        <f t="shared" si="201"/>
        <v/>
      </c>
    </row>
    <row r="6462" spans="1:8">
      <c r="A6462" s="48" t="str">
        <f>('ANNEXURE B &amp; C'!AS$3)</f>
        <v>440403</v>
      </c>
      <c r="B6462" s="3">
        <v>2239995</v>
      </c>
      <c r="C6462" s="3" t="s">
        <v>117</v>
      </c>
      <c r="D6462" s="39">
        <v>0</v>
      </c>
      <c r="E6462" s="39">
        <v>0</v>
      </c>
      <c r="F6462" s="39">
        <f>SUM(F6460:F6461)</f>
        <v>0</v>
      </c>
      <c r="G6462" s="9" t="str">
        <f t="shared" si="200"/>
        <v/>
      </c>
      <c r="H6462" s="52" t="str">
        <f t="shared" si="201"/>
        <v/>
      </c>
    </row>
    <row r="6463" spans="1:8">
      <c r="B6463" s="1"/>
      <c r="C6463" s="1"/>
      <c r="D6463" s="31"/>
      <c r="E6463" s="31"/>
      <c r="F6463" s="31"/>
      <c r="G6463" s="9" t="str">
        <f t="shared" si="200"/>
        <v/>
      </c>
      <c r="H6463" s="52" t="str">
        <f t="shared" si="201"/>
        <v/>
      </c>
    </row>
    <row r="6464" spans="1:8">
      <c r="A6464" s="48" t="str">
        <f>('ANNEXURE B &amp; C'!AS$3)</f>
        <v>440403</v>
      </c>
      <c r="B6464" s="1">
        <v>2240000</v>
      </c>
      <c r="C6464" s="1" t="s">
        <v>118</v>
      </c>
      <c r="D6464" s="31"/>
      <c r="E6464" s="31"/>
      <c r="F6464" s="31"/>
      <c r="G6464" s="9" t="str">
        <f t="shared" si="200"/>
        <v/>
      </c>
      <c r="H6464" s="52" t="str">
        <f t="shared" si="201"/>
        <v/>
      </c>
    </row>
    <row r="6465" spans="1:8">
      <c r="A6465" s="48" t="str">
        <f>('ANNEXURE B &amp; C'!AS$3)</f>
        <v>440403</v>
      </c>
      <c r="B6465" s="2">
        <v>2240001</v>
      </c>
      <c r="C6465" s="2" t="s">
        <v>119</v>
      </c>
      <c r="D6465" s="20">
        <v>0</v>
      </c>
      <c r="E6465" s="20">
        <v>0</v>
      </c>
      <c r="F6465" s="38">
        <f>('ANNEXURE B &amp; C'!AS$142)</f>
        <v>0</v>
      </c>
      <c r="G6465" s="9" t="str">
        <f t="shared" si="200"/>
        <v/>
      </c>
      <c r="H6465" s="52" t="str">
        <f t="shared" si="201"/>
        <v/>
      </c>
    </row>
    <row r="6466" spans="1:8">
      <c r="A6466" s="48" t="str">
        <f>('ANNEXURE B &amp; C'!AS$3)</f>
        <v>440403</v>
      </c>
      <c r="B6466" s="2">
        <v>2240002</v>
      </c>
      <c r="C6466" s="2" t="s">
        <v>120</v>
      </c>
      <c r="D6466" s="20">
        <v>0</v>
      </c>
      <c r="E6466" s="20">
        <v>0</v>
      </c>
      <c r="F6466" s="38">
        <f>('ANNEXURE B &amp; C'!AS$143)</f>
        <v>0</v>
      </c>
      <c r="G6466" s="9" t="str">
        <f t="shared" si="200"/>
        <v/>
      </c>
      <c r="H6466" s="52" t="str">
        <f t="shared" si="201"/>
        <v/>
      </c>
    </row>
    <row r="6467" spans="1:8">
      <c r="A6467" s="48" t="str">
        <f>('ANNEXURE B &amp; C'!AS$3)</f>
        <v>440403</v>
      </c>
      <c r="B6467" s="2">
        <v>2240400</v>
      </c>
      <c r="C6467" s="2" t="s">
        <v>121</v>
      </c>
      <c r="D6467" s="20">
        <v>0</v>
      </c>
      <c r="E6467" s="20">
        <v>0</v>
      </c>
      <c r="F6467" s="38">
        <f>('ANNEXURE B &amp; C'!AS$144)</f>
        <v>0</v>
      </c>
      <c r="G6467" s="9" t="str">
        <f t="shared" si="200"/>
        <v/>
      </c>
      <c r="H6467" s="52" t="str">
        <f t="shared" si="201"/>
        <v/>
      </c>
    </row>
    <row r="6468" spans="1:8">
      <c r="A6468" s="48" t="str">
        <f>('ANNEXURE B &amp; C'!AS$3)</f>
        <v>440403</v>
      </c>
      <c r="B6468" s="2">
        <v>2240500</v>
      </c>
      <c r="C6468" s="2" t="s">
        <v>122</v>
      </c>
      <c r="D6468" s="20">
        <v>0</v>
      </c>
      <c r="E6468" s="20">
        <v>0</v>
      </c>
      <c r="F6468" s="38">
        <f>('ANNEXURE B &amp; C'!AS$145)</f>
        <v>0</v>
      </c>
      <c r="G6468" s="9" t="str">
        <f t="shared" si="200"/>
        <v/>
      </c>
      <c r="H6468" s="52" t="str">
        <f t="shared" si="201"/>
        <v/>
      </c>
    </row>
    <row r="6469" spans="1:8">
      <c r="A6469" s="48" t="str">
        <f>('ANNEXURE B &amp; C'!AS$3)</f>
        <v>440403</v>
      </c>
      <c r="B6469" s="3">
        <v>2249995</v>
      </c>
      <c r="C6469" s="3" t="s">
        <v>123</v>
      </c>
      <c r="D6469" s="39">
        <v>0</v>
      </c>
      <c r="E6469" s="39">
        <v>0</v>
      </c>
      <c r="F6469" s="39">
        <f>SUM(F6465:F6468)</f>
        <v>0</v>
      </c>
      <c r="G6469" s="9" t="str">
        <f t="shared" si="200"/>
        <v/>
      </c>
      <c r="H6469" s="52" t="str">
        <f t="shared" si="201"/>
        <v/>
      </c>
    </row>
    <row r="6470" spans="1:8">
      <c r="B6470" s="1"/>
      <c r="C6470" s="1"/>
      <c r="D6470" s="31"/>
      <c r="E6470" s="31"/>
      <c r="F6470" s="31"/>
      <c r="G6470" s="9" t="str">
        <f t="shared" si="200"/>
        <v/>
      </c>
      <c r="H6470" s="52" t="str">
        <f t="shared" si="201"/>
        <v/>
      </c>
    </row>
    <row r="6471" spans="1:8">
      <c r="A6471" s="48" t="str">
        <f>('ANNEXURE B &amp; C'!AS$3)</f>
        <v>440403</v>
      </c>
      <c r="B6471" s="1">
        <v>2260000</v>
      </c>
      <c r="C6471" s="1" t="s">
        <v>124</v>
      </c>
      <c r="D6471" s="31"/>
      <c r="E6471" s="31"/>
      <c r="F6471" s="31"/>
      <c r="G6471" s="9" t="str">
        <f t="shared" si="200"/>
        <v/>
      </c>
      <c r="H6471" s="52" t="str">
        <f t="shared" si="201"/>
        <v/>
      </c>
    </row>
    <row r="6472" spans="1:8">
      <c r="A6472" s="48" t="str">
        <f>('ANNEXURE B &amp; C'!AS$3)</f>
        <v>440403</v>
      </c>
      <c r="B6472" s="2">
        <v>2260806</v>
      </c>
      <c r="C6472" s="2" t="s">
        <v>125</v>
      </c>
      <c r="D6472" s="20">
        <v>0</v>
      </c>
      <c r="E6472" s="20">
        <v>0</v>
      </c>
      <c r="F6472" s="38">
        <f>('ANNEXURE B &amp; C'!AS$149)</f>
        <v>0</v>
      </c>
      <c r="G6472" s="9" t="str">
        <f t="shared" si="200"/>
        <v/>
      </c>
      <c r="H6472" s="52" t="str">
        <f t="shared" si="201"/>
        <v/>
      </c>
    </row>
    <row r="6473" spans="1:8">
      <c r="A6473" s="48" t="str">
        <f>('ANNEXURE B &amp; C'!AS$3)</f>
        <v>440403</v>
      </c>
      <c r="B6473" s="2">
        <v>2260808</v>
      </c>
      <c r="C6473" s="2" t="s">
        <v>126</v>
      </c>
      <c r="D6473" s="20">
        <v>0</v>
      </c>
      <c r="E6473" s="20">
        <v>0</v>
      </c>
      <c r="F6473" s="38">
        <f>('ANNEXURE B &amp; C'!AS$150)</f>
        <v>0</v>
      </c>
      <c r="G6473" s="9" t="str">
        <f t="shared" si="200"/>
        <v/>
      </c>
      <c r="H6473" s="52" t="str">
        <f t="shared" si="201"/>
        <v/>
      </c>
    </row>
    <row r="6474" spans="1:8">
      <c r="A6474" s="48" t="str">
        <f>('ANNEXURE B &amp; C'!AS$3)</f>
        <v>440403</v>
      </c>
      <c r="B6474" s="2">
        <v>2260810</v>
      </c>
      <c r="C6474" s="2" t="s">
        <v>127</v>
      </c>
      <c r="D6474" s="20">
        <v>0</v>
      </c>
      <c r="E6474" s="20">
        <v>0</v>
      </c>
      <c r="F6474" s="38">
        <f>('ANNEXURE B &amp; C'!AS$151)</f>
        <v>0</v>
      </c>
      <c r="G6474" s="9" t="str">
        <f t="shared" ref="G6474:G6537" si="202">IF(E6474&lt;0.01,"",IF(E6474&gt;F6474,"BUDGET ERROR - INSUFICIENT",""))</f>
        <v/>
      </c>
      <c r="H6474" s="52" t="str">
        <f t="shared" ref="H6474:H6537" si="203">IF(F6474&lt;0.1,"",IF(D6474=0,"NO ORIGINAL BUDGET",(F6474-D6474)/D6474))</f>
        <v/>
      </c>
    </row>
    <row r="6475" spans="1:8">
      <c r="A6475" s="48" t="str">
        <f>('ANNEXURE B &amp; C'!AS$3)</f>
        <v>440403</v>
      </c>
      <c r="B6475" s="3">
        <v>2269995</v>
      </c>
      <c r="C6475" s="3" t="s">
        <v>128</v>
      </c>
      <c r="D6475" s="39">
        <v>0</v>
      </c>
      <c r="E6475" s="39">
        <v>0</v>
      </c>
      <c r="F6475" s="39">
        <f>SUM(F6472:F6474)</f>
        <v>0</v>
      </c>
      <c r="G6475" s="9" t="str">
        <f t="shared" si="202"/>
        <v/>
      </c>
      <c r="H6475" s="52" t="str">
        <f t="shared" si="203"/>
        <v/>
      </c>
    </row>
    <row r="6476" spans="1:8">
      <c r="B6476" s="1"/>
      <c r="C6476" s="1"/>
      <c r="D6476" s="31"/>
      <c r="E6476" s="31"/>
      <c r="F6476" s="31"/>
      <c r="G6476" s="9" t="str">
        <f t="shared" si="202"/>
        <v/>
      </c>
      <c r="H6476" s="52" t="str">
        <f t="shared" si="203"/>
        <v/>
      </c>
    </row>
    <row r="6477" spans="1:8">
      <c r="A6477" s="48" t="str">
        <f>('ANNEXURE B &amp; C'!AS$3)</f>
        <v>440403</v>
      </c>
      <c r="B6477" s="1">
        <v>2270000</v>
      </c>
      <c r="C6477" s="1" t="s">
        <v>129</v>
      </c>
      <c r="D6477" s="31"/>
      <c r="E6477" s="31"/>
      <c r="F6477" s="31"/>
      <c r="G6477" s="9" t="str">
        <f t="shared" si="202"/>
        <v/>
      </c>
      <c r="H6477" s="52" t="str">
        <f t="shared" si="203"/>
        <v/>
      </c>
    </row>
    <row r="6478" spans="1:8">
      <c r="A6478" s="48" t="str">
        <f>('ANNEXURE B &amp; C'!AS$3)</f>
        <v>440403</v>
      </c>
      <c r="B6478" s="2">
        <v>2271701</v>
      </c>
      <c r="C6478" s="2" t="s">
        <v>130</v>
      </c>
      <c r="D6478" s="20">
        <v>-455436</v>
      </c>
      <c r="E6478" s="20">
        <v>0</v>
      </c>
      <c r="F6478" s="38">
        <f>('ANNEXURE B &amp; C'!AS$155)</f>
        <v>0</v>
      </c>
      <c r="G6478" s="9" t="str">
        <f t="shared" si="202"/>
        <v/>
      </c>
      <c r="H6478" s="52" t="str">
        <f t="shared" si="203"/>
        <v/>
      </c>
    </row>
    <row r="6479" spans="1:8">
      <c r="A6479" s="48" t="str">
        <f>('ANNEXURE B &amp; C'!AS$3)</f>
        <v>440403</v>
      </c>
      <c r="B6479" s="2">
        <v>2271702</v>
      </c>
      <c r="C6479" s="2" t="s">
        <v>131</v>
      </c>
      <c r="D6479" s="20">
        <v>-10200</v>
      </c>
      <c r="E6479" s="20">
        <v>0</v>
      </c>
      <c r="F6479" s="38">
        <f>('ANNEXURE B &amp; C'!AS$156)</f>
        <v>0</v>
      </c>
      <c r="G6479" s="9" t="str">
        <f t="shared" si="202"/>
        <v/>
      </c>
      <c r="H6479" s="52" t="str">
        <f t="shared" si="203"/>
        <v/>
      </c>
    </row>
    <row r="6480" spans="1:8">
      <c r="A6480" s="48" t="str">
        <f>('ANNEXURE B &amp; C'!AS$3)</f>
        <v>440403</v>
      </c>
      <c r="B6480" s="2">
        <v>2271703</v>
      </c>
      <c r="C6480" s="2" t="s">
        <v>132</v>
      </c>
      <c r="D6480" s="20">
        <v>-2244</v>
      </c>
      <c r="E6480" s="20">
        <v>0</v>
      </c>
      <c r="F6480" s="38">
        <f>('ANNEXURE B &amp; C'!AS$157)</f>
        <v>0</v>
      </c>
      <c r="G6480" s="9" t="str">
        <f t="shared" si="202"/>
        <v/>
      </c>
      <c r="H6480" s="52" t="str">
        <f t="shared" si="203"/>
        <v/>
      </c>
    </row>
    <row r="6481" spans="1:8">
      <c r="A6481" s="48" t="str">
        <f>('ANNEXURE B &amp; C'!AS$3)</f>
        <v>440403</v>
      </c>
      <c r="B6481" s="2">
        <v>2271704</v>
      </c>
      <c r="C6481" s="2" t="s">
        <v>133</v>
      </c>
      <c r="D6481" s="20">
        <v>-119496</v>
      </c>
      <c r="E6481" s="20">
        <v>0</v>
      </c>
      <c r="F6481" s="38">
        <f>('ANNEXURE B &amp; C'!AS$158)</f>
        <v>0</v>
      </c>
      <c r="G6481" s="9" t="str">
        <f t="shared" si="202"/>
        <v/>
      </c>
      <c r="H6481" s="52" t="str">
        <f t="shared" si="203"/>
        <v/>
      </c>
    </row>
    <row r="6482" spans="1:8">
      <c r="A6482" s="48" t="str">
        <f>('ANNEXURE B &amp; C'!AS$3)</f>
        <v>440403</v>
      </c>
      <c r="B6482" s="3">
        <v>2279995</v>
      </c>
      <c r="C6482" s="3" t="s">
        <v>134</v>
      </c>
      <c r="D6482" s="35">
        <v>-587376</v>
      </c>
      <c r="E6482" s="35">
        <v>0</v>
      </c>
      <c r="F6482" s="35">
        <f>SUM(F6478:F6481)</f>
        <v>0</v>
      </c>
      <c r="G6482" s="9" t="str">
        <f t="shared" si="202"/>
        <v/>
      </c>
      <c r="H6482" s="52" t="str">
        <f t="shared" si="203"/>
        <v/>
      </c>
    </row>
    <row r="6483" spans="1:8">
      <c r="B6483" s="1"/>
      <c r="C6483" s="1"/>
      <c r="D6483" s="31"/>
      <c r="E6483" s="31"/>
      <c r="F6483" s="31"/>
      <c r="G6483" s="9" t="str">
        <f t="shared" si="202"/>
        <v/>
      </c>
      <c r="H6483" s="52" t="str">
        <f t="shared" si="203"/>
        <v/>
      </c>
    </row>
    <row r="6484" spans="1:8">
      <c r="A6484" s="48" t="str">
        <f>('ANNEXURE B &amp; C'!AS$3)</f>
        <v>440403</v>
      </c>
      <c r="B6484" s="1">
        <v>2280000</v>
      </c>
      <c r="C6484" s="1" t="s">
        <v>135</v>
      </c>
      <c r="D6484" s="31"/>
      <c r="E6484" s="31"/>
      <c r="F6484" s="31"/>
      <c r="G6484" s="9" t="str">
        <f t="shared" si="202"/>
        <v/>
      </c>
      <c r="H6484" s="52" t="str">
        <f t="shared" si="203"/>
        <v/>
      </c>
    </row>
    <row r="6485" spans="1:8">
      <c r="A6485" s="48" t="str">
        <f>('ANNEXURE B &amp; C'!AS$3)</f>
        <v>440403</v>
      </c>
      <c r="B6485" s="2">
        <v>2280001</v>
      </c>
      <c r="C6485" s="2" t="s">
        <v>136</v>
      </c>
      <c r="D6485" s="20">
        <v>0</v>
      </c>
      <c r="E6485" s="20">
        <v>0</v>
      </c>
      <c r="F6485" s="38">
        <f>('ANNEXURE B &amp; C'!AS$162)</f>
        <v>0</v>
      </c>
      <c r="G6485" s="9" t="str">
        <f t="shared" si="202"/>
        <v/>
      </c>
      <c r="H6485" s="52" t="str">
        <f t="shared" si="203"/>
        <v/>
      </c>
    </row>
    <row r="6486" spans="1:8">
      <c r="A6486" s="48" t="str">
        <f>('ANNEXURE B &amp; C'!AS$3)</f>
        <v>440403</v>
      </c>
      <c r="B6486" s="2">
        <v>2280002</v>
      </c>
      <c r="C6486" s="2" t="s">
        <v>137</v>
      </c>
      <c r="D6486" s="20">
        <v>0</v>
      </c>
      <c r="E6486" s="20">
        <v>0</v>
      </c>
      <c r="F6486" s="38">
        <f>('ANNEXURE B &amp; C'!AS$163)</f>
        <v>0</v>
      </c>
      <c r="G6486" s="9" t="str">
        <f t="shared" si="202"/>
        <v/>
      </c>
      <c r="H6486" s="52" t="str">
        <f t="shared" si="203"/>
        <v/>
      </c>
    </row>
    <row r="6487" spans="1:8">
      <c r="A6487" s="48" t="str">
        <f>('ANNEXURE B &amp; C'!AS$3)</f>
        <v>440403</v>
      </c>
      <c r="B6487" s="3">
        <v>2289995</v>
      </c>
      <c r="C6487" s="3" t="s">
        <v>138</v>
      </c>
      <c r="D6487" s="39">
        <v>0</v>
      </c>
      <c r="E6487" s="39">
        <v>0</v>
      </c>
      <c r="F6487" s="39">
        <f>SUM(F6485:F6486)</f>
        <v>0</v>
      </c>
      <c r="G6487" s="9" t="str">
        <f t="shared" si="202"/>
        <v/>
      </c>
      <c r="H6487" s="52" t="str">
        <f t="shared" si="203"/>
        <v/>
      </c>
    </row>
    <row r="6488" spans="1:8">
      <c r="B6488" s="1"/>
      <c r="C6488" s="1"/>
      <c r="D6488" s="31"/>
      <c r="E6488" s="31"/>
      <c r="F6488" s="31"/>
      <c r="G6488" s="9" t="str">
        <f t="shared" si="202"/>
        <v/>
      </c>
      <c r="H6488" s="52" t="str">
        <f t="shared" si="203"/>
        <v/>
      </c>
    </row>
    <row r="6489" spans="1:8">
      <c r="A6489" s="48" t="str">
        <f>('ANNEXURE B &amp; C'!AS$3)</f>
        <v>440403</v>
      </c>
      <c r="B6489" s="1">
        <v>2300000</v>
      </c>
      <c r="C6489" s="1" t="s">
        <v>139</v>
      </c>
      <c r="D6489" s="31"/>
      <c r="E6489" s="31"/>
      <c r="F6489" s="31"/>
      <c r="G6489" s="9" t="str">
        <f t="shared" si="202"/>
        <v/>
      </c>
      <c r="H6489" s="52" t="str">
        <f t="shared" si="203"/>
        <v/>
      </c>
    </row>
    <row r="6490" spans="1:8">
      <c r="A6490" s="48" t="str">
        <f>('ANNEXURE B &amp; C'!AS$3)</f>
        <v>440403</v>
      </c>
      <c r="B6490" s="2">
        <v>2300001</v>
      </c>
      <c r="C6490" s="2" t="s">
        <v>140</v>
      </c>
      <c r="D6490" s="20">
        <v>0</v>
      </c>
      <c r="E6490" s="20">
        <v>0</v>
      </c>
      <c r="F6490" s="38">
        <f>('ANNEXURE B &amp; C'!AS$167)</f>
        <v>0</v>
      </c>
      <c r="G6490" s="9" t="str">
        <f t="shared" si="202"/>
        <v/>
      </c>
      <c r="H6490" s="52" t="str">
        <f t="shared" si="203"/>
        <v/>
      </c>
    </row>
    <row r="6491" spans="1:8">
      <c r="A6491" s="48" t="str">
        <f>('ANNEXURE B &amp; C'!AS$3)</f>
        <v>440403</v>
      </c>
      <c r="B6491" s="2">
        <v>2300002</v>
      </c>
      <c r="C6491" s="2" t="s">
        <v>141</v>
      </c>
      <c r="D6491" s="20">
        <v>0</v>
      </c>
      <c r="E6491" s="20">
        <v>0</v>
      </c>
      <c r="F6491" s="38">
        <f>('ANNEXURE B &amp; C'!AS$168)</f>
        <v>0</v>
      </c>
      <c r="G6491" s="9" t="str">
        <f t="shared" si="202"/>
        <v/>
      </c>
      <c r="H6491" s="52" t="str">
        <f t="shared" si="203"/>
        <v/>
      </c>
    </row>
    <row r="6492" spans="1:8">
      <c r="A6492" s="48" t="str">
        <f>('ANNEXURE B &amp; C'!AS$3)</f>
        <v>440403</v>
      </c>
      <c r="B6492" s="2">
        <v>2300003</v>
      </c>
      <c r="C6492" s="2" t="s">
        <v>142</v>
      </c>
      <c r="D6492" s="20">
        <v>0</v>
      </c>
      <c r="E6492" s="20">
        <v>0</v>
      </c>
      <c r="F6492" s="38">
        <f>('ANNEXURE B &amp; C'!AS$169)</f>
        <v>0</v>
      </c>
      <c r="G6492" s="9" t="str">
        <f t="shared" si="202"/>
        <v/>
      </c>
      <c r="H6492" s="52" t="str">
        <f t="shared" si="203"/>
        <v/>
      </c>
    </row>
    <row r="6493" spans="1:8">
      <c r="A6493" s="48" t="str">
        <f>('ANNEXURE B &amp; C'!AS$3)</f>
        <v>440403</v>
      </c>
      <c r="B6493" s="2">
        <v>2300204</v>
      </c>
      <c r="C6493" s="2" t="s">
        <v>143</v>
      </c>
      <c r="D6493" s="20">
        <v>0</v>
      </c>
      <c r="E6493" s="20">
        <v>0</v>
      </c>
      <c r="F6493" s="38">
        <f>('ANNEXURE B &amp; C'!AS$170)</f>
        <v>0</v>
      </c>
      <c r="G6493" s="9" t="str">
        <f t="shared" si="202"/>
        <v/>
      </c>
      <c r="H6493" s="52" t="str">
        <f t="shared" si="203"/>
        <v/>
      </c>
    </row>
    <row r="6494" spans="1:8">
      <c r="A6494" s="48" t="str">
        <f>('ANNEXURE B &amp; C'!AS$3)</f>
        <v>440403</v>
      </c>
      <c r="B6494" s="2">
        <v>2300800</v>
      </c>
      <c r="C6494" s="2" t="s">
        <v>144</v>
      </c>
      <c r="D6494" s="20">
        <v>0</v>
      </c>
      <c r="E6494" s="20">
        <v>0</v>
      </c>
      <c r="F6494" s="38">
        <f>('ANNEXURE B &amp; C'!AS$171)</f>
        <v>0</v>
      </c>
      <c r="G6494" s="9" t="str">
        <f t="shared" si="202"/>
        <v/>
      </c>
      <c r="H6494" s="52" t="str">
        <f t="shared" si="203"/>
        <v/>
      </c>
    </row>
    <row r="6495" spans="1:8">
      <c r="A6495" s="48" t="str">
        <f>('ANNEXURE B &amp; C'!AS$3)</f>
        <v>440403</v>
      </c>
      <c r="B6495" s="2">
        <v>2300801</v>
      </c>
      <c r="C6495" s="2" t="s">
        <v>145</v>
      </c>
      <c r="D6495" s="20">
        <v>0</v>
      </c>
      <c r="E6495" s="20">
        <v>0</v>
      </c>
      <c r="F6495" s="38">
        <f>('ANNEXURE B &amp; C'!AS$172)</f>
        <v>0</v>
      </c>
      <c r="G6495" s="9" t="str">
        <f t="shared" si="202"/>
        <v/>
      </c>
      <c r="H6495" s="52" t="str">
        <f t="shared" si="203"/>
        <v/>
      </c>
    </row>
    <row r="6496" spans="1:8">
      <c r="A6496" s="48" t="str">
        <f>('ANNEXURE B &amp; C'!AS$3)</f>
        <v>440403</v>
      </c>
      <c r="B6496" s="2">
        <v>2300803</v>
      </c>
      <c r="C6496" s="2" t="s">
        <v>146</v>
      </c>
      <c r="D6496" s="20">
        <v>0</v>
      </c>
      <c r="E6496" s="20">
        <v>0</v>
      </c>
      <c r="F6496" s="38">
        <f>('ANNEXURE B &amp; C'!AS$173)</f>
        <v>0</v>
      </c>
      <c r="G6496" s="9" t="str">
        <f t="shared" si="202"/>
        <v/>
      </c>
      <c r="H6496" s="52" t="str">
        <f t="shared" si="203"/>
        <v/>
      </c>
    </row>
    <row r="6497" spans="1:8">
      <c r="A6497" s="48" t="str">
        <f>('ANNEXURE B &amp; C'!AS$3)</f>
        <v>440403</v>
      </c>
      <c r="B6497" s="2">
        <v>2301503</v>
      </c>
      <c r="C6497" s="2" t="s">
        <v>147</v>
      </c>
      <c r="D6497" s="20">
        <v>0</v>
      </c>
      <c r="E6497" s="20">
        <v>0</v>
      </c>
      <c r="F6497" s="38">
        <f>('ANNEXURE B &amp; C'!AS$174)</f>
        <v>0</v>
      </c>
      <c r="G6497" s="9" t="str">
        <f t="shared" si="202"/>
        <v/>
      </c>
      <c r="H6497" s="52" t="str">
        <f t="shared" si="203"/>
        <v/>
      </c>
    </row>
    <row r="6498" spans="1:8">
      <c r="A6498" s="48" t="str">
        <f>('ANNEXURE B &amp; C'!AS$3)</f>
        <v>440403</v>
      </c>
      <c r="B6498" s="2">
        <v>2301802</v>
      </c>
      <c r="C6498" s="2" t="s">
        <v>148</v>
      </c>
      <c r="D6498" s="20">
        <v>0</v>
      </c>
      <c r="E6498" s="20">
        <v>0</v>
      </c>
      <c r="F6498" s="38">
        <f>('ANNEXURE B &amp; C'!AS$175)</f>
        <v>0</v>
      </c>
      <c r="G6498" s="9" t="str">
        <f t="shared" si="202"/>
        <v/>
      </c>
      <c r="H6498" s="52" t="str">
        <f t="shared" si="203"/>
        <v/>
      </c>
    </row>
    <row r="6499" spans="1:8">
      <c r="A6499" s="48" t="str">
        <f>('ANNEXURE B &amp; C'!AS$3)</f>
        <v>440403</v>
      </c>
      <c r="B6499" s="2">
        <v>2301803</v>
      </c>
      <c r="C6499" s="2" t="s">
        <v>149</v>
      </c>
      <c r="D6499" s="20">
        <v>0</v>
      </c>
      <c r="E6499" s="20">
        <v>0</v>
      </c>
      <c r="F6499" s="38">
        <f>('ANNEXURE B &amp; C'!AS$176)</f>
        <v>0</v>
      </c>
      <c r="G6499" s="9" t="str">
        <f t="shared" si="202"/>
        <v/>
      </c>
      <c r="H6499" s="52" t="str">
        <f t="shared" si="203"/>
        <v/>
      </c>
    </row>
    <row r="6500" spans="1:8">
      <c r="A6500" s="48" t="str">
        <f>('ANNEXURE B &amp; C'!AS$3)</f>
        <v>440403</v>
      </c>
      <c r="B6500" s="2">
        <v>2301900</v>
      </c>
      <c r="C6500" s="2" t="s">
        <v>150</v>
      </c>
      <c r="D6500" s="20">
        <v>0</v>
      </c>
      <c r="E6500" s="20">
        <v>0</v>
      </c>
      <c r="F6500" s="38">
        <f>('ANNEXURE B &amp; C'!AS$177)</f>
        <v>0</v>
      </c>
      <c r="G6500" s="9" t="str">
        <f t="shared" si="202"/>
        <v/>
      </c>
      <c r="H6500" s="52" t="str">
        <f t="shared" si="203"/>
        <v/>
      </c>
    </row>
    <row r="6501" spans="1:8">
      <c r="A6501" s="48" t="str">
        <f>('ANNEXURE B &amp; C'!AS$3)</f>
        <v>440403</v>
      </c>
      <c r="B6501" s="2">
        <v>2301901</v>
      </c>
      <c r="C6501" s="2" t="s">
        <v>151</v>
      </c>
      <c r="D6501" s="20">
        <v>0</v>
      </c>
      <c r="E6501" s="20">
        <v>0</v>
      </c>
      <c r="F6501" s="38">
        <f>('ANNEXURE B &amp; C'!AS$178)</f>
        <v>0</v>
      </c>
      <c r="G6501" s="9" t="str">
        <f t="shared" si="202"/>
        <v/>
      </c>
      <c r="H6501" s="52" t="str">
        <f t="shared" si="203"/>
        <v/>
      </c>
    </row>
    <row r="6502" spans="1:8">
      <c r="A6502" s="48" t="str">
        <f>('ANNEXURE B &amp; C'!AS$3)</f>
        <v>440403</v>
      </c>
      <c r="B6502" s="3">
        <v>2309995</v>
      </c>
      <c r="C6502" s="3" t="s">
        <v>152</v>
      </c>
      <c r="D6502" s="39">
        <v>0</v>
      </c>
      <c r="E6502" s="39">
        <v>0</v>
      </c>
      <c r="F6502" s="39">
        <f>SUM(F6490:F6501)</f>
        <v>0</v>
      </c>
      <c r="G6502" s="9" t="str">
        <f t="shared" si="202"/>
        <v/>
      </c>
      <c r="H6502" s="52" t="str">
        <f t="shared" si="203"/>
        <v/>
      </c>
    </row>
    <row r="6503" spans="1:8">
      <c r="B6503" s="1"/>
      <c r="C6503" s="1"/>
      <c r="D6503" s="31"/>
      <c r="E6503" s="31"/>
      <c r="F6503" s="31"/>
      <c r="G6503" s="9" t="str">
        <f t="shared" si="202"/>
        <v/>
      </c>
      <c r="H6503" s="52" t="str">
        <f t="shared" si="203"/>
        <v/>
      </c>
    </row>
    <row r="6504" spans="1:8" ht="15.75" thickBot="1">
      <c r="A6504" s="48" t="str">
        <f>('ANNEXURE B &amp; C'!AS$3)</f>
        <v>440403</v>
      </c>
      <c r="B6504" s="4">
        <v>2359997</v>
      </c>
      <c r="C6504" s="4" t="s">
        <v>153</v>
      </c>
      <c r="D6504" s="40">
        <v>-587376</v>
      </c>
      <c r="E6504" s="40">
        <v>0</v>
      </c>
      <c r="F6504" s="40">
        <f>SUM(F6502+F6487+F6482+F6475+F6469+F6462)</f>
        <v>0</v>
      </c>
      <c r="G6504" s="9" t="str">
        <f t="shared" si="202"/>
        <v/>
      </c>
      <c r="H6504" s="52" t="str">
        <f t="shared" si="203"/>
        <v/>
      </c>
    </row>
    <row r="6505" spans="1:8" ht="15.75" thickTop="1">
      <c r="B6505" s="1"/>
      <c r="C6505" s="1"/>
      <c r="D6505" s="31"/>
      <c r="E6505" s="31"/>
      <c r="F6505" s="31"/>
      <c r="G6505" s="9" t="str">
        <f t="shared" si="202"/>
        <v/>
      </c>
      <c r="H6505" s="52" t="str">
        <f t="shared" si="203"/>
        <v/>
      </c>
    </row>
    <row r="6506" spans="1:8" ht="15.75" thickBot="1">
      <c r="A6506" s="48" t="str">
        <f>('ANNEXURE B &amp; C'!AS$3)</f>
        <v>440403</v>
      </c>
      <c r="B6506" s="5">
        <v>2379995</v>
      </c>
      <c r="C6506" s="5" t="s">
        <v>154</v>
      </c>
      <c r="D6506" s="41">
        <v>-587376</v>
      </c>
      <c r="E6506" s="41">
        <v>0</v>
      </c>
      <c r="F6506" s="41">
        <f>SUM(F6504)</f>
        <v>0</v>
      </c>
      <c r="G6506" s="9" t="str">
        <f t="shared" si="202"/>
        <v/>
      </c>
      <c r="H6506" s="52" t="str">
        <f t="shared" si="203"/>
        <v/>
      </c>
    </row>
    <row r="6507" spans="1:8">
      <c r="B6507" s="1"/>
      <c r="C6507" s="1"/>
      <c r="D6507" s="31"/>
      <c r="E6507" s="31"/>
      <c r="F6507" s="31"/>
      <c r="G6507" s="9" t="str">
        <f t="shared" si="202"/>
        <v/>
      </c>
      <c r="H6507" s="52" t="str">
        <f t="shared" si="203"/>
        <v/>
      </c>
    </row>
    <row r="6508" spans="1:8" ht="15.75" thickBot="1">
      <c r="A6508" s="48" t="str">
        <f>('ANNEXURE B &amp; C'!AS$3)</f>
        <v>440403</v>
      </c>
      <c r="B6508" s="5">
        <v>2459998</v>
      </c>
      <c r="C6508" s="5" t="s">
        <v>155</v>
      </c>
      <c r="D6508" s="41">
        <v>-587376</v>
      </c>
      <c r="E6508" s="41">
        <v>0</v>
      </c>
      <c r="F6508" s="41">
        <f>SUM(F6506)</f>
        <v>0</v>
      </c>
      <c r="G6508" s="9" t="str">
        <f t="shared" si="202"/>
        <v/>
      </c>
      <c r="H6508" s="52" t="str">
        <f t="shared" si="203"/>
        <v/>
      </c>
    </row>
    <row r="6509" spans="1:8">
      <c r="B6509" s="1"/>
      <c r="C6509" s="1"/>
      <c r="D6509" s="31"/>
      <c r="E6509" s="31"/>
      <c r="F6509" s="31"/>
      <c r="G6509" s="9" t="str">
        <f t="shared" si="202"/>
        <v/>
      </c>
      <c r="H6509" s="52" t="str">
        <f t="shared" si="203"/>
        <v/>
      </c>
    </row>
    <row r="6510" spans="1:8">
      <c r="A6510" s="48" t="str">
        <f>('ANNEXURE B &amp; C'!AS$3)</f>
        <v>440403</v>
      </c>
      <c r="B6510" s="1">
        <v>3010000</v>
      </c>
      <c r="C6510" s="1" t="s">
        <v>156</v>
      </c>
      <c r="D6510" s="31"/>
      <c r="E6510" s="31"/>
      <c r="F6510" s="31"/>
      <c r="G6510" s="9" t="str">
        <f t="shared" si="202"/>
        <v/>
      </c>
      <c r="H6510" s="52" t="str">
        <f t="shared" si="203"/>
        <v/>
      </c>
    </row>
    <row r="6511" spans="1:8">
      <c r="A6511" s="48" t="str">
        <f>('ANNEXURE B &amp; C'!AS$3)</f>
        <v>440403</v>
      </c>
      <c r="B6511" s="2">
        <v>3010001</v>
      </c>
      <c r="C6511" s="2" t="s">
        <v>112</v>
      </c>
      <c r="D6511" s="38">
        <v>12855862</v>
      </c>
      <c r="E6511" s="38">
        <v>5995426.3099999996</v>
      </c>
      <c r="F6511" s="38">
        <f>('ANNEXURE B &amp; C'!AS$188)</f>
        <v>16350087</v>
      </c>
      <c r="G6511" s="9" t="str">
        <f t="shared" si="202"/>
        <v/>
      </c>
      <c r="H6511" s="52">
        <f t="shared" si="203"/>
        <v>0.27180013288879423</v>
      </c>
    </row>
    <row r="6512" spans="1:8">
      <c r="A6512" s="48" t="str">
        <f>('ANNEXURE B &amp; C'!AS$3)</f>
        <v>440403</v>
      </c>
      <c r="B6512" s="2">
        <v>3010002</v>
      </c>
      <c r="C6512" s="2" t="s">
        <v>155</v>
      </c>
      <c r="D6512" s="38">
        <v>-587376</v>
      </c>
      <c r="E6512" s="38">
        <v>0</v>
      </c>
      <c r="F6512" s="38">
        <f>('ANNEXURE B &amp; C'!AS$189)</f>
        <v>0</v>
      </c>
      <c r="G6512" s="9" t="str">
        <f t="shared" si="202"/>
        <v/>
      </c>
      <c r="H6512" s="52" t="str">
        <f t="shared" si="203"/>
        <v/>
      </c>
    </row>
    <row r="6513" spans="1:8">
      <c r="A6513" s="48" t="str">
        <f>('ANNEXURE B &amp; C'!AS$3)</f>
        <v>440403</v>
      </c>
      <c r="B6513" s="2"/>
      <c r="C6513" s="1" t="s">
        <v>338</v>
      </c>
      <c r="D6513" s="39"/>
      <c r="E6513" s="39"/>
      <c r="F6513" s="39">
        <f>('ANNEXURE B &amp; C'!AS$190)</f>
        <v>0</v>
      </c>
      <c r="G6513" s="9" t="str">
        <f t="shared" si="202"/>
        <v/>
      </c>
      <c r="H6513" s="52" t="str">
        <f t="shared" si="203"/>
        <v/>
      </c>
    </row>
    <row r="6514" spans="1:8" ht="15.75" thickBot="1">
      <c r="A6514" s="48" t="str">
        <f>('ANNEXURE B &amp; C'!AS$3)</f>
        <v>440403</v>
      </c>
      <c r="B6514" s="5">
        <v>3019995</v>
      </c>
      <c r="C6514" s="5" t="s">
        <v>339</v>
      </c>
      <c r="D6514" s="37">
        <v>12268486</v>
      </c>
      <c r="E6514" s="37">
        <v>5995426.3099999996</v>
      </c>
      <c r="F6514" s="37">
        <f>('ANNEXURE B &amp; C'!AS$191)</f>
        <v>16350087</v>
      </c>
      <c r="G6514" s="9" t="str">
        <f t="shared" si="202"/>
        <v/>
      </c>
      <c r="H6514" s="52">
        <f t="shared" si="203"/>
        <v>0.33268986898627917</v>
      </c>
    </row>
    <row r="6515" spans="1:8">
      <c r="B6515" s="1"/>
      <c r="C6515" s="1"/>
      <c r="D6515" s="31"/>
      <c r="E6515" s="31"/>
      <c r="F6515" s="31"/>
      <c r="G6515" s="9" t="str">
        <f t="shared" si="202"/>
        <v/>
      </c>
      <c r="H6515" s="52" t="str">
        <f t="shared" si="203"/>
        <v/>
      </c>
    </row>
    <row r="6516" spans="1:8">
      <c r="A6516" s="48" t="str">
        <f>('ANNEXURE B &amp; C'!AS$3)</f>
        <v>440403</v>
      </c>
      <c r="B6516" s="1">
        <v>4030000</v>
      </c>
      <c r="C6516" s="1" t="s">
        <v>157</v>
      </c>
      <c r="D6516" s="31"/>
      <c r="E6516" s="31"/>
      <c r="F6516" s="31"/>
      <c r="G6516" s="9" t="str">
        <f t="shared" si="202"/>
        <v/>
      </c>
      <c r="H6516" s="52" t="str">
        <f t="shared" si="203"/>
        <v/>
      </c>
    </row>
    <row r="6517" spans="1:8">
      <c r="A6517" s="48" t="str">
        <f>('ANNEXURE B &amp; C'!AS$3)</f>
        <v>440403</v>
      </c>
      <c r="B6517" s="2">
        <v>4030001</v>
      </c>
      <c r="C6517" s="2" t="s">
        <v>158</v>
      </c>
      <c r="D6517" s="20">
        <v>1500000</v>
      </c>
      <c r="E6517" s="20">
        <v>146889.04999999999</v>
      </c>
      <c r="F6517" s="38">
        <f>('ANNEXURE B &amp; C'!AS$194)</f>
        <v>146890</v>
      </c>
      <c r="G6517" s="9" t="str">
        <f t="shared" si="202"/>
        <v/>
      </c>
      <c r="H6517" s="52">
        <f t="shared" si="203"/>
        <v>-0.90207333333333328</v>
      </c>
    </row>
    <row r="6518" spans="1:8">
      <c r="A6518" s="48" t="str">
        <f>('ANNEXURE B &amp; C'!AS$3)</f>
        <v>440403</v>
      </c>
      <c r="B6518" s="2">
        <v>4030002</v>
      </c>
      <c r="C6518" s="2" t="s">
        <v>159</v>
      </c>
      <c r="D6518" s="20">
        <v>115000</v>
      </c>
      <c r="E6518" s="20">
        <v>35755.1</v>
      </c>
      <c r="F6518" s="38">
        <f>('ANNEXURE B &amp; C'!AS$195)</f>
        <v>37774</v>
      </c>
      <c r="G6518" s="9" t="str">
        <f t="shared" si="202"/>
        <v/>
      </c>
      <c r="H6518" s="52">
        <f t="shared" si="203"/>
        <v>-0.67153043478260865</v>
      </c>
    </row>
    <row r="6519" spans="1:8">
      <c r="A6519" s="48" t="str">
        <f>('ANNEXURE B &amp; C'!AS$3)</f>
        <v>440403</v>
      </c>
      <c r="B6519" s="2">
        <v>4030003</v>
      </c>
      <c r="C6519" s="2" t="s">
        <v>160</v>
      </c>
      <c r="D6519" s="20">
        <v>0</v>
      </c>
      <c r="E6519" s="20">
        <v>0</v>
      </c>
      <c r="F6519" s="38">
        <f>('ANNEXURE B &amp; C'!AS$196)</f>
        <v>0</v>
      </c>
      <c r="G6519" s="9" t="str">
        <f t="shared" si="202"/>
        <v/>
      </c>
      <c r="H6519" s="52" t="str">
        <f t="shared" si="203"/>
        <v/>
      </c>
    </row>
    <row r="6520" spans="1:8">
      <c r="A6520" s="48" t="str">
        <f>('ANNEXURE B &amp; C'!AS$3)</f>
        <v>440403</v>
      </c>
      <c r="B6520" s="2">
        <v>4030004</v>
      </c>
      <c r="C6520" s="2" t="s">
        <v>161</v>
      </c>
      <c r="D6520" s="20">
        <v>0</v>
      </c>
      <c r="E6520" s="20">
        <v>0</v>
      </c>
      <c r="F6520" s="38">
        <f>('ANNEXURE B &amp; C'!AS$197)</f>
        <v>0</v>
      </c>
      <c r="G6520" s="9" t="str">
        <f t="shared" si="202"/>
        <v/>
      </c>
      <c r="H6520" s="52" t="str">
        <f t="shared" si="203"/>
        <v/>
      </c>
    </row>
    <row r="6521" spans="1:8">
      <c r="A6521" s="48" t="str">
        <f>('ANNEXURE B &amp; C'!AS$3)</f>
        <v>440403</v>
      </c>
      <c r="B6521" s="2">
        <v>4030005</v>
      </c>
      <c r="C6521" s="2" t="s">
        <v>162</v>
      </c>
      <c r="D6521" s="20">
        <v>0</v>
      </c>
      <c r="E6521" s="20">
        <v>0</v>
      </c>
      <c r="F6521" s="38">
        <f>('ANNEXURE B &amp; C'!AS$198)</f>
        <v>0</v>
      </c>
      <c r="G6521" s="9" t="str">
        <f t="shared" si="202"/>
        <v/>
      </c>
      <c r="H6521" s="52" t="str">
        <f t="shared" si="203"/>
        <v/>
      </c>
    </row>
    <row r="6522" spans="1:8" ht="15.75" thickBot="1">
      <c r="A6522" s="48" t="str">
        <f>('ANNEXURE B &amp; C'!AS$3)</f>
        <v>440403</v>
      </c>
      <c r="B6522" s="3">
        <v>4039995</v>
      </c>
      <c r="C6522" s="3" t="s">
        <v>163</v>
      </c>
      <c r="D6522" s="42">
        <v>1615000</v>
      </c>
      <c r="E6522" s="36">
        <v>182644.15</v>
      </c>
      <c r="F6522" s="43">
        <f>SUM(F6517:F6521)</f>
        <v>184664</v>
      </c>
      <c r="G6522" s="9" t="str">
        <f t="shared" si="202"/>
        <v/>
      </c>
      <c r="H6522" s="52">
        <f t="shared" si="203"/>
        <v>-0.88565696594427246</v>
      </c>
    </row>
    <row r="6523" spans="1:8" ht="15.75" thickTop="1">
      <c r="B6523" s="2"/>
      <c r="C6523" s="2"/>
      <c r="D6523" s="32"/>
      <c r="E6523" s="32"/>
      <c r="G6523" s="9" t="str">
        <f t="shared" si="202"/>
        <v/>
      </c>
      <c r="H6523" s="52" t="str">
        <f t="shared" si="203"/>
        <v/>
      </c>
    </row>
    <row r="6524" spans="1:8">
      <c r="A6524" s="48" t="str">
        <f>('ANNEXURE B &amp; C'!AS$3)</f>
        <v>440403</v>
      </c>
      <c r="B6524" s="1">
        <v>4030000</v>
      </c>
      <c r="C6524" s="1" t="s">
        <v>164</v>
      </c>
      <c r="D6524" s="31"/>
      <c r="E6524" s="31"/>
      <c r="F6524" s="31"/>
      <c r="G6524" s="9" t="str">
        <f t="shared" si="202"/>
        <v/>
      </c>
      <c r="H6524" s="52" t="str">
        <f t="shared" si="203"/>
        <v/>
      </c>
    </row>
    <row r="6525" spans="1:8">
      <c r="A6525" s="48" t="str">
        <f>('ANNEXURE B &amp; C'!AS$3)</f>
        <v>440403</v>
      </c>
      <c r="B6525" s="2">
        <v>4031001</v>
      </c>
      <c r="C6525" s="2" t="s">
        <v>158</v>
      </c>
      <c r="D6525" s="20">
        <v>0</v>
      </c>
      <c r="E6525" s="20">
        <v>0</v>
      </c>
      <c r="F6525" s="38">
        <f>('ANNEXURE B &amp; C'!AS$202)</f>
        <v>0</v>
      </c>
      <c r="G6525" s="9" t="str">
        <f t="shared" si="202"/>
        <v/>
      </c>
      <c r="H6525" s="52" t="str">
        <f t="shared" si="203"/>
        <v/>
      </c>
    </row>
    <row r="6526" spans="1:8">
      <c r="A6526" s="48" t="str">
        <f>('ANNEXURE B &amp; C'!AS$3)</f>
        <v>440403</v>
      </c>
      <c r="B6526" s="2">
        <v>4031002</v>
      </c>
      <c r="C6526" s="2" t="s">
        <v>159</v>
      </c>
      <c r="D6526" s="20">
        <v>0</v>
      </c>
      <c r="E6526" s="20">
        <v>0</v>
      </c>
      <c r="F6526" s="38">
        <f>('ANNEXURE B &amp; C'!AS$203)</f>
        <v>0</v>
      </c>
      <c r="G6526" s="9" t="str">
        <f t="shared" si="202"/>
        <v/>
      </c>
      <c r="H6526" s="52" t="str">
        <f t="shared" si="203"/>
        <v/>
      </c>
    </row>
    <row r="6527" spans="1:8">
      <c r="A6527" s="48" t="str">
        <f>('ANNEXURE B &amp; C'!AS$3)</f>
        <v>440403</v>
      </c>
      <c r="B6527" s="2">
        <v>4031003</v>
      </c>
      <c r="C6527" s="2" t="s">
        <v>160</v>
      </c>
      <c r="D6527" s="20">
        <v>0</v>
      </c>
      <c r="E6527" s="20">
        <v>0</v>
      </c>
      <c r="F6527" s="38">
        <f>('ANNEXURE B &amp; C'!AS$204)</f>
        <v>0</v>
      </c>
      <c r="G6527" s="9" t="str">
        <f t="shared" si="202"/>
        <v/>
      </c>
      <c r="H6527" s="52" t="str">
        <f t="shared" si="203"/>
        <v/>
      </c>
    </row>
    <row r="6528" spans="1:8">
      <c r="A6528" s="48" t="str">
        <f>('ANNEXURE B &amp; C'!AS$3)</f>
        <v>440403</v>
      </c>
      <c r="B6528" s="2">
        <v>4031004</v>
      </c>
      <c r="C6528" s="2" t="s">
        <v>161</v>
      </c>
      <c r="D6528" s="20">
        <v>0</v>
      </c>
      <c r="E6528" s="20">
        <v>0</v>
      </c>
      <c r="F6528" s="38">
        <f>('ANNEXURE B &amp; C'!AS$205)</f>
        <v>0</v>
      </c>
      <c r="G6528" s="9" t="str">
        <f t="shared" si="202"/>
        <v/>
      </c>
      <c r="H6528" s="52" t="str">
        <f t="shared" si="203"/>
        <v/>
      </c>
    </row>
    <row r="6529" spans="1:8">
      <c r="A6529" s="48" t="str">
        <f>('ANNEXURE B &amp; C'!AS$3)</f>
        <v>440403</v>
      </c>
      <c r="B6529" s="2">
        <v>4031005</v>
      </c>
      <c r="C6529" s="2" t="s">
        <v>162</v>
      </c>
      <c r="D6529" s="20">
        <v>0</v>
      </c>
      <c r="E6529" s="20">
        <v>0</v>
      </c>
      <c r="F6529" s="38">
        <f>('ANNEXURE B &amp; C'!AS$206)</f>
        <v>0</v>
      </c>
      <c r="G6529" s="9" t="str">
        <f t="shared" si="202"/>
        <v/>
      </c>
      <c r="H6529" s="52" t="str">
        <f t="shared" si="203"/>
        <v/>
      </c>
    </row>
    <row r="6530" spans="1:8">
      <c r="A6530" s="48" t="str">
        <f>('ANNEXURE B &amp; C'!AS$3)</f>
        <v>440403</v>
      </c>
      <c r="B6530" s="3">
        <v>4039995</v>
      </c>
      <c r="C6530" s="3" t="s">
        <v>165</v>
      </c>
      <c r="D6530" s="39">
        <v>0</v>
      </c>
      <c r="E6530" s="39">
        <v>0</v>
      </c>
      <c r="F6530" s="39">
        <f>SUM(F6525:F6529)</f>
        <v>0</v>
      </c>
      <c r="G6530" s="9" t="str">
        <f t="shared" si="202"/>
        <v/>
      </c>
      <c r="H6530" s="52" t="str">
        <f t="shared" si="203"/>
        <v/>
      </c>
    </row>
    <row r="6531" spans="1:8">
      <c r="B6531" s="2"/>
      <c r="C6531" s="2"/>
      <c r="D6531" s="32"/>
      <c r="E6531" s="32"/>
      <c r="G6531" s="9" t="str">
        <f t="shared" si="202"/>
        <v/>
      </c>
      <c r="H6531" s="52" t="str">
        <f t="shared" si="203"/>
        <v/>
      </c>
    </row>
    <row r="6532" spans="1:8" ht="15.75" thickBot="1">
      <c r="A6532" s="48" t="str">
        <f>('ANNEXURE B &amp; C'!AS$3)</f>
        <v>440403</v>
      </c>
      <c r="B6532" s="5">
        <v>4039995</v>
      </c>
      <c r="C6532" s="5" t="s">
        <v>166</v>
      </c>
      <c r="D6532" s="41">
        <v>1615000</v>
      </c>
      <c r="E6532" s="41">
        <v>182644.15</v>
      </c>
      <c r="F6532" s="41">
        <f>SUM(F6530+F6522)</f>
        <v>184664</v>
      </c>
      <c r="G6532" s="9" t="str">
        <f t="shared" si="202"/>
        <v/>
      </c>
      <c r="H6532" s="52">
        <f t="shared" si="203"/>
        <v>-0.88565696594427246</v>
      </c>
    </row>
    <row r="6533" spans="1:8">
      <c r="G6533" s="9" t="str">
        <f t="shared" si="202"/>
        <v/>
      </c>
      <c r="H6533" s="52" t="str">
        <f t="shared" si="203"/>
        <v/>
      </c>
    </row>
    <row r="6534" spans="1:8">
      <c r="A6534" s="48" t="str">
        <f>('ANNEXURE B &amp; C'!AT$3)</f>
        <v>440404</v>
      </c>
      <c r="B6534" s="1">
        <v>1000000</v>
      </c>
      <c r="C6534" s="1" t="s">
        <v>0</v>
      </c>
      <c r="D6534" s="31"/>
      <c r="E6534" s="31"/>
      <c r="G6534" s="9" t="str">
        <f t="shared" si="202"/>
        <v/>
      </c>
      <c r="H6534" s="52" t="str">
        <f t="shared" si="203"/>
        <v/>
      </c>
    </row>
    <row r="6535" spans="1:8">
      <c r="B6535" s="1"/>
      <c r="C6535" s="1"/>
      <c r="D6535" s="31"/>
      <c r="E6535" s="31"/>
      <c r="G6535" s="9" t="str">
        <f t="shared" si="202"/>
        <v/>
      </c>
      <c r="H6535" s="52" t="str">
        <f t="shared" si="203"/>
        <v/>
      </c>
    </row>
    <row r="6536" spans="1:8">
      <c r="A6536" s="48" t="str">
        <f>('ANNEXURE B &amp; C'!AT$3)</f>
        <v>440404</v>
      </c>
      <c r="B6536" s="1">
        <v>1020000</v>
      </c>
      <c r="C6536" s="1" t="s">
        <v>2</v>
      </c>
      <c r="D6536" s="31"/>
      <c r="E6536" s="31"/>
      <c r="F6536" s="31"/>
      <c r="G6536" s="9" t="str">
        <f t="shared" si="202"/>
        <v/>
      </c>
      <c r="H6536" s="52" t="str">
        <f t="shared" si="203"/>
        <v/>
      </c>
    </row>
    <row r="6537" spans="1:8">
      <c r="A6537" s="48" t="str">
        <f>('ANNEXURE B &amp; C'!AT$3)</f>
        <v>440404</v>
      </c>
      <c r="B6537" s="2">
        <v>1020001</v>
      </c>
      <c r="C6537" s="2" t="s">
        <v>3</v>
      </c>
      <c r="D6537" s="20">
        <v>0</v>
      </c>
      <c r="E6537" s="20">
        <v>0</v>
      </c>
      <c r="F6537" s="38">
        <f>('ANNEXURE B &amp; C'!AT$10)</f>
        <v>0</v>
      </c>
      <c r="G6537" s="9" t="str">
        <f t="shared" si="202"/>
        <v/>
      </c>
      <c r="H6537" s="52" t="str">
        <f t="shared" si="203"/>
        <v/>
      </c>
    </row>
    <row r="6538" spans="1:8">
      <c r="A6538" s="48" t="str">
        <f>('ANNEXURE B &amp; C'!AT$3)</f>
        <v>440404</v>
      </c>
      <c r="B6538" s="2">
        <v>1020002</v>
      </c>
      <c r="C6538" s="2" t="s">
        <v>4</v>
      </c>
      <c r="D6538" s="20">
        <v>2524764</v>
      </c>
      <c r="E6538" s="20">
        <v>1190781.3600000001</v>
      </c>
      <c r="F6538" s="38">
        <f>('ANNEXURE B &amp; C'!AT$11)</f>
        <v>2371384</v>
      </c>
      <c r="G6538" s="9" t="str">
        <f t="shared" ref="G6538:G6601" si="204">IF(E6538&lt;0.01,"",IF(E6538&gt;F6538,"BUDGET ERROR - INSUFICIENT",""))</f>
        <v/>
      </c>
      <c r="H6538" s="52">
        <f t="shared" ref="H6538:H6601" si="205">IF(F6538&lt;0.1,"",IF(D6538=0,"NO ORIGINAL BUDGET",(F6538-D6538)/D6538))</f>
        <v>-6.0750232496977932E-2</v>
      </c>
    </row>
    <row r="6539" spans="1:8">
      <c r="A6539" s="48" t="str">
        <f>('ANNEXURE B &amp; C'!AT$3)</f>
        <v>440404</v>
      </c>
      <c r="B6539" s="2">
        <v>1020004</v>
      </c>
      <c r="C6539" s="2" t="s">
        <v>5</v>
      </c>
      <c r="D6539" s="20">
        <v>21564</v>
      </c>
      <c r="E6539" s="20">
        <v>5902</v>
      </c>
      <c r="F6539" s="38">
        <f>('ANNEXURE B &amp; C'!AT$12)</f>
        <v>11164</v>
      </c>
      <c r="G6539" s="9" t="str">
        <f t="shared" si="204"/>
        <v/>
      </c>
      <c r="H6539" s="52">
        <f t="shared" si="205"/>
        <v>-0.48228529029864592</v>
      </c>
    </row>
    <row r="6540" spans="1:8">
      <c r="A6540" s="48" t="str">
        <f>('ANNEXURE B &amp; C'!AT$3)</f>
        <v>440404</v>
      </c>
      <c r="B6540" s="2">
        <v>1020005</v>
      </c>
      <c r="C6540" s="2" t="s">
        <v>6</v>
      </c>
      <c r="D6540" s="20">
        <v>1260</v>
      </c>
      <c r="E6540" s="20">
        <v>639.6</v>
      </c>
      <c r="F6540" s="38">
        <f>('ANNEXURE B &amp; C'!AT$13)</f>
        <v>1280</v>
      </c>
      <c r="G6540" s="9" t="str">
        <f t="shared" si="204"/>
        <v/>
      </c>
      <c r="H6540" s="52">
        <f t="shared" si="205"/>
        <v>1.5873015873015872E-2</v>
      </c>
    </row>
    <row r="6541" spans="1:8">
      <c r="A6541" s="48" t="str">
        <f>('ANNEXURE B &amp; C'!AT$3)</f>
        <v>440404</v>
      </c>
      <c r="B6541" s="2">
        <v>1020006</v>
      </c>
      <c r="C6541" s="2" t="s">
        <v>7</v>
      </c>
      <c r="D6541" s="20">
        <v>210397</v>
      </c>
      <c r="E6541" s="20">
        <v>148171.84</v>
      </c>
      <c r="F6541" s="38">
        <f>('ANNEXURE B &amp; C'!AT$14)</f>
        <v>201784</v>
      </c>
      <c r="G6541" s="9" t="str">
        <f t="shared" si="204"/>
        <v/>
      </c>
      <c r="H6541" s="52">
        <f t="shared" si="205"/>
        <v>-4.0936895488053536E-2</v>
      </c>
    </row>
    <row r="6542" spans="1:8">
      <c r="A6542" s="48" t="str">
        <f>('ANNEXURE B &amp; C'!AT$3)</f>
        <v>440404</v>
      </c>
      <c r="B6542" s="2">
        <v>1020007</v>
      </c>
      <c r="C6542" s="2" t="s">
        <v>8</v>
      </c>
      <c r="D6542" s="20">
        <v>0</v>
      </c>
      <c r="E6542" s="20">
        <v>182465.91</v>
      </c>
      <c r="F6542" s="38">
        <f>('ANNEXURE B &amp; C'!AT$15)</f>
        <v>302466</v>
      </c>
      <c r="G6542" s="9" t="str">
        <f t="shared" si="204"/>
        <v/>
      </c>
      <c r="H6542" s="52" t="str">
        <f t="shared" si="205"/>
        <v>NO ORIGINAL BUDGET</v>
      </c>
    </row>
    <row r="6543" spans="1:8">
      <c r="A6543" s="48" t="str">
        <f>('ANNEXURE B &amp; C'!AT$3)</f>
        <v>440404</v>
      </c>
      <c r="B6543" s="2">
        <v>1020009</v>
      </c>
      <c r="C6543" s="2" t="s">
        <v>9</v>
      </c>
      <c r="D6543" s="20">
        <v>0</v>
      </c>
      <c r="E6543" s="20">
        <v>0</v>
      </c>
      <c r="F6543" s="38">
        <f>('ANNEXURE B &amp; C'!AT$16)</f>
        <v>0</v>
      </c>
      <c r="G6543" s="9" t="str">
        <f t="shared" si="204"/>
        <v/>
      </c>
      <c r="H6543" s="52" t="str">
        <f t="shared" si="205"/>
        <v/>
      </c>
    </row>
    <row r="6544" spans="1:8">
      <c r="A6544" s="48" t="str">
        <f>('ANNEXURE B &amp; C'!AT$3)</f>
        <v>440404</v>
      </c>
      <c r="B6544" s="2">
        <v>1020010</v>
      </c>
      <c r="C6544" s="2" t="s">
        <v>10</v>
      </c>
      <c r="D6544" s="20">
        <v>0</v>
      </c>
      <c r="E6544" s="20">
        <v>0</v>
      </c>
      <c r="F6544" s="38">
        <f>('ANNEXURE B &amp; C'!AT$17)</f>
        <v>0</v>
      </c>
      <c r="G6544" s="9" t="str">
        <f t="shared" si="204"/>
        <v/>
      </c>
      <c r="H6544" s="52" t="str">
        <f t="shared" si="205"/>
        <v/>
      </c>
    </row>
    <row r="6545" spans="1:8">
      <c r="A6545" s="48" t="str">
        <f>('ANNEXURE B &amp; C'!AT$3)</f>
        <v>440404</v>
      </c>
      <c r="B6545" s="2">
        <v>1020011</v>
      </c>
      <c r="C6545" s="2" t="s">
        <v>11</v>
      </c>
      <c r="D6545" s="20">
        <v>0</v>
      </c>
      <c r="E6545" s="20">
        <v>0</v>
      </c>
      <c r="F6545" s="38">
        <f>('ANNEXURE B &amp; C'!AT$18)</f>
        <v>0</v>
      </c>
      <c r="G6545" s="9" t="str">
        <f t="shared" si="204"/>
        <v/>
      </c>
      <c r="H6545" s="52" t="str">
        <f t="shared" si="205"/>
        <v/>
      </c>
    </row>
    <row r="6546" spans="1:8">
      <c r="A6546" s="48" t="str">
        <f>('ANNEXURE B &amp; C'!AT$3)</f>
        <v>440404</v>
      </c>
      <c r="B6546" s="2">
        <v>1020012</v>
      </c>
      <c r="C6546" s="2" t="s">
        <v>12</v>
      </c>
      <c r="D6546" s="20">
        <v>0</v>
      </c>
      <c r="E6546" s="20">
        <v>0</v>
      </c>
      <c r="F6546" s="38">
        <f>('ANNEXURE B &amp; C'!AT$19)</f>
        <v>0</v>
      </c>
      <c r="G6546" s="9" t="str">
        <f t="shared" si="204"/>
        <v/>
      </c>
      <c r="H6546" s="52" t="str">
        <f t="shared" si="205"/>
        <v/>
      </c>
    </row>
    <row r="6547" spans="1:8">
      <c r="A6547" s="48" t="str">
        <f>('ANNEXURE B &amp; C'!AT$3)</f>
        <v>440404</v>
      </c>
      <c r="B6547" s="2">
        <v>1020013</v>
      </c>
      <c r="C6547" s="2" t="s">
        <v>13</v>
      </c>
      <c r="D6547" s="20">
        <v>26224</v>
      </c>
      <c r="E6547" s="20">
        <v>14050.08</v>
      </c>
      <c r="F6547" s="38">
        <f>('ANNEXURE B &amp; C'!AT$20)</f>
        <v>25857</v>
      </c>
      <c r="G6547" s="9" t="str">
        <f t="shared" si="204"/>
        <v/>
      </c>
      <c r="H6547" s="52">
        <f t="shared" si="205"/>
        <v>-1.3994813910921293E-2</v>
      </c>
    </row>
    <row r="6548" spans="1:8">
      <c r="A6548" s="48" t="str">
        <f>('ANNEXURE B &amp; C'!AT$3)</f>
        <v>440404</v>
      </c>
      <c r="B6548" s="2">
        <v>1020014</v>
      </c>
      <c r="C6548" s="2" t="s">
        <v>14</v>
      </c>
      <c r="D6548" s="20">
        <v>0</v>
      </c>
      <c r="E6548" s="20">
        <v>0</v>
      </c>
      <c r="F6548" s="38">
        <f>('ANNEXURE B &amp; C'!AT$21)</f>
        <v>0</v>
      </c>
      <c r="G6548" s="9" t="str">
        <f t="shared" si="204"/>
        <v/>
      </c>
      <c r="H6548" s="52" t="str">
        <f t="shared" si="205"/>
        <v/>
      </c>
    </row>
    <row r="6549" spans="1:8" ht="15.75" thickBot="1">
      <c r="A6549" s="48" t="str">
        <f>('ANNEXURE B &amp; C'!AT$3)</f>
        <v>440404</v>
      </c>
      <c r="B6549" s="3">
        <v>1029990</v>
      </c>
      <c r="C6549" s="3" t="s">
        <v>15</v>
      </c>
      <c r="D6549" s="41">
        <v>2784209</v>
      </c>
      <c r="E6549" s="41">
        <v>1542010.7900000003</v>
      </c>
      <c r="F6549" s="41">
        <f>SUM(F6537:F6548)</f>
        <v>2913935</v>
      </c>
      <c r="G6549" s="9" t="str">
        <f t="shared" si="204"/>
        <v/>
      </c>
      <c r="H6549" s="52">
        <f t="shared" si="205"/>
        <v>4.6593484900020077E-2</v>
      </c>
    </row>
    <row r="6550" spans="1:8">
      <c r="B6550" s="1"/>
      <c r="C6550" s="1"/>
      <c r="D6550" s="31"/>
      <c r="E6550" s="31"/>
      <c r="F6550" s="31"/>
      <c r="G6550" s="9" t="str">
        <f t="shared" si="204"/>
        <v/>
      </c>
      <c r="H6550" s="52" t="str">
        <f t="shared" si="205"/>
        <v/>
      </c>
    </row>
    <row r="6551" spans="1:8">
      <c r="A6551" s="48" t="str">
        <f>('ANNEXURE B &amp; C'!AT$3)</f>
        <v>440404</v>
      </c>
      <c r="B6551" s="1">
        <v>1030000</v>
      </c>
      <c r="C6551" s="1" t="s">
        <v>16</v>
      </c>
      <c r="D6551" s="31"/>
      <c r="E6551" s="31"/>
      <c r="F6551" s="31"/>
      <c r="G6551" s="9" t="str">
        <f t="shared" si="204"/>
        <v/>
      </c>
      <c r="H6551" s="52" t="str">
        <f t="shared" si="205"/>
        <v/>
      </c>
    </row>
    <row r="6552" spans="1:8">
      <c r="A6552" s="48" t="str">
        <f>('ANNEXURE B &amp; C'!AT$3)</f>
        <v>440404</v>
      </c>
      <c r="B6552" s="2">
        <v>1030001</v>
      </c>
      <c r="C6552" s="2" t="s">
        <v>17</v>
      </c>
      <c r="D6552" s="20">
        <v>70415</v>
      </c>
      <c r="E6552" s="20">
        <v>33615.54</v>
      </c>
      <c r="F6552" s="38">
        <f>('ANNEXURE B &amp; C'!AT$25)</f>
        <v>67232</v>
      </c>
      <c r="G6552" s="9" t="str">
        <f t="shared" si="204"/>
        <v/>
      </c>
      <c r="H6552" s="52">
        <f t="shared" si="205"/>
        <v>-4.5203436767734147E-2</v>
      </c>
    </row>
    <row r="6553" spans="1:8">
      <c r="A6553" s="48" t="str">
        <f>('ANNEXURE B &amp; C'!AT$3)</f>
        <v>440404</v>
      </c>
      <c r="B6553" s="2">
        <v>1030002</v>
      </c>
      <c r="C6553" s="2" t="s">
        <v>18</v>
      </c>
      <c r="D6553" s="20">
        <v>153101</v>
      </c>
      <c r="E6553" s="20">
        <v>70354.8</v>
      </c>
      <c r="F6553" s="38">
        <f>('ANNEXURE B &amp; C'!AT$26)</f>
        <v>145905</v>
      </c>
      <c r="G6553" s="9" t="str">
        <f t="shared" si="204"/>
        <v/>
      </c>
      <c r="H6553" s="52">
        <f t="shared" si="205"/>
        <v>-4.7001652503902654E-2</v>
      </c>
    </row>
    <row r="6554" spans="1:8">
      <c r="A6554" s="48" t="str">
        <f>('ANNEXURE B &amp; C'!AT$3)</f>
        <v>440404</v>
      </c>
      <c r="B6554" s="2">
        <v>1030003</v>
      </c>
      <c r="C6554" s="2" t="s">
        <v>19</v>
      </c>
      <c r="D6554" s="20">
        <v>517636</v>
      </c>
      <c r="E6554" s="20">
        <v>240743.4</v>
      </c>
      <c r="F6554" s="38">
        <f>('ANNEXURE B &amp; C'!AT$27)</f>
        <v>481488</v>
      </c>
      <c r="G6554" s="9" t="str">
        <f t="shared" si="204"/>
        <v/>
      </c>
      <c r="H6554" s="52">
        <f t="shared" si="205"/>
        <v>-6.9832855520095202E-2</v>
      </c>
    </row>
    <row r="6555" spans="1:8">
      <c r="A6555" s="48" t="str">
        <f>('ANNEXURE B &amp; C'!AT$3)</f>
        <v>440404</v>
      </c>
      <c r="B6555" s="2">
        <v>1030004</v>
      </c>
      <c r="C6555" s="2" t="s">
        <v>20</v>
      </c>
      <c r="D6555" s="20">
        <v>0</v>
      </c>
      <c r="E6555" s="20">
        <v>0</v>
      </c>
      <c r="F6555" s="38">
        <f>('ANNEXURE B &amp; C'!AT$28)</f>
        <v>0</v>
      </c>
      <c r="G6555" s="9" t="str">
        <f t="shared" si="204"/>
        <v/>
      </c>
      <c r="H6555" s="52" t="str">
        <f t="shared" si="205"/>
        <v/>
      </c>
    </row>
    <row r="6556" spans="1:8">
      <c r="A6556" s="48" t="str">
        <f>('ANNEXURE B &amp; C'!AT$3)</f>
        <v>440404</v>
      </c>
      <c r="B6556" s="3">
        <v>1039990</v>
      </c>
      <c r="C6556" s="3" t="s">
        <v>21</v>
      </c>
      <c r="D6556" s="39">
        <v>741152</v>
      </c>
      <c r="E6556" s="39">
        <v>344713.74</v>
      </c>
      <c r="F6556" s="39">
        <f>SUM(F6552:F6555)</f>
        <v>694625</v>
      </c>
      <c r="G6556" s="9" t="str">
        <f t="shared" si="204"/>
        <v/>
      </c>
      <c r="H6556" s="52">
        <f t="shared" si="205"/>
        <v>-6.2776596433660029E-2</v>
      </c>
    </row>
    <row r="6557" spans="1:8">
      <c r="B6557" s="1"/>
      <c r="C6557" s="1"/>
      <c r="D6557" s="31"/>
      <c r="E6557" s="31"/>
      <c r="F6557" s="31"/>
      <c r="G6557" s="9" t="str">
        <f t="shared" si="204"/>
        <v/>
      </c>
      <c r="H6557" s="52" t="str">
        <f t="shared" si="205"/>
        <v/>
      </c>
    </row>
    <row r="6558" spans="1:8">
      <c r="A6558" s="48" t="str">
        <f>('ANNEXURE B &amp; C'!AT$3)</f>
        <v>440404</v>
      </c>
      <c r="B6558" s="1">
        <v>1040000</v>
      </c>
      <c r="C6558" s="1" t="s">
        <v>22</v>
      </c>
      <c r="D6558" s="31"/>
      <c r="E6558" s="31"/>
      <c r="F6558" s="31"/>
      <c r="G6558" s="9" t="str">
        <f t="shared" si="204"/>
        <v/>
      </c>
      <c r="H6558" s="52" t="str">
        <f t="shared" si="205"/>
        <v/>
      </c>
    </row>
    <row r="6559" spans="1:8">
      <c r="A6559" s="48" t="str">
        <f>('ANNEXURE B &amp; C'!AT$3)</f>
        <v>440404</v>
      </c>
      <c r="B6559" s="2">
        <v>1040001</v>
      </c>
      <c r="C6559" s="2" t="s">
        <v>23</v>
      </c>
      <c r="D6559" s="20">
        <v>0</v>
      </c>
      <c r="E6559" s="20">
        <v>0</v>
      </c>
      <c r="F6559" s="38">
        <f>('ANNEXURE B &amp; C'!AT$32)</f>
        <v>0</v>
      </c>
      <c r="G6559" s="9" t="str">
        <f t="shared" si="204"/>
        <v/>
      </c>
      <c r="H6559" s="52" t="str">
        <f t="shared" si="205"/>
        <v/>
      </c>
    </row>
    <row r="6560" spans="1:8">
      <c r="A6560" s="48" t="str">
        <f>('ANNEXURE B &amp; C'!AT$3)</f>
        <v>440404</v>
      </c>
      <c r="B6560" s="2">
        <v>1040002</v>
      </c>
      <c r="C6560" s="2" t="s">
        <v>24</v>
      </c>
      <c r="D6560" s="20">
        <v>0</v>
      </c>
      <c r="E6560" s="20">
        <v>0</v>
      </c>
      <c r="F6560" s="38">
        <f>('ANNEXURE B &amp; C'!AT$33)</f>
        <v>0</v>
      </c>
      <c r="G6560" s="9" t="str">
        <f t="shared" si="204"/>
        <v/>
      </c>
      <c r="H6560" s="52" t="str">
        <f t="shared" si="205"/>
        <v/>
      </c>
    </row>
    <row r="6561" spans="1:8">
      <c r="A6561" s="48" t="str">
        <f>('ANNEXURE B &amp; C'!AT$3)</f>
        <v>440404</v>
      </c>
      <c r="B6561" s="2">
        <v>1040003</v>
      </c>
      <c r="C6561" s="2" t="s">
        <v>25</v>
      </c>
      <c r="D6561" s="20">
        <v>0</v>
      </c>
      <c r="E6561" s="20">
        <v>0</v>
      </c>
      <c r="F6561" s="38">
        <f>('ANNEXURE B &amp; C'!AT$34)</f>
        <v>0</v>
      </c>
      <c r="G6561" s="9" t="str">
        <f t="shared" si="204"/>
        <v/>
      </c>
      <c r="H6561" s="52" t="str">
        <f t="shared" si="205"/>
        <v/>
      </c>
    </row>
    <row r="6562" spans="1:8">
      <c r="A6562" s="48" t="str">
        <f>('ANNEXURE B &amp; C'!AT$3)</f>
        <v>440404</v>
      </c>
      <c r="B6562" s="2">
        <v>1040004</v>
      </c>
      <c r="C6562" s="2" t="s">
        <v>26</v>
      </c>
      <c r="D6562" s="20">
        <v>0</v>
      </c>
      <c r="E6562" s="20">
        <v>0</v>
      </c>
      <c r="F6562" s="38">
        <f>('ANNEXURE B &amp; C'!AT$35)</f>
        <v>0</v>
      </c>
      <c r="G6562" s="9" t="str">
        <f t="shared" si="204"/>
        <v/>
      </c>
      <c r="H6562" s="52" t="str">
        <f t="shared" si="205"/>
        <v/>
      </c>
    </row>
    <row r="6563" spans="1:8">
      <c r="A6563" s="48" t="str">
        <f>('ANNEXURE B &amp; C'!AT$3)</f>
        <v>440404</v>
      </c>
      <c r="B6563" s="2">
        <v>1040005</v>
      </c>
      <c r="C6563" s="2" t="s">
        <v>27</v>
      </c>
      <c r="D6563" s="20">
        <v>0</v>
      </c>
      <c r="E6563" s="20">
        <v>0</v>
      </c>
      <c r="F6563" s="38">
        <f>('ANNEXURE B &amp; C'!AT$36)</f>
        <v>0</v>
      </c>
      <c r="G6563" s="9" t="str">
        <f t="shared" si="204"/>
        <v/>
      </c>
      <c r="H6563" s="52" t="str">
        <f t="shared" si="205"/>
        <v/>
      </c>
    </row>
    <row r="6564" spans="1:8">
      <c r="A6564" s="48" t="str">
        <f>('ANNEXURE B &amp; C'!AT$3)</f>
        <v>440404</v>
      </c>
      <c r="B6564" s="2">
        <v>1040006</v>
      </c>
      <c r="C6564" s="2" t="s">
        <v>28</v>
      </c>
      <c r="D6564" s="20">
        <v>0</v>
      </c>
      <c r="E6564" s="20">
        <v>0</v>
      </c>
      <c r="F6564" s="38">
        <f>('ANNEXURE B &amp; C'!AT$37)</f>
        <v>0</v>
      </c>
      <c r="G6564" s="9" t="str">
        <f t="shared" si="204"/>
        <v/>
      </c>
      <c r="H6564" s="52" t="str">
        <f t="shared" si="205"/>
        <v/>
      </c>
    </row>
    <row r="6565" spans="1:8">
      <c r="A6565" s="48" t="str">
        <f>('ANNEXURE B &amp; C'!AT$3)</f>
        <v>440404</v>
      </c>
      <c r="B6565" s="2">
        <v>1040007</v>
      </c>
      <c r="C6565" s="2" t="s">
        <v>29</v>
      </c>
      <c r="D6565" s="20">
        <v>0</v>
      </c>
      <c r="E6565" s="20">
        <v>0</v>
      </c>
      <c r="F6565" s="38">
        <f>('ANNEXURE B &amp; C'!AT$38)</f>
        <v>0</v>
      </c>
      <c r="G6565" s="9" t="str">
        <f t="shared" si="204"/>
        <v/>
      </c>
      <c r="H6565" s="52" t="str">
        <f t="shared" si="205"/>
        <v/>
      </c>
    </row>
    <row r="6566" spans="1:8">
      <c r="A6566" s="48" t="str">
        <f>('ANNEXURE B &amp; C'!AT$3)</f>
        <v>440404</v>
      </c>
      <c r="B6566" s="2">
        <v>1040008</v>
      </c>
      <c r="C6566" s="2" t="s">
        <v>30</v>
      </c>
      <c r="D6566" s="20">
        <v>0</v>
      </c>
      <c r="E6566" s="20">
        <v>0</v>
      </c>
      <c r="F6566" s="38">
        <f>('ANNEXURE B &amp; C'!AT$39)</f>
        <v>0</v>
      </c>
      <c r="G6566" s="9" t="str">
        <f t="shared" si="204"/>
        <v/>
      </c>
      <c r="H6566" s="52" t="str">
        <f t="shared" si="205"/>
        <v/>
      </c>
    </row>
    <row r="6567" spans="1:8">
      <c r="A6567" s="48" t="str">
        <f>('ANNEXURE B &amp; C'!AT$3)</f>
        <v>440404</v>
      </c>
      <c r="B6567" s="3">
        <v>1049990</v>
      </c>
      <c r="C6567" s="3" t="s">
        <v>31</v>
      </c>
      <c r="D6567" s="39">
        <v>0</v>
      </c>
      <c r="E6567" s="39">
        <v>0</v>
      </c>
      <c r="F6567" s="39">
        <f>SUM(F6559:F6566)</f>
        <v>0</v>
      </c>
      <c r="G6567" s="9" t="str">
        <f t="shared" si="204"/>
        <v/>
      </c>
      <c r="H6567" s="52" t="str">
        <f t="shared" si="205"/>
        <v/>
      </c>
    </row>
    <row r="6568" spans="1:8">
      <c r="B6568" s="1"/>
      <c r="C6568" s="1"/>
      <c r="D6568" s="31"/>
      <c r="E6568" s="31"/>
      <c r="F6568" s="31"/>
      <c r="G6568" s="9" t="str">
        <f t="shared" si="204"/>
        <v/>
      </c>
      <c r="H6568" s="52" t="str">
        <f t="shared" si="205"/>
        <v/>
      </c>
    </row>
    <row r="6569" spans="1:8" ht="15.75" thickBot="1">
      <c r="A6569" s="48" t="str">
        <f>('ANNEXURE B &amp; C'!AT$3)</f>
        <v>440404</v>
      </c>
      <c r="B6569" s="4">
        <v>1049995</v>
      </c>
      <c r="C6569" s="4" t="s">
        <v>32</v>
      </c>
      <c r="D6569" s="40">
        <v>3525361</v>
      </c>
      <c r="E6569" s="40">
        <v>1886724.5300000003</v>
      </c>
      <c r="F6569" s="40">
        <f>SUM(F6567+F6556+F6549)</f>
        <v>3608560</v>
      </c>
      <c r="G6569" s="9" t="str">
        <f t="shared" si="204"/>
        <v/>
      </c>
      <c r="H6569" s="52">
        <f t="shared" si="205"/>
        <v>2.3600136269732376E-2</v>
      </c>
    </row>
    <row r="6570" spans="1:8" ht="15.75" thickTop="1">
      <c r="B6570" s="1"/>
      <c r="C6570" s="1"/>
      <c r="D6570" s="31"/>
      <c r="E6570" s="31"/>
      <c r="F6570" s="31"/>
      <c r="G6570" s="9" t="str">
        <f t="shared" si="204"/>
        <v/>
      </c>
      <c r="H6570" s="52" t="str">
        <f t="shared" si="205"/>
        <v/>
      </c>
    </row>
    <row r="6571" spans="1:8">
      <c r="A6571" s="48" t="str">
        <f>('ANNEXURE B &amp; C'!AT$3)</f>
        <v>440404</v>
      </c>
      <c r="B6571" s="1">
        <v>1050000</v>
      </c>
      <c r="C6571" s="1" t="s">
        <v>33</v>
      </c>
      <c r="D6571" s="31"/>
      <c r="E6571" s="31"/>
      <c r="F6571" s="31"/>
      <c r="G6571" s="9" t="str">
        <f t="shared" si="204"/>
        <v/>
      </c>
      <c r="H6571" s="52" t="str">
        <f t="shared" si="205"/>
        <v/>
      </c>
    </row>
    <row r="6572" spans="1:8">
      <c r="B6572" s="1"/>
      <c r="C6572" s="1"/>
      <c r="D6572" s="31"/>
      <c r="E6572" s="31"/>
      <c r="F6572" s="31"/>
      <c r="G6572" s="9" t="str">
        <f t="shared" si="204"/>
        <v/>
      </c>
      <c r="H6572" s="52" t="str">
        <f t="shared" si="205"/>
        <v/>
      </c>
    </row>
    <row r="6573" spans="1:8">
      <c r="A6573" s="48" t="str">
        <f>('ANNEXURE B &amp; C'!AT$3)</f>
        <v>440404</v>
      </c>
      <c r="B6573" s="1">
        <v>1060000</v>
      </c>
      <c r="C6573" s="1" t="s">
        <v>34</v>
      </c>
      <c r="D6573" s="31"/>
      <c r="E6573" s="31"/>
      <c r="F6573" s="31"/>
      <c r="G6573" s="9" t="str">
        <f t="shared" si="204"/>
        <v/>
      </c>
      <c r="H6573" s="52" t="str">
        <f t="shared" si="205"/>
        <v/>
      </c>
    </row>
    <row r="6574" spans="1:8">
      <c r="A6574" s="48" t="str">
        <f>('ANNEXURE B &amp; C'!AT$3)</f>
        <v>440404</v>
      </c>
      <c r="B6574" s="2">
        <v>1060001</v>
      </c>
      <c r="C6574" s="2" t="s">
        <v>35</v>
      </c>
      <c r="D6574" s="20">
        <v>0</v>
      </c>
      <c r="E6574" s="20">
        <v>0</v>
      </c>
      <c r="F6574" s="38">
        <f>('ANNEXURE B &amp; C'!AT$47)</f>
        <v>0</v>
      </c>
      <c r="G6574" s="9" t="str">
        <f t="shared" si="204"/>
        <v/>
      </c>
      <c r="H6574" s="52" t="str">
        <f t="shared" si="205"/>
        <v/>
      </c>
    </row>
    <row r="6575" spans="1:8">
      <c r="A6575" s="48" t="str">
        <f>('ANNEXURE B &amp; C'!AT$3)</f>
        <v>440404</v>
      </c>
      <c r="B6575" s="2">
        <v>1060003</v>
      </c>
      <c r="C6575" s="2" t="s">
        <v>36</v>
      </c>
      <c r="D6575" s="20">
        <v>0</v>
      </c>
      <c r="E6575" s="20">
        <v>0</v>
      </c>
      <c r="F6575" s="38">
        <f>('ANNEXURE B &amp; C'!AT$48)</f>
        <v>0</v>
      </c>
      <c r="G6575" s="9" t="str">
        <f t="shared" si="204"/>
        <v/>
      </c>
      <c r="H6575" s="52" t="str">
        <f t="shared" si="205"/>
        <v/>
      </c>
    </row>
    <row r="6576" spans="1:8">
      <c r="A6576" s="48" t="str">
        <f>('ANNEXURE B &amp; C'!AT$3)</f>
        <v>440404</v>
      </c>
      <c r="B6576" s="2">
        <v>1060090</v>
      </c>
      <c r="C6576" s="2" t="s">
        <v>37</v>
      </c>
      <c r="D6576" s="20">
        <v>0</v>
      </c>
      <c r="E6576" s="20">
        <v>0</v>
      </c>
      <c r="F6576" s="38">
        <f>('ANNEXURE B &amp; C'!AT$49)</f>
        <v>0</v>
      </c>
      <c r="G6576" s="9" t="str">
        <f t="shared" si="204"/>
        <v/>
      </c>
      <c r="H6576" s="52" t="str">
        <f t="shared" si="205"/>
        <v/>
      </c>
    </row>
    <row r="6577" spans="1:8">
      <c r="A6577" s="48" t="str">
        <f>('ANNEXURE B &amp; C'!AT$3)</f>
        <v>440404</v>
      </c>
      <c r="B6577" s="2">
        <v>1060100</v>
      </c>
      <c r="C6577" s="2" t="s">
        <v>38</v>
      </c>
      <c r="D6577" s="20">
        <v>0</v>
      </c>
      <c r="E6577" s="20">
        <v>0</v>
      </c>
      <c r="F6577" s="38">
        <f>('ANNEXURE B &amp; C'!AT$50)</f>
        <v>0</v>
      </c>
      <c r="G6577" s="9" t="str">
        <f t="shared" si="204"/>
        <v/>
      </c>
      <c r="H6577" s="52" t="str">
        <f t="shared" si="205"/>
        <v/>
      </c>
    </row>
    <row r="6578" spans="1:8">
      <c r="A6578" s="48" t="str">
        <f>('ANNEXURE B &amp; C'!AT$3)</f>
        <v>440404</v>
      </c>
      <c r="B6578" s="2">
        <v>1060200</v>
      </c>
      <c r="C6578" s="2" t="s">
        <v>39</v>
      </c>
      <c r="D6578" s="20">
        <v>0</v>
      </c>
      <c r="E6578" s="20">
        <v>0</v>
      </c>
      <c r="F6578" s="38">
        <f>('ANNEXURE B &amp; C'!AT$51)</f>
        <v>0</v>
      </c>
      <c r="G6578" s="9" t="str">
        <f t="shared" si="204"/>
        <v/>
      </c>
      <c r="H6578" s="52" t="str">
        <f t="shared" si="205"/>
        <v/>
      </c>
    </row>
    <row r="6579" spans="1:8">
      <c r="A6579" s="48" t="str">
        <f>('ANNEXURE B &amp; C'!AT$3)</f>
        <v>440404</v>
      </c>
      <c r="B6579" s="2">
        <v>1060201</v>
      </c>
      <c r="C6579" s="2" t="s">
        <v>40</v>
      </c>
      <c r="D6579" s="20">
        <v>0</v>
      </c>
      <c r="E6579" s="20">
        <v>0</v>
      </c>
      <c r="F6579" s="38">
        <f>('ANNEXURE B &amp; C'!AT$52)</f>
        <v>0</v>
      </c>
      <c r="G6579" s="9" t="str">
        <f t="shared" si="204"/>
        <v/>
      </c>
      <c r="H6579" s="52" t="str">
        <f t="shared" si="205"/>
        <v/>
      </c>
    </row>
    <row r="6580" spans="1:8">
      <c r="A6580" s="48" t="str">
        <f>('ANNEXURE B &amp; C'!AT$3)</f>
        <v>440404</v>
      </c>
      <c r="B6580" s="2">
        <v>1060204</v>
      </c>
      <c r="C6580" s="2" t="s">
        <v>41</v>
      </c>
      <c r="D6580" s="20">
        <v>0</v>
      </c>
      <c r="E6580" s="20">
        <v>0</v>
      </c>
      <c r="F6580" s="38">
        <f>('ANNEXURE B &amp; C'!AT$53)</f>
        <v>0</v>
      </c>
      <c r="G6580" s="9" t="str">
        <f t="shared" si="204"/>
        <v/>
      </c>
      <c r="H6580" s="52" t="str">
        <f t="shared" si="205"/>
        <v/>
      </c>
    </row>
    <row r="6581" spans="1:8">
      <c r="A6581" s="48" t="str">
        <f>('ANNEXURE B &amp; C'!AT$3)</f>
        <v>440404</v>
      </c>
      <c r="B6581" s="2">
        <v>1060205</v>
      </c>
      <c r="C6581" s="2" t="s">
        <v>42</v>
      </c>
      <c r="D6581" s="20">
        <v>0</v>
      </c>
      <c r="E6581" s="20">
        <v>0</v>
      </c>
      <c r="F6581" s="38">
        <f>('ANNEXURE B &amp; C'!AT$54)</f>
        <v>0</v>
      </c>
      <c r="G6581" s="9" t="str">
        <f t="shared" si="204"/>
        <v/>
      </c>
      <c r="H6581" s="52" t="str">
        <f t="shared" si="205"/>
        <v/>
      </c>
    </row>
    <row r="6582" spans="1:8">
      <c r="A6582" s="48" t="str">
        <f>('ANNEXURE B &amp; C'!AT$3)</f>
        <v>440404</v>
      </c>
      <c r="B6582" s="2">
        <v>1060207</v>
      </c>
      <c r="C6582" s="2" t="s">
        <v>43</v>
      </c>
      <c r="D6582" s="20">
        <v>0</v>
      </c>
      <c r="E6582" s="20">
        <v>0</v>
      </c>
      <c r="F6582" s="38">
        <f>('ANNEXURE B &amp; C'!AT$55)</f>
        <v>0</v>
      </c>
      <c r="G6582" s="9" t="str">
        <f t="shared" si="204"/>
        <v/>
      </c>
      <c r="H6582" s="52" t="str">
        <f t="shared" si="205"/>
        <v/>
      </c>
    </row>
    <row r="6583" spans="1:8">
      <c r="A6583" s="48" t="str">
        <f>('ANNEXURE B &amp; C'!AT$3)</f>
        <v>440404</v>
      </c>
      <c r="B6583" s="2">
        <v>1060208</v>
      </c>
      <c r="C6583" s="2" t="s">
        <v>44</v>
      </c>
      <c r="D6583" s="20">
        <v>0</v>
      </c>
      <c r="E6583" s="20">
        <v>0</v>
      </c>
      <c r="F6583" s="38">
        <f>('ANNEXURE B &amp; C'!AT$56)</f>
        <v>0</v>
      </c>
      <c r="G6583" s="9" t="str">
        <f t="shared" si="204"/>
        <v/>
      </c>
      <c r="H6583" s="52" t="str">
        <f t="shared" si="205"/>
        <v/>
      </c>
    </row>
    <row r="6584" spans="1:8">
      <c r="A6584" s="48" t="str">
        <f>('ANNEXURE B &amp; C'!AT$3)</f>
        <v>440404</v>
      </c>
      <c r="B6584" s="2">
        <v>1060209</v>
      </c>
      <c r="C6584" s="2" t="s">
        <v>45</v>
      </c>
      <c r="D6584" s="20">
        <v>0</v>
      </c>
      <c r="E6584" s="20">
        <v>0</v>
      </c>
      <c r="F6584" s="38">
        <f>('ANNEXURE B &amp; C'!AT$57)</f>
        <v>0</v>
      </c>
      <c r="G6584" s="9" t="str">
        <f t="shared" si="204"/>
        <v/>
      </c>
      <c r="H6584" s="52" t="str">
        <f t="shared" si="205"/>
        <v/>
      </c>
    </row>
    <row r="6585" spans="1:8">
      <c r="A6585" s="48" t="str">
        <f>('ANNEXURE B &amp; C'!AT$3)</f>
        <v>440404</v>
      </c>
      <c r="B6585" s="2">
        <v>1060210</v>
      </c>
      <c r="C6585" s="2" t="s">
        <v>46</v>
      </c>
      <c r="D6585" s="20">
        <v>0</v>
      </c>
      <c r="E6585" s="20">
        <v>0</v>
      </c>
      <c r="F6585" s="38">
        <f>('ANNEXURE B &amp; C'!AT$58)</f>
        <v>0</v>
      </c>
      <c r="G6585" s="9" t="str">
        <f t="shared" si="204"/>
        <v/>
      </c>
      <c r="H6585" s="52" t="str">
        <f t="shared" si="205"/>
        <v/>
      </c>
    </row>
    <row r="6586" spans="1:8">
      <c r="A6586" s="48" t="str">
        <f>('ANNEXURE B &amp; C'!AT$3)</f>
        <v>440404</v>
      </c>
      <c r="B6586" s="2">
        <v>1060303</v>
      </c>
      <c r="C6586" s="2" t="s">
        <v>47</v>
      </c>
      <c r="D6586" s="20">
        <v>0</v>
      </c>
      <c r="E6586" s="20">
        <v>0</v>
      </c>
      <c r="F6586" s="38">
        <f>('ANNEXURE B &amp; C'!AT$59)</f>
        <v>0</v>
      </c>
      <c r="G6586" s="9" t="str">
        <f t="shared" si="204"/>
        <v/>
      </c>
      <c r="H6586" s="52" t="str">
        <f t="shared" si="205"/>
        <v/>
      </c>
    </row>
    <row r="6587" spans="1:8">
      <c r="A6587" s="48" t="str">
        <f>('ANNEXURE B &amp; C'!AT$3)</f>
        <v>440404</v>
      </c>
      <c r="B6587" s="2">
        <v>1060304</v>
      </c>
      <c r="C6587" s="2" t="s">
        <v>48</v>
      </c>
      <c r="D6587" s="20">
        <v>0</v>
      </c>
      <c r="E6587" s="20">
        <v>0</v>
      </c>
      <c r="F6587" s="38">
        <f>('ANNEXURE B &amp; C'!AT$60)</f>
        <v>0</v>
      </c>
      <c r="G6587" s="9" t="str">
        <f t="shared" si="204"/>
        <v/>
      </c>
      <c r="H6587" s="52" t="str">
        <f t="shared" si="205"/>
        <v/>
      </c>
    </row>
    <row r="6588" spans="1:8">
      <c r="A6588" s="48" t="str">
        <f>('ANNEXURE B &amp; C'!AT$3)</f>
        <v>440404</v>
      </c>
      <c r="B6588" s="2">
        <v>1060305</v>
      </c>
      <c r="C6588" s="2" t="s">
        <v>49</v>
      </c>
      <c r="D6588" s="20">
        <v>0</v>
      </c>
      <c r="E6588" s="20">
        <v>0</v>
      </c>
      <c r="F6588" s="38">
        <f>('ANNEXURE B &amp; C'!AT$61)</f>
        <v>0</v>
      </c>
      <c r="G6588" s="9" t="str">
        <f t="shared" si="204"/>
        <v/>
      </c>
      <c r="H6588" s="52" t="str">
        <f t="shared" si="205"/>
        <v/>
      </c>
    </row>
    <row r="6589" spans="1:8">
      <c r="A6589" s="48" t="str">
        <f>('ANNEXURE B &amp; C'!AT$3)</f>
        <v>440404</v>
      </c>
      <c r="B6589" s="2">
        <v>1060400</v>
      </c>
      <c r="C6589" s="2" t="s">
        <v>50</v>
      </c>
      <c r="D6589" s="20">
        <v>0</v>
      </c>
      <c r="E6589" s="20">
        <v>0</v>
      </c>
      <c r="F6589" s="38">
        <f>('ANNEXURE B &amp; C'!AT$62)</f>
        <v>0</v>
      </c>
      <c r="G6589" s="9" t="str">
        <f t="shared" si="204"/>
        <v/>
      </c>
      <c r="H6589" s="52" t="str">
        <f t="shared" si="205"/>
        <v/>
      </c>
    </row>
    <row r="6590" spans="1:8">
      <c r="A6590" s="48" t="str">
        <f>('ANNEXURE B &amp; C'!AT$3)</f>
        <v>440404</v>
      </c>
      <c r="B6590" s="2">
        <v>1060401</v>
      </c>
      <c r="C6590" s="2" t="s">
        <v>51</v>
      </c>
      <c r="D6590" s="20">
        <v>0</v>
      </c>
      <c r="E6590" s="20">
        <v>0</v>
      </c>
      <c r="F6590" s="38">
        <f>('ANNEXURE B &amp; C'!AT$63)</f>
        <v>0</v>
      </c>
      <c r="G6590" s="9" t="str">
        <f t="shared" si="204"/>
        <v/>
      </c>
      <c r="H6590" s="52" t="str">
        <f t="shared" si="205"/>
        <v/>
      </c>
    </row>
    <row r="6591" spans="1:8">
      <c r="A6591" s="48" t="str">
        <f>('ANNEXURE B &amp; C'!AT$3)</f>
        <v>440404</v>
      </c>
      <c r="B6591" s="2">
        <v>1060402</v>
      </c>
      <c r="C6591" s="2" t="s">
        <v>52</v>
      </c>
      <c r="D6591" s="20">
        <v>0</v>
      </c>
      <c r="E6591" s="20">
        <v>0</v>
      </c>
      <c r="F6591" s="38">
        <f>('ANNEXURE B &amp; C'!AT$64)</f>
        <v>0</v>
      </c>
      <c r="G6591" s="9" t="str">
        <f t="shared" si="204"/>
        <v/>
      </c>
      <c r="H6591" s="52" t="str">
        <f t="shared" si="205"/>
        <v/>
      </c>
    </row>
    <row r="6592" spans="1:8">
      <c r="A6592" s="48" t="str">
        <f>('ANNEXURE B &amp; C'!AT$3)</f>
        <v>440404</v>
      </c>
      <c r="B6592" s="2">
        <v>1060403</v>
      </c>
      <c r="C6592" s="2" t="s">
        <v>53</v>
      </c>
      <c r="D6592" s="20">
        <v>0</v>
      </c>
      <c r="E6592" s="20">
        <v>0</v>
      </c>
      <c r="F6592" s="38">
        <f>('ANNEXURE B &amp; C'!AT$65)</f>
        <v>0</v>
      </c>
      <c r="G6592" s="9" t="str">
        <f t="shared" si="204"/>
        <v/>
      </c>
      <c r="H6592" s="52" t="str">
        <f t="shared" si="205"/>
        <v/>
      </c>
    </row>
    <row r="6593" spans="1:8">
      <c r="A6593" s="48" t="str">
        <f>('ANNEXURE B &amp; C'!AT$3)</f>
        <v>440404</v>
      </c>
      <c r="B6593" s="2">
        <v>1060404</v>
      </c>
      <c r="C6593" s="2" t="s">
        <v>54</v>
      </c>
      <c r="D6593" s="20">
        <v>0</v>
      </c>
      <c r="E6593" s="20">
        <v>0</v>
      </c>
      <c r="F6593" s="38">
        <f>('ANNEXURE B &amp; C'!AT$66)</f>
        <v>0</v>
      </c>
      <c r="G6593" s="9" t="str">
        <f t="shared" si="204"/>
        <v/>
      </c>
      <c r="H6593" s="52" t="str">
        <f t="shared" si="205"/>
        <v/>
      </c>
    </row>
    <row r="6594" spans="1:8">
      <c r="A6594" s="48" t="str">
        <f>('ANNEXURE B &amp; C'!AT$3)</f>
        <v>440404</v>
      </c>
      <c r="B6594" s="2">
        <v>1060405</v>
      </c>
      <c r="C6594" s="2" t="s">
        <v>55</v>
      </c>
      <c r="D6594" s="20">
        <v>0</v>
      </c>
      <c r="E6594" s="20">
        <v>0</v>
      </c>
      <c r="F6594" s="38">
        <f>('ANNEXURE B &amp; C'!AT$67)</f>
        <v>0</v>
      </c>
      <c r="G6594" s="9" t="str">
        <f t="shared" si="204"/>
        <v/>
      </c>
      <c r="H6594" s="52" t="str">
        <f t="shared" si="205"/>
        <v/>
      </c>
    </row>
    <row r="6595" spans="1:8">
      <c r="A6595" s="48" t="str">
        <f>('ANNEXURE B &amp; C'!AT$3)</f>
        <v>440404</v>
      </c>
      <c r="B6595" s="2">
        <v>1060601</v>
      </c>
      <c r="C6595" s="2" t="s">
        <v>56</v>
      </c>
      <c r="D6595" s="20">
        <v>0</v>
      </c>
      <c r="E6595" s="20">
        <v>0</v>
      </c>
      <c r="F6595" s="38">
        <f>('ANNEXURE B &amp; C'!AT$68)</f>
        <v>0</v>
      </c>
      <c r="G6595" s="9" t="str">
        <f t="shared" si="204"/>
        <v/>
      </c>
      <c r="H6595" s="52" t="str">
        <f t="shared" si="205"/>
        <v/>
      </c>
    </row>
    <row r="6596" spans="1:8">
      <c r="A6596" s="48" t="str">
        <f>('ANNEXURE B &amp; C'!AT$3)</f>
        <v>440404</v>
      </c>
      <c r="B6596" s="2">
        <v>1060701</v>
      </c>
      <c r="C6596" s="2" t="s">
        <v>57</v>
      </c>
      <c r="D6596" s="20">
        <v>0</v>
      </c>
      <c r="E6596" s="20">
        <v>0</v>
      </c>
      <c r="F6596" s="38">
        <f>('ANNEXURE B &amp; C'!AT$69)</f>
        <v>0</v>
      </c>
      <c r="G6596" s="9" t="str">
        <f t="shared" si="204"/>
        <v/>
      </c>
      <c r="H6596" s="52" t="str">
        <f t="shared" si="205"/>
        <v/>
      </c>
    </row>
    <row r="6597" spans="1:8">
      <c r="A6597" s="48" t="str">
        <f>('ANNEXURE B &amp; C'!AT$3)</f>
        <v>440404</v>
      </c>
      <c r="B6597" s="2">
        <v>1060702</v>
      </c>
      <c r="C6597" s="2" t="s">
        <v>58</v>
      </c>
      <c r="D6597" s="20">
        <v>0</v>
      </c>
      <c r="E6597" s="20">
        <v>0</v>
      </c>
      <c r="F6597" s="38">
        <f>('ANNEXURE B &amp; C'!AT$70)</f>
        <v>0</v>
      </c>
      <c r="G6597" s="9" t="str">
        <f t="shared" si="204"/>
        <v/>
      </c>
      <c r="H6597" s="52" t="str">
        <f t="shared" si="205"/>
        <v/>
      </c>
    </row>
    <row r="6598" spans="1:8">
      <c r="A6598" s="48" t="str">
        <f>('ANNEXURE B &amp; C'!AT$3)</f>
        <v>440404</v>
      </c>
      <c r="B6598" s="2">
        <v>1061101</v>
      </c>
      <c r="C6598" s="2" t="s">
        <v>59</v>
      </c>
      <c r="D6598" s="20">
        <v>0</v>
      </c>
      <c r="E6598" s="20">
        <v>0</v>
      </c>
      <c r="F6598" s="38">
        <f>('ANNEXURE B &amp; C'!AT$71)</f>
        <v>0</v>
      </c>
      <c r="G6598" s="9" t="str">
        <f t="shared" si="204"/>
        <v/>
      </c>
      <c r="H6598" s="52" t="str">
        <f t="shared" si="205"/>
        <v/>
      </c>
    </row>
    <row r="6599" spans="1:8">
      <c r="A6599" s="48" t="str">
        <f>('ANNEXURE B &amp; C'!AT$3)</f>
        <v>440404</v>
      </c>
      <c r="B6599" s="2">
        <v>1061102</v>
      </c>
      <c r="C6599" s="2" t="s">
        <v>60</v>
      </c>
      <c r="D6599" s="20">
        <v>0</v>
      </c>
      <c r="E6599" s="20">
        <v>0</v>
      </c>
      <c r="F6599" s="38">
        <f>('ANNEXURE B &amp; C'!AT$72)</f>
        <v>0</v>
      </c>
      <c r="G6599" s="9" t="str">
        <f t="shared" si="204"/>
        <v/>
      </c>
      <c r="H6599" s="52" t="str">
        <f t="shared" si="205"/>
        <v/>
      </c>
    </row>
    <row r="6600" spans="1:8">
      <c r="A6600" s="48" t="str">
        <f>('ANNEXURE B &amp; C'!AT$3)</f>
        <v>440404</v>
      </c>
      <c r="B6600" s="2">
        <v>1061104</v>
      </c>
      <c r="C6600" s="2" t="s">
        <v>61</v>
      </c>
      <c r="D6600" s="20">
        <v>0</v>
      </c>
      <c r="E6600" s="20">
        <v>0</v>
      </c>
      <c r="F6600" s="38">
        <f>('ANNEXURE B &amp; C'!AT$73)</f>
        <v>0</v>
      </c>
      <c r="G6600" s="9" t="str">
        <f t="shared" si="204"/>
        <v/>
      </c>
      <c r="H6600" s="52" t="str">
        <f t="shared" si="205"/>
        <v/>
      </c>
    </row>
    <row r="6601" spans="1:8">
      <c r="A6601" s="48" t="str">
        <f>('ANNEXURE B &amp; C'!AT$3)</f>
        <v>440404</v>
      </c>
      <c r="B6601" s="2">
        <v>1061106</v>
      </c>
      <c r="C6601" s="2" t="s">
        <v>62</v>
      </c>
      <c r="D6601" s="20">
        <v>0</v>
      </c>
      <c r="E6601" s="20">
        <v>0</v>
      </c>
      <c r="F6601" s="38">
        <f>('ANNEXURE B &amp; C'!AT$74)</f>
        <v>0</v>
      </c>
      <c r="G6601" s="9" t="str">
        <f t="shared" si="204"/>
        <v/>
      </c>
      <c r="H6601" s="52" t="str">
        <f t="shared" si="205"/>
        <v/>
      </c>
    </row>
    <row r="6602" spans="1:8">
      <c r="A6602" s="48" t="str">
        <f>('ANNEXURE B &amp; C'!AT$3)</f>
        <v>440404</v>
      </c>
      <c r="B6602" s="2">
        <v>1061201</v>
      </c>
      <c r="C6602" s="2" t="s">
        <v>63</v>
      </c>
      <c r="D6602" s="20">
        <v>0</v>
      </c>
      <c r="E6602" s="20">
        <v>0</v>
      </c>
      <c r="F6602" s="38">
        <f>('ANNEXURE B &amp; C'!AT$75)</f>
        <v>0</v>
      </c>
      <c r="G6602" s="9" t="str">
        <f t="shared" ref="G6602:G6665" si="206">IF(E6602&lt;0.01,"",IF(E6602&gt;F6602,"BUDGET ERROR - INSUFICIENT",""))</f>
        <v/>
      </c>
      <c r="H6602" s="52" t="str">
        <f t="shared" ref="H6602:H6665" si="207">IF(F6602&lt;0.1,"",IF(D6602=0,"NO ORIGINAL BUDGET",(F6602-D6602)/D6602))</f>
        <v/>
      </c>
    </row>
    <row r="6603" spans="1:8">
      <c r="A6603" s="48" t="str">
        <f>('ANNEXURE B &amp; C'!AT$3)</f>
        <v>440404</v>
      </c>
      <c r="B6603" s="2">
        <v>1061203</v>
      </c>
      <c r="C6603" s="2" t="s">
        <v>64</v>
      </c>
      <c r="D6603" s="20">
        <v>0</v>
      </c>
      <c r="E6603" s="20">
        <v>0</v>
      </c>
      <c r="F6603" s="38">
        <f>('ANNEXURE B &amp; C'!AT$76)</f>
        <v>0</v>
      </c>
      <c r="G6603" s="9" t="str">
        <f t="shared" si="206"/>
        <v/>
      </c>
      <c r="H6603" s="52" t="str">
        <f t="shared" si="207"/>
        <v/>
      </c>
    </row>
    <row r="6604" spans="1:8">
      <c r="A6604" s="48" t="str">
        <f>('ANNEXURE B &amp; C'!AT$3)</f>
        <v>440404</v>
      </c>
      <c r="B6604" s="2">
        <v>1061204</v>
      </c>
      <c r="C6604" s="2" t="s">
        <v>65</v>
      </c>
      <c r="D6604" s="20">
        <v>0</v>
      </c>
      <c r="E6604" s="20">
        <v>0</v>
      </c>
      <c r="F6604" s="38">
        <f>('ANNEXURE B &amp; C'!AT$77)</f>
        <v>0</v>
      </c>
      <c r="G6604" s="9" t="str">
        <f t="shared" si="206"/>
        <v/>
      </c>
      <c r="H6604" s="52" t="str">
        <f t="shared" si="207"/>
        <v/>
      </c>
    </row>
    <row r="6605" spans="1:8">
      <c r="A6605" s="48" t="str">
        <f>('ANNEXURE B &amp; C'!AT$3)</f>
        <v>440404</v>
      </c>
      <c r="B6605" s="2">
        <v>1061501</v>
      </c>
      <c r="C6605" s="2" t="s">
        <v>66</v>
      </c>
      <c r="D6605" s="20">
        <v>0</v>
      </c>
      <c r="E6605" s="20">
        <v>0</v>
      </c>
      <c r="F6605" s="38">
        <f>('ANNEXURE B &amp; C'!AT$78)</f>
        <v>0</v>
      </c>
      <c r="G6605" s="9" t="str">
        <f t="shared" si="206"/>
        <v/>
      </c>
      <c r="H6605" s="52" t="str">
        <f t="shared" si="207"/>
        <v/>
      </c>
    </row>
    <row r="6606" spans="1:8">
      <c r="A6606" s="48" t="str">
        <f>('ANNEXURE B &amp; C'!AT$3)</f>
        <v>440404</v>
      </c>
      <c r="B6606" s="2">
        <v>1061502</v>
      </c>
      <c r="C6606" s="2" t="s">
        <v>67</v>
      </c>
      <c r="D6606" s="20">
        <v>0</v>
      </c>
      <c r="E6606" s="20">
        <v>0</v>
      </c>
      <c r="F6606" s="38">
        <f>('ANNEXURE B &amp; C'!AT$79)</f>
        <v>0</v>
      </c>
      <c r="G6606" s="9" t="str">
        <f t="shared" si="206"/>
        <v/>
      </c>
      <c r="H6606" s="52" t="str">
        <f t="shared" si="207"/>
        <v/>
      </c>
    </row>
    <row r="6607" spans="1:8">
      <c r="A6607" s="48" t="str">
        <f>('ANNEXURE B &amp; C'!AT$3)</f>
        <v>440404</v>
      </c>
      <c r="B6607" s="2">
        <v>1061507</v>
      </c>
      <c r="C6607" s="2" t="s">
        <v>68</v>
      </c>
      <c r="D6607" s="20">
        <v>0</v>
      </c>
      <c r="E6607" s="20">
        <v>0</v>
      </c>
      <c r="F6607" s="38">
        <f>('ANNEXURE B &amp; C'!AT$80)</f>
        <v>0</v>
      </c>
      <c r="G6607" s="9" t="str">
        <f t="shared" si="206"/>
        <v/>
      </c>
      <c r="H6607" s="52" t="str">
        <f t="shared" si="207"/>
        <v/>
      </c>
    </row>
    <row r="6608" spans="1:8">
      <c r="A6608" s="48" t="str">
        <f>('ANNEXURE B &amp; C'!AT$3)</f>
        <v>440404</v>
      </c>
      <c r="B6608" s="2">
        <v>1061508</v>
      </c>
      <c r="C6608" s="2" t="s">
        <v>69</v>
      </c>
      <c r="D6608" s="20">
        <v>0</v>
      </c>
      <c r="E6608" s="20">
        <v>0</v>
      </c>
      <c r="F6608" s="38">
        <f>('ANNEXURE B &amp; C'!AT$81)</f>
        <v>0</v>
      </c>
      <c r="G6608" s="9" t="str">
        <f t="shared" si="206"/>
        <v/>
      </c>
      <c r="H6608" s="52" t="str">
        <f t="shared" si="207"/>
        <v/>
      </c>
    </row>
    <row r="6609" spans="1:8">
      <c r="A6609" s="48" t="str">
        <f>('ANNEXURE B &amp; C'!AT$3)</f>
        <v>440404</v>
      </c>
      <c r="B6609" s="2">
        <v>1061701</v>
      </c>
      <c r="C6609" s="2" t="s">
        <v>70</v>
      </c>
      <c r="D6609" s="20">
        <v>0</v>
      </c>
      <c r="E6609" s="20">
        <v>0</v>
      </c>
      <c r="F6609" s="38">
        <f>('ANNEXURE B &amp; C'!AT$82)</f>
        <v>0</v>
      </c>
      <c r="G6609" s="9" t="str">
        <f t="shared" si="206"/>
        <v/>
      </c>
      <c r="H6609" s="52" t="str">
        <f t="shared" si="207"/>
        <v/>
      </c>
    </row>
    <row r="6610" spans="1:8">
      <c r="A6610" s="48" t="str">
        <f>('ANNEXURE B &amp; C'!AT$3)</f>
        <v>440404</v>
      </c>
      <c r="B6610" s="2">
        <v>1061705</v>
      </c>
      <c r="C6610" s="2" t="s">
        <v>71</v>
      </c>
      <c r="D6610" s="20">
        <v>0</v>
      </c>
      <c r="E6610" s="20">
        <v>0</v>
      </c>
      <c r="F6610" s="38">
        <f>('ANNEXURE B &amp; C'!AT$83)</f>
        <v>0</v>
      </c>
      <c r="G6610" s="9" t="str">
        <f t="shared" si="206"/>
        <v/>
      </c>
      <c r="H6610" s="52" t="str">
        <f t="shared" si="207"/>
        <v/>
      </c>
    </row>
    <row r="6611" spans="1:8">
      <c r="A6611" s="48" t="str">
        <f>('ANNEXURE B &amp; C'!AT$3)</f>
        <v>440404</v>
      </c>
      <c r="B6611" s="2">
        <v>1061799</v>
      </c>
      <c r="C6611" s="2" t="s">
        <v>72</v>
      </c>
      <c r="D6611" s="20">
        <v>0</v>
      </c>
      <c r="E6611" s="20">
        <v>0</v>
      </c>
      <c r="F6611" s="38">
        <f>('ANNEXURE B &amp; C'!AT$84)</f>
        <v>0</v>
      </c>
      <c r="G6611" s="9" t="str">
        <f t="shared" si="206"/>
        <v/>
      </c>
      <c r="H6611" s="52" t="str">
        <f t="shared" si="207"/>
        <v/>
      </c>
    </row>
    <row r="6612" spans="1:8">
      <c r="A6612" s="48" t="str">
        <f>('ANNEXURE B &amp; C'!AT$3)</f>
        <v>440404</v>
      </c>
      <c r="B6612" s="2">
        <v>1061800</v>
      </c>
      <c r="C6612" s="2" t="s">
        <v>73</v>
      </c>
      <c r="D6612" s="20">
        <v>0</v>
      </c>
      <c r="E6612" s="20">
        <v>0</v>
      </c>
      <c r="F6612" s="38">
        <f>('ANNEXURE B &amp; C'!AT$85)</f>
        <v>0</v>
      </c>
      <c r="G6612" s="9" t="str">
        <f t="shared" si="206"/>
        <v/>
      </c>
      <c r="H6612" s="52" t="str">
        <f t="shared" si="207"/>
        <v/>
      </c>
    </row>
    <row r="6613" spans="1:8">
      <c r="A6613" s="48" t="str">
        <f>('ANNEXURE B &amp; C'!AT$3)</f>
        <v>440404</v>
      </c>
      <c r="B6613" s="2">
        <v>1061801</v>
      </c>
      <c r="C6613" s="2" t="s">
        <v>74</v>
      </c>
      <c r="D6613" s="20">
        <v>0</v>
      </c>
      <c r="E6613" s="20">
        <v>0</v>
      </c>
      <c r="F6613" s="38">
        <f>('ANNEXURE B &amp; C'!AT$86)</f>
        <v>0</v>
      </c>
      <c r="G6613" s="9" t="str">
        <f t="shared" si="206"/>
        <v/>
      </c>
      <c r="H6613" s="52" t="str">
        <f t="shared" si="207"/>
        <v/>
      </c>
    </row>
    <row r="6614" spans="1:8">
      <c r="A6614" s="48" t="str">
        <f>('ANNEXURE B &amp; C'!AT$3)</f>
        <v>440404</v>
      </c>
      <c r="B6614" s="2">
        <v>1061802</v>
      </c>
      <c r="C6614" s="2" t="s">
        <v>75</v>
      </c>
      <c r="D6614" s="20">
        <v>0</v>
      </c>
      <c r="E6614" s="20">
        <v>0</v>
      </c>
      <c r="F6614" s="38">
        <f>('ANNEXURE B &amp; C'!AT$87)</f>
        <v>0</v>
      </c>
      <c r="G6614" s="9" t="str">
        <f t="shared" si="206"/>
        <v/>
      </c>
      <c r="H6614" s="52" t="str">
        <f t="shared" si="207"/>
        <v/>
      </c>
    </row>
    <row r="6615" spans="1:8">
      <c r="A6615" s="48" t="str">
        <f>('ANNEXURE B &amp; C'!AT$3)</f>
        <v>440404</v>
      </c>
      <c r="B6615" s="2">
        <v>1061805</v>
      </c>
      <c r="C6615" s="2" t="s">
        <v>76</v>
      </c>
      <c r="D6615" s="20">
        <v>0</v>
      </c>
      <c r="E6615" s="20">
        <v>0</v>
      </c>
      <c r="F6615" s="38">
        <f>('ANNEXURE B &amp; C'!AT$88)</f>
        <v>0</v>
      </c>
      <c r="G6615" s="9" t="str">
        <f t="shared" si="206"/>
        <v/>
      </c>
      <c r="H6615" s="52" t="str">
        <f t="shared" si="207"/>
        <v/>
      </c>
    </row>
    <row r="6616" spans="1:8">
      <c r="A6616" s="48" t="str">
        <f>('ANNEXURE B &amp; C'!AT$3)</f>
        <v>440404</v>
      </c>
      <c r="B6616" s="2">
        <v>1061806</v>
      </c>
      <c r="C6616" s="2" t="s">
        <v>77</v>
      </c>
      <c r="D6616" s="20">
        <v>0</v>
      </c>
      <c r="E6616" s="20">
        <v>3437.97</v>
      </c>
      <c r="F6616" s="38">
        <f>('ANNEXURE B &amp; C'!AT$89)</f>
        <v>6876</v>
      </c>
      <c r="G6616" s="9" t="str">
        <f t="shared" si="206"/>
        <v/>
      </c>
      <c r="H6616" s="52" t="str">
        <f t="shared" si="207"/>
        <v>NO ORIGINAL BUDGET</v>
      </c>
    </row>
    <row r="6617" spans="1:8">
      <c r="A6617" s="48" t="str">
        <f>('ANNEXURE B &amp; C'!AT$3)</f>
        <v>440404</v>
      </c>
      <c r="B6617" s="2">
        <v>1061899</v>
      </c>
      <c r="C6617" s="2" t="s">
        <v>78</v>
      </c>
      <c r="D6617" s="20">
        <v>0</v>
      </c>
      <c r="E6617" s="20">
        <v>0</v>
      </c>
      <c r="F6617" s="38">
        <f>('ANNEXURE B &amp; C'!AT$90)</f>
        <v>0</v>
      </c>
      <c r="G6617" s="9" t="str">
        <f t="shared" si="206"/>
        <v/>
      </c>
      <c r="H6617" s="52" t="str">
        <f t="shared" si="207"/>
        <v/>
      </c>
    </row>
    <row r="6618" spans="1:8">
      <c r="A6618" s="48" t="str">
        <f>('ANNEXURE B &amp; C'!AT$3)</f>
        <v>440404</v>
      </c>
      <c r="B6618" s="2">
        <v>1061900</v>
      </c>
      <c r="C6618" s="2" t="s">
        <v>79</v>
      </c>
      <c r="D6618" s="20">
        <v>0</v>
      </c>
      <c r="E6618" s="20">
        <v>5418.19</v>
      </c>
      <c r="F6618" s="38">
        <f>('ANNEXURE B &amp; C'!AT$91)</f>
        <v>9762</v>
      </c>
      <c r="G6618" s="9" t="str">
        <f t="shared" si="206"/>
        <v/>
      </c>
      <c r="H6618" s="52" t="str">
        <f t="shared" si="207"/>
        <v>NO ORIGINAL BUDGET</v>
      </c>
    </row>
    <row r="6619" spans="1:8">
      <c r="A6619" s="48" t="str">
        <f>('ANNEXURE B &amp; C'!AT$3)</f>
        <v>440404</v>
      </c>
      <c r="B6619" s="2">
        <v>1061902</v>
      </c>
      <c r="C6619" s="2" t="s">
        <v>80</v>
      </c>
      <c r="D6619" s="20">
        <v>0</v>
      </c>
      <c r="E6619" s="20">
        <v>0</v>
      </c>
      <c r="F6619" s="38">
        <f>('ANNEXURE B &amp; C'!AT$92)</f>
        <v>0</v>
      </c>
      <c r="G6619" s="9" t="str">
        <f t="shared" si="206"/>
        <v/>
      </c>
      <c r="H6619" s="52" t="str">
        <f t="shared" si="207"/>
        <v/>
      </c>
    </row>
    <row r="6620" spans="1:8">
      <c r="A6620" s="48" t="str">
        <f>('ANNEXURE B &amp; C'!AT$3)</f>
        <v>440404</v>
      </c>
      <c r="B6620" s="2">
        <v>1061903</v>
      </c>
      <c r="C6620" s="2" t="s">
        <v>81</v>
      </c>
      <c r="D6620" s="20">
        <v>0</v>
      </c>
      <c r="E6620" s="20">
        <v>0</v>
      </c>
      <c r="F6620" s="38">
        <f>('ANNEXURE B &amp; C'!AT$93)</f>
        <v>0</v>
      </c>
      <c r="G6620" s="9" t="str">
        <f t="shared" si="206"/>
        <v/>
      </c>
      <c r="H6620" s="52" t="str">
        <f t="shared" si="207"/>
        <v/>
      </c>
    </row>
    <row r="6621" spans="1:8">
      <c r="A6621" s="48" t="str">
        <f>('ANNEXURE B &amp; C'!AT$3)</f>
        <v>440404</v>
      </c>
      <c r="B6621" s="2">
        <v>1061904</v>
      </c>
      <c r="C6621" s="2" t="s">
        <v>82</v>
      </c>
      <c r="D6621" s="20">
        <v>0</v>
      </c>
      <c r="E6621" s="20">
        <v>0</v>
      </c>
      <c r="F6621" s="38">
        <f>('ANNEXURE B &amp; C'!AT$94)</f>
        <v>0</v>
      </c>
      <c r="G6621" s="9" t="str">
        <f t="shared" si="206"/>
        <v/>
      </c>
      <c r="H6621" s="52" t="str">
        <f t="shared" si="207"/>
        <v/>
      </c>
    </row>
    <row r="6622" spans="1:8">
      <c r="A6622" s="48" t="str">
        <f>('ANNEXURE B &amp; C'!AT$3)</f>
        <v>440404</v>
      </c>
      <c r="B6622" s="2">
        <v>1062001</v>
      </c>
      <c r="C6622" s="2" t="s">
        <v>83</v>
      </c>
      <c r="D6622" s="20">
        <v>0</v>
      </c>
      <c r="E6622" s="20">
        <v>0</v>
      </c>
      <c r="F6622" s="38">
        <f>('ANNEXURE B &amp; C'!AT$95)</f>
        <v>0</v>
      </c>
      <c r="G6622" s="9" t="str">
        <f t="shared" si="206"/>
        <v/>
      </c>
      <c r="H6622" s="52" t="str">
        <f t="shared" si="207"/>
        <v/>
      </c>
    </row>
    <row r="6623" spans="1:8">
      <c r="A6623" s="48" t="str">
        <f>('ANNEXURE B &amp; C'!AT$3)</f>
        <v>440404</v>
      </c>
      <c r="B6623" s="2">
        <v>1062003</v>
      </c>
      <c r="C6623" s="2" t="s">
        <v>84</v>
      </c>
      <c r="D6623" s="20">
        <v>0</v>
      </c>
      <c r="E6623" s="20">
        <v>0</v>
      </c>
      <c r="F6623" s="38">
        <f>('ANNEXURE B &amp; C'!AT$96)</f>
        <v>0</v>
      </c>
      <c r="G6623" s="9" t="str">
        <f t="shared" si="206"/>
        <v/>
      </c>
      <c r="H6623" s="52" t="str">
        <f t="shared" si="207"/>
        <v/>
      </c>
    </row>
    <row r="6624" spans="1:8">
      <c r="A6624" s="48" t="str">
        <f>('ANNEXURE B &amp; C'!AT$3)</f>
        <v>440404</v>
      </c>
      <c r="B6624" s="2">
        <v>1062009</v>
      </c>
      <c r="C6624" s="2" t="s">
        <v>85</v>
      </c>
      <c r="D6624" s="20">
        <v>0</v>
      </c>
      <c r="E6624" s="20">
        <v>0</v>
      </c>
      <c r="F6624" s="38">
        <f>('ANNEXURE B &amp; C'!AT$97)</f>
        <v>0</v>
      </c>
      <c r="G6624" s="9" t="str">
        <f t="shared" si="206"/>
        <v/>
      </c>
      <c r="H6624" s="52" t="str">
        <f t="shared" si="207"/>
        <v/>
      </c>
    </row>
    <row r="6625" spans="1:8">
      <c r="A6625" s="48" t="str">
        <f>('ANNEXURE B &amp; C'!AT$3)</f>
        <v>440404</v>
      </c>
      <c r="B6625" s="2">
        <v>1062010</v>
      </c>
      <c r="C6625" s="2" t="s">
        <v>86</v>
      </c>
      <c r="D6625" s="20">
        <v>0</v>
      </c>
      <c r="E6625" s="20">
        <v>0</v>
      </c>
      <c r="F6625" s="38">
        <f>('ANNEXURE B &amp; C'!AT$98)</f>
        <v>0</v>
      </c>
      <c r="G6625" s="9" t="str">
        <f t="shared" si="206"/>
        <v/>
      </c>
      <c r="H6625" s="52" t="str">
        <f t="shared" si="207"/>
        <v/>
      </c>
    </row>
    <row r="6626" spans="1:8">
      <c r="A6626" s="48" t="str">
        <f>('ANNEXURE B &amp; C'!AT$3)</f>
        <v>440404</v>
      </c>
      <c r="B6626" s="2">
        <v>1062201</v>
      </c>
      <c r="C6626" s="2" t="s">
        <v>87</v>
      </c>
      <c r="D6626" s="20">
        <v>0</v>
      </c>
      <c r="E6626" s="20">
        <v>0</v>
      </c>
      <c r="F6626" s="38">
        <f>('ANNEXURE B &amp; C'!AT$99)</f>
        <v>0</v>
      </c>
      <c r="G6626" s="9" t="str">
        <f t="shared" si="206"/>
        <v/>
      </c>
      <c r="H6626" s="52" t="str">
        <f t="shared" si="207"/>
        <v/>
      </c>
    </row>
    <row r="6627" spans="1:8">
      <c r="A6627" s="48" t="str">
        <f>('ANNEXURE B &amp; C'!AT$3)</f>
        <v>440404</v>
      </c>
      <c r="B6627" s="3">
        <v>1066990</v>
      </c>
      <c r="C6627" s="3" t="s">
        <v>88</v>
      </c>
      <c r="D6627" s="39">
        <v>0</v>
      </c>
      <c r="E6627" s="39">
        <v>8856.16</v>
      </c>
      <c r="F6627" s="39">
        <f>SUM(F6574:F6626)</f>
        <v>16638</v>
      </c>
      <c r="G6627" s="9" t="str">
        <f t="shared" si="206"/>
        <v/>
      </c>
      <c r="H6627" s="52" t="str">
        <f t="shared" si="207"/>
        <v>NO ORIGINAL BUDGET</v>
      </c>
    </row>
    <row r="6628" spans="1:8">
      <c r="B6628" s="1"/>
      <c r="C6628" s="1"/>
      <c r="D6628" s="31"/>
      <c r="E6628" s="31"/>
      <c r="F6628" s="31"/>
      <c r="G6628" s="9" t="str">
        <f t="shared" si="206"/>
        <v/>
      </c>
      <c r="H6628" s="52" t="str">
        <f t="shared" si="207"/>
        <v/>
      </c>
    </row>
    <row r="6629" spans="1:8">
      <c r="A6629" s="48" t="str">
        <f>('ANNEXURE B &amp; C'!AT$3)</f>
        <v>440404</v>
      </c>
      <c r="B6629" s="1">
        <v>1080000</v>
      </c>
      <c r="C6629" s="1" t="s">
        <v>89</v>
      </c>
      <c r="D6629" s="31"/>
      <c r="E6629" s="31"/>
      <c r="F6629" s="31"/>
      <c r="G6629" s="9" t="str">
        <f t="shared" si="206"/>
        <v/>
      </c>
      <c r="H6629" s="52" t="str">
        <f t="shared" si="207"/>
        <v/>
      </c>
    </row>
    <row r="6630" spans="1:8">
      <c r="A6630" s="48" t="str">
        <f>('ANNEXURE B &amp; C'!AT$3)</f>
        <v>440404</v>
      </c>
      <c r="B6630" s="2">
        <v>1088020</v>
      </c>
      <c r="C6630" s="2" t="s">
        <v>90</v>
      </c>
      <c r="D6630" s="20">
        <v>0</v>
      </c>
      <c r="E6630" s="20">
        <v>0</v>
      </c>
      <c r="F6630" s="38">
        <f>('ANNEXURE B &amp; C'!AT$103)</f>
        <v>0</v>
      </c>
      <c r="G6630" s="9" t="str">
        <f t="shared" si="206"/>
        <v/>
      </c>
      <c r="H6630" s="52" t="str">
        <f t="shared" si="207"/>
        <v/>
      </c>
    </row>
    <row r="6631" spans="1:8">
      <c r="A6631" s="48" t="str">
        <f>('ANNEXURE B &amp; C'!AT$3)</f>
        <v>440404</v>
      </c>
      <c r="B6631" s="2">
        <v>1088080</v>
      </c>
      <c r="C6631" s="2" t="s">
        <v>91</v>
      </c>
      <c r="D6631" s="20">
        <v>0</v>
      </c>
      <c r="E6631" s="20">
        <v>0</v>
      </c>
      <c r="F6631" s="38">
        <f>('ANNEXURE B &amp; C'!AT$104)</f>
        <v>0</v>
      </c>
      <c r="G6631" s="9" t="str">
        <f t="shared" si="206"/>
        <v/>
      </c>
      <c r="H6631" s="52" t="str">
        <f t="shared" si="207"/>
        <v/>
      </c>
    </row>
    <row r="6632" spans="1:8">
      <c r="A6632" s="48" t="str">
        <f>('ANNEXURE B &amp; C'!AT$3)</f>
        <v>440404</v>
      </c>
      <c r="B6632" s="2">
        <v>1088081</v>
      </c>
      <c r="C6632" s="2" t="s">
        <v>92</v>
      </c>
      <c r="D6632" s="20">
        <v>0</v>
      </c>
      <c r="E6632" s="20">
        <v>0</v>
      </c>
      <c r="F6632" s="38">
        <f>('ANNEXURE B &amp; C'!AT$105)</f>
        <v>0</v>
      </c>
      <c r="G6632" s="9" t="str">
        <f t="shared" si="206"/>
        <v/>
      </c>
      <c r="H6632" s="52" t="str">
        <f t="shared" si="207"/>
        <v/>
      </c>
    </row>
    <row r="6633" spans="1:8">
      <c r="A6633" s="48" t="str">
        <f>('ANNEXURE B &amp; C'!AT$3)</f>
        <v>440404</v>
      </c>
      <c r="B6633" s="2">
        <v>1088082</v>
      </c>
      <c r="C6633" s="2" t="s">
        <v>93</v>
      </c>
      <c r="D6633" s="20">
        <v>0</v>
      </c>
      <c r="E6633" s="20">
        <v>0</v>
      </c>
      <c r="F6633" s="38">
        <f>('ANNEXURE B &amp; C'!AT$106)</f>
        <v>0</v>
      </c>
      <c r="G6633" s="9" t="str">
        <f t="shared" si="206"/>
        <v/>
      </c>
      <c r="H6633" s="52" t="str">
        <f t="shared" si="207"/>
        <v/>
      </c>
    </row>
    <row r="6634" spans="1:8">
      <c r="A6634" s="48" t="str">
        <f>('ANNEXURE B &amp; C'!AT$3)</f>
        <v>440404</v>
      </c>
      <c r="B6634" s="2">
        <v>1088083</v>
      </c>
      <c r="C6634" s="2" t="s">
        <v>94</v>
      </c>
      <c r="D6634" s="20">
        <v>0</v>
      </c>
      <c r="E6634" s="20">
        <v>0</v>
      </c>
      <c r="F6634" s="38">
        <f>('ANNEXURE B &amp; C'!AT$107)</f>
        <v>0</v>
      </c>
      <c r="G6634" s="9" t="str">
        <f t="shared" si="206"/>
        <v/>
      </c>
      <c r="H6634" s="52" t="str">
        <f t="shared" si="207"/>
        <v/>
      </c>
    </row>
    <row r="6635" spans="1:8">
      <c r="A6635" s="48" t="str">
        <f>('ANNEXURE B &amp; C'!AT$3)</f>
        <v>440404</v>
      </c>
      <c r="B6635" s="2">
        <v>1088084</v>
      </c>
      <c r="C6635" s="2" t="s">
        <v>95</v>
      </c>
      <c r="D6635" s="20">
        <v>0</v>
      </c>
      <c r="E6635" s="20">
        <v>0</v>
      </c>
      <c r="F6635" s="38">
        <f>('ANNEXURE B &amp; C'!AT$108)</f>
        <v>0</v>
      </c>
      <c r="G6635" s="9" t="str">
        <f t="shared" si="206"/>
        <v/>
      </c>
      <c r="H6635" s="52" t="str">
        <f t="shared" si="207"/>
        <v/>
      </c>
    </row>
    <row r="6636" spans="1:8">
      <c r="A6636" s="48" t="str">
        <f>('ANNEXURE B &amp; C'!AT$3)</f>
        <v>440404</v>
      </c>
      <c r="B6636" s="2">
        <v>1088085</v>
      </c>
      <c r="C6636" s="2" t="s">
        <v>96</v>
      </c>
      <c r="D6636" s="20">
        <v>0</v>
      </c>
      <c r="E6636" s="20">
        <v>0</v>
      </c>
      <c r="F6636" s="38">
        <f>('ANNEXURE B &amp; C'!AT$109)</f>
        <v>0</v>
      </c>
      <c r="G6636" s="9" t="str">
        <f t="shared" si="206"/>
        <v/>
      </c>
      <c r="H6636" s="52" t="str">
        <f t="shared" si="207"/>
        <v/>
      </c>
    </row>
    <row r="6637" spans="1:8">
      <c r="A6637" s="48" t="str">
        <f>('ANNEXURE B &amp; C'!AT$3)</f>
        <v>440404</v>
      </c>
      <c r="B6637" s="2">
        <v>1088110</v>
      </c>
      <c r="C6637" s="2" t="s">
        <v>61</v>
      </c>
      <c r="D6637" s="20">
        <v>0</v>
      </c>
      <c r="E6637" s="20">
        <v>0</v>
      </c>
      <c r="F6637" s="38">
        <f>('ANNEXURE B &amp; C'!AT$110)</f>
        <v>0</v>
      </c>
      <c r="G6637" s="9" t="str">
        <f t="shared" si="206"/>
        <v/>
      </c>
      <c r="H6637" s="52" t="str">
        <f t="shared" si="207"/>
        <v/>
      </c>
    </row>
    <row r="6638" spans="1:8">
      <c r="A6638" s="48" t="str">
        <f>('ANNEXURE B &amp; C'!AT$3)</f>
        <v>440404</v>
      </c>
      <c r="B6638" s="2">
        <v>1088180</v>
      </c>
      <c r="C6638" s="2" t="s">
        <v>97</v>
      </c>
      <c r="D6638" s="20">
        <v>0</v>
      </c>
      <c r="E6638" s="20">
        <v>0</v>
      </c>
      <c r="F6638" s="38">
        <f>('ANNEXURE B &amp; C'!AT$111)</f>
        <v>0</v>
      </c>
      <c r="G6638" s="9" t="str">
        <f t="shared" si="206"/>
        <v/>
      </c>
      <c r="H6638" s="52" t="str">
        <f t="shared" si="207"/>
        <v/>
      </c>
    </row>
    <row r="6639" spans="1:8">
      <c r="A6639" s="48" t="str">
        <f>('ANNEXURE B &amp; C'!AT$3)</f>
        <v>440404</v>
      </c>
      <c r="B6639" s="3">
        <v>1088990</v>
      </c>
      <c r="C6639" s="3" t="s">
        <v>98</v>
      </c>
      <c r="D6639" s="39">
        <v>0</v>
      </c>
      <c r="E6639" s="39">
        <v>0</v>
      </c>
      <c r="F6639" s="39">
        <f>SUM(F6629:F6638)</f>
        <v>0</v>
      </c>
      <c r="G6639" s="9" t="str">
        <f t="shared" si="206"/>
        <v/>
      </c>
      <c r="H6639" s="52" t="str">
        <f t="shared" si="207"/>
        <v/>
      </c>
    </row>
    <row r="6640" spans="1:8">
      <c r="B6640" s="1"/>
      <c r="C6640" s="1"/>
      <c r="D6640" s="31"/>
      <c r="E6640" s="31"/>
      <c r="F6640" s="31"/>
      <c r="G6640" s="9" t="str">
        <f t="shared" si="206"/>
        <v/>
      </c>
      <c r="H6640" s="52" t="str">
        <f t="shared" si="207"/>
        <v/>
      </c>
    </row>
    <row r="6641" spans="1:8" ht="15.75" thickBot="1">
      <c r="A6641" s="48" t="str">
        <f>('ANNEXURE B &amp; C'!AT$3)</f>
        <v>440404</v>
      </c>
      <c r="B6641" s="4">
        <v>1089995</v>
      </c>
      <c r="C6641" s="4" t="s">
        <v>99</v>
      </c>
      <c r="D6641" s="40">
        <v>0</v>
      </c>
      <c r="E6641" s="40">
        <v>8856.16</v>
      </c>
      <c r="F6641" s="40">
        <f>SUM(F6639+F6627)</f>
        <v>16638</v>
      </c>
      <c r="G6641" s="9" t="str">
        <f t="shared" si="206"/>
        <v/>
      </c>
      <c r="H6641" s="52" t="str">
        <f t="shared" si="207"/>
        <v>NO ORIGINAL BUDGET</v>
      </c>
    </row>
    <row r="6642" spans="1:8" ht="15.75" thickTop="1">
      <c r="B6642" s="1"/>
      <c r="C6642" s="1"/>
      <c r="D6642" s="31"/>
      <c r="E6642" s="31"/>
      <c r="F6642" s="31"/>
      <c r="G6642" s="9" t="str">
        <f t="shared" si="206"/>
        <v/>
      </c>
      <c r="H6642" s="52" t="str">
        <f t="shared" si="207"/>
        <v/>
      </c>
    </row>
    <row r="6643" spans="1:8">
      <c r="A6643" s="48" t="str">
        <f>('ANNEXURE B &amp; C'!AT$3)</f>
        <v>440404</v>
      </c>
      <c r="B6643" s="1">
        <v>1100000</v>
      </c>
      <c r="C6643" s="1" t="s">
        <v>100</v>
      </c>
      <c r="D6643" s="31"/>
      <c r="E6643" s="31"/>
      <c r="F6643" s="31"/>
      <c r="G6643" s="9" t="str">
        <f t="shared" si="206"/>
        <v/>
      </c>
      <c r="H6643" s="52" t="str">
        <f t="shared" si="207"/>
        <v/>
      </c>
    </row>
    <row r="6644" spans="1:8">
      <c r="A6644" s="48" t="str">
        <f>('ANNEXURE B &amp; C'!AT$3)</f>
        <v>440404</v>
      </c>
      <c r="B6644" s="2">
        <v>1101200</v>
      </c>
      <c r="C6644" s="2" t="s">
        <v>101</v>
      </c>
      <c r="D6644" s="20">
        <v>0</v>
      </c>
      <c r="E6644" s="20">
        <v>0</v>
      </c>
      <c r="F6644" s="38">
        <f>('ANNEXURE B &amp; C'!AT$117)</f>
        <v>0</v>
      </c>
      <c r="G6644" s="9" t="str">
        <f t="shared" si="206"/>
        <v/>
      </c>
      <c r="H6644" s="52" t="str">
        <f t="shared" si="207"/>
        <v/>
      </c>
    </row>
    <row r="6645" spans="1:8">
      <c r="A6645" s="48" t="str">
        <f>('ANNEXURE B &amp; C'!AT$3)</f>
        <v>440404</v>
      </c>
      <c r="B6645" s="2">
        <v>1101201</v>
      </c>
      <c r="C6645" s="2" t="s">
        <v>102</v>
      </c>
      <c r="D6645" s="20">
        <v>0</v>
      </c>
      <c r="E6645" s="20">
        <v>0</v>
      </c>
      <c r="F6645" s="38">
        <f>('ANNEXURE B &amp; C'!AT$118)</f>
        <v>0</v>
      </c>
      <c r="G6645" s="9" t="str">
        <f t="shared" si="206"/>
        <v/>
      </c>
      <c r="H6645" s="52" t="str">
        <f t="shared" si="207"/>
        <v/>
      </c>
    </row>
    <row r="6646" spans="1:8">
      <c r="A6646" s="48" t="str">
        <f>('ANNEXURE B &amp; C'!AT$3)</f>
        <v>440404</v>
      </c>
      <c r="B6646" s="2">
        <v>1101203</v>
      </c>
      <c r="C6646" s="2" t="s">
        <v>103</v>
      </c>
      <c r="D6646" s="20">
        <v>0</v>
      </c>
      <c r="E6646" s="20">
        <v>0</v>
      </c>
      <c r="F6646" s="38">
        <f>('ANNEXURE B &amp; C'!AT$119)</f>
        <v>0</v>
      </c>
      <c r="G6646" s="9" t="str">
        <f t="shared" si="206"/>
        <v/>
      </c>
      <c r="H6646" s="52" t="str">
        <f t="shared" si="207"/>
        <v/>
      </c>
    </row>
    <row r="6647" spans="1:8">
      <c r="A6647" s="48" t="str">
        <f>('ANNEXURE B &amp; C'!AT$3)</f>
        <v>440404</v>
      </c>
      <c r="B6647" s="2">
        <v>1101204</v>
      </c>
      <c r="C6647" s="2" t="s">
        <v>104</v>
      </c>
      <c r="D6647" s="20">
        <v>0</v>
      </c>
      <c r="E6647" s="20">
        <v>0</v>
      </c>
      <c r="F6647" s="38">
        <f>('ANNEXURE B &amp; C'!AT$120)</f>
        <v>0</v>
      </c>
      <c r="G6647" s="9" t="str">
        <f t="shared" si="206"/>
        <v/>
      </c>
      <c r="H6647" s="52" t="str">
        <f t="shared" si="207"/>
        <v/>
      </c>
    </row>
    <row r="6648" spans="1:8" ht="15.75" thickBot="1">
      <c r="A6648" s="48" t="str">
        <f>('ANNEXURE B &amp; C'!AT$3)</f>
        <v>440404</v>
      </c>
      <c r="B6648" s="4">
        <v>1109995</v>
      </c>
      <c r="C6648" s="4" t="s">
        <v>105</v>
      </c>
      <c r="D6648" s="40">
        <v>0</v>
      </c>
      <c r="E6648" s="40">
        <v>0</v>
      </c>
      <c r="F6648" s="40">
        <f>SUM(F6644:F6647)</f>
        <v>0</v>
      </c>
      <c r="G6648" s="9" t="str">
        <f t="shared" si="206"/>
        <v/>
      </c>
      <c r="H6648" s="52" t="str">
        <f t="shared" si="207"/>
        <v/>
      </c>
    </row>
    <row r="6649" spans="1:8" ht="15.75" thickTop="1">
      <c r="B6649" s="1"/>
      <c r="C6649" s="1"/>
      <c r="D6649" s="31"/>
      <c r="E6649" s="31"/>
      <c r="F6649" s="31"/>
      <c r="G6649" s="9" t="str">
        <f t="shared" si="206"/>
        <v/>
      </c>
      <c r="H6649" s="52" t="str">
        <f t="shared" si="207"/>
        <v/>
      </c>
    </row>
    <row r="6650" spans="1:8">
      <c r="A6650" s="48" t="str">
        <f>('ANNEXURE B &amp; C'!AT$3)</f>
        <v>440404</v>
      </c>
      <c r="B6650" s="1">
        <v>1120000</v>
      </c>
      <c r="C6650" s="1" t="s">
        <v>106</v>
      </c>
      <c r="D6650" s="31"/>
      <c r="E6650" s="31"/>
      <c r="F6650" s="31"/>
      <c r="G6650" s="9" t="str">
        <f t="shared" si="206"/>
        <v/>
      </c>
      <c r="H6650" s="52" t="str">
        <f t="shared" si="207"/>
        <v/>
      </c>
    </row>
    <row r="6651" spans="1:8">
      <c r="A6651" s="48" t="str">
        <f>('ANNEXURE B &amp; C'!AT$3)</f>
        <v>440404</v>
      </c>
      <c r="B6651" s="2">
        <v>1120300</v>
      </c>
      <c r="C6651" s="2" t="s">
        <v>106</v>
      </c>
      <c r="D6651" s="20">
        <v>0</v>
      </c>
      <c r="E6651" s="20">
        <v>0</v>
      </c>
      <c r="F6651" s="38">
        <f>('ANNEXURE B &amp; C'!AT$124)</f>
        <v>0</v>
      </c>
      <c r="G6651" s="9" t="str">
        <f t="shared" si="206"/>
        <v/>
      </c>
      <c r="H6651" s="52" t="str">
        <f t="shared" si="207"/>
        <v/>
      </c>
    </row>
    <row r="6652" spans="1:8" ht="15.75" thickBot="1">
      <c r="A6652" s="48" t="str">
        <f>('ANNEXURE B &amp; C'!AT$3)</f>
        <v>440404</v>
      </c>
      <c r="B6652" s="4">
        <v>1129990</v>
      </c>
      <c r="C6652" s="4" t="s">
        <v>107</v>
      </c>
      <c r="D6652" s="40">
        <v>0</v>
      </c>
      <c r="E6652" s="40">
        <v>0</v>
      </c>
      <c r="F6652" s="40">
        <f>SUM(F6650:F6651)</f>
        <v>0</v>
      </c>
      <c r="G6652" s="9" t="str">
        <f t="shared" si="206"/>
        <v/>
      </c>
      <c r="H6652" s="52" t="str">
        <f t="shared" si="207"/>
        <v/>
      </c>
    </row>
    <row r="6653" spans="1:8" ht="15.75" thickTop="1">
      <c r="B6653" s="1"/>
      <c r="C6653" s="1"/>
      <c r="D6653" s="31"/>
      <c r="E6653" s="31"/>
      <c r="F6653" s="31"/>
      <c r="G6653" s="9" t="str">
        <f t="shared" si="206"/>
        <v/>
      </c>
      <c r="H6653" s="52" t="str">
        <f t="shared" si="207"/>
        <v/>
      </c>
    </row>
    <row r="6654" spans="1:8">
      <c r="A6654" s="48" t="str">
        <f>('ANNEXURE B &amp; C'!AT$3)</f>
        <v>440404</v>
      </c>
      <c r="B6654" s="1">
        <v>1130000</v>
      </c>
      <c r="C6654" s="1" t="s">
        <v>108</v>
      </c>
      <c r="D6654" s="31"/>
      <c r="E6654" s="31"/>
      <c r="F6654" s="31"/>
      <c r="G6654" s="9" t="str">
        <f t="shared" si="206"/>
        <v/>
      </c>
      <c r="H6654" s="52" t="str">
        <f t="shared" si="207"/>
        <v/>
      </c>
    </row>
    <row r="6655" spans="1:8">
      <c r="A6655" s="48" t="str">
        <f>('ANNEXURE B &amp; C'!AT$3)</f>
        <v>440404</v>
      </c>
      <c r="B6655" s="2">
        <v>1130200</v>
      </c>
      <c r="C6655" s="2" t="s">
        <v>109</v>
      </c>
      <c r="D6655" s="20">
        <v>0</v>
      </c>
      <c r="E6655" s="20">
        <v>0</v>
      </c>
      <c r="F6655" s="38">
        <f>('ANNEXURE B &amp; C'!AT$128)</f>
        <v>0</v>
      </c>
      <c r="G6655" s="9" t="str">
        <f t="shared" si="206"/>
        <v/>
      </c>
      <c r="H6655" s="52" t="str">
        <f t="shared" si="207"/>
        <v/>
      </c>
    </row>
    <row r="6656" spans="1:8">
      <c r="A6656" s="48" t="str">
        <f>('ANNEXURE B &amp; C'!AT$3)</f>
        <v>440404</v>
      </c>
      <c r="B6656" s="2">
        <v>1130201</v>
      </c>
      <c r="C6656" s="2" t="s">
        <v>110</v>
      </c>
      <c r="D6656" s="20">
        <v>0</v>
      </c>
      <c r="E6656" s="20">
        <v>0</v>
      </c>
      <c r="F6656" s="38">
        <f>('ANNEXURE B &amp; C'!AT$129)</f>
        <v>0</v>
      </c>
      <c r="G6656" s="9" t="str">
        <f t="shared" si="206"/>
        <v/>
      </c>
      <c r="H6656" s="52" t="str">
        <f t="shared" si="207"/>
        <v/>
      </c>
    </row>
    <row r="6657" spans="1:8" ht="15.75" thickBot="1">
      <c r="A6657" s="48" t="str">
        <f>('ANNEXURE B &amp; C'!AT$3)</f>
        <v>440404</v>
      </c>
      <c r="B6657" s="4">
        <v>1139995</v>
      </c>
      <c r="C6657" s="4" t="s">
        <v>111</v>
      </c>
      <c r="D6657" s="40">
        <v>0</v>
      </c>
      <c r="E6657" s="40">
        <v>0</v>
      </c>
      <c r="F6657" s="40">
        <f>SUM(F6654:F6656)</f>
        <v>0</v>
      </c>
      <c r="G6657" s="9" t="str">
        <f t="shared" si="206"/>
        <v/>
      </c>
      <c r="H6657" s="52" t="str">
        <f t="shared" si="207"/>
        <v/>
      </c>
    </row>
    <row r="6658" spans="1:8" ht="15.75" thickTop="1">
      <c r="B6658" s="1"/>
      <c r="C6658" s="1"/>
      <c r="D6658" s="31"/>
      <c r="E6658" s="31"/>
      <c r="F6658" s="31"/>
      <c r="G6658" s="9" t="str">
        <f t="shared" si="206"/>
        <v/>
      </c>
      <c r="H6658" s="52" t="str">
        <f t="shared" si="207"/>
        <v/>
      </c>
    </row>
    <row r="6659" spans="1:8" ht="15.75" thickBot="1">
      <c r="A6659" s="48" t="str">
        <f>('ANNEXURE B &amp; C'!AT$3)</f>
        <v>440404</v>
      </c>
      <c r="B6659" s="5">
        <v>1199998</v>
      </c>
      <c r="C6659" s="5" t="s">
        <v>112</v>
      </c>
      <c r="D6659" s="41">
        <v>3525361</v>
      </c>
      <c r="E6659" s="41">
        <v>1895580.6900000002</v>
      </c>
      <c r="F6659" s="41">
        <f>SUM(F6657+F6652+F6648+F6641+F6569)</f>
        <v>3625198</v>
      </c>
      <c r="G6659" s="9" t="str">
        <f t="shared" si="206"/>
        <v/>
      </c>
      <c r="H6659" s="52">
        <f t="shared" si="207"/>
        <v>2.8319652937670782E-2</v>
      </c>
    </row>
    <row r="6660" spans="1:8">
      <c r="B6660" s="1"/>
      <c r="C6660" s="1"/>
      <c r="D6660" s="31"/>
      <c r="E6660" s="31"/>
      <c r="F6660" s="31"/>
      <c r="G6660" s="9" t="str">
        <f t="shared" si="206"/>
        <v/>
      </c>
      <c r="H6660" s="52" t="str">
        <f t="shared" si="207"/>
        <v/>
      </c>
    </row>
    <row r="6661" spans="1:8">
      <c r="A6661" s="48" t="str">
        <f>('ANNEXURE B &amp; C'!AT$3)</f>
        <v>440404</v>
      </c>
      <c r="B6661" s="1">
        <v>2200000</v>
      </c>
      <c r="C6661" s="1" t="s">
        <v>113</v>
      </c>
      <c r="D6661" s="31"/>
      <c r="E6661" s="31"/>
      <c r="F6661" s="31"/>
      <c r="G6661" s="9" t="str">
        <f t="shared" si="206"/>
        <v/>
      </c>
      <c r="H6661" s="52" t="str">
        <f t="shared" si="207"/>
        <v/>
      </c>
    </row>
    <row r="6662" spans="1:8">
      <c r="B6662" s="1"/>
      <c r="C6662" s="1"/>
      <c r="D6662" s="31"/>
      <c r="E6662" s="31"/>
      <c r="F6662" s="31"/>
      <c r="G6662" s="9" t="str">
        <f t="shared" si="206"/>
        <v/>
      </c>
      <c r="H6662" s="52" t="str">
        <f t="shared" si="207"/>
        <v/>
      </c>
    </row>
    <row r="6663" spans="1:8">
      <c r="A6663" s="48" t="str">
        <f>('ANNEXURE B &amp; C'!AT$3)</f>
        <v>440404</v>
      </c>
      <c r="B6663" s="1">
        <v>2230000</v>
      </c>
      <c r="C6663" s="1" t="s">
        <v>114</v>
      </c>
      <c r="D6663" s="31"/>
      <c r="E6663" s="31"/>
      <c r="F6663" s="31"/>
      <c r="G6663" s="9" t="str">
        <f t="shared" si="206"/>
        <v/>
      </c>
      <c r="H6663" s="52" t="str">
        <f t="shared" si="207"/>
        <v/>
      </c>
    </row>
    <row r="6664" spans="1:8">
      <c r="A6664" s="48" t="str">
        <f>('ANNEXURE B &amp; C'!AT$3)</f>
        <v>440404</v>
      </c>
      <c r="B6664" s="2">
        <v>2231202</v>
      </c>
      <c r="C6664" s="2" t="s">
        <v>115</v>
      </c>
      <c r="D6664" s="20">
        <v>0</v>
      </c>
      <c r="E6664" s="20">
        <v>0</v>
      </c>
      <c r="F6664" s="38">
        <f>('ANNEXURE B &amp; C'!AT$137)</f>
        <v>0</v>
      </c>
      <c r="G6664" s="9" t="str">
        <f t="shared" si="206"/>
        <v/>
      </c>
      <c r="H6664" s="52" t="str">
        <f t="shared" si="207"/>
        <v/>
      </c>
    </row>
    <row r="6665" spans="1:8">
      <c r="A6665" s="48" t="str">
        <f>('ANNEXURE B &amp; C'!AT$3)</f>
        <v>440404</v>
      </c>
      <c r="B6665" s="2">
        <v>2231900</v>
      </c>
      <c r="C6665" s="2" t="s">
        <v>116</v>
      </c>
      <c r="D6665" s="20">
        <v>0</v>
      </c>
      <c r="E6665" s="20">
        <v>0</v>
      </c>
      <c r="F6665" s="38">
        <f>('ANNEXURE B &amp; C'!AT$138)</f>
        <v>0</v>
      </c>
      <c r="G6665" s="9" t="str">
        <f t="shared" si="206"/>
        <v/>
      </c>
      <c r="H6665" s="52" t="str">
        <f t="shared" si="207"/>
        <v/>
      </c>
    </row>
    <row r="6666" spans="1:8">
      <c r="A6666" s="48" t="str">
        <f>('ANNEXURE B &amp; C'!AT$3)</f>
        <v>440404</v>
      </c>
      <c r="B6666" s="3">
        <v>2239995</v>
      </c>
      <c r="C6666" s="3" t="s">
        <v>117</v>
      </c>
      <c r="D6666" s="39">
        <v>0</v>
      </c>
      <c r="E6666" s="39">
        <v>0</v>
      </c>
      <c r="F6666" s="39">
        <f>SUM(F6664:F6665)</f>
        <v>0</v>
      </c>
      <c r="G6666" s="9" t="str">
        <f t="shared" ref="G6666:G6729" si="208">IF(E6666&lt;0.01,"",IF(E6666&gt;F6666,"BUDGET ERROR - INSUFICIENT",""))</f>
        <v/>
      </c>
      <c r="H6666" s="52" t="str">
        <f t="shared" ref="H6666:H6729" si="209">IF(F6666&lt;0.1,"",IF(D6666=0,"NO ORIGINAL BUDGET",(F6666-D6666)/D6666))</f>
        <v/>
      </c>
    </row>
    <row r="6667" spans="1:8">
      <c r="B6667" s="1"/>
      <c r="C6667" s="1"/>
      <c r="D6667" s="31"/>
      <c r="E6667" s="31"/>
      <c r="F6667" s="31"/>
      <c r="G6667" s="9" t="str">
        <f t="shared" si="208"/>
        <v/>
      </c>
      <c r="H6667" s="52" t="str">
        <f t="shared" si="209"/>
        <v/>
      </c>
    </row>
    <row r="6668" spans="1:8">
      <c r="A6668" s="48" t="str">
        <f>('ANNEXURE B &amp; C'!AT$3)</f>
        <v>440404</v>
      </c>
      <c r="B6668" s="1">
        <v>2240000</v>
      </c>
      <c r="C6668" s="1" t="s">
        <v>118</v>
      </c>
      <c r="D6668" s="31"/>
      <c r="E6668" s="31"/>
      <c r="F6668" s="31"/>
      <c r="G6668" s="9" t="str">
        <f t="shared" si="208"/>
        <v/>
      </c>
      <c r="H6668" s="52" t="str">
        <f t="shared" si="209"/>
        <v/>
      </c>
    </row>
    <row r="6669" spans="1:8">
      <c r="A6669" s="48" t="str">
        <f>('ANNEXURE B &amp; C'!AT$3)</f>
        <v>440404</v>
      </c>
      <c r="B6669" s="2">
        <v>2240001</v>
      </c>
      <c r="C6669" s="2" t="s">
        <v>119</v>
      </c>
      <c r="D6669" s="20">
        <v>0</v>
      </c>
      <c r="E6669" s="20">
        <v>0</v>
      </c>
      <c r="F6669" s="38">
        <f>('ANNEXURE B &amp; C'!AT$142)</f>
        <v>0</v>
      </c>
      <c r="G6669" s="9" t="str">
        <f t="shared" si="208"/>
        <v/>
      </c>
      <c r="H6669" s="52" t="str">
        <f t="shared" si="209"/>
        <v/>
      </c>
    </row>
    <row r="6670" spans="1:8">
      <c r="A6670" s="48" t="str">
        <f>('ANNEXURE B &amp; C'!AT$3)</f>
        <v>440404</v>
      </c>
      <c r="B6670" s="2">
        <v>2240002</v>
      </c>
      <c r="C6670" s="2" t="s">
        <v>120</v>
      </c>
      <c r="D6670" s="20">
        <v>0</v>
      </c>
      <c r="E6670" s="20">
        <v>0</v>
      </c>
      <c r="F6670" s="38">
        <f>('ANNEXURE B &amp; C'!AT$143)</f>
        <v>0</v>
      </c>
      <c r="G6670" s="9" t="str">
        <f t="shared" si="208"/>
        <v/>
      </c>
      <c r="H6670" s="52" t="str">
        <f t="shared" si="209"/>
        <v/>
      </c>
    </row>
    <row r="6671" spans="1:8">
      <c r="A6671" s="48" t="str">
        <f>('ANNEXURE B &amp; C'!AT$3)</f>
        <v>440404</v>
      </c>
      <c r="B6671" s="2">
        <v>2240400</v>
      </c>
      <c r="C6671" s="2" t="s">
        <v>121</v>
      </c>
      <c r="D6671" s="20">
        <v>0</v>
      </c>
      <c r="E6671" s="20">
        <v>0</v>
      </c>
      <c r="F6671" s="38">
        <f>('ANNEXURE B &amp; C'!AT$144)</f>
        <v>0</v>
      </c>
      <c r="G6671" s="9" t="str">
        <f t="shared" si="208"/>
        <v/>
      </c>
      <c r="H6671" s="52" t="str">
        <f t="shared" si="209"/>
        <v/>
      </c>
    </row>
    <row r="6672" spans="1:8">
      <c r="A6672" s="48" t="str">
        <f>('ANNEXURE B &amp; C'!AT$3)</f>
        <v>440404</v>
      </c>
      <c r="B6672" s="2">
        <v>2240500</v>
      </c>
      <c r="C6672" s="2" t="s">
        <v>122</v>
      </c>
      <c r="D6672" s="20">
        <v>0</v>
      </c>
      <c r="E6672" s="20">
        <v>0</v>
      </c>
      <c r="F6672" s="38">
        <f>('ANNEXURE B &amp; C'!AT$145)</f>
        <v>0</v>
      </c>
      <c r="G6672" s="9" t="str">
        <f t="shared" si="208"/>
        <v/>
      </c>
      <c r="H6672" s="52" t="str">
        <f t="shared" si="209"/>
        <v/>
      </c>
    </row>
    <row r="6673" spans="1:8">
      <c r="A6673" s="48" t="str">
        <f>('ANNEXURE B &amp; C'!AT$3)</f>
        <v>440404</v>
      </c>
      <c r="B6673" s="3">
        <v>2249995</v>
      </c>
      <c r="C6673" s="3" t="s">
        <v>123</v>
      </c>
      <c r="D6673" s="39">
        <v>0</v>
      </c>
      <c r="E6673" s="39">
        <v>0</v>
      </c>
      <c r="F6673" s="39">
        <f>SUM(F6669:F6672)</f>
        <v>0</v>
      </c>
      <c r="G6673" s="9" t="str">
        <f t="shared" si="208"/>
        <v/>
      </c>
      <c r="H6673" s="52" t="str">
        <f t="shared" si="209"/>
        <v/>
      </c>
    </row>
    <row r="6674" spans="1:8">
      <c r="B6674" s="1"/>
      <c r="C6674" s="1"/>
      <c r="D6674" s="31"/>
      <c r="E6674" s="31"/>
      <c r="F6674" s="31"/>
      <c r="G6674" s="9" t="str">
        <f t="shared" si="208"/>
        <v/>
      </c>
      <c r="H6674" s="52" t="str">
        <f t="shared" si="209"/>
        <v/>
      </c>
    </row>
    <row r="6675" spans="1:8">
      <c r="A6675" s="48" t="str">
        <f>('ANNEXURE B &amp; C'!AT$3)</f>
        <v>440404</v>
      </c>
      <c r="B6675" s="1">
        <v>2260000</v>
      </c>
      <c r="C6675" s="1" t="s">
        <v>124</v>
      </c>
      <c r="D6675" s="31"/>
      <c r="E6675" s="31"/>
      <c r="F6675" s="31"/>
      <c r="G6675" s="9" t="str">
        <f t="shared" si="208"/>
        <v/>
      </c>
      <c r="H6675" s="52" t="str">
        <f t="shared" si="209"/>
        <v/>
      </c>
    </row>
    <row r="6676" spans="1:8">
      <c r="A6676" s="48" t="str">
        <f>('ANNEXURE B &amp; C'!AT$3)</f>
        <v>440404</v>
      </c>
      <c r="B6676" s="2">
        <v>2260806</v>
      </c>
      <c r="C6676" s="2" t="s">
        <v>125</v>
      </c>
      <c r="D6676" s="20">
        <v>0</v>
      </c>
      <c r="E6676" s="20">
        <v>0</v>
      </c>
      <c r="F6676" s="38">
        <f>('ANNEXURE B &amp; C'!AT$149)</f>
        <v>0</v>
      </c>
      <c r="G6676" s="9" t="str">
        <f t="shared" si="208"/>
        <v/>
      </c>
      <c r="H6676" s="52" t="str">
        <f t="shared" si="209"/>
        <v/>
      </c>
    </row>
    <row r="6677" spans="1:8">
      <c r="A6677" s="48" t="str">
        <f>('ANNEXURE B &amp; C'!AT$3)</f>
        <v>440404</v>
      </c>
      <c r="B6677" s="2">
        <v>2260808</v>
      </c>
      <c r="C6677" s="2" t="s">
        <v>126</v>
      </c>
      <c r="D6677" s="20">
        <v>0</v>
      </c>
      <c r="E6677" s="20">
        <v>0</v>
      </c>
      <c r="F6677" s="38">
        <f>('ANNEXURE B &amp; C'!AT$150)</f>
        <v>0</v>
      </c>
      <c r="G6677" s="9" t="str">
        <f t="shared" si="208"/>
        <v/>
      </c>
      <c r="H6677" s="52" t="str">
        <f t="shared" si="209"/>
        <v/>
      </c>
    </row>
    <row r="6678" spans="1:8">
      <c r="A6678" s="48" t="str">
        <f>('ANNEXURE B &amp; C'!AT$3)</f>
        <v>440404</v>
      </c>
      <c r="B6678" s="2">
        <v>2260810</v>
      </c>
      <c r="C6678" s="2" t="s">
        <v>127</v>
      </c>
      <c r="D6678" s="20">
        <v>0</v>
      </c>
      <c r="E6678" s="20">
        <v>0</v>
      </c>
      <c r="F6678" s="38">
        <f>('ANNEXURE B &amp; C'!AT$151)</f>
        <v>0</v>
      </c>
      <c r="G6678" s="9" t="str">
        <f t="shared" si="208"/>
        <v/>
      </c>
      <c r="H6678" s="52" t="str">
        <f t="shared" si="209"/>
        <v/>
      </c>
    </row>
    <row r="6679" spans="1:8">
      <c r="A6679" s="48" t="str">
        <f>('ANNEXURE B &amp; C'!AT$3)</f>
        <v>440404</v>
      </c>
      <c r="B6679" s="3">
        <v>2269995</v>
      </c>
      <c r="C6679" s="3" t="s">
        <v>128</v>
      </c>
      <c r="D6679" s="39">
        <v>0</v>
      </c>
      <c r="E6679" s="39">
        <v>0</v>
      </c>
      <c r="F6679" s="39">
        <f>SUM(F6676:F6678)</f>
        <v>0</v>
      </c>
      <c r="G6679" s="9" t="str">
        <f t="shared" si="208"/>
        <v/>
      </c>
      <c r="H6679" s="52" t="str">
        <f t="shared" si="209"/>
        <v/>
      </c>
    </row>
    <row r="6680" spans="1:8">
      <c r="B6680" s="1"/>
      <c r="C6680" s="1"/>
      <c r="D6680" s="31"/>
      <c r="E6680" s="31"/>
      <c r="F6680" s="31"/>
      <c r="G6680" s="9" t="str">
        <f t="shared" si="208"/>
        <v/>
      </c>
      <c r="H6680" s="52" t="str">
        <f t="shared" si="209"/>
        <v/>
      </c>
    </row>
    <row r="6681" spans="1:8">
      <c r="A6681" s="48" t="str">
        <f>('ANNEXURE B &amp; C'!AT$3)</f>
        <v>440404</v>
      </c>
      <c r="B6681" s="1">
        <v>2270000</v>
      </c>
      <c r="C6681" s="1" t="s">
        <v>129</v>
      </c>
      <c r="D6681" s="31"/>
      <c r="E6681" s="31"/>
      <c r="F6681" s="31"/>
      <c r="G6681" s="9" t="str">
        <f t="shared" si="208"/>
        <v/>
      </c>
      <c r="H6681" s="52" t="str">
        <f t="shared" si="209"/>
        <v/>
      </c>
    </row>
    <row r="6682" spans="1:8">
      <c r="A6682" s="48" t="str">
        <f>('ANNEXURE B &amp; C'!AT$3)</f>
        <v>440404</v>
      </c>
      <c r="B6682" s="2">
        <v>2271701</v>
      </c>
      <c r="C6682" s="2" t="s">
        <v>130</v>
      </c>
      <c r="D6682" s="20">
        <v>0</v>
      </c>
      <c r="E6682" s="20">
        <v>-131170.10999999999</v>
      </c>
      <c r="F6682" s="38">
        <f>('ANNEXURE B &amp; C'!AT$155)</f>
        <v>-262340</v>
      </c>
      <c r="G6682" s="9" t="str">
        <f t="shared" si="208"/>
        <v/>
      </c>
      <c r="H6682" s="52" t="str">
        <f t="shared" si="209"/>
        <v/>
      </c>
    </row>
    <row r="6683" spans="1:8">
      <c r="A6683" s="48" t="str">
        <f>('ANNEXURE B &amp; C'!AT$3)</f>
        <v>440404</v>
      </c>
      <c r="B6683" s="2">
        <v>2271702</v>
      </c>
      <c r="C6683" s="2" t="s">
        <v>131</v>
      </c>
      <c r="D6683" s="20">
        <v>0</v>
      </c>
      <c r="E6683" s="20">
        <v>-666.67</v>
      </c>
      <c r="F6683" s="38">
        <f>('ANNEXURE B &amp; C'!AT$156)</f>
        <v>-1333</v>
      </c>
      <c r="G6683" s="9" t="str">
        <f t="shared" si="208"/>
        <v/>
      </c>
      <c r="H6683" s="52" t="str">
        <f t="shared" si="209"/>
        <v/>
      </c>
    </row>
    <row r="6684" spans="1:8">
      <c r="A6684" s="48" t="str">
        <f>('ANNEXURE B &amp; C'!AT$3)</f>
        <v>440404</v>
      </c>
      <c r="B6684" s="2">
        <v>2271703</v>
      </c>
      <c r="C6684" s="2" t="s">
        <v>132</v>
      </c>
      <c r="D6684" s="20">
        <v>0</v>
      </c>
      <c r="E6684" s="20">
        <v>0</v>
      </c>
      <c r="F6684" s="38">
        <f>('ANNEXURE B &amp; C'!AT$157)</f>
        <v>0</v>
      </c>
      <c r="G6684" s="9" t="str">
        <f t="shared" si="208"/>
        <v/>
      </c>
      <c r="H6684" s="52" t="str">
        <f t="shared" si="209"/>
        <v/>
      </c>
    </row>
    <row r="6685" spans="1:8">
      <c r="A6685" s="48" t="str">
        <f>('ANNEXURE B &amp; C'!AT$3)</f>
        <v>440404</v>
      </c>
      <c r="B6685" s="2">
        <v>2271704</v>
      </c>
      <c r="C6685" s="2" t="s">
        <v>133</v>
      </c>
      <c r="D6685" s="20">
        <v>0</v>
      </c>
      <c r="E6685" s="20">
        <v>-75176.03</v>
      </c>
      <c r="F6685" s="38">
        <f>('ANNEXURE B &amp; C'!AT$158)</f>
        <v>-150352</v>
      </c>
      <c r="G6685" s="9" t="str">
        <f t="shared" si="208"/>
        <v/>
      </c>
      <c r="H6685" s="52" t="str">
        <f t="shared" si="209"/>
        <v/>
      </c>
    </row>
    <row r="6686" spans="1:8">
      <c r="A6686" s="48" t="str">
        <f>('ANNEXURE B &amp; C'!AT$3)</f>
        <v>440404</v>
      </c>
      <c r="B6686" s="3">
        <v>2279995</v>
      </c>
      <c r="C6686" s="3" t="s">
        <v>134</v>
      </c>
      <c r="D6686" s="35">
        <v>0</v>
      </c>
      <c r="E6686" s="35">
        <v>-207012.81</v>
      </c>
      <c r="F6686" s="35">
        <f>SUM(F6682:F6685)</f>
        <v>-414025</v>
      </c>
      <c r="G6686" s="9" t="str">
        <f t="shared" si="208"/>
        <v/>
      </c>
      <c r="H6686" s="52" t="str">
        <f t="shared" si="209"/>
        <v/>
      </c>
    </row>
    <row r="6687" spans="1:8">
      <c r="B6687" s="1"/>
      <c r="C6687" s="1"/>
      <c r="D6687" s="31"/>
      <c r="E6687" s="31"/>
      <c r="F6687" s="31"/>
      <c r="G6687" s="9" t="str">
        <f t="shared" si="208"/>
        <v/>
      </c>
      <c r="H6687" s="52" t="str">
        <f t="shared" si="209"/>
        <v/>
      </c>
    </row>
    <row r="6688" spans="1:8">
      <c r="A6688" s="48" t="str">
        <f>('ANNEXURE B &amp; C'!AT$3)</f>
        <v>440404</v>
      </c>
      <c r="B6688" s="1">
        <v>2280000</v>
      </c>
      <c r="C6688" s="1" t="s">
        <v>135</v>
      </c>
      <c r="D6688" s="31"/>
      <c r="E6688" s="31"/>
      <c r="F6688" s="31"/>
      <c r="G6688" s="9" t="str">
        <f t="shared" si="208"/>
        <v/>
      </c>
      <c r="H6688" s="52" t="str">
        <f t="shared" si="209"/>
        <v/>
      </c>
    </row>
    <row r="6689" spans="1:8">
      <c r="A6689" s="48" t="str">
        <f>('ANNEXURE B &amp; C'!AT$3)</f>
        <v>440404</v>
      </c>
      <c r="B6689" s="2">
        <v>2280001</v>
      </c>
      <c r="C6689" s="2" t="s">
        <v>136</v>
      </c>
      <c r="D6689" s="20">
        <v>0</v>
      </c>
      <c r="E6689" s="20">
        <v>0</v>
      </c>
      <c r="F6689" s="38">
        <f>('ANNEXURE B &amp; C'!AT$162)</f>
        <v>0</v>
      </c>
      <c r="G6689" s="9" t="str">
        <f t="shared" si="208"/>
        <v/>
      </c>
      <c r="H6689" s="52" t="str">
        <f t="shared" si="209"/>
        <v/>
      </c>
    </row>
    <row r="6690" spans="1:8">
      <c r="A6690" s="48" t="str">
        <f>('ANNEXURE B &amp; C'!AT$3)</f>
        <v>440404</v>
      </c>
      <c r="B6690" s="2">
        <v>2280002</v>
      </c>
      <c r="C6690" s="2" t="s">
        <v>137</v>
      </c>
      <c r="D6690" s="20">
        <v>0</v>
      </c>
      <c r="E6690" s="20">
        <v>0</v>
      </c>
      <c r="F6690" s="38">
        <f>('ANNEXURE B &amp; C'!AT$163)</f>
        <v>0</v>
      </c>
      <c r="G6690" s="9" t="str">
        <f t="shared" si="208"/>
        <v/>
      </c>
      <c r="H6690" s="52" t="str">
        <f t="shared" si="209"/>
        <v/>
      </c>
    </row>
    <row r="6691" spans="1:8">
      <c r="A6691" s="48" t="str">
        <f>('ANNEXURE B &amp; C'!AT$3)</f>
        <v>440404</v>
      </c>
      <c r="B6691" s="3">
        <v>2289995</v>
      </c>
      <c r="C6691" s="3" t="s">
        <v>138</v>
      </c>
      <c r="D6691" s="39">
        <v>0</v>
      </c>
      <c r="E6691" s="39">
        <v>0</v>
      </c>
      <c r="F6691" s="39">
        <f>SUM(F6689:F6690)</f>
        <v>0</v>
      </c>
      <c r="G6691" s="9" t="str">
        <f t="shared" si="208"/>
        <v/>
      </c>
      <c r="H6691" s="52" t="str">
        <f t="shared" si="209"/>
        <v/>
      </c>
    </row>
    <row r="6692" spans="1:8">
      <c r="B6692" s="1"/>
      <c r="C6692" s="1"/>
      <c r="D6692" s="31"/>
      <c r="E6692" s="31"/>
      <c r="F6692" s="31"/>
      <c r="G6692" s="9" t="str">
        <f t="shared" si="208"/>
        <v/>
      </c>
      <c r="H6692" s="52" t="str">
        <f t="shared" si="209"/>
        <v/>
      </c>
    </row>
    <row r="6693" spans="1:8">
      <c r="A6693" s="48" t="str">
        <f>('ANNEXURE B &amp; C'!AT$3)</f>
        <v>440404</v>
      </c>
      <c r="B6693" s="1">
        <v>2300000</v>
      </c>
      <c r="C6693" s="1" t="s">
        <v>139</v>
      </c>
      <c r="D6693" s="31"/>
      <c r="E6693" s="31"/>
      <c r="F6693" s="31"/>
      <c r="G6693" s="9" t="str">
        <f t="shared" si="208"/>
        <v/>
      </c>
      <c r="H6693" s="52" t="str">
        <f t="shared" si="209"/>
        <v/>
      </c>
    </row>
    <row r="6694" spans="1:8">
      <c r="A6694" s="48" t="str">
        <f>('ANNEXURE B &amp; C'!AT$3)</f>
        <v>440404</v>
      </c>
      <c r="B6694" s="2">
        <v>2300001</v>
      </c>
      <c r="C6694" s="2" t="s">
        <v>140</v>
      </c>
      <c r="D6694" s="20">
        <v>0</v>
      </c>
      <c r="E6694" s="20">
        <v>0</v>
      </c>
      <c r="F6694" s="38">
        <f>('ANNEXURE B &amp; C'!AT$167)</f>
        <v>0</v>
      </c>
      <c r="G6694" s="9" t="str">
        <f t="shared" si="208"/>
        <v/>
      </c>
      <c r="H6694" s="52" t="str">
        <f t="shared" si="209"/>
        <v/>
      </c>
    </row>
    <row r="6695" spans="1:8">
      <c r="A6695" s="48" t="str">
        <f>('ANNEXURE B &amp; C'!AT$3)</f>
        <v>440404</v>
      </c>
      <c r="B6695" s="2">
        <v>2300002</v>
      </c>
      <c r="C6695" s="2" t="s">
        <v>141</v>
      </c>
      <c r="D6695" s="20">
        <v>0</v>
      </c>
      <c r="E6695" s="20">
        <v>0</v>
      </c>
      <c r="F6695" s="38">
        <f>('ANNEXURE B &amp; C'!AT$168)</f>
        <v>0</v>
      </c>
      <c r="G6695" s="9" t="str">
        <f t="shared" si="208"/>
        <v/>
      </c>
      <c r="H6695" s="52" t="str">
        <f t="shared" si="209"/>
        <v/>
      </c>
    </row>
    <row r="6696" spans="1:8">
      <c r="A6696" s="48" t="str">
        <f>('ANNEXURE B &amp; C'!AT$3)</f>
        <v>440404</v>
      </c>
      <c r="B6696" s="2">
        <v>2300003</v>
      </c>
      <c r="C6696" s="2" t="s">
        <v>142</v>
      </c>
      <c r="D6696" s="20">
        <v>0</v>
      </c>
      <c r="E6696" s="20">
        <v>0</v>
      </c>
      <c r="F6696" s="38">
        <f>('ANNEXURE B &amp; C'!AT$169)</f>
        <v>0</v>
      </c>
      <c r="G6696" s="9" t="str">
        <f t="shared" si="208"/>
        <v/>
      </c>
      <c r="H6696" s="52" t="str">
        <f t="shared" si="209"/>
        <v/>
      </c>
    </row>
    <row r="6697" spans="1:8">
      <c r="A6697" s="48" t="str">
        <f>('ANNEXURE B &amp; C'!AT$3)</f>
        <v>440404</v>
      </c>
      <c r="B6697" s="2">
        <v>2300204</v>
      </c>
      <c r="C6697" s="2" t="s">
        <v>143</v>
      </c>
      <c r="D6697" s="20">
        <v>0</v>
      </c>
      <c r="E6697" s="20">
        <v>0</v>
      </c>
      <c r="F6697" s="38">
        <f>('ANNEXURE B &amp; C'!AT$170)</f>
        <v>0</v>
      </c>
      <c r="G6697" s="9" t="str">
        <f t="shared" si="208"/>
        <v/>
      </c>
      <c r="H6697" s="52" t="str">
        <f t="shared" si="209"/>
        <v/>
      </c>
    </row>
    <row r="6698" spans="1:8">
      <c r="A6698" s="48" t="str">
        <f>('ANNEXURE B &amp; C'!AT$3)</f>
        <v>440404</v>
      </c>
      <c r="B6698" s="2">
        <v>2300800</v>
      </c>
      <c r="C6698" s="2" t="s">
        <v>144</v>
      </c>
      <c r="D6698" s="20">
        <v>0</v>
      </c>
      <c r="E6698" s="20">
        <v>0</v>
      </c>
      <c r="F6698" s="38">
        <f>('ANNEXURE B &amp; C'!AT$171)</f>
        <v>0</v>
      </c>
      <c r="G6698" s="9" t="str">
        <f t="shared" si="208"/>
        <v/>
      </c>
      <c r="H6698" s="52" t="str">
        <f t="shared" si="209"/>
        <v/>
      </c>
    </row>
    <row r="6699" spans="1:8">
      <c r="A6699" s="48" t="str">
        <f>('ANNEXURE B &amp; C'!AT$3)</f>
        <v>440404</v>
      </c>
      <c r="B6699" s="2">
        <v>2300801</v>
      </c>
      <c r="C6699" s="2" t="s">
        <v>145</v>
      </c>
      <c r="D6699" s="20">
        <v>0</v>
      </c>
      <c r="E6699" s="20">
        <v>0</v>
      </c>
      <c r="F6699" s="38">
        <f>('ANNEXURE B &amp; C'!AT$172)</f>
        <v>0</v>
      </c>
      <c r="G6699" s="9" t="str">
        <f t="shared" si="208"/>
        <v/>
      </c>
      <c r="H6699" s="52" t="str">
        <f t="shared" si="209"/>
        <v/>
      </c>
    </row>
    <row r="6700" spans="1:8">
      <c r="A6700" s="48" t="str">
        <f>('ANNEXURE B &amp; C'!AT$3)</f>
        <v>440404</v>
      </c>
      <c r="B6700" s="2">
        <v>2300803</v>
      </c>
      <c r="C6700" s="2" t="s">
        <v>146</v>
      </c>
      <c r="D6700" s="20">
        <v>0</v>
      </c>
      <c r="E6700" s="20">
        <v>0</v>
      </c>
      <c r="F6700" s="38">
        <f>('ANNEXURE B &amp; C'!AT$173)</f>
        <v>0</v>
      </c>
      <c r="G6700" s="9" t="str">
        <f t="shared" si="208"/>
        <v/>
      </c>
      <c r="H6700" s="52" t="str">
        <f t="shared" si="209"/>
        <v/>
      </c>
    </row>
    <row r="6701" spans="1:8">
      <c r="A6701" s="48" t="str">
        <f>('ANNEXURE B &amp; C'!AT$3)</f>
        <v>440404</v>
      </c>
      <c r="B6701" s="2">
        <v>2301503</v>
      </c>
      <c r="C6701" s="2" t="s">
        <v>147</v>
      </c>
      <c r="D6701" s="20">
        <v>0</v>
      </c>
      <c r="E6701" s="20">
        <v>0</v>
      </c>
      <c r="F6701" s="38">
        <f>('ANNEXURE B &amp; C'!AT$174)</f>
        <v>0</v>
      </c>
      <c r="G6701" s="9" t="str">
        <f t="shared" si="208"/>
        <v/>
      </c>
      <c r="H6701" s="52" t="str">
        <f t="shared" si="209"/>
        <v/>
      </c>
    </row>
    <row r="6702" spans="1:8">
      <c r="A6702" s="48" t="str">
        <f>('ANNEXURE B &amp; C'!AT$3)</f>
        <v>440404</v>
      </c>
      <c r="B6702" s="2">
        <v>2301802</v>
      </c>
      <c r="C6702" s="2" t="s">
        <v>148</v>
      </c>
      <c r="D6702" s="20">
        <v>0</v>
      </c>
      <c r="E6702" s="20">
        <v>0</v>
      </c>
      <c r="F6702" s="38">
        <f>('ANNEXURE B &amp; C'!AT$175)</f>
        <v>0</v>
      </c>
      <c r="G6702" s="9" t="str">
        <f t="shared" si="208"/>
        <v/>
      </c>
      <c r="H6702" s="52" t="str">
        <f t="shared" si="209"/>
        <v/>
      </c>
    </row>
    <row r="6703" spans="1:8">
      <c r="A6703" s="48" t="str">
        <f>('ANNEXURE B &amp; C'!AT$3)</f>
        <v>440404</v>
      </c>
      <c r="B6703" s="2">
        <v>2301803</v>
      </c>
      <c r="C6703" s="2" t="s">
        <v>149</v>
      </c>
      <c r="D6703" s="20">
        <v>0</v>
      </c>
      <c r="E6703" s="20">
        <v>0</v>
      </c>
      <c r="F6703" s="38">
        <f>('ANNEXURE B &amp; C'!AT$176)</f>
        <v>0</v>
      </c>
      <c r="G6703" s="9" t="str">
        <f t="shared" si="208"/>
        <v/>
      </c>
      <c r="H6703" s="52" t="str">
        <f t="shared" si="209"/>
        <v/>
      </c>
    </row>
    <row r="6704" spans="1:8">
      <c r="A6704" s="48" t="str">
        <f>('ANNEXURE B &amp; C'!AT$3)</f>
        <v>440404</v>
      </c>
      <c r="B6704" s="2">
        <v>2301900</v>
      </c>
      <c r="C6704" s="2" t="s">
        <v>150</v>
      </c>
      <c r="D6704" s="20">
        <v>0</v>
      </c>
      <c r="E6704" s="20">
        <v>-4737.83</v>
      </c>
      <c r="F6704" s="38">
        <f>('ANNEXURE B &amp; C'!AT$177)</f>
        <v>-6883</v>
      </c>
      <c r="G6704" s="9" t="str">
        <f t="shared" si="208"/>
        <v/>
      </c>
      <c r="H6704" s="52" t="str">
        <f t="shared" si="209"/>
        <v/>
      </c>
    </row>
    <row r="6705" spans="1:8">
      <c r="A6705" s="48" t="str">
        <f>('ANNEXURE B &amp; C'!AT$3)</f>
        <v>440404</v>
      </c>
      <c r="B6705" s="2">
        <v>2301901</v>
      </c>
      <c r="C6705" s="2" t="s">
        <v>151</v>
      </c>
      <c r="D6705" s="20">
        <v>0</v>
      </c>
      <c r="E6705" s="20">
        <v>0</v>
      </c>
      <c r="F6705" s="38">
        <f>('ANNEXURE B &amp; C'!AT$178)</f>
        <v>0</v>
      </c>
      <c r="G6705" s="9" t="str">
        <f t="shared" si="208"/>
        <v/>
      </c>
      <c r="H6705" s="52" t="str">
        <f t="shared" si="209"/>
        <v/>
      </c>
    </row>
    <row r="6706" spans="1:8">
      <c r="A6706" s="48" t="str">
        <f>('ANNEXURE B &amp; C'!AT$3)</f>
        <v>440404</v>
      </c>
      <c r="B6706" s="3">
        <v>2309995</v>
      </c>
      <c r="C6706" s="3" t="s">
        <v>152</v>
      </c>
      <c r="D6706" s="39">
        <v>0</v>
      </c>
      <c r="E6706" s="39">
        <v>-4737.83</v>
      </c>
      <c r="F6706" s="39">
        <f>SUM(F6694:F6705)</f>
        <v>-6883</v>
      </c>
      <c r="G6706" s="9" t="str">
        <f t="shared" si="208"/>
        <v/>
      </c>
      <c r="H6706" s="52" t="str">
        <f t="shared" si="209"/>
        <v/>
      </c>
    </row>
    <row r="6707" spans="1:8">
      <c r="B6707" s="1"/>
      <c r="C6707" s="1"/>
      <c r="D6707" s="31"/>
      <c r="E6707" s="31"/>
      <c r="F6707" s="31"/>
      <c r="G6707" s="9" t="str">
        <f t="shared" si="208"/>
        <v/>
      </c>
      <c r="H6707" s="52" t="str">
        <f t="shared" si="209"/>
        <v/>
      </c>
    </row>
    <row r="6708" spans="1:8" ht="15.75" thickBot="1">
      <c r="A6708" s="48" t="str">
        <f>('ANNEXURE B &amp; C'!AT$3)</f>
        <v>440404</v>
      </c>
      <c r="B6708" s="4">
        <v>2359997</v>
      </c>
      <c r="C6708" s="4" t="s">
        <v>153</v>
      </c>
      <c r="D6708" s="40">
        <v>0</v>
      </c>
      <c r="E6708" s="40">
        <v>-211750.63999999998</v>
      </c>
      <c r="F6708" s="40">
        <f>SUM(F6706+F6691+F6686+F6679+F6673+F6666)</f>
        <v>-420908</v>
      </c>
      <c r="G6708" s="9" t="str">
        <f t="shared" si="208"/>
        <v/>
      </c>
      <c r="H6708" s="52" t="str">
        <f t="shared" si="209"/>
        <v/>
      </c>
    </row>
    <row r="6709" spans="1:8" ht="15.75" thickTop="1">
      <c r="B6709" s="1"/>
      <c r="C6709" s="1"/>
      <c r="D6709" s="31"/>
      <c r="E6709" s="31"/>
      <c r="F6709" s="31"/>
      <c r="G6709" s="9" t="str">
        <f t="shared" si="208"/>
        <v/>
      </c>
      <c r="H6709" s="52" t="str">
        <f t="shared" si="209"/>
        <v/>
      </c>
    </row>
    <row r="6710" spans="1:8" ht="15.75" thickBot="1">
      <c r="A6710" s="48" t="str">
        <f>('ANNEXURE B &amp; C'!AT$3)</f>
        <v>440404</v>
      </c>
      <c r="B6710" s="5">
        <v>2379995</v>
      </c>
      <c r="C6710" s="5" t="s">
        <v>154</v>
      </c>
      <c r="D6710" s="41">
        <v>0</v>
      </c>
      <c r="E6710" s="41">
        <v>-211750.63999999998</v>
      </c>
      <c r="F6710" s="41">
        <f>SUM(F6708)</f>
        <v>-420908</v>
      </c>
      <c r="G6710" s="9" t="str">
        <f t="shared" si="208"/>
        <v/>
      </c>
      <c r="H6710" s="52" t="str">
        <f t="shared" si="209"/>
        <v/>
      </c>
    </row>
    <row r="6711" spans="1:8">
      <c r="B6711" s="1"/>
      <c r="C6711" s="1"/>
      <c r="D6711" s="31"/>
      <c r="E6711" s="31"/>
      <c r="F6711" s="31"/>
      <c r="G6711" s="9" t="str">
        <f t="shared" si="208"/>
        <v/>
      </c>
      <c r="H6711" s="52" t="str">
        <f t="shared" si="209"/>
        <v/>
      </c>
    </row>
    <row r="6712" spans="1:8" ht="15.75" thickBot="1">
      <c r="A6712" s="48" t="str">
        <f>('ANNEXURE B &amp; C'!AT$3)</f>
        <v>440404</v>
      </c>
      <c r="B6712" s="5">
        <v>2459998</v>
      </c>
      <c r="C6712" s="5" t="s">
        <v>155</v>
      </c>
      <c r="D6712" s="41">
        <v>0</v>
      </c>
      <c r="E6712" s="41">
        <v>-211750.63999999998</v>
      </c>
      <c r="F6712" s="41">
        <f>SUM(F6710)</f>
        <v>-420908</v>
      </c>
      <c r="G6712" s="9" t="str">
        <f t="shared" si="208"/>
        <v/>
      </c>
      <c r="H6712" s="52" t="str">
        <f t="shared" si="209"/>
        <v/>
      </c>
    </row>
    <row r="6713" spans="1:8">
      <c r="B6713" s="1"/>
      <c r="C6713" s="1"/>
      <c r="D6713" s="31"/>
      <c r="E6713" s="31"/>
      <c r="F6713" s="31"/>
      <c r="G6713" s="9" t="str">
        <f t="shared" si="208"/>
        <v/>
      </c>
      <c r="H6713" s="52" t="str">
        <f t="shared" si="209"/>
        <v/>
      </c>
    </row>
    <row r="6714" spans="1:8">
      <c r="A6714" s="48" t="str">
        <f>('ANNEXURE B &amp; C'!AT$3)</f>
        <v>440404</v>
      </c>
      <c r="B6714" s="1">
        <v>3010000</v>
      </c>
      <c r="C6714" s="1" t="s">
        <v>156</v>
      </c>
      <c r="D6714" s="31"/>
      <c r="E6714" s="31"/>
      <c r="F6714" s="31"/>
      <c r="G6714" s="9" t="str">
        <f t="shared" si="208"/>
        <v/>
      </c>
      <c r="H6714" s="52" t="str">
        <f t="shared" si="209"/>
        <v/>
      </c>
    </row>
    <row r="6715" spans="1:8">
      <c r="A6715" s="48" t="str">
        <f>('ANNEXURE B &amp; C'!AT$3)</f>
        <v>440404</v>
      </c>
      <c r="B6715" s="2">
        <v>3010001</v>
      </c>
      <c r="C6715" s="2" t="s">
        <v>112</v>
      </c>
      <c r="D6715" s="38">
        <v>3525361</v>
      </c>
      <c r="E6715" s="38">
        <v>1895580.6900000002</v>
      </c>
      <c r="F6715" s="38">
        <f>('ANNEXURE B &amp; C'!AT$188)</f>
        <v>3625198</v>
      </c>
      <c r="G6715" s="9" t="str">
        <f t="shared" si="208"/>
        <v/>
      </c>
      <c r="H6715" s="52">
        <f t="shared" si="209"/>
        <v>2.8319652937670782E-2</v>
      </c>
    </row>
    <row r="6716" spans="1:8">
      <c r="A6716" s="48" t="str">
        <f>('ANNEXURE B &amp; C'!AT$3)</f>
        <v>440404</v>
      </c>
      <c r="B6716" s="2">
        <v>3010002</v>
      </c>
      <c r="C6716" s="2" t="s">
        <v>155</v>
      </c>
      <c r="D6716" s="38">
        <v>0</v>
      </c>
      <c r="E6716" s="38">
        <v>-211750.63999999998</v>
      </c>
      <c r="F6716" s="38">
        <f>('ANNEXURE B &amp; C'!AT$189)</f>
        <v>-420908</v>
      </c>
      <c r="G6716" s="9" t="str">
        <f t="shared" si="208"/>
        <v/>
      </c>
      <c r="H6716" s="52" t="str">
        <f t="shared" si="209"/>
        <v/>
      </c>
    </row>
    <row r="6717" spans="1:8">
      <c r="A6717" s="48" t="str">
        <f>('ANNEXURE B &amp; C'!AT$3)</f>
        <v>440404</v>
      </c>
      <c r="B6717" s="2"/>
      <c r="C6717" s="1" t="s">
        <v>338</v>
      </c>
      <c r="D6717" s="39"/>
      <c r="E6717" s="39"/>
      <c r="F6717" s="39">
        <f>('ANNEXURE B &amp; C'!AT$190)</f>
        <v>0</v>
      </c>
      <c r="G6717" s="9" t="str">
        <f t="shared" si="208"/>
        <v/>
      </c>
      <c r="H6717" s="52" t="str">
        <f t="shared" si="209"/>
        <v/>
      </c>
    </row>
    <row r="6718" spans="1:8" ht="15.75" thickBot="1">
      <c r="A6718" s="48" t="str">
        <f>('ANNEXURE B &amp; C'!AT$3)</f>
        <v>440404</v>
      </c>
      <c r="B6718" s="5">
        <v>3019995</v>
      </c>
      <c r="C6718" s="5" t="s">
        <v>339</v>
      </c>
      <c r="D6718" s="37">
        <v>3525361</v>
      </c>
      <c r="E6718" s="37">
        <v>1683830.0500000003</v>
      </c>
      <c r="F6718" s="37">
        <f>('ANNEXURE B &amp; C'!AT$191)</f>
        <v>3204290</v>
      </c>
      <c r="G6718" s="9" t="str">
        <f t="shared" si="208"/>
        <v/>
      </c>
      <c r="H6718" s="52">
        <f t="shared" si="209"/>
        <v>-9.1074644554132181E-2</v>
      </c>
    </row>
    <row r="6719" spans="1:8">
      <c r="B6719" s="1"/>
      <c r="C6719" s="1"/>
      <c r="D6719" s="31"/>
      <c r="E6719" s="31"/>
      <c r="F6719" s="31"/>
      <c r="G6719" s="9" t="str">
        <f t="shared" si="208"/>
        <v/>
      </c>
      <c r="H6719" s="52" t="str">
        <f t="shared" si="209"/>
        <v/>
      </c>
    </row>
    <row r="6720" spans="1:8">
      <c r="A6720" s="48" t="str">
        <f>('ANNEXURE B &amp; C'!AT$3)</f>
        <v>440404</v>
      </c>
      <c r="B6720" s="1">
        <v>4030000</v>
      </c>
      <c r="C6720" s="1" t="s">
        <v>157</v>
      </c>
      <c r="D6720" s="31"/>
      <c r="E6720" s="31"/>
      <c r="F6720" s="31"/>
      <c r="G6720" s="9" t="str">
        <f t="shared" si="208"/>
        <v/>
      </c>
      <c r="H6720" s="52" t="str">
        <f t="shared" si="209"/>
        <v/>
      </c>
    </row>
    <row r="6721" spans="1:8">
      <c r="A6721" s="48" t="str">
        <f>('ANNEXURE B &amp; C'!AT$3)</f>
        <v>440404</v>
      </c>
      <c r="B6721" s="2">
        <v>4030001</v>
      </c>
      <c r="C6721" s="2" t="s">
        <v>158</v>
      </c>
      <c r="D6721" s="20">
        <v>0</v>
      </c>
      <c r="E6721" s="20">
        <v>0</v>
      </c>
      <c r="F6721" s="38">
        <f>('ANNEXURE B &amp; C'!AT$194)</f>
        <v>0</v>
      </c>
      <c r="G6721" s="9" t="str">
        <f t="shared" si="208"/>
        <v/>
      </c>
      <c r="H6721" s="52" t="str">
        <f t="shared" si="209"/>
        <v/>
      </c>
    </row>
    <row r="6722" spans="1:8">
      <c r="A6722" s="48" t="str">
        <f>('ANNEXURE B &amp; C'!AT$3)</f>
        <v>440404</v>
      </c>
      <c r="B6722" s="2">
        <v>4030002</v>
      </c>
      <c r="C6722" s="2" t="s">
        <v>159</v>
      </c>
      <c r="D6722" s="20">
        <v>0</v>
      </c>
      <c r="E6722" s="20">
        <v>0</v>
      </c>
      <c r="F6722" s="38">
        <f>('ANNEXURE B &amp; C'!AT$195)</f>
        <v>0</v>
      </c>
      <c r="G6722" s="9" t="str">
        <f t="shared" si="208"/>
        <v/>
      </c>
      <c r="H6722" s="52" t="str">
        <f t="shared" si="209"/>
        <v/>
      </c>
    </row>
    <row r="6723" spans="1:8">
      <c r="A6723" s="48" t="str">
        <f>('ANNEXURE B &amp; C'!AT$3)</f>
        <v>440404</v>
      </c>
      <c r="B6723" s="2">
        <v>4030003</v>
      </c>
      <c r="C6723" s="2" t="s">
        <v>160</v>
      </c>
      <c r="D6723" s="20">
        <v>0</v>
      </c>
      <c r="E6723" s="20">
        <v>0</v>
      </c>
      <c r="F6723" s="38">
        <f>('ANNEXURE B &amp; C'!AT$196)</f>
        <v>0</v>
      </c>
      <c r="G6723" s="9" t="str">
        <f t="shared" si="208"/>
        <v/>
      </c>
      <c r="H6723" s="52" t="str">
        <f t="shared" si="209"/>
        <v/>
      </c>
    </row>
    <row r="6724" spans="1:8">
      <c r="A6724" s="48" t="str">
        <f>('ANNEXURE B &amp; C'!AT$3)</f>
        <v>440404</v>
      </c>
      <c r="B6724" s="2">
        <v>4030004</v>
      </c>
      <c r="C6724" s="2" t="s">
        <v>161</v>
      </c>
      <c r="D6724" s="20">
        <v>0</v>
      </c>
      <c r="E6724" s="20">
        <v>0</v>
      </c>
      <c r="F6724" s="38">
        <f>('ANNEXURE B &amp; C'!AT$197)</f>
        <v>0</v>
      </c>
      <c r="G6724" s="9" t="str">
        <f t="shared" si="208"/>
        <v/>
      </c>
      <c r="H6724" s="52" t="str">
        <f t="shared" si="209"/>
        <v/>
      </c>
    </row>
    <row r="6725" spans="1:8">
      <c r="A6725" s="48" t="str">
        <f>('ANNEXURE B &amp; C'!AT$3)</f>
        <v>440404</v>
      </c>
      <c r="B6725" s="2">
        <v>4030005</v>
      </c>
      <c r="C6725" s="2" t="s">
        <v>162</v>
      </c>
      <c r="D6725" s="20">
        <v>0</v>
      </c>
      <c r="E6725" s="20">
        <v>0</v>
      </c>
      <c r="F6725" s="38">
        <f>('ANNEXURE B &amp; C'!AT$198)</f>
        <v>0</v>
      </c>
      <c r="G6725" s="9" t="str">
        <f t="shared" si="208"/>
        <v/>
      </c>
      <c r="H6725" s="52" t="str">
        <f t="shared" si="209"/>
        <v/>
      </c>
    </row>
    <row r="6726" spans="1:8" ht="15.75" thickBot="1">
      <c r="A6726" s="48" t="str">
        <f>('ANNEXURE B &amp; C'!AT$3)</f>
        <v>440404</v>
      </c>
      <c r="B6726" s="3">
        <v>4039995</v>
      </c>
      <c r="C6726" s="3" t="s">
        <v>163</v>
      </c>
      <c r="D6726" s="42">
        <v>0</v>
      </c>
      <c r="E6726" s="36">
        <v>0</v>
      </c>
      <c r="F6726" s="43">
        <f>SUM(F6721:F6725)</f>
        <v>0</v>
      </c>
      <c r="G6726" s="9" t="str">
        <f t="shared" si="208"/>
        <v/>
      </c>
      <c r="H6726" s="52" t="str">
        <f t="shared" si="209"/>
        <v/>
      </c>
    </row>
    <row r="6727" spans="1:8" ht="15.75" thickTop="1">
      <c r="B6727" s="2"/>
      <c r="C6727" s="2"/>
      <c r="D6727" s="32"/>
      <c r="E6727" s="32"/>
      <c r="G6727" s="9" t="str">
        <f t="shared" si="208"/>
        <v/>
      </c>
      <c r="H6727" s="52" t="str">
        <f t="shared" si="209"/>
        <v/>
      </c>
    </row>
    <row r="6728" spans="1:8">
      <c r="A6728" s="48" t="str">
        <f>('ANNEXURE B &amp; C'!AT$3)</f>
        <v>440404</v>
      </c>
      <c r="B6728" s="1">
        <v>4030000</v>
      </c>
      <c r="C6728" s="1" t="s">
        <v>164</v>
      </c>
      <c r="D6728" s="31"/>
      <c r="E6728" s="31"/>
      <c r="F6728" s="31"/>
      <c r="G6728" s="9" t="str">
        <f t="shared" si="208"/>
        <v/>
      </c>
      <c r="H6728" s="52" t="str">
        <f t="shared" si="209"/>
        <v/>
      </c>
    </row>
    <row r="6729" spans="1:8">
      <c r="A6729" s="48" t="str">
        <f>('ANNEXURE B &amp; C'!AT$3)</f>
        <v>440404</v>
      </c>
      <c r="B6729" s="2">
        <v>4031001</v>
      </c>
      <c r="C6729" s="2" t="s">
        <v>158</v>
      </c>
      <c r="D6729" s="20">
        <v>0</v>
      </c>
      <c r="E6729" s="20">
        <v>0</v>
      </c>
      <c r="F6729" s="38">
        <f>('ANNEXURE B &amp; C'!AT$202)</f>
        <v>0</v>
      </c>
      <c r="G6729" s="9" t="str">
        <f t="shared" si="208"/>
        <v/>
      </c>
      <c r="H6729" s="52" t="str">
        <f t="shared" si="209"/>
        <v/>
      </c>
    </row>
    <row r="6730" spans="1:8">
      <c r="A6730" s="48" t="str">
        <f>('ANNEXURE B &amp; C'!AT$3)</f>
        <v>440404</v>
      </c>
      <c r="B6730" s="2">
        <v>4031002</v>
      </c>
      <c r="C6730" s="2" t="s">
        <v>159</v>
      </c>
      <c r="D6730" s="20">
        <v>0</v>
      </c>
      <c r="E6730" s="20">
        <v>0</v>
      </c>
      <c r="F6730" s="38">
        <f>('ANNEXURE B &amp; C'!AT$203)</f>
        <v>0</v>
      </c>
      <c r="G6730" s="9" t="str">
        <f t="shared" ref="G6730:G6793" si="210">IF(E6730&lt;0.01,"",IF(E6730&gt;F6730,"BUDGET ERROR - INSUFICIENT",""))</f>
        <v/>
      </c>
      <c r="H6730" s="52" t="str">
        <f t="shared" ref="H6730:H6793" si="211">IF(F6730&lt;0.1,"",IF(D6730=0,"NO ORIGINAL BUDGET",(F6730-D6730)/D6730))</f>
        <v/>
      </c>
    </row>
    <row r="6731" spans="1:8">
      <c r="A6731" s="48" t="str">
        <f>('ANNEXURE B &amp; C'!AT$3)</f>
        <v>440404</v>
      </c>
      <c r="B6731" s="2">
        <v>4031003</v>
      </c>
      <c r="C6731" s="2" t="s">
        <v>160</v>
      </c>
      <c r="D6731" s="20">
        <v>0</v>
      </c>
      <c r="E6731" s="20">
        <v>0</v>
      </c>
      <c r="F6731" s="38">
        <f>('ANNEXURE B &amp; C'!AT$204)</f>
        <v>0</v>
      </c>
      <c r="G6731" s="9" t="str">
        <f t="shared" si="210"/>
        <v/>
      </c>
      <c r="H6731" s="52" t="str">
        <f t="shared" si="211"/>
        <v/>
      </c>
    </row>
    <row r="6732" spans="1:8">
      <c r="A6732" s="48" t="str">
        <f>('ANNEXURE B &amp; C'!AT$3)</f>
        <v>440404</v>
      </c>
      <c r="B6732" s="2">
        <v>4031004</v>
      </c>
      <c r="C6732" s="2" t="s">
        <v>161</v>
      </c>
      <c r="D6732" s="20">
        <v>0</v>
      </c>
      <c r="E6732" s="20">
        <v>0</v>
      </c>
      <c r="F6732" s="38">
        <f>('ANNEXURE B &amp; C'!AT$205)</f>
        <v>0</v>
      </c>
      <c r="G6732" s="9" t="str">
        <f t="shared" si="210"/>
        <v/>
      </c>
      <c r="H6732" s="52" t="str">
        <f t="shared" si="211"/>
        <v/>
      </c>
    </row>
    <row r="6733" spans="1:8">
      <c r="A6733" s="48" t="str">
        <f>('ANNEXURE B &amp; C'!AT$3)</f>
        <v>440404</v>
      </c>
      <c r="B6733" s="2">
        <v>4031005</v>
      </c>
      <c r="C6733" s="2" t="s">
        <v>162</v>
      </c>
      <c r="D6733" s="20">
        <v>0</v>
      </c>
      <c r="E6733" s="20">
        <v>0</v>
      </c>
      <c r="F6733" s="38">
        <f>('ANNEXURE B &amp; C'!AT$206)</f>
        <v>0</v>
      </c>
      <c r="G6733" s="9" t="str">
        <f t="shared" si="210"/>
        <v/>
      </c>
      <c r="H6733" s="52" t="str">
        <f t="shared" si="211"/>
        <v/>
      </c>
    </row>
    <row r="6734" spans="1:8">
      <c r="A6734" s="48" t="str">
        <f>('ANNEXURE B &amp; C'!AT$3)</f>
        <v>440404</v>
      </c>
      <c r="B6734" s="3">
        <v>4039995</v>
      </c>
      <c r="C6734" s="3" t="s">
        <v>165</v>
      </c>
      <c r="D6734" s="39">
        <v>0</v>
      </c>
      <c r="E6734" s="39">
        <v>0</v>
      </c>
      <c r="F6734" s="39">
        <f>SUM(F6729:F6733)</f>
        <v>0</v>
      </c>
      <c r="G6734" s="9" t="str">
        <f t="shared" si="210"/>
        <v/>
      </c>
      <c r="H6734" s="52" t="str">
        <f t="shared" si="211"/>
        <v/>
      </c>
    </row>
    <row r="6735" spans="1:8">
      <c r="B6735" s="2"/>
      <c r="C6735" s="2"/>
      <c r="D6735" s="32"/>
      <c r="E6735" s="32"/>
      <c r="G6735" s="9" t="str">
        <f t="shared" si="210"/>
        <v/>
      </c>
      <c r="H6735" s="52" t="str">
        <f t="shared" si="211"/>
        <v/>
      </c>
    </row>
    <row r="6736" spans="1:8" ht="15.75" thickBot="1">
      <c r="A6736" s="48" t="str">
        <f>('ANNEXURE B &amp; C'!AT$3)</f>
        <v>440404</v>
      </c>
      <c r="B6736" s="5">
        <v>4039995</v>
      </c>
      <c r="C6736" s="5" t="s">
        <v>166</v>
      </c>
      <c r="D6736" s="41">
        <v>0</v>
      </c>
      <c r="E6736" s="41">
        <v>0</v>
      </c>
      <c r="F6736" s="41">
        <f>SUM(F6734+F6726)</f>
        <v>0</v>
      </c>
      <c r="G6736" s="9" t="str">
        <f t="shared" si="210"/>
        <v/>
      </c>
      <c r="H6736" s="52" t="str">
        <f t="shared" si="211"/>
        <v/>
      </c>
    </row>
    <row r="6737" spans="1:8">
      <c r="G6737" s="9" t="str">
        <f t="shared" si="210"/>
        <v/>
      </c>
      <c r="H6737" s="52" t="str">
        <f t="shared" si="211"/>
        <v/>
      </c>
    </row>
    <row r="6738" spans="1:8">
      <c r="A6738" s="48" t="str">
        <f>('ANNEXURE B &amp; C'!AU$3)</f>
        <v>440501</v>
      </c>
      <c r="B6738" s="1">
        <v>1000000</v>
      </c>
      <c r="C6738" s="1" t="s">
        <v>0</v>
      </c>
      <c r="D6738" s="31"/>
      <c r="E6738" s="31"/>
      <c r="G6738" s="9" t="str">
        <f t="shared" si="210"/>
        <v/>
      </c>
      <c r="H6738" s="52" t="str">
        <f t="shared" si="211"/>
        <v/>
      </c>
    </row>
    <row r="6739" spans="1:8">
      <c r="B6739" s="1"/>
      <c r="C6739" s="1"/>
      <c r="D6739" s="31"/>
      <c r="E6739" s="31"/>
      <c r="G6739" s="9" t="str">
        <f t="shared" si="210"/>
        <v/>
      </c>
      <c r="H6739" s="52" t="str">
        <f t="shared" si="211"/>
        <v/>
      </c>
    </row>
    <row r="6740" spans="1:8">
      <c r="A6740" s="48" t="str">
        <f>('ANNEXURE B &amp; C'!AU$3)</f>
        <v>440501</v>
      </c>
      <c r="B6740" s="1">
        <v>1020000</v>
      </c>
      <c r="C6740" s="1" t="s">
        <v>2</v>
      </c>
      <c r="D6740" s="31"/>
      <c r="E6740" s="31"/>
      <c r="F6740" s="31"/>
      <c r="G6740" s="9" t="str">
        <f t="shared" si="210"/>
        <v/>
      </c>
      <c r="H6740" s="52" t="str">
        <f t="shared" si="211"/>
        <v/>
      </c>
    </row>
    <row r="6741" spans="1:8">
      <c r="A6741" s="48" t="str">
        <f>('ANNEXURE B &amp; C'!AU$3)</f>
        <v>440501</v>
      </c>
      <c r="B6741" s="2">
        <v>1020001</v>
      </c>
      <c r="C6741" s="2" t="s">
        <v>3</v>
      </c>
      <c r="D6741" s="20">
        <v>0</v>
      </c>
      <c r="E6741" s="20">
        <v>0</v>
      </c>
      <c r="F6741" s="38">
        <f>('ANNEXURE B &amp; C'!AU$10)</f>
        <v>0</v>
      </c>
      <c r="G6741" s="9" t="str">
        <f t="shared" si="210"/>
        <v/>
      </c>
      <c r="H6741" s="52" t="str">
        <f t="shared" si="211"/>
        <v/>
      </c>
    </row>
    <row r="6742" spans="1:8">
      <c r="A6742" s="48" t="str">
        <f>('ANNEXURE B &amp; C'!AU$3)</f>
        <v>440501</v>
      </c>
      <c r="B6742" s="2">
        <v>1020002</v>
      </c>
      <c r="C6742" s="2" t="s">
        <v>4</v>
      </c>
      <c r="D6742" s="20">
        <v>1483310</v>
      </c>
      <c r="E6742" s="20">
        <v>848764.78</v>
      </c>
      <c r="F6742" s="38">
        <f>('ANNEXURE B &amp; C'!AU$11)</f>
        <v>1603492</v>
      </c>
      <c r="G6742" s="9" t="str">
        <f t="shared" si="210"/>
        <v/>
      </c>
      <c r="H6742" s="52">
        <f t="shared" si="211"/>
        <v>8.1022847550410906E-2</v>
      </c>
    </row>
    <row r="6743" spans="1:8">
      <c r="A6743" s="48" t="str">
        <f>('ANNEXURE B &amp; C'!AU$3)</f>
        <v>440501</v>
      </c>
      <c r="B6743" s="2">
        <v>1020004</v>
      </c>
      <c r="C6743" s="2" t="s">
        <v>5</v>
      </c>
      <c r="D6743" s="20">
        <v>8232</v>
      </c>
      <c r="E6743" s="20">
        <v>3012</v>
      </c>
      <c r="F6743" s="38">
        <f>('ANNEXURE B &amp; C'!AU$12)</f>
        <v>6024</v>
      </c>
      <c r="G6743" s="9" t="str">
        <f t="shared" si="210"/>
        <v/>
      </c>
      <c r="H6743" s="52">
        <f t="shared" si="211"/>
        <v>-0.26822157434402333</v>
      </c>
    </row>
    <row r="6744" spans="1:8">
      <c r="A6744" s="48" t="str">
        <f>('ANNEXURE B &amp; C'!AU$3)</f>
        <v>440501</v>
      </c>
      <c r="B6744" s="2">
        <v>1020005</v>
      </c>
      <c r="C6744" s="2" t="s">
        <v>6</v>
      </c>
      <c r="D6744" s="20">
        <v>270</v>
      </c>
      <c r="E6744" s="20">
        <v>147.6</v>
      </c>
      <c r="F6744" s="38">
        <f>('ANNEXURE B &amp; C'!AU$13)</f>
        <v>296</v>
      </c>
      <c r="G6744" s="9" t="str">
        <f t="shared" si="210"/>
        <v/>
      </c>
      <c r="H6744" s="52">
        <f t="shared" si="211"/>
        <v>9.6296296296296297E-2</v>
      </c>
    </row>
    <row r="6745" spans="1:8">
      <c r="A6745" s="48" t="str">
        <f>('ANNEXURE B &amp; C'!AU$3)</f>
        <v>440501</v>
      </c>
      <c r="B6745" s="2">
        <v>1020006</v>
      </c>
      <c r="C6745" s="2" t="s">
        <v>7</v>
      </c>
      <c r="D6745" s="20">
        <v>59610</v>
      </c>
      <c r="E6745" s="20">
        <v>59875</v>
      </c>
      <c r="F6745" s="38">
        <f>('ANNEXURE B &amp; C'!AU$14)</f>
        <v>59875</v>
      </c>
      <c r="G6745" s="9" t="str">
        <f t="shared" si="210"/>
        <v/>
      </c>
      <c r="H6745" s="52">
        <f t="shared" si="211"/>
        <v>4.4455628250293575E-3</v>
      </c>
    </row>
    <row r="6746" spans="1:8">
      <c r="A6746" s="48" t="str">
        <f>('ANNEXURE B &amp; C'!AU$3)</f>
        <v>440501</v>
      </c>
      <c r="B6746" s="2">
        <v>1020007</v>
      </c>
      <c r="C6746" s="2" t="s">
        <v>8</v>
      </c>
      <c r="D6746" s="20">
        <v>0</v>
      </c>
      <c r="E6746" s="20">
        <v>0</v>
      </c>
      <c r="F6746" s="38">
        <f>('ANNEXURE B &amp; C'!AU$15)</f>
        <v>0</v>
      </c>
      <c r="G6746" s="9" t="str">
        <f t="shared" si="210"/>
        <v/>
      </c>
      <c r="H6746" s="52" t="str">
        <f t="shared" si="211"/>
        <v/>
      </c>
    </row>
    <row r="6747" spans="1:8">
      <c r="A6747" s="48" t="str">
        <f>('ANNEXURE B &amp; C'!AU$3)</f>
        <v>440501</v>
      </c>
      <c r="B6747" s="2">
        <v>1020009</v>
      </c>
      <c r="C6747" s="2" t="s">
        <v>9</v>
      </c>
      <c r="D6747" s="20">
        <v>0</v>
      </c>
      <c r="E6747" s="20">
        <v>0</v>
      </c>
      <c r="F6747" s="38">
        <f>('ANNEXURE B &amp; C'!AU$16)</f>
        <v>0</v>
      </c>
      <c r="G6747" s="9" t="str">
        <f t="shared" si="210"/>
        <v/>
      </c>
      <c r="H6747" s="52" t="str">
        <f t="shared" si="211"/>
        <v/>
      </c>
    </row>
    <row r="6748" spans="1:8">
      <c r="A6748" s="48" t="str">
        <f>('ANNEXURE B &amp; C'!AU$3)</f>
        <v>440501</v>
      </c>
      <c r="B6748" s="2">
        <v>1020010</v>
      </c>
      <c r="C6748" s="2" t="s">
        <v>10</v>
      </c>
      <c r="D6748" s="20">
        <v>0</v>
      </c>
      <c r="E6748" s="20">
        <v>0</v>
      </c>
      <c r="F6748" s="38">
        <f>('ANNEXURE B &amp; C'!AU$17)</f>
        <v>0</v>
      </c>
      <c r="G6748" s="9" t="str">
        <f t="shared" si="210"/>
        <v/>
      </c>
      <c r="H6748" s="52" t="str">
        <f t="shared" si="211"/>
        <v/>
      </c>
    </row>
    <row r="6749" spans="1:8">
      <c r="A6749" s="48" t="str">
        <f>('ANNEXURE B &amp; C'!AU$3)</f>
        <v>440501</v>
      </c>
      <c r="B6749" s="2">
        <v>1020011</v>
      </c>
      <c r="C6749" s="2" t="s">
        <v>11</v>
      </c>
      <c r="D6749" s="20">
        <v>0</v>
      </c>
      <c r="E6749" s="20">
        <v>0</v>
      </c>
      <c r="F6749" s="38">
        <f>('ANNEXURE B &amp; C'!AU$18)</f>
        <v>0</v>
      </c>
      <c r="G6749" s="9" t="str">
        <f t="shared" si="210"/>
        <v/>
      </c>
      <c r="H6749" s="52" t="str">
        <f t="shared" si="211"/>
        <v/>
      </c>
    </row>
    <row r="6750" spans="1:8">
      <c r="A6750" s="48" t="str">
        <f>('ANNEXURE B &amp; C'!AU$3)</f>
        <v>440501</v>
      </c>
      <c r="B6750" s="2">
        <v>1020012</v>
      </c>
      <c r="C6750" s="2" t="s">
        <v>12</v>
      </c>
      <c r="D6750" s="20">
        <v>106519</v>
      </c>
      <c r="E6750" s="20">
        <v>175333.56</v>
      </c>
      <c r="F6750" s="38">
        <f>('ANNEXURE B &amp; C'!AU$19)</f>
        <v>228592</v>
      </c>
      <c r="G6750" s="9" t="str">
        <f t="shared" si="210"/>
        <v/>
      </c>
      <c r="H6750" s="52">
        <f t="shared" si="211"/>
        <v>1.146020897680226</v>
      </c>
    </row>
    <row r="6751" spans="1:8">
      <c r="A6751" s="48" t="str">
        <f>('ANNEXURE B &amp; C'!AU$3)</f>
        <v>440501</v>
      </c>
      <c r="B6751" s="2">
        <v>1020013</v>
      </c>
      <c r="C6751" s="2" t="s">
        <v>13</v>
      </c>
      <c r="D6751" s="20">
        <v>8846</v>
      </c>
      <c r="E6751" s="20">
        <v>4441.3</v>
      </c>
      <c r="F6751" s="38">
        <f>('ANNEXURE B &amp; C'!AU$20)</f>
        <v>8935</v>
      </c>
      <c r="G6751" s="9" t="str">
        <f t="shared" si="210"/>
        <v/>
      </c>
      <c r="H6751" s="52">
        <f t="shared" si="211"/>
        <v>1.0061044539905042E-2</v>
      </c>
    </row>
    <row r="6752" spans="1:8">
      <c r="A6752" s="48" t="str">
        <f>('ANNEXURE B &amp; C'!AU$3)</f>
        <v>440501</v>
      </c>
      <c r="B6752" s="2">
        <v>1020014</v>
      </c>
      <c r="C6752" s="2" t="s">
        <v>14</v>
      </c>
      <c r="D6752" s="20">
        <v>0</v>
      </c>
      <c r="E6752" s="20">
        <v>0</v>
      </c>
      <c r="F6752" s="38">
        <f>('ANNEXURE B &amp; C'!AU$21)</f>
        <v>0</v>
      </c>
      <c r="G6752" s="9" t="str">
        <f t="shared" si="210"/>
        <v/>
      </c>
      <c r="H6752" s="52" t="str">
        <f t="shared" si="211"/>
        <v/>
      </c>
    </row>
    <row r="6753" spans="1:8" ht="15.75" thickBot="1">
      <c r="A6753" s="48" t="str">
        <f>('ANNEXURE B &amp; C'!AU$3)</f>
        <v>440501</v>
      </c>
      <c r="B6753" s="3">
        <v>1029990</v>
      </c>
      <c r="C6753" s="3" t="s">
        <v>15</v>
      </c>
      <c r="D6753" s="41">
        <v>1666787</v>
      </c>
      <c r="E6753" s="41">
        <v>1091574.24</v>
      </c>
      <c r="F6753" s="41">
        <f>SUM(F6741:F6752)</f>
        <v>1907214</v>
      </c>
      <c r="G6753" s="9" t="str">
        <f t="shared" si="210"/>
        <v/>
      </c>
      <c r="H6753" s="52">
        <f t="shared" si="211"/>
        <v>0.1442457854542902</v>
      </c>
    </row>
    <row r="6754" spans="1:8">
      <c r="B6754" s="1"/>
      <c r="C6754" s="1"/>
      <c r="D6754" s="31"/>
      <c r="E6754" s="31"/>
      <c r="F6754" s="31"/>
      <c r="G6754" s="9" t="str">
        <f t="shared" si="210"/>
        <v/>
      </c>
      <c r="H6754" s="52" t="str">
        <f t="shared" si="211"/>
        <v/>
      </c>
    </row>
    <row r="6755" spans="1:8">
      <c r="A6755" s="48" t="str">
        <f>('ANNEXURE B &amp; C'!AU$3)</f>
        <v>440501</v>
      </c>
      <c r="B6755" s="1">
        <v>1030000</v>
      </c>
      <c r="C6755" s="1" t="s">
        <v>16</v>
      </c>
      <c r="D6755" s="31"/>
      <c r="E6755" s="31"/>
      <c r="F6755" s="31"/>
      <c r="G6755" s="9" t="str">
        <f t="shared" si="210"/>
        <v/>
      </c>
      <c r="H6755" s="52" t="str">
        <f t="shared" si="211"/>
        <v/>
      </c>
    </row>
    <row r="6756" spans="1:8">
      <c r="A6756" s="48" t="str">
        <f>('ANNEXURE B &amp; C'!AU$3)</f>
        <v>440501</v>
      </c>
      <c r="B6756" s="2">
        <v>1030001</v>
      </c>
      <c r="C6756" s="2" t="s">
        <v>17</v>
      </c>
      <c r="D6756" s="20">
        <v>26605</v>
      </c>
      <c r="E6756" s="20">
        <v>13733.8</v>
      </c>
      <c r="F6756" s="38">
        <f>('ANNEXURE B &amp; C'!AU$25)</f>
        <v>27449</v>
      </c>
      <c r="G6756" s="9" t="str">
        <f t="shared" si="210"/>
        <v/>
      </c>
      <c r="H6756" s="52">
        <f t="shared" si="211"/>
        <v>3.1723360270625819E-2</v>
      </c>
    </row>
    <row r="6757" spans="1:8">
      <c r="A6757" s="48" t="str">
        <f>('ANNEXURE B &amp; C'!AU$3)</f>
        <v>440501</v>
      </c>
      <c r="B6757" s="2">
        <v>1030002</v>
      </c>
      <c r="C6757" s="2" t="s">
        <v>18</v>
      </c>
      <c r="D6757" s="20">
        <v>72036</v>
      </c>
      <c r="E6757" s="20">
        <v>33328.800000000003</v>
      </c>
      <c r="F6757" s="38">
        <f>('ANNEXURE B &amp; C'!AU$26)</f>
        <v>66658</v>
      </c>
      <c r="G6757" s="9" t="str">
        <f t="shared" si="210"/>
        <v/>
      </c>
      <c r="H6757" s="52">
        <f t="shared" si="211"/>
        <v>-7.4657115886501188E-2</v>
      </c>
    </row>
    <row r="6758" spans="1:8">
      <c r="A6758" s="48" t="str">
        <f>('ANNEXURE B &amp; C'!AU$3)</f>
        <v>440501</v>
      </c>
      <c r="B6758" s="2">
        <v>1030003</v>
      </c>
      <c r="C6758" s="2" t="s">
        <v>19</v>
      </c>
      <c r="D6758" s="20">
        <v>158298</v>
      </c>
      <c r="E6758" s="20">
        <v>84637.52</v>
      </c>
      <c r="F6758" s="38">
        <f>('ANNEXURE B &amp; C'!AU$27)</f>
        <v>166971</v>
      </c>
      <c r="G6758" s="9" t="str">
        <f t="shared" si="210"/>
        <v/>
      </c>
      <c r="H6758" s="52">
        <f t="shared" si="211"/>
        <v>5.478906871849297E-2</v>
      </c>
    </row>
    <row r="6759" spans="1:8">
      <c r="A6759" s="48" t="str">
        <f>('ANNEXURE B &amp; C'!AU$3)</f>
        <v>440501</v>
      </c>
      <c r="B6759" s="2">
        <v>1030004</v>
      </c>
      <c r="C6759" s="2" t="s">
        <v>20</v>
      </c>
      <c r="D6759" s="20">
        <v>0</v>
      </c>
      <c r="E6759" s="20">
        <v>0</v>
      </c>
      <c r="F6759" s="38">
        <f>('ANNEXURE B &amp; C'!AU$28)</f>
        <v>0</v>
      </c>
      <c r="G6759" s="9" t="str">
        <f t="shared" si="210"/>
        <v/>
      </c>
      <c r="H6759" s="52" t="str">
        <f t="shared" si="211"/>
        <v/>
      </c>
    </row>
    <row r="6760" spans="1:8">
      <c r="A6760" s="48" t="str">
        <f>('ANNEXURE B &amp; C'!AU$3)</f>
        <v>440501</v>
      </c>
      <c r="B6760" s="3">
        <v>1039990</v>
      </c>
      <c r="C6760" s="3" t="s">
        <v>21</v>
      </c>
      <c r="D6760" s="39">
        <v>256939</v>
      </c>
      <c r="E6760" s="39">
        <v>131700.12</v>
      </c>
      <c r="F6760" s="39">
        <f>SUM(F6756:F6759)</f>
        <v>261078</v>
      </c>
      <c r="G6760" s="9" t="str">
        <f t="shared" si="210"/>
        <v/>
      </c>
      <c r="H6760" s="52">
        <f t="shared" si="211"/>
        <v>1.6108881874686211E-2</v>
      </c>
    </row>
    <row r="6761" spans="1:8">
      <c r="B6761" s="1"/>
      <c r="C6761" s="1"/>
      <c r="D6761" s="31"/>
      <c r="E6761" s="31"/>
      <c r="F6761" s="31"/>
      <c r="G6761" s="9" t="str">
        <f t="shared" si="210"/>
        <v/>
      </c>
      <c r="H6761" s="52" t="str">
        <f t="shared" si="211"/>
        <v/>
      </c>
    </row>
    <row r="6762" spans="1:8">
      <c r="A6762" s="48" t="str">
        <f>('ANNEXURE B &amp; C'!AU$3)</f>
        <v>440501</v>
      </c>
      <c r="B6762" s="1">
        <v>1040000</v>
      </c>
      <c r="C6762" s="1" t="s">
        <v>22</v>
      </c>
      <c r="D6762" s="31"/>
      <c r="E6762" s="31"/>
      <c r="F6762" s="31"/>
      <c r="G6762" s="9" t="str">
        <f t="shared" si="210"/>
        <v/>
      </c>
      <c r="H6762" s="52" t="str">
        <f t="shared" si="211"/>
        <v/>
      </c>
    </row>
    <row r="6763" spans="1:8">
      <c r="A6763" s="48" t="str">
        <f>('ANNEXURE B &amp; C'!AU$3)</f>
        <v>440501</v>
      </c>
      <c r="B6763" s="2">
        <v>1040001</v>
      </c>
      <c r="C6763" s="2" t="s">
        <v>23</v>
      </c>
      <c r="D6763" s="20">
        <v>0</v>
      </c>
      <c r="E6763" s="20">
        <v>0</v>
      </c>
      <c r="F6763" s="38">
        <f>('ANNEXURE B &amp; C'!AU$32)</f>
        <v>0</v>
      </c>
      <c r="G6763" s="9" t="str">
        <f t="shared" si="210"/>
        <v/>
      </c>
      <c r="H6763" s="52" t="str">
        <f t="shared" si="211"/>
        <v/>
      </c>
    </row>
    <row r="6764" spans="1:8">
      <c r="A6764" s="48" t="str">
        <f>('ANNEXURE B &amp; C'!AU$3)</f>
        <v>440501</v>
      </c>
      <c r="B6764" s="2">
        <v>1040002</v>
      </c>
      <c r="C6764" s="2" t="s">
        <v>24</v>
      </c>
      <c r="D6764" s="20">
        <v>0</v>
      </c>
      <c r="E6764" s="20">
        <v>0</v>
      </c>
      <c r="F6764" s="38">
        <f>('ANNEXURE B &amp; C'!AU$33)</f>
        <v>0</v>
      </c>
      <c r="G6764" s="9" t="str">
        <f t="shared" si="210"/>
        <v/>
      </c>
      <c r="H6764" s="52" t="str">
        <f t="shared" si="211"/>
        <v/>
      </c>
    </row>
    <row r="6765" spans="1:8">
      <c r="A6765" s="48" t="str">
        <f>('ANNEXURE B &amp; C'!AU$3)</f>
        <v>440501</v>
      </c>
      <c r="B6765" s="2">
        <v>1040003</v>
      </c>
      <c r="C6765" s="2" t="s">
        <v>25</v>
      </c>
      <c r="D6765" s="20">
        <v>0</v>
      </c>
      <c r="E6765" s="20">
        <v>0</v>
      </c>
      <c r="F6765" s="38">
        <f>('ANNEXURE B &amp; C'!AU$34)</f>
        <v>0</v>
      </c>
      <c r="G6765" s="9" t="str">
        <f t="shared" si="210"/>
        <v/>
      </c>
      <c r="H6765" s="52" t="str">
        <f t="shared" si="211"/>
        <v/>
      </c>
    </row>
    <row r="6766" spans="1:8">
      <c r="A6766" s="48" t="str">
        <f>('ANNEXURE B &amp; C'!AU$3)</f>
        <v>440501</v>
      </c>
      <c r="B6766" s="2">
        <v>1040004</v>
      </c>
      <c r="C6766" s="2" t="s">
        <v>26</v>
      </c>
      <c r="D6766" s="20">
        <v>0</v>
      </c>
      <c r="E6766" s="20">
        <v>0</v>
      </c>
      <c r="F6766" s="38">
        <f>('ANNEXURE B &amp; C'!AU$35)</f>
        <v>0</v>
      </c>
      <c r="G6766" s="9" t="str">
        <f t="shared" si="210"/>
        <v/>
      </c>
      <c r="H6766" s="52" t="str">
        <f t="shared" si="211"/>
        <v/>
      </c>
    </row>
    <row r="6767" spans="1:8">
      <c r="A6767" s="48" t="str">
        <f>('ANNEXURE B &amp; C'!AU$3)</f>
        <v>440501</v>
      </c>
      <c r="B6767" s="2">
        <v>1040005</v>
      </c>
      <c r="C6767" s="2" t="s">
        <v>27</v>
      </c>
      <c r="D6767" s="20">
        <v>0</v>
      </c>
      <c r="E6767" s="20">
        <v>0</v>
      </c>
      <c r="F6767" s="38">
        <f>('ANNEXURE B &amp; C'!AU$36)</f>
        <v>0</v>
      </c>
      <c r="G6767" s="9" t="str">
        <f t="shared" si="210"/>
        <v/>
      </c>
      <c r="H6767" s="52" t="str">
        <f t="shared" si="211"/>
        <v/>
      </c>
    </row>
    <row r="6768" spans="1:8">
      <c r="A6768" s="48" t="str">
        <f>('ANNEXURE B &amp; C'!AU$3)</f>
        <v>440501</v>
      </c>
      <c r="B6768" s="2">
        <v>1040006</v>
      </c>
      <c r="C6768" s="2" t="s">
        <v>28</v>
      </c>
      <c r="D6768" s="20">
        <v>0</v>
      </c>
      <c r="E6768" s="20">
        <v>0</v>
      </c>
      <c r="F6768" s="38">
        <f>('ANNEXURE B &amp; C'!AU$37)</f>
        <v>0</v>
      </c>
      <c r="G6768" s="9" t="str">
        <f t="shared" si="210"/>
        <v/>
      </c>
      <c r="H6768" s="52" t="str">
        <f t="shared" si="211"/>
        <v/>
      </c>
    </row>
    <row r="6769" spans="1:8">
      <c r="A6769" s="48" t="str">
        <f>('ANNEXURE B &amp; C'!AU$3)</f>
        <v>440501</v>
      </c>
      <c r="B6769" s="2">
        <v>1040007</v>
      </c>
      <c r="C6769" s="2" t="s">
        <v>29</v>
      </c>
      <c r="D6769" s="20">
        <v>0</v>
      </c>
      <c r="E6769" s="20">
        <v>0</v>
      </c>
      <c r="F6769" s="38">
        <f>('ANNEXURE B &amp; C'!AU$38)</f>
        <v>0</v>
      </c>
      <c r="G6769" s="9" t="str">
        <f t="shared" si="210"/>
        <v/>
      </c>
      <c r="H6769" s="52" t="str">
        <f t="shared" si="211"/>
        <v/>
      </c>
    </row>
    <row r="6770" spans="1:8">
      <c r="A6770" s="48" t="str">
        <f>('ANNEXURE B &amp; C'!AU$3)</f>
        <v>440501</v>
      </c>
      <c r="B6770" s="2">
        <v>1040008</v>
      </c>
      <c r="C6770" s="2" t="s">
        <v>30</v>
      </c>
      <c r="D6770" s="20">
        <v>0</v>
      </c>
      <c r="E6770" s="20">
        <v>0</v>
      </c>
      <c r="F6770" s="38">
        <f>('ANNEXURE B &amp; C'!AU$39)</f>
        <v>0</v>
      </c>
      <c r="G6770" s="9" t="str">
        <f t="shared" si="210"/>
        <v/>
      </c>
      <c r="H6770" s="52" t="str">
        <f t="shared" si="211"/>
        <v/>
      </c>
    </row>
    <row r="6771" spans="1:8">
      <c r="A6771" s="48" t="str">
        <f>('ANNEXURE B &amp; C'!AU$3)</f>
        <v>440501</v>
      </c>
      <c r="B6771" s="3">
        <v>1049990</v>
      </c>
      <c r="C6771" s="3" t="s">
        <v>31</v>
      </c>
      <c r="D6771" s="39">
        <v>0</v>
      </c>
      <c r="E6771" s="39">
        <v>0</v>
      </c>
      <c r="F6771" s="39">
        <f>SUM(F6763:F6770)</f>
        <v>0</v>
      </c>
      <c r="G6771" s="9" t="str">
        <f t="shared" si="210"/>
        <v/>
      </c>
      <c r="H6771" s="52" t="str">
        <f t="shared" si="211"/>
        <v/>
      </c>
    </row>
    <row r="6772" spans="1:8">
      <c r="B6772" s="1"/>
      <c r="C6772" s="1"/>
      <c r="D6772" s="31"/>
      <c r="E6772" s="31"/>
      <c r="F6772" s="31"/>
      <c r="G6772" s="9" t="str">
        <f t="shared" si="210"/>
        <v/>
      </c>
      <c r="H6772" s="52" t="str">
        <f t="shared" si="211"/>
        <v/>
      </c>
    </row>
    <row r="6773" spans="1:8" ht="15.75" thickBot="1">
      <c r="A6773" s="48" t="str">
        <f>('ANNEXURE B &amp; C'!AU$3)</f>
        <v>440501</v>
      </c>
      <c r="B6773" s="4">
        <v>1049995</v>
      </c>
      <c r="C6773" s="4" t="s">
        <v>32</v>
      </c>
      <c r="D6773" s="40">
        <v>1923726</v>
      </c>
      <c r="E6773" s="40">
        <v>1223274.3599999999</v>
      </c>
      <c r="F6773" s="40">
        <f>SUM(F6771+F6760+F6753)</f>
        <v>2168292</v>
      </c>
      <c r="G6773" s="9" t="str">
        <f t="shared" si="210"/>
        <v/>
      </c>
      <c r="H6773" s="52">
        <f t="shared" si="211"/>
        <v>0.12713141060629216</v>
      </c>
    </row>
    <row r="6774" spans="1:8" ht="15.75" thickTop="1">
      <c r="B6774" s="1"/>
      <c r="C6774" s="1"/>
      <c r="D6774" s="31"/>
      <c r="E6774" s="31"/>
      <c r="F6774" s="31"/>
      <c r="G6774" s="9" t="str">
        <f t="shared" si="210"/>
        <v/>
      </c>
      <c r="H6774" s="52" t="str">
        <f t="shared" si="211"/>
        <v/>
      </c>
    </row>
    <row r="6775" spans="1:8">
      <c r="A6775" s="48" t="str">
        <f>('ANNEXURE B &amp; C'!AU$3)</f>
        <v>440501</v>
      </c>
      <c r="B6775" s="1">
        <v>1050000</v>
      </c>
      <c r="C6775" s="1" t="s">
        <v>33</v>
      </c>
      <c r="D6775" s="31"/>
      <c r="E6775" s="31"/>
      <c r="F6775" s="31"/>
      <c r="G6775" s="9" t="str">
        <f t="shared" si="210"/>
        <v/>
      </c>
      <c r="H6775" s="52" t="str">
        <f t="shared" si="211"/>
        <v/>
      </c>
    </row>
    <row r="6776" spans="1:8">
      <c r="B6776" s="1"/>
      <c r="C6776" s="1"/>
      <c r="D6776" s="31"/>
      <c r="E6776" s="31"/>
      <c r="F6776" s="31"/>
      <c r="G6776" s="9" t="str">
        <f t="shared" si="210"/>
        <v/>
      </c>
      <c r="H6776" s="52" t="str">
        <f t="shared" si="211"/>
        <v/>
      </c>
    </row>
    <row r="6777" spans="1:8">
      <c r="A6777" s="48" t="str">
        <f>('ANNEXURE B &amp; C'!AU$3)</f>
        <v>440501</v>
      </c>
      <c r="B6777" s="1">
        <v>1060000</v>
      </c>
      <c r="C6777" s="1" t="s">
        <v>34</v>
      </c>
      <c r="D6777" s="31"/>
      <c r="E6777" s="31"/>
      <c r="F6777" s="31"/>
      <c r="G6777" s="9" t="str">
        <f t="shared" si="210"/>
        <v/>
      </c>
      <c r="H6777" s="52" t="str">
        <f t="shared" si="211"/>
        <v/>
      </c>
    </row>
    <row r="6778" spans="1:8">
      <c r="A6778" s="48" t="str">
        <f>('ANNEXURE B &amp; C'!AU$3)</f>
        <v>440501</v>
      </c>
      <c r="B6778" s="2">
        <v>1060001</v>
      </c>
      <c r="C6778" s="2" t="s">
        <v>35</v>
      </c>
      <c r="D6778" s="20">
        <v>0</v>
      </c>
      <c r="E6778" s="20">
        <v>0</v>
      </c>
      <c r="F6778" s="38">
        <f>('ANNEXURE B &amp; C'!AU$47)</f>
        <v>0</v>
      </c>
      <c r="G6778" s="9" t="str">
        <f t="shared" si="210"/>
        <v/>
      </c>
      <c r="H6778" s="52" t="str">
        <f t="shared" si="211"/>
        <v/>
      </c>
    </row>
    <row r="6779" spans="1:8">
      <c r="A6779" s="48" t="str">
        <f>('ANNEXURE B &amp; C'!AU$3)</f>
        <v>440501</v>
      </c>
      <c r="B6779" s="2">
        <v>1060003</v>
      </c>
      <c r="C6779" s="2" t="s">
        <v>36</v>
      </c>
      <c r="D6779" s="20">
        <v>0</v>
      </c>
      <c r="E6779" s="20">
        <v>0</v>
      </c>
      <c r="F6779" s="38">
        <f>('ANNEXURE B &amp; C'!AU$48)</f>
        <v>0</v>
      </c>
      <c r="G6779" s="9" t="str">
        <f t="shared" si="210"/>
        <v/>
      </c>
      <c r="H6779" s="52" t="str">
        <f t="shared" si="211"/>
        <v/>
      </c>
    </row>
    <row r="6780" spans="1:8">
      <c r="A6780" s="48" t="str">
        <f>('ANNEXURE B &amp; C'!AU$3)</f>
        <v>440501</v>
      </c>
      <c r="B6780" s="2">
        <v>1060090</v>
      </c>
      <c r="C6780" s="2" t="s">
        <v>37</v>
      </c>
      <c r="D6780" s="20">
        <v>0</v>
      </c>
      <c r="E6780" s="20">
        <v>0</v>
      </c>
      <c r="F6780" s="38">
        <f>('ANNEXURE B &amp; C'!AU$49)</f>
        <v>0</v>
      </c>
      <c r="G6780" s="9" t="str">
        <f t="shared" si="210"/>
        <v/>
      </c>
      <c r="H6780" s="52" t="str">
        <f t="shared" si="211"/>
        <v/>
      </c>
    </row>
    <row r="6781" spans="1:8">
      <c r="A6781" s="48" t="str">
        <f>('ANNEXURE B &amp; C'!AU$3)</f>
        <v>440501</v>
      </c>
      <c r="B6781" s="2">
        <v>1060100</v>
      </c>
      <c r="C6781" s="2" t="s">
        <v>38</v>
      </c>
      <c r="D6781" s="20">
        <v>0</v>
      </c>
      <c r="E6781" s="20">
        <v>0</v>
      </c>
      <c r="F6781" s="38">
        <f>('ANNEXURE B &amp; C'!AU$50)</f>
        <v>0</v>
      </c>
      <c r="G6781" s="9" t="str">
        <f t="shared" si="210"/>
        <v/>
      </c>
      <c r="H6781" s="52" t="str">
        <f t="shared" si="211"/>
        <v/>
      </c>
    </row>
    <row r="6782" spans="1:8">
      <c r="A6782" s="48" t="str">
        <f>('ANNEXURE B &amp; C'!AU$3)</f>
        <v>440501</v>
      </c>
      <c r="B6782" s="2">
        <v>1060200</v>
      </c>
      <c r="C6782" s="2" t="s">
        <v>39</v>
      </c>
      <c r="D6782" s="20">
        <v>0</v>
      </c>
      <c r="E6782" s="20">
        <v>0</v>
      </c>
      <c r="F6782" s="38">
        <f>('ANNEXURE B &amp; C'!AU$51)</f>
        <v>0</v>
      </c>
      <c r="G6782" s="9" t="str">
        <f t="shared" si="210"/>
        <v/>
      </c>
      <c r="H6782" s="52" t="str">
        <f t="shared" si="211"/>
        <v/>
      </c>
    </row>
    <row r="6783" spans="1:8">
      <c r="A6783" s="48" t="str">
        <f>('ANNEXURE B &amp; C'!AU$3)</f>
        <v>440501</v>
      </c>
      <c r="B6783" s="2">
        <v>1060201</v>
      </c>
      <c r="C6783" s="2" t="s">
        <v>40</v>
      </c>
      <c r="D6783" s="20">
        <v>0</v>
      </c>
      <c r="E6783" s="20">
        <v>0</v>
      </c>
      <c r="F6783" s="38">
        <f>('ANNEXURE B &amp; C'!AU$52)</f>
        <v>0</v>
      </c>
      <c r="G6783" s="9" t="str">
        <f t="shared" si="210"/>
        <v/>
      </c>
      <c r="H6783" s="52" t="str">
        <f t="shared" si="211"/>
        <v/>
      </c>
    </row>
    <row r="6784" spans="1:8">
      <c r="A6784" s="48" t="str">
        <f>('ANNEXURE B &amp; C'!AU$3)</f>
        <v>440501</v>
      </c>
      <c r="B6784" s="2">
        <v>1060204</v>
      </c>
      <c r="C6784" s="2" t="s">
        <v>41</v>
      </c>
      <c r="D6784" s="20">
        <v>0</v>
      </c>
      <c r="E6784" s="20">
        <v>0</v>
      </c>
      <c r="F6784" s="38">
        <f>('ANNEXURE B &amp; C'!AU$53)</f>
        <v>0</v>
      </c>
      <c r="G6784" s="9" t="s">
        <v>363</v>
      </c>
      <c r="H6784" s="52" t="str">
        <f t="shared" si="211"/>
        <v/>
      </c>
    </row>
    <row r="6785" spans="1:8">
      <c r="A6785" s="48" t="str">
        <f>('ANNEXURE B &amp; C'!AU$3)</f>
        <v>440501</v>
      </c>
      <c r="B6785" s="2">
        <v>1060205</v>
      </c>
      <c r="C6785" s="2" t="s">
        <v>42</v>
      </c>
      <c r="D6785" s="20">
        <v>0</v>
      </c>
      <c r="E6785" s="20">
        <v>0</v>
      </c>
      <c r="F6785" s="38">
        <f>('ANNEXURE B &amp; C'!AU$54)</f>
        <v>0</v>
      </c>
      <c r="G6785" s="9" t="str">
        <f t="shared" si="210"/>
        <v/>
      </c>
      <c r="H6785" s="52" t="str">
        <f t="shared" si="211"/>
        <v/>
      </c>
    </row>
    <row r="6786" spans="1:8">
      <c r="A6786" s="48" t="str">
        <f>('ANNEXURE B &amp; C'!AU$3)</f>
        <v>440501</v>
      </c>
      <c r="B6786" s="2">
        <v>1060207</v>
      </c>
      <c r="C6786" s="2" t="s">
        <v>43</v>
      </c>
      <c r="D6786" s="20">
        <v>0</v>
      </c>
      <c r="E6786" s="20">
        <v>0</v>
      </c>
      <c r="F6786" s="38">
        <f>('ANNEXURE B &amp; C'!AU$55)</f>
        <v>0</v>
      </c>
      <c r="G6786" s="9" t="str">
        <f t="shared" si="210"/>
        <v/>
      </c>
      <c r="H6786" s="52" t="str">
        <f t="shared" si="211"/>
        <v/>
      </c>
    </row>
    <row r="6787" spans="1:8">
      <c r="A6787" s="48" t="str">
        <f>('ANNEXURE B &amp; C'!AU$3)</f>
        <v>440501</v>
      </c>
      <c r="B6787" s="2">
        <v>1060208</v>
      </c>
      <c r="C6787" s="2" t="s">
        <v>44</v>
      </c>
      <c r="D6787" s="20">
        <v>18000</v>
      </c>
      <c r="E6787" s="20">
        <v>5990</v>
      </c>
      <c r="F6787" s="38">
        <f>('ANNEXURE B &amp; C'!AU$56)</f>
        <v>17990</v>
      </c>
      <c r="G6787" s="9" t="str">
        <f t="shared" si="210"/>
        <v/>
      </c>
      <c r="H6787" s="52">
        <f t="shared" si="211"/>
        <v>-5.5555555555555556E-4</v>
      </c>
    </row>
    <row r="6788" spans="1:8">
      <c r="A6788" s="48" t="str">
        <f>('ANNEXURE B &amp; C'!AU$3)</f>
        <v>440501</v>
      </c>
      <c r="B6788" s="2">
        <v>1060209</v>
      </c>
      <c r="C6788" s="2" t="s">
        <v>45</v>
      </c>
      <c r="D6788" s="20">
        <v>0</v>
      </c>
      <c r="E6788" s="20">
        <v>0</v>
      </c>
      <c r="F6788" s="38">
        <f>('ANNEXURE B &amp; C'!AU$57)</f>
        <v>0</v>
      </c>
      <c r="G6788" s="9" t="str">
        <f t="shared" si="210"/>
        <v/>
      </c>
      <c r="H6788" s="52" t="str">
        <f t="shared" si="211"/>
        <v/>
      </c>
    </row>
    <row r="6789" spans="1:8">
      <c r="A6789" s="48" t="str">
        <f>('ANNEXURE B &amp; C'!AU$3)</f>
        <v>440501</v>
      </c>
      <c r="B6789" s="2">
        <v>1060210</v>
      </c>
      <c r="C6789" s="2" t="s">
        <v>46</v>
      </c>
      <c r="D6789" s="20">
        <v>0</v>
      </c>
      <c r="E6789" s="20">
        <v>0</v>
      </c>
      <c r="F6789" s="38">
        <f>('ANNEXURE B &amp; C'!AU$58)</f>
        <v>0</v>
      </c>
      <c r="G6789" s="9" t="str">
        <f t="shared" si="210"/>
        <v/>
      </c>
      <c r="H6789" s="52" t="str">
        <f t="shared" si="211"/>
        <v/>
      </c>
    </row>
    <row r="6790" spans="1:8">
      <c r="A6790" s="48" t="str">
        <f>('ANNEXURE B &amp; C'!AU$3)</f>
        <v>440501</v>
      </c>
      <c r="B6790" s="2">
        <v>1060303</v>
      </c>
      <c r="C6790" s="2" t="s">
        <v>47</v>
      </c>
      <c r="D6790" s="20">
        <v>0</v>
      </c>
      <c r="E6790" s="20">
        <v>0</v>
      </c>
      <c r="F6790" s="38">
        <f>('ANNEXURE B &amp; C'!AU$59)</f>
        <v>0</v>
      </c>
      <c r="G6790" s="9" t="str">
        <f t="shared" si="210"/>
        <v/>
      </c>
      <c r="H6790" s="52" t="str">
        <f t="shared" si="211"/>
        <v/>
      </c>
    </row>
    <row r="6791" spans="1:8">
      <c r="A6791" s="48" t="str">
        <f>('ANNEXURE B &amp; C'!AU$3)</f>
        <v>440501</v>
      </c>
      <c r="B6791" s="2">
        <v>1060304</v>
      </c>
      <c r="C6791" s="2" t="s">
        <v>48</v>
      </c>
      <c r="D6791" s="20">
        <v>0</v>
      </c>
      <c r="E6791" s="20">
        <v>0</v>
      </c>
      <c r="F6791" s="38">
        <f>('ANNEXURE B &amp; C'!AU$60)</f>
        <v>0</v>
      </c>
      <c r="G6791" s="9" t="str">
        <f t="shared" si="210"/>
        <v/>
      </c>
      <c r="H6791" s="52" t="str">
        <f t="shared" si="211"/>
        <v/>
      </c>
    </row>
    <row r="6792" spans="1:8">
      <c r="A6792" s="48" t="str">
        <f>('ANNEXURE B &amp; C'!AU$3)</f>
        <v>440501</v>
      </c>
      <c r="B6792" s="2">
        <v>1060305</v>
      </c>
      <c r="C6792" s="2" t="s">
        <v>49</v>
      </c>
      <c r="D6792" s="20">
        <v>0</v>
      </c>
      <c r="E6792" s="20">
        <v>0</v>
      </c>
      <c r="F6792" s="38">
        <f>('ANNEXURE B &amp; C'!AU$61)</f>
        <v>0</v>
      </c>
      <c r="G6792" s="9" t="str">
        <f t="shared" si="210"/>
        <v/>
      </c>
      <c r="H6792" s="52" t="str">
        <f t="shared" si="211"/>
        <v/>
      </c>
    </row>
    <row r="6793" spans="1:8">
      <c r="A6793" s="48" t="str">
        <f>('ANNEXURE B &amp; C'!AU$3)</f>
        <v>440501</v>
      </c>
      <c r="B6793" s="2">
        <v>1060400</v>
      </c>
      <c r="C6793" s="2" t="s">
        <v>50</v>
      </c>
      <c r="D6793" s="20">
        <v>0</v>
      </c>
      <c r="E6793" s="20">
        <v>0</v>
      </c>
      <c r="F6793" s="38">
        <f>('ANNEXURE B &amp; C'!AU$62)</f>
        <v>0</v>
      </c>
      <c r="G6793" s="9" t="str">
        <f t="shared" si="210"/>
        <v/>
      </c>
      <c r="H6793" s="52" t="str">
        <f t="shared" si="211"/>
        <v/>
      </c>
    </row>
    <row r="6794" spans="1:8">
      <c r="A6794" s="48" t="str">
        <f>('ANNEXURE B &amp; C'!AU$3)</f>
        <v>440501</v>
      </c>
      <c r="B6794" s="2">
        <v>1060401</v>
      </c>
      <c r="C6794" s="2" t="s">
        <v>51</v>
      </c>
      <c r="D6794" s="20">
        <v>0</v>
      </c>
      <c r="E6794" s="20">
        <v>0</v>
      </c>
      <c r="F6794" s="38">
        <f>('ANNEXURE B &amp; C'!AU$63)</f>
        <v>0</v>
      </c>
      <c r="G6794" s="9" t="str">
        <f t="shared" ref="G6794:G6857" si="212">IF(E6794&lt;0.01,"",IF(E6794&gt;F6794,"BUDGET ERROR - INSUFICIENT",""))</f>
        <v/>
      </c>
      <c r="H6794" s="52" t="str">
        <f t="shared" ref="H6794:H6857" si="213">IF(F6794&lt;0.1,"",IF(D6794=0,"NO ORIGINAL BUDGET",(F6794-D6794)/D6794))</f>
        <v/>
      </c>
    </row>
    <row r="6795" spans="1:8">
      <c r="A6795" s="48" t="str">
        <f>('ANNEXURE B &amp; C'!AU$3)</f>
        <v>440501</v>
      </c>
      <c r="B6795" s="2">
        <v>1060402</v>
      </c>
      <c r="C6795" s="2" t="s">
        <v>52</v>
      </c>
      <c r="D6795" s="20">
        <v>6000</v>
      </c>
      <c r="E6795" s="20">
        <v>4951</v>
      </c>
      <c r="F6795" s="38">
        <f>('ANNEXURE B &amp; C'!AU$64)</f>
        <v>8951</v>
      </c>
      <c r="G6795" s="9" t="str">
        <f t="shared" si="212"/>
        <v/>
      </c>
      <c r="H6795" s="52">
        <f t="shared" si="213"/>
        <v>0.49183333333333334</v>
      </c>
    </row>
    <row r="6796" spans="1:8">
      <c r="A6796" s="48" t="str">
        <f>('ANNEXURE B &amp; C'!AU$3)</f>
        <v>440501</v>
      </c>
      <c r="B6796" s="2">
        <v>1060403</v>
      </c>
      <c r="C6796" s="2" t="s">
        <v>53</v>
      </c>
      <c r="D6796" s="20">
        <v>0</v>
      </c>
      <c r="E6796" s="20">
        <v>0</v>
      </c>
      <c r="F6796" s="38">
        <f>('ANNEXURE B &amp; C'!AU$65)</f>
        <v>0</v>
      </c>
      <c r="G6796" s="9" t="str">
        <f t="shared" si="212"/>
        <v/>
      </c>
      <c r="H6796" s="52" t="str">
        <f t="shared" si="213"/>
        <v/>
      </c>
    </row>
    <row r="6797" spans="1:8">
      <c r="A6797" s="48" t="str">
        <f>('ANNEXURE B &amp; C'!AU$3)</f>
        <v>440501</v>
      </c>
      <c r="B6797" s="2">
        <v>1060404</v>
      </c>
      <c r="C6797" s="2" t="s">
        <v>54</v>
      </c>
      <c r="D6797" s="20">
        <v>0</v>
      </c>
      <c r="E6797" s="20">
        <v>0</v>
      </c>
      <c r="F6797" s="38">
        <f>('ANNEXURE B &amp; C'!AU$66)</f>
        <v>0</v>
      </c>
      <c r="G6797" s="9" t="str">
        <f t="shared" si="212"/>
        <v/>
      </c>
      <c r="H6797" s="52" t="str">
        <f t="shared" si="213"/>
        <v/>
      </c>
    </row>
    <row r="6798" spans="1:8">
      <c r="A6798" s="48" t="str">
        <f>('ANNEXURE B &amp; C'!AU$3)</f>
        <v>440501</v>
      </c>
      <c r="B6798" s="2">
        <v>1060405</v>
      </c>
      <c r="C6798" s="2" t="s">
        <v>55</v>
      </c>
      <c r="D6798" s="20">
        <v>0</v>
      </c>
      <c r="E6798" s="20">
        <v>0</v>
      </c>
      <c r="F6798" s="38">
        <f>('ANNEXURE B &amp; C'!AU$67)</f>
        <v>0</v>
      </c>
      <c r="G6798" s="9" t="str">
        <f t="shared" si="212"/>
        <v/>
      </c>
      <c r="H6798" s="52" t="str">
        <f t="shared" si="213"/>
        <v/>
      </c>
    </row>
    <row r="6799" spans="1:8">
      <c r="A6799" s="48" t="str">
        <f>('ANNEXURE B &amp; C'!AU$3)</f>
        <v>440501</v>
      </c>
      <c r="B6799" s="2">
        <v>1060601</v>
      </c>
      <c r="C6799" s="2" t="s">
        <v>56</v>
      </c>
      <c r="D6799" s="20">
        <v>0</v>
      </c>
      <c r="E6799" s="20">
        <v>0</v>
      </c>
      <c r="F6799" s="38">
        <f>('ANNEXURE B &amp; C'!AU$68)</f>
        <v>0</v>
      </c>
      <c r="G6799" s="9" t="str">
        <f t="shared" si="212"/>
        <v/>
      </c>
      <c r="H6799" s="52" t="str">
        <f t="shared" si="213"/>
        <v/>
      </c>
    </row>
    <row r="6800" spans="1:8">
      <c r="A6800" s="48" t="str">
        <f>('ANNEXURE B &amp; C'!AU$3)</f>
        <v>440501</v>
      </c>
      <c r="B6800" s="2">
        <v>1060701</v>
      </c>
      <c r="C6800" s="2" t="s">
        <v>57</v>
      </c>
      <c r="D6800" s="20">
        <v>0</v>
      </c>
      <c r="E6800" s="20">
        <v>0</v>
      </c>
      <c r="F6800" s="38">
        <f>('ANNEXURE B &amp; C'!AU$69)</f>
        <v>0</v>
      </c>
      <c r="G6800" s="9" t="str">
        <f t="shared" si="212"/>
        <v/>
      </c>
      <c r="H6800" s="52" t="str">
        <f t="shared" si="213"/>
        <v/>
      </c>
    </row>
    <row r="6801" spans="1:8">
      <c r="A6801" s="48" t="str">
        <f>('ANNEXURE B &amp; C'!AU$3)</f>
        <v>440501</v>
      </c>
      <c r="B6801" s="2">
        <v>1060702</v>
      </c>
      <c r="C6801" s="2" t="s">
        <v>58</v>
      </c>
      <c r="D6801" s="20">
        <v>0</v>
      </c>
      <c r="E6801" s="20">
        <v>0</v>
      </c>
      <c r="F6801" s="38">
        <f>('ANNEXURE B &amp; C'!AU$70)</f>
        <v>0</v>
      </c>
      <c r="G6801" s="9" t="str">
        <f t="shared" si="212"/>
        <v/>
      </c>
      <c r="H6801" s="52" t="str">
        <f t="shared" si="213"/>
        <v/>
      </c>
    </row>
    <row r="6802" spans="1:8">
      <c r="A6802" s="48" t="str">
        <f>('ANNEXURE B &amp; C'!AU$3)</f>
        <v>440501</v>
      </c>
      <c r="B6802" s="2">
        <v>1061101</v>
      </c>
      <c r="C6802" s="2" t="s">
        <v>59</v>
      </c>
      <c r="D6802" s="20">
        <v>0</v>
      </c>
      <c r="E6802" s="20">
        <v>0</v>
      </c>
      <c r="F6802" s="38">
        <f>('ANNEXURE B &amp; C'!AU$71)</f>
        <v>0</v>
      </c>
      <c r="G6802" s="9" t="str">
        <f t="shared" si="212"/>
        <v/>
      </c>
      <c r="H6802" s="52" t="str">
        <f t="shared" si="213"/>
        <v/>
      </c>
    </row>
    <row r="6803" spans="1:8">
      <c r="A6803" s="48" t="str">
        <f>('ANNEXURE B &amp; C'!AU$3)</f>
        <v>440501</v>
      </c>
      <c r="B6803" s="2">
        <v>1061102</v>
      </c>
      <c r="C6803" s="2" t="s">
        <v>60</v>
      </c>
      <c r="D6803" s="20">
        <v>0</v>
      </c>
      <c r="E6803" s="20">
        <v>0</v>
      </c>
      <c r="F6803" s="38">
        <f>('ANNEXURE B &amp; C'!AU$72)</f>
        <v>0</v>
      </c>
      <c r="G6803" s="9" t="str">
        <f t="shared" si="212"/>
        <v/>
      </c>
      <c r="H6803" s="52" t="str">
        <f t="shared" si="213"/>
        <v/>
      </c>
    </row>
    <row r="6804" spans="1:8">
      <c r="A6804" s="48" t="str">
        <f>('ANNEXURE B &amp; C'!AU$3)</f>
        <v>440501</v>
      </c>
      <c r="B6804" s="2">
        <v>1061104</v>
      </c>
      <c r="C6804" s="2" t="s">
        <v>61</v>
      </c>
      <c r="D6804" s="20">
        <v>0</v>
      </c>
      <c r="E6804" s="20">
        <v>0</v>
      </c>
      <c r="F6804" s="38">
        <f>('ANNEXURE B &amp; C'!AU$73)</f>
        <v>0</v>
      </c>
      <c r="G6804" s="9" t="str">
        <f t="shared" si="212"/>
        <v/>
      </c>
      <c r="H6804" s="52" t="str">
        <f t="shared" si="213"/>
        <v/>
      </c>
    </row>
    <row r="6805" spans="1:8">
      <c r="A6805" s="48" t="str">
        <f>('ANNEXURE B &amp; C'!AU$3)</f>
        <v>440501</v>
      </c>
      <c r="B6805" s="2">
        <v>1061106</v>
      </c>
      <c r="C6805" s="2" t="s">
        <v>62</v>
      </c>
      <c r="D6805" s="20">
        <v>0</v>
      </c>
      <c r="E6805" s="20">
        <v>0</v>
      </c>
      <c r="F6805" s="38">
        <f>('ANNEXURE B &amp; C'!AU$74)</f>
        <v>0</v>
      </c>
      <c r="G6805" s="9" t="str">
        <f t="shared" si="212"/>
        <v/>
      </c>
      <c r="H6805" s="52" t="str">
        <f t="shared" si="213"/>
        <v/>
      </c>
    </row>
    <row r="6806" spans="1:8">
      <c r="A6806" s="48" t="str">
        <f>('ANNEXURE B &amp; C'!AU$3)</f>
        <v>440501</v>
      </c>
      <c r="B6806" s="2">
        <v>1061201</v>
      </c>
      <c r="C6806" s="2" t="s">
        <v>63</v>
      </c>
      <c r="D6806" s="20">
        <v>0</v>
      </c>
      <c r="E6806" s="20">
        <v>0</v>
      </c>
      <c r="F6806" s="38">
        <f>('ANNEXURE B &amp; C'!AU$75)</f>
        <v>0</v>
      </c>
      <c r="G6806" s="9" t="str">
        <f t="shared" si="212"/>
        <v/>
      </c>
      <c r="H6806" s="52" t="str">
        <f t="shared" si="213"/>
        <v/>
      </c>
    </row>
    <row r="6807" spans="1:8">
      <c r="A6807" s="48" t="str">
        <f>('ANNEXURE B &amp; C'!AU$3)</f>
        <v>440501</v>
      </c>
      <c r="B6807" s="2">
        <v>1061203</v>
      </c>
      <c r="C6807" s="2" t="s">
        <v>64</v>
      </c>
      <c r="D6807" s="20">
        <v>0</v>
      </c>
      <c r="E6807" s="20">
        <v>0</v>
      </c>
      <c r="F6807" s="38">
        <f>('ANNEXURE B &amp; C'!AU$76)</f>
        <v>0</v>
      </c>
      <c r="G6807" s="9" t="str">
        <f t="shared" si="212"/>
        <v/>
      </c>
      <c r="H6807" s="52" t="str">
        <f t="shared" si="213"/>
        <v/>
      </c>
    </row>
    <row r="6808" spans="1:8">
      <c r="A6808" s="48" t="str">
        <f>('ANNEXURE B &amp; C'!AU$3)</f>
        <v>440501</v>
      </c>
      <c r="B6808" s="2">
        <v>1061204</v>
      </c>
      <c r="C6808" s="2" t="s">
        <v>65</v>
      </c>
      <c r="D6808" s="20">
        <v>0</v>
      </c>
      <c r="E6808" s="20">
        <v>0</v>
      </c>
      <c r="F6808" s="38">
        <f>('ANNEXURE B &amp; C'!AU$77)</f>
        <v>0</v>
      </c>
      <c r="G6808" s="9" t="str">
        <f t="shared" si="212"/>
        <v/>
      </c>
      <c r="H6808" s="52" t="str">
        <f t="shared" si="213"/>
        <v/>
      </c>
    </row>
    <row r="6809" spans="1:8">
      <c r="A6809" s="48" t="str">
        <f>('ANNEXURE B &amp; C'!AU$3)</f>
        <v>440501</v>
      </c>
      <c r="B6809" s="2">
        <v>1061501</v>
      </c>
      <c r="C6809" s="2" t="s">
        <v>66</v>
      </c>
      <c r="D6809" s="20">
        <v>0</v>
      </c>
      <c r="E6809" s="20">
        <v>0</v>
      </c>
      <c r="F6809" s="38">
        <f>('ANNEXURE B &amp; C'!AU$78)</f>
        <v>0</v>
      </c>
      <c r="G6809" s="9" t="str">
        <f t="shared" si="212"/>
        <v/>
      </c>
      <c r="H6809" s="52" t="str">
        <f t="shared" si="213"/>
        <v/>
      </c>
    </row>
    <row r="6810" spans="1:8">
      <c r="A6810" s="48" t="str">
        <f>('ANNEXURE B &amp; C'!AU$3)</f>
        <v>440501</v>
      </c>
      <c r="B6810" s="2">
        <v>1061502</v>
      </c>
      <c r="C6810" s="2" t="s">
        <v>67</v>
      </c>
      <c r="D6810" s="20">
        <v>0</v>
      </c>
      <c r="E6810" s="20">
        <v>0</v>
      </c>
      <c r="F6810" s="38">
        <f>('ANNEXURE B &amp; C'!AU$79)</f>
        <v>0</v>
      </c>
      <c r="G6810" s="9" t="str">
        <f t="shared" si="212"/>
        <v/>
      </c>
      <c r="H6810" s="52" t="str">
        <f t="shared" si="213"/>
        <v/>
      </c>
    </row>
    <row r="6811" spans="1:8">
      <c r="A6811" s="48" t="str">
        <f>('ANNEXURE B &amp; C'!AU$3)</f>
        <v>440501</v>
      </c>
      <c r="B6811" s="2">
        <v>1061507</v>
      </c>
      <c r="C6811" s="2" t="s">
        <v>68</v>
      </c>
      <c r="D6811" s="20">
        <v>0</v>
      </c>
      <c r="E6811" s="20">
        <v>0</v>
      </c>
      <c r="F6811" s="38">
        <f>('ANNEXURE B &amp; C'!AU$80)</f>
        <v>0</v>
      </c>
      <c r="G6811" s="9" t="str">
        <f t="shared" si="212"/>
        <v/>
      </c>
      <c r="H6811" s="52" t="str">
        <f t="shared" si="213"/>
        <v/>
      </c>
    </row>
    <row r="6812" spans="1:8">
      <c r="A6812" s="48" t="str">
        <f>('ANNEXURE B &amp; C'!AU$3)</f>
        <v>440501</v>
      </c>
      <c r="B6812" s="2">
        <v>1061508</v>
      </c>
      <c r="C6812" s="2" t="s">
        <v>69</v>
      </c>
      <c r="D6812" s="20">
        <v>0</v>
      </c>
      <c r="E6812" s="20">
        <v>0</v>
      </c>
      <c r="F6812" s="38">
        <f>('ANNEXURE B &amp; C'!AU$81)</f>
        <v>0</v>
      </c>
      <c r="G6812" s="9" t="str">
        <f t="shared" si="212"/>
        <v/>
      </c>
      <c r="H6812" s="52" t="str">
        <f t="shared" si="213"/>
        <v/>
      </c>
    </row>
    <row r="6813" spans="1:8">
      <c r="A6813" s="48" t="str">
        <f>('ANNEXURE B &amp; C'!AU$3)</f>
        <v>440501</v>
      </c>
      <c r="B6813" s="2">
        <v>1061701</v>
      </c>
      <c r="C6813" s="2" t="s">
        <v>70</v>
      </c>
      <c r="D6813" s="20">
        <v>0</v>
      </c>
      <c r="E6813" s="20">
        <v>0</v>
      </c>
      <c r="F6813" s="38">
        <f>('ANNEXURE B &amp; C'!AU$82)</f>
        <v>0</v>
      </c>
      <c r="G6813" s="9" t="str">
        <f t="shared" si="212"/>
        <v/>
      </c>
      <c r="H6813" s="52" t="str">
        <f t="shared" si="213"/>
        <v/>
      </c>
    </row>
    <row r="6814" spans="1:8">
      <c r="A6814" s="48" t="str">
        <f>('ANNEXURE B &amp; C'!AU$3)</f>
        <v>440501</v>
      </c>
      <c r="B6814" s="2">
        <v>1061705</v>
      </c>
      <c r="C6814" s="2" t="s">
        <v>71</v>
      </c>
      <c r="D6814" s="20">
        <v>0</v>
      </c>
      <c r="E6814" s="20">
        <v>0</v>
      </c>
      <c r="F6814" s="38">
        <f>('ANNEXURE B &amp; C'!AU$83)</f>
        <v>0</v>
      </c>
      <c r="G6814" s="9" t="str">
        <f t="shared" si="212"/>
        <v/>
      </c>
      <c r="H6814" s="52" t="str">
        <f t="shared" si="213"/>
        <v/>
      </c>
    </row>
    <row r="6815" spans="1:8">
      <c r="A6815" s="48" t="str">
        <f>('ANNEXURE B &amp; C'!AU$3)</f>
        <v>440501</v>
      </c>
      <c r="B6815" s="2">
        <v>1061799</v>
      </c>
      <c r="C6815" s="2" t="s">
        <v>72</v>
      </c>
      <c r="D6815" s="20">
        <v>8000</v>
      </c>
      <c r="E6815" s="20">
        <v>7350.88</v>
      </c>
      <c r="F6815" s="38">
        <f>('ANNEXURE B &amp; C'!AU$84)</f>
        <v>10351</v>
      </c>
      <c r="G6815" s="9" t="str">
        <f t="shared" si="212"/>
        <v/>
      </c>
      <c r="H6815" s="52">
        <f t="shared" si="213"/>
        <v>0.293875</v>
      </c>
    </row>
    <row r="6816" spans="1:8">
      <c r="A6816" s="48" t="str">
        <f>('ANNEXURE B &amp; C'!AU$3)</f>
        <v>440501</v>
      </c>
      <c r="B6816" s="2">
        <v>1061800</v>
      </c>
      <c r="C6816" s="2" t="s">
        <v>73</v>
      </c>
      <c r="D6816" s="20">
        <v>0</v>
      </c>
      <c r="E6816" s="20">
        <v>0</v>
      </c>
      <c r="F6816" s="38">
        <f>('ANNEXURE B &amp; C'!AU$85)</f>
        <v>0</v>
      </c>
      <c r="G6816" s="9" t="str">
        <f t="shared" si="212"/>
        <v/>
      </c>
      <c r="H6816" s="52" t="str">
        <f t="shared" si="213"/>
        <v/>
      </c>
    </row>
    <row r="6817" spans="1:8">
      <c r="A6817" s="48" t="str">
        <f>('ANNEXURE B &amp; C'!AU$3)</f>
        <v>440501</v>
      </c>
      <c r="B6817" s="2">
        <v>1061801</v>
      </c>
      <c r="C6817" s="2" t="s">
        <v>74</v>
      </c>
      <c r="D6817" s="20">
        <v>0</v>
      </c>
      <c r="E6817" s="20">
        <v>0</v>
      </c>
      <c r="F6817" s="38">
        <f>('ANNEXURE B &amp; C'!AU$86)</f>
        <v>0</v>
      </c>
      <c r="G6817" s="9" t="s">
        <v>360</v>
      </c>
      <c r="H6817" s="52" t="str">
        <f t="shared" si="213"/>
        <v/>
      </c>
    </row>
    <row r="6818" spans="1:8">
      <c r="A6818" s="48" t="str">
        <f>('ANNEXURE B &amp; C'!AU$3)</f>
        <v>440501</v>
      </c>
      <c r="B6818" s="2">
        <v>1061802</v>
      </c>
      <c r="C6818" s="2" t="s">
        <v>75</v>
      </c>
      <c r="D6818" s="20">
        <v>0</v>
      </c>
      <c r="E6818" s="20">
        <v>0</v>
      </c>
      <c r="F6818" s="38">
        <f>('ANNEXURE B &amp; C'!AU$87)</f>
        <v>0</v>
      </c>
      <c r="G6818" s="9" t="str">
        <f t="shared" si="212"/>
        <v/>
      </c>
      <c r="H6818" s="52" t="str">
        <f t="shared" si="213"/>
        <v/>
      </c>
    </row>
    <row r="6819" spans="1:8">
      <c r="A6819" s="48" t="str">
        <f>('ANNEXURE B &amp; C'!AU$3)</f>
        <v>440501</v>
      </c>
      <c r="B6819" s="2">
        <v>1061805</v>
      </c>
      <c r="C6819" s="2" t="s">
        <v>76</v>
      </c>
      <c r="D6819" s="20">
        <v>0</v>
      </c>
      <c r="E6819" s="20">
        <v>0</v>
      </c>
      <c r="F6819" s="38">
        <f>('ANNEXURE B &amp; C'!AU$88)</f>
        <v>0</v>
      </c>
      <c r="G6819" s="9" t="str">
        <f t="shared" si="212"/>
        <v/>
      </c>
      <c r="H6819" s="52" t="str">
        <f t="shared" si="213"/>
        <v/>
      </c>
    </row>
    <row r="6820" spans="1:8">
      <c r="A6820" s="48" t="str">
        <f>('ANNEXURE B &amp; C'!AU$3)</f>
        <v>440501</v>
      </c>
      <c r="B6820" s="2">
        <v>1061806</v>
      </c>
      <c r="C6820" s="2" t="s">
        <v>77</v>
      </c>
      <c r="D6820" s="20">
        <v>20000</v>
      </c>
      <c r="E6820" s="20">
        <v>950.73</v>
      </c>
      <c r="F6820" s="38">
        <f>('ANNEXURE B &amp; C'!AU$89)</f>
        <v>5951</v>
      </c>
      <c r="G6820" s="9" t="s">
        <v>363</v>
      </c>
      <c r="H6820" s="52">
        <f t="shared" si="213"/>
        <v>-0.70245000000000002</v>
      </c>
    </row>
    <row r="6821" spans="1:8">
      <c r="A6821" s="48" t="str">
        <f>('ANNEXURE B &amp; C'!AU$3)</f>
        <v>440501</v>
      </c>
      <c r="B6821" s="2">
        <v>1061899</v>
      </c>
      <c r="C6821" s="2" t="s">
        <v>78</v>
      </c>
      <c r="D6821" s="20">
        <v>0</v>
      </c>
      <c r="E6821" s="20">
        <v>0</v>
      </c>
      <c r="F6821" s="38">
        <f>('ANNEXURE B &amp; C'!AU$90)</f>
        <v>0</v>
      </c>
      <c r="G6821" s="9" t="str">
        <f t="shared" si="212"/>
        <v/>
      </c>
      <c r="H6821" s="52" t="str">
        <f t="shared" si="213"/>
        <v/>
      </c>
    </row>
    <row r="6822" spans="1:8">
      <c r="A6822" s="48" t="str">
        <f>('ANNEXURE B &amp; C'!AU$3)</f>
        <v>440501</v>
      </c>
      <c r="B6822" s="2">
        <v>1061900</v>
      </c>
      <c r="C6822" s="2" t="s">
        <v>79</v>
      </c>
      <c r="D6822" s="20">
        <v>24000</v>
      </c>
      <c r="E6822" s="20">
        <v>12327.09</v>
      </c>
      <c r="F6822" s="38">
        <f>('ANNEXURE B &amp; C'!AU$91)</f>
        <v>29764</v>
      </c>
      <c r="G6822" s="9" t="str">
        <f t="shared" si="212"/>
        <v/>
      </c>
      <c r="H6822" s="52">
        <f t="shared" si="213"/>
        <v>0.24016666666666667</v>
      </c>
    </row>
    <row r="6823" spans="1:8">
      <c r="A6823" s="48" t="str">
        <f>('ANNEXURE B &amp; C'!AU$3)</f>
        <v>440501</v>
      </c>
      <c r="B6823" s="2">
        <v>1061902</v>
      </c>
      <c r="C6823" s="2" t="s">
        <v>80</v>
      </c>
      <c r="D6823" s="20">
        <v>30000</v>
      </c>
      <c r="E6823" s="20">
        <v>0</v>
      </c>
      <c r="F6823" s="38">
        <f>('ANNEXURE B &amp; C'!AU$92)</f>
        <v>30000</v>
      </c>
      <c r="G6823" s="9" t="str">
        <f t="shared" si="212"/>
        <v/>
      </c>
      <c r="H6823" s="52">
        <f t="shared" si="213"/>
        <v>0</v>
      </c>
    </row>
    <row r="6824" spans="1:8">
      <c r="A6824" s="48" t="str">
        <f>('ANNEXURE B &amp; C'!AU$3)</f>
        <v>440501</v>
      </c>
      <c r="B6824" s="2">
        <v>1061903</v>
      </c>
      <c r="C6824" s="2" t="s">
        <v>81</v>
      </c>
      <c r="D6824" s="20">
        <v>0</v>
      </c>
      <c r="E6824" s="20">
        <v>0</v>
      </c>
      <c r="F6824" s="38">
        <f>('ANNEXURE B &amp; C'!AU$93)</f>
        <v>0</v>
      </c>
      <c r="G6824" s="9" t="str">
        <f t="shared" si="212"/>
        <v/>
      </c>
      <c r="H6824" s="52" t="str">
        <f t="shared" si="213"/>
        <v/>
      </c>
    </row>
    <row r="6825" spans="1:8">
      <c r="A6825" s="48" t="str">
        <f>('ANNEXURE B &amp; C'!AU$3)</f>
        <v>440501</v>
      </c>
      <c r="B6825" s="2">
        <v>1061904</v>
      </c>
      <c r="C6825" s="2" t="s">
        <v>82</v>
      </c>
      <c r="D6825" s="20">
        <v>0</v>
      </c>
      <c r="E6825" s="20">
        <v>0</v>
      </c>
      <c r="F6825" s="38">
        <f>('ANNEXURE B &amp; C'!AU$94)</f>
        <v>0</v>
      </c>
      <c r="G6825" s="9" t="str">
        <f t="shared" si="212"/>
        <v/>
      </c>
      <c r="H6825" s="52" t="str">
        <f t="shared" si="213"/>
        <v/>
      </c>
    </row>
    <row r="6826" spans="1:8">
      <c r="A6826" s="48" t="str">
        <f>('ANNEXURE B &amp; C'!AU$3)</f>
        <v>440501</v>
      </c>
      <c r="B6826" s="2">
        <v>1062001</v>
      </c>
      <c r="C6826" s="2" t="s">
        <v>83</v>
      </c>
      <c r="D6826" s="20">
        <v>0</v>
      </c>
      <c r="E6826" s="20">
        <v>0</v>
      </c>
      <c r="F6826" s="38">
        <f>('ANNEXURE B &amp; C'!AU$95)</f>
        <v>0</v>
      </c>
      <c r="G6826" s="9" t="str">
        <f t="shared" si="212"/>
        <v/>
      </c>
      <c r="H6826" s="52" t="str">
        <f t="shared" si="213"/>
        <v/>
      </c>
    </row>
    <row r="6827" spans="1:8">
      <c r="A6827" s="48" t="str">
        <f>('ANNEXURE B &amp; C'!AU$3)</f>
        <v>440501</v>
      </c>
      <c r="B6827" s="2">
        <v>1062003</v>
      </c>
      <c r="C6827" s="2" t="s">
        <v>84</v>
      </c>
      <c r="D6827" s="20">
        <v>0</v>
      </c>
      <c r="E6827" s="20">
        <v>0</v>
      </c>
      <c r="F6827" s="38">
        <f>('ANNEXURE B &amp; C'!AU$96)</f>
        <v>0</v>
      </c>
      <c r="G6827" s="9" t="str">
        <f t="shared" si="212"/>
        <v/>
      </c>
      <c r="H6827" s="52" t="str">
        <f t="shared" si="213"/>
        <v/>
      </c>
    </row>
    <row r="6828" spans="1:8">
      <c r="A6828" s="48" t="str">
        <f>('ANNEXURE B &amp; C'!AU$3)</f>
        <v>440501</v>
      </c>
      <c r="B6828" s="2">
        <v>1062009</v>
      </c>
      <c r="C6828" s="2" t="s">
        <v>85</v>
      </c>
      <c r="D6828" s="20">
        <v>0</v>
      </c>
      <c r="E6828" s="20">
        <v>0</v>
      </c>
      <c r="F6828" s="38">
        <f>('ANNEXURE B &amp; C'!AU$97)</f>
        <v>0</v>
      </c>
      <c r="G6828" s="9" t="str">
        <f t="shared" si="212"/>
        <v/>
      </c>
      <c r="H6828" s="52" t="str">
        <f t="shared" si="213"/>
        <v/>
      </c>
    </row>
    <row r="6829" spans="1:8">
      <c r="A6829" s="48" t="str">
        <f>('ANNEXURE B &amp; C'!AU$3)</f>
        <v>440501</v>
      </c>
      <c r="B6829" s="2">
        <v>1062010</v>
      </c>
      <c r="C6829" s="2" t="s">
        <v>86</v>
      </c>
      <c r="D6829" s="20">
        <v>0</v>
      </c>
      <c r="E6829" s="20">
        <v>0</v>
      </c>
      <c r="F6829" s="38">
        <f>('ANNEXURE B &amp; C'!AU$98)</f>
        <v>0</v>
      </c>
      <c r="G6829" s="9" t="str">
        <f t="shared" si="212"/>
        <v/>
      </c>
      <c r="H6829" s="52" t="str">
        <f t="shared" si="213"/>
        <v/>
      </c>
    </row>
    <row r="6830" spans="1:8">
      <c r="A6830" s="48" t="str">
        <f>('ANNEXURE B &amp; C'!AU$3)</f>
        <v>440501</v>
      </c>
      <c r="B6830" s="2">
        <v>1062201</v>
      </c>
      <c r="C6830" s="2" t="s">
        <v>87</v>
      </c>
      <c r="D6830" s="20">
        <v>0</v>
      </c>
      <c r="E6830" s="20">
        <v>0</v>
      </c>
      <c r="F6830" s="38">
        <f>('ANNEXURE B &amp; C'!AU$99)</f>
        <v>0</v>
      </c>
      <c r="G6830" s="9" t="str">
        <f t="shared" si="212"/>
        <v/>
      </c>
      <c r="H6830" s="52" t="str">
        <f t="shared" si="213"/>
        <v/>
      </c>
    </row>
    <row r="6831" spans="1:8">
      <c r="A6831" s="48" t="str">
        <f>('ANNEXURE B &amp; C'!AU$3)</f>
        <v>440501</v>
      </c>
      <c r="B6831" s="3">
        <v>1066990</v>
      </c>
      <c r="C6831" s="3" t="s">
        <v>88</v>
      </c>
      <c r="D6831" s="39">
        <v>106000</v>
      </c>
      <c r="E6831" s="39">
        <v>31569.7</v>
      </c>
      <c r="F6831" s="39">
        <f>SUM(F6778:F6830)</f>
        <v>103007</v>
      </c>
      <c r="G6831" s="9" t="str">
        <f t="shared" si="212"/>
        <v/>
      </c>
      <c r="H6831" s="52">
        <f t="shared" si="213"/>
        <v>-2.8235849056603774E-2</v>
      </c>
    </row>
    <row r="6832" spans="1:8">
      <c r="B6832" s="1"/>
      <c r="C6832" s="1"/>
      <c r="D6832" s="31"/>
      <c r="E6832" s="31"/>
      <c r="F6832" s="31"/>
      <c r="G6832" s="9" t="str">
        <f t="shared" si="212"/>
        <v/>
      </c>
      <c r="H6832" s="52" t="str">
        <f t="shared" si="213"/>
        <v/>
      </c>
    </row>
    <row r="6833" spans="1:8">
      <c r="A6833" s="48" t="str">
        <f>('ANNEXURE B &amp; C'!AU$3)</f>
        <v>440501</v>
      </c>
      <c r="B6833" s="1">
        <v>1080000</v>
      </c>
      <c r="C6833" s="1" t="s">
        <v>89</v>
      </c>
      <c r="D6833" s="31"/>
      <c r="E6833" s="31"/>
      <c r="F6833" s="31"/>
      <c r="G6833" s="9" t="str">
        <f t="shared" si="212"/>
        <v/>
      </c>
      <c r="H6833" s="52" t="str">
        <f t="shared" si="213"/>
        <v/>
      </c>
    </row>
    <row r="6834" spans="1:8">
      <c r="A6834" s="48" t="str">
        <f>('ANNEXURE B &amp; C'!AU$3)</f>
        <v>440501</v>
      </c>
      <c r="B6834" s="2">
        <v>1088020</v>
      </c>
      <c r="C6834" s="2" t="s">
        <v>90</v>
      </c>
      <c r="D6834" s="20">
        <v>0</v>
      </c>
      <c r="E6834" s="20">
        <v>0</v>
      </c>
      <c r="F6834" s="38">
        <f>('ANNEXURE B &amp; C'!AU$103)</f>
        <v>0</v>
      </c>
      <c r="G6834" s="9" t="str">
        <f t="shared" si="212"/>
        <v/>
      </c>
      <c r="H6834" s="52" t="str">
        <f t="shared" si="213"/>
        <v/>
      </c>
    </row>
    <row r="6835" spans="1:8">
      <c r="A6835" s="48" t="str">
        <f>('ANNEXURE B &amp; C'!AU$3)</f>
        <v>440501</v>
      </c>
      <c r="B6835" s="2">
        <v>1088080</v>
      </c>
      <c r="C6835" s="2" t="s">
        <v>91</v>
      </c>
      <c r="D6835" s="20">
        <v>0</v>
      </c>
      <c r="E6835" s="20">
        <v>0</v>
      </c>
      <c r="F6835" s="38">
        <f>('ANNEXURE B &amp; C'!AU$104)</f>
        <v>0</v>
      </c>
      <c r="G6835" s="9" t="str">
        <f t="shared" si="212"/>
        <v/>
      </c>
      <c r="H6835" s="52" t="str">
        <f t="shared" si="213"/>
        <v/>
      </c>
    </row>
    <row r="6836" spans="1:8">
      <c r="A6836" s="48" t="str">
        <f>('ANNEXURE B &amp; C'!AU$3)</f>
        <v>440501</v>
      </c>
      <c r="B6836" s="2">
        <v>1088081</v>
      </c>
      <c r="C6836" s="2" t="s">
        <v>92</v>
      </c>
      <c r="D6836" s="20">
        <v>0</v>
      </c>
      <c r="E6836" s="20">
        <v>0</v>
      </c>
      <c r="F6836" s="38">
        <f>('ANNEXURE B &amp; C'!AU$105)</f>
        <v>0</v>
      </c>
      <c r="G6836" s="9" t="str">
        <f t="shared" si="212"/>
        <v/>
      </c>
      <c r="H6836" s="52" t="str">
        <f t="shared" si="213"/>
        <v/>
      </c>
    </row>
    <row r="6837" spans="1:8">
      <c r="A6837" s="48" t="str">
        <f>('ANNEXURE B &amp; C'!AU$3)</f>
        <v>440501</v>
      </c>
      <c r="B6837" s="2">
        <v>1088082</v>
      </c>
      <c r="C6837" s="2" t="s">
        <v>93</v>
      </c>
      <c r="D6837" s="20">
        <v>0</v>
      </c>
      <c r="E6837" s="20">
        <v>0</v>
      </c>
      <c r="F6837" s="38">
        <f>('ANNEXURE B &amp; C'!AU$106)</f>
        <v>0</v>
      </c>
      <c r="G6837" s="9" t="str">
        <f t="shared" si="212"/>
        <v/>
      </c>
      <c r="H6837" s="52" t="str">
        <f t="shared" si="213"/>
        <v/>
      </c>
    </row>
    <row r="6838" spans="1:8">
      <c r="A6838" s="48" t="str">
        <f>('ANNEXURE B &amp; C'!AU$3)</f>
        <v>440501</v>
      </c>
      <c r="B6838" s="2">
        <v>1088083</v>
      </c>
      <c r="C6838" s="2" t="s">
        <v>94</v>
      </c>
      <c r="D6838" s="20">
        <v>0</v>
      </c>
      <c r="E6838" s="20">
        <v>0</v>
      </c>
      <c r="F6838" s="38">
        <f>('ANNEXURE B &amp; C'!AU$107)</f>
        <v>0</v>
      </c>
      <c r="G6838" s="9" t="str">
        <f t="shared" si="212"/>
        <v/>
      </c>
      <c r="H6838" s="52" t="str">
        <f t="shared" si="213"/>
        <v/>
      </c>
    </row>
    <row r="6839" spans="1:8">
      <c r="A6839" s="48" t="str">
        <f>('ANNEXURE B &amp; C'!AU$3)</f>
        <v>440501</v>
      </c>
      <c r="B6839" s="2">
        <v>1088084</v>
      </c>
      <c r="C6839" s="2" t="s">
        <v>95</v>
      </c>
      <c r="D6839" s="20">
        <v>0</v>
      </c>
      <c r="E6839" s="20">
        <v>0</v>
      </c>
      <c r="F6839" s="38">
        <f>('ANNEXURE B &amp; C'!AU$108)</f>
        <v>0</v>
      </c>
      <c r="G6839" s="9" t="str">
        <f t="shared" si="212"/>
        <v/>
      </c>
      <c r="H6839" s="52" t="str">
        <f t="shared" si="213"/>
        <v/>
      </c>
    </row>
    <row r="6840" spans="1:8">
      <c r="A6840" s="48" t="str">
        <f>('ANNEXURE B &amp; C'!AU$3)</f>
        <v>440501</v>
      </c>
      <c r="B6840" s="2">
        <v>1088085</v>
      </c>
      <c r="C6840" s="2" t="s">
        <v>96</v>
      </c>
      <c r="D6840" s="20">
        <v>0</v>
      </c>
      <c r="E6840" s="20">
        <v>0</v>
      </c>
      <c r="F6840" s="38">
        <f>('ANNEXURE B &amp; C'!AU$109)</f>
        <v>0</v>
      </c>
      <c r="G6840" s="9" t="str">
        <f t="shared" si="212"/>
        <v/>
      </c>
      <c r="H6840" s="52" t="str">
        <f t="shared" si="213"/>
        <v/>
      </c>
    </row>
    <row r="6841" spans="1:8">
      <c r="A6841" s="48" t="str">
        <f>('ANNEXURE B &amp; C'!AU$3)</f>
        <v>440501</v>
      </c>
      <c r="B6841" s="2">
        <v>1088110</v>
      </c>
      <c r="C6841" s="2" t="s">
        <v>61</v>
      </c>
      <c r="D6841" s="20">
        <v>0</v>
      </c>
      <c r="E6841" s="20">
        <v>0</v>
      </c>
      <c r="F6841" s="38">
        <f>('ANNEXURE B &amp; C'!AU$110)</f>
        <v>0</v>
      </c>
      <c r="G6841" s="9" t="str">
        <f t="shared" si="212"/>
        <v/>
      </c>
      <c r="H6841" s="52" t="str">
        <f t="shared" si="213"/>
        <v/>
      </c>
    </row>
    <row r="6842" spans="1:8">
      <c r="A6842" s="48" t="str">
        <f>('ANNEXURE B &amp; C'!AU$3)</f>
        <v>440501</v>
      </c>
      <c r="B6842" s="2">
        <v>1088180</v>
      </c>
      <c r="C6842" s="2" t="s">
        <v>97</v>
      </c>
      <c r="D6842" s="20">
        <v>0</v>
      </c>
      <c r="E6842" s="20">
        <v>0</v>
      </c>
      <c r="F6842" s="38">
        <f>('ANNEXURE B &amp; C'!AU$111)</f>
        <v>0</v>
      </c>
      <c r="G6842" s="9" t="str">
        <f t="shared" si="212"/>
        <v/>
      </c>
      <c r="H6842" s="52" t="str">
        <f t="shared" si="213"/>
        <v/>
      </c>
    </row>
    <row r="6843" spans="1:8">
      <c r="A6843" s="48" t="str">
        <f>('ANNEXURE B &amp; C'!AU$3)</f>
        <v>440501</v>
      </c>
      <c r="B6843" s="3">
        <v>1088990</v>
      </c>
      <c r="C6843" s="3" t="s">
        <v>98</v>
      </c>
      <c r="D6843" s="39">
        <v>0</v>
      </c>
      <c r="E6843" s="39">
        <v>0</v>
      </c>
      <c r="F6843" s="39">
        <f>SUM(F6833:F6842)</f>
        <v>0</v>
      </c>
      <c r="G6843" s="9" t="str">
        <f t="shared" si="212"/>
        <v/>
      </c>
      <c r="H6843" s="52" t="str">
        <f t="shared" si="213"/>
        <v/>
      </c>
    </row>
    <row r="6844" spans="1:8">
      <c r="B6844" s="1"/>
      <c r="C6844" s="1"/>
      <c r="D6844" s="31"/>
      <c r="E6844" s="31"/>
      <c r="F6844" s="31"/>
      <c r="G6844" s="9" t="str">
        <f t="shared" si="212"/>
        <v/>
      </c>
      <c r="H6844" s="52" t="str">
        <f t="shared" si="213"/>
        <v/>
      </c>
    </row>
    <row r="6845" spans="1:8" ht="15.75" thickBot="1">
      <c r="A6845" s="48" t="str">
        <f>('ANNEXURE B &amp; C'!AU$3)</f>
        <v>440501</v>
      </c>
      <c r="B6845" s="4">
        <v>1089995</v>
      </c>
      <c r="C6845" s="4" t="s">
        <v>99</v>
      </c>
      <c r="D6845" s="40">
        <v>106000</v>
      </c>
      <c r="E6845" s="40">
        <v>31569.7</v>
      </c>
      <c r="F6845" s="40">
        <f>SUM(F6843+F6831)</f>
        <v>103007</v>
      </c>
      <c r="G6845" s="9" t="str">
        <f t="shared" si="212"/>
        <v/>
      </c>
      <c r="H6845" s="52">
        <f t="shared" si="213"/>
        <v>-2.8235849056603774E-2</v>
      </c>
    </row>
    <row r="6846" spans="1:8" ht="15.75" thickTop="1">
      <c r="B6846" s="1"/>
      <c r="C6846" s="1"/>
      <c r="D6846" s="31"/>
      <c r="E6846" s="31"/>
      <c r="F6846" s="31"/>
      <c r="G6846" s="9" t="str">
        <f t="shared" si="212"/>
        <v/>
      </c>
      <c r="H6846" s="52" t="str">
        <f t="shared" si="213"/>
        <v/>
      </c>
    </row>
    <row r="6847" spans="1:8">
      <c r="A6847" s="48" t="str">
        <f>('ANNEXURE B &amp; C'!AU$3)</f>
        <v>440501</v>
      </c>
      <c r="B6847" s="1">
        <v>1100000</v>
      </c>
      <c r="C6847" s="1" t="s">
        <v>100</v>
      </c>
      <c r="D6847" s="31"/>
      <c r="E6847" s="31"/>
      <c r="F6847" s="31"/>
      <c r="G6847" s="9" t="str">
        <f t="shared" si="212"/>
        <v/>
      </c>
      <c r="H6847" s="52" t="str">
        <f t="shared" si="213"/>
        <v/>
      </c>
    </row>
    <row r="6848" spans="1:8">
      <c r="A6848" s="48" t="str">
        <f>('ANNEXURE B &amp; C'!AU$3)</f>
        <v>440501</v>
      </c>
      <c r="B6848" s="2">
        <v>1101200</v>
      </c>
      <c r="C6848" s="2" t="s">
        <v>101</v>
      </c>
      <c r="D6848" s="20">
        <v>0</v>
      </c>
      <c r="E6848" s="20">
        <v>0</v>
      </c>
      <c r="F6848" s="38">
        <f>('ANNEXURE B &amp; C'!AU$117)</f>
        <v>0</v>
      </c>
      <c r="G6848" s="9" t="str">
        <f t="shared" si="212"/>
        <v/>
      </c>
      <c r="H6848" s="52" t="str">
        <f t="shared" si="213"/>
        <v/>
      </c>
    </row>
    <row r="6849" spans="1:8">
      <c r="A6849" s="48" t="str">
        <f>('ANNEXURE B &amp; C'!AU$3)</f>
        <v>440501</v>
      </c>
      <c r="B6849" s="2">
        <v>1101201</v>
      </c>
      <c r="C6849" s="2" t="s">
        <v>102</v>
      </c>
      <c r="D6849" s="20">
        <v>0</v>
      </c>
      <c r="E6849" s="20">
        <v>0</v>
      </c>
      <c r="F6849" s="38">
        <f>('ANNEXURE B &amp; C'!AU$118)</f>
        <v>0</v>
      </c>
      <c r="G6849" s="9" t="str">
        <f t="shared" si="212"/>
        <v/>
      </c>
      <c r="H6849" s="52" t="str">
        <f t="shared" si="213"/>
        <v/>
      </c>
    </row>
    <row r="6850" spans="1:8">
      <c r="A6850" s="48" t="str">
        <f>('ANNEXURE B &amp; C'!AU$3)</f>
        <v>440501</v>
      </c>
      <c r="B6850" s="2">
        <v>1101203</v>
      </c>
      <c r="C6850" s="2" t="s">
        <v>103</v>
      </c>
      <c r="D6850" s="20">
        <v>0</v>
      </c>
      <c r="E6850" s="20">
        <v>0</v>
      </c>
      <c r="F6850" s="38">
        <f>('ANNEXURE B &amp; C'!AU$119)</f>
        <v>0</v>
      </c>
      <c r="G6850" s="9" t="str">
        <f t="shared" si="212"/>
        <v/>
      </c>
      <c r="H6850" s="52" t="str">
        <f t="shared" si="213"/>
        <v/>
      </c>
    </row>
    <row r="6851" spans="1:8">
      <c r="A6851" s="48" t="str">
        <f>('ANNEXURE B &amp; C'!AU$3)</f>
        <v>440501</v>
      </c>
      <c r="B6851" s="2">
        <v>1101204</v>
      </c>
      <c r="C6851" s="2" t="s">
        <v>104</v>
      </c>
      <c r="D6851" s="20">
        <v>0</v>
      </c>
      <c r="E6851" s="20">
        <v>0</v>
      </c>
      <c r="F6851" s="38">
        <f>('ANNEXURE B &amp; C'!AU$120)</f>
        <v>0</v>
      </c>
      <c r="G6851" s="9" t="str">
        <f t="shared" si="212"/>
        <v/>
      </c>
      <c r="H6851" s="52" t="str">
        <f t="shared" si="213"/>
        <v/>
      </c>
    </row>
    <row r="6852" spans="1:8" ht="15.75" thickBot="1">
      <c r="A6852" s="48" t="str">
        <f>('ANNEXURE B &amp; C'!AU$3)</f>
        <v>440501</v>
      </c>
      <c r="B6852" s="4">
        <v>1109995</v>
      </c>
      <c r="C6852" s="4" t="s">
        <v>105</v>
      </c>
      <c r="D6852" s="40">
        <v>0</v>
      </c>
      <c r="E6852" s="40">
        <v>0</v>
      </c>
      <c r="F6852" s="40">
        <f>SUM(F6848:F6851)</f>
        <v>0</v>
      </c>
      <c r="G6852" s="9" t="str">
        <f t="shared" si="212"/>
        <v/>
      </c>
      <c r="H6852" s="52" t="str">
        <f t="shared" si="213"/>
        <v/>
      </c>
    </row>
    <row r="6853" spans="1:8" ht="15.75" thickTop="1">
      <c r="B6853" s="1"/>
      <c r="C6853" s="1"/>
      <c r="D6853" s="31"/>
      <c r="E6853" s="31"/>
      <c r="F6853" s="31"/>
      <c r="G6853" s="9" t="str">
        <f t="shared" si="212"/>
        <v/>
      </c>
      <c r="H6853" s="52" t="str">
        <f t="shared" si="213"/>
        <v/>
      </c>
    </row>
    <row r="6854" spans="1:8">
      <c r="A6854" s="48" t="str">
        <f>('ANNEXURE B &amp; C'!AU$3)</f>
        <v>440501</v>
      </c>
      <c r="B6854" s="1">
        <v>1120000</v>
      </c>
      <c r="C6854" s="1" t="s">
        <v>106</v>
      </c>
      <c r="D6854" s="31"/>
      <c r="E6854" s="31"/>
      <c r="F6854" s="31"/>
      <c r="G6854" s="9" t="str">
        <f t="shared" si="212"/>
        <v/>
      </c>
      <c r="H6854" s="52" t="str">
        <f t="shared" si="213"/>
        <v/>
      </c>
    </row>
    <row r="6855" spans="1:8">
      <c r="A6855" s="48" t="str">
        <f>('ANNEXURE B &amp; C'!AU$3)</f>
        <v>440501</v>
      </c>
      <c r="B6855" s="2">
        <v>1120300</v>
      </c>
      <c r="C6855" s="2" t="s">
        <v>106</v>
      </c>
      <c r="D6855" s="20">
        <v>0</v>
      </c>
      <c r="E6855" s="20">
        <v>0</v>
      </c>
      <c r="F6855" s="38">
        <f>('ANNEXURE B &amp; C'!AU$124)</f>
        <v>0</v>
      </c>
      <c r="G6855" s="9" t="str">
        <f t="shared" si="212"/>
        <v/>
      </c>
      <c r="H6855" s="52" t="str">
        <f t="shared" si="213"/>
        <v/>
      </c>
    </row>
    <row r="6856" spans="1:8" ht="15.75" thickBot="1">
      <c r="A6856" s="48" t="str">
        <f>('ANNEXURE B &amp; C'!AU$3)</f>
        <v>440501</v>
      </c>
      <c r="B6856" s="4">
        <v>1129990</v>
      </c>
      <c r="C6856" s="4" t="s">
        <v>107</v>
      </c>
      <c r="D6856" s="40">
        <v>0</v>
      </c>
      <c r="E6856" s="40">
        <v>0</v>
      </c>
      <c r="F6856" s="40">
        <f>SUM(F6854:F6855)</f>
        <v>0</v>
      </c>
      <c r="G6856" s="9" t="str">
        <f t="shared" si="212"/>
        <v/>
      </c>
      <c r="H6856" s="52" t="str">
        <f t="shared" si="213"/>
        <v/>
      </c>
    </row>
    <row r="6857" spans="1:8" ht="15.75" thickTop="1">
      <c r="B6857" s="1"/>
      <c r="C6857" s="1"/>
      <c r="D6857" s="31"/>
      <c r="E6857" s="31"/>
      <c r="F6857" s="31"/>
      <c r="G6857" s="9" t="str">
        <f t="shared" si="212"/>
        <v/>
      </c>
      <c r="H6857" s="52" t="str">
        <f t="shared" si="213"/>
        <v/>
      </c>
    </row>
    <row r="6858" spans="1:8">
      <c r="A6858" s="48" t="str">
        <f>('ANNEXURE B &amp; C'!AU$3)</f>
        <v>440501</v>
      </c>
      <c r="B6858" s="1">
        <v>1130000</v>
      </c>
      <c r="C6858" s="1" t="s">
        <v>108</v>
      </c>
      <c r="D6858" s="31"/>
      <c r="E6858" s="31"/>
      <c r="F6858" s="31"/>
      <c r="G6858" s="9" t="str">
        <f t="shared" ref="G6858:G6921" si="214">IF(E6858&lt;0.01,"",IF(E6858&gt;F6858,"BUDGET ERROR - INSUFICIENT",""))</f>
        <v/>
      </c>
      <c r="H6858" s="52" t="str">
        <f t="shared" ref="H6858:H6921" si="215">IF(F6858&lt;0.1,"",IF(D6858=0,"NO ORIGINAL BUDGET",(F6858-D6858)/D6858))</f>
        <v/>
      </c>
    </row>
    <row r="6859" spans="1:8">
      <c r="A6859" s="48" t="str">
        <f>('ANNEXURE B &amp; C'!AU$3)</f>
        <v>440501</v>
      </c>
      <c r="B6859" s="2">
        <v>1130200</v>
      </c>
      <c r="C6859" s="2" t="s">
        <v>109</v>
      </c>
      <c r="D6859" s="20">
        <v>0</v>
      </c>
      <c r="E6859" s="20">
        <v>0</v>
      </c>
      <c r="F6859" s="38">
        <f>('ANNEXURE B &amp; C'!AU$128)</f>
        <v>0</v>
      </c>
      <c r="G6859" s="9" t="str">
        <f t="shared" si="214"/>
        <v/>
      </c>
      <c r="H6859" s="52" t="str">
        <f t="shared" si="215"/>
        <v/>
      </c>
    </row>
    <row r="6860" spans="1:8">
      <c r="A6860" s="48" t="str">
        <f>('ANNEXURE B &amp; C'!AU$3)</f>
        <v>440501</v>
      </c>
      <c r="B6860" s="2">
        <v>1130201</v>
      </c>
      <c r="C6860" s="2" t="s">
        <v>110</v>
      </c>
      <c r="D6860" s="20">
        <v>0</v>
      </c>
      <c r="E6860" s="20">
        <v>0</v>
      </c>
      <c r="F6860" s="38">
        <f>('ANNEXURE B &amp; C'!AU$129)</f>
        <v>0</v>
      </c>
      <c r="G6860" s="9" t="str">
        <f t="shared" si="214"/>
        <v/>
      </c>
      <c r="H6860" s="52" t="str">
        <f t="shared" si="215"/>
        <v/>
      </c>
    </row>
    <row r="6861" spans="1:8" ht="15.75" thickBot="1">
      <c r="A6861" s="48" t="str">
        <f>('ANNEXURE B &amp; C'!AU$3)</f>
        <v>440501</v>
      </c>
      <c r="B6861" s="4">
        <v>1139995</v>
      </c>
      <c r="C6861" s="4" t="s">
        <v>111</v>
      </c>
      <c r="D6861" s="40">
        <v>0</v>
      </c>
      <c r="E6861" s="40">
        <v>0</v>
      </c>
      <c r="F6861" s="40">
        <f>SUM(F6858:F6860)</f>
        <v>0</v>
      </c>
      <c r="G6861" s="9" t="str">
        <f t="shared" si="214"/>
        <v/>
      </c>
      <c r="H6861" s="52" t="str">
        <f t="shared" si="215"/>
        <v/>
      </c>
    </row>
    <row r="6862" spans="1:8" ht="15.75" thickTop="1">
      <c r="B6862" s="1"/>
      <c r="C6862" s="1"/>
      <c r="D6862" s="31"/>
      <c r="E6862" s="31"/>
      <c r="F6862" s="31"/>
      <c r="G6862" s="9" t="str">
        <f t="shared" si="214"/>
        <v/>
      </c>
      <c r="H6862" s="52" t="str">
        <f t="shared" si="215"/>
        <v/>
      </c>
    </row>
    <row r="6863" spans="1:8" ht="15.75" thickBot="1">
      <c r="A6863" s="48" t="str">
        <f>('ANNEXURE B &amp; C'!AU$3)</f>
        <v>440501</v>
      </c>
      <c r="B6863" s="5">
        <v>1199998</v>
      </c>
      <c r="C6863" s="5" t="s">
        <v>112</v>
      </c>
      <c r="D6863" s="41">
        <v>2029726</v>
      </c>
      <c r="E6863" s="41">
        <v>1254844.0599999998</v>
      </c>
      <c r="F6863" s="41">
        <f>SUM(F6861+F6856+F6852+F6845+F6773)</f>
        <v>2271299</v>
      </c>
      <c r="G6863" s="9" t="str">
        <f t="shared" si="214"/>
        <v/>
      </c>
      <c r="H6863" s="52">
        <f t="shared" si="215"/>
        <v>0.11901754226925211</v>
      </c>
    </row>
    <row r="6864" spans="1:8">
      <c r="B6864" s="1"/>
      <c r="C6864" s="1"/>
      <c r="D6864" s="31"/>
      <c r="E6864" s="31"/>
      <c r="F6864" s="31"/>
      <c r="G6864" s="9" t="str">
        <f t="shared" si="214"/>
        <v/>
      </c>
      <c r="H6864" s="52" t="str">
        <f t="shared" si="215"/>
        <v/>
      </c>
    </row>
    <row r="6865" spans="1:8">
      <c r="A6865" s="48" t="str">
        <f>('ANNEXURE B &amp; C'!AU$3)</f>
        <v>440501</v>
      </c>
      <c r="B6865" s="1">
        <v>2200000</v>
      </c>
      <c r="C6865" s="1" t="s">
        <v>113</v>
      </c>
      <c r="D6865" s="31"/>
      <c r="E6865" s="31"/>
      <c r="F6865" s="31"/>
      <c r="G6865" s="9" t="str">
        <f t="shared" si="214"/>
        <v/>
      </c>
      <c r="H6865" s="52" t="str">
        <f t="shared" si="215"/>
        <v/>
      </c>
    </row>
    <row r="6866" spans="1:8">
      <c r="B6866" s="1"/>
      <c r="C6866" s="1"/>
      <c r="D6866" s="31"/>
      <c r="E6866" s="31"/>
      <c r="F6866" s="31"/>
      <c r="G6866" s="9" t="str">
        <f t="shared" si="214"/>
        <v/>
      </c>
      <c r="H6866" s="52" t="str">
        <f t="shared" si="215"/>
        <v/>
      </c>
    </row>
    <row r="6867" spans="1:8">
      <c r="A6867" s="48" t="str">
        <f>('ANNEXURE B &amp; C'!AU$3)</f>
        <v>440501</v>
      </c>
      <c r="B6867" s="1">
        <v>2230000</v>
      </c>
      <c r="C6867" s="1" t="s">
        <v>114</v>
      </c>
      <c r="D6867" s="31"/>
      <c r="E6867" s="31"/>
      <c r="F6867" s="31"/>
      <c r="G6867" s="9" t="str">
        <f t="shared" si="214"/>
        <v/>
      </c>
      <c r="H6867" s="52" t="str">
        <f t="shared" si="215"/>
        <v/>
      </c>
    </row>
    <row r="6868" spans="1:8">
      <c r="A6868" s="48" t="str">
        <f>('ANNEXURE B &amp; C'!AU$3)</f>
        <v>440501</v>
      </c>
      <c r="B6868" s="2">
        <v>2231202</v>
      </c>
      <c r="C6868" s="2" t="s">
        <v>115</v>
      </c>
      <c r="D6868" s="20">
        <v>0</v>
      </c>
      <c r="E6868" s="20">
        <v>0</v>
      </c>
      <c r="F6868" s="38">
        <f>('ANNEXURE B &amp; C'!AU$137)</f>
        <v>0</v>
      </c>
      <c r="G6868" s="9" t="str">
        <f t="shared" si="214"/>
        <v/>
      </c>
      <c r="H6868" s="52" t="str">
        <f t="shared" si="215"/>
        <v/>
      </c>
    </row>
    <row r="6869" spans="1:8">
      <c r="A6869" s="48" t="str">
        <f>('ANNEXURE B &amp; C'!AU$3)</f>
        <v>440501</v>
      </c>
      <c r="B6869" s="2">
        <v>2231900</v>
      </c>
      <c r="C6869" s="2" t="s">
        <v>116</v>
      </c>
      <c r="D6869" s="20">
        <v>0</v>
      </c>
      <c r="E6869" s="20">
        <v>0</v>
      </c>
      <c r="F6869" s="38">
        <f>('ANNEXURE B &amp; C'!AU$138)</f>
        <v>0</v>
      </c>
      <c r="G6869" s="9" t="str">
        <f t="shared" si="214"/>
        <v/>
      </c>
      <c r="H6869" s="52" t="str">
        <f t="shared" si="215"/>
        <v/>
      </c>
    </row>
    <row r="6870" spans="1:8">
      <c r="A6870" s="48" t="str">
        <f>('ANNEXURE B &amp; C'!AU$3)</f>
        <v>440501</v>
      </c>
      <c r="B6870" s="3">
        <v>2239995</v>
      </c>
      <c r="C6870" s="3" t="s">
        <v>117</v>
      </c>
      <c r="D6870" s="39">
        <v>0</v>
      </c>
      <c r="E6870" s="39">
        <v>0</v>
      </c>
      <c r="F6870" s="39">
        <f>SUM(F6868:F6869)</f>
        <v>0</v>
      </c>
      <c r="G6870" s="9" t="str">
        <f t="shared" si="214"/>
        <v/>
      </c>
      <c r="H6870" s="52" t="str">
        <f t="shared" si="215"/>
        <v/>
      </c>
    </row>
    <row r="6871" spans="1:8">
      <c r="B6871" s="1"/>
      <c r="C6871" s="1"/>
      <c r="D6871" s="31"/>
      <c r="E6871" s="31"/>
      <c r="F6871" s="31"/>
      <c r="G6871" s="9" t="str">
        <f t="shared" si="214"/>
        <v/>
      </c>
      <c r="H6871" s="52" t="str">
        <f t="shared" si="215"/>
        <v/>
      </c>
    </row>
    <row r="6872" spans="1:8">
      <c r="A6872" s="48" t="str">
        <f>('ANNEXURE B &amp; C'!AU$3)</f>
        <v>440501</v>
      </c>
      <c r="B6872" s="1">
        <v>2240000</v>
      </c>
      <c r="C6872" s="1" t="s">
        <v>118</v>
      </c>
      <c r="D6872" s="31"/>
      <c r="E6872" s="31"/>
      <c r="F6872" s="31"/>
      <c r="G6872" s="9" t="str">
        <f t="shared" si="214"/>
        <v/>
      </c>
      <c r="H6872" s="52" t="str">
        <f t="shared" si="215"/>
        <v/>
      </c>
    </row>
    <row r="6873" spans="1:8">
      <c r="A6873" s="48" t="str">
        <f>('ANNEXURE B &amp; C'!AU$3)</f>
        <v>440501</v>
      </c>
      <c r="B6873" s="2">
        <v>2240001</v>
      </c>
      <c r="C6873" s="2" t="s">
        <v>119</v>
      </c>
      <c r="D6873" s="20">
        <v>0</v>
      </c>
      <c r="E6873" s="20">
        <v>0</v>
      </c>
      <c r="F6873" s="38">
        <f>('ANNEXURE B &amp; C'!AU$142)</f>
        <v>0</v>
      </c>
      <c r="G6873" s="9" t="str">
        <f t="shared" si="214"/>
        <v/>
      </c>
      <c r="H6873" s="52" t="str">
        <f t="shared" si="215"/>
        <v/>
      </c>
    </row>
    <row r="6874" spans="1:8">
      <c r="A6874" s="48" t="str">
        <f>('ANNEXURE B &amp; C'!AU$3)</f>
        <v>440501</v>
      </c>
      <c r="B6874" s="2">
        <v>2240002</v>
      </c>
      <c r="C6874" s="2" t="s">
        <v>120</v>
      </c>
      <c r="D6874" s="20">
        <v>0</v>
      </c>
      <c r="E6874" s="20">
        <v>0</v>
      </c>
      <c r="F6874" s="38">
        <f>('ANNEXURE B &amp; C'!AU$143)</f>
        <v>0</v>
      </c>
      <c r="G6874" s="9" t="str">
        <f t="shared" si="214"/>
        <v/>
      </c>
      <c r="H6874" s="52" t="str">
        <f t="shared" si="215"/>
        <v/>
      </c>
    </row>
    <row r="6875" spans="1:8">
      <c r="A6875" s="48" t="str">
        <f>('ANNEXURE B &amp; C'!AU$3)</f>
        <v>440501</v>
      </c>
      <c r="B6875" s="2">
        <v>2240400</v>
      </c>
      <c r="C6875" s="2" t="s">
        <v>121</v>
      </c>
      <c r="D6875" s="20">
        <v>0</v>
      </c>
      <c r="E6875" s="20">
        <v>0</v>
      </c>
      <c r="F6875" s="38">
        <f>('ANNEXURE B &amp; C'!AU$144)</f>
        <v>0</v>
      </c>
      <c r="G6875" s="9" t="str">
        <f t="shared" si="214"/>
        <v/>
      </c>
      <c r="H6875" s="52" t="str">
        <f t="shared" si="215"/>
        <v/>
      </c>
    </row>
    <row r="6876" spans="1:8">
      <c r="A6876" s="48" t="str">
        <f>('ANNEXURE B &amp; C'!AU$3)</f>
        <v>440501</v>
      </c>
      <c r="B6876" s="2">
        <v>2240500</v>
      </c>
      <c r="C6876" s="2" t="s">
        <v>122</v>
      </c>
      <c r="D6876" s="20">
        <v>0</v>
      </c>
      <c r="E6876" s="20">
        <v>0</v>
      </c>
      <c r="F6876" s="38">
        <f>('ANNEXURE B &amp; C'!AU$145)</f>
        <v>0</v>
      </c>
      <c r="G6876" s="9" t="str">
        <f t="shared" si="214"/>
        <v/>
      </c>
      <c r="H6876" s="52" t="str">
        <f t="shared" si="215"/>
        <v/>
      </c>
    </row>
    <row r="6877" spans="1:8">
      <c r="A6877" s="48" t="str">
        <f>('ANNEXURE B &amp; C'!AU$3)</f>
        <v>440501</v>
      </c>
      <c r="B6877" s="3">
        <v>2249995</v>
      </c>
      <c r="C6877" s="3" t="s">
        <v>123</v>
      </c>
      <c r="D6877" s="39">
        <v>0</v>
      </c>
      <c r="E6877" s="39">
        <v>0</v>
      </c>
      <c r="F6877" s="39">
        <f>SUM(F6873:F6876)</f>
        <v>0</v>
      </c>
      <c r="G6877" s="9" t="str">
        <f t="shared" si="214"/>
        <v/>
      </c>
      <c r="H6877" s="52" t="str">
        <f t="shared" si="215"/>
        <v/>
      </c>
    </row>
    <row r="6878" spans="1:8">
      <c r="B6878" s="1"/>
      <c r="C6878" s="1"/>
      <c r="D6878" s="31"/>
      <c r="E6878" s="31"/>
      <c r="F6878" s="31"/>
      <c r="G6878" s="9" t="str">
        <f t="shared" si="214"/>
        <v/>
      </c>
      <c r="H6878" s="52" t="str">
        <f t="shared" si="215"/>
        <v/>
      </c>
    </row>
    <row r="6879" spans="1:8">
      <c r="A6879" s="48" t="str">
        <f>('ANNEXURE B &amp; C'!AU$3)</f>
        <v>440501</v>
      </c>
      <c r="B6879" s="1">
        <v>2260000</v>
      </c>
      <c r="C6879" s="1" t="s">
        <v>124</v>
      </c>
      <c r="D6879" s="31"/>
      <c r="E6879" s="31"/>
      <c r="F6879" s="31"/>
      <c r="G6879" s="9" t="str">
        <f t="shared" si="214"/>
        <v/>
      </c>
      <c r="H6879" s="52" t="str">
        <f t="shared" si="215"/>
        <v/>
      </c>
    </row>
    <row r="6880" spans="1:8">
      <c r="A6880" s="48" t="str">
        <f>('ANNEXURE B &amp; C'!AU$3)</f>
        <v>440501</v>
      </c>
      <c r="B6880" s="2">
        <v>2260806</v>
      </c>
      <c r="C6880" s="2" t="s">
        <v>125</v>
      </c>
      <c r="D6880" s="20">
        <v>0</v>
      </c>
      <c r="E6880" s="20">
        <v>0</v>
      </c>
      <c r="F6880" s="38">
        <f>('ANNEXURE B &amp; C'!AU$149)</f>
        <v>0</v>
      </c>
      <c r="G6880" s="9" t="str">
        <f t="shared" si="214"/>
        <v/>
      </c>
      <c r="H6880" s="52" t="str">
        <f t="shared" si="215"/>
        <v/>
      </c>
    </row>
    <row r="6881" spans="1:8">
      <c r="A6881" s="48" t="str">
        <f>('ANNEXURE B &amp; C'!AU$3)</f>
        <v>440501</v>
      </c>
      <c r="B6881" s="2">
        <v>2260808</v>
      </c>
      <c r="C6881" s="2" t="s">
        <v>126</v>
      </c>
      <c r="D6881" s="20">
        <v>0</v>
      </c>
      <c r="E6881" s="20">
        <v>0</v>
      </c>
      <c r="F6881" s="38">
        <f>('ANNEXURE B &amp; C'!AU$150)</f>
        <v>0</v>
      </c>
      <c r="G6881" s="9" t="str">
        <f t="shared" si="214"/>
        <v/>
      </c>
      <c r="H6881" s="52" t="str">
        <f t="shared" si="215"/>
        <v/>
      </c>
    </row>
    <row r="6882" spans="1:8">
      <c r="A6882" s="48" t="str">
        <f>('ANNEXURE B &amp; C'!AU$3)</f>
        <v>440501</v>
      </c>
      <c r="B6882" s="2">
        <v>2260810</v>
      </c>
      <c r="C6882" s="2" t="s">
        <v>127</v>
      </c>
      <c r="D6882" s="20">
        <v>0</v>
      </c>
      <c r="E6882" s="20">
        <v>0</v>
      </c>
      <c r="F6882" s="38">
        <f>('ANNEXURE B &amp; C'!AU$151)</f>
        <v>0</v>
      </c>
      <c r="G6882" s="9" t="str">
        <f t="shared" si="214"/>
        <v/>
      </c>
      <c r="H6882" s="52" t="str">
        <f t="shared" si="215"/>
        <v/>
      </c>
    </row>
    <row r="6883" spans="1:8">
      <c r="A6883" s="48" t="str">
        <f>('ANNEXURE B &amp; C'!AU$3)</f>
        <v>440501</v>
      </c>
      <c r="B6883" s="3">
        <v>2269995</v>
      </c>
      <c r="C6883" s="3" t="s">
        <v>128</v>
      </c>
      <c r="D6883" s="39">
        <v>0</v>
      </c>
      <c r="E6883" s="39">
        <v>0</v>
      </c>
      <c r="F6883" s="39">
        <f>SUM(F6880:F6882)</f>
        <v>0</v>
      </c>
      <c r="G6883" s="9" t="str">
        <f t="shared" si="214"/>
        <v/>
      </c>
      <c r="H6883" s="52" t="str">
        <f t="shared" si="215"/>
        <v/>
      </c>
    </row>
    <row r="6884" spans="1:8">
      <c r="B6884" s="1"/>
      <c r="C6884" s="1"/>
      <c r="D6884" s="31"/>
      <c r="E6884" s="31"/>
      <c r="F6884" s="31"/>
      <c r="G6884" s="9" t="str">
        <f t="shared" si="214"/>
        <v/>
      </c>
      <c r="H6884" s="52" t="str">
        <f t="shared" si="215"/>
        <v/>
      </c>
    </row>
    <row r="6885" spans="1:8">
      <c r="A6885" s="48" t="str">
        <f>('ANNEXURE B &amp; C'!AU$3)</f>
        <v>440501</v>
      </c>
      <c r="B6885" s="1">
        <v>2270000</v>
      </c>
      <c r="C6885" s="1" t="s">
        <v>129</v>
      </c>
      <c r="D6885" s="31"/>
      <c r="E6885" s="31"/>
      <c r="F6885" s="31"/>
      <c r="G6885" s="9" t="str">
        <f t="shared" si="214"/>
        <v/>
      </c>
      <c r="H6885" s="52" t="str">
        <f t="shared" si="215"/>
        <v/>
      </c>
    </row>
    <row r="6886" spans="1:8">
      <c r="A6886" s="48" t="str">
        <f>('ANNEXURE B &amp; C'!AU$3)</f>
        <v>440501</v>
      </c>
      <c r="B6886" s="2">
        <v>2271701</v>
      </c>
      <c r="C6886" s="2" t="s">
        <v>130</v>
      </c>
      <c r="D6886" s="20">
        <v>0</v>
      </c>
      <c r="E6886" s="20">
        <v>0</v>
      </c>
      <c r="F6886" s="38">
        <f>('ANNEXURE B &amp; C'!AU$155)</f>
        <v>0</v>
      </c>
      <c r="G6886" s="9" t="str">
        <f t="shared" si="214"/>
        <v/>
      </c>
      <c r="H6886" s="52" t="str">
        <f t="shared" si="215"/>
        <v/>
      </c>
    </row>
    <row r="6887" spans="1:8">
      <c r="A6887" s="48" t="str">
        <f>('ANNEXURE B &amp; C'!AU$3)</f>
        <v>440501</v>
      </c>
      <c r="B6887" s="2">
        <v>2271702</v>
      </c>
      <c r="C6887" s="2" t="s">
        <v>131</v>
      </c>
      <c r="D6887" s="20">
        <v>0</v>
      </c>
      <c r="E6887" s="20">
        <v>0</v>
      </c>
      <c r="F6887" s="38">
        <f>('ANNEXURE B &amp; C'!AU$156)</f>
        <v>0</v>
      </c>
      <c r="G6887" s="9" t="str">
        <f t="shared" si="214"/>
        <v/>
      </c>
      <c r="H6887" s="52" t="str">
        <f t="shared" si="215"/>
        <v/>
      </c>
    </row>
    <row r="6888" spans="1:8">
      <c r="A6888" s="48" t="str">
        <f>('ANNEXURE B &amp; C'!AU$3)</f>
        <v>440501</v>
      </c>
      <c r="B6888" s="2">
        <v>2271703</v>
      </c>
      <c r="C6888" s="2" t="s">
        <v>132</v>
      </c>
      <c r="D6888" s="20">
        <v>0</v>
      </c>
      <c r="E6888" s="20">
        <v>0</v>
      </c>
      <c r="F6888" s="38">
        <f>('ANNEXURE B &amp; C'!AU$157)</f>
        <v>0</v>
      </c>
      <c r="G6888" s="9" t="str">
        <f t="shared" si="214"/>
        <v/>
      </c>
      <c r="H6888" s="52" t="str">
        <f t="shared" si="215"/>
        <v/>
      </c>
    </row>
    <row r="6889" spans="1:8">
      <c r="A6889" s="48" t="str">
        <f>('ANNEXURE B &amp; C'!AU$3)</f>
        <v>440501</v>
      </c>
      <c r="B6889" s="2">
        <v>2271704</v>
      </c>
      <c r="C6889" s="2" t="s">
        <v>133</v>
      </c>
      <c r="D6889" s="20">
        <v>0</v>
      </c>
      <c r="E6889" s="20">
        <v>0</v>
      </c>
      <c r="F6889" s="38">
        <f>('ANNEXURE B &amp; C'!AU$158)</f>
        <v>0</v>
      </c>
      <c r="G6889" s="9" t="str">
        <f t="shared" si="214"/>
        <v/>
      </c>
      <c r="H6889" s="52" t="str">
        <f t="shared" si="215"/>
        <v/>
      </c>
    </row>
    <row r="6890" spans="1:8">
      <c r="A6890" s="48" t="str">
        <f>('ANNEXURE B &amp; C'!AU$3)</f>
        <v>440501</v>
      </c>
      <c r="B6890" s="3">
        <v>2279995</v>
      </c>
      <c r="C6890" s="3" t="s">
        <v>134</v>
      </c>
      <c r="D6890" s="35">
        <v>0</v>
      </c>
      <c r="E6890" s="35">
        <v>0</v>
      </c>
      <c r="F6890" s="35">
        <f>SUM(F6886:F6889)</f>
        <v>0</v>
      </c>
      <c r="G6890" s="9" t="str">
        <f t="shared" si="214"/>
        <v/>
      </c>
      <c r="H6890" s="52" t="str">
        <f t="shared" si="215"/>
        <v/>
      </c>
    </row>
    <row r="6891" spans="1:8">
      <c r="B6891" s="1"/>
      <c r="C6891" s="1"/>
      <c r="D6891" s="31"/>
      <c r="E6891" s="31"/>
      <c r="F6891" s="31"/>
      <c r="G6891" s="9" t="str">
        <f t="shared" si="214"/>
        <v/>
      </c>
      <c r="H6891" s="52" t="str">
        <f t="shared" si="215"/>
        <v/>
      </c>
    </row>
    <row r="6892" spans="1:8">
      <c r="A6892" s="48" t="str">
        <f>('ANNEXURE B &amp; C'!AU$3)</f>
        <v>440501</v>
      </c>
      <c r="B6892" s="1">
        <v>2280000</v>
      </c>
      <c r="C6892" s="1" t="s">
        <v>135</v>
      </c>
      <c r="D6892" s="31"/>
      <c r="E6892" s="31"/>
      <c r="F6892" s="31"/>
      <c r="G6892" s="9" t="str">
        <f t="shared" si="214"/>
        <v/>
      </c>
      <c r="H6892" s="52" t="str">
        <f t="shared" si="215"/>
        <v/>
      </c>
    </row>
    <row r="6893" spans="1:8">
      <c r="A6893" s="48" t="str">
        <f>('ANNEXURE B &amp; C'!AU$3)</f>
        <v>440501</v>
      </c>
      <c r="B6893" s="2">
        <v>2280001</v>
      </c>
      <c r="C6893" s="2" t="s">
        <v>136</v>
      </c>
      <c r="D6893" s="20">
        <v>0</v>
      </c>
      <c r="E6893" s="20">
        <v>0</v>
      </c>
      <c r="F6893" s="38">
        <f>('ANNEXURE B &amp; C'!AU$162)</f>
        <v>0</v>
      </c>
      <c r="G6893" s="9" t="str">
        <f t="shared" si="214"/>
        <v/>
      </c>
      <c r="H6893" s="52" t="str">
        <f t="shared" si="215"/>
        <v/>
      </c>
    </row>
    <row r="6894" spans="1:8">
      <c r="A6894" s="48" t="str">
        <f>('ANNEXURE B &amp; C'!AU$3)</f>
        <v>440501</v>
      </c>
      <c r="B6894" s="2">
        <v>2280002</v>
      </c>
      <c r="C6894" s="2" t="s">
        <v>137</v>
      </c>
      <c r="D6894" s="20">
        <v>0</v>
      </c>
      <c r="E6894" s="20">
        <v>0</v>
      </c>
      <c r="F6894" s="38">
        <f>('ANNEXURE B &amp; C'!AU$163)</f>
        <v>0</v>
      </c>
      <c r="G6894" s="9" t="str">
        <f t="shared" si="214"/>
        <v/>
      </c>
      <c r="H6894" s="52" t="str">
        <f t="shared" si="215"/>
        <v/>
      </c>
    </row>
    <row r="6895" spans="1:8">
      <c r="A6895" s="48" t="str">
        <f>('ANNEXURE B &amp; C'!AU$3)</f>
        <v>440501</v>
      </c>
      <c r="B6895" s="3">
        <v>2289995</v>
      </c>
      <c r="C6895" s="3" t="s">
        <v>138</v>
      </c>
      <c r="D6895" s="39">
        <v>0</v>
      </c>
      <c r="E6895" s="39">
        <v>0</v>
      </c>
      <c r="F6895" s="39">
        <f>SUM(F6893:F6894)</f>
        <v>0</v>
      </c>
      <c r="G6895" s="9" t="str">
        <f t="shared" si="214"/>
        <v/>
      </c>
      <c r="H6895" s="52" t="str">
        <f t="shared" si="215"/>
        <v/>
      </c>
    </row>
    <row r="6896" spans="1:8">
      <c r="B6896" s="1"/>
      <c r="C6896" s="1"/>
      <c r="D6896" s="31"/>
      <c r="E6896" s="31"/>
      <c r="F6896" s="31"/>
      <c r="G6896" s="9" t="str">
        <f t="shared" si="214"/>
        <v/>
      </c>
      <c r="H6896" s="52" t="str">
        <f t="shared" si="215"/>
        <v/>
      </c>
    </row>
    <row r="6897" spans="1:8">
      <c r="A6897" s="48" t="str">
        <f>('ANNEXURE B &amp; C'!AU$3)</f>
        <v>440501</v>
      </c>
      <c r="B6897" s="1">
        <v>2300000</v>
      </c>
      <c r="C6897" s="1" t="s">
        <v>139</v>
      </c>
      <c r="D6897" s="31"/>
      <c r="E6897" s="31"/>
      <c r="F6897" s="31"/>
      <c r="G6897" s="9" t="str">
        <f t="shared" si="214"/>
        <v/>
      </c>
      <c r="H6897" s="52" t="str">
        <f t="shared" si="215"/>
        <v/>
      </c>
    </row>
    <row r="6898" spans="1:8">
      <c r="A6898" s="48" t="str">
        <f>('ANNEXURE B &amp; C'!AU$3)</f>
        <v>440501</v>
      </c>
      <c r="B6898" s="2">
        <v>2300001</v>
      </c>
      <c r="C6898" s="2" t="s">
        <v>140</v>
      </c>
      <c r="D6898" s="20">
        <v>0</v>
      </c>
      <c r="E6898" s="20">
        <v>0</v>
      </c>
      <c r="F6898" s="38">
        <f>('ANNEXURE B &amp; C'!AU$167)</f>
        <v>0</v>
      </c>
      <c r="G6898" s="9" t="str">
        <f t="shared" si="214"/>
        <v/>
      </c>
      <c r="H6898" s="52" t="str">
        <f t="shared" si="215"/>
        <v/>
      </c>
    </row>
    <row r="6899" spans="1:8">
      <c r="A6899" s="48" t="str">
        <f>('ANNEXURE B &amp; C'!AU$3)</f>
        <v>440501</v>
      </c>
      <c r="B6899" s="2">
        <v>2300002</v>
      </c>
      <c r="C6899" s="2" t="s">
        <v>141</v>
      </c>
      <c r="D6899" s="20">
        <v>0</v>
      </c>
      <c r="E6899" s="20">
        <v>0</v>
      </c>
      <c r="F6899" s="38">
        <f>('ANNEXURE B &amp; C'!AU$168)</f>
        <v>0</v>
      </c>
      <c r="G6899" s="9" t="str">
        <f t="shared" si="214"/>
        <v/>
      </c>
      <c r="H6899" s="52" t="str">
        <f t="shared" si="215"/>
        <v/>
      </c>
    </row>
    <row r="6900" spans="1:8">
      <c r="A6900" s="48" t="str">
        <f>('ANNEXURE B &amp; C'!AU$3)</f>
        <v>440501</v>
      </c>
      <c r="B6900" s="2">
        <v>2300003</v>
      </c>
      <c r="C6900" s="2" t="s">
        <v>142</v>
      </c>
      <c r="D6900" s="20">
        <v>0</v>
      </c>
      <c r="E6900" s="20">
        <v>0</v>
      </c>
      <c r="F6900" s="38">
        <f>('ANNEXURE B &amp; C'!AU$169)</f>
        <v>0</v>
      </c>
      <c r="G6900" s="9" t="str">
        <f t="shared" si="214"/>
        <v/>
      </c>
      <c r="H6900" s="52" t="str">
        <f t="shared" si="215"/>
        <v/>
      </c>
    </row>
    <row r="6901" spans="1:8">
      <c r="A6901" s="48" t="str">
        <f>('ANNEXURE B &amp; C'!AU$3)</f>
        <v>440501</v>
      </c>
      <c r="B6901" s="2">
        <v>2300204</v>
      </c>
      <c r="C6901" s="2" t="s">
        <v>143</v>
      </c>
      <c r="D6901" s="20">
        <v>0</v>
      </c>
      <c r="E6901" s="20">
        <v>0</v>
      </c>
      <c r="F6901" s="38">
        <f>('ANNEXURE B &amp; C'!AU$170)</f>
        <v>0</v>
      </c>
      <c r="G6901" s="9" t="str">
        <f t="shared" si="214"/>
        <v/>
      </c>
      <c r="H6901" s="52" t="str">
        <f t="shared" si="215"/>
        <v/>
      </c>
    </row>
    <row r="6902" spans="1:8">
      <c r="A6902" s="48" t="str">
        <f>('ANNEXURE B &amp; C'!AU$3)</f>
        <v>440501</v>
      </c>
      <c r="B6902" s="2">
        <v>2300800</v>
      </c>
      <c r="C6902" s="2" t="s">
        <v>144</v>
      </c>
      <c r="D6902" s="20">
        <v>0</v>
      </c>
      <c r="E6902" s="20">
        <v>0</v>
      </c>
      <c r="F6902" s="38">
        <f>('ANNEXURE B &amp; C'!AU$171)</f>
        <v>0</v>
      </c>
      <c r="G6902" s="9" t="str">
        <f t="shared" si="214"/>
        <v/>
      </c>
      <c r="H6902" s="52" t="str">
        <f t="shared" si="215"/>
        <v/>
      </c>
    </row>
    <row r="6903" spans="1:8">
      <c r="A6903" s="48" t="str">
        <f>('ANNEXURE B &amp; C'!AU$3)</f>
        <v>440501</v>
      </c>
      <c r="B6903" s="2">
        <v>2300801</v>
      </c>
      <c r="C6903" s="2" t="s">
        <v>145</v>
      </c>
      <c r="D6903" s="20">
        <v>0</v>
      </c>
      <c r="E6903" s="20">
        <v>0</v>
      </c>
      <c r="F6903" s="38">
        <f>('ANNEXURE B &amp; C'!AU$172)</f>
        <v>0</v>
      </c>
      <c r="G6903" s="9" t="str">
        <f t="shared" si="214"/>
        <v/>
      </c>
      <c r="H6903" s="52" t="str">
        <f t="shared" si="215"/>
        <v/>
      </c>
    </row>
    <row r="6904" spans="1:8">
      <c r="A6904" s="48" t="str">
        <f>('ANNEXURE B &amp; C'!AU$3)</f>
        <v>440501</v>
      </c>
      <c r="B6904" s="2">
        <v>2300803</v>
      </c>
      <c r="C6904" s="2" t="s">
        <v>146</v>
      </c>
      <c r="D6904" s="20">
        <v>0</v>
      </c>
      <c r="E6904" s="20">
        <v>0</v>
      </c>
      <c r="F6904" s="38">
        <f>('ANNEXURE B &amp; C'!AU$173)</f>
        <v>0</v>
      </c>
      <c r="G6904" s="9" t="str">
        <f t="shared" si="214"/>
        <v/>
      </c>
      <c r="H6904" s="52" t="str">
        <f t="shared" si="215"/>
        <v/>
      </c>
    </row>
    <row r="6905" spans="1:8">
      <c r="A6905" s="48" t="str">
        <f>('ANNEXURE B &amp; C'!AU$3)</f>
        <v>440501</v>
      </c>
      <c r="B6905" s="2">
        <v>2301503</v>
      </c>
      <c r="C6905" s="2" t="s">
        <v>147</v>
      </c>
      <c r="D6905" s="20">
        <v>0</v>
      </c>
      <c r="E6905" s="20">
        <v>0</v>
      </c>
      <c r="F6905" s="38">
        <f>('ANNEXURE B &amp; C'!AU$174)</f>
        <v>0</v>
      </c>
      <c r="G6905" s="9" t="str">
        <f t="shared" si="214"/>
        <v/>
      </c>
      <c r="H6905" s="52" t="str">
        <f t="shared" si="215"/>
        <v/>
      </c>
    </row>
    <row r="6906" spans="1:8">
      <c r="A6906" s="48" t="str">
        <f>('ANNEXURE B &amp; C'!AU$3)</f>
        <v>440501</v>
      </c>
      <c r="B6906" s="2">
        <v>2301802</v>
      </c>
      <c r="C6906" s="2" t="s">
        <v>148</v>
      </c>
      <c r="D6906" s="20">
        <v>0</v>
      </c>
      <c r="E6906" s="20">
        <v>0</v>
      </c>
      <c r="F6906" s="38">
        <f>('ANNEXURE B &amp; C'!AU$175)</f>
        <v>0</v>
      </c>
      <c r="G6906" s="9" t="str">
        <f t="shared" si="214"/>
        <v/>
      </c>
      <c r="H6906" s="52" t="str">
        <f t="shared" si="215"/>
        <v/>
      </c>
    </row>
    <row r="6907" spans="1:8">
      <c r="A6907" s="48" t="str">
        <f>('ANNEXURE B &amp; C'!AU$3)</f>
        <v>440501</v>
      </c>
      <c r="B6907" s="2">
        <v>2301803</v>
      </c>
      <c r="C6907" s="2" t="s">
        <v>149</v>
      </c>
      <c r="D6907" s="20">
        <v>0</v>
      </c>
      <c r="E6907" s="20">
        <v>0</v>
      </c>
      <c r="F6907" s="38">
        <f>('ANNEXURE B &amp; C'!AU$176)</f>
        <v>0</v>
      </c>
      <c r="G6907" s="9" t="str">
        <f t="shared" si="214"/>
        <v/>
      </c>
      <c r="H6907" s="52" t="str">
        <f t="shared" si="215"/>
        <v/>
      </c>
    </row>
    <row r="6908" spans="1:8">
      <c r="A6908" s="48" t="str">
        <f>('ANNEXURE B &amp; C'!AU$3)</f>
        <v>440501</v>
      </c>
      <c r="B6908" s="2">
        <v>2301900</v>
      </c>
      <c r="C6908" s="2" t="s">
        <v>150</v>
      </c>
      <c r="D6908" s="20">
        <v>0</v>
      </c>
      <c r="E6908" s="20">
        <v>-514</v>
      </c>
      <c r="F6908" s="38">
        <f>('ANNEXURE B &amp; C'!AU$177)</f>
        <v>-514</v>
      </c>
      <c r="G6908" s="9" t="str">
        <f t="shared" si="214"/>
        <v/>
      </c>
      <c r="H6908" s="52" t="str">
        <f t="shared" si="215"/>
        <v/>
      </c>
    </row>
    <row r="6909" spans="1:8">
      <c r="A6909" s="48" t="str">
        <f>('ANNEXURE B &amp; C'!AU$3)</f>
        <v>440501</v>
      </c>
      <c r="B6909" s="2">
        <v>2301901</v>
      </c>
      <c r="C6909" s="2" t="s">
        <v>151</v>
      </c>
      <c r="D6909" s="20">
        <v>0</v>
      </c>
      <c r="E6909" s="20">
        <v>0</v>
      </c>
      <c r="F6909" s="38">
        <f>('ANNEXURE B &amp; C'!AU$178)</f>
        <v>0</v>
      </c>
      <c r="G6909" s="9" t="str">
        <f t="shared" si="214"/>
        <v/>
      </c>
      <c r="H6909" s="52" t="str">
        <f t="shared" si="215"/>
        <v/>
      </c>
    </row>
    <row r="6910" spans="1:8">
      <c r="A6910" s="48" t="str">
        <f>('ANNEXURE B &amp; C'!AU$3)</f>
        <v>440501</v>
      </c>
      <c r="B6910" s="3">
        <v>2309995</v>
      </c>
      <c r="C6910" s="3" t="s">
        <v>152</v>
      </c>
      <c r="D6910" s="39">
        <v>0</v>
      </c>
      <c r="E6910" s="39">
        <v>-514</v>
      </c>
      <c r="F6910" s="39">
        <f>SUM(F6898:F6909)</f>
        <v>-514</v>
      </c>
      <c r="G6910" s="9" t="str">
        <f t="shared" si="214"/>
        <v/>
      </c>
      <c r="H6910" s="52" t="str">
        <f t="shared" si="215"/>
        <v/>
      </c>
    </row>
    <row r="6911" spans="1:8">
      <c r="B6911" s="1"/>
      <c r="C6911" s="1"/>
      <c r="D6911" s="31"/>
      <c r="E6911" s="31"/>
      <c r="F6911" s="31"/>
      <c r="G6911" s="9" t="str">
        <f t="shared" si="214"/>
        <v/>
      </c>
      <c r="H6911" s="52" t="str">
        <f t="shared" si="215"/>
        <v/>
      </c>
    </row>
    <row r="6912" spans="1:8" ht="15.75" thickBot="1">
      <c r="A6912" s="48" t="str">
        <f>('ANNEXURE B &amp; C'!AU$3)</f>
        <v>440501</v>
      </c>
      <c r="B6912" s="4">
        <v>2359997</v>
      </c>
      <c r="C6912" s="4" t="s">
        <v>153</v>
      </c>
      <c r="D6912" s="40">
        <v>0</v>
      </c>
      <c r="E6912" s="40">
        <v>-514</v>
      </c>
      <c r="F6912" s="40">
        <f>SUM(F6910+F6895+F6890+F6883+F6877+F6870)</f>
        <v>-514</v>
      </c>
      <c r="G6912" s="9" t="str">
        <f t="shared" si="214"/>
        <v/>
      </c>
      <c r="H6912" s="52" t="str">
        <f t="shared" si="215"/>
        <v/>
      </c>
    </row>
    <row r="6913" spans="1:8" ht="15.75" thickTop="1">
      <c r="B6913" s="1"/>
      <c r="C6913" s="1"/>
      <c r="D6913" s="31"/>
      <c r="E6913" s="31"/>
      <c r="F6913" s="31"/>
      <c r="G6913" s="9" t="str">
        <f t="shared" si="214"/>
        <v/>
      </c>
      <c r="H6913" s="52" t="str">
        <f t="shared" si="215"/>
        <v/>
      </c>
    </row>
    <row r="6914" spans="1:8" ht="15.75" thickBot="1">
      <c r="A6914" s="48" t="str">
        <f>('ANNEXURE B &amp; C'!AU$3)</f>
        <v>440501</v>
      </c>
      <c r="B6914" s="5">
        <v>2379995</v>
      </c>
      <c r="C6914" s="5" t="s">
        <v>154</v>
      </c>
      <c r="D6914" s="41">
        <v>0</v>
      </c>
      <c r="E6914" s="41">
        <v>-514</v>
      </c>
      <c r="F6914" s="41">
        <f>SUM(F6912)</f>
        <v>-514</v>
      </c>
      <c r="G6914" s="9" t="str">
        <f t="shared" si="214"/>
        <v/>
      </c>
      <c r="H6914" s="52" t="str">
        <f t="shared" si="215"/>
        <v/>
      </c>
    </row>
    <row r="6915" spans="1:8">
      <c r="B6915" s="1"/>
      <c r="C6915" s="1"/>
      <c r="D6915" s="31"/>
      <c r="E6915" s="31"/>
      <c r="F6915" s="31"/>
      <c r="G6915" s="9" t="str">
        <f t="shared" si="214"/>
        <v/>
      </c>
      <c r="H6915" s="52" t="str">
        <f t="shared" si="215"/>
        <v/>
      </c>
    </row>
    <row r="6916" spans="1:8" ht="15.75" thickBot="1">
      <c r="A6916" s="48" t="str">
        <f>('ANNEXURE B &amp; C'!AU$3)</f>
        <v>440501</v>
      </c>
      <c r="B6916" s="5">
        <v>2459998</v>
      </c>
      <c r="C6916" s="5" t="s">
        <v>155</v>
      </c>
      <c r="D6916" s="41">
        <v>0</v>
      </c>
      <c r="E6916" s="41">
        <v>-514</v>
      </c>
      <c r="F6916" s="41">
        <f>SUM(F6914)</f>
        <v>-514</v>
      </c>
      <c r="G6916" s="9" t="str">
        <f t="shared" si="214"/>
        <v/>
      </c>
      <c r="H6916" s="52" t="str">
        <f t="shared" si="215"/>
        <v/>
      </c>
    </row>
    <row r="6917" spans="1:8">
      <c r="B6917" s="1"/>
      <c r="C6917" s="1"/>
      <c r="D6917" s="31"/>
      <c r="E6917" s="31"/>
      <c r="F6917" s="31"/>
      <c r="G6917" s="9" t="str">
        <f t="shared" si="214"/>
        <v/>
      </c>
      <c r="H6917" s="52" t="str">
        <f t="shared" si="215"/>
        <v/>
      </c>
    </row>
    <row r="6918" spans="1:8">
      <c r="A6918" s="48" t="str">
        <f>('ANNEXURE B &amp; C'!AU$3)</f>
        <v>440501</v>
      </c>
      <c r="B6918" s="1">
        <v>3010000</v>
      </c>
      <c r="C6918" s="1" t="s">
        <v>156</v>
      </c>
      <c r="D6918" s="31"/>
      <c r="E6918" s="31"/>
      <c r="F6918" s="31"/>
      <c r="G6918" s="9" t="str">
        <f t="shared" si="214"/>
        <v/>
      </c>
      <c r="H6918" s="52" t="str">
        <f t="shared" si="215"/>
        <v/>
      </c>
    </row>
    <row r="6919" spans="1:8">
      <c r="A6919" s="48" t="str">
        <f>('ANNEXURE B &amp; C'!AU$3)</f>
        <v>440501</v>
      </c>
      <c r="B6919" s="2">
        <v>3010001</v>
      </c>
      <c r="C6919" s="2" t="s">
        <v>112</v>
      </c>
      <c r="D6919" s="38">
        <v>2029726</v>
      </c>
      <c r="E6919" s="38">
        <v>1254844.0599999998</v>
      </c>
      <c r="F6919" s="38">
        <f>('ANNEXURE B &amp; C'!AU$188)</f>
        <v>2271299</v>
      </c>
      <c r="G6919" s="9" t="str">
        <f t="shared" si="214"/>
        <v/>
      </c>
      <c r="H6919" s="52">
        <f t="shared" si="215"/>
        <v>0.11901754226925211</v>
      </c>
    </row>
    <row r="6920" spans="1:8">
      <c r="A6920" s="48" t="str">
        <f>('ANNEXURE B &amp; C'!AU$3)</f>
        <v>440501</v>
      </c>
      <c r="B6920" s="2">
        <v>3010002</v>
      </c>
      <c r="C6920" s="2" t="s">
        <v>155</v>
      </c>
      <c r="D6920" s="38">
        <v>0</v>
      </c>
      <c r="E6920" s="38">
        <v>-514</v>
      </c>
      <c r="F6920" s="38">
        <f>('ANNEXURE B &amp; C'!AU$189)</f>
        <v>-514</v>
      </c>
      <c r="G6920" s="9" t="str">
        <f t="shared" si="214"/>
        <v/>
      </c>
      <c r="H6920" s="52" t="str">
        <f t="shared" si="215"/>
        <v/>
      </c>
    </row>
    <row r="6921" spans="1:8">
      <c r="A6921" s="48" t="str">
        <f>('ANNEXURE B &amp; C'!AU$3)</f>
        <v>440501</v>
      </c>
      <c r="B6921" s="2"/>
      <c r="C6921" s="1" t="s">
        <v>338</v>
      </c>
      <c r="D6921" s="39"/>
      <c r="E6921" s="39"/>
      <c r="F6921" s="39">
        <f>('ANNEXURE B &amp; C'!AU$190)</f>
        <v>0</v>
      </c>
      <c r="G6921" s="9" t="str">
        <f t="shared" si="214"/>
        <v/>
      </c>
      <c r="H6921" s="52" t="str">
        <f t="shared" si="215"/>
        <v/>
      </c>
    </row>
    <row r="6922" spans="1:8" ht="15.75" thickBot="1">
      <c r="A6922" s="48" t="str">
        <f>('ANNEXURE B &amp; C'!AU$3)</f>
        <v>440501</v>
      </c>
      <c r="B6922" s="5">
        <v>3019995</v>
      </c>
      <c r="C6922" s="5" t="s">
        <v>339</v>
      </c>
      <c r="D6922" s="37">
        <v>2029726</v>
      </c>
      <c r="E6922" s="37">
        <v>1254330.0599999998</v>
      </c>
      <c r="F6922" s="37">
        <f>('ANNEXURE B &amp; C'!AU$191)</f>
        <v>2270785</v>
      </c>
      <c r="G6922" s="9" t="str">
        <f t="shared" ref="G6922:G6985" si="216">IF(E6922&lt;0.01,"",IF(E6922&gt;F6922,"BUDGET ERROR - INSUFICIENT",""))</f>
        <v/>
      </c>
      <c r="H6922" s="52">
        <f t="shared" ref="H6922:H6985" si="217">IF(F6922&lt;0.1,"",IF(D6922=0,"NO ORIGINAL BUDGET",(F6922-D6922)/D6922))</f>
        <v>0.1187643061181657</v>
      </c>
    </row>
    <row r="6923" spans="1:8">
      <c r="B6923" s="1"/>
      <c r="C6923" s="1"/>
      <c r="D6923" s="31"/>
      <c r="E6923" s="31"/>
      <c r="F6923" s="31"/>
      <c r="G6923" s="9" t="str">
        <f t="shared" si="216"/>
        <v/>
      </c>
      <c r="H6923" s="52" t="str">
        <f t="shared" si="217"/>
        <v/>
      </c>
    </row>
    <row r="6924" spans="1:8">
      <c r="A6924" s="48" t="str">
        <f>('ANNEXURE B &amp; C'!AU$3)</f>
        <v>440501</v>
      </c>
      <c r="B6924" s="1">
        <v>4030000</v>
      </c>
      <c r="C6924" s="1" t="s">
        <v>157</v>
      </c>
      <c r="D6924" s="31"/>
      <c r="E6924" s="31"/>
      <c r="F6924" s="31"/>
      <c r="G6924" s="9" t="str">
        <f t="shared" si="216"/>
        <v/>
      </c>
      <c r="H6924" s="52" t="str">
        <f t="shared" si="217"/>
        <v/>
      </c>
    </row>
    <row r="6925" spans="1:8">
      <c r="A6925" s="48" t="str">
        <f>('ANNEXURE B &amp; C'!AU$3)</f>
        <v>440501</v>
      </c>
      <c r="B6925" s="2">
        <v>4030001</v>
      </c>
      <c r="C6925" s="2" t="s">
        <v>158</v>
      </c>
      <c r="D6925" s="20">
        <v>50000</v>
      </c>
      <c r="E6925" s="20">
        <v>0</v>
      </c>
      <c r="F6925" s="38">
        <f>('ANNEXURE B &amp; C'!AU$194)</f>
        <v>0</v>
      </c>
      <c r="G6925" s="9" t="str">
        <f t="shared" si="216"/>
        <v/>
      </c>
      <c r="H6925" s="52" t="str">
        <f t="shared" si="217"/>
        <v/>
      </c>
    </row>
    <row r="6926" spans="1:8">
      <c r="A6926" s="48" t="str">
        <f>('ANNEXURE B &amp; C'!AU$3)</f>
        <v>440501</v>
      </c>
      <c r="B6926" s="2">
        <v>4030002</v>
      </c>
      <c r="C6926" s="2" t="s">
        <v>159</v>
      </c>
      <c r="D6926" s="20">
        <v>40000</v>
      </c>
      <c r="E6926" s="20">
        <v>3377.19</v>
      </c>
      <c r="F6926" s="38">
        <f>('ANNEXURE B &amp; C'!AU$195)</f>
        <v>40000</v>
      </c>
      <c r="G6926" s="9">
        <v>24000</v>
      </c>
      <c r="H6926" s="52">
        <f t="shared" si="217"/>
        <v>0</v>
      </c>
    </row>
    <row r="6927" spans="1:8">
      <c r="A6927" s="48" t="str">
        <f>('ANNEXURE B &amp; C'!AU$3)</f>
        <v>440501</v>
      </c>
      <c r="B6927" s="2">
        <v>4030003</v>
      </c>
      <c r="C6927" s="2" t="s">
        <v>160</v>
      </c>
      <c r="D6927" s="20">
        <v>0</v>
      </c>
      <c r="E6927" s="20">
        <v>0</v>
      </c>
      <c r="F6927" s="38">
        <f>('ANNEXURE B &amp; C'!AU$196)</f>
        <v>0</v>
      </c>
      <c r="G6927" s="9" t="str">
        <f t="shared" si="216"/>
        <v/>
      </c>
      <c r="H6927" s="52" t="str">
        <f t="shared" si="217"/>
        <v/>
      </c>
    </row>
    <row r="6928" spans="1:8">
      <c r="A6928" s="48" t="str">
        <f>('ANNEXURE B &amp; C'!AU$3)</f>
        <v>440501</v>
      </c>
      <c r="B6928" s="2">
        <v>4030004</v>
      </c>
      <c r="C6928" s="2" t="s">
        <v>161</v>
      </c>
      <c r="D6928" s="20">
        <v>0</v>
      </c>
      <c r="E6928" s="20">
        <v>0</v>
      </c>
      <c r="F6928" s="38">
        <f>('ANNEXURE B &amp; C'!AU$197)</f>
        <v>0</v>
      </c>
      <c r="G6928" s="9" t="str">
        <f t="shared" si="216"/>
        <v/>
      </c>
      <c r="H6928" s="52" t="str">
        <f t="shared" si="217"/>
        <v/>
      </c>
    </row>
    <row r="6929" spans="1:8">
      <c r="A6929" s="48" t="str">
        <f>('ANNEXURE B &amp; C'!AU$3)</f>
        <v>440501</v>
      </c>
      <c r="B6929" s="2">
        <v>4030005</v>
      </c>
      <c r="C6929" s="2" t="s">
        <v>162</v>
      </c>
      <c r="D6929" s="20">
        <v>0</v>
      </c>
      <c r="E6929" s="20">
        <v>0</v>
      </c>
      <c r="F6929" s="38">
        <f>('ANNEXURE B &amp; C'!AU$198)</f>
        <v>0</v>
      </c>
      <c r="G6929" s="9" t="str">
        <f t="shared" si="216"/>
        <v/>
      </c>
      <c r="H6929" s="52" t="str">
        <f t="shared" si="217"/>
        <v/>
      </c>
    </row>
    <row r="6930" spans="1:8" ht="15.75" thickBot="1">
      <c r="A6930" s="48" t="str">
        <f>('ANNEXURE B &amp; C'!AU$3)</f>
        <v>440501</v>
      </c>
      <c r="B6930" s="3">
        <v>4039995</v>
      </c>
      <c r="C6930" s="3" t="s">
        <v>163</v>
      </c>
      <c r="D6930" s="42">
        <v>90000</v>
      </c>
      <c r="E6930" s="36">
        <v>3377.19</v>
      </c>
      <c r="F6930" s="43">
        <f>SUM(F6925:F6929)</f>
        <v>40000</v>
      </c>
      <c r="G6930" s="9" t="str">
        <f t="shared" si="216"/>
        <v/>
      </c>
      <c r="H6930" s="52">
        <f t="shared" si="217"/>
        <v>-0.55555555555555558</v>
      </c>
    </row>
    <row r="6931" spans="1:8" ht="15.75" thickTop="1">
      <c r="B6931" s="2"/>
      <c r="C6931" s="2"/>
      <c r="D6931" s="32"/>
      <c r="E6931" s="32"/>
      <c r="G6931" s="9" t="str">
        <f t="shared" si="216"/>
        <v/>
      </c>
      <c r="H6931" s="52" t="str">
        <f t="shared" si="217"/>
        <v/>
      </c>
    </row>
    <row r="6932" spans="1:8">
      <c r="A6932" s="48" t="str">
        <f>('ANNEXURE B &amp; C'!AU$3)</f>
        <v>440501</v>
      </c>
      <c r="B6932" s="1">
        <v>4030000</v>
      </c>
      <c r="C6932" s="1" t="s">
        <v>164</v>
      </c>
      <c r="D6932" s="31"/>
      <c r="E6932" s="31"/>
      <c r="F6932" s="31"/>
      <c r="G6932" s="9" t="str">
        <f t="shared" si="216"/>
        <v/>
      </c>
      <c r="H6932" s="52" t="str">
        <f t="shared" si="217"/>
        <v/>
      </c>
    </row>
    <row r="6933" spans="1:8">
      <c r="A6933" s="48" t="str">
        <f>('ANNEXURE B &amp; C'!AU$3)</f>
        <v>440501</v>
      </c>
      <c r="B6933" s="2">
        <v>4031001</v>
      </c>
      <c r="C6933" s="2" t="s">
        <v>158</v>
      </c>
      <c r="D6933" s="20">
        <v>0</v>
      </c>
      <c r="E6933" s="20">
        <v>0</v>
      </c>
      <c r="F6933" s="38">
        <f>('ANNEXURE B &amp; C'!AU$202)</f>
        <v>0</v>
      </c>
      <c r="G6933" s="9" t="str">
        <f t="shared" si="216"/>
        <v/>
      </c>
      <c r="H6933" s="52" t="str">
        <f t="shared" si="217"/>
        <v/>
      </c>
    </row>
    <row r="6934" spans="1:8">
      <c r="A6934" s="48" t="str">
        <f>('ANNEXURE B &amp; C'!AU$3)</f>
        <v>440501</v>
      </c>
      <c r="B6934" s="2">
        <v>4031002</v>
      </c>
      <c r="C6934" s="2" t="s">
        <v>159</v>
      </c>
      <c r="D6934" s="20">
        <v>0</v>
      </c>
      <c r="E6934" s="20">
        <v>0</v>
      </c>
      <c r="F6934" s="38">
        <f>('ANNEXURE B &amp; C'!AU$203)</f>
        <v>0</v>
      </c>
      <c r="G6934" s="9" t="str">
        <f t="shared" si="216"/>
        <v/>
      </c>
      <c r="H6934" s="52" t="str">
        <f t="shared" si="217"/>
        <v/>
      </c>
    </row>
    <row r="6935" spans="1:8">
      <c r="A6935" s="48" t="str">
        <f>('ANNEXURE B &amp; C'!AU$3)</f>
        <v>440501</v>
      </c>
      <c r="B6935" s="2">
        <v>4031003</v>
      </c>
      <c r="C6935" s="2" t="s">
        <v>160</v>
      </c>
      <c r="D6935" s="20">
        <v>0</v>
      </c>
      <c r="E6935" s="20">
        <v>0</v>
      </c>
      <c r="F6935" s="38">
        <f>('ANNEXURE B &amp; C'!AU$204)</f>
        <v>0</v>
      </c>
      <c r="G6935" s="9" t="str">
        <f t="shared" si="216"/>
        <v/>
      </c>
      <c r="H6935" s="52" t="str">
        <f t="shared" si="217"/>
        <v/>
      </c>
    </row>
    <row r="6936" spans="1:8">
      <c r="A6936" s="48" t="str">
        <f>('ANNEXURE B &amp; C'!AU$3)</f>
        <v>440501</v>
      </c>
      <c r="B6936" s="2">
        <v>4031004</v>
      </c>
      <c r="C6936" s="2" t="s">
        <v>161</v>
      </c>
      <c r="D6936" s="20">
        <v>0</v>
      </c>
      <c r="E6936" s="20">
        <v>0</v>
      </c>
      <c r="F6936" s="38">
        <f>('ANNEXURE B &amp; C'!AU$205)</f>
        <v>0</v>
      </c>
      <c r="G6936" s="9" t="str">
        <f t="shared" si="216"/>
        <v/>
      </c>
      <c r="H6936" s="52" t="str">
        <f t="shared" si="217"/>
        <v/>
      </c>
    </row>
    <row r="6937" spans="1:8">
      <c r="A6937" s="48" t="str">
        <f>('ANNEXURE B &amp; C'!AU$3)</f>
        <v>440501</v>
      </c>
      <c r="B6937" s="2">
        <v>4031005</v>
      </c>
      <c r="C6937" s="2" t="s">
        <v>162</v>
      </c>
      <c r="D6937" s="20">
        <v>0</v>
      </c>
      <c r="E6937" s="20">
        <v>0</v>
      </c>
      <c r="F6937" s="38">
        <f>('ANNEXURE B &amp; C'!AU$206)</f>
        <v>0</v>
      </c>
      <c r="G6937" s="9" t="str">
        <f t="shared" si="216"/>
        <v/>
      </c>
      <c r="H6937" s="52" t="str">
        <f t="shared" si="217"/>
        <v/>
      </c>
    </row>
    <row r="6938" spans="1:8">
      <c r="A6938" s="48" t="str">
        <f>('ANNEXURE B &amp; C'!AU$3)</f>
        <v>440501</v>
      </c>
      <c r="B6938" s="3">
        <v>4039995</v>
      </c>
      <c r="C6938" s="3" t="s">
        <v>165</v>
      </c>
      <c r="D6938" s="39">
        <v>0</v>
      </c>
      <c r="E6938" s="39">
        <v>0</v>
      </c>
      <c r="F6938" s="39">
        <f>SUM(F6933:F6937)</f>
        <v>0</v>
      </c>
      <c r="G6938" s="9" t="str">
        <f t="shared" si="216"/>
        <v/>
      </c>
      <c r="H6938" s="52" t="str">
        <f t="shared" si="217"/>
        <v/>
      </c>
    </row>
    <row r="6939" spans="1:8">
      <c r="B6939" s="2"/>
      <c r="C6939" s="2"/>
      <c r="D6939" s="32"/>
      <c r="E6939" s="32"/>
      <c r="G6939" s="9" t="str">
        <f t="shared" si="216"/>
        <v/>
      </c>
      <c r="H6939" s="52" t="str">
        <f t="shared" si="217"/>
        <v/>
      </c>
    </row>
    <row r="6940" spans="1:8" ht="15.75" thickBot="1">
      <c r="A6940" s="48" t="str">
        <f>('ANNEXURE B &amp; C'!AU$3)</f>
        <v>440501</v>
      </c>
      <c r="B6940" s="5">
        <v>4039995</v>
      </c>
      <c r="C6940" s="5" t="s">
        <v>166</v>
      </c>
      <c r="D6940" s="41">
        <v>90000</v>
      </c>
      <c r="E6940" s="41">
        <v>3377.19</v>
      </c>
      <c r="F6940" s="41">
        <f>SUM(F6938+F6930)</f>
        <v>40000</v>
      </c>
      <c r="G6940" s="9" t="str">
        <f t="shared" si="216"/>
        <v/>
      </c>
      <c r="H6940" s="52">
        <f t="shared" si="217"/>
        <v>-0.55555555555555558</v>
      </c>
    </row>
    <row r="6941" spans="1:8">
      <c r="G6941" s="9" t="str">
        <f t="shared" si="216"/>
        <v/>
      </c>
      <c r="H6941" s="52" t="str">
        <f t="shared" si="217"/>
        <v/>
      </c>
    </row>
    <row r="6942" spans="1:8">
      <c r="A6942" s="48" t="str">
        <f>('ANNEXURE B &amp; C'!AV$3)</f>
        <v>440502</v>
      </c>
      <c r="B6942" s="1">
        <v>1000000</v>
      </c>
      <c r="C6942" s="1" t="s">
        <v>0</v>
      </c>
      <c r="D6942" s="31"/>
      <c r="E6942" s="31"/>
      <c r="G6942" s="9" t="str">
        <f t="shared" si="216"/>
        <v/>
      </c>
      <c r="H6942" s="52" t="str">
        <f t="shared" si="217"/>
        <v/>
      </c>
    </row>
    <row r="6943" spans="1:8">
      <c r="B6943" s="1"/>
      <c r="C6943" s="1"/>
      <c r="D6943" s="31"/>
      <c r="E6943" s="31"/>
      <c r="G6943" s="9" t="str">
        <f t="shared" si="216"/>
        <v/>
      </c>
      <c r="H6943" s="52" t="str">
        <f t="shared" si="217"/>
        <v/>
      </c>
    </row>
    <row r="6944" spans="1:8">
      <c r="A6944" s="48" t="str">
        <f>('ANNEXURE B &amp; C'!AV$3)</f>
        <v>440502</v>
      </c>
      <c r="B6944" s="1">
        <v>1020000</v>
      </c>
      <c r="C6944" s="1" t="s">
        <v>2</v>
      </c>
      <c r="D6944" s="31"/>
      <c r="E6944" s="31"/>
      <c r="F6944" s="31"/>
      <c r="G6944" s="9" t="str">
        <f t="shared" si="216"/>
        <v/>
      </c>
      <c r="H6944" s="52" t="str">
        <f t="shared" si="217"/>
        <v/>
      </c>
    </row>
    <row r="6945" spans="1:8">
      <c r="A6945" s="48" t="str">
        <f>('ANNEXURE B &amp; C'!AV$3)</f>
        <v>440502</v>
      </c>
      <c r="B6945" s="2">
        <v>1020001</v>
      </c>
      <c r="C6945" s="2" t="s">
        <v>3</v>
      </c>
      <c r="D6945" s="20">
        <v>0</v>
      </c>
      <c r="E6945" s="20">
        <v>0</v>
      </c>
      <c r="F6945" s="38">
        <f>('ANNEXURE B &amp; C'!AV$10)</f>
        <v>0</v>
      </c>
      <c r="G6945" s="9" t="str">
        <f t="shared" si="216"/>
        <v/>
      </c>
      <c r="H6945" s="52" t="str">
        <f t="shared" si="217"/>
        <v/>
      </c>
    </row>
    <row r="6946" spans="1:8">
      <c r="A6946" s="48" t="str">
        <f>('ANNEXURE B &amp; C'!AV$3)</f>
        <v>440502</v>
      </c>
      <c r="B6946" s="2">
        <v>1020002</v>
      </c>
      <c r="C6946" s="2" t="s">
        <v>4</v>
      </c>
      <c r="D6946" s="20">
        <v>1432800</v>
      </c>
      <c r="E6946" s="20">
        <v>725764.3</v>
      </c>
      <c r="F6946" s="38">
        <f>('ANNEXURE B &amp; C'!AV$11)</f>
        <v>1445339</v>
      </c>
      <c r="G6946" s="9" t="str">
        <f t="shared" si="216"/>
        <v/>
      </c>
      <c r="H6946" s="52">
        <f t="shared" si="217"/>
        <v>8.7513958682300386E-3</v>
      </c>
    </row>
    <row r="6947" spans="1:8">
      <c r="A6947" s="48" t="str">
        <f>('ANNEXURE B &amp; C'!AV$3)</f>
        <v>440502</v>
      </c>
      <c r="B6947" s="2">
        <v>1020004</v>
      </c>
      <c r="C6947" s="2" t="s">
        <v>5</v>
      </c>
      <c r="D6947" s="20">
        <v>21000</v>
      </c>
      <c r="E6947" s="20">
        <v>7260</v>
      </c>
      <c r="F6947" s="38">
        <f>('ANNEXURE B &amp; C'!AV$12)</f>
        <v>14520</v>
      </c>
      <c r="G6947" s="9" t="str">
        <f t="shared" si="216"/>
        <v/>
      </c>
      <c r="H6947" s="52">
        <f t="shared" si="217"/>
        <v>-0.30857142857142855</v>
      </c>
    </row>
    <row r="6948" spans="1:8">
      <c r="A6948" s="48" t="str">
        <f>('ANNEXURE B &amp; C'!AV$3)</f>
        <v>440502</v>
      </c>
      <c r="B6948" s="2">
        <v>1020005</v>
      </c>
      <c r="C6948" s="2" t="s">
        <v>6</v>
      </c>
      <c r="D6948" s="20">
        <v>360</v>
      </c>
      <c r="E6948" s="20">
        <v>196.8</v>
      </c>
      <c r="F6948" s="38">
        <f>('ANNEXURE B &amp; C'!AV$13)</f>
        <v>394</v>
      </c>
      <c r="G6948" s="9" t="str">
        <f t="shared" si="216"/>
        <v/>
      </c>
      <c r="H6948" s="52">
        <f t="shared" si="217"/>
        <v>9.4444444444444442E-2</v>
      </c>
    </row>
    <row r="6949" spans="1:8">
      <c r="A6949" s="48" t="str">
        <f>('ANNEXURE B &amp; C'!AV$3)</f>
        <v>440502</v>
      </c>
      <c r="B6949" s="2">
        <v>1020006</v>
      </c>
      <c r="C6949" s="2" t="s">
        <v>7</v>
      </c>
      <c r="D6949" s="20">
        <v>119400</v>
      </c>
      <c r="E6949" s="20">
        <v>83811</v>
      </c>
      <c r="F6949" s="38">
        <f>('ANNEXURE B &amp; C'!AV$14)</f>
        <v>119929</v>
      </c>
      <c r="G6949" s="9" t="str">
        <f t="shared" si="216"/>
        <v/>
      </c>
      <c r="H6949" s="52">
        <f t="shared" si="217"/>
        <v>4.4304857621440532E-3</v>
      </c>
    </row>
    <row r="6950" spans="1:8">
      <c r="A6950" s="48" t="str">
        <f>('ANNEXURE B &amp; C'!AV$3)</f>
        <v>440502</v>
      </c>
      <c r="B6950" s="2">
        <v>1020007</v>
      </c>
      <c r="C6950" s="2" t="s">
        <v>8</v>
      </c>
      <c r="D6950" s="20">
        <v>0</v>
      </c>
      <c r="E6950" s="20">
        <v>55798.49</v>
      </c>
      <c r="F6950" s="38">
        <f>('ANNEXURE B &amp; C'!AV$15)</f>
        <v>75799</v>
      </c>
      <c r="G6950" s="9" t="str">
        <f t="shared" si="216"/>
        <v/>
      </c>
      <c r="H6950" s="52" t="str">
        <f t="shared" si="217"/>
        <v>NO ORIGINAL BUDGET</v>
      </c>
    </row>
    <row r="6951" spans="1:8">
      <c r="A6951" s="48" t="str">
        <f>('ANNEXURE B &amp; C'!AV$3)</f>
        <v>440502</v>
      </c>
      <c r="B6951" s="2">
        <v>1020009</v>
      </c>
      <c r="C6951" s="2" t="s">
        <v>9</v>
      </c>
      <c r="D6951" s="20">
        <v>0</v>
      </c>
      <c r="E6951" s="20">
        <v>0</v>
      </c>
      <c r="F6951" s="38">
        <f>('ANNEXURE B &amp; C'!AV$16)</f>
        <v>0</v>
      </c>
      <c r="G6951" s="9" t="str">
        <f t="shared" si="216"/>
        <v/>
      </c>
      <c r="H6951" s="52" t="str">
        <f t="shared" si="217"/>
        <v/>
      </c>
    </row>
    <row r="6952" spans="1:8">
      <c r="A6952" s="48" t="str">
        <f>('ANNEXURE B &amp; C'!AV$3)</f>
        <v>440502</v>
      </c>
      <c r="B6952" s="2">
        <v>1020010</v>
      </c>
      <c r="C6952" s="2" t="s">
        <v>10</v>
      </c>
      <c r="D6952" s="20">
        <v>0</v>
      </c>
      <c r="E6952" s="20">
        <v>0</v>
      </c>
      <c r="F6952" s="38">
        <f>('ANNEXURE B &amp; C'!AV$17)</f>
        <v>0</v>
      </c>
      <c r="G6952" s="9" t="str">
        <f t="shared" si="216"/>
        <v/>
      </c>
      <c r="H6952" s="52" t="str">
        <f t="shared" si="217"/>
        <v/>
      </c>
    </row>
    <row r="6953" spans="1:8">
      <c r="A6953" s="48" t="str">
        <f>('ANNEXURE B &amp; C'!AV$3)</f>
        <v>440502</v>
      </c>
      <c r="B6953" s="2">
        <v>1020011</v>
      </c>
      <c r="C6953" s="2" t="s">
        <v>11</v>
      </c>
      <c r="D6953" s="20">
        <v>0</v>
      </c>
      <c r="E6953" s="20">
        <v>0</v>
      </c>
      <c r="F6953" s="38">
        <f>('ANNEXURE B &amp; C'!AV$18)</f>
        <v>0</v>
      </c>
      <c r="G6953" s="9" t="str">
        <f t="shared" si="216"/>
        <v/>
      </c>
      <c r="H6953" s="52" t="str">
        <f t="shared" si="217"/>
        <v/>
      </c>
    </row>
    <row r="6954" spans="1:8">
      <c r="A6954" s="48" t="str">
        <f>('ANNEXURE B &amp; C'!AV$3)</f>
        <v>440502</v>
      </c>
      <c r="B6954" s="2">
        <v>1020012</v>
      </c>
      <c r="C6954" s="2" t="s">
        <v>12</v>
      </c>
      <c r="D6954" s="20">
        <v>161082</v>
      </c>
      <c r="E6954" s="20">
        <v>82591.08</v>
      </c>
      <c r="F6954" s="38">
        <f>('ANNEXURE B &amp; C'!AV$19)</f>
        <v>163133</v>
      </c>
      <c r="G6954" s="9" t="str">
        <f t="shared" si="216"/>
        <v/>
      </c>
      <c r="H6954" s="52">
        <f t="shared" si="217"/>
        <v>1.2732645484908307E-2</v>
      </c>
    </row>
    <row r="6955" spans="1:8">
      <c r="A6955" s="48" t="str">
        <f>('ANNEXURE B &amp; C'!AV$3)</f>
        <v>440502</v>
      </c>
      <c r="B6955" s="2">
        <v>1020013</v>
      </c>
      <c r="C6955" s="2" t="s">
        <v>13</v>
      </c>
      <c r="D6955" s="20">
        <v>11292</v>
      </c>
      <c r="E6955" s="20">
        <v>5919.65</v>
      </c>
      <c r="F6955" s="38">
        <f>('ANNEXURE B &amp; C'!AV$20)</f>
        <v>11536</v>
      </c>
      <c r="G6955" s="9" t="str">
        <f t="shared" si="216"/>
        <v/>
      </c>
      <c r="H6955" s="52">
        <f t="shared" si="217"/>
        <v>2.1608218207580587E-2</v>
      </c>
    </row>
    <row r="6956" spans="1:8">
      <c r="A6956" s="48" t="str">
        <f>('ANNEXURE B &amp; C'!AV$3)</f>
        <v>440502</v>
      </c>
      <c r="B6956" s="2">
        <v>1020014</v>
      </c>
      <c r="C6956" s="2" t="s">
        <v>14</v>
      </c>
      <c r="D6956" s="20">
        <v>0</v>
      </c>
      <c r="E6956" s="20">
        <v>0</v>
      </c>
      <c r="F6956" s="38">
        <f>('ANNEXURE B &amp; C'!AV$21)</f>
        <v>0</v>
      </c>
      <c r="G6956" s="9" t="str">
        <f t="shared" si="216"/>
        <v/>
      </c>
      <c r="H6956" s="52" t="str">
        <f t="shared" si="217"/>
        <v/>
      </c>
    </row>
    <row r="6957" spans="1:8" ht="15.75" thickBot="1">
      <c r="A6957" s="48" t="str">
        <f>('ANNEXURE B &amp; C'!AV$3)</f>
        <v>440502</v>
      </c>
      <c r="B6957" s="3">
        <v>1029990</v>
      </c>
      <c r="C6957" s="3" t="s">
        <v>15</v>
      </c>
      <c r="D6957" s="41">
        <v>1745934</v>
      </c>
      <c r="E6957" s="41">
        <v>961341.32000000007</v>
      </c>
      <c r="F6957" s="41">
        <f>SUM(F6945:F6956)</f>
        <v>1830650</v>
      </c>
      <c r="G6957" s="9" t="str">
        <f t="shared" si="216"/>
        <v/>
      </c>
      <c r="H6957" s="52">
        <f t="shared" si="217"/>
        <v>4.8521879979426481E-2</v>
      </c>
    </row>
    <row r="6958" spans="1:8">
      <c r="B6958" s="1"/>
      <c r="C6958" s="1"/>
      <c r="D6958" s="31"/>
      <c r="E6958" s="31"/>
      <c r="F6958" s="31"/>
      <c r="G6958" s="9" t="str">
        <f t="shared" si="216"/>
        <v/>
      </c>
      <c r="H6958" s="52" t="str">
        <f t="shared" si="217"/>
        <v/>
      </c>
    </row>
    <row r="6959" spans="1:8">
      <c r="A6959" s="48" t="str">
        <f>('ANNEXURE B &amp; C'!AV$3)</f>
        <v>440502</v>
      </c>
      <c r="B6959" s="1">
        <v>1030000</v>
      </c>
      <c r="C6959" s="1" t="s">
        <v>16</v>
      </c>
      <c r="D6959" s="31"/>
      <c r="E6959" s="31"/>
      <c r="F6959" s="31"/>
      <c r="G6959" s="9" t="str">
        <f t="shared" si="216"/>
        <v/>
      </c>
      <c r="H6959" s="52" t="str">
        <f t="shared" si="217"/>
        <v/>
      </c>
    </row>
    <row r="6960" spans="1:8">
      <c r="A6960" s="48" t="str">
        <f>('ANNEXURE B &amp; C'!AV$3)</f>
        <v>440502</v>
      </c>
      <c r="B6960" s="2">
        <v>1030001</v>
      </c>
      <c r="C6960" s="2" t="s">
        <v>17</v>
      </c>
      <c r="D6960" s="20">
        <v>28656</v>
      </c>
      <c r="E6960" s="20">
        <v>14391.48</v>
      </c>
      <c r="F6960" s="38">
        <f>('ANNEXURE B &amp; C'!AV$25)</f>
        <v>28784</v>
      </c>
      <c r="G6960" s="9" t="str">
        <f t="shared" si="216"/>
        <v/>
      </c>
      <c r="H6960" s="52">
        <f t="shared" si="217"/>
        <v>4.4667783361250699E-3</v>
      </c>
    </row>
    <row r="6961" spans="1:8">
      <c r="A6961" s="48" t="str">
        <f>('ANNEXURE B &amp; C'!AV$3)</f>
        <v>440502</v>
      </c>
      <c r="B6961" s="2">
        <v>1030002</v>
      </c>
      <c r="C6961" s="2" t="s">
        <v>18</v>
      </c>
      <c r="D6961" s="20">
        <v>160582</v>
      </c>
      <c r="E6961" s="20">
        <v>91210.2</v>
      </c>
      <c r="F6961" s="38">
        <f>('ANNEXURE B &amp; C'!AV$26)</f>
        <v>183069</v>
      </c>
      <c r="G6961" s="9" t="str">
        <f t="shared" si="216"/>
        <v/>
      </c>
      <c r="H6961" s="52">
        <f t="shared" si="217"/>
        <v>0.14003437496107907</v>
      </c>
    </row>
    <row r="6962" spans="1:8">
      <c r="A6962" s="48" t="str">
        <f>('ANNEXURE B &amp; C'!AV$3)</f>
        <v>440502</v>
      </c>
      <c r="B6962" s="2">
        <v>1030003</v>
      </c>
      <c r="C6962" s="2" t="s">
        <v>19</v>
      </c>
      <c r="D6962" s="20">
        <v>296964</v>
      </c>
      <c r="E6962" s="20">
        <v>149140.01999999999</v>
      </c>
      <c r="F6962" s="38">
        <f>('ANNEXURE B &amp; C'!AV$27)</f>
        <v>298282</v>
      </c>
      <c r="G6962" s="9" t="str">
        <f t="shared" si="216"/>
        <v/>
      </c>
      <c r="H6962" s="52">
        <f t="shared" si="217"/>
        <v>4.4382484072143426E-3</v>
      </c>
    </row>
    <row r="6963" spans="1:8">
      <c r="A6963" s="48" t="str">
        <f>('ANNEXURE B &amp; C'!AV$3)</f>
        <v>440502</v>
      </c>
      <c r="B6963" s="2">
        <v>1030004</v>
      </c>
      <c r="C6963" s="2" t="s">
        <v>20</v>
      </c>
      <c r="D6963" s="20">
        <v>0</v>
      </c>
      <c r="E6963" s="20">
        <v>0</v>
      </c>
      <c r="F6963" s="38">
        <f>('ANNEXURE B &amp; C'!AV$28)</f>
        <v>0</v>
      </c>
      <c r="G6963" s="9" t="str">
        <f t="shared" si="216"/>
        <v/>
      </c>
      <c r="H6963" s="52" t="str">
        <f t="shared" si="217"/>
        <v/>
      </c>
    </row>
    <row r="6964" spans="1:8">
      <c r="A6964" s="48" t="str">
        <f>('ANNEXURE B &amp; C'!AV$3)</f>
        <v>440502</v>
      </c>
      <c r="B6964" s="3">
        <v>1039990</v>
      </c>
      <c r="C6964" s="3" t="s">
        <v>21</v>
      </c>
      <c r="D6964" s="39">
        <v>486202</v>
      </c>
      <c r="E6964" s="39">
        <v>254741.69999999998</v>
      </c>
      <c r="F6964" s="39">
        <f>SUM(F6960:F6963)</f>
        <v>510135</v>
      </c>
      <c r="G6964" s="9" t="str">
        <f t="shared" si="216"/>
        <v/>
      </c>
      <c r="H6964" s="52">
        <f t="shared" si="217"/>
        <v>4.9224396444276244E-2</v>
      </c>
    </row>
    <row r="6965" spans="1:8">
      <c r="B6965" s="1"/>
      <c r="C6965" s="1"/>
      <c r="D6965" s="31"/>
      <c r="E6965" s="31"/>
      <c r="F6965" s="31"/>
      <c r="G6965" s="9" t="str">
        <f t="shared" si="216"/>
        <v/>
      </c>
      <c r="H6965" s="52" t="str">
        <f t="shared" si="217"/>
        <v/>
      </c>
    </row>
    <row r="6966" spans="1:8">
      <c r="A6966" s="48" t="str">
        <f>('ANNEXURE B &amp; C'!AV$3)</f>
        <v>440502</v>
      </c>
      <c r="B6966" s="1">
        <v>1040000</v>
      </c>
      <c r="C6966" s="1" t="s">
        <v>22</v>
      </c>
      <c r="D6966" s="31"/>
      <c r="E6966" s="31"/>
      <c r="F6966" s="31"/>
      <c r="G6966" s="9" t="str">
        <f t="shared" si="216"/>
        <v/>
      </c>
      <c r="H6966" s="52" t="str">
        <f t="shared" si="217"/>
        <v/>
      </c>
    </row>
    <row r="6967" spans="1:8">
      <c r="A6967" s="48" t="str">
        <f>('ANNEXURE B &amp; C'!AV$3)</f>
        <v>440502</v>
      </c>
      <c r="B6967" s="2">
        <v>1040001</v>
      </c>
      <c r="C6967" s="2" t="s">
        <v>23</v>
      </c>
      <c r="D6967" s="20">
        <v>0</v>
      </c>
      <c r="E6967" s="20">
        <v>0</v>
      </c>
      <c r="F6967" s="38">
        <f>('ANNEXURE B &amp; C'!AV$32)</f>
        <v>0</v>
      </c>
      <c r="G6967" s="9" t="str">
        <f t="shared" si="216"/>
        <v/>
      </c>
      <c r="H6967" s="52" t="str">
        <f t="shared" si="217"/>
        <v/>
      </c>
    </row>
    <row r="6968" spans="1:8">
      <c r="A6968" s="48" t="str">
        <f>('ANNEXURE B &amp; C'!AV$3)</f>
        <v>440502</v>
      </c>
      <c r="B6968" s="2">
        <v>1040002</v>
      </c>
      <c r="C6968" s="2" t="s">
        <v>24</v>
      </c>
      <c r="D6968" s="20">
        <v>0</v>
      </c>
      <c r="E6968" s="20">
        <v>0</v>
      </c>
      <c r="F6968" s="38">
        <f>('ANNEXURE B &amp; C'!AV$33)</f>
        <v>0</v>
      </c>
      <c r="G6968" s="9" t="str">
        <f t="shared" si="216"/>
        <v/>
      </c>
      <c r="H6968" s="52" t="str">
        <f t="shared" si="217"/>
        <v/>
      </c>
    </row>
    <row r="6969" spans="1:8">
      <c r="A6969" s="48" t="str">
        <f>('ANNEXURE B &amp; C'!AV$3)</f>
        <v>440502</v>
      </c>
      <c r="B6969" s="2">
        <v>1040003</v>
      </c>
      <c r="C6969" s="2" t="s">
        <v>25</v>
      </c>
      <c r="D6969" s="20">
        <v>0</v>
      </c>
      <c r="E6969" s="20">
        <v>0</v>
      </c>
      <c r="F6969" s="38">
        <f>('ANNEXURE B &amp; C'!AV$34)</f>
        <v>0</v>
      </c>
      <c r="G6969" s="9" t="str">
        <f t="shared" si="216"/>
        <v/>
      </c>
      <c r="H6969" s="52" t="str">
        <f t="shared" si="217"/>
        <v/>
      </c>
    </row>
    <row r="6970" spans="1:8">
      <c r="A6970" s="48" t="str">
        <f>('ANNEXURE B &amp; C'!AV$3)</f>
        <v>440502</v>
      </c>
      <c r="B6970" s="2">
        <v>1040004</v>
      </c>
      <c r="C6970" s="2" t="s">
        <v>26</v>
      </c>
      <c r="D6970" s="20">
        <v>0</v>
      </c>
      <c r="E6970" s="20">
        <v>0</v>
      </c>
      <c r="F6970" s="38">
        <f>('ANNEXURE B &amp; C'!AV$35)</f>
        <v>0</v>
      </c>
      <c r="G6970" s="9" t="str">
        <f t="shared" si="216"/>
        <v/>
      </c>
      <c r="H6970" s="52" t="str">
        <f t="shared" si="217"/>
        <v/>
      </c>
    </row>
    <row r="6971" spans="1:8">
      <c r="A6971" s="48" t="str">
        <f>('ANNEXURE B &amp; C'!AV$3)</f>
        <v>440502</v>
      </c>
      <c r="B6971" s="2">
        <v>1040005</v>
      </c>
      <c r="C6971" s="2" t="s">
        <v>27</v>
      </c>
      <c r="D6971" s="20">
        <v>0</v>
      </c>
      <c r="E6971" s="20">
        <v>0</v>
      </c>
      <c r="F6971" s="38">
        <f>('ANNEXURE B &amp; C'!AV$36)</f>
        <v>0</v>
      </c>
      <c r="G6971" s="9" t="str">
        <f t="shared" si="216"/>
        <v/>
      </c>
      <c r="H6971" s="52" t="str">
        <f t="shared" si="217"/>
        <v/>
      </c>
    </row>
    <row r="6972" spans="1:8">
      <c r="A6972" s="48" t="str">
        <f>('ANNEXURE B &amp; C'!AV$3)</f>
        <v>440502</v>
      </c>
      <c r="B6972" s="2">
        <v>1040006</v>
      </c>
      <c r="C6972" s="2" t="s">
        <v>28</v>
      </c>
      <c r="D6972" s="20">
        <v>0</v>
      </c>
      <c r="E6972" s="20">
        <v>0</v>
      </c>
      <c r="F6972" s="38">
        <f>('ANNEXURE B &amp; C'!AV$37)</f>
        <v>0</v>
      </c>
      <c r="G6972" s="9" t="str">
        <f t="shared" si="216"/>
        <v/>
      </c>
      <c r="H6972" s="52" t="str">
        <f t="shared" si="217"/>
        <v/>
      </c>
    </row>
    <row r="6973" spans="1:8">
      <c r="A6973" s="48" t="str">
        <f>('ANNEXURE B &amp; C'!AV$3)</f>
        <v>440502</v>
      </c>
      <c r="B6973" s="2">
        <v>1040007</v>
      </c>
      <c r="C6973" s="2" t="s">
        <v>29</v>
      </c>
      <c r="D6973" s="20">
        <v>0</v>
      </c>
      <c r="E6973" s="20">
        <v>0</v>
      </c>
      <c r="F6973" s="38">
        <f>('ANNEXURE B &amp; C'!AV$38)</f>
        <v>0</v>
      </c>
      <c r="G6973" s="9" t="str">
        <f t="shared" si="216"/>
        <v/>
      </c>
      <c r="H6973" s="52" t="str">
        <f t="shared" si="217"/>
        <v/>
      </c>
    </row>
    <row r="6974" spans="1:8">
      <c r="A6974" s="48" t="str">
        <f>('ANNEXURE B &amp; C'!AV$3)</f>
        <v>440502</v>
      </c>
      <c r="B6974" s="2">
        <v>1040008</v>
      </c>
      <c r="C6974" s="2" t="s">
        <v>30</v>
      </c>
      <c r="D6974" s="20">
        <v>0</v>
      </c>
      <c r="E6974" s="20">
        <v>0</v>
      </c>
      <c r="F6974" s="38">
        <f>('ANNEXURE B &amp; C'!AV$39)</f>
        <v>0</v>
      </c>
      <c r="G6974" s="9" t="str">
        <f t="shared" si="216"/>
        <v/>
      </c>
      <c r="H6974" s="52" t="str">
        <f t="shared" si="217"/>
        <v/>
      </c>
    </row>
    <row r="6975" spans="1:8">
      <c r="A6975" s="48" t="str">
        <f>('ANNEXURE B &amp; C'!AV$3)</f>
        <v>440502</v>
      </c>
      <c r="B6975" s="3">
        <v>1049990</v>
      </c>
      <c r="C6975" s="3" t="s">
        <v>31</v>
      </c>
      <c r="D6975" s="39">
        <v>0</v>
      </c>
      <c r="E6975" s="39">
        <v>0</v>
      </c>
      <c r="F6975" s="39">
        <f>SUM(F6967:F6974)</f>
        <v>0</v>
      </c>
      <c r="G6975" s="9" t="str">
        <f t="shared" si="216"/>
        <v/>
      </c>
      <c r="H6975" s="52" t="str">
        <f t="shared" si="217"/>
        <v/>
      </c>
    </row>
    <row r="6976" spans="1:8">
      <c r="B6976" s="1"/>
      <c r="C6976" s="1"/>
      <c r="D6976" s="31"/>
      <c r="E6976" s="31"/>
      <c r="F6976" s="31"/>
      <c r="G6976" s="9" t="str">
        <f t="shared" si="216"/>
        <v/>
      </c>
      <c r="H6976" s="52" t="str">
        <f t="shared" si="217"/>
        <v/>
      </c>
    </row>
    <row r="6977" spans="1:8" ht="15.75" thickBot="1">
      <c r="A6977" s="48" t="str">
        <f>('ANNEXURE B &amp; C'!AV$3)</f>
        <v>440502</v>
      </c>
      <c r="B6977" s="4">
        <v>1049995</v>
      </c>
      <c r="C6977" s="4" t="s">
        <v>32</v>
      </c>
      <c r="D6977" s="40">
        <v>2232136</v>
      </c>
      <c r="E6977" s="40">
        <v>1216083.02</v>
      </c>
      <c r="F6977" s="40">
        <f>SUM(F6975+F6964+F6957)</f>
        <v>2340785</v>
      </c>
      <c r="G6977" s="9" t="str">
        <f t="shared" si="216"/>
        <v/>
      </c>
      <c r="H6977" s="52">
        <f t="shared" si="217"/>
        <v>4.8674901529297501E-2</v>
      </c>
    </row>
    <row r="6978" spans="1:8" ht="15.75" thickTop="1">
      <c r="B6978" s="1"/>
      <c r="C6978" s="1"/>
      <c r="D6978" s="31"/>
      <c r="E6978" s="31"/>
      <c r="F6978" s="31"/>
      <c r="G6978" s="9" t="str">
        <f t="shared" si="216"/>
        <v/>
      </c>
      <c r="H6978" s="52" t="str">
        <f t="shared" si="217"/>
        <v/>
      </c>
    </row>
    <row r="6979" spans="1:8">
      <c r="A6979" s="48" t="str">
        <f>('ANNEXURE B &amp; C'!AV$3)</f>
        <v>440502</v>
      </c>
      <c r="B6979" s="1">
        <v>1050000</v>
      </c>
      <c r="C6979" s="1" t="s">
        <v>33</v>
      </c>
      <c r="D6979" s="31"/>
      <c r="E6979" s="31"/>
      <c r="F6979" s="31"/>
      <c r="G6979" s="9" t="str">
        <f t="shared" si="216"/>
        <v/>
      </c>
      <c r="H6979" s="52" t="str">
        <f t="shared" si="217"/>
        <v/>
      </c>
    </row>
    <row r="6980" spans="1:8">
      <c r="B6980" s="1"/>
      <c r="C6980" s="1"/>
      <c r="D6980" s="31"/>
      <c r="E6980" s="31"/>
      <c r="F6980" s="31"/>
      <c r="G6980" s="9" t="str">
        <f t="shared" si="216"/>
        <v/>
      </c>
      <c r="H6980" s="52" t="str">
        <f t="shared" si="217"/>
        <v/>
      </c>
    </row>
    <row r="6981" spans="1:8">
      <c r="A6981" s="48" t="str">
        <f>('ANNEXURE B &amp; C'!AV$3)</f>
        <v>440502</v>
      </c>
      <c r="B6981" s="1">
        <v>1060000</v>
      </c>
      <c r="C6981" s="1" t="s">
        <v>34</v>
      </c>
      <c r="D6981" s="31"/>
      <c r="E6981" s="31"/>
      <c r="F6981" s="31"/>
      <c r="G6981" s="9" t="str">
        <f t="shared" si="216"/>
        <v/>
      </c>
      <c r="H6981" s="52" t="str">
        <f t="shared" si="217"/>
        <v/>
      </c>
    </row>
    <row r="6982" spans="1:8">
      <c r="A6982" s="48" t="str">
        <f>('ANNEXURE B &amp; C'!AV$3)</f>
        <v>440502</v>
      </c>
      <c r="B6982" s="2">
        <v>1060001</v>
      </c>
      <c r="C6982" s="2" t="s">
        <v>35</v>
      </c>
      <c r="D6982" s="20">
        <v>0</v>
      </c>
      <c r="E6982" s="20">
        <v>0</v>
      </c>
      <c r="F6982" s="38">
        <f>('ANNEXURE B &amp; C'!AV$47)</f>
        <v>0</v>
      </c>
      <c r="G6982" s="9" t="str">
        <f t="shared" si="216"/>
        <v/>
      </c>
      <c r="H6982" s="52" t="str">
        <f t="shared" si="217"/>
        <v/>
      </c>
    </row>
    <row r="6983" spans="1:8">
      <c r="A6983" s="48" t="str">
        <f>('ANNEXURE B &amp; C'!AV$3)</f>
        <v>440502</v>
      </c>
      <c r="B6983" s="2">
        <v>1060003</v>
      </c>
      <c r="C6983" s="2" t="s">
        <v>36</v>
      </c>
      <c r="D6983" s="20">
        <v>0</v>
      </c>
      <c r="E6983" s="20">
        <v>0</v>
      </c>
      <c r="F6983" s="38">
        <f>('ANNEXURE B &amp; C'!AV$48)</f>
        <v>0</v>
      </c>
      <c r="G6983" s="9" t="str">
        <f t="shared" si="216"/>
        <v/>
      </c>
      <c r="H6983" s="52" t="str">
        <f t="shared" si="217"/>
        <v/>
      </c>
    </row>
    <row r="6984" spans="1:8">
      <c r="A6984" s="48" t="str">
        <f>('ANNEXURE B &amp; C'!AV$3)</f>
        <v>440502</v>
      </c>
      <c r="B6984" s="2">
        <v>1060090</v>
      </c>
      <c r="C6984" s="2" t="s">
        <v>37</v>
      </c>
      <c r="D6984" s="20">
        <v>0</v>
      </c>
      <c r="E6984" s="20">
        <v>0</v>
      </c>
      <c r="F6984" s="38">
        <f>('ANNEXURE B &amp; C'!AV$49)</f>
        <v>0</v>
      </c>
      <c r="G6984" s="9" t="str">
        <f t="shared" si="216"/>
        <v/>
      </c>
      <c r="H6984" s="52" t="str">
        <f t="shared" si="217"/>
        <v/>
      </c>
    </row>
    <row r="6985" spans="1:8">
      <c r="A6985" s="48" t="str">
        <f>('ANNEXURE B &amp; C'!AV$3)</f>
        <v>440502</v>
      </c>
      <c r="B6985" s="2">
        <v>1060100</v>
      </c>
      <c r="C6985" s="2" t="s">
        <v>38</v>
      </c>
      <c r="D6985" s="20">
        <v>240000</v>
      </c>
      <c r="E6985" s="20">
        <v>0</v>
      </c>
      <c r="F6985" s="38">
        <f>('ANNEXURE B &amp; C'!AV$50)</f>
        <v>240000</v>
      </c>
      <c r="G6985" s="9" t="str">
        <f t="shared" si="216"/>
        <v/>
      </c>
      <c r="H6985" s="52">
        <f t="shared" si="217"/>
        <v>0</v>
      </c>
    </row>
    <row r="6986" spans="1:8">
      <c r="A6986" s="48" t="str">
        <f>('ANNEXURE B &amp; C'!AV$3)</f>
        <v>440502</v>
      </c>
      <c r="B6986" s="2">
        <v>1060200</v>
      </c>
      <c r="C6986" s="2" t="s">
        <v>39</v>
      </c>
      <c r="D6986" s="20">
        <v>0</v>
      </c>
      <c r="E6986" s="20">
        <v>0</v>
      </c>
      <c r="F6986" s="38">
        <f>('ANNEXURE B &amp; C'!AV$51)</f>
        <v>0</v>
      </c>
      <c r="G6986" s="9" t="str">
        <f t="shared" ref="G6986:G7049" si="218">IF(E6986&lt;0.01,"",IF(E6986&gt;F6986,"BUDGET ERROR - INSUFICIENT",""))</f>
        <v/>
      </c>
      <c r="H6986" s="52" t="str">
        <f t="shared" ref="H6986:H7049" si="219">IF(F6986&lt;0.1,"",IF(D6986=0,"NO ORIGINAL BUDGET",(F6986-D6986)/D6986))</f>
        <v/>
      </c>
    </row>
    <row r="6987" spans="1:8">
      <c r="A6987" s="48" t="str">
        <f>('ANNEXURE B &amp; C'!AV$3)</f>
        <v>440502</v>
      </c>
      <c r="B6987" s="2">
        <v>1060201</v>
      </c>
      <c r="C6987" s="2" t="s">
        <v>40</v>
      </c>
      <c r="D6987" s="20">
        <v>0</v>
      </c>
      <c r="E6987" s="20">
        <v>0</v>
      </c>
      <c r="F6987" s="38">
        <f>('ANNEXURE B &amp; C'!AV$52)</f>
        <v>0</v>
      </c>
      <c r="G6987" s="9" t="str">
        <f t="shared" si="218"/>
        <v/>
      </c>
      <c r="H6987" s="52" t="str">
        <f t="shared" si="219"/>
        <v/>
      </c>
    </row>
    <row r="6988" spans="1:8">
      <c r="A6988" s="48" t="str">
        <f>('ANNEXURE B &amp; C'!AV$3)</f>
        <v>440502</v>
      </c>
      <c r="B6988" s="2">
        <v>1060204</v>
      </c>
      <c r="C6988" s="2" t="s">
        <v>41</v>
      </c>
      <c r="D6988" s="20">
        <v>444208</v>
      </c>
      <c r="E6988" s="20">
        <v>418666.91</v>
      </c>
      <c r="F6988" s="38">
        <f>('ANNEXURE B &amp; C'!AV$53)</f>
        <v>816897</v>
      </c>
      <c r="G6988" s="9" t="str">
        <f t="shared" si="218"/>
        <v/>
      </c>
      <c r="H6988" s="52">
        <f t="shared" si="219"/>
        <v>0.83899659618917266</v>
      </c>
    </row>
    <row r="6989" spans="1:8">
      <c r="A6989" s="48" t="str">
        <f>('ANNEXURE B &amp; C'!AV$3)</f>
        <v>440502</v>
      </c>
      <c r="B6989" s="2">
        <v>1060205</v>
      </c>
      <c r="C6989" s="2" t="s">
        <v>42</v>
      </c>
      <c r="D6989" s="20">
        <v>0</v>
      </c>
      <c r="E6989" s="20">
        <v>0</v>
      </c>
      <c r="F6989" s="38">
        <f>('ANNEXURE B &amp; C'!AV$54)</f>
        <v>0</v>
      </c>
      <c r="G6989" s="9" t="str">
        <f t="shared" si="218"/>
        <v/>
      </c>
      <c r="H6989" s="52" t="str">
        <f t="shared" si="219"/>
        <v/>
      </c>
    </row>
    <row r="6990" spans="1:8">
      <c r="A6990" s="48" t="str">
        <f>('ANNEXURE B &amp; C'!AV$3)</f>
        <v>440502</v>
      </c>
      <c r="B6990" s="2">
        <v>1060207</v>
      </c>
      <c r="C6990" s="2" t="s">
        <v>43</v>
      </c>
      <c r="D6990" s="20">
        <v>0</v>
      </c>
      <c r="E6990" s="20">
        <v>0</v>
      </c>
      <c r="F6990" s="38">
        <f>('ANNEXURE B &amp; C'!AV$55)</f>
        <v>0</v>
      </c>
      <c r="G6990" s="9" t="str">
        <f t="shared" si="218"/>
        <v/>
      </c>
      <c r="H6990" s="52" t="str">
        <f t="shared" si="219"/>
        <v/>
      </c>
    </row>
    <row r="6991" spans="1:8">
      <c r="A6991" s="48" t="str">
        <f>('ANNEXURE B &amp; C'!AV$3)</f>
        <v>440502</v>
      </c>
      <c r="B6991" s="2">
        <v>1060208</v>
      </c>
      <c r="C6991" s="2" t="s">
        <v>44</v>
      </c>
      <c r="D6991" s="20">
        <v>4065</v>
      </c>
      <c r="E6991" s="20">
        <v>500</v>
      </c>
      <c r="F6991" s="38">
        <f>('ANNEXURE B &amp; C'!AV$56)</f>
        <v>500</v>
      </c>
      <c r="G6991" s="9" t="str">
        <f t="shared" si="218"/>
        <v/>
      </c>
      <c r="H6991" s="52">
        <f t="shared" si="219"/>
        <v>-0.87699876998769988</v>
      </c>
    </row>
    <row r="6992" spans="1:8">
      <c r="A6992" s="48" t="str">
        <f>('ANNEXURE B &amp; C'!AV$3)</f>
        <v>440502</v>
      </c>
      <c r="B6992" s="2">
        <v>1060209</v>
      </c>
      <c r="C6992" s="2" t="s">
        <v>45</v>
      </c>
      <c r="D6992" s="20">
        <v>0</v>
      </c>
      <c r="E6992" s="20">
        <v>0</v>
      </c>
      <c r="F6992" s="38">
        <f>('ANNEXURE B &amp; C'!AV$57)</f>
        <v>0</v>
      </c>
      <c r="G6992" s="9" t="s">
        <v>365</v>
      </c>
      <c r="H6992" s="52" t="str">
        <f t="shared" si="219"/>
        <v/>
      </c>
    </row>
    <row r="6993" spans="1:8">
      <c r="A6993" s="48" t="str">
        <f>('ANNEXURE B &amp; C'!AV$3)</f>
        <v>440502</v>
      </c>
      <c r="B6993" s="2">
        <v>1060210</v>
      </c>
      <c r="C6993" s="2" t="s">
        <v>46</v>
      </c>
      <c r="D6993" s="20">
        <v>0</v>
      </c>
      <c r="E6993" s="20">
        <v>0</v>
      </c>
      <c r="F6993" s="38">
        <f>('ANNEXURE B &amp; C'!AV$58)</f>
        <v>0</v>
      </c>
      <c r="G6993" s="9" t="str">
        <f t="shared" si="218"/>
        <v/>
      </c>
      <c r="H6993" s="52" t="str">
        <f t="shared" si="219"/>
        <v/>
      </c>
    </row>
    <row r="6994" spans="1:8">
      <c r="A6994" s="48" t="str">
        <f>('ANNEXURE B &amp; C'!AV$3)</f>
        <v>440502</v>
      </c>
      <c r="B6994" s="2">
        <v>1060303</v>
      </c>
      <c r="C6994" s="2" t="s">
        <v>47</v>
      </c>
      <c r="D6994" s="20">
        <v>0</v>
      </c>
      <c r="E6994" s="20">
        <v>0</v>
      </c>
      <c r="F6994" s="38">
        <f>('ANNEXURE B &amp; C'!AV$59)</f>
        <v>0</v>
      </c>
      <c r="G6994" s="9" t="str">
        <f t="shared" si="218"/>
        <v/>
      </c>
      <c r="H6994" s="52" t="str">
        <f t="shared" si="219"/>
        <v/>
      </c>
    </row>
    <row r="6995" spans="1:8">
      <c r="A6995" s="48" t="str">
        <f>('ANNEXURE B &amp; C'!AV$3)</f>
        <v>440502</v>
      </c>
      <c r="B6995" s="2">
        <v>1060304</v>
      </c>
      <c r="C6995" s="2" t="s">
        <v>48</v>
      </c>
      <c r="D6995" s="20">
        <v>0</v>
      </c>
      <c r="E6995" s="20">
        <v>0</v>
      </c>
      <c r="F6995" s="38">
        <f>('ANNEXURE B &amp; C'!AV$60)</f>
        <v>0</v>
      </c>
      <c r="G6995" s="9" t="str">
        <f t="shared" si="218"/>
        <v/>
      </c>
      <c r="H6995" s="52" t="str">
        <f t="shared" si="219"/>
        <v/>
      </c>
    </row>
    <row r="6996" spans="1:8">
      <c r="A6996" s="48" t="str">
        <f>('ANNEXURE B &amp; C'!AV$3)</f>
        <v>440502</v>
      </c>
      <c r="B6996" s="2">
        <v>1060305</v>
      </c>
      <c r="C6996" s="2" t="s">
        <v>49</v>
      </c>
      <c r="D6996" s="20">
        <v>0</v>
      </c>
      <c r="E6996" s="20">
        <v>0</v>
      </c>
      <c r="F6996" s="38">
        <f>('ANNEXURE B &amp; C'!AV$61)</f>
        <v>0</v>
      </c>
      <c r="G6996" s="9" t="str">
        <f t="shared" si="218"/>
        <v/>
      </c>
      <c r="H6996" s="52" t="str">
        <f t="shared" si="219"/>
        <v/>
      </c>
    </row>
    <row r="6997" spans="1:8">
      <c r="A6997" s="48" t="str">
        <f>('ANNEXURE B &amp; C'!AV$3)</f>
        <v>440502</v>
      </c>
      <c r="B6997" s="2">
        <v>1060400</v>
      </c>
      <c r="C6997" s="2" t="s">
        <v>50</v>
      </c>
      <c r="D6997" s="20">
        <v>0</v>
      </c>
      <c r="E6997" s="20">
        <v>0</v>
      </c>
      <c r="F6997" s="38">
        <f>('ANNEXURE B &amp; C'!AV$62)</f>
        <v>0</v>
      </c>
      <c r="G6997" s="9" t="str">
        <f t="shared" si="218"/>
        <v/>
      </c>
      <c r="H6997" s="52" t="str">
        <f t="shared" si="219"/>
        <v/>
      </c>
    </row>
    <row r="6998" spans="1:8">
      <c r="A6998" s="48" t="str">
        <f>('ANNEXURE B &amp; C'!AV$3)</f>
        <v>440502</v>
      </c>
      <c r="B6998" s="2">
        <v>1060401</v>
      </c>
      <c r="C6998" s="2" t="s">
        <v>51</v>
      </c>
      <c r="D6998" s="20">
        <v>0</v>
      </c>
      <c r="E6998" s="20">
        <v>0</v>
      </c>
      <c r="F6998" s="38">
        <f>('ANNEXURE B &amp; C'!AV$63)</f>
        <v>0</v>
      </c>
      <c r="G6998" s="9" t="str">
        <f t="shared" si="218"/>
        <v/>
      </c>
      <c r="H6998" s="52" t="str">
        <f t="shared" si="219"/>
        <v/>
      </c>
    </row>
    <row r="6999" spans="1:8">
      <c r="A6999" s="48" t="str">
        <f>('ANNEXURE B &amp; C'!AV$3)</f>
        <v>440502</v>
      </c>
      <c r="B6999" s="2">
        <v>1060402</v>
      </c>
      <c r="C6999" s="2" t="s">
        <v>52</v>
      </c>
      <c r="D6999" s="20">
        <v>10000</v>
      </c>
      <c r="E6999" s="20">
        <v>4063.42</v>
      </c>
      <c r="F6999" s="38">
        <f>('ANNEXURE B &amp; C'!AV$64)</f>
        <v>8464</v>
      </c>
      <c r="G6999" s="9" t="str">
        <f t="shared" si="218"/>
        <v/>
      </c>
      <c r="H6999" s="52">
        <f t="shared" si="219"/>
        <v>-0.15359999999999999</v>
      </c>
    </row>
    <row r="7000" spans="1:8">
      <c r="A7000" s="48" t="str">
        <f>('ANNEXURE B &amp; C'!AV$3)</f>
        <v>440502</v>
      </c>
      <c r="B7000" s="2">
        <v>1060403</v>
      </c>
      <c r="C7000" s="2" t="s">
        <v>53</v>
      </c>
      <c r="D7000" s="20">
        <v>0</v>
      </c>
      <c r="E7000" s="20">
        <v>0</v>
      </c>
      <c r="F7000" s="38">
        <f>('ANNEXURE B &amp; C'!AV$65)</f>
        <v>0</v>
      </c>
      <c r="G7000" s="9" t="str">
        <f t="shared" si="218"/>
        <v/>
      </c>
      <c r="H7000" s="52" t="str">
        <f t="shared" si="219"/>
        <v/>
      </c>
    </row>
    <row r="7001" spans="1:8">
      <c r="A7001" s="48" t="str">
        <f>('ANNEXURE B &amp; C'!AV$3)</f>
        <v>440502</v>
      </c>
      <c r="B7001" s="2">
        <v>1060404</v>
      </c>
      <c r="C7001" s="2" t="s">
        <v>54</v>
      </c>
      <c r="D7001" s="20">
        <v>0</v>
      </c>
      <c r="E7001" s="20">
        <v>0</v>
      </c>
      <c r="F7001" s="38">
        <f>('ANNEXURE B &amp; C'!AV$66)</f>
        <v>0</v>
      </c>
      <c r="G7001" s="9" t="str">
        <f t="shared" si="218"/>
        <v/>
      </c>
      <c r="H7001" s="52" t="str">
        <f t="shared" si="219"/>
        <v/>
      </c>
    </row>
    <row r="7002" spans="1:8">
      <c r="A7002" s="48" t="str">
        <f>('ANNEXURE B &amp; C'!AV$3)</f>
        <v>440502</v>
      </c>
      <c r="B7002" s="2">
        <v>1060405</v>
      </c>
      <c r="C7002" s="2" t="s">
        <v>55</v>
      </c>
      <c r="D7002" s="20">
        <v>0</v>
      </c>
      <c r="E7002" s="20">
        <v>0</v>
      </c>
      <c r="F7002" s="38">
        <f>('ANNEXURE B &amp; C'!AV$67)</f>
        <v>0</v>
      </c>
      <c r="G7002" s="9" t="str">
        <f t="shared" si="218"/>
        <v/>
      </c>
      <c r="H7002" s="52" t="str">
        <f t="shared" si="219"/>
        <v/>
      </c>
    </row>
    <row r="7003" spans="1:8">
      <c r="A7003" s="48" t="str">
        <f>('ANNEXURE B &amp; C'!AV$3)</f>
        <v>440502</v>
      </c>
      <c r="B7003" s="2">
        <v>1060601</v>
      </c>
      <c r="C7003" s="2" t="s">
        <v>56</v>
      </c>
      <c r="D7003" s="20">
        <v>0</v>
      </c>
      <c r="E7003" s="20">
        <v>0</v>
      </c>
      <c r="F7003" s="38">
        <f>('ANNEXURE B &amp; C'!AV$68)</f>
        <v>0</v>
      </c>
      <c r="G7003" s="9" t="str">
        <f t="shared" si="218"/>
        <v/>
      </c>
      <c r="H7003" s="52" t="str">
        <f t="shared" si="219"/>
        <v/>
      </c>
    </row>
    <row r="7004" spans="1:8">
      <c r="A7004" s="48" t="str">
        <f>('ANNEXURE B &amp; C'!AV$3)</f>
        <v>440502</v>
      </c>
      <c r="B7004" s="2">
        <v>1060701</v>
      </c>
      <c r="C7004" s="2" t="s">
        <v>57</v>
      </c>
      <c r="D7004" s="20">
        <v>0</v>
      </c>
      <c r="E7004" s="20">
        <v>0</v>
      </c>
      <c r="F7004" s="38">
        <f>('ANNEXURE B &amp; C'!AV$69)</f>
        <v>0</v>
      </c>
      <c r="G7004" s="9" t="str">
        <f t="shared" si="218"/>
        <v/>
      </c>
      <c r="H7004" s="52" t="str">
        <f t="shared" si="219"/>
        <v/>
      </c>
    </row>
    <row r="7005" spans="1:8">
      <c r="A7005" s="48" t="str">
        <f>('ANNEXURE B &amp; C'!AV$3)</f>
        <v>440502</v>
      </c>
      <c r="B7005" s="2">
        <v>1060702</v>
      </c>
      <c r="C7005" s="2" t="s">
        <v>58</v>
      </c>
      <c r="D7005" s="20">
        <v>0</v>
      </c>
      <c r="E7005" s="20">
        <v>0</v>
      </c>
      <c r="F7005" s="38">
        <f>('ANNEXURE B &amp; C'!AV$70)</f>
        <v>0</v>
      </c>
      <c r="G7005" s="9" t="str">
        <f t="shared" si="218"/>
        <v/>
      </c>
      <c r="H7005" s="52" t="str">
        <f t="shared" si="219"/>
        <v/>
      </c>
    </row>
    <row r="7006" spans="1:8">
      <c r="A7006" s="48" t="str">
        <f>('ANNEXURE B &amp; C'!AV$3)</f>
        <v>440502</v>
      </c>
      <c r="B7006" s="2">
        <v>1061101</v>
      </c>
      <c r="C7006" s="2" t="s">
        <v>59</v>
      </c>
      <c r="D7006" s="20">
        <v>0</v>
      </c>
      <c r="E7006" s="20">
        <v>0</v>
      </c>
      <c r="F7006" s="38">
        <f>('ANNEXURE B &amp; C'!AV$71)</f>
        <v>0</v>
      </c>
      <c r="G7006" s="9" t="str">
        <f t="shared" si="218"/>
        <v/>
      </c>
      <c r="H7006" s="52" t="str">
        <f t="shared" si="219"/>
        <v/>
      </c>
    </row>
    <row r="7007" spans="1:8">
      <c r="A7007" s="48" t="str">
        <f>('ANNEXURE B &amp; C'!AV$3)</f>
        <v>440502</v>
      </c>
      <c r="B7007" s="2">
        <v>1061102</v>
      </c>
      <c r="C7007" s="2" t="s">
        <v>60</v>
      </c>
      <c r="D7007" s="20">
        <v>0</v>
      </c>
      <c r="E7007" s="20">
        <v>0</v>
      </c>
      <c r="F7007" s="38">
        <f>('ANNEXURE B &amp; C'!AV$72)</f>
        <v>0</v>
      </c>
      <c r="G7007" s="9" t="str">
        <f t="shared" si="218"/>
        <v/>
      </c>
      <c r="H7007" s="52" t="str">
        <f t="shared" si="219"/>
        <v/>
      </c>
    </row>
    <row r="7008" spans="1:8">
      <c r="A7008" s="48" t="str">
        <f>('ANNEXURE B &amp; C'!AV$3)</f>
        <v>440502</v>
      </c>
      <c r="B7008" s="2">
        <v>1061104</v>
      </c>
      <c r="C7008" s="2" t="s">
        <v>61</v>
      </c>
      <c r="D7008" s="20">
        <v>0</v>
      </c>
      <c r="E7008" s="20">
        <v>0</v>
      </c>
      <c r="F7008" s="38">
        <f>('ANNEXURE B &amp; C'!AV$73)</f>
        <v>0</v>
      </c>
      <c r="G7008" s="9" t="str">
        <f t="shared" si="218"/>
        <v/>
      </c>
      <c r="H7008" s="52" t="str">
        <f t="shared" si="219"/>
        <v/>
      </c>
    </row>
    <row r="7009" spans="1:8">
      <c r="A7009" s="48" t="str">
        <f>('ANNEXURE B &amp; C'!AV$3)</f>
        <v>440502</v>
      </c>
      <c r="B7009" s="2">
        <v>1061106</v>
      </c>
      <c r="C7009" s="2" t="s">
        <v>62</v>
      </c>
      <c r="D7009" s="20">
        <v>0</v>
      </c>
      <c r="E7009" s="20">
        <v>0</v>
      </c>
      <c r="F7009" s="38">
        <f>('ANNEXURE B &amp; C'!AV$74)</f>
        <v>0</v>
      </c>
      <c r="G7009" s="9" t="str">
        <f t="shared" si="218"/>
        <v/>
      </c>
      <c r="H7009" s="52" t="str">
        <f t="shared" si="219"/>
        <v/>
      </c>
    </row>
    <row r="7010" spans="1:8">
      <c r="A7010" s="48" t="str">
        <f>('ANNEXURE B &amp; C'!AV$3)</f>
        <v>440502</v>
      </c>
      <c r="B7010" s="2">
        <v>1061201</v>
      </c>
      <c r="C7010" s="2" t="s">
        <v>63</v>
      </c>
      <c r="D7010" s="20">
        <v>0</v>
      </c>
      <c r="E7010" s="20">
        <v>0</v>
      </c>
      <c r="F7010" s="38">
        <f>('ANNEXURE B &amp; C'!AV$75)</f>
        <v>0</v>
      </c>
      <c r="G7010" s="9" t="str">
        <f t="shared" si="218"/>
        <v/>
      </c>
      <c r="H7010" s="52" t="str">
        <f t="shared" si="219"/>
        <v/>
      </c>
    </row>
    <row r="7011" spans="1:8">
      <c r="A7011" s="48" t="str">
        <f>('ANNEXURE B &amp; C'!AV$3)</f>
        <v>440502</v>
      </c>
      <c r="B7011" s="2">
        <v>1061203</v>
      </c>
      <c r="C7011" s="2" t="s">
        <v>64</v>
      </c>
      <c r="D7011" s="20">
        <v>16000</v>
      </c>
      <c r="E7011" s="20">
        <v>0</v>
      </c>
      <c r="F7011" s="38">
        <f>('ANNEXURE B &amp; C'!AV$76)</f>
        <v>0</v>
      </c>
      <c r="G7011" s="9" t="str">
        <f t="shared" si="218"/>
        <v/>
      </c>
      <c r="H7011" s="52" t="str">
        <f t="shared" si="219"/>
        <v/>
      </c>
    </row>
    <row r="7012" spans="1:8">
      <c r="A7012" s="48" t="str">
        <f>('ANNEXURE B &amp; C'!AV$3)</f>
        <v>440502</v>
      </c>
      <c r="B7012" s="2">
        <v>1061204</v>
      </c>
      <c r="C7012" s="2" t="s">
        <v>65</v>
      </c>
      <c r="D7012" s="20">
        <v>0</v>
      </c>
      <c r="E7012" s="20">
        <v>0</v>
      </c>
      <c r="F7012" s="38">
        <f>('ANNEXURE B &amp; C'!AV$77)</f>
        <v>0</v>
      </c>
      <c r="G7012" s="9" t="str">
        <f t="shared" si="218"/>
        <v/>
      </c>
      <c r="H7012" s="52" t="str">
        <f t="shared" si="219"/>
        <v/>
      </c>
    </row>
    <row r="7013" spans="1:8">
      <c r="A7013" s="48" t="str">
        <f>('ANNEXURE B &amp; C'!AV$3)</f>
        <v>440502</v>
      </c>
      <c r="B7013" s="2">
        <v>1061501</v>
      </c>
      <c r="C7013" s="2" t="s">
        <v>66</v>
      </c>
      <c r="D7013" s="20">
        <v>0</v>
      </c>
      <c r="E7013" s="20">
        <v>0</v>
      </c>
      <c r="F7013" s="38">
        <f>('ANNEXURE B &amp; C'!AV$78)</f>
        <v>0</v>
      </c>
      <c r="G7013" s="9" t="str">
        <f t="shared" si="218"/>
        <v/>
      </c>
      <c r="H7013" s="52" t="str">
        <f t="shared" si="219"/>
        <v/>
      </c>
    </row>
    <row r="7014" spans="1:8">
      <c r="A7014" s="48" t="str">
        <f>('ANNEXURE B &amp; C'!AV$3)</f>
        <v>440502</v>
      </c>
      <c r="B7014" s="2">
        <v>1061502</v>
      </c>
      <c r="C7014" s="2" t="s">
        <v>67</v>
      </c>
      <c r="D7014" s="20">
        <v>0</v>
      </c>
      <c r="E7014" s="20">
        <v>0</v>
      </c>
      <c r="F7014" s="38">
        <f>('ANNEXURE B &amp; C'!AV$79)</f>
        <v>0</v>
      </c>
      <c r="G7014" s="9" t="str">
        <f t="shared" si="218"/>
        <v/>
      </c>
      <c r="H7014" s="52" t="str">
        <f t="shared" si="219"/>
        <v/>
      </c>
    </row>
    <row r="7015" spans="1:8">
      <c r="A7015" s="48" t="str">
        <f>('ANNEXURE B &amp; C'!AV$3)</f>
        <v>440502</v>
      </c>
      <c r="B7015" s="2">
        <v>1061507</v>
      </c>
      <c r="C7015" s="2" t="s">
        <v>68</v>
      </c>
      <c r="D7015" s="20">
        <v>0</v>
      </c>
      <c r="E7015" s="20">
        <v>0</v>
      </c>
      <c r="F7015" s="38">
        <f>('ANNEXURE B &amp; C'!AV$80)</f>
        <v>0</v>
      </c>
      <c r="G7015" s="9" t="str">
        <f t="shared" si="218"/>
        <v/>
      </c>
      <c r="H7015" s="52" t="str">
        <f t="shared" si="219"/>
        <v/>
      </c>
    </row>
    <row r="7016" spans="1:8">
      <c r="A7016" s="48" t="str">
        <f>('ANNEXURE B &amp; C'!AV$3)</f>
        <v>440502</v>
      </c>
      <c r="B7016" s="2">
        <v>1061508</v>
      </c>
      <c r="C7016" s="2" t="s">
        <v>69</v>
      </c>
      <c r="D7016" s="20">
        <v>0</v>
      </c>
      <c r="E7016" s="20">
        <v>0</v>
      </c>
      <c r="F7016" s="38">
        <f>('ANNEXURE B &amp; C'!AV$81)</f>
        <v>0</v>
      </c>
      <c r="G7016" s="9" t="str">
        <f t="shared" si="218"/>
        <v/>
      </c>
      <c r="H7016" s="52" t="str">
        <f t="shared" si="219"/>
        <v/>
      </c>
    </row>
    <row r="7017" spans="1:8">
      <c r="A7017" s="48" t="str">
        <f>('ANNEXURE B &amp; C'!AV$3)</f>
        <v>440502</v>
      </c>
      <c r="B7017" s="2">
        <v>1061701</v>
      </c>
      <c r="C7017" s="2" t="s">
        <v>70</v>
      </c>
      <c r="D7017" s="20">
        <v>0</v>
      </c>
      <c r="E7017" s="20">
        <v>0</v>
      </c>
      <c r="F7017" s="38">
        <f>('ANNEXURE B &amp; C'!AV$82)</f>
        <v>0</v>
      </c>
      <c r="G7017" s="9" t="str">
        <f t="shared" si="218"/>
        <v/>
      </c>
      <c r="H7017" s="52" t="str">
        <f t="shared" si="219"/>
        <v/>
      </c>
    </row>
    <row r="7018" spans="1:8">
      <c r="A7018" s="48" t="str">
        <f>('ANNEXURE B &amp; C'!AV$3)</f>
        <v>440502</v>
      </c>
      <c r="B7018" s="2">
        <v>1061705</v>
      </c>
      <c r="C7018" s="2" t="s">
        <v>71</v>
      </c>
      <c r="D7018" s="20">
        <v>0</v>
      </c>
      <c r="E7018" s="20">
        <v>0</v>
      </c>
      <c r="F7018" s="38">
        <f>('ANNEXURE B &amp; C'!AV$83)</f>
        <v>0</v>
      </c>
      <c r="G7018" s="9" t="str">
        <f t="shared" si="218"/>
        <v/>
      </c>
      <c r="H7018" s="52" t="str">
        <f t="shared" si="219"/>
        <v/>
      </c>
    </row>
    <row r="7019" spans="1:8">
      <c r="A7019" s="48" t="str">
        <f>('ANNEXURE B &amp; C'!AV$3)</f>
        <v>440502</v>
      </c>
      <c r="B7019" s="2">
        <v>1061799</v>
      </c>
      <c r="C7019" s="2" t="s">
        <v>72</v>
      </c>
      <c r="D7019" s="20">
        <v>35000</v>
      </c>
      <c r="E7019" s="20">
        <v>2201.65</v>
      </c>
      <c r="F7019" s="38">
        <f>('ANNEXURE B &amp; C'!AV$84)</f>
        <v>15000</v>
      </c>
      <c r="G7019" s="9" t="str">
        <f t="shared" si="218"/>
        <v/>
      </c>
      <c r="H7019" s="52">
        <f t="shared" si="219"/>
        <v>-0.5714285714285714</v>
      </c>
    </row>
    <row r="7020" spans="1:8">
      <c r="A7020" s="48" t="str">
        <f>('ANNEXURE B &amp; C'!AV$3)</f>
        <v>440502</v>
      </c>
      <c r="B7020" s="2">
        <v>1061800</v>
      </c>
      <c r="C7020" s="2" t="s">
        <v>73</v>
      </c>
      <c r="D7020" s="20">
        <v>24000</v>
      </c>
      <c r="E7020" s="20">
        <v>0</v>
      </c>
      <c r="F7020" s="38">
        <f>('ANNEXURE B &amp; C'!AV$85)</f>
        <v>18000</v>
      </c>
      <c r="G7020" s="9" t="str">
        <f t="shared" si="218"/>
        <v/>
      </c>
      <c r="H7020" s="52">
        <f t="shared" si="219"/>
        <v>-0.25</v>
      </c>
    </row>
    <row r="7021" spans="1:8">
      <c r="A7021" s="48" t="str">
        <f>('ANNEXURE B &amp; C'!AV$3)</f>
        <v>440502</v>
      </c>
      <c r="B7021" s="2">
        <v>1061801</v>
      </c>
      <c r="C7021" s="2" t="s">
        <v>74</v>
      </c>
      <c r="D7021" s="20">
        <v>0</v>
      </c>
      <c r="E7021" s="20">
        <v>0</v>
      </c>
      <c r="F7021" s="38">
        <f>('ANNEXURE B &amp; C'!AV$86)</f>
        <v>15000</v>
      </c>
      <c r="G7021" s="9" t="str">
        <f t="shared" si="218"/>
        <v/>
      </c>
      <c r="H7021" s="52" t="str">
        <f t="shared" si="219"/>
        <v>NO ORIGINAL BUDGET</v>
      </c>
    </row>
    <row r="7022" spans="1:8">
      <c r="A7022" s="48" t="str">
        <f>('ANNEXURE B &amp; C'!AV$3)</f>
        <v>440502</v>
      </c>
      <c r="B7022" s="2">
        <v>1061802</v>
      </c>
      <c r="C7022" s="2" t="s">
        <v>75</v>
      </c>
      <c r="D7022" s="20">
        <v>0</v>
      </c>
      <c r="E7022" s="20">
        <v>0</v>
      </c>
      <c r="F7022" s="38">
        <f>('ANNEXURE B &amp; C'!AV$87)</f>
        <v>0</v>
      </c>
      <c r="G7022" s="9" t="str">
        <f t="shared" si="218"/>
        <v/>
      </c>
      <c r="H7022" s="52" t="str">
        <f t="shared" si="219"/>
        <v/>
      </c>
    </row>
    <row r="7023" spans="1:8">
      <c r="A7023" s="48" t="str">
        <f>('ANNEXURE B &amp; C'!AV$3)</f>
        <v>440502</v>
      </c>
      <c r="B7023" s="2">
        <v>1061805</v>
      </c>
      <c r="C7023" s="2" t="s">
        <v>76</v>
      </c>
      <c r="D7023" s="20">
        <v>0</v>
      </c>
      <c r="E7023" s="20">
        <v>0</v>
      </c>
      <c r="F7023" s="38">
        <f>('ANNEXURE B &amp; C'!AV$88)</f>
        <v>0</v>
      </c>
      <c r="G7023" s="9" t="str">
        <f t="shared" si="218"/>
        <v/>
      </c>
      <c r="H7023" s="52" t="str">
        <f t="shared" si="219"/>
        <v/>
      </c>
    </row>
    <row r="7024" spans="1:8">
      <c r="A7024" s="48" t="str">
        <f>('ANNEXURE B &amp; C'!AV$3)</f>
        <v>440502</v>
      </c>
      <c r="B7024" s="2">
        <v>1061806</v>
      </c>
      <c r="C7024" s="2" t="s">
        <v>77</v>
      </c>
      <c r="D7024" s="20">
        <v>30000</v>
      </c>
      <c r="E7024" s="20">
        <v>11308.74</v>
      </c>
      <c r="F7024" s="38">
        <f>('ANNEXURE B &amp; C'!AV$89)</f>
        <v>22629</v>
      </c>
      <c r="G7024" s="9" t="str">
        <f t="shared" si="218"/>
        <v/>
      </c>
      <c r="H7024" s="52">
        <f t="shared" si="219"/>
        <v>-0.2457</v>
      </c>
    </row>
    <row r="7025" spans="1:8">
      <c r="A7025" s="48" t="str">
        <f>('ANNEXURE B &amp; C'!AV$3)</f>
        <v>440502</v>
      </c>
      <c r="B7025" s="2">
        <v>1061899</v>
      </c>
      <c r="C7025" s="2" t="s">
        <v>78</v>
      </c>
      <c r="D7025" s="20">
        <v>0</v>
      </c>
      <c r="E7025" s="20">
        <v>0</v>
      </c>
      <c r="F7025" s="38">
        <f>('ANNEXURE B &amp; C'!AV$90)</f>
        <v>0</v>
      </c>
      <c r="G7025" s="9" t="str">
        <f t="shared" si="218"/>
        <v/>
      </c>
      <c r="H7025" s="52" t="str">
        <f t="shared" si="219"/>
        <v/>
      </c>
    </row>
    <row r="7026" spans="1:8">
      <c r="A7026" s="48" t="str">
        <f>('ANNEXURE B &amp; C'!AV$3)</f>
        <v>440502</v>
      </c>
      <c r="B7026" s="2">
        <v>1061900</v>
      </c>
      <c r="C7026" s="2" t="s">
        <v>79</v>
      </c>
      <c r="D7026" s="20">
        <v>9000</v>
      </c>
      <c r="E7026" s="20">
        <v>6400</v>
      </c>
      <c r="F7026" s="38">
        <f>('ANNEXURE B &amp; C'!AV$91)</f>
        <v>15360</v>
      </c>
      <c r="G7026" s="9" t="str">
        <f t="shared" si="218"/>
        <v/>
      </c>
      <c r="H7026" s="52">
        <f t="shared" si="219"/>
        <v>0.70666666666666667</v>
      </c>
    </row>
    <row r="7027" spans="1:8">
      <c r="A7027" s="48" t="str">
        <f>('ANNEXURE B &amp; C'!AV$3)</f>
        <v>440502</v>
      </c>
      <c r="B7027" s="2">
        <v>1061902</v>
      </c>
      <c r="C7027" s="2" t="s">
        <v>80</v>
      </c>
      <c r="D7027" s="20">
        <v>50000</v>
      </c>
      <c r="E7027" s="20">
        <v>0</v>
      </c>
      <c r="F7027" s="38">
        <f>('ANNEXURE B &amp; C'!AV$92)</f>
        <v>0</v>
      </c>
      <c r="G7027" s="9" t="str">
        <f t="shared" si="218"/>
        <v/>
      </c>
      <c r="H7027" s="52" t="str">
        <f t="shared" si="219"/>
        <v/>
      </c>
    </row>
    <row r="7028" spans="1:8">
      <c r="A7028" s="48" t="str">
        <f>('ANNEXURE B &amp; C'!AV$3)</f>
        <v>440502</v>
      </c>
      <c r="B7028" s="2">
        <v>1061903</v>
      </c>
      <c r="C7028" s="2" t="s">
        <v>81</v>
      </c>
      <c r="D7028" s="20">
        <v>0</v>
      </c>
      <c r="E7028" s="20">
        <v>0</v>
      </c>
      <c r="F7028" s="38">
        <f>('ANNEXURE B &amp; C'!AV$93)</f>
        <v>0</v>
      </c>
      <c r="G7028" s="9" t="str">
        <f t="shared" si="218"/>
        <v/>
      </c>
      <c r="H7028" s="52" t="str">
        <f t="shared" si="219"/>
        <v/>
      </c>
    </row>
    <row r="7029" spans="1:8">
      <c r="A7029" s="48" t="str">
        <f>('ANNEXURE B &amp; C'!AV$3)</f>
        <v>440502</v>
      </c>
      <c r="B7029" s="2">
        <v>1061904</v>
      </c>
      <c r="C7029" s="2" t="s">
        <v>82</v>
      </c>
      <c r="D7029" s="20">
        <v>0</v>
      </c>
      <c r="E7029" s="20">
        <v>0</v>
      </c>
      <c r="F7029" s="38">
        <f>('ANNEXURE B &amp; C'!AV$94)</f>
        <v>0</v>
      </c>
      <c r="G7029" s="9" t="str">
        <f t="shared" si="218"/>
        <v/>
      </c>
      <c r="H7029" s="52" t="str">
        <f t="shared" si="219"/>
        <v/>
      </c>
    </row>
    <row r="7030" spans="1:8">
      <c r="A7030" s="48" t="str">
        <f>('ANNEXURE B &amp; C'!AV$3)</f>
        <v>440502</v>
      </c>
      <c r="B7030" s="2">
        <v>1062001</v>
      </c>
      <c r="C7030" s="2" t="s">
        <v>83</v>
      </c>
      <c r="D7030" s="20">
        <v>25000</v>
      </c>
      <c r="E7030" s="20">
        <v>13680</v>
      </c>
      <c r="F7030" s="38">
        <f>('ANNEXURE B &amp; C'!AV$95)</f>
        <v>13680</v>
      </c>
      <c r="G7030" s="9" t="str">
        <f t="shared" si="218"/>
        <v/>
      </c>
      <c r="H7030" s="52">
        <f t="shared" si="219"/>
        <v>-0.45279999999999998</v>
      </c>
    </row>
    <row r="7031" spans="1:8">
      <c r="A7031" s="48" t="str">
        <f>('ANNEXURE B &amp; C'!AV$3)</f>
        <v>440502</v>
      </c>
      <c r="B7031" s="2">
        <v>1062003</v>
      </c>
      <c r="C7031" s="2" t="s">
        <v>84</v>
      </c>
      <c r="D7031" s="20">
        <v>0</v>
      </c>
      <c r="E7031" s="20">
        <v>0</v>
      </c>
      <c r="F7031" s="38">
        <f>('ANNEXURE B &amp; C'!AV$96)</f>
        <v>0</v>
      </c>
      <c r="G7031" s="9" t="str">
        <f t="shared" si="218"/>
        <v/>
      </c>
      <c r="H7031" s="52" t="str">
        <f t="shared" si="219"/>
        <v/>
      </c>
    </row>
    <row r="7032" spans="1:8">
      <c r="A7032" s="48" t="str">
        <f>('ANNEXURE B &amp; C'!AV$3)</f>
        <v>440502</v>
      </c>
      <c r="B7032" s="2">
        <v>1062009</v>
      </c>
      <c r="C7032" s="2" t="s">
        <v>85</v>
      </c>
      <c r="D7032" s="20">
        <v>0</v>
      </c>
      <c r="E7032" s="20">
        <v>0</v>
      </c>
      <c r="F7032" s="38">
        <f>('ANNEXURE B &amp; C'!AV$97)</f>
        <v>0</v>
      </c>
      <c r="G7032" s="9" t="str">
        <f t="shared" si="218"/>
        <v/>
      </c>
      <c r="H7032" s="52" t="str">
        <f t="shared" si="219"/>
        <v/>
      </c>
    </row>
    <row r="7033" spans="1:8">
      <c r="A7033" s="48" t="str">
        <f>('ANNEXURE B &amp; C'!AV$3)</f>
        <v>440502</v>
      </c>
      <c r="B7033" s="2">
        <v>1062010</v>
      </c>
      <c r="C7033" s="2" t="s">
        <v>86</v>
      </c>
      <c r="D7033" s="20">
        <v>0</v>
      </c>
      <c r="E7033" s="20">
        <v>0</v>
      </c>
      <c r="F7033" s="38">
        <f>('ANNEXURE B &amp; C'!AV$98)</f>
        <v>0</v>
      </c>
      <c r="G7033" s="9" t="str">
        <f t="shared" si="218"/>
        <v/>
      </c>
      <c r="H7033" s="52" t="str">
        <f t="shared" si="219"/>
        <v/>
      </c>
    </row>
    <row r="7034" spans="1:8">
      <c r="A7034" s="48" t="str">
        <f>('ANNEXURE B &amp; C'!AV$3)</f>
        <v>440502</v>
      </c>
      <c r="B7034" s="2">
        <v>1062201</v>
      </c>
      <c r="C7034" s="2" t="s">
        <v>87</v>
      </c>
      <c r="D7034" s="20">
        <v>0</v>
      </c>
      <c r="E7034" s="20">
        <v>0</v>
      </c>
      <c r="F7034" s="38">
        <f>('ANNEXURE B &amp; C'!AV$99)</f>
        <v>0</v>
      </c>
      <c r="G7034" s="9" t="str">
        <f t="shared" si="218"/>
        <v/>
      </c>
      <c r="H7034" s="52" t="str">
        <f t="shared" si="219"/>
        <v/>
      </c>
    </row>
    <row r="7035" spans="1:8">
      <c r="A7035" s="48" t="str">
        <f>('ANNEXURE B &amp; C'!AV$3)</f>
        <v>440502</v>
      </c>
      <c r="B7035" s="3">
        <v>1066990</v>
      </c>
      <c r="C7035" s="3" t="s">
        <v>88</v>
      </c>
      <c r="D7035" s="39">
        <v>887273</v>
      </c>
      <c r="E7035" s="39">
        <v>456820.72</v>
      </c>
      <c r="F7035" s="39">
        <f>SUM(F6982:F7034)</f>
        <v>1165530</v>
      </c>
      <c r="G7035" s="9" t="str">
        <f t="shared" si="218"/>
        <v/>
      </c>
      <c r="H7035" s="52">
        <f t="shared" si="219"/>
        <v>0.31360922737421287</v>
      </c>
    </row>
    <row r="7036" spans="1:8">
      <c r="B7036" s="1"/>
      <c r="C7036" s="1"/>
      <c r="D7036" s="31"/>
      <c r="E7036" s="31"/>
      <c r="F7036" s="31"/>
      <c r="G7036" s="9" t="str">
        <f t="shared" si="218"/>
        <v/>
      </c>
      <c r="H7036" s="52" t="str">
        <f t="shared" si="219"/>
        <v/>
      </c>
    </row>
    <row r="7037" spans="1:8">
      <c r="A7037" s="48" t="str">
        <f>('ANNEXURE B &amp; C'!AV$3)</f>
        <v>440502</v>
      </c>
      <c r="B7037" s="1">
        <v>1080000</v>
      </c>
      <c r="C7037" s="1" t="s">
        <v>89</v>
      </c>
      <c r="D7037" s="31"/>
      <c r="E7037" s="31"/>
      <c r="F7037" s="31"/>
      <c r="G7037" s="9" t="str">
        <f t="shared" si="218"/>
        <v/>
      </c>
      <c r="H7037" s="52" t="str">
        <f t="shared" si="219"/>
        <v/>
      </c>
    </row>
    <row r="7038" spans="1:8">
      <c r="A7038" s="48" t="str">
        <f>('ANNEXURE B &amp; C'!AV$3)</f>
        <v>440502</v>
      </c>
      <c r="B7038" s="2">
        <v>1088020</v>
      </c>
      <c r="C7038" s="2" t="s">
        <v>90</v>
      </c>
      <c r="D7038" s="20">
        <v>0</v>
      </c>
      <c r="E7038" s="20">
        <v>0</v>
      </c>
      <c r="F7038" s="38">
        <f>('ANNEXURE B &amp; C'!AV$103)</f>
        <v>0</v>
      </c>
      <c r="G7038" s="9" t="str">
        <f t="shared" si="218"/>
        <v/>
      </c>
      <c r="H7038" s="52" t="str">
        <f t="shared" si="219"/>
        <v/>
      </c>
    </row>
    <row r="7039" spans="1:8">
      <c r="A7039" s="48" t="str">
        <f>('ANNEXURE B &amp; C'!AV$3)</f>
        <v>440502</v>
      </c>
      <c r="B7039" s="2">
        <v>1088080</v>
      </c>
      <c r="C7039" s="2" t="s">
        <v>91</v>
      </c>
      <c r="D7039" s="20">
        <v>0</v>
      </c>
      <c r="E7039" s="20">
        <v>0</v>
      </c>
      <c r="F7039" s="38">
        <f>('ANNEXURE B &amp; C'!AV$104)</f>
        <v>0</v>
      </c>
      <c r="G7039" s="9" t="str">
        <f t="shared" si="218"/>
        <v/>
      </c>
      <c r="H7039" s="52" t="str">
        <f t="shared" si="219"/>
        <v/>
      </c>
    </row>
    <row r="7040" spans="1:8">
      <c r="A7040" s="48" t="str">
        <f>('ANNEXURE B &amp; C'!AV$3)</f>
        <v>440502</v>
      </c>
      <c r="B7040" s="2">
        <v>1088081</v>
      </c>
      <c r="C7040" s="2" t="s">
        <v>92</v>
      </c>
      <c r="D7040" s="20">
        <v>0</v>
      </c>
      <c r="E7040" s="20">
        <v>0</v>
      </c>
      <c r="F7040" s="38">
        <f>('ANNEXURE B &amp; C'!AV$105)</f>
        <v>0</v>
      </c>
      <c r="G7040" s="9" t="str">
        <f t="shared" si="218"/>
        <v/>
      </c>
      <c r="H7040" s="52" t="str">
        <f t="shared" si="219"/>
        <v/>
      </c>
    </row>
    <row r="7041" spans="1:8">
      <c r="A7041" s="48" t="str">
        <f>('ANNEXURE B &amp; C'!AV$3)</f>
        <v>440502</v>
      </c>
      <c r="B7041" s="2">
        <v>1088082</v>
      </c>
      <c r="C7041" s="2" t="s">
        <v>93</v>
      </c>
      <c r="D7041" s="20">
        <v>0</v>
      </c>
      <c r="E7041" s="20">
        <v>0</v>
      </c>
      <c r="F7041" s="38">
        <f>('ANNEXURE B &amp; C'!AV$106)</f>
        <v>0</v>
      </c>
      <c r="G7041" s="9" t="str">
        <f t="shared" si="218"/>
        <v/>
      </c>
      <c r="H7041" s="52" t="str">
        <f t="shared" si="219"/>
        <v/>
      </c>
    </row>
    <row r="7042" spans="1:8">
      <c r="A7042" s="48" t="str">
        <f>('ANNEXURE B &amp; C'!AV$3)</f>
        <v>440502</v>
      </c>
      <c r="B7042" s="2">
        <v>1088083</v>
      </c>
      <c r="C7042" s="2" t="s">
        <v>94</v>
      </c>
      <c r="D7042" s="20">
        <v>0</v>
      </c>
      <c r="E7042" s="20">
        <v>0</v>
      </c>
      <c r="F7042" s="38">
        <f>('ANNEXURE B &amp; C'!AV$107)</f>
        <v>0</v>
      </c>
      <c r="G7042" s="9" t="str">
        <f t="shared" si="218"/>
        <v/>
      </c>
      <c r="H7042" s="52" t="str">
        <f t="shared" si="219"/>
        <v/>
      </c>
    </row>
    <row r="7043" spans="1:8">
      <c r="A7043" s="48" t="str">
        <f>('ANNEXURE B &amp; C'!AV$3)</f>
        <v>440502</v>
      </c>
      <c r="B7043" s="2">
        <v>1088084</v>
      </c>
      <c r="C7043" s="2" t="s">
        <v>95</v>
      </c>
      <c r="D7043" s="20">
        <v>0</v>
      </c>
      <c r="E7043" s="20">
        <v>0</v>
      </c>
      <c r="F7043" s="38">
        <f>('ANNEXURE B &amp; C'!AV$108)</f>
        <v>0</v>
      </c>
      <c r="G7043" s="9" t="str">
        <f t="shared" si="218"/>
        <v/>
      </c>
      <c r="H7043" s="52" t="str">
        <f t="shared" si="219"/>
        <v/>
      </c>
    </row>
    <row r="7044" spans="1:8">
      <c r="A7044" s="48" t="str">
        <f>('ANNEXURE B &amp; C'!AV$3)</f>
        <v>440502</v>
      </c>
      <c r="B7044" s="2">
        <v>1088085</v>
      </c>
      <c r="C7044" s="2" t="s">
        <v>96</v>
      </c>
      <c r="D7044" s="20">
        <v>0</v>
      </c>
      <c r="E7044" s="20">
        <v>0</v>
      </c>
      <c r="F7044" s="38">
        <f>('ANNEXURE B &amp; C'!AV$109)</f>
        <v>0</v>
      </c>
      <c r="G7044" s="9" t="str">
        <f t="shared" si="218"/>
        <v/>
      </c>
      <c r="H7044" s="52" t="str">
        <f t="shared" si="219"/>
        <v/>
      </c>
    </row>
    <row r="7045" spans="1:8">
      <c r="A7045" s="48" t="str">
        <f>('ANNEXURE B &amp; C'!AV$3)</f>
        <v>440502</v>
      </c>
      <c r="B7045" s="2">
        <v>1088110</v>
      </c>
      <c r="C7045" s="2" t="s">
        <v>61</v>
      </c>
      <c r="D7045" s="20">
        <v>0</v>
      </c>
      <c r="E7045" s="20">
        <v>0</v>
      </c>
      <c r="F7045" s="38">
        <f>('ANNEXURE B &amp; C'!AV$110)</f>
        <v>0</v>
      </c>
      <c r="G7045" s="9" t="str">
        <f t="shared" si="218"/>
        <v/>
      </c>
      <c r="H7045" s="52" t="str">
        <f t="shared" si="219"/>
        <v/>
      </c>
    </row>
    <row r="7046" spans="1:8">
      <c r="A7046" s="48" t="str">
        <f>('ANNEXURE B &amp; C'!AV$3)</f>
        <v>440502</v>
      </c>
      <c r="B7046" s="2">
        <v>1088180</v>
      </c>
      <c r="C7046" s="2" t="s">
        <v>97</v>
      </c>
      <c r="D7046" s="20">
        <v>0</v>
      </c>
      <c r="E7046" s="20">
        <v>0</v>
      </c>
      <c r="F7046" s="38">
        <f>('ANNEXURE B &amp; C'!AV$111)</f>
        <v>0</v>
      </c>
      <c r="G7046" s="9" t="str">
        <f t="shared" si="218"/>
        <v/>
      </c>
      <c r="H7046" s="52" t="str">
        <f t="shared" si="219"/>
        <v/>
      </c>
    </row>
    <row r="7047" spans="1:8">
      <c r="A7047" s="48" t="str">
        <f>('ANNEXURE B &amp; C'!AV$3)</f>
        <v>440502</v>
      </c>
      <c r="B7047" s="3">
        <v>1088990</v>
      </c>
      <c r="C7047" s="3" t="s">
        <v>98</v>
      </c>
      <c r="D7047" s="39">
        <v>0</v>
      </c>
      <c r="E7047" s="39">
        <v>0</v>
      </c>
      <c r="F7047" s="39">
        <f>SUM(F7037:F7046)</f>
        <v>0</v>
      </c>
      <c r="G7047" s="9" t="str">
        <f t="shared" si="218"/>
        <v/>
      </c>
      <c r="H7047" s="52" t="str">
        <f t="shared" si="219"/>
        <v/>
      </c>
    </row>
    <row r="7048" spans="1:8">
      <c r="B7048" s="1"/>
      <c r="C7048" s="1"/>
      <c r="D7048" s="31"/>
      <c r="E7048" s="31"/>
      <c r="F7048" s="31"/>
      <c r="G7048" s="9" t="str">
        <f t="shared" si="218"/>
        <v/>
      </c>
      <c r="H7048" s="52" t="str">
        <f t="shared" si="219"/>
        <v/>
      </c>
    </row>
    <row r="7049" spans="1:8" ht="15.75" thickBot="1">
      <c r="A7049" s="48" t="str">
        <f>('ANNEXURE B &amp; C'!AV$3)</f>
        <v>440502</v>
      </c>
      <c r="B7049" s="4">
        <v>1089995</v>
      </c>
      <c r="C7049" s="4" t="s">
        <v>99</v>
      </c>
      <c r="D7049" s="40">
        <v>887273</v>
      </c>
      <c r="E7049" s="40">
        <v>456820.72</v>
      </c>
      <c r="F7049" s="40">
        <f>SUM(F7047+F7035)</f>
        <v>1165530</v>
      </c>
      <c r="G7049" s="9" t="str">
        <f t="shared" si="218"/>
        <v/>
      </c>
      <c r="H7049" s="52">
        <f t="shared" si="219"/>
        <v>0.31360922737421287</v>
      </c>
    </row>
    <row r="7050" spans="1:8" ht="15.75" thickTop="1">
      <c r="B7050" s="1"/>
      <c r="C7050" s="1"/>
      <c r="D7050" s="31"/>
      <c r="E7050" s="31"/>
      <c r="F7050" s="31"/>
      <c r="G7050" s="9" t="str">
        <f t="shared" ref="G7050:G7113" si="220">IF(E7050&lt;0.01,"",IF(E7050&gt;F7050,"BUDGET ERROR - INSUFICIENT",""))</f>
        <v/>
      </c>
      <c r="H7050" s="52" t="str">
        <f t="shared" ref="H7050:H7113" si="221">IF(F7050&lt;0.1,"",IF(D7050=0,"NO ORIGINAL BUDGET",(F7050-D7050)/D7050))</f>
        <v/>
      </c>
    </row>
    <row r="7051" spans="1:8">
      <c r="A7051" s="48" t="str">
        <f>('ANNEXURE B &amp; C'!AV$3)</f>
        <v>440502</v>
      </c>
      <c r="B7051" s="1">
        <v>1100000</v>
      </c>
      <c r="C7051" s="1" t="s">
        <v>100</v>
      </c>
      <c r="D7051" s="31"/>
      <c r="E7051" s="31"/>
      <c r="F7051" s="31"/>
      <c r="G7051" s="9" t="str">
        <f t="shared" si="220"/>
        <v/>
      </c>
      <c r="H7051" s="52" t="str">
        <f t="shared" si="221"/>
        <v/>
      </c>
    </row>
    <row r="7052" spans="1:8">
      <c r="A7052" s="48" t="str">
        <f>('ANNEXURE B &amp; C'!AV$3)</f>
        <v>440502</v>
      </c>
      <c r="B7052" s="2">
        <v>1101200</v>
      </c>
      <c r="C7052" s="2" t="s">
        <v>101</v>
      </c>
      <c r="D7052" s="20">
        <v>0</v>
      </c>
      <c r="E7052" s="20">
        <v>0</v>
      </c>
      <c r="F7052" s="38">
        <f>('ANNEXURE B &amp; C'!AV$117)</f>
        <v>0</v>
      </c>
      <c r="G7052" s="9" t="str">
        <f t="shared" si="220"/>
        <v/>
      </c>
      <c r="H7052" s="52" t="str">
        <f t="shared" si="221"/>
        <v/>
      </c>
    </row>
    <row r="7053" spans="1:8">
      <c r="A7053" s="48" t="str">
        <f>('ANNEXURE B &amp; C'!AV$3)</f>
        <v>440502</v>
      </c>
      <c r="B7053" s="2">
        <v>1101201</v>
      </c>
      <c r="C7053" s="2" t="s">
        <v>102</v>
      </c>
      <c r="D7053" s="20">
        <v>0</v>
      </c>
      <c r="E7053" s="20">
        <v>0</v>
      </c>
      <c r="F7053" s="38">
        <f>('ANNEXURE B &amp; C'!AV$118)</f>
        <v>0</v>
      </c>
      <c r="G7053" s="9" t="str">
        <f t="shared" si="220"/>
        <v/>
      </c>
      <c r="H7053" s="52" t="str">
        <f t="shared" si="221"/>
        <v/>
      </c>
    </row>
    <row r="7054" spans="1:8">
      <c r="A7054" s="48" t="str">
        <f>('ANNEXURE B &amp; C'!AV$3)</f>
        <v>440502</v>
      </c>
      <c r="B7054" s="2">
        <v>1101203</v>
      </c>
      <c r="C7054" s="2" t="s">
        <v>103</v>
      </c>
      <c r="D7054" s="20">
        <v>0</v>
      </c>
      <c r="E7054" s="20">
        <v>0</v>
      </c>
      <c r="F7054" s="38">
        <f>('ANNEXURE B &amp; C'!AV$119)</f>
        <v>0</v>
      </c>
      <c r="G7054" s="9" t="str">
        <f t="shared" si="220"/>
        <v/>
      </c>
      <c r="H7054" s="52" t="str">
        <f t="shared" si="221"/>
        <v/>
      </c>
    </row>
    <row r="7055" spans="1:8">
      <c r="A7055" s="48" t="str">
        <f>('ANNEXURE B &amp; C'!AV$3)</f>
        <v>440502</v>
      </c>
      <c r="B7055" s="2">
        <v>1101204</v>
      </c>
      <c r="C7055" s="2" t="s">
        <v>104</v>
      </c>
      <c r="D7055" s="20">
        <v>0</v>
      </c>
      <c r="E7055" s="20">
        <v>0</v>
      </c>
      <c r="F7055" s="38">
        <f>('ANNEXURE B &amp; C'!AV$120)</f>
        <v>0</v>
      </c>
      <c r="G7055" s="9" t="str">
        <f t="shared" si="220"/>
        <v/>
      </c>
      <c r="H7055" s="52" t="str">
        <f t="shared" si="221"/>
        <v/>
      </c>
    </row>
    <row r="7056" spans="1:8" ht="15.75" thickBot="1">
      <c r="A7056" s="48" t="str">
        <f>('ANNEXURE B &amp; C'!AV$3)</f>
        <v>440502</v>
      </c>
      <c r="B7056" s="4">
        <v>1109995</v>
      </c>
      <c r="C7056" s="4" t="s">
        <v>105</v>
      </c>
      <c r="D7056" s="40">
        <v>0</v>
      </c>
      <c r="E7056" s="40">
        <v>0</v>
      </c>
      <c r="F7056" s="40">
        <f>SUM(F7052:F7055)</f>
        <v>0</v>
      </c>
      <c r="G7056" s="9" t="str">
        <f t="shared" si="220"/>
        <v/>
      </c>
      <c r="H7056" s="52" t="str">
        <f t="shared" si="221"/>
        <v/>
      </c>
    </row>
    <row r="7057" spans="1:8" ht="15.75" thickTop="1">
      <c r="B7057" s="1"/>
      <c r="C7057" s="1"/>
      <c r="D7057" s="31"/>
      <c r="E7057" s="31"/>
      <c r="F7057" s="31"/>
      <c r="G7057" s="9" t="str">
        <f t="shared" si="220"/>
        <v/>
      </c>
      <c r="H7057" s="52" t="str">
        <f t="shared" si="221"/>
        <v/>
      </c>
    </row>
    <row r="7058" spans="1:8">
      <c r="A7058" s="48" t="str">
        <f>('ANNEXURE B &amp; C'!AV$3)</f>
        <v>440502</v>
      </c>
      <c r="B7058" s="1">
        <v>1120000</v>
      </c>
      <c r="C7058" s="1" t="s">
        <v>106</v>
      </c>
      <c r="D7058" s="31"/>
      <c r="E7058" s="31"/>
      <c r="F7058" s="31"/>
      <c r="G7058" s="9" t="str">
        <f t="shared" si="220"/>
        <v/>
      </c>
      <c r="H7058" s="52" t="str">
        <f t="shared" si="221"/>
        <v/>
      </c>
    </row>
    <row r="7059" spans="1:8">
      <c r="A7059" s="48" t="str">
        <f>('ANNEXURE B &amp; C'!AV$3)</f>
        <v>440502</v>
      </c>
      <c r="B7059" s="2">
        <v>1120300</v>
      </c>
      <c r="C7059" s="2" t="s">
        <v>106</v>
      </c>
      <c r="D7059" s="20">
        <v>0</v>
      </c>
      <c r="E7059" s="20">
        <v>0</v>
      </c>
      <c r="F7059" s="38">
        <f>('ANNEXURE B &amp; C'!AV$124)</f>
        <v>0</v>
      </c>
      <c r="G7059" s="9" t="str">
        <f t="shared" si="220"/>
        <v/>
      </c>
      <c r="H7059" s="52" t="str">
        <f t="shared" si="221"/>
        <v/>
      </c>
    </row>
    <row r="7060" spans="1:8" ht="15.75" thickBot="1">
      <c r="A7060" s="48" t="str">
        <f>('ANNEXURE B &amp; C'!AV$3)</f>
        <v>440502</v>
      </c>
      <c r="B7060" s="4">
        <v>1129990</v>
      </c>
      <c r="C7060" s="4" t="s">
        <v>107</v>
      </c>
      <c r="D7060" s="40">
        <v>0</v>
      </c>
      <c r="E7060" s="40">
        <v>0</v>
      </c>
      <c r="F7060" s="40">
        <f>SUM(F7058:F7059)</f>
        <v>0</v>
      </c>
      <c r="G7060" s="9" t="str">
        <f t="shared" si="220"/>
        <v/>
      </c>
      <c r="H7060" s="52" t="str">
        <f t="shared" si="221"/>
        <v/>
      </c>
    </row>
    <row r="7061" spans="1:8" ht="15.75" thickTop="1">
      <c r="B7061" s="1"/>
      <c r="C7061" s="1"/>
      <c r="D7061" s="31"/>
      <c r="E7061" s="31"/>
      <c r="F7061" s="31"/>
      <c r="G7061" s="9" t="str">
        <f t="shared" si="220"/>
        <v/>
      </c>
      <c r="H7061" s="52" t="str">
        <f t="shared" si="221"/>
        <v/>
      </c>
    </row>
    <row r="7062" spans="1:8">
      <c r="A7062" s="48" t="str">
        <f>('ANNEXURE B &amp; C'!AV$3)</f>
        <v>440502</v>
      </c>
      <c r="B7062" s="1">
        <v>1130000</v>
      </c>
      <c r="C7062" s="1" t="s">
        <v>108</v>
      </c>
      <c r="D7062" s="31"/>
      <c r="E7062" s="31"/>
      <c r="F7062" s="31"/>
      <c r="G7062" s="9" t="str">
        <f t="shared" si="220"/>
        <v/>
      </c>
      <c r="H7062" s="52" t="str">
        <f t="shared" si="221"/>
        <v/>
      </c>
    </row>
    <row r="7063" spans="1:8">
      <c r="A7063" s="48" t="str">
        <f>('ANNEXURE B &amp; C'!AV$3)</f>
        <v>440502</v>
      </c>
      <c r="B7063" s="2">
        <v>1130200</v>
      </c>
      <c r="C7063" s="2" t="s">
        <v>109</v>
      </c>
      <c r="D7063" s="20">
        <v>0</v>
      </c>
      <c r="E7063" s="20">
        <v>0</v>
      </c>
      <c r="F7063" s="38">
        <f>('ANNEXURE B &amp; C'!AV$128)</f>
        <v>0</v>
      </c>
      <c r="G7063" s="9" t="str">
        <f t="shared" si="220"/>
        <v/>
      </c>
      <c r="H7063" s="52" t="str">
        <f t="shared" si="221"/>
        <v/>
      </c>
    </row>
    <row r="7064" spans="1:8">
      <c r="A7064" s="48" t="str">
        <f>('ANNEXURE B &amp; C'!AV$3)</f>
        <v>440502</v>
      </c>
      <c r="B7064" s="2">
        <v>1130201</v>
      </c>
      <c r="C7064" s="2" t="s">
        <v>110</v>
      </c>
      <c r="D7064" s="20">
        <v>0</v>
      </c>
      <c r="E7064" s="20">
        <v>0</v>
      </c>
      <c r="F7064" s="38">
        <f>('ANNEXURE B &amp; C'!AV$129)</f>
        <v>0</v>
      </c>
      <c r="G7064" s="9" t="str">
        <f t="shared" si="220"/>
        <v/>
      </c>
      <c r="H7064" s="52" t="str">
        <f t="shared" si="221"/>
        <v/>
      </c>
    </row>
    <row r="7065" spans="1:8" ht="15.75" thickBot="1">
      <c r="A7065" s="48" t="str">
        <f>('ANNEXURE B &amp; C'!AV$3)</f>
        <v>440502</v>
      </c>
      <c r="B7065" s="4">
        <v>1139995</v>
      </c>
      <c r="C7065" s="4" t="s">
        <v>111</v>
      </c>
      <c r="D7065" s="40">
        <v>0</v>
      </c>
      <c r="E7065" s="40">
        <v>0</v>
      </c>
      <c r="F7065" s="40">
        <f>SUM(F7062:F7064)</f>
        <v>0</v>
      </c>
      <c r="G7065" s="9" t="str">
        <f t="shared" si="220"/>
        <v/>
      </c>
      <c r="H7065" s="52" t="str">
        <f t="shared" si="221"/>
        <v/>
      </c>
    </row>
    <row r="7066" spans="1:8" ht="15.75" thickTop="1">
      <c r="B7066" s="1"/>
      <c r="C7066" s="1"/>
      <c r="D7066" s="31"/>
      <c r="E7066" s="31"/>
      <c r="F7066" s="31"/>
      <c r="G7066" s="9" t="str">
        <f t="shared" si="220"/>
        <v/>
      </c>
      <c r="H7066" s="52" t="str">
        <f t="shared" si="221"/>
        <v/>
      </c>
    </row>
    <row r="7067" spans="1:8" ht="15.75" thickBot="1">
      <c r="A7067" s="48" t="str">
        <f>('ANNEXURE B &amp; C'!AV$3)</f>
        <v>440502</v>
      </c>
      <c r="B7067" s="5">
        <v>1199998</v>
      </c>
      <c r="C7067" s="5" t="s">
        <v>112</v>
      </c>
      <c r="D7067" s="41">
        <v>3119409</v>
      </c>
      <c r="E7067" s="41">
        <v>1672903.74</v>
      </c>
      <c r="F7067" s="41">
        <f>SUM(F7065+F7060+F7056+F7049+F6977)</f>
        <v>3506315</v>
      </c>
      <c r="G7067" s="9" t="str">
        <f t="shared" si="220"/>
        <v/>
      </c>
      <c r="H7067" s="52">
        <f t="shared" si="221"/>
        <v>0.12403182782379611</v>
      </c>
    </row>
    <row r="7068" spans="1:8">
      <c r="B7068" s="1"/>
      <c r="C7068" s="1"/>
      <c r="D7068" s="31"/>
      <c r="E7068" s="31"/>
      <c r="F7068" s="31"/>
      <c r="G7068" s="9" t="str">
        <f t="shared" si="220"/>
        <v/>
      </c>
      <c r="H7068" s="52" t="str">
        <f t="shared" si="221"/>
        <v/>
      </c>
    </row>
    <row r="7069" spans="1:8">
      <c r="A7069" s="48" t="str">
        <f>('ANNEXURE B &amp; C'!AV$3)</f>
        <v>440502</v>
      </c>
      <c r="B7069" s="1">
        <v>2200000</v>
      </c>
      <c r="C7069" s="1" t="s">
        <v>113</v>
      </c>
      <c r="D7069" s="31"/>
      <c r="E7069" s="31"/>
      <c r="F7069" s="31"/>
      <c r="G7069" s="9" t="str">
        <f t="shared" si="220"/>
        <v/>
      </c>
      <c r="H7069" s="52" t="str">
        <f t="shared" si="221"/>
        <v/>
      </c>
    </row>
    <row r="7070" spans="1:8">
      <c r="B7070" s="1"/>
      <c r="C7070" s="1"/>
      <c r="D7070" s="31"/>
      <c r="E7070" s="31"/>
      <c r="F7070" s="31"/>
      <c r="G7070" s="9" t="str">
        <f t="shared" si="220"/>
        <v/>
      </c>
      <c r="H7070" s="52" t="str">
        <f t="shared" si="221"/>
        <v/>
      </c>
    </row>
    <row r="7071" spans="1:8">
      <c r="A7071" s="48" t="str">
        <f>('ANNEXURE B &amp; C'!AV$3)</f>
        <v>440502</v>
      </c>
      <c r="B7071" s="1">
        <v>2230000</v>
      </c>
      <c r="C7071" s="1" t="s">
        <v>114</v>
      </c>
      <c r="D7071" s="31"/>
      <c r="E7071" s="31"/>
      <c r="F7071" s="31"/>
      <c r="G7071" s="9" t="str">
        <f t="shared" si="220"/>
        <v/>
      </c>
      <c r="H7071" s="52" t="str">
        <f t="shared" si="221"/>
        <v/>
      </c>
    </row>
    <row r="7072" spans="1:8">
      <c r="A7072" s="48" t="str">
        <f>('ANNEXURE B &amp; C'!AV$3)</f>
        <v>440502</v>
      </c>
      <c r="B7072" s="2">
        <v>2231202</v>
      </c>
      <c r="C7072" s="2" t="s">
        <v>115</v>
      </c>
      <c r="D7072" s="20">
        <v>-9150000</v>
      </c>
      <c r="E7072" s="20">
        <v>-3345957.87</v>
      </c>
      <c r="F7072" s="38">
        <f>('ANNEXURE B &amp; C'!AV$137)</f>
        <v>-9150000</v>
      </c>
      <c r="G7072" s="9" t="str">
        <f t="shared" si="220"/>
        <v/>
      </c>
      <c r="H7072" s="52" t="str">
        <f t="shared" si="221"/>
        <v/>
      </c>
    </row>
    <row r="7073" spans="1:8">
      <c r="A7073" s="48" t="str">
        <f>('ANNEXURE B &amp; C'!AV$3)</f>
        <v>440502</v>
      </c>
      <c r="B7073" s="2">
        <v>2231900</v>
      </c>
      <c r="C7073" s="2" t="s">
        <v>116</v>
      </c>
      <c r="D7073" s="20">
        <v>0</v>
      </c>
      <c r="E7073" s="20">
        <v>0</v>
      </c>
      <c r="F7073" s="38">
        <f>('ANNEXURE B &amp; C'!AV$138)</f>
        <v>0</v>
      </c>
      <c r="G7073" s="9" t="str">
        <f t="shared" si="220"/>
        <v/>
      </c>
      <c r="H7073" s="52" t="str">
        <f t="shared" si="221"/>
        <v/>
      </c>
    </row>
    <row r="7074" spans="1:8">
      <c r="A7074" s="48" t="str">
        <f>('ANNEXURE B &amp; C'!AV$3)</f>
        <v>440502</v>
      </c>
      <c r="B7074" s="3">
        <v>2239995</v>
      </c>
      <c r="C7074" s="3" t="s">
        <v>117</v>
      </c>
      <c r="D7074" s="39">
        <v>-9150000</v>
      </c>
      <c r="E7074" s="39">
        <v>-3345957.87</v>
      </c>
      <c r="F7074" s="39">
        <f>SUM(F7072:F7073)</f>
        <v>-9150000</v>
      </c>
      <c r="G7074" s="9" t="str">
        <f t="shared" si="220"/>
        <v/>
      </c>
      <c r="H7074" s="52" t="str">
        <f t="shared" si="221"/>
        <v/>
      </c>
    </row>
    <row r="7075" spans="1:8">
      <c r="B7075" s="1"/>
      <c r="C7075" s="1"/>
      <c r="D7075" s="31"/>
      <c r="E7075" s="31"/>
      <c r="F7075" s="31"/>
      <c r="G7075" s="9" t="str">
        <f t="shared" si="220"/>
        <v/>
      </c>
      <c r="H7075" s="52" t="str">
        <f t="shared" si="221"/>
        <v/>
      </c>
    </row>
    <row r="7076" spans="1:8">
      <c r="A7076" s="48" t="str">
        <f>('ANNEXURE B &amp; C'!AV$3)</f>
        <v>440502</v>
      </c>
      <c r="B7076" s="1">
        <v>2240000</v>
      </c>
      <c r="C7076" s="1" t="s">
        <v>118</v>
      </c>
      <c r="D7076" s="31"/>
      <c r="E7076" s="31"/>
      <c r="F7076" s="31"/>
      <c r="G7076" s="9" t="str">
        <f t="shared" si="220"/>
        <v/>
      </c>
      <c r="H7076" s="52" t="str">
        <f t="shared" si="221"/>
        <v/>
      </c>
    </row>
    <row r="7077" spans="1:8">
      <c r="A7077" s="48" t="str">
        <f>('ANNEXURE B &amp; C'!AV$3)</f>
        <v>440502</v>
      </c>
      <c r="B7077" s="2">
        <v>2240001</v>
      </c>
      <c r="C7077" s="2" t="s">
        <v>119</v>
      </c>
      <c r="D7077" s="20">
        <v>0</v>
      </c>
      <c r="E7077" s="20">
        <v>0</v>
      </c>
      <c r="F7077" s="38">
        <f>('ANNEXURE B &amp; C'!AV$142)</f>
        <v>0</v>
      </c>
      <c r="G7077" s="9" t="str">
        <f t="shared" si="220"/>
        <v/>
      </c>
      <c r="H7077" s="52" t="str">
        <f t="shared" si="221"/>
        <v/>
      </c>
    </row>
    <row r="7078" spans="1:8">
      <c r="A7078" s="48" t="str">
        <f>('ANNEXURE B &amp; C'!AV$3)</f>
        <v>440502</v>
      </c>
      <c r="B7078" s="2">
        <v>2240002</v>
      </c>
      <c r="C7078" s="2" t="s">
        <v>120</v>
      </c>
      <c r="D7078" s="20">
        <v>0</v>
      </c>
      <c r="E7078" s="20">
        <v>0</v>
      </c>
      <c r="F7078" s="38">
        <f>('ANNEXURE B &amp; C'!AV$143)</f>
        <v>0</v>
      </c>
      <c r="G7078" s="9" t="str">
        <f t="shared" si="220"/>
        <v/>
      </c>
      <c r="H7078" s="52" t="str">
        <f t="shared" si="221"/>
        <v/>
      </c>
    </row>
    <row r="7079" spans="1:8">
      <c r="A7079" s="48" t="str">
        <f>('ANNEXURE B &amp; C'!AV$3)</f>
        <v>440502</v>
      </c>
      <c r="B7079" s="2">
        <v>2240400</v>
      </c>
      <c r="C7079" s="2" t="s">
        <v>121</v>
      </c>
      <c r="D7079" s="20">
        <v>0</v>
      </c>
      <c r="E7079" s="20">
        <v>0</v>
      </c>
      <c r="F7079" s="38">
        <f>('ANNEXURE B &amp; C'!AV$144)</f>
        <v>0</v>
      </c>
      <c r="G7079" s="9" t="str">
        <f t="shared" si="220"/>
        <v/>
      </c>
      <c r="H7079" s="52" t="str">
        <f t="shared" si="221"/>
        <v/>
      </c>
    </row>
    <row r="7080" spans="1:8">
      <c r="A7080" s="48" t="str">
        <f>('ANNEXURE B &amp; C'!AV$3)</f>
        <v>440502</v>
      </c>
      <c r="B7080" s="2">
        <v>2240500</v>
      </c>
      <c r="C7080" s="2" t="s">
        <v>122</v>
      </c>
      <c r="D7080" s="20">
        <v>0</v>
      </c>
      <c r="E7080" s="20">
        <v>0</v>
      </c>
      <c r="F7080" s="38">
        <f>('ANNEXURE B &amp; C'!AV$145)</f>
        <v>0</v>
      </c>
      <c r="G7080" s="9" t="str">
        <f t="shared" si="220"/>
        <v/>
      </c>
      <c r="H7080" s="52" t="str">
        <f t="shared" si="221"/>
        <v/>
      </c>
    </row>
    <row r="7081" spans="1:8">
      <c r="A7081" s="48" t="str">
        <f>('ANNEXURE B &amp; C'!AV$3)</f>
        <v>440502</v>
      </c>
      <c r="B7081" s="3">
        <v>2249995</v>
      </c>
      <c r="C7081" s="3" t="s">
        <v>123</v>
      </c>
      <c r="D7081" s="39">
        <v>0</v>
      </c>
      <c r="E7081" s="39">
        <v>0</v>
      </c>
      <c r="F7081" s="39">
        <f>SUM(F7077:F7080)</f>
        <v>0</v>
      </c>
      <c r="G7081" s="9" t="str">
        <f t="shared" si="220"/>
        <v/>
      </c>
      <c r="H7081" s="52" t="str">
        <f t="shared" si="221"/>
        <v/>
      </c>
    </row>
    <row r="7082" spans="1:8">
      <c r="B7082" s="1"/>
      <c r="C7082" s="1"/>
      <c r="D7082" s="31"/>
      <c r="E7082" s="31"/>
      <c r="F7082" s="31"/>
      <c r="G7082" s="9" t="str">
        <f t="shared" si="220"/>
        <v/>
      </c>
      <c r="H7082" s="52" t="str">
        <f t="shared" si="221"/>
        <v/>
      </c>
    </row>
    <row r="7083" spans="1:8">
      <c r="A7083" s="48" t="str">
        <f>('ANNEXURE B &amp; C'!AV$3)</f>
        <v>440502</v>
      </c>
      <c r="B7083" s="1">
        <v>2260000</v>
      </c>
      <c r="C7083" s="1" t="s">
        <v>124</v>
      </c>
      <c r="D7083" s="31"/>
      <c r="E7083" s="31"/>
      <c r="F7083" s="31"/>
      <c r="G7083" s="9" t="str">
        <f t="shared" si="220"/>
        <v/>
      </c>
      <c r="H7083" s="52" t="str">
        <f t="shared" si="221"/>
        <v/>
      </c>
    </row>
    <row r="7084" spans="1:8">
      <c r="A7084" s="48" t="str">
        <f>('ANNEXURE B &amp; C'!AV$3)</f>
        <v>440502</v>
      </c>
      <c r="B7084" s="2">
        <v>2260806</v>
      </c>
      <c r="C7084" s="2" t="s">
        <v>125</v>
      </c>
      <c r="D7084" s="20">
        <v>0</v>
      </c>
      <c r="E7084" s="20">
        <v>0</v>
      </c>
      <c r="F7084" s="38">
        <f>('ANNEXURE B &amp; C'!AV$149)</f>
        <v>0</v>
      </c>
      <c r="G7084" s="9" t="str">
        <f t="shared" si="220"/>
        <v/>
      </c>
      <c r="H7084" s="52" t="str">
        <f t="shared" si="221"/>
        <v/>
      </c>
    </row>
    <row r="7085" spans="1:8">
      <c r="A7085" s="48" t="str">
        <f>('ANNEXURE B &amp; C'!AV$3)</f>
        <v>440502</v>
      </c>
      <c r="B7085" s="2">
        <v>2260808</v>
      </c>
      <c r="C7085" s="2" t="s">
        <v>126</v>
      </c>
      <c r="D7085" s="20">
        <v>0</v>
      </c>
      <c r="E7085" s="20">
        <v>0</v>
      </c>
      <c r="F7085" s="38">
        <f>('ANNEXURE B &amp; C'!AV$150)</f>
        <v>0</v>
      </c>
      <c r="G7085" s="9" t="str">
        <f t="shared" si="220"/>
        <v/>
      </c>
      <c r="H7085" s="52" t="str">
        <f t="shared" si="221"/>
        <v/>
      </c>
    </row>
    <row r="7086" spans="1:8">
      <c r="A7086" s="48" t="str">
        <f>('ANNEXURE B &amp; C'!AV$3)</f>
        <v>440502</v>
      </c>
      <c r="B7086" s="2">
        <v>2260810</v>
      </c>
      <c r="C7086" s="2" t="s">
        <v>127</v>
      </c>
      <c r="D7086" s="20">
        <v>0</v>
      </c>
      <c r="E7086" s="20">
        <v>0</v>
      </c>
      <c r="F7086" s="38">
        <f>('ANNEXURE B &amp; C'!AV$151)</f>
        <v>0</v>
      </c>
      <c r="G7086" s="9" t="str">
        <f t="shared" si="220"/>
        <v/>
      </c>
      <c r="H7086" s="52" t="str">
        <f t="shared" si="221"/>
        <v/>
      </c>
    </row>
    <row r="7087" spans="1:8">
      <c r="A7087" s="48" t="str">
        <f>('ANNEXURE B &amp; C'!AV$3)</f>
        <v>440502</v>
      </c>
      <c r="B7087" s="3">
        <v>2269995</v>
      </c>
      <c r="C7087" s="3" t="s">
        <v>128</v>
      </c>
      <c r="D7087" s="39">
        <v>0</v>
      </c>
      <c r="E7087" s="39">
        <v>0</v>
      </c>
      <c r="F7087" s="39">
        <f>SUM(F7084:F7086)</f>
        <v>0</v>
      </c>
      <c r="G7087" s="9" t="str">
        <f t="shared" si="220"/>
        <v/>
      </c>
      <c r="H7087" s="52" t="str">
        <f t="shared" si="221"/>
        <v/>
      </c>
    </row>
    <row r="7088" spans="1:8">
      <c r="B7088" s="1"/>
      <c r="C7088" s="1"/>
      <c r="D7088" s="31"/>
      <c r="E7088" s="31"/>
      <c r="F7088" s="31"/>
      <c r="G7088" s="9" t="str">
        <f t="shared" si="220"/>
        <v/>
      </c>
      <c r="H7088" s="52" t="str">
        <f t="shared" si="221"/>
        <v/>
      </c>
    </row>
    <row r="7089" spans="1:8">
      <c r="A7089" s="48" t="str">
        <f>('ANNEXURE B &amp; C'!AV$3)</f>
        <v>440502</v>
      </c>
      <c r="B7089" s="1">
        <v>2270000</v>
      </c>
      <c r="C7089" s="1" t="s">
        <v>129</v>
      </c>
      <c r="D7089" s="31"/>
      <c r="E7089" s="31"/>
      <c r="F7089" s="31"/>
      <c r="G7089" s="9" t="str">
        <f t="shared" si="220"/>
        <v/>
      </c>
      <c r="H7089" s="52" t="str">
        <f t="shared" si="221"/>
        <v/>
      </c>
    </row>
    <row r="7090" spans="1:8">
      <c r="A7090" s="48" t="str">
        <f>('ANNEXURE B &amp; C'!AV$3)</f>
        <v>440502</v>
      </c>
      <c r="B7090" s="2">
        <v>2271701</v>
      </c>
      <c r="C7090" s="2" t="s">
        <v>130</v>
      </c>
      <c r="D7090" s="20">
        <v>0</v>
      </c>
      <c r="E7090" s="20">
        <v>0</v>
      </c>
      <c r="F7090" s="38">
        <f>('ANNEXURE B &amp; C'!AV$155)</f>
        <v>0</v>
      </c>
      <c r="G7090" s="9" t="str">
        <f t="shared" si="220"/>
        <v/>
      </c>
      <c r="H7090" s="52" t="str">
        <f t="shared" si="221"/>
        <v/>
      </c>
    </row>
    <row r="7091" spans="1:8">
      <c r="A7091" s="48" t="str">
        <f>('ANNEXURE B &amp; C'!AV$3)</f>
        <v>440502</v>
      </c>
      <c r="B7091" s="2">
        <v>2271702</v>
      </c>
      <c r="C7091" s="2" t="s">
        <v>131</v>
      </c>
      <c r="D7091" s="20">
        <v>0</v>
      </c>
      <c r="E7091" s="20">
        <v>0</v>
      </c>
      <c r="F7091" s="38">
        <f>('ANNEXURE B &amp; C'!AV$156)</f>
        <v>0</v>
      </c>
      <c r="G7091" s="9" t="str">
        <f t="shared" si="220"/>
        <v/>
      </c>
      <c r="H7091" s="52" t="str">
        <f t="shared" si="221"/>
        <v/>
      </c>
    </row>
    <row r="7092" spans="1:8">
      <c r="A7092" s="48" t="str">
        <f>('ANNEXURE B &amp; C'!AV$3)</f>
        <v>440502</v>
      </c>
      <c r="B7092" s="2">
        <v>2271703</v>
      </c>
      <c r="C7092" s="2" t="s">
        <v>132</v>
      </c>
      <c r="D7092" s="20">
        <v>0</v>
      </c>
      <c r="E7092" s="20">
        <v>0</v>
      </c>
      <c r="F7092" s="38">
        <f>('ANNEXURE B &amp; C'!AV$157)</f>
        <v>0</v>
      </c>
      <c r="G7092" s="9" t="str">
        <f t="shared" si="220"/>
        <v/>
      </c>
      <c r="H7092" s="52" t="str">
        <f t="shared" si="221"/>
        <v/>
      </c>
    </row>
    <row r="7093" spans="1:8">
      <c r="A7093" s="48" t="str">
        <f>('ANNEXURE B &amp; C'!AV$3)</f>
        <v>440502</v>
      </c>
      <c r="B7093" s="2">
        <v>2271704</v>
      </c>
      <c r="C7093" s="2" t="s">
        <v>133</v>
      </c>
      <c r="D7093" s="20">
        <v>0</v>
      </c>
      <c r="E7093" s="20">
        <v>0</v>
      </c>
      <c r="F7093" s="38">
        <f>('ANNEXURE B &amp; C'!AV$158)</f>
        <v>0</v>
      </c>
      <c r="G7093" s="9" t="str">
        <f t="shared" si="220"/>
        <v/>
      </c>
      <c r="H7093" s="52" t="str">
        <f t="shared" si="221"/>
        <v/>
      </c>
    </row>
    <row r="7094" spans="1:8">
      <c r="A7094" s="48" t="str">
        <f>('ANNEXURE B &amp; C'!AV$3)</f>
        <v>440502</v>
      </c>
      <c r="B7094" s="3">
        <v>2279995</v>
      </c>
      <c r="C7094" s="3" t="s">
        <v>134</v>
      </c>
      <c r="D7094" s="35">
        <v>0</v>
      </c>
      <c r="E7094" s="35">
        <v>0</v>
      </c>
      <c r="F7094" s="35">
        <f>SUM(F7090:F7093)</f>
        <v>0</v>
      </c>
      <c r="G7094" s="9" t="str">
        <f t="shared" si="220"/>
        <v/>
      </c>
      <c r="H7094" s="52" t="str">
        <f t="shared" si="221"/>
        <v/>
      </c>
    </row>
    <row r="7095" spans="1:8">
      <c r="B7095" s="1"/>
      <c r="C7095" s="1"/>
      <c r="D7095" s="31"/>
      <c r="E7095" s="31"/>
      <c r="F7095" s="31"/>
      <c r="G7095" s="9" t="str">
        <f t="shared" si="220"/>
        <v/>
      </c>
      <c r="H7095" s="52" t="str">
        <f t="shared" si="221"/>
        <v/>
      </c>
    </row>
    <row r="7096" spans="1:8">
      <c r="A7096" s="48" t="str">
        <f>('ANNEXURE B &amp; C'!AV$3)</f>
        <v>440502</v>
      </c>
      <c r="B7096" s="1">
        <v>2280000</v>
      </c>
      <c r="C7096" s="1" t="s">
        <v>135</v>
      </c>
      <c r="D7096" s="31"/>
      <c r="E7096" s="31"/>
      <c r="F7096" s="31"/>
      <c r="G7096" s="9" t="str">
        <f t="shared" si="220"/>
        <v/>
      </c>
      <c r="H7096" s="52" t="str">
        <f t="shared" si="221"/>
        <v/>
      </c>
    </row>
    <row r="7097" spans="1:8">
      <c r="A7097" s="48" t="str">
        <f>('ANNEXURE B &amp; C'!AV$3)</f>
        <v>440502</v>
      </c>
      <c r="B7097" s="2">
        <v>2280001</v>
      </c>
      <c r="C7097" s="2" t="s">
        <v>136</v>
      </c>
      <c r="D7097" s="20">
        <v>0</v>
      </c>
      <c r="E7097" s="20">
        <v>0</v>
      </c>
      <c r="F7097" s="38">
        <f>('ANNEXURE B &amp; C'!AV$162)</f>
        <v>0</v>
      </c>
      <c r="G7097" s="9" t="str">
        <f t="shared" si="220"/>
        <v/>
      </c>
      <c r="H7097" s="52" t="str">
        <f t="shared" si="221"/>
        <v/>
      </c>
    </row>
    <row r="7098" spans="1:8">
      <c r="A7098" s="48" t="str">
        <f>('ANNEXURE B &amp; C'!AV$3)</f>
        <v>440502</v>
      </c>
      <c r="B7098" s="2">
        <v>2280002</v>
      </c>
      <c r="C7098" s="2" t="s">
        <v>137</v>
      </c>
      <c r="D7098" s="20">
        <v>0</v>
      </c>
      <c r="E7098" s="20">
        <v>0</v>
      </c>
      <c r="F7098" s="38">
        <f>('ANNEXURE B &amp; C'!AV$163)</f>
        <v>0</v>
      </c>
      <c r="G7098" s="9" t="str">
        <f t="shared" si="220"/>
        <v/>
      </c>
      <c r="H7098" s="52" t="str">
        <f t="shared" si="221"/>
        <v/>
      </c>
    </row>
    <row r="7099" spans="1:8">
      <c r="A7099" s="48" t="str">
        <f>('ANNEXURE B &amp; C'!AV$3)</f>
        <v>440502</v>
      </c>
      <c r="B7099" s="3">
        <v>2289995</v>
      </c>
      <c r="C7099" s="3" t="s">
        <v>138</v>
      </c>
      <c r="D7099" s="39">
        <v>0</v>
      </c>
      <c r="E7099" s="39">
        <v>0</v>
      </c>
      <c r="F7099" s="39">
        <f>SUM(F7097:F7098)</f>
        <v>0</v>
      </c>
      <c r="G7099" s="9" t="str">
        <f t="shared" si="220"/>
        <v/>
      </c>
      <c r="H7099" s="52" t="str">
        <f t="shared" si="221"/>
        <v/>
      </c>
    </row>
    <row r="7100" spans="1:8">
      <c r="B7100" s="1"/>
      <c r="C7100" s="1"/>
      <c r="D7100" s="31"/>
      <c r="E7100" s="31"/>
      <c r="F7100" s="31"/>
      <c r="G7100" s="9" t="str">
        <f t="shared" si="220"/>
        <v/>
      </c>
      <c r="H7100" s="52" t="str">
        <f t="shared" si="221"/>
        <v/>
      </c>
    </row>
    <row r="7101" spans="1:8">
      <c r="A7101" s="48" t="str">
        <f>('ANNEXURE B &amp; C'!AV$3)</f>
        <v>440502</v>
      </c>
      <c r="B7101" s="1">
        <v>2300000</v>
      </c>
      <c r="C7101" s="1" t="s">
        <v>139</v>
      </c>
      <c r="D7101" s="31"/>
      <c r="E7101" s="31"/>
      <c r="F7101" s="31"/>
      <c r="G7101" s="9" t="str">
        <f t="shared" si="220"/>
        <v/>
      </c>
      <c r="H7101" s="52" t="str">
        <f t="shared" si="221"/>
        <v/>
      </c>
    </row>
    <row r="7102" spans="1:8">
      <c r="A7102" s="48" t="str">
        <f>('ANNEXURE B &amp; C'!AV$3)</f>
        <v>440502</v>
      </c>
      <c r="B7102" s="2">
        <v>2300001</v>
      </c>
      <c r="C7102" s="2" t="s">
        <v>140</v>
      </c>
      <c r="D7102" s="20">
        <v>0</v>
      </c>
      <c r="E7102" s="20">
        <v>0</v>
      </c>
      <c r="F7102" s="38">
        <f>('ANNEXURE B &amp; C'!AV$167)</f>
        <v>0</v>
      </c>
      <c r="G7102" s="9" t="str">
        <f t="shared" si="220"/>
        <v/>
      </c>
      <c r="H7102" s="52" t="str">
        <f t="shared" si="221"/>
        <v/>
      </c>
    </row>
    <row r="7103" spans="1:8">
      <c r="A7103" s="48" t="str">
        <f>('ANNEXURE B &amp; C'!AV$3)</f>
        <v>440502</v>
      </c>
      <c r="B7103" s="2">
        <v>2300002</v>
      </c>
      <c r="C7103" s="2" t="s">
        <v>141</v>
      </c>
      <c r="D7103" s="20">
        <v>0</v>
      </c>
      <c r="E7103" s="20">
        <v>0</v>
      </c>
      <c r="F7103" s="38">
        <f>('ANNEXURE B &amp; C'!AV$168)</f>
        <v>0</v>
      </c>
      <c r="G7103" s="9" t="str">
        <f t="shared" si="220"/>
        <v/>
      </c>
      <c r="H7103" s="52" t="str">
        <f t="shared" si="221"/>
        <v/>
      </c>
    </row>
    <row r="7104" spans="1:8">
      <c r="A7104" s="48" t="str">
        <f>('ANNEXURE B &amp; C'!AV$3)</f>
        <v>440502</v>
      </c>
      <c r="B7104" s="2">
        <v>2300003</v>
      </c>
      <c r="C7104" s="2" t="s">
        <v>142</v>
      </c>
      <c r="D7104" s="20">
        <v>0</v>
      </c>
      <c r="E7104" s="20">
        <v>0</v>
      </c>
      <c r="F7104" s="38">
        <f>('ANNEXURE B &amp; C'!AV$169)</f>
        <v>0</v>
      </c>
      <c r="G7104" s="9" t="str">
        <f t="shared" si="220"/>
        <v/>
      </c>
      <c r="H7104" s="52" t="str">
        <f t="shared" si="221"/>
        <v/>
      </c>
    </row>
    <row r="7105" spans="1:8">
      <c r="A7105" s="48" t="str">
        <f>('ANNEXURE B &amp; C'!AV$3)</f>
        <v>440502</v>
      </c>
      <c r="B7105" s="2">
        <v>2300204</v>
      </c>
      <c r="C7105" s="2" t="s">
        <v>143</v>
      </c>
      <c r="D7105" s="20">
        <v>0</v>
      </c>
      <c r="E7105" s="20">
        <v>0</v>
      </c>
      <c r="F7105" s="38">
        <f>('ANNEXURE B &amp; C'!AV$170)</f>
        <v>0</v>
      </c>
      <c r="G7105" s="9" t="str">
        <f t="shared" si="220"/>
        <v/>
      </c>
      <c r="H7105" s="52" t="str">
        <f t="shared" si="221"/>
        <v/>
      </c>
    </row>
    <row r="7106" spans="1:8">
      <c r="A7106" s="48" t="str">
        <f>('ANNEXURE B &amp; C'!AV$3)</f>
        <v>440502</v>
      </c>
      <c r="B7106" s="2">
        <v>2300800</v>
      </c>
      <c r="C7106" s="2" t="s">
        <v>144</v>
      </c>
      <c r="D7106" s="20">
        <v>0</v>
      </c>
      <c r="E7106" s="20">
        <v>0</v>
      </c>
      <c r="F7106" s="38">
        <f>('ANNEXURE B &amp; C'!AV$171)</f>
        <v>0</v>
      </c>
      <c r="G7106" s="9" t="str">
        <f t="shared" si="220"/>
        <v/>
      </c>
      <c r="H7106" s="52" t="str">
        <f t="shared" si="221"/>
        <v/>
      </c>
    </row>
    <row r="7107" spans="1:8">
      <c r="A7107" s="48" t="str">
        <f>('ANNEXURE B &amp; C'!AV$3)</f>
        <v>440502</v>
      </c>
      <c r="B7107" s="2">
        <v>2300801</v>
      </c>
      <c r="C7107" s="2" t="s">
        <v>145</v>
      </c>
      <c r="D7107" s="20">
        <v>0</v>
      </c>
      <c r="E7107" s="20">
        <v>0</v>
      </c>
      <c r="F7107" s="38">
        <f>('ANNEXURE B &amp; C'!AV$172)</f>
        <v>0</v>
      </c>
      <c r="G7107" s="9" t="str">
        <f t="shared" si="220"/>
        <v/>
      </c>
      <c r="H7107" s="52" t="str">
        <f t="shared" si="221"/>
        <v/>
      </c>
    </row>
    <row r="7108" spans="1:8">
      <c r="A7108" s="48" t="str">
        <f>('ANNEXURE B &amp; C'!AV$3)</f>
        <v>440502</v>
      </c>
      <c r="B7108" s="2">
        <v>2300803</v>
      </c>
      <c r="C7108" s="2" t="s">
        <v>146</v>
      </c>
      <c r="D7108" s="20">
        <v>0</v>
      </c>
      <c r="E7108" s="20">
        <v>0</v>
      </c>
      <c r="F7108" s="38">
        <f>('ANNEXURE B &amp; C'!AV$173)</f>
        <v>0</v>
      </c>
      <c r="G7108" s="9" t="str">
        <f t="shared" si="220"/>
        <v/>
      </c>
      <c r="H7108" s="52" t="str">
        <f t="shared" si="221"/>
        <v/>
      </c>
    </row>
    <row r="7109" spans="1:8">
      <c r="A7109" s="48" t="str">
        <f>('ANNEXURE B &amp; C'!AV$3)</f>
        <v>440502</v>
      </c>
      <c r="B7109" s="2">
        <v>2301503</v>
      </c>
      <c r="C7109" s="2" t="s">
        <v>147</v>
      </c>
      <c r="D7109" s="20">
        <v>0</v>
      </c>
      <c r="E7109" s="20">
        <v>0</v>
      </c>
      <c r="F7109" s="38">
        <f>('ANNEXURE B &amp; C'!AV$174)</f>
        <v>0</v>
      </c>
      <c r="G7109" s="9" t="str">
        <f t="shared" si="220"/>
        <v/>
      </c>
      <c r="H7109" s="52" t="str">
        <f t="shared" si="221"/>
        <v/>
      </c>
    </row>
    <row r="7110" spans="1:8">
      <c r="A7110" s="48" t="str">
        <f>('ANNEXURE B &amp; C'!AV$3)</f>
        <v>440502</v>
      </c>
      <c r="B7110" s="2">
        <v>2301802</v>
      </c>
      <c r="C7110" s="2" t="s">
        <v>148</v>
      </c>
      <c r="D7110" s="20">
        <v>0</v>
      </c>
      <c r="E7110" s="20">
        <v>0</v>
      </c>
      <c r="F7110" s="38">
        <f>('ANNEXURE B &amp; C'!AV$175)</f>
        <v>0</v>
      </c>
      <c r="G7110" s="9" t="str">
        <f t="shared" si="220"/>
        <v/>
      </c>
      <c r="H7110" s="52" t="str">
        <f t="shared" si="221"/>
        <v/>
      </c>
    </row>
    <row r="7111" spans="1:8">
      <c r="A7111" s="48" t="str">
        <f>('ANNEXURE B &amp; C'!AV$3)</f>
        <v>440502</v>
      </c>
      <c r="B7111" s="2">
        <v>2301803</v>
      </c>
      <c r="C7111" s="2" t="s">
        <v>149</v>
      </c>
      <c r="D7111" s="20">
        <v>0</v>
      </c>
      <c r="E7111" s="20">
        <v>0</v>
      </c>
      <c r="F7111" s="38">
        <f>('ANNEXURE B &amp; C'!AV$176)</f>
        <v>0</v>
      </c>
      <c r="G7111" s="9" t="str">
        <f t="shared" si="220"/>
        <v/>
      </c>
      <c r="H7111" s="52" t="str">
        <f t="shared" si="221"/>
        <v/>
      </c>
    </row>
    <row r="7112" spans="1:8">
      <c r="A7112" s="48" t="str">
        <f>('ANNEXURE B &amp; C'!AV$3)</f>
        <v>440502</v>
      </c>
      <c r="B7112" s="2">
        <v>2301900</v>
      </c>
      <c r="C7112" s="2" t="s">
        <v>150</v>
      </c>
      <c r="D7112" s="20">
        <v>0</v>
      </c>
      <c r="E7112" s="20">
        <v>0</v>
      </c>
      <c r="F7112" s="38">
        <f>('ANNEXURE B &amp; C'!AV$177)</f>
        <v>0</v>
      </c>
      <c r="G7112" s="9" t="str">
        <f t="shared" si="220"/>
        <v/>
      </c>
      <c r="H7112" s="52" t="str">
        <f t="shared" si="221"/>
        <v/>
      </c>
    </row>
    <row r="7113" spans="1:8">
      <c r="A7113" s="48" t="str">
        <f>('ANNEXURE B &amp; C'!AV$3)</f>
        <v>440502</v>
      </c>
      <c r="B7113" s="2">
        <v>2301901</v>
      </c>
      <c r="C7113" s="2" t="s">
        <v>151</v>
      </c>
      <c r="D7113" s="20">
        <v>0</v>
      </c>
      <c r="E7113" s="20">
        <v>0</v>
      </c>
      <c r="F7113" s="38">
        <f>('ANNEXURE B &amp; C'!AV$178)</f>
        <v>0</v>
      </c>
      <c r="G7113" s="9" t="str">
        <f t="shared" si="220"/>
        <v/>
      </c>
      <c r="H7113" s="52" t="str">
        <f t="shared" si="221"/>
        <v/>
      </c>
    </row>
    <row r="7114" spans="1:8">
      <c r="A7114" s="48" t="str">
        <f>('ANNEXURE B &amp; C'!AV$3)</f>
        <v>440502</v>
      </c>
      <c r="B7114" s="3">
        <v>2309995</v>
      </c>
      <c r="C7114" s="3" t="s">
        <v>152</v>
      </c>
      <c r="D7114" s="39">
        <v>0</v>
      </c>
      <c r="E7114" s="39">
        <v>0</v>
      </c>
      <c r="F7114" s="39">
        <f>SUM(F7102:F7113)</f>
        <v>0</v>
      </c>
      <c r="G7114" s="9" t="str">
        <f t="shared" ref="G7114:G7177" si="222">IF(E7114&lt;0.01,"",IF(E7114&gt;F7114,"BUDGET ERROR - INSUFICIENT",""))</f>
        <v/>
      </c>
      <c r="H7114" s="52" t="str">
        <f t="shared" ref="H7114:H7177" si="223">IF(F7114&lt;0.1,"",IF(D7114=0,"NO ORIGINAL BUDGET",(F7114-D7114)/D7114))</f>
        <v/>
      </c>
    </row>
    <row r="7115" spans="1:8">
      <c r="B7115" s="1"/>
      <c r="C7115" s="1"/>
      <c r="D7115" s="31"/>
      <c r="E7115" s="31"/>
      <c r="F7115" s="31"/>
      <c r="G7115" s="9" t="str">
        <f t="shared" si="222"/>
        <v/>
      </c>
      <c r="H7115" s="52" t="str">
        <f t="shared" si="223"/>
        <v/>
      </c>
    </row>
    <row r="7116" spans="1:8" ht="15.75" thickBot="1">
      <c r="A7116" s="48" t="str">
        <f>('ANNEXURE B &amp; C'!AV$3)</f>
        <v>440502</v>
      </c>
      <c r="B7116" s="4">
        <v>2359997</v>
      </c>
      <c r="C7116" s="4" t="s">
        <v>153</v>
      </c>
      <c r="D7116" s="40">
        <v>-9150000</v>
      </c>
      <c r="E7116" s="40">
        <v>-3345957.87</v>
      </c>
      <c r="F7116" s="40">
        <f>SUM(F7114+F7099+F7094+F7087+F7081+F7074)</f>
        <v>-9150000</v>
      </c>
      <c r="G7116" s="9" t="str">
        <f t="shared" si="222"/>
        <v/>
      </c>
      <c r="H7116" s="52" t="str">
        <f t="shared" si="223"/>
        <v/>
      </c>
    </row>
    <row r="7117" spans="1:8" ht="15.75" thickTop="1">
      <c r="B7117" s="1"/>
      <c r="C7117" s="1"/>
      <c r="D7117" s="31"/>
      <c r="E7117" s="31"/>
      <c r="F7117" s="31"/>
      <c r="G7117" s="9" t="str">
        <f t="shared" si="222"/>
        <v/>
      </c>
      <c r="H7117" s="52" t="str">
        <f t="shared" si="223"/>
        <v/>
      </c>
    </row>
    <row r="7118" spans="1:8" ht="15.75" thickBot="1">
      <c r="A7118" s="48" t="str">
        <f>('ANNEXURE B &amp; C'!AV$3)</f>
        <v>440502</v>
      </c>
      <c r="B7118" s="5">
        <v>2379995</v>
      </c>
      <c r="C7118" s="5" t="s">
        <v>154</v>
      </c>
      <c r="D7118" s="41">
        <v>-9150000</v>
      </c>
      <c r="E7118" s="41">
        <v>-3345957.87</v>
      </c>
      <c r="F7118" s="41">
        <f>SUM(F7116)</f>
        <v>-9150000</v>
      </c>
      <c r="G7118" s="9" t="str">
        <f t="shared" si="222"/>
        <v/>
      </c>
      <c r="H7118" s="52" t="str">
        <f t="shared" si="223"/>
        <v/>
      </c>
    </row>
    <row r="7119" spans="1:8">
      <c r="B7119" s="1"/>
      <c r="C7119" s="1"/>
      <c r="D7119" s="31"/>
      <c r="E7119" s="31"/>
      <c r="F7119" s="31"/>
      <c r="G7119" s="9" t="str">
        <f t="shared" si="222"/>
        <v/>
      </c>
      <c r="H7119" s="52" t="str">
        <f t="shared" si="223"/>
        <v/>
      </c>
    </row>
    <row r="7120" spans="1:8" ht="15.75" thickBot="1">
      <c r="A7120" s="48" t="str">
        <f>('ANNEXURE B &amp; C'!AV$3)</f>
        <v>440502</v>
      </c>
      <c r="B7120" s="5">
        <v>2459998</v>
      </c>
      <c r="C7120" s="5" t="s">
        <v>155</v>
      </c>
      <c r="D7120" s="41">
        <v>-9150000</v>
      </c>
      <c r="E7120" s="41">
        <v>-3345957.87</v>
      </c>
      <c r="F7120" s="41">
        <f>SUM(F7118)</f>
        <v>-9150000</v>
      </c>
      <c r="G7120" s="9" t="str">
        <f t="shared" si="222"/>
        <v/>
      </c>
      <c r="H7120" s="52" t="str">
        <f t="shared" si="223"/>
        <v/>
      </c>
    </row>
    <row r="7121" spans="1:8">
      <c r="B7121" s="1"/>
      <c r="C7121" s="1"/>
      <c r="D7121" s="31"/>
      <c r="E7121" s="31"/>
      <c r="F7121" s="31"/>
      <c r="G7121" s="9" t="str">
        <f t="shared" si="222"/>
        <v/>
      </c>
      <c r="H7121" s="52" t="str">
        <f t="shared" si="223"/>
        <v/>
      </c>
    </row>
    <row r="7122" spans="1:8">
      <c r="A7122" s="48" t="str">
        <f>('ANNEXURE B &amp; C'!AV$3)</f>
        <v>440502</v>
      </c>
      <c r="B7122" s="1">
        <v>3010000</v>
      </c>
      <c r="C7122" s="1" t="s">
        <v>156</v>
      </c>
      <c r="D7122" s="31"/>
      <c r="E7122" s="31"/>
      <c r="F7122" s="31"/>
      <c r="G7122" s="9" t="str">
        <f t="shared" si="222"/>
        <v/>
      </c>
      <c r="H7122" s="52" t="str">
        <f t="shared" si="223"/>
        <v/>
      </c>
    </row>
    <row r="7123" spans="1:8">
      <c r="A7123" s="48" t="str">
        <f>('ANNEXURE B &amp; C'!AV$3)</f>
        <v>440502</v>
      </c>
      <c r="B7123" s="2">
        <v>3010001</v>
      </c>
      <c r="C7123" s="2" t="s">
        <v>112</v>
      </c>
      <c r="D7123" s="38">
        <v>3119409</v>
      </c>
      <c r="E7123" s="38">
        <v>1672903.74</v>
      </c>
      <c r="F7123" s="38">
        <f>('ANNEXURE B &amp; C'!AV$188)</f>
        <v>3506315</v>
      </c>
      <c r="G7123" s="9" t="str">
        <f t="shared" si="222"/>
        <v/>
      </c>
      <c r="H7123" s="52">
        <f t="shared" si="223"/>
        <v>0.12403182782379611</v>
      </c>
    </row>
    <row r="7124" spans="1:8">
      <c r="A7124" s="48" t="str">
        <f>('ANNEXURE B &amp; C'!AV$3)</f>
        <v>440502</v>
      </c>
      <c r="B7124" s="2">
        <v>3010002</v>
      </c>
      <c r="C7124" s="2" t="s">
        <v>155</v>
      </c>
      <c r="D7124" s="38">
        <v>-9150000</v>
      </c>
      <c r="E7124" s="38">
        <v>-3345957.87</v>
      </c>
      <c r="F7124" s="38">
        <f>('ANNEXURE B &amp; C'!AV$189)</f>
        <v>-9150000</v>
      </c>
      <c r="G7124" s="9" t="str">
        <f t="shared" si="222"/>
        <v/>
      </c>
      <c r="H7124" s="52" t="str">
        <f t="shared" si="223"/>
        <v/>
      </c>
    </row>
    <row r="7125" spans="1:8">
      <c r="A7125" s="48" t="str">
        <f>('ANNEXURE B &amp; C'!AV$3)</f>
        <v>440502</v>
      </c>
      <c r="B7125" s="2"/>
      <c r="C7125" s="1" t="s">
        <v>338</v>
      </c>
      <c r="D7125" s="39"/>
      <c r="E7125" s="39"/>
      <c r="F7125" s="39">
        <f>('ANNEXURE B &amp; C'!AV$190)</f>
        <v>0</v>
      </c>
      <c r="G7125" s="9" t="str">
        <f t="shared" si="222"/>
        <v/>
      </c>
      <c r="H7125" s="52" t="str">
        <f t="shared" si="223"/>
        <v/>
      </c>
    </row>
    <row r="7126" spans="1:8" ht="15.75" thickBot="1">
      <c r="A7126" s="48" t="str">
        <f>('ANNEXURE B &amp; C'!AV$3)</f>
        <v>440502</v>
      </c>
      <c r="B7126" s="5">
        <v>3019995</v>
      </c>
      <c r="C7126" s="5" t="s">
        <v>339</v>
      </c>
      <c r="D7126" s="37">
        <v>-6030591</v>
      </c>
      <c r="E7126" s="37">
        <v>-1673054.1300000001</v>
      </c>
      <c r="F7126" s="37">
        <f>('ANNEXURE B &amp; C'!AV$191)</f>
        <v>-5643685</v>
      </c>
      <c r="G7126" s="9" t="str">
        <f t="shared" si="222"/>
        <v/>
      </c>
      <c r="H7126" s="52" t="str">
        <f t="shared" si="223"/>
        <v/>
      </c>
    </row>
    <row r="7127" spans="1:8">
      <c r="B7127" s="1"/>
      <c r="C7127" s="1"/>
      <c r="D7127" s="31"/>
      <c r="E7127" s="31"/>
      <c r="F7127" s="31"/>
      <c r="G7127" s="9" t="str">
        <f t="shared" si="222"/>
        <v/>
      </c>
      <c r="H7127" s="52" t="str">
        <f t="shared" si="223"/>
        <v/>
      </c>
    </row>
    <row r="7128" spans="1:8">
      <c r="A7128" s="48" t="str">
        <f>('ANNEXURE B &amp; C'!AV$3)</f>
        <v>440502</v>
      </c>
      <c r="B7128" s="1">
        <v>4030000</v>
      </c>
      <c r="C7128" s="1" t="s">
        <v>157</v>
      </c>
      <c r="D7128" s="31"/>
      <c r="E7128" s="31"/>
      <c r="F7128" s="31"/>
      <c r="G7128" s="9" t="str">
        <f t="shared" si="222"/>
        <v/>
      </c>
      <c r="H7128" s="52" t="str">
        <f t="shared" si="223"/>
        <v/>
      </c>
    </row>
    <row r="7129" spans="1:8">
      <c r="A7129" s="48" t="str">
        <f>('ANNEXURE B &amp; C'!AV$3)</f>
        <v>440502</v>
      </c>
      <c r="B7129" s="2">
        <v>4030001</v>
      </c>
      <c r="C7129" s="2" t="s">
        <v>158</v>
      </c>
      <c r="D7129" s="20">
        <v>0</v>
      </c>
      <c r="E7129" s="20">
        <v>0</v>
      </c>
      <c r="F7129" s="38">
        <f>('ANNEXURE B &amp; C'!AV$194)</f>
        <v>0</v>
      </c>
      <c r="G7129" s="9" t="str">
        <f t="shared" si="222"/>
        <v/>
      </c>
      <c r="H7129" s="52" t="str">
        <f t="shared" si="223"/>
        <v/>
      </c>
    </row>
    <row r="7130" spans="1:8">
      <c r="A7130" s="48" t="str">
        <f>('ANNEXURE B &amp; C'!AV$3)</f>
        <v>440502</v>
      </c>
      <c r="B7130" s="2">
        <v>4030002</v>
      </c>
      <c r="C7130" s="2" t="s">
        <v>159</v>
      </c>
      <c r="D7130" s="20">
        <v>0</v>
      </c>
      <c r="E7130" s="20">
        <v>0</v>
      </c>
      <c r="F7130" s="38">
        <f>('ANNEXURE B &amp; C'!AV$195)</f>
        <v>0</v>
      </c>
      <c r="G7130" s="9" t="str">
        <f t="shared" si="222"/>
        <v/>
      </c>
      <c r="H7130" s="52" t="str">
        <f t="shared" si="223"/>
        <v/>
      </c>
    </row>
    <row r="7131" spans="1:8">
      <c r="A7131" s="48" t="str">
        <f>('ANNEXURE B &amp; C'!AV$3)</f>
        <v>440502</v>
      </c>
      <c r="B7131" s="2">
        <v>4030003</v>
      </c>
      <c r="C7131" s="2" t="s">
        <v>160</v>
      </c>
      <c r="D7131" s="20">
        <v>0</v>
      </c>
      <c r="E7131" s="20">
        <v>0</v>
      </c>
      <c r="F7131" s="38">
        <f>('ANNEXURE B &amp; C'!AV$196)</f>
        <v>0</v>
      </c>
      <c r="G7131" s="9" t="str">
        <f t="shared" si="222"/>
        <v/>
      </c>
      <c r="H7131" s="52" t="str">
        <f t="shared" si="223"/>
        <v/>
      </c>
    </row>
    <row r="7132" spans="1:8">
      <c r="A7132" s="48" t="str">
        <f>('ANNEXURE B &amp; C'!AV$3)</f>
        <v>440502</v>
      </c>
      <c r="B7132" s="2">
        <v>4030004</v>
      </c>
      <c r="C7132" s="2" t="s">
        <v>161</v>
      </c>
      <c r="D7132" s="20">
        <v>2840000</v>
      </c>
      <c r="E7132" s="20">
        <v>319250.02</v>
      </c>
      <c r="F7132" s="38">
        <f>('ANNEXURE B &amp; C'!AV$197)</f>
        <v>2420000</v>
      </c>
      <c r="G7132" s="9" t="str">
        <f t="shared" si="222"/>
        <v/>
      </c>
      <c r="H7132" s="52">
        <f t="shared" si="223"/>
        <v>-0.14788732394366197</v>
      </c>
    </row>
    <row r="7133" spans="1:8">
      <c r="A7133" s="48" t="str">
        <f>('ANNEXURE B &amp; C'!AV$3)</f>
        <v>440502</v>
      </c>
      <c r="B7133" s="2">
        <v>4030005</v>
      </c>
      <c r="C7133" s="2" t="s">
        <v>162</v>
      </c>
      <c r="D7133" s="20">
        <v>0</v>
      </c>
      <c r="E7133" s="20">
        <v>0</v>
      </c>
      <c r="F7133" s="38">
        <f>('ANNEXURE B &amp; C'!AV$198)</f>
        <v>0</v>
      </c>
      <c r="G7133" s="9" t="str">
        <f t="shared" si="222"/>
        <v/>
      </c>
      <c r="H7133" s="52" t="str">
        <f t="shared" si="223"/>
        <v/>
      </c>
    </row>
    <row r="7134" spans="1:8" ht="15.75" thickBot="1">
      <c r="A7134" s="48" t="str">
        <f>('ANNEXURE B &amp; C'!AV$3)</f>
        <v>440502</v>
      </c>
      <c r="B7134" s="3">
        <v>4039995</v>
      </c>
      <c r="C7134" s="3" t="s">
        <v>163</v>
      </c>
      <c r="D7134" s="42">
        <v>2840000</v>
      </c>
      <c r="E7134" s="36">
        <v>319250.02</v>
      </c>
      <c r="F7134" s="43">
        <f>SUM(F7129:F7133)</f>
        <v>2420000</v>
      </c>
      <c r="G7134" s="9" t="str">
        <f t="shared" si="222"/>
        <v/>
      </c>
      <c r="H7134" s="52">
        <f t="shared" si="223"/>
        <v>-0.14788732394366197</v>
      </c>
    </row>
    <row r="7135" spans="1:8" ht="15.75" thickTop="1">
      <c r="B7135" s="2"/>
      <c r="C7135" s="2"/>
      <c r="D7135" s="32"/>
      <c r="E7135" s="32"/>
      <c r="G7135" s="9" t="str">
        <f t="shared" si="222"/>
        <v/>
      </c>
      <c r="H7135" s="52" t="str">
        <f t="shared" si="223"/>
        <v/>
      </c>
    </row>
    <row r="7136" spans="1:8">
      <c r="A7136" s="48" t="str">
        <f>('ANNEXURE B &amp; C'!AV$3)</f>
        <v>440502</v>
      </c>
      <c r="B7136" s="1">
        <v>4030000</v>
      </c>
      <c r="C7136" s="1" t="s">
        <v>164</v>
      </c>
      <c r="D7136" s="31"/>
      <c r="E7136" s="31"/>
      <c r="F7136" s="31"/>
      <c r="G7136" s="9" t="str">
        <f t="shared" si="222"/>
        <v/>
      </c>
      <c r="H7136" s="52" t="str">
        <f t="shared" si="223"/>
        <v/>
      </c>
    </row>
    <row r="7137" spans="1:8">
      <c r="A7137" s="48" t="str">
        <f>('ANNEXURE B &amp; C'!AV$3)</f>
        <v>440502</v>
      </c>
      <c r="B7137" s="2">
        <v>4031001</v>
      </c>
      <c r="C7137" s="2" t="s">
        <v>158</v>
      </c>
      <c r="D7137" s="20">
        <v>0</v>
      </c>
      <c r="E7137" s="20">
        <v>0</v>
      </c>
      <c r="F7137" s="38">
        <f>('ANNEXURE B &amp; C'!AV$202)</f>
        <v>0</v>
      </c>
      <c r="G7137" s="9" t="str">
        <f t="shared" si="222"/>
        <v/>
      </c>
      <c r="H7137" s="52" t="str">
        <f t="shared" si="223"/>
        <v/>
      </c>
    </row>
    <row r="7138" spans="1:8">
      <c r="A7138" s="48" t="str">
        <f>('ANNEXURE B &amp; C'!AV$3)</f>
        <v>440502</v>
      </c>
      <c r="B7138" s="2">
        <v>4031002</v>
      </c>
      <c r="C7138" s="2" t="s">
        <v>159</v>
      </c>
      <c r="D7138" s="20">
        <v>0</v>
      </c>
      <c r="E7138" s="20">
        <v>0</v>
      </c>
      <c r="F7138" s="38">
        <f>('ANNEXURE B &amp; C'!AV$203)</f>
        <v>0</v>
      </c>
      <c r="G7138" s="9" t="str">
        <f t="shared" si="222"/>
        <v/>
      </c>
      <c r="H7138" s="52" t="str">
        <f t="shared" si="223"/>
        <v/>
      </c>
    </row>
    <row r="7139" spans="1:8">
      <c r="A7139" s="48" t="str">
        <f>('ANNEXURE B &amp; C'!AV$3)</f>
        <v>440502</v>
      </c>
      <c r="B7139" s="2">
        <v>4031003</v>
      </c>
      <c r="C7139" s="2" t="s">
        <v>160</v>
      </c>
      <c r="D7139" s="20">
        <v>0</v>
      </c>
      <c r="E7139" s="20">
        <v>0</v>
      </c>
      <c r="F7139" s="38">
        <f>('ANNEXURE B &amp; C'!AV$204)</f>
        <v>0</v>
      </c>
      <c r="G7139" s="9" t="str">
        <f t="shared" si="222"/>
        <v/>
      </c>
      <c r="H7139" s="52" t="str">
        <f t="shared" si="223"/>
        <v/>
      </c>
    </row>
    <row r="7140" spans="1:8">
      <c r="A7140" s="48" t="str">
        <f>('ANNEXURE B &amp; C'!AV$3)</f>
        <v>440502</v>
      </c>
      <c r="B7140" s="2">
        <v>4031004</v>
      </c>
      <c r="C7140" s="2" t="s">
        <v>161</v>
      </c>
      <c r="D7140" s="20">
        <v>0</v>
      </c>
      <c r="E7140" s="20">
        <v>0</v>
      </c>
      <c r="F7140" s="38">
        <f>('ANNEXURE B &amp; C'!AV$205)</f>
        <v>0</v>
      </c>
      <c r="G7140" s="9" t="str">
        <f t="shared" si="222"/>
        <v/>
      </c>
      <c r="H7140" s="52" t="str">
        <f t="shared" si="223"/>
        <v/>
      </c>
    </row>
    <row r="7141" spans="1:8">
      <c r="A7141" s="48" t="str">
        <f>('ANNEXURE B &amp; C'!AV$3)</f>
        <v>440502</v>
      </c>
      <c r="B7141" s="2">
        <v>4031005</v>
      </c>
      <c r="C7141" s="2" t="s">
        <v>162</v>
      </c>
      <c r="D7141" s="20">
        <v>0</v>
      </c>
      <c r="E7141" s="20">
        <v>0</v>
      </c>
      <c r="F7141" s="38">
        <f>('ANNEXURE B &amp; C'!AV$206)</f>
        <v>0</v>
      </c>
      <c r="G7141" s="9" t="str">
        <f t="shared" si="222"/>
        <v/>
      </c>
      <c r="H7141" s="52" t="str">
        <f t="shared" si="223"/>
        <v/>
      </c>
    </row>
    <row r="7142" spans="1:8">
      <c r="A7142" s="48" t="str">
        <f>('ANNEXURE B &amp; C'!AV$3)</f>
        <v>440502</v>
      </c>
      <c r="B7142" s="3">
        <v>4039995</v>
      </c>
      <c r="C7142" s="3" t="s">
        <v>165</v>
      </c>
      <c r="D7142" s="39">
        <v>0</v>
      </c>
      <c r="E7142" s="39">
        <v>0</v>
      </c>
      <c r="F7142" s="39">
        <f>SUM(F7137:F7141)</f>
        <v>0</v>
      </c>
      <c r="G7142" s="9" t="str">
        <f t="shared" si="222"/>
        <v/>
      </c>
      <c r="H7142" s="52" t="str">
        <f t="shared" si="223"/>
        <v/>
      </c>
    </row>
    <row r="7143" spans="1:8">
      <c r="B7143" s="2"/>
      <c r="C7143" s="2"/>
      <c r="D7143" s="32"/>
      <c r="E7143" s="32"/>
      <c r="G7143" s="9" t="str">
        <f t="shared" si="222"/>
        <v/>
      </c>
      <c r="H7143" s="52" t="str">
        <f t="shared" si="223"/>
        <v/>
      </c>
    </row>
    <row r="7144" spans="1:8" ht="15.75" thickBot="1">
      <c r="A7144" s="48" t="str">
        <f>('ANNEXURE B &amp; C'!AV$3)</f>
        <v>440502</v>
      </c>
      <c r="B7144" s="5">
        <v>4039995</v>
      </c>
      <c r="C7144" s="5" t="s">
        <v>166</v>
      </c>
      <c r="D7144" s="41">
        <v>2840000</v>
      </c>
      <c r="E7144" s="41">
        <v>319250.02</v>
      </c>
      <c r="F7144" s="41">
        <f>SUM(F7142+F7134)</f>
        <v>2420000</v>
      </c>
      <c r="G7144" s="9" t="str">
        <f t="shared" si="222"/>
        <v/>
      </c>
      <c r="H7144" s="52">
        <f t="shared" si="223"/>
        <v>-0.14788732394366197</v>
      </c>
    </row>
    <row r="7145" spans="1:8">
      <c r="G7145" s="9" t="str">
        <f t="shared" si="222"/>
        <v/>
      </c>
      <c r="H7145" s="52" t="str">
        <f t="shared" si="223"/>
        <v/>
      </c>
    </row>
    <row r="7146" spans="1:8">
      <c r="A7146" s="48" t="str">
        <f>('ANNEXURE B &amp; C'!AW$3)</f>
        <v>440511</v>
      </c>
      <c r="B7146" s="1">
        <v>1000000</v>
      </c>
      <c r="C7146" s="1" t="s">
        <v>0</v>
      </c>
      <c r="D7146" s="31"/>
      <c r="E7146" s="31"/>
      <c r="G7146" s="9" t="str">
        <f t="shared" si="222"/>
        <v/>
      </c>
      <c r="H7146" s="52" t="str">
        <f t="shared" si="223"/>
        <v/>
      </c>
    </row>
    <row r="7147" spans="1:8">
      <c r="B7147" s="1"/>
      <c r="C7147" s="1"/>
      <c r="D7147" s="31"/>
      <c r="E7147" s="31"/>
      <c r="G7147" s="9" t="str">
        <f t="shared" si="222"/>
        <v/>
      </c>
      <c r="H7147" s="52" t="str">
        <f t="shared" si="223"/>
        <v/>
      </c>
    </row>
    <row r="7148" spans="1:8">
      <c r="A7148" s="48" t="str">
        <f>('ANNEXURE B &amp; C'!AW$3)</f>
        <v>440511</v>
      </c>
      <c r="B7148" s="1">
        <v>1020000</v>
      </c>
      <c r="C7148" s="1" t="s">
        <v>2</v>
      </c>
      <c r="D7148" s="31"/>
      <c r="E7148" s="31"/>
      <c r="F7148" s="31"/>
      <c r="G7148" s="9" t="str">
        <f t="shared" si="222"/>
        <v/>
      </c>
      <c r="H7148" s="52" t="str">
        <f t="shared" si="223"/>
        <v/>
      </c>
    </row>
    <row r="7149" spans="1:8">
      <c r="A7149" s="48" t="str">
        <f>('ANNEXURE B &amp; C'!AW$3)</f>
        <v>440511</v>
      </c>
      <c r="B7149" s="2">
        <v>1020001</v>
      </c>
      <c r="C7149" s="2" t="s">
        <v>3</v>
      </c>
      <c r="D7149" s="20">
        <v>0</v>
      </c>
      <c r="E7149" s="20">
        <v>0</v>
      </c>
      <c r="F7149" s="38">
        <f>('ANNEXURE B &amp; C'!AW$10)</f>
        <v>0</v>
      </c>
      <c r="G7149" s="9" t="str">
        <f t="shared" si="222"/>
        <v/>
      </c>
      <c r="H7149" s="52" t="str">
        <f t="shared" si="223"/>
        <v/>
      </c>
    </row>
    <row r="7150" spans="1:8">
      <c r="A7150" s="48" t="str">
        <f>('ANNEXURE B &amp; C'!AW$3)</f>
        <v>440511</v>
      </c>
      <c r="B7150" s="2">
        <v>1020002</v>
      </c>
      <c r="C7150" s="2" t="s">
        <v>4</v>
      </c>
      <c r="D7150" s="20">
        <v>756828</v>
      </c>
      <c r="E7150" s="20">
        <v>112410.17</v>
      </c>
      <c r="F7150" s="38">
        <f>('ANNEXURE B &amp; C'!AW$11)</f>
        <v>336003</v>
      </c>
      <c r="G7150" s="9" t="str">
        <f t="shared" si="222"/>
        <v/>
      </c>
      <c r="H7150" s="52">
        <f t="shared" si="223"/>
        <v>-0.55603783158128395</v>
      </c>
    </row>
    <row r="7151" spans="1:8">
      <c r="A7151" s="48" t="str">
        <f>('ANNEXURE B &amp; C'!AW$3)</f>
        <v>440511</v>
      </c>
      <c r="B7151" s="2">
        <v>1020004</v>
      </c>
      <c r="C7151" s="2" t="s">
        <v>5</v>
      </c>
      <c r="D7151" s="20">
        <v>8232</v>
      </c>
      <c r="E7151" s="20">
        <v>457</v>
      </c>
      <c r="F7151" s="38">
        <f>('ANNEXURE B &amp; C'!AW$12)</f>
        <v>3199</v>
      </c>
      <c r="G7151" s="9" t="str">
        <f t="shared" si="222"/>
        <v/>
      </c>
      <c r="H7151" s="52">
        <f t="shared" si="223"/>
        <v>-0.61139455782312924</v>
      </c>
    </row>
    <row r="7152" spans="1:8">
      <c r="A7152" s="48" t="str">
        <f>('ANNEXURE B &amp; C'!AW$3)</f>
        <v>440511</v>
      </c>
      <c r="B7152" s="2">
        <v>1020005</v>
      </c>
      <c r="C7152" s="2" t="s">
        <v>6</v>
      </c>
      <c r="D7152" s="20">
        <v>180</v>
      </c>
      <c r="E7152" s="20">
        <v>32.799999999999997</v>
      </c>
      <c r="F7152" s="38">
        <f>('ANNEXURE B &amp; C'!AW$13)</f>
        <v>83</v>
      </c>
      <c r="G7152" s="9" t="str">
        <f t="shared" si="222"/>
        <v/>
      </c>
      <c r="H7152" s="52">
        <f t="shared" si="223"/>
        <v>-0.53888888888888886</v>
      </c>
    </row>
    <row r="7153" spans="1:8">
      <c r="A7153" s="48" t="str">
        <f>('ANNEXURE B &amp; C'!AW$3)</f>
        <v>440511</v>
      </c>
      <c r="B7153" s="2">
        <v>1020006</v>
      </c>
      <c r="C7153" s="2" t="s">
        <v>7</v>
      </c>
      <c r="D7153" s="20">
        <v>40679</v>
      </c>
      <c r="E7153" s="20">
        <v>0</v>
      </c>
      <c r="F7153" s="38">
        <f>('ANNEXURE B &amp; C'!AW$14)</f>
        <v>0</v>
      </c>
      <c r="G7153" s="9" t="str">
        <f t="shared" si="222"/>
        <v/>
      </c>
      <c r="H7153" s="52" t="str">
        <f t="shared" si="223"/>
        <v/>
      </c>
    </row>
    <row r="7154" spans="1:8">
      <c r="A7154" s="48" t="str">
        <f>('ANNEXURE B &amp; C'!AW$3)</f>
        <v>440511</v>
      </c>
      <c r="B7154" s="2">
        <v>1020007</v>
      </c>
      <c r="C7154" s="2" t="s">
        <v>8</v>
      </c>
      <c r="D7154" s="20">
        <v>0</v>
      </c>
      <c r="E7154" s="20">
        <v>0</v>
      </c>
      <c r="F7154" s="38">
        <f>('ANNEXURE B &amp; C'!AW$15)</f>
        <v>0</v>
      </c>
      <c r="G7154" s="9" t="str">
        <f t="shared" si="222"/>
        <v/>
      </c>
      <c r="H7154" s="52" t="str">
        <f t="shared" si="223"/>
        <v/>
      </c>
    </row>
    <row r="7155" spans="1:8">
      <c r="A7155" s="48" t="str">
        <f>('ANNEXURE B &amp; C'!AW$3)</f>
        <v>440511</v>
      </c>
      <c r="B7155" s="2">
        <v>1020009</v>
      </c>
      <c r="C7155" s="2" t="s">
        <v>9</v>
      </c>
      <c r="D7155" s="20">
        <v>0</v>
      </c>
      <c r="E7155" s="20">
        <v>0</v>
      </c>
      <c r="F7155" s="38">
        <f>('ANNEXURE B &amp; C'!AW$16)</f>
        <v>0</v>
      </c>
      <c r="G7155" s="9" t="str">
        <f t="shared" si="222"/>
        <v/>
      </c>
      <c r="H7155" s="52" t="str">
        <f t="shared" si="223"/>
        <v/>
      </c>
    </row>
    <row r="7156" spans="1:8">
      <c r="A7156" s="48" t="str">
        <f>('ANNEXURE B &amp; C'!AW$3)</f>
        <v>440511</v>
      </c>
      <c r="B7156" s="2">
        <v>1020010</v>
      </c>
      <c r="C7156" s="2" t="s">
        <v>10</v>
      </c>
      <c r="D7156" s="20">
        <v>0</v>
      </c>
      <c r="E7156" s="20">
        <v>0</v>
      </c>
      <c r="F7156" s="38">
        <f>('ANNEXURE B &amp; C'!AW$17)</f>
        <v>0</v>
      </c>
      <c r="G7156" s="9" t="str">
        <f t="shared" si="222"/>
        <v/>
      </c>
      <c r="H7156" s="52" t="str">
        <f t="shared" si="223"/>
        <v/>
      </c>
    </row>
    <row r="7157" spans="1:8">
      <c r="A7157" s="48" t="str">
        <f>('ANNEXURE B &amp; C'!AW$3)</f>
        <v>440511</v>
      </c>
      <c r="B7157" s="2">
        <v>1020011</v>
      </c>
      <c r="C7157" s="2" t="s">
        <v>11</v>
      </c>
      <c r="D7157" s="20">
        <v>0</v>
      </c>
      <c r="E7157" s="20">
        <v>0</v>
      </c>
      <c r="F7157" s="38">
        <f>('ANNEXURE B &amp; C'!AW$18)</f>
        <v>0</v>
      </c>
      <c r="G7157" s="9" t="str">
        <f t="shared" si="222"/>
        <v/>
      </c>
      <c r="H7157" s="52" t="str">
        <f t="shared" si="223"/>
        <v/>
      </c>
    </row>
    <row r="7158" spans="1:8">
      <c r="A7158" s="48" t="str">
        <f>('ANNEXURE B &amp; C'!AW$3)</f>
        <v>440511</v>
      </c>
      <c r="B7158" s="2">
        <v>1020012</v>
      </c>
      <c r="C7158" s="2" t="s">
        <v>12</v>
      </c>
      <c r="D7158" s="20">
        <v>152544</v>
      </c>
      <c r="E7158" s="20">
        <v>12712</v>
      </c>
      <c r="F7158" s="38">
        <f>('ANNEXURE B &amp; C'!AW$19)</f>
        <v>89390</v>
      </c>
      <c r="G7158" s="9" t="str">
        <f t="shared" si="222"/>
        <v/>
      </c>
      <c r="H7158" s="52">
        <f t="shared" si="223"/>
        <v>-0.4140051395007342</v>
      </c>
    </row>
    <row r="7159" spans="1:8">
      <c r="A7159" s="48" t="str">
        <f>('ANNEXURE B &amp; C'!AW$3)</f>
        <v>440511</v>
      </c>
      <c r="B7159" s="2">
        <v>1020013</v>
      </c>
      <c r="C7159" s="2" t="s">
        <v>13</v>
      </c>
      <c r="D7159" s="20">
        <v>5682</v>
      </c>
      <c r="E7159" s="20">
        <v>892.64</v>
      </c>
      <c r="F7159" s="38">
        <f>('ANNEXURE B &amp; C'!AW$20)</f>
        <v>2328</v>
      </c>
      <c r="G7159" s="9" t="str">
        <f t="shared" si="222"/>
        <v/>
      </c>
      <c r="H7159" s="52">
        <f t="shared" si="223"/>
        <v>-0.59028511087645197</v>
      </c>
    </row>
    <row r="7160" spans="1:8">
      <c r="A7160" s="48" t="str">
        <f>('ANNEXURE B &amp; C'!AW$3)</f>
        <v>440511</v>
      </c>
      <c r="B7160" s="2">
        <v>1020014</v>
      </c>
      <c r="C7160" s="2" t="s">
        <v>14</v>
      </c>
      <c r="D7160" s="20">
        <v>0</v>
      </c>
      <c r="E7160" s="20">
        <v>0</v>
      </c>
      <c r="F7160" s="38">
        <f>('ANNEXURE B &amp; C'!AW$21)</f>
        <v>0</v>
      </c>
      <c r="G7160" s="9" t="str">
        <f t="shared" si="222"/>
        <v/>
      </c>
      <c r="H7160" s="52" t="str">
        <f t="shared" si="223"/>
        <v/>
      </c>
    </row>
    <row r="7161" spans="1:8" ht="15.75" thickBot="1">
      <c r="A7161" s="48" t="str">
        <f>('ANNEXURE B &amp; C'!AW$3)</f>
        <v>440511</v>
      </c>
      <c r="B7161" s="3">
        <v>1029990</v>
      </c>
      <c r="C7161" s="3" t="s">
        <v>15</v>
      </c>
      <c r="D7161" s="41">
        <v>964145</v>
      </c>
      <c r="E7161" s="41">
        <v>126504.61</v>
      </c>
      <c r="F7161" s="41">
        <f>SUM(F7149:F7160)</f>
        <v>431003</v>
      </c>
      <c r="G7161" s="9" t="str">
        <f t="shared" si="222"/>
        <v/>
      </c>
      <c r="H7161" s="52">
        <f t="shared" si="223"/>
        <v>-0.55296869246845648</v>
      </c>
    </row>
    <row r="7162" spans="1:8">
      <c r="B7162" s="1"/>
      <c r="C7162" s="1"/>
      <c r="D7162" s="31"/>
      <c r="E7162" s="31"/>
      <c r="F7162" s="31"/>
      <c r="G7162" s="9" t="str">
        <f t="shared" si="222"/>
        <v/>
      </c>
      <c r="H7162" s="52" t="str">
        <f t="shared" si="223"/>
        <v/>
      </c>
    </row>
    <row r="7163" spans="1:8">
      <c r="A7163" s="48" t="str">
        <f>('ANNEXURE B &amp; C'!AW$3)</f>
        <v>440511</v>
      </c>
      <c r="B7163" s="1">
        <v>1030000</v>
      </c>
      <c r="C7163" s="1" t="s">
        <v>16</v>
      </c>
      <c r="D7163" s="31"/>
      <c r="E7163" s="31"/>
      <c r="F7163" s="31"/>
      <c r="G7163" s="9" t="str">
        <f t="shared" si="222"/>
        <v/>
      </c>
      <c r="H7163" s="52" t="str">
        <f t="shared" si="223"/>
        <v/>
      </c>
    </row>
    <row r="7164" spans="1:8">
      <c r="A7164" s="48" t="str">
        <f>('ANNEXURE B &amp; C'!AW$3)</f>
        <v>440511</v>
      </c>
      <c r="B7164" s="2">
        <v>1030001</v>
      </c>
      <c r="C7164" s="2" t="s">
        <v>17</v>
      </c>
      <c r="D7164" s="20">
        <v>9763</v>
      </c>
      <c r="E7164" s="20">
        <v>817.2</v>
      </c>
      <c r="F7164" s="38">
        <f>('ANNEXURE B &amp; C'!AW$25)</f>
        <v>3919</v>
      </c>
      <c r="G7164" s="9" t="str">
        <f t="shared" si="222"/>
        <v/>
      </c>
      <c r="H7164" s="52">
        <f t="shared" si="223"/>
        <v>-0.59858650005121372</v>
      </c>
    </row>
    <row r="7165" spans="1:8">
      <c r="A7165" s="48" t="str">
        <f>('ANNEXURE B &amp; C'!AW$3)</f>
        <v>440511</v>
      </c>
      <c r="B7165" s="2">
        <v>1030002</v>
      </c>
      <c r="C7165" s="2" t="s">
        <v>18</v>
      </c>
      <c r="D7165" s="20">
        <v>36960</v>
      </c>
      <c r="E7165" s="20">
        <v>3092.55</v>
      </c>
      <c r="F7165" s="38">
        <f>('ANNEXURE B &amp; C'!AW$26)</f>
        <v>18012</v>
      </c>
      <c r="G7165" s="9" t="str">
        <f t="shared" si="222"/>
        <v/>
      </c>
      <c r="H7165" s="52">
        <f t="shared" si="223"/>
        <v>-0.51266233766233771</v>
      </c>
    </row>
    <row r="7166" spans="1:8">
      <c r="A7166" s="48" t="str">
        <f>('ANNEXURE B &amp; C'!AW$3)</f>
        <v>440511</v>
      </c>
      <c r="B7166" s="2">
        <v>1030003</v>
      </c>
      <c r="C7166" s="2" t="s">
        <v>19</v>
      </c>
      <c r="D7166" s="20">
        <v>94329</v>
      </c>
      <c r="E7166" s="20">
        <v>7895.68</v>
      </c>
      <c r="F7166" s="38">
        <f>('ANNEXURE B &amp; C'!AW$27)</f>
        <v>42003</v>
      </c>
      <c r="G7166" s="9" t="str">
        <f t="shared" si="222"/>
        <v/>
      </c>
      <c r="H7166" s="52">
        <f t="shared" si="223"/>
        <v>-0.55471806125369716</v>
      </c>
    </row>
    <row r="7167" spans="1:8">
      <c r="A7167" s="48" t="str">
        <f>('ANNEXURE B &amp; C'!AW$3)</f>
        <v>440511</v>
      </c>
      <c r="B7167" s="2">
        <v>1030004</v>
      </c>
      <c r="C7167" s="2" t="s">
        <v>20</v>
      </c>
      <c r="D7167" s="20">
        <v>0</v>
      </c>
      <c r="E7167" s="20">
        <v>0</v>
      </c>
      <c r="F7167" s="38">
        <f>('ANNEXURE B &amp; C'!AW$28)</f>
        <v>0</v>
      </c>
      <c r="G7167" s="9" t="str">
        <f t="shared" si="222"/>
        <v/>
      </c>
      <c r="H7167" s="52" t="str">
        <f t="shared" si="223"/>
        <v/>
      </c>
    </row>
    <row r="7168" spans="1:8">
      <c r="A7168" s="48" t="str">
        <f>('ANNEXURE B &amp; C'!AW$3)</f>
        <v>440511</v>
      </c>
      <c r="B7168" s="3">
        <v>1039990</v>
      </c>
      <c r="C7168" s="3" t="s">
        <v>21</v>
      </c>
      <c r="D7168" s="39">
        <v>141052</v>
      </c>
      <c r="E7168" s="39">
        <v>11805.43</v>
      </c>
      <c r="F7168" s="39">
        <f>SUM(F7164:F7167)</f>
        <v>63934</v>
      </c>
      <c r="G7168" s="9" t="str">
        <f t="shared" si="222"/>
        <v/>
      </c>
      <c r="H7168" s="52">
        <f t="shared" si="223"/>
        <v>-0.54673453761733259</v>
      </c>
    </row>
    <row r="7169" spans="1:8">
      <c r="B7169" s="1"/>
      <c r="C7169" s="1"/>
      <c r="D7169" s="31"/>
      <c r="E7169" s="31"/>
      <c r="F7169" s="31"/>
      <c r="G7169" s="9" t="str">
        <f t="shared" si="222"/>
        <v/>
      </c>
      <c r="H7169" s="52" t="str">
        <f t="shared" si="223"/>
        <v/>
      </c>
    </row>
    <row r="7170" spans="1:8">
      <c r="A7170" s="48" t="str">
        <f>('ANNEXURE B &amp; C'!AW$3)</f>
        <v>440511</v>
      </c>
      <c r="B7170" s="1">
        <v>1040000</v>
      </c>
      <c r="C7170" s="1" t="s">
        <v>22</v>
      </c>
      <c r="D7170" s="31"/>
      <c r="E7170" s="31"/>
      <c r="F7170" s="31"/>
      <c r="G7170" s="9" t="str">
        <f t="shared" si="222"/>
        <v/>
      </c>
      <c r="H7170" s="52" t="str">
        <f t="shared" si="223"/>
        <v/>
      </c>
    </row>
    <row r="7171" spans="1:8">
      <c r="A7171" s="48" t="str">
        <f>('ANNEXURE B &amp; C'!AW$3)</f>
        <v>440511</v>
      </c>
      <c r="B7171" s="2">
        <v>1040001</v>
      </c>
      <c r="C7171" s="2" t="s">
        <v>23</v>
      </c>
      <c r="D7171" s="20">
        <v>0</v>
      </c>
      <c r="E7171" s="20">
        <v>0</v>
      </c>
      <c r="F7171" s="38">
        <f>('ANNEXURE B &amp; C'!AW$32)</f>
        <v>0</v>
      </c>
      <c r="G7171" s="9" t="str">
        <f t="shared" si="222"/>
        <v/>
      </c>
      <c r="H7171" s="52" t="str">
        <f t="shared" si="223"/>
        <v/>
      </c>
    </row>
    <row r="7172" spans="1:8">
      <c r="A7172" s="48" t="str">
        <f>('ANNEXURE B &amp; C'!AW$3)</f>
        <v>440511</v>
      </c>
      <c r="B7172" s="2">
        <v>1040002</v>
      </c>
      <c r="C7172" s="2" t="s">
        <v>24</v>
      </c>
      <c r="D7172" s="20">
        <v>0</v>
      </c>
      <c r="E7172" s="20">
        <v>0</v>
      </c>
      <c r="F7172" s="38">
        <f>('ANNEXURE B &amp; C'!AW$33)</f>
        <v>0</v>
      </c>
      <c r="G7172" s="9" t="str">
        <f t="shared" si="222"/>
        <v/>
      </c>
      <c r="H7172" s="52" t="str">
        <f t="shared" si="223"/>
        <v/>
      </c>
    </row>
    <row r="7173" spans="1:8">
      <c r="A7173" s="48" t="str">
        <f>('ANNEXURE B &amp; C'!AW$3)</f>
        <v>440511</v>
      </c>
      <c r="B7173" s="2">
        <v>1040003</v>
      </c>
      <c r="C7173" s="2" t="s">
        <v>25</v>
      </c>
      <c r="D7173" s="20">
        <v>0</v>
      </c>
      <c r="E7173" s="20">
        <v>0</v>
      </c>
      <c r="F7173" s="38">
        <f>('ANNEXURE B &amp; C'!AW$34)</f>
        <v>0</v>
      </c>
      <c r="G7173" s="9" t="str">
        <f t="shared" si="222"/>
        <v/>
      </c>
      <c r="H7173" s="52" t="str">
        <f t="shared" si="223"/>
        <v/>
      </c>
    </row>
    <row r="7174" spans="1:8">
      <c r="A7174" s="48" t="str">
        <f>('ANNEXURE B &amp; C'!AW$3)</f>
        <v>440511</v>
      </c>
      <c r="B7174" s="2">
        <v>1040004</v>
      </c>
      <c r="C7174" s="2" t="s">
        <v>26</v>
      </c>
      <c r="D7174" s="20">
        <v>0</v>
      </c>
      <c r="E7174" s="20">
        <v>0</v>
      </c>
      <c r="F7174" s="38">
        <f>('ANNEXURE B &amp; C'!AW$35)</f>
        <v>0</v>
      </c>
      <c r="G7174" s="9" t="str">
        <f t="shared" si="222"/>
        <v/>
      </c>
      <c r="H7174" s="52" t="str">
        <f t="shared" si="223"/>
        <v/>
      </c>
    </row>
    <row r="7175" spans="1:8">
      <c r="A7175" s="48" t="str">
        <f>('ANNEXURE B &amp; C'!AW$3)</f>
        <v>440511</v>
      </c>
      <c r="B7175" s="2">
        <v>1040005</v>
      </c>
      <c r="C7175" s="2" t="s">
        <v>27</v>
      </c>
      <c r="D7175" s="20">
        <v>0</v>
      </c>
      <c r="E7175" s="20">
        <v>0</v>
      </c>
      <c r="F7175" s="38">
        <f>('ANNEXURE B &amp; C'!AW$36)</f>
        <v>0</v>
      </c>
      <c r="G7175" s="9" t="str">
        <f t="shared" si="222"/>
        <v/>
      </c>
      <c r="H7175" s="52" t="str">
        <f t="shared" si="223"/>
        <v/>
      </c>
    </row>
    <row r="7176" spans="1:8">
      <c r="A7176" s="48" t="str">
        <f>('ANNEXURE B &amp; C'!AW$3)</f>
        <v>440511</v>
      </c>
      <c r="B7176" s="2">
        <v>1040006</v>
      </c>
      <c r="C7176" s="2" t="s">
        <v>28</v>
      </c>
      <c r="D7176" s="20">
        <v>0</v>
      </c>
      <c r="E7176" s="20">
        <v>0</v>
      </c>
      <c r="F7176" s="38">
        <f>('ANNEXURE B &amp; C'!AW$37)</f>
        <v>0</v>
      </c>
      <c r="G7176" s="9" t="str">
        <f t="shared" si="222"/>
        <v/>
      </c>
      <c r="H7176" s="52" t="str">
        <f t="shared" si="223"/>
        <v/>
      </c>
    </row>
    <row r="7177" spans="1:8">
      <c r="A7177" s="48" t="str">
        <f>('ANNEXURE B &amp; C'!AW$3)</f>
        <v>440511</v>
      </c>
      <c r="B7177" s="2">
        <v>1040007</v>
      </c>
      <c r="C7177" s="2" t="s">
        <v>29</v>
      </c>
      <c r="D7177" s="20">
        <v>0</v>
      </c>
      <c r="E7177" s="20">
        <v>0</v>
      </c>
      <c r="F7177" s="38">
        <f>('ANNEXURE B &amp; C'!AW$38)</f>
        <v>0</v>
      </c>
      <c r="G7177" s="9" t="str">
        <f t="shared" si="222"/>
        <v/>
      </c>
      <c r="H7177" s="52" t="str">
        <f t="shared" si="223"/>
        <v/>
      </c>
    </row>
    <row r="7178" spans="1:8">
      <c r="A7178" s="48" t="str">
        <f>('ANNEXURE B &amp; C'!AW$3)</f>
        <v>440511</v>
      </c>
      <c r="B7178" s="2">
        <v>1040008</v>
      </c>
      <c r="C7178" s="2" t="s">
        <v>30</v>
      </c>
      <c r="D7178" s="20">
        <v>0</v>
      </c>
      <c r="E7178" s="20">
        <v>0</v>
      </c>
      <c r="F7178" s="38">
        <f>('ANNEXURE B &amp; C'!AW$39)</f>
        <v>0</v>
      </c>
      <c r="G7178" s="9" t="str">
        <f t="shared" ref="G7178:G7241" si="224">IF(E7178&lt;0.01,"",IF(E7178&gt;F7178,"BUDGET ERROR - INSUFICIENT",""))</f>
        <v/>
      </c>
      <c r="H7178" s="52" t="str">
        <f t="shared" ref="H7178:H7241" si="225">IF(F7178&lt;0.1,"",IF(D7178=0,"NO ORIGINAL BUDGET",(F7178-D7178)/D7178))</f>
        <v/>
      </c>
    </row>
    <row r="7179" spans="1:8">
      <c r="A7179" s="48" t="str">
        <f>('ANNEXURE B &amp; C'!AW$3)</f>
        <v>440511</v>
      </c>
      <c r="B7179" s="3">
        <v>1049990</v>
      </c>
      <c r="C7179" s="3" t="s">
        <v>31</v>
      </c>
      <c r="D7179" s="39">
        <v>0</v>
      </c>
      <c r="E7179" s="39">
        <v>0</v>
      </c>
      <c r="F7179" s="39">
        <f>SUM(F7171:F7178)</f>
        <v>0</v>
      </c>
      <c r="G7179" s="9" t="str">
        <f t="shared" si="224"/>
        <v/>
      </c>
      <c r="H7179" s="52" t="str">
        <f t="shared" si="225"/>
        <v/>
      </c>
    </row>
    <row r="7180" spans="1:8">
      <c r="B7180" s="1"/>
      <c r="C7180" s="1"/>
      <c r="D7180" s="31"/>
      <c r="E7180" s="31"/>
      <c r="F7180" s="31"/>
      <c r="G7180" s="9" t="str">
        <f t="shared" si="224"/>
        <v/>
      </c>
      <c r="H7180" s="52" t="str">
        <f t="shared" si="225"/>
        <v/>
      </c>
    </row>
    <row r="7181" spans="1:8" ht="15.75" thickBot="1">
      <c r="A7181" s="48" t="str">
        <f>('ANNEXURE B &amp; C'!AW$3)</f>
        <v>440511</v>
      </c>
      <c r="B7181" s="4">
        <v>1049995</v>
      </c>
      <c r="C7181" s="4" t="s">
        <v>32</v>
      </c>
      <c r="D7181" s="40">
        <v>1105197</v>
      </c>
      <c r="E7181" s="40">
        <v>138310.04</v>
      </c>
      <c r="F7181" s="40">
        <f>SUM(F7179+F7168+F7161)</f>
        <v>494937</v>
      </c>
      <c r="G7181" s="9" t="str">
        <f t="shared" si="224"/>
        <v/>
      </c>
      <c r="H7181" s="52">
        <f t="shared" si="225"/>
        <v>-0.55217305150122553</v>
      </c>
    </row>
    <row r="7182" spans="1:8" ht="15.75" thickTop="1">
      <c r="B7182" s="1"/>
      <c r="C7182" s="1"/>
      <c r="D7182" s="31"/>
      <c r="E7182" s="31"/>
      <c r="F7182" s="31"/>
      <c r="G7182" s="9" t="str">
        <f t="shared" si="224"/>
        <v/>
      </c>
      <c r="H7182" s="52" t="str">
        <f t="shared" si="225"/>
        <v/>
      </c>
    </row>
    <row r="7183" spans="1:8">
      <c r="A7183" s="48" t="str">
        <f>('ANNEXURE B &amp; C'!AW$3)</f>
        <v>440511</v>
      </c>
      <c r="B7183" s="1">
        <v>1050000</v>
      </c>
      <c r="C7183" s="1" t="s">
        <v>33</v>
      </c>
      <c r="D7183" s="31"/>
      <c r="E7183" s="31"/>
      <c r="F7183" s="31"/>
      <c r="G7183" s="9" t="str">
        <f t="shared" si="224"/>
        <v/>
      </c>
      <c r="H7183" s="52" t="str">
        <f t="shared" si="225"/>
        <v/>
      </c>
    </row>
    <row r="7184" spans="1:8">
      <c r="B7184" s="1"/>
      <c r="C7184" s="1"/>
      <c r="D7184" s="31"/>
      <c r="E7184" s="31"/>
      <c r="F7184" s="31"/>
      <c r="G7184" s="9" t="str">
        <f t="shared" si="224"/>
        <v/>
      </c>
      <c r="H7184" s="52" t="str">
        <f t="shared" si="225"/>
        <v/>
      </c>
    </row>
    <row r="7185" spans="1:8">
      <c r="A7185" s="48" t="str">
        <f>('ANNEXURE B &amp; C'!AW$3)</f>
        <v>440511</v>
      </c>
      <c r="B7185" s="1">
        <v>1060000</v>
      </c>
      <c r="C7185" s="1" t="s">
        <v>34</v>
      </c>
      <c r="D7185" s="31"/>
      <c r="E7185" s="31"/>
      <c r="F7185" s="31"/>
      <c r="G7185" s="9" t="str">
        <f t="shared" si="224"/>
        <v/>
      </c>
      <c r="H7185" s="52" t="str">
        <f t="shared" si="225"/>
        <v/>
      </c>
    </row>
    <row r="7186" spans="1:8">
      <c r="A7186" s="48" t="str">
        <f>('ANNEXURE B &amp; C'!AW$3)</f>
        <v>440511</v>
      </c>
      <c r="B7186" s="2">
        <v>1060001</v>
      </c>
      <c r="C7186" s="2" t="s">
        <v>35</v>
      </c>
      <c r="D7186" s="20">
        <v>0</v>
      </c>
      <c r="E7186" s="20">
        <v>0</v>
      </c>
      <c r="F7186" s="38">
        <f>('ANNEXURE B &amp; C'!AW$47)</f>
        <v>0</v>
      </c>
      <c r="G7186" s="9" t="str">
        <f t="shared" si="224"/>
        <v/>
      </c>
      <c r="H7186" s="52" t="str">
        <f t="shared" si="225"/>
        <v/>
      </c>
    </row>
    <row r="7187" spans="1:8">
      <c r="A7187" s="48" t="str">
        <f>('ANNEXURE B &amp; C'!AW$3)</f>
        <v>440511</v>
      </c>
      <c r="B7187" s="2">
        <v>1060003</v>
      </c>
      <c r="C7187" s="2" t="s">
        <v>36</v>
      </c>
      <c r="D7187" s="20">
        <v>0</v>
      </c>
      <c r="E7187" s="20">
        <v>0</v>
      </c>
      <c r="F7187" s="38">
        <f>('ANNEXURE B &amp; C'!AW$48)</f>
        <v>0</v>
      </c>
      <c r="G7187" s="9" t="str">
        <f t="shared" si="224"/>
        <v/>
      </c>
      <c r="H7187" s="52" t="str">
        <f t="shared" si="225"/>
        <v/>
      </c>
    </row>
    <row r="7188" spans="1:8">
      <c r="A7188" s="48" t="str">
        <f>('ANNEXURE B &amp; C'!AW$3)</f>
        <v>440511</v>
      </c>
      <c r="B7188" s="2">
        <v>1060090</v>
      </c>
      <c r="C7188" s="2" t="s">
        <v>37</v>
      </c>
      <c r="D7188" s="20">
        <v>0</v>
      </c>
      <c r="E7188" s="20">
        <v>0</v>
      </c>
      <c r="F7188" s="38">
        <f>('ANNEXURE B &amp; C'!AW$49)</f>
        <v>0</v>
      </c>
      <c r="G7188" s="9" t="str">
        <f t="shared" si="224"/>
        <v/>
      </c>
      <c r="H7188" s="52" t="str">
        <f t="shared" si="225"/>
        <v/>
      </c>
    </row>
    <row r="7189" spans="1:8">
      <c r="A7189" s="48" t="str">
        <f>('ANNEXURE B &amp; C'!AW$3)</f>
        <v>440511</v>
      </c>
      <c r="B7189" s="2">
        <v>1060100</v>
      </c>
      <c r="C7189" s="2" t="s">
        <v>38</v>
      </c>
      <c r="D7189" s="20">
        <v>0</v>
      </c>
      <c r="E7189" s="20">
        <v>0</v>
      </c>
      <c r="F7189" s="38">
        <f>('ANNEXURE B &amp; C'!AW$50)</f>
        <v>0</v>
      </c>
      <c r="G7189" s="9" t="str">
        <f t="shared" si="224"/>
        <v/>
      </c>
      <c r="H7189" s="52" t="str">
        <f t="shared" si="225"/>
        <v/>
      </c>
    </row>
    <row r="7190" spans="1:8">
      <c r="A7190" s="48" t="str">
        <f>('ANNEXURE B &amp; C'!AW$3)</f>
        <v>440511</v>
      </c>
      <c r="B7190" s="2">
        <v>1060200</v>
      </c>
      <c r="C7190" s="2" t="s">
        <v>39</v>
      </c>
      <c r="D7190" s="20">
        <v>0</v>
      </c>
      <c r="E7190" s="20">
        <v>0</v>
      </c>
      <c r="F7190" s="38">
        <f>('ANNEXURE B &amp; C'!AW$51)</f>
        <v>0</v>
      </c>
      <c r="G7190" s="9" t="str">
        <f t="shared" si="224"/>
        <v/>
      </c>
      <c r="H7190" s="52" t="str">
        <f t="shared" si="225"/>
        <v/>
      </c>
    </row>
    <row r="7191" spans="1:8">
      <c r="A7191" s="48" t="str">
        <f>('ANNEXURE B &amp; C'!AW$3)</f>
        <v>440511</v>
      </c>
      <c r="B7191" s="2">
        <v>1060201</v>
      </c>
      <c r="C7191" s="2" t="s">
        <v>40</v>
      </c>
      <c r="D7191" s="20">
        <v>0</v>
      </c>
      <c r="E7191" s="20">
        <v>0</v>
      </c>
      <c r="F7191" s="38">
        <f>('ANNEXURE B &amp; C'!AW$52)</f>
        <v>0</v>
      </c>
      <c r="G7191" s="9" t="str">
        <f t="shared" si="224"/>
        <v/>
      </c>
      <c r="H7191" s="52" t="str">
        <f t="shared" si="225"/>
        <v/>
      </c>
    </row>
    <row r="7192" spans="1:8">
      <c r="A7192" s="48" t="str">
        <f>('ANNEXURE B &amp; C'!AW$3)</f>
        <v>440511</v>
      </c>
      <c r="B7192" s="2">
        <v>1060204</v>
      </c>
      <c r="C7192" s="2" t="s">
        <v>41</v>
      </c>
      <c r="D7192" s="20">
        <v>300000</v>
      </c>
      <c r="E7192" s="20">
        <v>250298.48</v>
      </c>
      <c r="F7192" s="38">
        <f>('ANNEXURE B &amp; C'!AW$53)</f>
        <v>250299</v>
      </c>
      <c r="G7192" s="9" t="str">
        <f t="shared" si="224"/>
        <v/>
      </c>
      <c r="H7192" s="52">
        <f t="shared" si="225"/>
        <v>-0.16567000000000001</v>
      </c>
    </row>
    <row r="7193" spans="1:8">
      <c r="A7193" s="48" t="str">
        <f>('ANNEXURE B &amp; C'!AW$3)</f>
        <v>440511</v>
      </c>
      <c r="B7193" s="2">
        <v>1060205</v>
      </c>
      <c r="C7193" s="2" t="s">
        <v>42</v>
      </c>
      <c r="D7193" s="20">
        <v>0</v>
      </c>
      <c r="E7193" s="20">
        <v>0</v>
      </c>
      <c r="F7193" s="38">
        <f>('ANNEXURE B &amp; C'!AW$54)</f>
        <v>0</v>
      </c>
      <c r="G7193" s="9" t="str">
        <f t="shared" si="224"/>
        <v/>
      </c>
      <c r="H7193" s="52" t="str">
        <f t="shared" si="225"/>
        <v/>
      </c>
    </row>
    <row r="7194" spans="1:8">
      <c r="A7194" s="48" t="str">
        <f>('ANNEXURE B &amp; C'!AW$3)</f>
        <v>440511</v>
      </c>
      <c r="B7194" s="2">
        <v>1060207</v>
      </c>
      <c r="C7194" s="2" t="s">
        <v>43</v>
      </c>
      <c r="D7194" s="20">
        <v>0</v>
      </c>
      <c r="E7194" s="20">
        <v>0</v>
      </c>
      <c r="F7194" s="38">
        <f>('ANNEXURE B &amp; C'!AW$55)</f>
        <v>0</v>
      </c>
      <c r="G7194" s="9" t="str">
        <f t="shared" si="224"/>
        <v/>
      </c>
      <c r="H7194" s="52" t="str">
        <f t="shared" si="225"/>
        <v/>
      </c>
    </row>
    <row r="7195" spans="1:8">
      <c r="A7195" s="48" t="str">
        <f>('ANNEXURE B &amp; C'!AW$3)</f>
        <v>440511</v>
      </c>
      <c r="B7195" s="2">
        <v>1060208</v>
      </c>
      <c r="C7195" s="2" t="s">
        <v>44</v>
      </c>
      <c r="D7195" s="20">
        <v>0</v>
      </c>
      <c r="E7195" s="20">
        <v>0</v>
      </c>
      <c r="F7195" s="38">
        <f>('ANNEXURE B &amp; C'!AW$56)</f>
        <v>0</v>
      </c>
      <c r="G7195" s="9" t="str">
        <f t="shared" si="224"/>
        <v/>
      </c>
      <c r="H7195" s="52" t="str">
        <f t="shared" si="225"/>
        <v/>
      </c>
    </row>
    <row r="7196" spans="1:8">
      <c r="A7196" s="48" t="str">
        <f>('ANNEXURE B &amp; C'!AW$3)</f>
        <v>440511</v>
      </c>
      <c r="B7196" s="2">
        <v>1060209</v>
      </c>
      <c r="C7196" s="2" t="s">
        <v>45</v>
      </c>
      <c r="D7196" s="20">
        <v>0</v>
      </c>
      <c r="E7196" s="20">
        <v>0</v>
      </c>
      <c r="F7196" s="38">
        <f>('ANNEXURE B &amp; C'!AW$57)</f>
        <v>0</v>
      </c>
      <c r="G7196" s="9" t="str">
        <f t="shared" si="224"/>
        <v/>
      </c>
      <c r="H7196" s="52" t="str">
        <f t="shared" si="225"/>
        <v/>
      </c>
    </row>
    <row r="7197" spans="1:8">
      <c r="A7197" s="48" t="str">
        <f>('ANNEXURE B &amp; C'!AW$3)</f>
        <v>440511</v>
      </c>
      <c r="B7197" s="2">
        <v>1060210</v>
      </c>
      <c r="C7197" s="2" t="s">
        <v>46</v>
      </c>
      <c r="D7197" s="20">
        <v>0</v>
      </c>
      <c r="E7197" s="20">
        <v>0</v>
      </c>
      <c r="F7197" s="38">
        <f>('ANNEXURE B &amp; C'!AW$58)</f>
        <v>0</v>
      </c>
      <c r="G7197" s="9" t="str">
        <f t="shared" si="224"/>
        <v/>
      </c>
      <c r="H7197" s="52" t="str">
        <f t="shared" si="225"/>
        <v/>
      </c>
    </row>
    <row r="7198" spans="1:8">
      <c r="A7198" s="48" t="str">
        <f>('ANNEXURE B &amp; C'!AW$3)</f>
        <v>440511</v>
      </c>
      <c r="B7198" s="2">
        <v>1060303</v>
      </c>
      <c r="C7198" s="2" t="s">
        <v>47</v>
      </c>
      <c r="D7198" s="20">
        <v>0</v>
      </c>
      <c r="E7198" s="20">
        <v>0</v>
      </c>
      <c r="F7198" s="38">
        <f>('ANNEXURE B &amp; C'!AW$59)</f>
        <v>0</v>
      </c>
      <c r="G7198" s="9" t="str">
        <f t="shared" si="224"/>
        <v/>
      </c>
      <c r="H7198" s="52" t="str">
        <f t="shared" si="225"/>
        <v/>
      </c>
    </row>
    <row r="7199" spans="1:8">
      <c r="A7199" s="48" t="str">
        <f>('ANNEXURE B &amp; C'!AW$3)</f>
        <v>440511</v>
      </c>
      <c r="B7199" s="2">
        <v>1060304</v>
      </c>
      <c r="C7199" s="2" t="s">
        <v>48</v>
      </c>
      <c r="D7199" s="20">
        <v>0</v>
      </c>
      <c r="E7199" s="20">
        <v>0</v>
      </c>
      <c r="F7199" s="38">
        <f>('ANNEXURE B &amp; C'!AW$60)</f>
        <v>0</v>
      </c>
      <c r="G7199" s="9" t="str">
        <f t="shared" si="224"/>
        <v/>
      </c>
      <c r="H7199" s="52" t="str">
        <f t="shared" si="225"/>
        <v/>
      </c>
    </row>
    <row r="7200" spans="1:8">
      <c r="A7200" s="48" t="str">
        <f>('ANNEXURE B &amp; C'!AW$3)</f>
        <v>440511</v>
      </c>
      <c r="B7200" s="2">
        <v>1060305</v>
      </c>
      <c r="C7200" s="2" t="s">
        <v>49</v>
      </c>
      <c r="D7200" s="20">
        <v>0</v>
      </c>
      <c r="E7200" s="20">
        <v>0</v>
      </c>
      <c r="F7200" s="38">
        <f>('ANNEXURE B &amp; C'!AW$61)</f>
        <v>0</v>
      </c>
      <c r="G7200" s="9" t="str">
        <f t="shared" si="224"/>
        <v/>
      </c>
      <c r="H7200" s="52" t="str">
        <f t="shared" si="225"/>
        <v/>
      </c>
    </row>
    <row r="7201" spans="1:8">
      <c r="A7201" s="48" t="str">
        <f>('ANNEXURE B &amp; C'!AW$3)</f>
        <v>440511</v>
      </c>
      <c r="B7201" s="2">
        <v>1060400</v>
      </c>
      <c r="C7201" s="2" t="s">
        <v>50</v>
      </c>
      <c r="D7201" s="20">
        <v>0</v>
      </c>
      <c r="E7201" s="20">
        <v>0</v>
      </c>
      <c r="F7201" s="38">
        <f>('ANNEXURE B &amp; C'!AW$62)</f>
        <v>0</v>
      </c>
      <c r="G7201" s="9" t="str">
        <f t="shared" si="224"/>
        <v/>
      </c>
      <c r="H7201" s="52" t="str">
        <f t="shared" si="225"/>
        <v/>
      </c>
    </row>
    <row r="7202" spans="1:8">
      <c r="A7202" s="48" t="str">
        <f>('ANNEXURE B &amp; C'!AW$3)</f>
        <v>440511</v>
      </c>
      <c r="B7202" s="2">
        <v>1060401</v>
      </c>
      <c r="C7202" s="2" t="s">
        <v>51</v>
      </c>
      <c r="D7202" s="20">
        <v>0</v>
      </c>
      <c r="E7202" s="20">
        <v>0</v>
      </c>
      <c r="F7202" s="38">
        <f>('ANNEXURE B &amp; C'!AW$63)</f>
        <v>0</v>
      </c>
      <c r="G7202" s="9" t="str">
        <f t="shared" si="224"/>
        <v/>
      </c>
      <c r="H7202" s="52" t="str">
        <f t="shared" si="225"/>
        <v/>
      </c>
    </row>
    <row r="7203" spans="1:8">
      <c r="A7203" s="48" t="str">
        <f>('ANNEXURE B &amp; C'!AW$3)</f>
        <v>440511</v>
      </c>
      <c r="B7203" s="2">
        <v>1060402</v>
      </c>
      <c r="C7203" s="2" t="s">
        <v>52</v>
      </c>
      <c r="D7203" s="20">
        <v>6000</v>
      </c>
      <c r="E7203" s="20">
        <v>0</v>
      </c>
      <c r="F7203" s="38">
        <f>('ANNEXURE B &amp; C'!AW$64)</f>
        <v>4000</v>
      </c>
      <c r="G7203" s="9" t="str">
        <f t="shared" si="224"/>
        <v/>
      </c>
      <c r="H7203" s="52">
        <f t="shared" si="225"/>
        <v>-0.33333333333333331</v>
      </c>
    </row>
    <row r="7204" spans="1:8">
      <c r="A7204" s="48" t="str">
        <f>('ANNEXURE B &amp; C'!AW$3)</f>
        <v>440511</v>
      </c>
      <c r="B7204" s="2">
        <v>1060403</v>
      </c>
      <c r="C7204" s="2" t="s">
        <v>53</v>
      </c>
      <c r="D7204" s="20">
        <v>0</v>
      </c>
      <c r="E7204" s="20">
        <v>0</v>
      </c>
      <c r="F7204" s="38">
        <f>('ANNEXURE B &amp; C'!AW$65)</f>
        <v>0</v>
      </c>
      <c r="G7204" s="9" t="str">
        <f t="shared" si="224"/>
        <v/>
      </c>
      <c r="H7204" s="52" t="str">
        <f t="shared" si="225"/>
        <v/>
      </c>
    </row>
    <row r="7205" spans="1:8">
      <c r="A7205" s="48" t="str">
        <f>('ANNEXURE B &amp; C'!AW$3)</f>
        <v>440511</v>
      </c>
      <c r="B7205" s="2">
        <v>1060404</v>
      </c>
      <c r="C7205" s="2" t="s">
        <v>54</v>
      </c>
      <c r="D7205" s="20">
        <v>0</v>
      </c>
      <c r="E7205" s="20">
        <v>0</v>
      </c>
      <c r="F7205" s="38">
        <f>('ANNEXURE B &amp; C'!AW$66)</f>
        <v>0</v>
      </c>
      <c r="G7205" s="9" t="str">
        <f t="shared" si="224"/>
        <v/>
      </c>
      <c r="H7205" s="52" t="str">
        <f t="shared" si="225"/>
        <v/>
      </c>
    </row>
    <row r="7206" spans="1:8">
      <c r="A7206" s="48" t="str">
        <f>('ANNEXURE B &amp; C'!AW$3)</f>
        <v>440511</v>
      </c>
      <c r="B7206" s="2">
        <v>1060405</v>
      </c>
      <c r="C7206" s="2" t="s">
        <v>55</v>
      </c>
      <c r="D7206" s="20">
        <v>0</v>
      </c>
      <c r="E7206" s="20">
        <v>0</v>
      </c>
      <c r="F7206" s="38">
        <f>('ANNEXURE B &amp; C'!AW$67)</f>
        <v>0</v>
      </c>
      <c r="G7206" s="9" t="str">
        <f t="shared" si="224"/>
        <v/>
      </c>
      <c r="H7206" s="52" t="str">
        <f t="shared" si="225"/>
        <v/>
      </c>
    </row>
    <row r="7207" spans="1:8">
      <c r="A7207" s="48" t="str">
        <f>('ANNEXURE B &amp; C'!AW$3)</f>
        <v>440511</v>
      </c>
      <c r="B7207" s="2">
        <v>1060601</v>
      </c>
      <c r="C7207" s="2" t="s">
        <v>56</v>
      </c>
      <c r="D7207" s="20">
        <v>0</v>
      </c>
      <c r="E7207" s="20">
        <v>0</v>
      </c>
      <c r="F7207" s="38">
        <f>('ANNEXURE B &amp; C'!AW$68)</f>
        <v>0</v>
      </c>
      <c r="G7207" s="9" t="str">
        <f t="shared" si="224"/>
        <v/>
      </c>
      <c r="H7207" s="52" t="str">
        <f t="shared" si="225"/>
        <v/>
      </c>
    </row>
    <row r="7208" spans="1:8">
      <c r="A7208" s="48" t="str">
        <f>('ANNEXURE B &amp; C'!AW$3)</f>
        <v>440511</v>
      </c>
      <c r="B7208" s="2">
        <v>1060701</v>
      </c>
      <c r="C7208" s="2" t="s">
        <v>57</v>
      </c>
      <c r="D7208" s="20">
        <v>0</v>
      </c>
      <c r="E7208" s="20">
        <v>0</v>
      </c>
      <c r="F7208" s="38">
        <f>('ANNEXURE B &amp; C'!AW$69)</f>
        <v>0</v>
      </c>
      <c r="G7208" s="9" t="str">
        <f t="shared" si="224"/>
        <v/>
      </c>
      <c r="H7208" s="52" t="str">
        <f t="shared" si="225"/>
        <v/>
      </c>
    </row>
    <row r="7209" spans="1:8">
      <c r="A7209" s="48" t="str">
        <f>('ANNEXURE B &amp; C'!AW$3)</f>
        <v>440511</v>
      </c>
      <c r="B7209" s="2">
        <v>1060702</v>
      </c>
      <c r="C7209" s="2" t="s">
        <v>58</v>
      </c>
      <c r="D7209" s="20">
        <v>0</v>
      </c>
      <c r="E7209" s="20">
        <v>0</v>
      </c>
      <c r="F7209" s="38">
        <f>('ANNEXURE B &amp; C'!AW$70)</f>
        <v>0</v>
      </c>
      <c r="G7209" s="9" t="str">
        <f t="shared" si="224"/>
        <v/>
      </c>
      <c r="H7209" s="52" t="str">
        <f t="shared" si="225"/>
        <v/>
      </c>
    </row>
    <row r="7210" spans="1:8">
      <c r="A7210" s="48" t="str">
        <f>('ANNEXURE B &amp; C'!AW$3)</f>
        <v>440511</v>
      </c>
      <c r="B7210" s="2">
        <v>1061101</v>
      </c>
      <c r="C7210" s="2" t="s">
        <v>59</v>
      </c>
      <c r="D7210" s="20">
        <v>0</v>
      </c>
      <c r="E7210" s="20">
        <v>0</v>
      </c>
      <c r="F7210" s="38">
        <f>('ANNEXURE B &amp; C'!AW$71)</f>
        <v>0</v>
      </c>
      <c r="G7210" s="9" t="str">
        <f t="shared" si="224"/>
        <v/>
      </c>
      <c r="H7210" s="52" t="str">
        <f t="shared" si="225"/>
        <v/>
      </c>
    </row>
    <row r="7211" spans="1:8">
      <c r="A7211" s="48" t="str">
        <f>('ANNEXURE B &amp; C'!AW$3)</f>
        <v>440511</v>
      </c>
      <c r="B7211" s="2">
        <v>1061102</v>
      </c>
      <c r="C7211" s="2" t="s">
        <v>60</v>
      </c>
      <c r="D7211" s="20">
        <v>10000</v>
      </c>
      <c r="E7211" s="20">
        <v>0</v>
      </c>
      <c r="F7211" s="38">
        <f>('ANNEXURE B &amp; C'!AW$72)</f>
        <v>0</v>
      </c>
      <c r="G7211" s="9" t="str">
        <f t="shared" si="224"/>
        <v/>
      </c>
      <c r="H7211" s="52" t="str">
        <f t="shared" si="225"/>
        <v/>
      </c>
    </row>
    <row r="7212" spans="1:8">
      <c r="A7212" s="48" t="str">
        <f>('ANNEXURE B &amp; C'!AW$3)</f>
        <v>440511</v>
      </c>
      <c r="B7212" s="2">
        <v>1061104</v>
      </c>
      <c r="C7212" s="2" t="s">
        <v>61</v>
      </c>
      <c r="D7212" s="20">
        <v>0</v>
      </c>
      <c r="E7212" s="20">
        <v>0</v>
      </c>
      <c r="F7212" s="38">
        <f>('ANNEXURE B &amp; C'!AW$73)</f>
        <v>0</v>
      </c>
      <c r="G7212" s="9" t="str">
        <f t="shared" si="224"/>
        <v/>
      </c>
      <c r="H7212" s="52" t="str">
        <f t="shared" si="225"/>
        <v/>
      </c>
    </row>
    <row r="7213" spans="1:8">
      <c r="A7213" s="48" t="str">
        <f>('ANNEXURE B &amp; C'!AW$3)</f>
        <v>440511</v>
      </c>
      <c r="B7213" s="2">
        <v>1061106</v>
      </c>
      <c r="C7213" s="2" t="s">
        <v>62</v>
      </c>
      <c r="D7213" s="20">
        <v>0</v>
      </c>
      <c r="E7213" s="20">
        <v>0</v>
      </c>
      <c r="F7213" s="38">
        <f>('ANNEXURE B &amp; C'!AW$74)</f>
        <v>0</v>
      </c>
      <c r="G7213" s="9" t="str">
        <f t="shared" si="224"/>
        <v/>
      </c>
      <c r="H7213" s="52" t="str">
        <f t="shared" si="225"/>
        <v/>
      </c>
    </row>
    <row r="7214" spans="1:8">
      <c r="A7214" s="48" t="str">
        <f>('ANNEXURE B &amp; C'!AW$3)</f>
        <v>440511</v>
      </c>
      <c r="B7214" s="2">
        <v>1061201</v>
      </c>
      <c r="C7214" s="2" t="s">
        <v>63</v>
      </c>
      <c r="D7214" s="20">
        <v>0</v>
      </c>
      <c r="E7214" s="20">
        <v>0</v>
      </c>
      <c r="F7214" s="38">
        <f>('ANNEXURE B &amp; C'!AW$75)</f>
        <v>0</v>
      </c>
      <c r="G7214" s="9" t="str">
        <f t="shared" si="224"/>
        <v/>
      </c>
      <c r="H7214" s="52" t="str">
        <f t="shared" si="225"/>
        <v/>
      </c>
    </row>
    <row r="7215" spans="1:8">
      <c r="A7215" s="48" t="str">
        <f>('ANNEXURE B &amp; C'!AW$3)</f>
        <v>440511</v>
      </c>
      <c r="B7215" s="2">
        <v>1061203</v>
      </c>
      <c r="C7215" s="2" t="s">
        <v>64</v>
      </c>
      <c r="D7215" s="20">
        <v>0</v>
      </c>
      <c r="E7215" s="20">
        <v>0</v>
      </c>
      <c r="F7215" s="38">
        <f>('ANNEXURE B &amp; C'!AW$76)</f>
        <v>0</v>
      </c>
      <c r="G7215" s="9" t="str">
        <f t="shared" si="224"/>
        <v/>
      </c>
      <c r="H7215" s="52" t="str">
        <f t="shared" si="225"/>
        <v/>
      </c>
    </row>
    <row r="7216" spans="1:8">
      <c r="A7216" s="48" t="str">
        <f>('ANNEXURE B &amp; C'!AW$3)</f>
        <v>440511</v>
      </c>
      <c r="B7216" s="2">
        <v>1061204</v>
      </c>
      <c r="C7216" s="2" t="s">
        <v>65</v>
      </c>
      <c r="D7216" s="20">
        <v>0</v>
      </c>
      <c r="E7216" s="20">
        <v>0</v>
      </c>
      <c r="F7216" s="38">
        <f>('ANNEXURE B &amp; C'!AW$77)</f>
        <v>0</v>
      </c>
      <c r="G7216" s="9" t="str">
        <f t="shared" si="224"/>
        <v/>
      </c>
      <c r="H7216" s="52" t="str">
        <f t="shared" si="225"/>
        <v/>
      </c>
    </row>
    <row r="7217" spans="1:8">
      <c r="A7217" s="48" t="str">
        <f>('ANNEXURE B &amp; C'!AW$3)</f>
        <v>440511</v>
      </c>
      <c r="B7217" s="2">
        <v>1061501</v>
      </c>
      <c r="C7217" s="2" t="s">
        <v>66</v>
      </c>
      <c r="D7217" s="20">
        <v>0</v>
      </c>
      <c r="E7217" s="20">
        <v>0</v>
      </c>
      <c r="F7217" s="38">
        <f>('ANNEXURE B &amp; C'!AW$78)</f>
        <v>0</v>
      </c>
      <c r="G7217" s="9" t="str">
        <f t="shared" si="224"/>
        <v/>
      </c>
      <c r="H7217" s="52" t="str">
        <f t="shared" si="225"/>
        <v/>
      </c>
    </row>
    <row r="7218" spans="1:8">
      <c r="A7218" s="48" t="str">
        <f>('ANNEXURE B &amp; C'!AW$3)</f>
        <v>440511</v>
      </c>
      <c r="B7218" s="2">
        <v>1061502</v>
      </c>
      <c r="C7218" s="2" t="s">
        <v>67</v>
      </c>
      <c r="D7218" s="20">
        <v>0</v>
      </c>
      <c r="E7218" s="20">
        <v>0</v>
      </c>
      <c r="F7218" s="38">
        <f>('ANNEXURE B &amp; C'!AW$79)</f>
        <v>0</v>
      </c>
      <c r="G7218" s="9" t="str">
        <f t="shared" si="224"/>
        <v/>
      </c>
      <c r="H7218" s="52" t="str">
        <f t="shared" si="225"/>
        <v/>
      </c>
    </row>
    <row r="7219" spans="1:8">
      <c r="A7219" s="48" t="str">
        <f>('ANNEXURE B &amp; C'!AW$3)</f>
        <v>440511</v>
      </c>
      <c r="B7219" s="2">
        <v>1061507</v>
      </c>
      <c r="C7219" s="2" t="s">
        <v>68</v>
      </c>
      <c r="D7219" s="20">
        <v>0</v>
      </c>
      <c r="E7219" s="20">
        <v>0</v>
      </c>
      <c r="F7219" s="38">
        <f>('ANNEXURE B &amp; C'!AW$80)</f>
        <v>0</v>
      </c>
      <c r="G7219" s="9" t="str">
        <f t="shared" si="224"/>
        <v/>
      </c>
      <c r="H7219" s="52" t="str">
        <f t="shared" si="225"/>
        <v/>
      </c>
    </row>
    <row r="7220" spans="1:8">
      <c r="A7220" s="48" t="str">
        <f>('ANNEXURE B &amp; C'!AW$3)</f>
        <v>440511</v>
      </c>
      <c r="B7220" s="2">
        <v>1061508</v>
      </c>
      <c r="C7220" s="2" t="s">
        <v>69</v>
      </c>
      <c r="D7220" s="20">
        <v>0</v>
      </c>
      <c r="E7220" s="20">
        <v>0</v>
      </c>
      <c r="F7220" s="38">
        <f>('ANNEXURE B &amp; C'!AW$81)</f>
        <v>0</v>
      </c>
      <c r="G7220" s="9" t="str">
        <f t="shared" si="224"/>
        <v/>
      </c>
      <c r="H7220" s="52" t="str">
        <f t="shared" si="225"/>
        <v/>
      </c>
    </row>
    <row r="7221" spans="1:8">
      <c r="A7221" s="48" t="str">
        <f>('ANNEXURE B &amp; C'!AW$3)</f>
        <v>440511</v>
      </c>
      <c r="B7221" s="2">
        <v>1061701</v>
      </c>
      <c r="C7221" s="2" t="s">
        <v>70</v>
      </c>
      <c r="D7221" s="20">
        <v>0</v>
      </c>
      <c r="E7221" s="20">
        <v>0</v>
      </c>
      <c r="F7221" s="38">
        <f>('ANNEXURE B &amp; C'!AW$82)</f>
        <v>0</v>
      </c>
      <c r="G7221" s="9" t="str">
        <f t="shared" si="224"/>
        <v/>
      </c>
      <c r="H7221" s="52" t="str">
        <f t="shared" si="225"/>
        <v/>
      </c>
    </row>
    <row r="7222" spans="1:8">
      <c r="A7222" s="48" t="str">
        <f>('ANNEXURE B &amp; C'!AW$3)</f>
        <v>440511</v>
      </c>
      <c r="B7222" s="2">
        <v>1061705</v>
      </c>
      <c r="C7222" s="2" t="s">
        <v>71</v>
      </c>
      <c r="D7222" s="20">
        <v>0</v>
      </c>
      <c r="E7222" s="20">
        <v>0</v>
      </c>
      <c r="F7222" s="38">
        <f>('ANNEXURE B &amp; C'!AW$83)</f>
        <v>0</v>
      </c>
      <c r="G7222" s="9" t="str">
        <f t="shared" si="224"/>
        <v/>
      </c>
      <c r="H7222" s="52" t="str">
        <f t="shared" si="225"/>
        <v/>
      </c>
    </row>
    <row r="7223" spans="1:8">
      <c r="A7223" s="48" t="str">
        <f>('ANNEXURE B &amp; C'!AW$3)</f>
        <v>440511</v>
      </c>
      <c r="B7223" s="2">
        <v>1061799</v>
      </c>
      <c r="C7223" s="2" t="s">
        <v>72</v>
      </c>
      <c r="D7223" s="20">
        <v>8000</v>
      </c>
      <c r="E7223" s="20">
        <v>6113.91</v>
      </c>
      <c r="F7223" s="38">
        <f>('ANNEXURE B &amp; C'!AW$84)</f>
        <v>9114</v>
      </c>
      <c r="G7223" s="9" t="str">
        <f t="shared" si="224"/>
        <v/>
      </c>
      <c r="H7223" s="52">
        <f t="shared" si="225"/>
        <v>0.13925000000000001</v>
      </c>
    </row>
    <row r="7224" spans="1:8">
      <c r="A7224" s="48" t="str">
        <f>('ANNEXURE B &amp; C'!AW$3)</f>
        <v>440511</v>
      </c>
      <c r="B7224" s="2">
        <v>1061800</v>
      </c>
      <c r="C7224" s="2" t="s">
        <v>73</v>
      </c>
      <c r="D7224" s="20">
        <v>0</v>
      </c>
      <c r="E7224" s="20">
        <v>0</v>
      </c>
      <c r="F7224" s="38">
        <f>('ANNEXURE B &amp; C'!AW$85)</f>
        <v>0</v>
      </c>
      <c r="G7224" s="9" t="str">
        <f t="shared" si="224"/>
        <v/>
      </c>
      <c r="H7224" s="52" t="str">
        <f t="shared" si="225"/>
        <v/>
      </c>
    </row>
    <row r="7225" spans="1:8">
      <c r="A7225" s="48" t="str">
        <f>('ANNEXURE B &amp; C'!AW$3)</f>
        <v>440511</v>
      </c>
      <c r="B7225" s="2">
        <v>1061801</v>
      </c>
      <c r="C7225" s="2" t="s">
        <v>74</v>
      </c>
      <c r="D7225" s="20">
        <v>0</v>
      </c>
      <c r="E7225" s="20">
        <v>0</v>
      </c>
      <c r="F7225" s="38">
        <f>('ANNEXURE B &amp; C'!AW$86)</f>
        <v>0</v>
      </c>
      <c r="G7225" s="9" t="str">
        <f t="shared" si="224"/>
        <v/>
      </c>
      <c r="H7225" s="52" t="str">
        <f t="shared" si="225"/>
        <v/>
      </c>
    </row>
    <row r="7226" spans="1:8">
      <c r="A7226" s="48" t="str">
        <f>('ANNEXURE B &amp; C'!AW$3)</f>
        <v>440511</v>
      </c>
      <c r="B7226" s="2">
        <v>1061802</v>
      </c>
      <c r="C7226" s="2" t="s">
        <v>75</v>
      </c>
      <c r="D7226" s="20">
        <v>0</v>
      </c>
      <c r="E7226" s="20">
        <v>0</v>
      </c>
      <c r="F7226" s="38">
        <f>('ANNEXURE B &amp; C'!AW$87)</f>
        <v>0</v>
      </c>
      <c r="G7226" s="9" t="str">
        <f t="shared" si="224"/>
        <v/>
      </c>
      <c r="H7226" s="52" t="str">
        <f t="shared" si="225"/>
        <v/>
      </c>
    </row>
    <row r="7227" spans="1:8">
      <c r="A7227" s="48" t="str">
        <f>('ANNEXURE B &amp; C'!AW$3)</f>
        <v>440511</v>
      </c>
      <c r="B7227" s="2">
        <v>1061805</v>
      </c>
      <c r="C7227" s="2" t="s">
        <v>76</v>
      </c>
      <c r="D7227" s="20">
        <v>0</v>
      </c>
      <c r="E7227" s="20">
        <v>0</v>
      </c>
      <c r="F7227" s="38">
        <f>('ANNEXURE B &amp; C'!AW$88)</f>
        <v>0</v>
      </c>
      <c r="G7227" s="9" t="str">
        <f t="shared" si="224"/>
        <v/>
      </c>
      <c r="H7227" s="52" t="str">
        <f t="shared" si="225"/>
        <v/>
      </c>
    </row>
    <row r="7228" spans="1:8">
      <c r="A7228" s="48" t="str">
        <f>('ANNEXURE B &amp; C'!AW$3)</f>
        <v>440511</v>
      </c>
      <c r="B7228" s="2">
        <v>1061806</v>
      </c>
      <c r="C7228" s="2" t="s">
        <v>77</v>
      </c>
      <c r="D7228" s="20">
        <v>20000</v>
      </c>
      <c r="E7228" s="20">
        <v>0</v>
      </c>
      <c r="F7228" s="38">
        <f>('ANNEXURE B &amp; C'!AW$89)</f>
        <v>20000</v>
      </c>
      <c r="G7228" s="9" t="str">
        <f t="shared" si="224"/>
        <v/>
      </c>
      <c r="H7228" s="52">
        <f t="shared" si="225"/>
        <v>0</v>
      </c>
    </row>
    <row r="7229" spans="1:8">
      <c r="A7229" s="48" t="str">
        <f>('ANNEXURE B &amp; C'!AW$3)</f>
        <v>440511</v>
      </c>
      <c r="B7229" s="2">
        <v>1061899</v>
      </c>
      <c r="C7229" s="2" t="s">
        <v>78</v>
      </c>
      <c r="D7229" s="20">
        <v>0</v>
      </c>
      <c r="E7229" s="20">
        <v>0</v>
      </c>
      <c r="F7229" s="38">
        <f>('ANNEXURE B &amp; C'!AW$90)</f>
        <v>0</v>
      </c>
      <c r="G7229" s="9" t="str">
        <f t="shared" si="224"/>
        <v/>
      </c>
      <c r="H7229" s="52" t="str">
        <f t="shared" si="225"/>
        <v/>
      </c>
    </row>
    <row r="7230" spans="1:8">
      <c r="A7230" s="48" t="str">
        <f>('ANNEXURE B &amp; C'!AW$3)</f>
        <v>440511</v>
      </c>
      <c r="B7230" s="2">
        <v>1061900</v>
      </c>
      <c r="C7230" s="2" t="s">
        <v>79</v>
      </c>
      <c r="D7230" s="20">
        <v>9000</v>
      </c>
      <c r="E7230" s="20">
        <v>7450</v>
      </c>
      <c r="F7230" s="38">
        <f>('ANNEXURE B &amp; C'!AW$91)</f>
        <v>13500</v>
      </c>
      <c r="G7230" s="9" t="str">
        <f t="shared" si="224"/>
        <v/>
      </c>
      <c r="H7230" s="52">
        <f t="shared" si="225"/>
        <v>0.5</v>
      </c>
    </row>
    <row r="7231" spans="1:8">
      <c r="A7231" s="48" t="str">
        <f>('ANNEXURE B &amp; C'!AW$3)</f>
        <v>440511</v>
      </c>
      <c r="B7231" s="2">
        <v>1061902</v>
      </c>
      <c r="C7231" s="2" t="s">
        <v>80</v>
      </c>
      <c r="D7231" s="20">
        <v>30000</v>
      </c>
      <c r="E7231" s="20">
        <v>0</v>
      </c>
      <c r="F7231" s="38">
        <f>('ANNEXURE B &amp; C'!AW$92)</f>
        <v>0</v>
      </c>
      <c r="G7231" s="9" t="str">
        <f t="shared" si="224"/>
        <v/>
      </c>
      <c r="H7231" s="52" t="str">
        <f t="shared" si="225"/>
        <v/>
      </c>
    </row>
    <row r="7232" spans="1:8">
      <c r="A7232" s="48" t="str">
        <f>('ANNEXURE B &amp; C'!AW$3)</f>
        <v>440511</v>
      </c>
      <c r="B7232" s="2">
        <v>1061903</v>
      </c>
      <c r="C7232" s="2" t="s">
        <v>81</v>
      </c>
      <c r="D7232" s="20">
        <v>0</v>
      </c>
      <c r="E7232" s="20">
        <v>0</v>
      </c>
      <c r="F7232" s="38">
        <f>('ANNEXURE B &amp; C'!AW$93)</f>
        <v>30000</v>
      </c>
      <c r="G7232" s="9" t="str">
        <f t="shared" si="224"/>
        <v/>
      </c>
      <c r="H7232" s="52" t="str">
        <f t="shared" si="225"/>
        <v>NO ORIGINAL BUDGET</v>
      </c>
    </row>
    <row r="7233" spans="1:8">
      <c r="A7233" s="48" t="str">
        <f>('ANNEXURE B &amp; C'!AW$3)</f>
        <v>440511</v>
      </c>
      <c r="B7233" s="2">
        <v>1061904</v>
      </c>
      <c r="C7233" s="2" t="s">
        <v>82</v>
      </c>
      <c r="D7233" s="20">
        <v>500000</v>
      </c>
      <c r="E7233" s="20">
        <v>129517.45</v>
      </c>
      <c r="F7233" s="38">
        <f>('ANNEXURE B &amp; C'!AW$94)</f>
        <v>500000</v>
      </c>
      <c r="G7233" s="9" t="str">
        <f t="shared" si="224"/>
        <v/>
      </c>
      <c r="H7233" s="52">
        <f t="shared" si="225"/>
        <v>0</v>
      </c>
    </row>
    <row r="7234" spans="1:8">
      <c r="A7234" s="48" t="str">
        <f>('ANNEXURE B &amp; C'!AW$3)</f>
        <v>440511</v>
      </c>
      <c r="B7234" s="2">
        <v>1062001</v>
      </c>
      <c r="C7234" s="2" t="s">
        <v>83</v>
      </c>
      <c r="D7234" s="20">
        <v>16000</v>
      </c>
      <c r="E7234" s="20">
        <v>0</v>
      </c>
      <c r="F7234" s="38">
        <f>('ANNEXURE B &amp; C'!AW$95)</f>
        <v>0</v>
      </c>
      <c r="G7234" s="9" t="s">
        <v>363</v>
      </c>
      <c r="H7234" s="52" t="str">
        <f t="shared" si="225"/>
        <v/>
      </c>
    </row>
    <row r="7235" spans="1:8">
      <c r="A7235" s="48" t="str">
        <f>('ANNEXURE B &amp; C'!AW$3)</f>
        <v>440511</v>
      </c>
      <c r="B7235" s="2">
        <v>1062003</v>
      </c>
      <c r="C7235" s="2" t="s">
        <v>84</v>
      </c>
      <c r="D7235" s="20">
        <v>0</v>
      </c>
      <c r="E7235" s="20">
        <v>0</v>
      </c>
      <c r="F7235" s="38">
        <f>('ANNEXURE B &amp; C'!AW$96)</f>
        <v>0</v>
      </c>
      <c r="G7235" s="9" t="str">
        <f t="shared" si="224"/>
        <v/>
      </c>
      <c r="H7235" s="52" t="str">
        <f t="shared" si="225"/>
        <v/>
      </c>
    </row>
    <row r="7236" spans="1:8">
      <c r="A7236" s="48" t="str">
        <f>('ANNEXURE B &amp; C'!AW$3)</f>
        <v>440511</v>
      </c>
      <c r="B7236" s="2">
        <v>1062009</v>
      </c>
      <c r="C7236" s="2" t="s">
        <v>85</v>
      </c>
      <c r="D7236" s="20">
        <v>0</v>
      </c>
      <c r="E7236" s="20">
        <v>0</v>
      </c>
      <c r="F7236" s="38">
        <f>('ANNEXURE B &amp; C'!AW$97)</f>
        <v>0</v>
      </c>
      <c r="G7236" s="9" t="str">
        <f t="shared" si="224"/>
        <v/>
      </c>
      <c r="H7236" s="52" t="str">
        <f t="shared" si="225"/>
        <v/>
      </c>
    </row>
    <row r="7237" spans="1:8">
      <c r="A7237" s="48" t="str">
        <f>('ANNEXURE B &amp; C'!AW$3)</f>
        <v>440511</v>
      </c>
      <c r="B7237" s="2">
        <v>1062010</v>
      </c>
      <c r="C7237" s="2" t="s">
        <v>86</v>
      </c>
      <c r="D7237" s="20">
        <v>0</v>
      </c>
      <c r="E7237" s="20">
        <v>0</v>
      </c>
      <c r="F7237" s="38">
        <f>('ANNEXURE B &amp; C'!AW$98)</f>
        <v>0</v>
      </c>
      <c r="G7237" s="9" t="str">
        <f t="shared" si="224"/>
        <v/>
      </c>
      <c r="H7237" s="52" t="str">
        <f t="shared" si="225"/>
        <v/>
      </c>
    </row>
    <row r="7238" spans="1:8">
      <c r="A7238" s="48" t="str">
        <f>('ANNEXURE B &amp; C'!AW$3)</f>
        <v>440511</v>
      </c>
      <c r="B7238" s="2">
        <v>1062201</v>
      </c>
      <c r="C7238" s="2" t="s">
        <v>87</v>
      </c>
      <c r="D7238" s="20">
        <v>0</v>
      </c>
      <c r="E7238" s="20">
        <v>0</v>
      </c>
      <c r="F7238" s="38">
        <f>('ANNEXURE B &amp; C'!AW$99)</f>
        <v>0</v>
      </c>
      <c r="G7238" s="9" t="str">
        <f t="shared" si="224"/>
        <v/>
      </c>
      <c r="H7238" s="52" t="str">
        <f t="shared" si="225"/>
        <v/>
      </c>
    </row>
    <row r="7239" spans="1:8">
      <c r="A7239" s="48" t="str">
        <f>('ANNEXURE B &amp; C'!AW$3)</f>
        <v>440511</v>
      </c>
      <c r="B7239" s="3">
        <v>1066990</v>
      </c>
      <c r="C7239" s="3" t="s">
        <v>88</v>
      </c>
      <c r="D7239" s="39">
        <v>899000</v>
      </c>
      <c r="E7239" s="39">
        <v>393379.84000000003</v>
      </c>
      <c r="F7239" s="39">
        <f>SUM(F7186:F7238)</f>
        <v>826913</v>
      </c>
      <c r="G7239" s="9" t="str">
        <f t="shared" si="224"/>
        <v/>
      </c>
      <c r="H7239" s="52">
        <f t="shared" si="225"/>
        <v>-8.0185761957730806E-2</v>
      </c>
    </row>
    <row r="7240" spans="1:8">
      <c r="B7240" s="1"/>
      <c r="C7240" s="1"/>
      <c r="D7240" s="31"/>
      <c r="E7240" s="31"/>
      <c r="F7240" s="31"/>
      <c r="G7240" s="9" t="str">
        <f t="shared" si="224"/>
        <v/>
      </c>
      <c r="H7240" s="52" t="str">
        <f t="shared" si="225"/>
        <v/>
      </c>
    </row>
    <row r="7241" spans="1:8">
      <c r="A7241" s="48" t="str">
        <f>('ANNEXURE B &amp; C'!AW$3)</f>
        <v>440511</v>
      </c>
      <c r="B7241" s="1">
        <v>1080000</v>
      </c>
      <c r="C7241" s="1" t="s">
        <v>89</v>
      </c>
      <c r="D7241" s="31"/>
      <c r="E7241" s="31"/>
      <c r="F7241" s="31"/>
      <c r="G7241" s="9" t="str">
        <f t="shared" si="224"/>
        <v/>
      </c>
      <c r="H7241" s="52" t="str">
        <f t="shared" si="225"/>
        <v/>
      </c>
    </row>
    <row r="7242" spans="1:8">
      <c r="A7242" s="48" t="str">
        <f>('ANNEXURE B &amp; C'!AW$3)</f>
        <v>440511</v>
      </c>
      <c r="B7242" s="2">
        <v>1088020</v>
      </c>
      <c r="C7242" s="2" t="s">
        <v>90</v>
      </c>
      <c r="D7242" s="20">
        <v>0</v>
      </c>
      <c r="E7242" s="20">
        <v>0</v>
      </c>
      <c r="F7242" s="38">
        <f>('ANNEXURE B &amp; C'!AW$103)</f>
        <v>0</v>
      </c>
      <c r="G7242" s="9" t="str">
        <f t="shared" ref="G7242:G7305" si="226">IF(E7242&lt;0.01,"",IF(E7242&gt;F7242,"BUDGET ERROR - INSUFICIENT",""))</f>
        <v/>
      </c>
      <c r="H7242" s="52" t="str">
        <f t="shared" ref="H7242:H7305" si="227">IF(F7242&lt;0.1,"",IF(D7242=0,"NO ORIGINAL BUDGET",(F7242-D7242)/D7242))</f>
        <v/>
      </c>
    </row>
    <row r="7243" spans="1:8">
      <c r="A7243" s="48" t="str">
        <f>('ANNEXURE B &amp; C'!AW$3)</f>
        <v>440511</v>
      </c>
      <c r="B7243" s="2">
        <v>1088080</v>
      </c>
      <c r="C7243" s="2" t="s">
        <v>91</v>
      </c>
      <c r="D7243" s="20">
        <v>0</v>
      </c>
      <c r="E7243" s="20">
        <v>0</v>
      </c>
      <c r="F7243" s="38">
        <f>('ANNEXURE B &amp; C'!AW$104)</f>
        <v>0</v>
      </c>
      <c r="G7243" s="9" t="str">
        <f t="shared" si="226"/>
        <v/>
      </c>
      <c r="H7243" s="52" t="str">
        <f t="shared" si="227"/>
        <v/>
      </c>
    </row>
    <row r="7244" spans="1:8">
      <c r="A7244" s="48" t="str">
        <f>('ANNEXURE B &amp; C'!AW$3)</f>
        <v>440511</v>
      </c>
      <c r="B7244" s="2">
        <v>1088081</v>
      </c>
      <c r="C7244" s="2" t="s">
        <v>92</v>
      </c>
      <c r="D7244" s="20">
        <v>0</v>
      </c>
      <c r="E7244" s="20">
        <v>0</v>
      </c>
      <c r="F7244" s="38">
        <f>('ANNEXURE B &amp; C'!AW$105)</f>
        <v>0</v>
      </c>
      <c r="G7244" s="9" t="str">
        <f t="shared" si="226"/>
        <v/>
      </c>
      <c r="H7244" s="52" t="str">
        <f t="shared" si="227"/>
        <v/>
      </c>
    </row>
    <row r="7245" spans="1:8">
      <c r="A7245" s="48" t="str">
        <f>('ANNEXURE B &amp; C'!AW$3)</f>
        <v>440511</v>
      </c>
      <c r="B7245" s="2">
        <v>1088082</v>
      </c>
      <c r="C7245" s="2" t="s">
        <v>93</v>
      </c>
      <c r="D7245" s="20">
        <v>0</v>
      </c>
      <c r="E7245" s="20">
        <v>0</v>
      </c>
      <c r="F7245" s="38">
        <f>('ANNEXURE B &amp; C'!AW$106)</f>
        <v>0</v>
      </c>
      <c r="G7245" s="9" t="str">
        <f t="shared" si="226"/>
        <v/>
      </c>
      <c r="H7245" s="52" t="str">
        <f t="shared" si="227"/>
        <v/>
      </c>
    </row>
    <row r="7246" spans="1:8">
      <c r="A7246" s="48" t="str">
        <f>('ANNEXURE B &amp; C'!AW$3)</f>
        <v>440511</v>
      </c>
      <c r="B7246" s="2">
        <v>1088083</v>
      </c>
      <c r="C7246" s="2" t="s">
        <v>94</v>
      </c>
      <c r="D7246" s="20">
        <v>0</v>
      </c>
      <c r="E7246" s="20">
        <v>0</v>
      </c>
      <c r="F7246" s="38">
        <f>('ANNEXURE B &amp; C'!AW$107)</f>
        <v>0</v>
      </c>
      <c r="G7246" s="9" t="str">
        <f t="shared" si="226"/>
        <v/>
      </c>
      <c r="H7246" s="52" t="str">
        <f t="shared" si="227"/>
        <v/>
      </c>
    </row>
    <row r="7247" spans="1:8">
      <c r="A7247" s="48" t="str">
        <f>('ANNEXURE B &amp; C'!AW$3)</f>
        <v>440511</v>
      </c>
      <c r="B7247" s="2">
        <v>1088084</v>
      </c>
      <c r="C7247" s="2" t="s">
        <v>95</v>
      </c>
      <c r="D7247" s="20">
        <v>0</v>
      </c>
      <c r="E7247" s="20">
        <v>0</v>
      </c>
      <c r="F7247" s="38">
        <f>('ANNEXURE B &amp; C'!AW$108)</f>
        <v>0</v>
      </c>
      <c r="G7247" s="9" t="str">
        <f t="shared" si="226"/>
        <v/>
      </c>
      <c r="H7247" s="52" t="str">
        <f t="shared" si="227"/>
        <v/>
      </c>
    </row>
    <row r="7248" spans="1:8">
      <c r="A7248" s="48" t="str">
        <f>('ANNEXURE B &amp; C'!AW$3)</f>
        <v>440511</v>
      </c>
      <c r="B7248" s="2">
        <v>1088085</v>
      </c>
      <c r="C7248" s="2" t="s">
        <v>96</v>
      </c>
      <c r="D7248" s="20">
        <v>0</v>
      </c>
      <c r="E7248" s="20">
        <v>0</v>
      </c>
      <c r="F7248" s="38">
        <f>('ANNEXURE B &amp; C'!AW$109)</f>
        <v>0</v>
      </c>
      <c r="G7248" s="9" t="str">
        <f t="shared" si="226"/>
        <v/>
      </c>
      <c r="H7248" s="52" t="str">
        <f t="shared" si="227"/>
        <v/>
      </c>
    </row>
    <row r="7249" spans="1:8">
      <c r="A7249" s="48" t="str">
        <f>('ANNEXURE B &amp; C'!AW$3)</f>
        <v>440511</v>
      </c>
      <c r="B7249" s="2">
        <v>1088110</v>
      </c>
      <c r="C7249" s="2" t="s">
        <v>61</v>
      </c>
      <c r="D7249" s="20">
        <v>0</v>
      </c>
      <c r="E7249" s="20">
        <v>0</v>
      </c>
      <c r="F7249" s="38">
        <f>('ANNEXURE B &amp; C'!AW$110)</f>
        <v>0</v>
      </c>
      <c r="G7249" s="9" t="str">
        <f t="shared" si="226"/>
        <v/>
      </c>
      <c r="H7249" s="52" t="str">
        <f t="shared" si="227"/>
        <v/>
      </c>
    </row>
    <row r="7250" spans="1:8">
      <c r="A7250" s="48" t="str">
        <f>('ANNEXURE B &amp; C'!AW$3)</f>
        <v>440511</v>
      </c>
      <c r="B7250" s="2">
        <v>1088180</v>
      </c>
      <c r="C7250" s="2" t="s">
        <v>97</v>
      </c>
      <c r="D7250" s="20">
        <v>0</v>
      </c>
      <c r="E7250" s="20">
        <v>0</v>
      </c>
      <c r="F7250" s="38">
        <f>('ANNEXURE B &amp; C'!AW$111)</f>
        <v>0</v>
      </c>
      <c r="G7250" s="9" t="str">
        <f t="shared" si="226"/>
        <v/>
      </c>
      <c r="H7250" s="52" t="str">
        <f t="shared" si="227"/>
        <v/>
      </c>
    </row>
    <row r="7251" spans="1:8">
      <c r="A7251" s="48" t="str">
        <f>('ANNEXURE B &amp; C'!AW$3)</f>
        <v>440511</v>
      </c>
      <c r="B7251" s="3">
        <v>1088990</v>
      </c>
      <c r="C7251" s="3" t="s">
        <v>98</v>
      </c>
      <c r="D7251" s="39">
        <v>0</v>
      </c>
      <c r="E7251" s="39">
        <v>0</v>
      </c>
      <c r="F7251" s="39">
        <f>SUM(F7241:F7250)</f>
        <v>0</v>
      </c>
      <c r="G7251" s="9" t="str">
        <f t="shared" si="226"/>
        <v/>
      </c>
      <c r="H7251" s="52" t="str">
        <f t="shared" si="227"/>
        <v/>
      </c>
    </row>
    <row r="7252" spans="1:8">
      <c r="B7252" s="1"/>
      <c r="C7252" s="1"/>
      <c r="D7252" s="31"/>
      <c r="E7252" s="31"/>
      <c r="F7252" s="31"/>
      <c r="G7252" s="9" t="str">
        <f t="shared" si="226"/>
        <v/>
      </c>
      <c r="H7252" s="52" t="str">
        <f t="shared" si="227"/>
        <v/>
      </c>
    </row>
    <row r="7253" spans="1:8" ht="15.75" thickBot="1">
      <c r="A7253" s="48" t="str">
        <f>('ANNEXURE B &amp; C'!AW$3)</f>
        <v>440511</v>
      </c>
      <c r="B7253" s="4">
        <v>1089995</v>
      </c>
      <c r="C7253" s="4" t="s">
        <v>99</v>
      </c>
      <c r="D7253" s="40">
        <v>899000</v>
      </c>
      <c r="E7253" s="40">
        <v>393379.84000000003</v>
      </c>
      <c r="F7253" s="40">
        <f>SUM(F7251+F7239)</f>
        <v>826913</v>
      </c>
      <c r="G7253" s="9" t="str">
        <f t="shared" si="226"/>
        <v/>
      </c>
      <c r="H7253" s="52">
        <f t="shared" si="227"/>
        <v>-8.0185761957730806E-2</v>
      </c>
    </row>
    <row r="7254" spans="1:8" ht="15.75" thickTop="1">
      <c r="B7254" s="1"/>
      <c r="C7254" s="1"/>
      <c r="D7254" s="31"/>
      <c r="E7254" s="31"/>
      <c r="F7254" s="31"/>
      <c r="G7254" s="9" t="str">
        <f t="shared" si="226"/>
        <v/>
      </c>
      <c r="H7254" s="52" t="str">
        <f t="shared" si="227"/>
        <v/>
      </c>
    </row>
    <row r="7255" spans="1:8">
      <c r="A7255" s="48" t="str">
        <f>('ANNEXURE B &amp; C'!AW$3)</f>
        <v>440511</v>
      </c>
      <c r="B7255" s="1">
        <v>1100000</v>
      </c>
      <c r="C7255" s="1" t="s">
        <v>100</v>
      </c>
      <c r="D7255" s="31"/>
      <c r="E7255" s="31"/>
      <c r="F7255" s="31"/>
      <c r="G7255" s="9" t="str">
        <f t="shared" si="226"/>
        <v/>
      </c>
      <c r="H7255" s="52" t="str">
        <f t="shared" si="227"/>
        <v/>
      </c>
    </row>
    <row r="7256" spans="1:8">
      <c r="A7256" s="48" t="str">
        <f>('ANNEXURE B &amp; C'!AW$3)</f>
        <v>440511</v>
      </c>
      <c r="B7256" s="2">
        <v>1101200</v>
      </c>
      <c r="C7256" s="2" t="s">
        <v>101</v>
      </c>
      <c r="D7256" s="20">
        <v>0</v>
      </c>
      <c r="E7256" s="20">
        <v>0</v>
      </c>
      <c r="F7256" s="38">
        <f>('ANNEXURE B &amp; C'!AW$117)</f>
        <v>0</v>
      </c>
      <c r="G7256" s="9" t="str">
        <f t="shared" si="226"/>
        <v/>
      </c>
      <c r="H7256" s="52" t="str">
        <f t="shared" si="227"/>
        <v/>
      </c>
    </row>
    <row r="7257" spans="1:8">
      <c r="A7257" s="48" t="str">
        <f>('ANNEXURE B &amp; C'!AW$3)</f>
        <v>440511</v>
      </c>
      <c r="B7257" s="2">
        <v>1101201</v>
      </c>
      <c r="C7257" s="2" t="s">
        <v>102</v>
      </c>
      <c r="D7257" s="20">
        <v>0</v>
      </c>
      <c r="E7257" s="20">
        <v>0</v>
      </c>
      <c r="F7257" s="38">
        <f>('ANNEXURE B &amp; C'!AW$118)</f>
        <v>0</v>
      </c>
      <c r="G7257" s="9" t="str">
        <f t="shared" si="226"/>
        <v/>
      </c>
      <c r="H7257" s="52" t="str">
        <f t="shared" si="227"/>
        <v/>
      </c>
    </row>
    <row r="7258" spans="1:8">
      <c r="A7258" s="48" t="str">
        <f>('ANNEXURE B &amp; C'!AW$3)</f>
        <v>440511</v>
      </c>
      <c r="B7258" s="2">
        <v>1101203</v>
      </c>
      <c r="C7258" s="2" t="s">
        <v>103</v>
      </c>
      <c r="D7258" s="20">
        <v>0</v>
      </c>
      <c r="E7258" s="20">
        <v>0</v>
      </c>
      <c r="F7258" s="38">
        <f>('ANNEXURE B &amp; C'!AW$119)</f>
        <v>0</v>
      </c>
      <c r="G7258" s="9" t="str">
        <f t="shared" si="226"/>
        <v/>
      </c>
      <c r="H7258" s="52" t="str">
        <f t="shared" si="227"/>
        <v/>
      </c>
    </row>
    <row r="7259" spans="1:8">
      <c r="A7259" s="48" t="str">
        <f>('ANNEXURE B &amp; C'!AW$3)</f>
        <v>440511</v>
      </c>
      <c r="B7259" s="2">
        <v>1101204</v>
      </c>
      <c r="C7259" s="2" t="s">
        <v>104</v>
      </c>
      <c r="D7259" s="20">
        <v>0</v>
      </c>
      <c r="E7259" s="20">
        <v>0</v>
      </c>
      <c r="F7259" s="38">
        <f>('ANNEXURE B &amp; C'!AW$120)</f>
        <v>0</v>
      </c>
      <c r="G7259" s="9" t="str">
        <f t="shared" si="226"/>
        <v/>
      </c>
      <c r="H7259" s="52" t="str">
        <f t="shared" si="227"/>
        <v/>
      </c>
    </row>
    <row r="7260" spans="1:8" ht="15.75" thickBot="1">
      <c r="A7260" s="48" t="str">
        <f>('ANNEXURE B &amp; C'!AW$3)</f>
        <v>440511</v>
      </c>
      <c r="B7260" s="4">
        <v>1109995</v>
      </c>
      <c r="C7260" s="4" t="s">
        <v>105</v>
      </c>
      <c r="D7260" s="40">
        <v>0</v>
      </c>
      <c r="E7260" s="40">
        <v>0</v>
      </c>
      <c r="F7260" s="40">
        <f>SUM(F7256:F7259)</f>
        <v>0</v>
      </c>
      <c r="G7260" s="9" t="str">
        <f t="shared" si="226"/>
        <v/>
      </c>
      <c r="H7260" s="52" t="str">
        <f t="shared" si="227"/>
        <v/>
      </c>
    </row>
    <row r="7261" spans="1:8" ht="15.75" thickTop="1">
      <c r="B7261" s="1"/>
      <c r="C7261" s="1"/>
      <c r="D7261" s="31"/>
      <c r="E7261" s="31"/>
      <c r="F7261" s="31"/>
      <c r="G7261" s="9" t="str">
        <f t="shared" si="226"/>
        <v/>
      </c>
      <c r="H7261" s="52" t="str">
        <f t="shared" si="227"/>
        <v/>
      </c>
    </row>
    <row r="7262" spans="1:8">
      <c r="A7262" s="48" t="str">
        <f>('ANNEXURE B &amp; C'!AW$3)</f>
        <v>440511</v>
      </c>
      <c r="B7262" s="1">
        <v>1120000</v>
      </c>
      <c r="C7262" s="1" t="s">
        <v>106</v>
      </c>
      <c r="D7262" s="31"/>
      <c r="E7262" s="31"/>
      <c r="F7262" s="31"/>
      <c r="G7262" s="9" t="str">
        <f t="shared" si="226"/>
        <v/>
      </c>
      <c r="H7262" s="52" t="str">
        <f t="shared" si="227"/>
        <v/>
      </c>
    </row>
    <row r="7263" spans="1:8">
      <c r="A7263" s="48" t="str">
        <f>('ANNEXURE B &amp; C'!AW$3)</f>
        <v>440511</v>
      </c>
      <c r="B7263" s="2">
        <v>1120300</v>
      </c>
      <c r="C7263" s="2" t="s">
        <v>106</v>
      </c>
      <c r="D7263" s="20">
        <v>0</v>
      </c>
      <c r="E7263" s="20">
        <v>0</v>
      </c>
      <c r="F7263" s="38">
        <f>('ANNEXURE B &amp; C'!AW$124)</f>
        <v>0</v>
      </c>
      <c r="G7263" s="9" t="str">
        <f t="shared" si="226"/>
        <v/>
      </c>
      <c r="H7263" s="52" t="str">
        <f t="shared" si="227"/>
        <v/>
      </c>
    </row>
    <row r="7264" spans="1:8" ht="15.75" thickBot="1">
      <c r="A7264" s="48" t="str">
        <f>('ANNEXURE B &amp; C'!AW$3)</f>
        <v>440511</v>
      </c>
      <c r="B7264" s="4">
        <v>1129990</v>
      </c>
      <c r="C7264" s="4" t="s">
        <v>107</v>
      </c>
      <c r="D7264" s="40">
        <v>0</v>
      </c>
      <c r="E7264" s="40">
        <v>0</v>
      </c>
      <c r="F7264" s="40">
        <f>SUM(F7262:F7263)</f>
        <v>0</v>
      </c>
      <c r="G7264" s="9" t="str">
        <f t="shared" si="226"/>
        <v/>
      </c>
      <c r="H7264" s="52" t="str">
        <f t="shared" si="227"/>
        <v/>
      </c>
    </row>
    <row r="7265" spans="1:8" ht="15.75" thickTop="1">
      <c r="B7265" s="1"/>
      <c r="C7265" s="1"/>
      <c r="D7265" s="31"/>
      <c r="E7265" s="31"/>
      <c r="F7265" s="31"/>
      <c r="G7265" s="9" t="str">
        <f t="shared" si="226"/>
        <v/>
      </c>
      <c r="H7265" s="52" t="str">
        <f t="shared" si="227"/>
        <v/>
      </c>
    </row>
    <row r="7266" spans="1:8">
      <c r="A7266" s="48" t="str">
        <f>('ANNEXURE B &amp; C'!AW$3)</f>
        <v>440511</v>
      </c>
      <c r="B7266" s="1">
        <v>1130000</v>
      </c>
      <c r="C7266" s="1" t="s">
        <v>108</v>
      </c>
      <c r="D7266" s="31"/>
      <c r="E7266" s="31"/>
      <c r="F7266" s="31"/>
      <c r="G7266" s="9" t="str">
        <f t="shared" si="226"/>
        <v/>
      </c>
      <c r="H7266" s="52" t="str">
        <f t="shared" si="227"/>
        <v/>
      </c>
    </row>
    <row r="7267" spans="1:8">
      <c r="A7267" s="48" t="str">
        <f>('ANNEXURE B &amp; C'!AW$3)</f>
        <v>440511</v>
      </c>
      <c r="B7267" s="2">
        <v>1130200</v>
      </c>
      <c r="C7267" s="2" t="s">
        <v>109</v>
      </c>
      <c r="D7267" s="20">
        <v>0</v>
      </c>
      <c r="E7267" s="20">
        <v>0</v>
      </c>
      <c r="F7267" s="38">
        <f>('ANNEXURE B &amp; C'!AW$128)</f>
        <v>0</v>
      </c>
      <c r="G7267" s="9" t="str">
        <f t="shared" si="226"/>
        <v/>
      </c>
      <c r="H7267" s="52" t="str">
        <f t="shared" si="227"/>
        <v/>
      </c>
    </row>
    <row r="7268" spans="1:8">
      <c r="A7268" s="48" t="str">
        <f>('ANNEXURE B &amp; C'!AW$3)</f>
        <v>440511</v>
      </c>
      <c r="B7268" s="2">
        <v>1130201</v>
      </c>
      <c r="C7268" s="2" t="s">
        <v>110</v>
      </c>
      <c r="D7268" s="20">
        <v>0</v>
      </c>
      <c r="E7268" s="20">
        <v>0</v>
      </c>
      <c r="F7268" s="38">
        <f>('ANNEXURE B &amp; C'!AW$129)</f>
        <v>0</v>
      </c>
      <c r="G7268" s="9" t="str">
        <f t="shared" si="226"/>
        <v/>
      </c>
      <c r="H7268" s="52" t="str">
        <f t="shared" si="227"/>
        <v/>
      </c>
    </row>
    <row r="7269" spans="1:8" ht="15.75" thickBot="1">
      <c r="A7269" s="48" t="str">
        <f>('ANNEXURE B &amp; C'!AW$3)</f>
        <v>440511</v>
      </c>
      <c r="B7269" s="4">
        <v>1139995</v>
      </c>
      <c r="C7269" s="4" t="s">
        <v>111</v>
      </c>
      <c r="D7269" s="40">
        <v>0</v>
      </c>
      <c r="E7269" s="40">
        <v>0</v>
      </c>
      <c r="F7269" s="40">
        <f>SUM(F7266:F7268)</f>
        <v>0</v>
      </c>
      <c r="G7269" s="9" t="str">
        <f t="shared" si="226"/>
        <v/>
      </c>
      <c r="H7269" s="52" t="str">
        <f t="shared" si="227"/>
        <v/>
      </c>
    </row>
    <row r="7270" spans="1:8" ht="15.75" thickTop="1">
      <c r="B7270" s="1"/>
      <c r="C7270" s="1"/>
      <c r="D7270" s="31"/>
      <c r="E7270" s="31"/>
      <c r="F7270" s="31"/>
      <c r="G7270" s="9" t="str">
        <f t="shared" si="226"/>
        <v/>
      </c>
      <c r="H7270" s="52" t="str">
        <f t="shared" si="227"/>
        <v/>
      </c>
    </row>
    <row r="7271" spans="1:8" ht="15.75" thickBot="1">
      <c r="A7271" s="48" t="str">
        <f>('ANNEXURE B &amp; C'!AW$3)</f>
        <v>440511</v>
      </c>
      <c r="B7271" s="5">
        <v>1199998</v>
      </c>
      <c r="C7271" s="5" t="s">
        <v>112</v>
      </c>
      <c r="D7271" s="41">
        <v>2004197</v>
      </c>
      <c r="E7271" s="41">
        <v>531689.88</v>
      </c>
      <c r="F7271" s="41">
        <f>SUM(F7269+F7264+F7260+F7253+F7181)</f>
        <v>1321850</v>
      </c>
      <c r="G7271" s="9" t="str">
        <f t="shared" si="226"/>
        <v/>
      </c>
      <c r="H7271" s="52">
        <f t="shared" si="227"/>
        <v>-0.34045904669051996</v>
      </c>
    </row>
    <row r="7272" spans="1:8">
      <c r="B7272" s="1"/>
      <c r="C7272" s="1"/>
      <c r="D7272" s="31"/>
      <c r="E7272" s="31"/>
      <c r="F7272" s="31"/>
      <c r="G7272" s="9" t="str">
        <f t="shared" si="226"/>
        <v/>
      </c>
      <c r="H7272" s="52" t="str">
        <f t="shared" si="227"/>
        <v/>
      </c>
    </row>
    <row r="7273" spans="1:8">
      <c r="A7273" s="48" t="str">
        <f>('ANNEXURE B &amp; C'!AW$3)</f>
        <v>440511</v>
      </c>
      <c r="B7273" s="1">
        <v>2200000</v>
      </c>
      <c r="C7273" s="1" t="s">
        <v>113</v>
      </c>
      <c r="D7273" s="31"/>
      <c r="E7273" s="31"/>
      <c r="F7273" s="31"/>
      <c r="G7273" s="9" t="str">
        <f t="shared" si="226"/>
        <v/>
      </c>
      <c r="H7273" s="52" t="str">
        <f t="shared" si="227"/>
        <v/>
      </c>
    </row>
    <row r="7274" spans="1:8">
      <c r="B7274" s="1"/>
      <c r="C7274" s="1"/>
      <c r="D7274" s="31"/>
      <c r="E7274" s="31"/>
      <c r="F7274" s="31"/>
      <c r="G7274" s="9" t="str">
        <f t="shared" si="226"/>
        <v/>
      </c>
      <c r="H7274" s="52" t="str">
        <f t="shared" si="227"/>
        <v/>
      </c>
    </row>
    <row r="7275" spans="1:8">
      <c r="A7275" s="48" t="str">
        <f>('ANNEXURE B &amp; C'!AW$3)</f>
        <v>440511</v>
      </c>
      <c r="B7275" s="1">
        <v>2230000</v>
      </c>
      <c r="C7275" s="1" t="s">
        <v>114</v>
      </c>
      <c r="D7275" s="31"/>
      <c r="E7275" s="31"/>
      <c r="F7275" s="31"/>
      <c r="G7275" s="9" t="str">
        <f t="shared" si="226"/>
        <v/>
      </c>
      <c r="H7275" s="52" t="str">
        <f t="shared" si="227"/>
        <v/>
      </c>
    </row>
    <row r="7276" spans="1:8">
      <c r="A7276" s="48" t="str">
        <f>('ANNEXURE B &amp; C'!AW$3)</f>
        <v>440511</v>
      </c>
      <c r="B7276" s="2">
        <v>2231202</v>
      </c>
      <c r="C7276" s="2" t="s">
        <v>115</v>
      </c>
      <c r="D7276" s="20">
        <v>0</v>
      </c>
      <c r="E7276" s="20">
        <v>0</v>
      </c>
      <c r="F7276" s="38">
        <f>('ANNEXURE B &amp; C'!AW$137)</f>
        <v>0</v>
      </c>
      <c r="G7276" s="9" t="str">
        <f t="shared" si="226"/>
        <v/>
      </c>
      <c r="H7276" s="52" t="str">
        <f t="shared" si="227"/>
        <v/>
      </c>
    </row>
    <row r="7277" spans="1:8">
      <c r="A7277" s="48" t="str">
        <f>('ANNEXURE B &amp; C'!AW$3)</f>
        <v>440511</v>
      </c>
      <c r="B7277" s="2">
        <v>2231900</v>
      </c>
      <c r="C7277" s="2" t="s">
        <v>116</v>
      </c>
      <c r="D7277" s="20">
        <v>0</v>
      </c>
      <c r="E7277" s="20">
        <v>0</v>
      </c>
      <c r="F7277" s="38">
        <f>('ANNEXURE B &amp; C'!AW$138)</f>
        <v>0</v>
      </c>
      <c r="G7277" s="9" t="str">
        <f t="shared" si="226"/>
        <v/>
      </c>
      <c r="H7277" s="52" t="str">
        <f t="shared" si="227"/>
        <v/>
      </c>
    </row>
    <row r="7278" spans="1:8">
      <c r="A7278" s="48" t="str">
        <f>('ANNEXURE B &amp; C'!AW$3)</f>
        <v>440511</v>
      </c>
      <c r="B7278" s="3">
        <v>2239995</v>
      </c>
      <c r="C7278" s="3" t="s">
        <v>117</v>
      </c>
      <c r="D7278" s="39">
        <v>0</v>
      </c>
      <c r="E7278" s="39">
        <v>0</v>
      </c>
      <c r="F7278" s="39">
        <f>SUM(F7276:F7277)</f>
        <v>0</v>
      </c>
      <c r="G7278" s="9" t="str">
        <f t="shared" si="226"/>
        <v/>
      </c>
      <c r="H7278" s="52" t="str">
        <f t="shared" si="227"/>
        <v/>
      </c>
    </row>
    <row r="7279" spans="1:8">
      <c r="B7279" s="1"/>
      <c r="C7279" s="1"/>
      <c r="D7279" s="31"/>
      <c r="E7279" s="31"/>
      <c r="F7279" s="31"/>
      <c r="G7279" s="9" t="str">
        <f t="shared" si="226"/>
        <v/>
      </c>
      <c r="H7279" s="52" t="str">
        <f t="shared" si="227"/>
        <v/>
      </c>
    </row>
    <row r="7280" spans="1:8">
      <c r="A7280" s="48" t="str">
        <f>('ANNEXURE B &amp; C'!AW$3)</f>
        <v>440511</v>
      </c>
      <c r="B7280" s="1">
        <v>2240000</v>
      </c>
      <c r="C7280" s="1" t="s">
        <v>118</v>
      </c>
      <c r="D7280" s="31"/>
      <c r="E7280" s="31"/>
      <c r="F7280" s="31"/>
      <c r="G7280" s="9" t="str">
        <f t="shared" si="226"/>
        <v/>
      </c>
      <c r="H7280" s="52" t="str">
        <f t="shared" si="227"/>
        <v/>
      </c>
    </row>
    <row r="7281" spans="1:8">
      <c r="A7281" s="48" t="str">
        <f>('ANNEXURE B &amp; C'!AW$3)</f>
        <v>440511</v>
      </c>
      <c r="B7281" s="2">
        <v>2240001</v>
      </c>
      <c r="C7281" s="2" t="s">
        <v>119</v>
      </c>
      <c r="D7281" s="20">
        <v>0</v>
      </c>
      <c r="E7281" s="20">
        <v>0</v>
      </c>
      <c r="F7281" s="38">
        <f>('ANNEXURE B &amp; C'!AW$142)</f>
        <v>0</v>
      </c>
      <c r="G7281" s="9" t="str">
        <f t="shared" si="226"/>
        <v/>
      </c>
      <c r="H7281" s="52" t="str">
        <f t="shared" si="227"/>
        <v/>
      </c>
    </row>
    <row r="7282" spans="1:8">
      <c r="A7282" s="48" t="str">
        <f>('ANNEXURE B &amp; C'!AW$3)</f>
        <v>440511</v>
      </c>
      <c r="B7282" s="2">
        <v>2240002</v>
      </c>
      <c r="C7282" s="2" t="s">
        <v>120</v>
      </c>
      <c r="D7282" s="20">
        <v>0</v>
      </c>
      <c r="E7282" s="20">
        <v>0</v>
      </c>
      <c r="F7282" s="38">
        <f>('ANNEXURE B &amp; C'!AW$143)</f>
        <v>0</v>
      </c>
      <c r="G7282" s="9" t="str">
        <f t="shared" si="226"/>
        <v/>
      </c>
      <c r="H7282" s="52" t="str">
        <f t="shared" si="227"/>
        <v/>
      </c>
    </row>
    <row r="7283" spans="1:8">
      <c r="A7283" s="48" t="str">
        <f>('ANNEXURE B &amp; C'!AW$3)</f>
        <v>440511</v>
      </c>
      <c r="B7283" s="2">
        <v>2240400</v>
      </c>
      <c r="C7283" s="2" t="s">
        <v>121</v>
      </c>
      <c r="D7283" s="20">
        <v>0</v>
      </c>
      <c r="E7283" s="20">
        <v>0</v>
      </c>
      <c r="F7283" s="38">
        <f>('ANNEXURE B &amp; C'!AW$144)</f>
        <v>0</v>
      </c>
      <c r="G7283" s="9" t="str">
        <f t="shared" si="226"/>
        <v/>
      </c>
      <c r="H7283" s="52" t="str">
        <f t="shared" si="227"/>
        <v/>
      </c>
    </row>
    <row r="7284" spans="1:8">
      <c r="A7284" s="48" t="str">
        <f>('ANNEXURE B &amp; C'!AW$3)</f>
        <v>440511</v>
      </c>
      <c r="B7284" s="2">
        <v>2240500</v>
      </c>
      <c r="C7284" s="2" t="s">
        <v>122</v>
      </c>
      <c r="D7284" s="20">
        <v>0</v>
      </c>
      <c r="E7284" s="20">
        <v>0</v>
      </c>
      <c r="F7284" s="38">
        <f>('ANNEXURE B &amp; C'!AW$145)</f>
        <v>0</v>
      </c>
      <c r="G7284" s="9" t="str">
        <f t="shared" si="226"/>
        <v/>
      </c>
      <c r="H7284" s="52" t="str">
        <f t="shared" si="227"/>
        <v/>
      </c>
    </row>
    <row r="7285" spans="1:8">
      <c r="A7285" s="48" t="str">
        <f>('ANNEXURE B &amp; C'!AW$3)</f>
        <v>440511</v>
      </c>
      <c r="B7285" s="3">
        <v>2249995</v>
      </c>
      <c r="C7285" s="3" t="s">
        <v>123</v>
      </c>
      <c r="D7285" s="39">
        <v>0</v>
      </c>
      <c r="E7285" s="39">
        <v>0</v>
      </c>
      <c r="F7285" s="39">
        <f>SUM(F7281:F7284)</f>
        <v>0</v>
      </c>
      <c r="G7285" s="9" t="str">
        <f t="shared" si="226"/>
        <v/>
      </c>
      <c r="H7285" s="52" t="str">
        <f t="shared" si="227"/>
        <v/>
      </c>
    </row>
    <row r="7286" spans="1:8">
      <c r="B7286" s="1"/>
      <c r="C7286" s="1"/>
      <c r="D7286" s="31"/>
      <c r="E7286" s="31"/>
      <c r="F7286" s="31"/>
      <c r="G7286" s="9" t="str">
        <f t="shared" si="226"/>
        <v/>
      </c>
      <c r="H7286" s="52" t="str">
        <f t="shared" si="227"/>
        <v/>
      </c>
    </row>
    <row r="7287" spans="1:8">
      <c r="A7287" s="48" t="str">
        <f>('ANNEXURE B &amp; C'!AW$3)</f>
        <v>440511</v>
      </c>
      <c r="B7287" s="1">
        <v>2260000</v>
      </c>
      <c r="C7287" s="1" t="s">
        <v>124</v>
      </c>
      <c r="D7287" s="31"/>
      <c r="E7287" s="31"/>
      <c r="F7287" s="31"/>
      <c r="G7287" s="9" t="str">
        <f t="shared" si="226"/>
        <v/>
      </c>
      <c r="H7287" s="52" t="str">
        <f t="shared" si="227"/>
        <v/>
      </c>
    </row>
    <row r="7288" spans="1:8">
      <c r="A7288" s="48" t="str">
        <f>('ANNEXURE B &amp; C'!AW$3)</f>
        <v>440511</v>
      </c>
      <c r="B7288" s="2">
        <v>2260806</v>
      </c>
      <c r="C7288" s="2" t="s">
        <v>125</v>
      </c>
      <c r="D7288" s="20">
        <v>0</v>
      </c>
      <c r="E7288" s="20">
        <v>0</v>
      </c>
      <c r="F7288" s="38">
        <f>('ANNEXURE B &amp; C'!AW$149)</f>
        <v>0</v>
      </c>
      <c r="G7288" s="9" t="str">
        <f t="shared" si="226"/>
        <v/>
      </c>
      <c r="H7288" s="52" t="str">
        <f t="shared" si="227"/>
        <v/>
      </c>
    </row>
    <row r="7289" spans="1:8">
      <c r="A7289" s="48" t="str">
        <f>('ANNEXURE B &amp; C'!AW$3)</f>
        <v>440511</v>
      </c>
      <c r="B7289" s="2">
        <v>2260808</v>
      </c>
      <c r="C7289" s="2" t="s">
        <v>126</v>
      </c>
      <c r="D7289" s="20">
        <v>0</v>
      </c>
      <c r="E7289" s="20">
        <v>0</v>
      </c>
      <c r="F7289" s="38">
        <f>('ANNEXURE B &amp; C'!AW$150)</f>
        <v>0</v>
      </c>
      <c r="G7289" s="9" t="str">
        <f t="shared" si="226"/>
        <v/>
      </c>
      <c r="H7289" s="52" t="str">
        <f t="shared" si="227"/>
        <v/>
      </c>
    </row>
    <row r="7290" spans="1:8">
      <c r="A7290" s="48" t="str">
        <f>('ANNEXURE B &amp; C'!AW$3)</f>
        <v>440511</v>
      </c>
      <c r="B7290" s="2">
        <v>2260810</v>
      </c>
      <c r="C7290" s="2" t="s">
        <v>127</v>
      </c>
      <c r="D7290" s="20">
        <v>0</v>
      </c>
      <c r="E7290" s="20">
        <v>0</v>
      </c>
      <c r="F7290" s="38">
        <f>('ANNEXURE B &amp; C'!AW$151)</f>
        <v>0</v>
      </c>
      <c r="G7290" s="9" t="str">
        <f t="shared" si="226"/>
        <v/>
      </c>
      <c r="H7290" s="52" t="str">
        <f t="shared" si="227"/>
        <v/>
      </c>
    </row>
    <row r="7291" spans="1:8">
      <c r="A7291" s="48" t="str">
        <f>('ANNEXURE B &amp; C'!AW$3)</f>
        <v>440511</v>
      </c>
      <c r="B7291" s="3">
        <v>2269995</v>
      </c>
      <c r="C7291" s="3" t="s">
        <v>128</v>
      </c>
      <c r="D7291" s="39">
        <v>0</v>
      </c>
      <c r="E7291" s="39">
        <v>0</v>
      </c>
      <c r="F7291" s="39">
        <f>SUM(F7288:F7290)</f>
        <v>0</v>
      </c>
      <c r="G7291" s="9" t="str">
        <f t="shared" si="226"/>
        <v/>
      </c>
      <c r="H7291" s="52" t="str">
        <f t="shared" si="227"/>
        <v/>
      </c>
    </row>
    <row r="7292" spans="1:8">
      <c r="B7292" s="1"/>
      <c r="C7292" s="1"/>
      <c r="D7292" s="31"/>
      <c r="E7292" s="31"/>
      <c r="F7292" s="31"/>
      <c r="G7292" s="9" t="str">
        <f t="shared" si="226"/>
        <v/>
      </c>
      <c r="H7292" s="52" t="str">
        <f t="shared" si="227"/>
        <v/>
      </c>
    </row>
    <row r="7293" spans="1:8">
      <c r="A7293" s="48" t="str">
        <f>('ANNEXURE B &amp; C'!AW$3)</f>
        <v>440511</v>
      </c>
      <c r="B7293" s="1">
        <v>2270000</v>
      </c>
      <c r="C7293" s="1" t="s">
        <v>129</v>
      </c>
      <c r="D7293" s="31"/>
      <c r="E7293" s="31"/>
      <c r="F7293" s="31"/>
      <c r="G7293" s="9" t="str">
        <f t="shared" si="226"/>
        <v/>
      </c>
      <c r="H7293" s="52" t="str">
        <f t="shared" si="227"/>
        <v/>
      </c>
    </row>
    <row r="7294" spans="1:8">
      <c r="A7294" s="48" t="str">
        <f>('ANNEXURE B &amp; C'!AW$3)</f>
        <v>440511</v>
      </c>
      <c r="B7294" s="2">
        <v>2271701</v>
      </c>
      <c r="C7294" s="2" t="s">
        <v>130</v>
      </c>
      <c r="D7294" s="20">
        <v>0</v>
      </c>
      <c r="E7294" s="20">
        <v>0</v>
      </c>
      <c r="F7294" s="38">
        <f>('ANNEXURE B &amp; C'!AW$155)</f>
        <v>0</v>
      </c>
      <c r="G7294" s="9" t="str">
        <f t="shared" si="226"/>
        <v/>
      </c>
      <c r="H7294" s="52" t="str">
        <f t="shared" si="227"/>
        <v/>
      </c>
    </row>
    <row r="7295" spans="1:8">
      <c r="A7295" s="48" t="str">
        <f>('ANNEXURE B &amp; C'!AW$3)</f>
        <v>440511</v>
      </c>
      <c r="B7295" s="2">
        <v>2271702</v>
      </c>
      <c r="C7295" s="2" t="s">
        <v>131</v>
      </c>
      <c r="D7295" s="20">
        <v>0</v>
      </c>
      <c r="E7295" s="20">
        <v>0</v>
      </c>
      <c r="F7295" s="38">
        <f>('ANNEXURE B &amp; C'!AW$156)</f>
        <v>0</v>
      </c>
      <c r="G7295" s="9" t="str">
        <f t="shared" si="226"/>
        <v/>
      </c>
      <c r="H7295" s="52" t="str">
        <f t="shared" si="227"/>
        <v/>
      </c>
    </row>
    <row r="7296" spans="1:8">
      <c r="A7296" s="48" t="str">
        <f>('ANNEXURE B &amp; C'!AW$3)</f>
        <v>440511</v>
      </c>
      <c r="B7296" s="2">
        <v>2271703</v>
      </c>
      <c r="C7296" s="2" t="s">
        <v>132</v>
      </c>
      <c r="D7296" s="20">
        <v>0</v>
      </c>
      <c r="E7296" s="20">
        <v>0</v>
      </c>
      <c r="F7296" s="38">
        <f>('ANNEXURE B &amp; C'!AW$157)</f>
        <v>0</v>
      </c>
      <c r="G7296" s="9" t="str">
        <f t="shared" si="226"/>
        <v/>
      </c>
      <c r="H7296" s="52" t="str">
        <f t="shared" si="227"/>
        <v/>
      </c>
    </row>
    <row r="7297" spans="1:8">
      <c r="A7297" s="48" t="str">
        <f>('ANNEXURE B &amp; C'!AW$3)</f>
        <v>440511</v>
      </c>
      <c r="B7297" s="2">
        <v>2271704</v>
      </c>
      <c r="C7297" s="2" t="s">
        <v>133</v>
      </c>
      <c r="D7297" s="20">
        <v>0</v>
      </c>
      <c r="E7297" s="20">
        <v>0</v>
      </c>
      <c r="F7297" s="38">
        <f>('ANNEXURE B &amp; C'!AW$158)</f>
        <v>0</v>
      </c>
      <c r="G7297" s="9" t="str">
        <f t="shared" si="226"/>
        <v/>
      </c>
      <c r="H7297" s="52" t="str">
        <f t="shared" si="227"/>
        <v/>
      </c>
    </row>
    <row r="7298" spans="1:8">
      <c r="A7298" s="48" t="str">
        <f>('ANNEXURE B &amp; C'!AW$3)</f>
        <v>440511</v>
      </c>
      <c r="B7298" s="3">
        <v>2279995</v>
      </c>
      <c r="C7298" s="3" t="s">
        <v>134</v>
      </c>
      <c r="D7298" s="35">
        <v>0</v>
      </c>
      <c r="E7298" s="35">
        <v>0</v>
      </c>
      <c r="F7298" s="35">
        <f>SUM(F7294:F7297)</f>
        <v>0</v>
      </c>
      <c r="G7298" s="9" t="str">
        <f t="shared" si="226"/>
        <v/>
      </c>
      <c r="H7298" s="52" t="str">
        <f t="shared" si="227"/>
        <v/>
      </c>
    </row>
    <row r="7299" spans="1:8">
      <c r="B7299" s="1"/>
      <c r="C7299" s="1"/>
      <c r="D7299" s="31"/>
      <c r="E7299" s="31"/>
      <c r="F7299" s="31"/>
      <c r="G7299" s="9" t="str">
        <f t="shared" si="226"/>
        <v/>
      </c>
      <c r="H7299" s="52" t="str">
        <f t="shared" si="227"/>
        <v/>
      </c>
    </row>
    <row r="7300" spans="1:8">
      <c r="A7300" s="48" t="str">
        <f>('ANNEXURE B &amp; C'!AW$3)</f>
        <v>440511</v>
      </c>
      <c r="B7300" s="1">
        <v>2280000</v>
      </c>
      <c r="C7300" s="1" t="s">
        <v>135</v>
      </c>
      <c r="D7300" s="31"/>
      <c r="E7300" s="31"/>
      <c r="F7300" s="31"/>
      <c r="G7300" s="9" t="str">
        <f t="shared" si="226"/>
        <v/>
      </c>
      <c r="H7300" s="52" t="str">
        <f t="shared" si="227"/>
        <v/>
      </c>
    </row>
    <row r="7301" spans="1:8">
      <c r="A7301" s="48" t="str">
        <f>('ANNEXURE B &amp; C'!AW$3)</f>
        <v>440511</v>
      </c>
      <c r="B7301" s="2">
        <v>2280001</v>
      </c>
      <c r="C7301" s="2" t="s">
        <v>136</v>
      </c>
      <c r="D7301" s="20">
        <v>0</v>
      </c>
      <c r="E7301" s="20">
        <v>0</v>
      </c>
      <c r="F7301" s="38">
        <f>('ANNEXURE B &amp; C'!AW$162)</f>
        <v>0</v>
      </c>
      <c r="G7301" s="9" t="str">
        <f t="shared" si="226"/>
        <v/>
      </c>
      <c r="H7301" s="52" t="str">
        <f t="shared" si="227"/>
        <v/>
      </c>
    </row>
    <row r="7302" spans="1:8">
      <c r="A7302" s="48" t="str">
        <f>('ANNEXURE B &amp; C'!AW$3)</f>
        <v>440511</v>
      </c>
      <c r="B7302" s="2">
        <v>2280002</v>
      </c>
      <c r="C7302" s="2" t="s">
        <v>137</v>
      </c>
      <c r="D7302" s="20">
        <v>0</v>
      </c>
      <c r="E7302" s="20">
        <v>0</v>
      </c>
      <c r="F7302" s="38">
        <f>('ANNEXURE B &amp; C'!AW$163)</f>
        <v>0</v>
      </c>
      <c r="G7302" s="9" t="str">
        <f t="shared" si="226"/>
        <v/>
      </c>
      <c r="H7302" s="52" t="str">
        <f t="shared" si="227"/>
        <v/>
      </c>
    </row>
    <row r="7303" spans="1:8">
      <c r="A7303" s="48" t="str">
        <f>('ANNEXURE B &amp; C'!AW$3)</f>
        <v>440511</v>
      </c>
      <c r="B7303" s="3">
        <v>2289995</v>
      </c>
      <c r="C7303" s="3" t="s">
        <v>138</v>
      </c>
      <c r="D7303" s="39">
        <v>0</v>
      </c>
      <c r="E7303" s="39">
        <v>0</v>
      </c>
      <c r="F7303" s="39">
        <f>SUM(F7301:F7302)</f>
        <v>0</v>
      </c>
      <c r="G7303" s="9" t="str">
        <f t="shared" si="226"/>
        <v/>
      </c>
      <c r="H7303" s="52" t="str">
        <f t="shared" si="227"/>
        <v/>
      </c>
    </row>
    <row r="7304" spans="1:8">
      <c r="B7304" s="1"/>
      <c r="C7304" s="1"/>
      <c r="D7304" s="31"/>
      <c r="E7304" s="31"/>
      <c r="F7304" s="31"/>
      <c r="G7304" s="9" t="str">
        <f t="shared" si="226"/>
        <v/>
      </c>
      <c r="H7304" s="52" t="str">
        <f t="shared" si="227"/>
        <v/>
      </c>
    </row>
    <row r="7305" spans="1:8">
      <c r="A7305" s="48" t="str">
        <f>('ANNEXURE B &amp; C'!AW$3)</f>
        <v>440511</v>
      </c>
      <c r="B7305" s="1">
        <v>2300000</v>
      </c>
      <c r="C7305" s="1" t="s">
        <v>139</v>
      </c>
      <c r="D7305" s="31"/>
      <c r="E7305" s="31"/>
      <c r="F7305" s="31"/>
      <c r="G7305" s="9" t="str">
        <f t="shared" si="226"/>
        <v/>
      </c>
      <c r="H7305" s="52" t="str">
        <f t="shared" si="227"/>
        <v/>
      </c>
    </row>
    <row r="7306" spans="1:8">
      <c r="A7306" s="48" t="str">
        <f>('ANNEXURE B &amp; C'!AW$3)</f>
        <v>440511</v>
      </c>
      <c r="B7306" s="2">
        <v>2300001</v>
      </c>
      <c r="C7306" s="2" t="s">
        <v>140</v>
      </c>
      <c r="D7306" s="20">
        <v>0</v>
      </c>
      <c r="E7306" s="20">
        <v>0</v>
      </c>
      <c r="F7306" s="38">
        <f>('ANNEXURE B &amp; C'!AW$167)</f>
        <v>0</v>
      </c>
      <c r="G7306" s="9" t="str">
        <f t="shared" ref="G7306:G7369" si="228">IF(E7306&lt;0.01,"",IF(E7306&gt;F7306,"BUDGET ERROR - INSUFICIENT",""))</f>
        <v/>
      </c>
      <c r="H7306" s="52" t="str">
        <f t="shared" ref="H7306:H7369" si="229">IF(F7306&lt;0.1,"",IF(D7306=0,"NO ORIGINAL BUDGET",(F7306-D7306)/D7306))</f>
        <v/>
      </c>
    </row>
    <row r="7307" spans="1:8">
      <c r="A7307" s="48" t="str">
        <f>('ANNEXURE B &amp; C'!AW$3)</f>
        <v>440511</v>
      </c>
      <c r="B7307" s="2">
        <v>2300002</v>
      </c>
      <c r="C7307" s="2" t="s">
        <v>141</v>
      </c>
      <c r="D7307" s="20">
        <v>-504000</v>
      </c>
      <c r="E7307" s="20">
        <v>-148737.46</v>
      </c>
      <c r="F7307" s="38">
        <f>('ANNEXURE B &amp; C'!AW$168)</f>
        <v>-504000</v>
      </c>
      <c r="G7307" s="9" t="str">
        <f t="shared" si="228"/>
        <v/>
      </c>
      <c r="H7307" s="52" t="str">
        <f t="shared" si="229"/>
        <v/>
      </c>
    </row>
    <row r="7308" spans="1:8">
      <c r="A7308" s="48" t="str">
        <f>('ANNEXURE B &amp; C'!AW$3)</f>
        <v>440511</v>
      </c>
      <c r="B7308" s="2">
        <v>2300003</v>
      </c>
      <c r="C7308" s="2" t="s">
        <v>142</v>
      </c>
      <c r="D7308" s="20">
        <v>0</v>
      </c>
      <c r="E7308" s="20">
        <v>0</v>
      </c>
      <c r="F7308" s="38">
        <f>('ANNEXURE B &amp; C'!AW$169)</f>
        <v>0</v>
      </c>
      <c r="G7308" s="9" t="str">
        <f t="shared" si="228"/>
        <v/>
      </c>
      <c r="H7308" s="52" t="str">
        <f t="shared" si="229"/>
        <v/>
      </c>
    </row>
    <row r="7309" spans="1:8">
      <c r="A7309" s="48" t="str">
        <f>('ANNEXURE B &amp; C'!AW$3)</f>
        <v>440511</v>
      </c>
      <c r="B7309" s="2">
        <v>2300204</v>
      </c>
      <c r="C7309" s="2" t="s">
        <v>143</v>
      </c>
      <c r="D7309" s="20">
        <v>0</v>
      </c>
      <c r="E7309" s="20">
        <v>0</v>
      </c>
      <c r="F7309" s="38">
        <f>('ANNEXURE B &amp; C'!AW$170)</f>
        <v>0</v>
      </c>
      <c r="G7309" s="9" t="str">
        <f t="shared" si="228"/>
        <v/>
      </c>
      <c r="H7309" s="52" t="str">
        <f t="shared" si="229"/>
        <v/>
      </c>
    </row>
    <row r="7310" spans="1:8">
      <c r="A7310" s="48" t="str">
        <f>('ANNEXURE B &amp; C'!AW$3)</f>
        <v>440511</v>
      </c>
      <c r="B7310" s="2">
        <v>2300800</v>
      </c>
      <c r="C7310" s="2" t="s">
        <v>144</v>
      </c>
      <c r="D7310" s="20">
        <v>0</v>
      </c>
      <c r="E7310" s="20">
        <v>0</v>
      </c>
      <c r="F7310" s="38">
        <f>('ANNEXURE B &amp; C'!AW$171)</f>
        <v>0</v>
      </c>
      <c r="G7310" s="9" t="str">
        <f t="shared" si="228"/>
        <v/>
      </c>
      <c r="H7310" s="52" t="str">
        <f t="shared" si="229"/>
        <v/>
      </c>
    </row>
    <row r="7311" spans="1:8">
      <c r="A7311" s="48" t="str">
        <f>('ANNEXURE B &amp; C'!AW$3)</f>
        <v>440511</v>
      </c>
      <c r="B7311" s="2">
        <v>2300801</v>
      </c>
      <c r="C7311" s="2" t="s">
        <v>145</v>
      </c>
      <c r="D7311" s="20">
        <v>0</v>
      </c>
      <c r="E7311" s="20">
        <v>0</v>
      </c>
      <c r="F7311" s="38">
        <f>('ANNEXURE B &amp; C'!AW$172)</f>
        <v>0</v>
      </c>
      <c r="G7311" s="9" t="str">
        <f t="shared" si="228"/>
        <v/>
      </c>
      <c r="H7311" s="52" t="str">
        <f t="shared" si="229"/>
        <v/>
      </c>
    </row>
    <row r="7312" spans="1:8">
      <c r="A7312" s="48" t="str">
        <f>('ANNEXURE B &amp; C'!AW$3)</f>
        <v>440511</v>
      </c>
      <c r="B7312" s="2">
        <v>2300803</v>
      </c>
      <c r="C7312" s="2" t="s">
        <v>146</v>
      </c>
      <c r="D7312" s="20">
        <v>0</v>
      </c>
      <c r="E7312" s="20">
        <v>0</v>
      </c>
      <c r="F7312" s="38">
        <f>('ANNEXURE B &amp; C'!AW$173)</f>
        <v>0</v>
      </c>
      <c r="G7312" s="9" t="str">
        <f t="shared" si="228"/>
        <v/>
      </c>
      <c r="H7312" s="52" t="str">
        <f t="shared" si="229"/>
        <v/>
      </c>
    </row>
    <row r="7313" spans="1:8">
      <c r="A7313" s="48" t="str">
        <f>('ANNEXURE B &amp; C'!AW$3)</f>
        <v>440511</v>
      </c>
      <c r="B7313" s="2">
        <v>2301503</v>
      </c>
      <c r="C7313" s="2" t="s">
        <v>147</v>
      </c>
      <c r="D7313" s="20">
        <v>0</v>
      </c>
      <c r="E7313" s="20">
        <v>0</v>
      </c>
      <c r="F7313" s="38">
        <f>('ANNEXURE B &amp; C'!AW$174)</f>
        <v>0</v>
      </c>
      <c r="G7313" s="9" t="str">
        <f t="shared" si="228"/>
        <v/>
      </c>
      <c r="H7313" s="52" t="str">
        <f t="shared" si="229"/>
        <v/>
      </c>
    </row>
    <row r="7314" spans="1:8">
      <c r="A7314" s="48" t="str">
        <f>('ANNEXURE B &amp; C'!AW$3)</f>
        <v>440511</v>
      </c>
      <c r="B7314" s="2">
        <v>2301802</v>
      </c>
      <c r="C7314" s="2" t="s">
        <v>148</v>
      </c>
      <c r="D7314" s="20">
        <v>0</v>
      </c>
      <c r="E7314" s="20">
        <v>0</v>
      </c>
      <c r="F7314" s="38">
        <f>('ANNEXURE B &amp; C'!AW$175)</f>
        <v>0</v>
      </c>
      <c r="G7314" s="9" t="str">
        <f t="shared" si="228"/>
        <v/>
      </c>
      <c r="H7314" s="52" t="str">
        <f t="shared" si="229"/>
        <v/>
      </c>
    </row>
    <row r="7315" spans="1:8">
      <c r="A7315" s="48" t="str">
        <f>('ANNEXURE B &amp; C'!AW$3)</f>
        <v>440511</v>
      </c>
      <c r="B7315" s="2">
        <v>2301803</v>
      </c>
      <c r="C7315" s="2" t="s">
        <v>149</v>
      </c>
      <c r="D7315" s="20">
        <v>0</v>
      </c>
      <c r="E7315" s="20">
        <v>0</v>
      </c>
      <c r="F7315" s="38">
        <f>('ANNEXURE B &amp; C'!AW$176)</f>
        <v>0</v>
      </c>
      <c r="G7315" s="9" t="str">
        <f t="shared" si="228"/>
        <v/>
      </c>
      <c r="H7315" s="52" t="str">
        <f t="shared" si="229"/>
        <v/>
      </c>
    </row>
    <row r="7316" spans="1:8">
      <c r="A7316" s="48" t="str">
        <f>('ANNEXURE B &amp; C'!AW$3)</f>
        <v>440511</v>
      </c>
      <c r="B7316" s="2">
        <v>2301900</v>
      </c>
      <c r="C7316" s="2" t="s">
        <v>150</v>
      </c>
      <c r="D7316" s="20">
        <v>0</v>
      </c>
      <c r="E7316" s="20">
        <v>0</v>
      </c>
      <c r="F7316" s="38">
        <f>('ANNEXURE B &amp; C'!AW$177)</f>
        <v>0</v>
      </c>
      <c r="G7316" s="9" t="str">
        <f t="shared" si="228"/>
        <v/>
      </c>
      <c r="H7316" s="52" t="str">
        <f t="shared" si="229"/>
        <v/>
      </c>
    </row>
    <row r="7317" spans="1:8">
      <c r="A7317" s="48" t="str">
        <f>('ANNEXURE B &amp; C'!AW$3)</f>
        <v>440511</v>
      </c>
      <c r="B7317" s="2">
        <v>2301901</v>
      </c>
      <c r="C7317" s="2" t="s">
        <v>151</v>
      </c>
      <c r="D7317" s="20">
        <v>0</v>
      </c>
      <c r="E7317" s="20">
        <v>0</v>
      </c>
      <c r="F7317" s="38">
        <f>('ANNEXURE B &amp; C'!AW$178)</f>
        <v>0</v>
      </c>
      <c r="G7317" s="9" t="str">
        <f t="shared" si="228"/>
        <v/>
      </c>
      <c r="H7317" s="52" t="str">
        <f t="shared" si="229"/>
        <v/>
      </c>
    </row>
    <row r="7318" spans="1:8">
      <c r="A7318" s="48" t="str">
        <f>('ANNEXURE B &amp; C'!AW$3)</f>
        <v>440511</v>
      </c>
      <c r="B7318" s="3">
        <v>2309995</v>
      </c>
      <c r="C7318" s="3" t="s">
        <v>152</v>
      </c>
      <c r="D7318" s="39">
        <v>-504000</v>
      </c>
      <c r="E7318" s="39">
        <v>-148737.46</v>
      </c>
      <c r="F7318" s="39">
        <f>SUM(F7306:F7317)</f>
        <v>-504000</v>
      </c>
      <c r="G7318" s="9" t="str">
        <f t="shared" si="228"/>
        <v/>
      </c>
      <c r="H7318" s="52" t="str">
        <f t="shared" si="229"/>
        <v/>
      </c>
    </row>
    <row r="7319" spans="1:8">
      <c r="B7319" s="1"/>
      <c r="C7319" s="1"/>
      <c r="D7319" s="31"/>
      <c r="E7319" s="31"/>
      <c r="F7319" s="31"/>
      <c r="G7319" s="9" t="str">
        <f t="shared" si="228"/>
        <v/>
      </c>
      <c r="H7319" s="52" t="str">
        <f t="shared" si="229"/>
        <v/>
      </c>
    </row>
    <row r="7320" spans="1:8" ht="15.75" thickBot="1">
      <c r="A7320" s="48" t="str">
        <f>('ANNEXURE B &amp; C'!AW$3)</f>
        <v>440511</v>
      </c>
      <c r="B7320" s="4">
        <v>2359997</v>
      </c>
      <c r="C7320" s="4" t="s">
        <v>153</v>
      </c>
      <c r="D7320" s="40">
        <v>-504000</v>
      </c>
      <c r="E7320" s="40">
        <v>-148737.46</v>
      </c>
      <c r="F7320" s="40">
        <f>SUM(F7318+F7303+F7298+F7291+F7285+F7278)</f>
        <v>-504000</v>
      </c>
      <c r="G7320" s="9" t="str">
        <f t="shared" si="228"/>
        <v/>
      </c>
      <c r="H7320" s="52" t="str">
        <f t="shared" si="229"/>
        <v/>
      </c>
    </row>
    <row r="7321" spans="1:8" ht="15.75" thickTop="1">
      <c r="B7321" s="1"/>
      <c r="C7321" s="1"/>
      <c r="D7321" s="31"/>
      <c r="E7321" s="31"/>
      <c r="F7321" s="31"/>
      <c r="G7321" s="9" t="str">
        <f t="shared" si="228"/>
        <v/>
      </c>
      <c r="H7321" s="52" t="str">
        <f t="shared" si="229"/>
        <v/>
      </c>
    </row>
    <row r="7322" spans="1:8" ht="15.75" thickBot="1">
      <c r="A7322" s="48" t="str">
        <f>('ANNEXURE B &amp; C'!AW$3)</f>
        <v>440511</v>
      </c>
      <c r="B7322" s="5">
        <v>2379995</v>
      </c>
      <c r="C7322" s="5" t="s">
        <v>154</v>
      </c>
      <c r="D7322" s="41">
        <v>-504000</v>
      </c>
      <c r="E7322" s="41">
        <v>-148737.46</v>
      </c>
      <c r="F7322" s="41">
        <f>SUM(F7320)</f>
        <v>-504000</v>
      </c>
      <c r="G7322" s="9" t="str">
        <f t="shared" si="228"/>
        <v/>
      </c>
      <c r="H7322" s="52" t="str">
        <f t="shared" si="229"/>
        <v/>
      </c>
    </row>
    <row r="7323" spans="1:8">
      <c r="B7323" s="1"/>
      <c r="C7323" s="1"/>
      <c r="D7323" s="31"/>
      <c r="E7323" s="31"/>
      <c r="F7323" s="31"/>
      <c r="G7323" s="9" t="str">
        <f t="shared" si="228"/>
        <v/>
      </c>
      <c r="H7323" s="52" t="str">
        <f t="shared" si="229"/>
        <v/>
      </c>
    </row>
    <row r="7324" spans="1:8" ht="15.75" thickBot="1">
      <c r="A7324" s="48" t="str">
        <f>('ANNEXURE B &amp; C'!AW$3)</f>
        <v>440511</v>
      </c>
      <c r="B7324" s="5">
        <v>2459998</v>
      </c>
      <c r="C7324" s="5" t="s">
        <v>155</v>
      </c>
      <c r="D7324" s="41">
        <v>-504000</v>
      </c>
      <c r="E7324" s="41">
        <v>-148737.46</v>
      </c>
      <c r="F7324" s="41">
        <f>SUM(F7322)</f>
        <v>-504000</v>
      </c>
      <c r="G7324" s="9" t="str">
        <f t="shared" si="228"/>
        <v/>
      </c>
      <c r="H7324" s="52" t="str">
        <f t="shared" si="229"/>
        <v/>
      </c>
    </row>
    <row r="7325" spans="1:8">
      <c r="B7325" s="1"/>
      <c r="C7325" s="1"/>
      <c r="D7325" s="31"/>
      <c r="E7325" s="31"/>
      <c r="F7325" s="31"/>
      <c r="G7325" s="9" t="str">
        <f t="shared" si="228"/>
        <v/>
      </c>
      <c r="H7325" s="52" t="str">
        <f t="shared" si="229"/>
        <v/>
      </c>
    </row>
    <row r="7326" spans="1:8">
      <c r="A7326" s="48" t="str">
        <f>('ANNEXURE B &amp; C'!AW$3)</f>
        <v>440511</v>
      </c>
      <c r="B7326" s="1">
        <v>3010000</v>
      </c>
      <c r="C7326" s="1" t="s">
        <v>156</v>
      </c>
      <c r="D7326" s="31"/>
      <c r="E7326" s="31"/>
      <c r="F7326" s="31"/>
      <c r="G7326" s="9" t="str">
        <f t="shared" si="228"/>
        <v/>
      </c>
      <c r="H7326" s="52" t="str">
        <f t="shared" si="229"/>
        <v/>
      </c>
    </row>
    <row r="7327" spans="1:8">
      <c r="A7327" s="48" t="str">
        <f>('ANNEXURE B &amp; C'!AW$3)</f>
        <v>440511</v>
      </c>
      <c r="B7327" s="2">
        <v>3010001</v>
      </c>
      <c r="C7327" s="2" t="s">
        <v>112</v>
      </c>
      <c r="D7327" s="38">
        <v>2004197</v>
      </c>
      <c r="E7327" s="38">
        <v>531689.88</v>
      </c>
      <c r="F7327" s="38">
        <f>('ANNEXURE B &amp; C'!AW$188)</f>
        <v>1321850</v>
      </c>
      <c r="G7327" s="9" t="str">
        <f t="shared" si="228"/>
        <v/>
      </c>
      <c r="H7327" s="52">
        <f t="shared" si="229"/>
        <v>-0.34045904669051996</v>
      </c>
    </row>
    <row r="7328" spans="1:8">
      <c r="A7328" s="48" t="str">
        <f>('ANNEXURE B &amp; C'!AW$3)</f>
        <v>440511</v>
      </c>
      <c r="B7328" s="2">
        <v>3010002</v>
      </c>
      <c r="C7328" s="2" t="s">
        <v>155</v>
      </c>
      <c r="D7328" s="38">
        <v>-504000</v>
      </c>
      <c r="E7328" s="38">
        <v>-148737.46</v>
      </c>
      <c r="F7328" s="38">
        <f>('ANNEXURE B &amp; C'!AW$189)</f>
        <v>-504000</v>
      </c>
      <c r="G7328" s="9" t="str">
        <f t="shared" si="228"/>
        <v/>
      </c>
      <c r="H7328" s="52" t="str">
        <f t="shared" si="229"/>
        <v/>
      </c>
    </row>
    <row r="7329" spans="1:8">
      <c r="A7329" s="48" t="str">
        <f>('ANNEXURE B &amp; C'!AW$3)</f>
        <v>440511</v>
      </c>
      <c r="B7329" s="2"/>
      <c r="C7329" s="1" t="s">
        <v>338</v>
      </c>
      <c r="D7329" s="39"/>
      <c r="E7329" s="39"/>
      <c r="F7329" s="39">
        <f>('ANNEXURE B &amp; C'!AW$190)</f>
        <v>0</v>
      </c>
      <c r="G7329" s="9" t="str">
        <f t="shared" si="228"/>
        <v/>
      </c>
      <c r="H7329" s="52" t="str">
        <f t="shared" si="229"/>
        <v/>
      </c>
    </row>
    <row r="7330" spans="1:8" ht="15.75" thickBot="1">
      <c r="A7330" s="48" t="str">
        <f>('ANNEXURE B &amp; C'!AW$3)</f>
        <v>440511</v>
      </c>
      <c r="B7330" s="5">
        <v>3019995</v>
      </c>
      <c r="C7330" s="5" t="s">
        <v>339</v>
      </c>
      <c r="D7330" s="37">
        <v>1500197</v>
      </c>
      <c r="E7330" s="37">
        <v>382952.42000000004</v>
      </c>
      <c r="F7330" s="37">
        <f>('ANNEXURE B &amp; C'!AW$191)</f>
        <v>817850</v>
      </c>
      <c r="G7330" s="9" t="str">
        <f t="shared" si="228"/>
        <v/>
      </c>
      <c r="H7330" s="52">
        <f t="shared" si="229"/>
        <v>-0.45483826457458587</v>
      </c>
    </row>
    <row r="7331" spans="1:8">
      <c r="B7331" s="1"/>
      <c r="C7331" s="1"/>
      <c r="D7331" s="31"/>
      <c r="E7331" s="31"/>
      <c r="F7331" s="31"/>
      <c r="G7331" s="9" t="str">
        <f t="shared" si="228"/>
        <v/>
      </c>
      <c r="H7331" s="52" t="str">
        <f t="shared" si="229"/>
        <v/>
      </c>
    </row>
    <row r="7332" spans="1:8">
      <c r="A7332" s="48" t="str">
        <f>('ANNEXURE B &amp; C'!AW$3)</f>
        <v>440511</v>
      </c>
      <c r="B7332" s="1">
        <v>4030000</v>
      </c>
      <c r="C7332" s="1" t="s">
        <v>157</v>
      </c>
      <c r="D7332" s="31"/>
      <c r="E7332" s="31"/>
      <c r="F7332" s="31"/>
      <c r="G7332" s="9" t="str">
        <f t="shared" si="228"/>
        <v/>
      </c>
      <c r="H7332" s="52" t="str">
        <f t="shared" si="229"/>
        <v/>
      </c>
    </row>
    <row r="7333" spans="1:8">
      <c r="A7333" s="48" t="str">
        <f>('ANNEXURE B &amp; C'!AW$3)</f>
        <v>440511</v>
      </c>
      <c r="B7333" s="2">
        <v>4030001</v>
      </c>
      <c r="C7333" s="2" t="s">
        <v>158</v>
      </c>
      <c r="D7333" s="20">
        <v>0</v>
      </c>
      <c r="E7333" s="20">
        <v>0</v>
      </c>
      <c r="F7333" s="38">
        <f>('ANNEXURE B &amp; C'!AW$194)</f>
        <v>115600</v>
      </c>
      <c r="G7333" s="9" t="str">
        <f t="shared" si="228"/>
        <v/>
      </c>
      <c r="H7333" s="52" t="str">
        <f t="shared" si="229"/>
        <v>NO ORIGINAL BUDGET</v>
      </c>
    </row>
    <row r="7334" spans="1:8">
      <c r="A7334" s="48" t="str">
        <f>('ANNEXURE B &amp; C'!AW$3)</f>
        <v>440511</v>
      </c>
      <c r="B7334" s="2">
        <v>4030002</v>
      </c>
      <c r="C7334" s="2" t="s">
        <v>159</v>
      </c>
      <c r="D7334" s="20">
        <v>0</v>
      </c>
      <c r="E7334" s="20">
        <v>0</v>
      </c>
      <c r="F7334" s="38">
        <f>('ANNEXURE B &amp; C'!AW$195)</f>
        <v>0</v>
      </c>
      <c r="G7334" s="9" t="str">
        <f t="shared" si="228"/>
        <v/>
      </c>
      <c r="H7334" s="52" t="str">
        <f t="shared" si="229"/>
        <v/>
      </c>
    </row>
    <row r="7335" spans="1:8">
      <c r="A7335" s="48" t="str">
        <f>('ANNEXURE B &amp; C'!AW$3)</f>
        <v>440511</v>
      </c>
      <c r="B7335" s="2">
        <v>4030003</v>
      </c>
      <c r="C7335" s="2" t="s">
        <v>160</v>
      </c>
      <c r="D7335" s="20">
        <v>0</v>
      </c>
      <c r="E7335" s="20">
        <v>0</v>
      </c>
      <c r="F7335" s="38">
        <f>('ANNEXURE B &amp; C'!AW$196)</f>
        <v>0</v>
      </c>
      <c r="G7335" s="9" t="str">
        <f t="shared" si="228"/>
        <v/>
      </c>
      <c r="H7335" s="52" t="str">
        <f t="shared" si="229"/>
        <v/>
      </c>
    </row>
    <row r="7336" spans="1:8">
      <c r="A7336" s="48" t="str">
        <f>('ANNEXURE B &amp; C'!AW$3)</f>
        <v>440511</v>
      </c>
      <c r="B7336" s="2">
        <v>4030004</v>
      </c>
      <c r="C7336" s="2" t="s">
        <v>161</v>
      </c>
      <c r="D7336" s="20">
        <v>3100000</v>
      </c>
      <c r="E7336" s="20">
        <v>0</v>
      </c>
      <c r="F7336" s="38">
        <f>('ANNEXURE B &amp; C'!AW$197)</f>
        <v>2450000</v>
      </c>
      <c r="G7336" s="9" t="str">
        <f t="shared" si="228"/>
        <v/>
      </c>
      <c r="H7336" s="52">
        <f t="shared" si="229"/>
        <v>-0.20967741935483872</v>
      </c>
    </row>
    <row r="7337" spans="1:8">
      <c r="A7337" s="48" t="str">
        <f>('ANNEXURE B &amp; C'!AW$3)</f>
        <v>440511</v>
      </c>
      <c r="B7337" s="2">
        <v>4030005</v>
      </c>
      <c r="C7337" s="2" t="s">
        <v>162</v>
      </c>
      <c r="D7337" s="20">
        <v>0</v>
      </c>
      <c r="E7337" s="20">
        <v>0</v>
      </c>
      <c r="F7337" s="38">
        <f>('ANNEXURE B &amp; C'!AW$198)</f>
        <v>0</v>
      </c>
      <c r="G7337" s="9" t="str">
        <f t="shared" si="228"/>
        <v/>
      </c>
      <c r="H7337" s="52" t="str">
        <f t="shared" si="229"/>
        <v/>
      </c>
    </row>
    <row r="7338" spans="1:8" ht="15.75" thickBot="1">
      <c r="A7338" s="48" t="str">
        <f>('ANNEXURE B &amp; C'!AW$3)</f>
        <v>440511</v>
      </c>
      <c r="B7338" s="3">
        <v>4039995</v>
      </c>
      <c r="C7338" s="3" t="s">
        <v>163</v>
      </c>
      <c r="D7338" s="42">
        <v>3100000</v>
      </c>
      <c r="E7338" s="36">
        <v>0</v>
      </c>
      <c r="F7338" s="43">
        <f>SUM(F7333:F7337)</f>
        <v>2565600</v>
      </c>
      <c r="G7338" s="9" t="str">
        <f t="shared" si="228"/>
        <v/>
      </c>
      <c r="H7338" s="52">
        <f t="shared" si="229"/>
        <v>-0.17238709677419356</v>
      </c>
    </row>
    <row r="7339" spans="1:8" ht="15.75" thickTop="1">
      <c r="B7339" s="2"/>
      <c r="C7339" s="2"/>
      <c r="D7339" s="32"/>
      <c r="E7339" s="32"/>
      <c r="G7339" s="9" t="str">
        <f t="shared" si="228"/>
        <v/>
      </c>
      <c r="H7339" s="52" t="str">
        <f t="shared" si="229"/>
        <v/>
      </c>
    </row>
    <row r="7340" spans="1:8">
      <c r="A7340" s="48" t="str">
        <f>('ANNEXURE B &amp; C'!AW$3)</f>
        <v>440511</v>
      </c>
      <c r="B7340" s="1">
        <v>4030000</v>
      </c>
      <c r="C7340" s="1" t="s">
        <v>164</v>
      </c>
      <c r="D7340" s="31"/>
      <c r="E7340" s="31"/>
      <c r="F7340" s="31"/>
      <c r="G7340" s="9" t="str">
        <f t="shared" si="228"/>
        <v/>
      </c>
      <c r="H7340" s="52" t="str">
        <f t="shared" si="229"/>
        <v/>
      </c>
    </row>
    <row r="7341" spans="1:8">
      <c r="A7341" s="48" t="str">
        <f>('ANNEXURE B &amp; C'!AW$3)</f>
        <v>440511</v>
      </c>
      <c r="B7341" s="2">
        <v>4031001</v>
      </c>
      <c r="C7341" s="2" t="s">
        <v>158</v>
      </c>
      <c r="D7341" s="20">
        <v>0</v>
      </c>
      <c r="E7341" s="20">
        <v>0</v>
      </c>
      <c r="F7341" s="38">
        <f>('ANNEXURE B &amp; C'!AW$202)</f>
        <v>0</v>
      </c>
      <c r="G7341" s="9" t="str">
        <f t="shared" si="228"/>
        <v/>
      </c>
      <c r="H7341" s="52" t="str">
        <f t="shared" si="229"/>
        <v/>
      </c>
    </row>
    <row r="7342" spans="1:8">
      <c r="A7342" s="48" t="str">
        <f>('ANNEXURE B &amp; C'!AW$3)</f>
        <v>440511</v>
      </c>
      <c r="B7342" s="2">
        <v>4031002</v>
      </c>
      <c r="C7342" s="2" t="s">
        <v>159</v>
      </c>
      <c r="D7342" s="20">
        <v>0</v>
      </c>
      <c r="E7342" s="20">
        <v>0</v>
      </c>
      <c r="F7342" s="38">
        <f>('ANNEXURE B &amp; C'!AW$203)</f>
        <v>0</v>
      </c>
      <c r="G7342" s="9" t="str">
        <f t="shared" si="228"/>
        <v/>
      </c>
      <c r="H7342" s="52" t="str">
        <f t="shared" si="229"/>
        <v/>
      </c>
    </row>
    <row r="7343" spans="1:8">
      <c r="A7343" s="48" t="str">
        <f>('ANNEXURE B &amp; C'!AW$3)</f>
        <v>440511</v>
      </c>
      <c r="B7343" s="2">
        <v>4031003</v>
      </c>
      <c r="C7343" s="2" t="s">
        <v>160</v>
      </c>
      <c r="D7343" s="20">
        <v>0</v>
      </c>
      <c r="E7343" s="20">
        <v>0</v>
      </c>
      <c r="F7343" s="38">
        <f>('ANNEXURE B &amp; C'!AW$204)</f>
        <v>0</v>
      </c>
      <c r="G7343" s="9" t="str">
        <f t="shared" si="228"/>
        <v/>
      </c>
      <c r="H7343" s="52" t="str">
        <f t="shared" si="229"/>
        <v/>
      </c>
    </row>
    <row r="7344" spans="1:8">
      <c r="A7344" s="48" t="str">
        <f>('ANNEXURE B &amp; C'!AW$3)</f>
        <v>440511</v>
      </c>
      <c r="B7344" s="2">
        <v>4031004</v>
      </c>
      <c r="C7344" s="2" t="s">
        <v>161</v>
      </c>
      <c r="D7344" s="20">
        <v>0</v>
      </c>
      <c r="E7344" s="20">
        <v>0</v>
      </c>
      <c r="F7344" s="38">
        <f>('ANNEXURE B &amp; C'!AW$205)</f>
        <v>0</v>
      </c>
      <c r="G7344" s="9" t="str">
        <f t="shared" si="228"/>
        <v/>
      </c>
      <c r="H7344" s="52" t="str">
        <f t="shared" si="229"/>
        <v/>
      </c>
    </row>
    <row r="7345" spans="1:8">
      <c r="A7345" s="48" t="str">
        <f>('ANNEXURE B &amp; C'!AW$3)</f>
        <v>440511</v>
      </c>
      <c r="B7345" s="2">
        <v>4031005</v>
      </c>
      <c r="C7345" s="2" t="s">
        <v>162</v>
      </c>
      <c r="D7345" s="20">
        <v>0</v>
      </c>
      <c r="E7345" s="20">
        <v>0</v>
      </c>
      <c r="F7345" s="38">
        <f>('ANNEXURE B &amp; C'!AW$206)</f>
        <v>0</v>
      </c>
      <c r="G7345" s="9" t="str">
        <f t="shared" si="228"/>
        <v/>
      </c>
      <c r="H7345" s="52" t="str">
        <f t="shared" si="229"/>
        <v/>
      </c>
    </row>
    <row r="7346" spans="1:8">
      <c r="A7346" s="48" t="str">
        <f>('ANNEXURE B &amp; C'!AW$3)</f>
        <v>440511</v>
      </c>
      <c r="B7346" s="3">
        <v>4039995</v>
      </c>
      <c r="C7346" s="3" t="s">
        <v>165</v>
      </c>
      <c r="D7346" s="39">
        <v>0</v>
      </c>
      <c r="E7346" s="39">
        <v>0</v>
      </c>
      <c r="F7346" s="39">
        <f>SUM(F7341:F7345)</f>
        <v>0</v>
      </c>
      <c r="G7346" s="9" t="str">
        <f t="shared" si="228"/>
        <v/>
      </c>
      <c r="H7346" s="52" t="str">
        <f t="shared" si="229"/>
        <v/>
      </c>
    </row>
    <row r="7347" spans="1:8">
      <c r="B7347" s="2"/>
      <c r="C7347" s="2"/>
      <c r="D7347" s="32"/>
      <c r="E7347" s="32"/>
      <c r="G7347" s="9" t="str">
        <f t="shared" si="228"/>
        <v/>
      </c>
      <c r="H7347" s="52" t="str">
        <f t="shared" si="229"/>
        <v/>
      </c>
    </row>
    <row r="7348" spans="1:8" ht="15.75" thickBot="1">
      <c r="A7348" s="48" t="str">
        <f>('ANNEXURE B &amp; C'!AW$3)</f>
        <v>440511</v>
      </c>
      <c r="B7348" s="5">
        <v>4039995</v>
      </c>
      <c r="C7348" s="5" t="s">
        <v>166</v>
      </c>
      <c r="D7348" s="41">
        <v>3100000</v>
      </c>
      <c r="E7348" s="41">
        <v>0</v>
      </c>
      <c r="F7348" s="41">
        <f>SUM(F7346+F7338)</f>
        <v>2565600</v>
      </c>
      <c r="G7348" s="9" t="str">
        <f t="shared" si="228"/>
        <v/>
      </c>
      <c r="H7348" s="52">
        <f t="shared" si="229"/>
        <v>-0.17238709677419356</v>
      </c>
    </row>
    <row r="7349" spans="1:8">
      <c r="G7349" s="9" t="str">
        <f t="shared" si="228"/>
        <v/>
      </c>
      <c r="H7349" s="52" t="str">
        <f t="shared" si="229"/>
        <v/>
      </c>
    </row>
    <row r="7350" spans="1:8">
      <c r="A7350" s="48" t="str">
        <f>('ANNEXURE B &amp; C'!AX$3)</f>
        <v>440512</v>
      </c>
      <c r="B7350" s="1">
        <v>1000000</v>
      </c>
      <c r="C7350" s="1" t="s">
        <v>0</v>
      </c>
      <c r="D7350" s="31"/>
      <c r="E7350" s="31"/>
      <c r="G7350" s="9" t="str">
        <f t="shared" si="228"/>
        <v/>
      </c>
      <c r="H7350" s="52" t="str">
        <f t="shared" si="229"/>
        <v/>
      </c>
    </row>
    <row r="7351" spans="1:8">
      <c r="B7351" s="1"/>
      <c r="C7351" s="1"/>
      <c r="D7351" s="31"/>
      <c r="E7351" s="31"/>
      <c r="G7351" s="9" t="str">
        <f t="shared" si="228"/>
        <v/>
      </c>
      <c r="H7351" s="52" t="str">
        <f t="shared" si="229"/>
        <v/>
      </c>
    </row>
    <row r="7352" spans="1:8">
      <c r="A7352" s="48" t="str">
        <f>('ANNEXURE B &amp; C'!AX$3)</f>
        <v>440512</v>
      </c>
      <c r="B7352" s="1">
        <v>1020000</v>
      </c>
      <c r="C7352" s="1" t="s">
        <v>2</v>
      </c>
      <c r="D7352" s="31"/>
      <c r="E7352" s="31"/>
      <c r="F7352" s="31"/>
      <c r="G7352" s="9" t="str">
        <f t="shared" si="228"/>
        <v/>
      </c>
      <c r="H7352" s="52" t="str">
        <f t="shared" si="229"/>
        <v/>
      </c>
    </row>
    <row r="7353" spans="1:8">
      <c r="A7353" s="48" t="str">
        <f>('ANNEXURE B &amp; C'!AX$3)</f>
        <v>440512</v>
      </c>
      <c r="B7353" s="2">
        <v>1020001</v>
      </c>
      <c r="C7353" s="2" t="s">
        <v>3</v>
      </c>
      <c r="D7353" s="20">
        <v>0</v>
      </c>
      <c r="E7353" s="20">
        <v>0</v>
      </c>
      <c r="F7353" s="38">
        <f>('ANNEXURE B &amp; C'!AX$10)</f>
        <v>0</v>
      </c>
      <c r="G7353" s="9" t="str">
        <f t="shared" si="228"/>
        <v/>
      </c>
      <c r="H7353" s="52" t="str">
        <f t="shared" si="229"/>
        <v/>
      </c>
    </row>
    <row r="7354" spans="1:8">
      <c r="A7354" s="48" t="str">
        <f>('ANNEXURE B &amp; C'!AX$3)</f>
        <v>440512</v>
      </c>
      <c r="B7354" s="2">
        <v>1020002</v>
      </c>
      <c r="C7354" s="2" t="s">
        <v>4</v>
      </c>
      <c r="D7354" s="20">
        <v>0</v>
      </c>
      <c r="E7354" s="20">
        <v>0</v>
      </c>
      <c r="F7354" s="38">
        <f>('ANNEXURE B &amp; C'!AX$11)</f>
        <v>0</v>
      </c>
      <c r="G7354" s="9" t="str">
        <f t="shared" si="228"/>
        <v/>
      </c>
      <c r="H7354" s="52" t="str">
        <f t="shared" si="229"/>
        <v/>
      </c>
    </row>
    <row r="7355" spans="1:8">
      <c r="A7355" s="48" t="str">
        <f>('ANNEXURE B &amp; C'!AX$3)</f>
        <v>440512</v>
      </c>
      <c r="B7355" s="2">
        <v>1020004</v>
      </c>
      <c r="C7355" s="2" t="s">
        <v>5</v>
      </c>
      <c r="D7355" s="20">
        <v>0</v>
      </c>
      <c r="E7355" s="20">
        <v>0</v>
      </c>
      <c r="F7355" s="38">
        <f>('ANNEXURE B &amp; C'!AX$12)</f>
        <v>0</v>
      </c>
      <c r="G7355" s="9" t="str">
        <f t="shared" si="228"/>
        <v/>
      </c>
      <c r="H7355" s="52" t="str">
        <f t="shared" si="229"/>
        <v/>
      </c>
    </row>
    <row r="7356" spans="1:8">
      <c r="A7356" s="48" t="str">
        <f>('ANNEXURE B &amp; C'!AX$3)</f>
        <v>440512</v>
      </c>
      <c r="B7356" s="2">
        <v>1020005</v>
      </c>
      <c r="C7356" s="2" t="s">
        <v>6</v>
      </c>
      <c r="D7356" s="20">
        <v>0</v>
      </c>
      <c r="E7356" s="20">
        <v>0</v>
      </c>
      <c r="F7356" s="38">
        <f>('ANNEXURE B &amp; C'!AX$13)</f>
        <v>0</v>
      </c>
      <c r="G7356" s="9" t="str">
        <f t="shared" si="228"/>
        <v/>
      </c>
      <c r="H7356" s="52" t="str">
        <f t="shared" si="229"/>
        <v/>
      </c>
    </row>
    <row r="7357" spans="1:8">
      <c r="A7357" s="48" t="str">
        <f>('ANNEXURE B &amp; C'!AX$3)</f>
        <v>440512</v>
      </c>
      <c r="B7357" s="2">
        <v>1020006</v>
      </c>
      <c r="C7357" s="2" t="s">
        <v>7</v>
      </c>
      <c r="D7357" s="20">
        <v>0</v>
      </c>
      <c r="E7357" s="20">
        <v>0</v>
      </c>
      <c r="F7357" s="38">
        <f>('ANNEXURE B &amp; C'!AX$14)</f>
        <v>0</v>
      </c>
      <c r="G7357" s="9" t="str">
        <f t="shared" si="228"/>
        <v/>
      </c>
      <c r="H7357" s="52" t="str">
        <f t="shared" si="229"/>
        <v/>
      </c>
    </row>
    <row r="7358" spans="1:8">
      <c r="A7358" s="48" t="str">
        <f>('ANNEXURE B &amp; C'!AX$3)</f>
        <v>440512</v>
      </c>
      <c r="B7358" s="2">
        <v>1020007</v>
      </c>
      <c r="C7358" s="2" t="s">
        <v>8</v>
      </c>
      <c r="D7358" s="20">
        <v>0</v>
      </c>
      <c r="E7358" s="20">
        <v>0</v>
      </c>
      <c r="F7358" s="38">
        <f>('ANNEXURE B &amp; C'!AX$15)</f>
        <v>0</v>
      </c>
      <c r="G7358" s="9" t="str">
        <f t="shared" si="228"/>
        <v/>
      </c>
      <c r="H7358" s="52" t="str">
        <f t="shared" si="229"/>
        <v/>
      </c>
    </row>
    <row r="7359" spans="1:8">
      <c r="A7359" s="48" t="str">
        <f>('ANNEXURE B &amp; C'!AX$3)</f>
        <v>440512</v>
      </c>
      <c r="B7359" s="2">
        <v>1020009</v>
      </c>
      <c r="C7359" s="2" t="s">
        <v>9</v>
      </c>
      <c r="D7359" s="20">
        <v>0</v>
      </c>
      <c r="E7359" s="20">
        <v>0</v>
      </c>
      <c r="F7359" s="38">
        <f>('ANNEXURE B &amp; C'!AX$16)</f>
        <v>0</v>
      </c>
      <c r="G7359" s="9" t="str">
        <f t="shared" si="228"/>
        <v/>
      </c>
      <c r="H7359" s="52" t="str">
        <f t="shared" si="229"/>
        <v/>
      </c>
    </row>
    <row r="7360" spans="1:8">
      <c r="A7360" s="48" t="str">
        <f>('ANNEXURE B &amp; C'!AX$3)</f>
        <v>440512</v>
      </c>
      <c r="B7360" s="2">
        <v>1020010</v>
      </c>
      <c r="C7360" s="2" t="s">
        <v>10</v>
      </c>
      <c r="D7360" s="20">
        <v>0</v>
      </c>
      <c r="E7360" s="20">
        <v>0</v>
      </c>
      <c r="F7360" s="38">
        <f>('ANNEXURE B &amp; C'!AX$17)</f>
        <v>0</v>
      </c>
      <c r="G7360" s="9" t="str">
        <f t="shared" si="228"/>
        <v/>
      </c>
      <c r="H7360" s="52" t="str">
        <f t="shared" si="229"/>
        <v/>
      </c>
    </row>
    <row r="7361" spans="1:8">
      <c r="A7361" s="48" t="str">
        <f>('ANNEXURE B &amp; C'!AX$3)</f>
        <v>440512</v>
      </c>
      <c r="B7361" s="2">
        <v>1020011</v>
      </c>
      <c r="C7361" s="2" t="s">
        <v>11</v>
      </c>
      <c r="D7361" s="20">
        <v>0</v>
      </c>
      <c r="E7361" s="20">
        <v>0</v>
      </c>
      <c r="F7361" s="38">
        <f>('ANNEXURE B &amp; C'!AX$18)</f>
        <v>0</v>
      </c>
      <c r="G7361" s="9" t="str">
        <f t="shared" si="228"/>
        <v/>
      </c>
      <c r="H7361" s="52" t="str">
        <f t="shared" si="229"/>
        <v/>
      </c>
    </row>
    <row r="7362" spans="1:8">
      <c r="A7362" s="48" t="str">
        <f>('ANNEXURE B &amp; C'!AX$3)</f>
        <v>440512</v>
      </c>
      <c r="B7362" s="2">
        <v>1020012</v>
      </c>
      <c r="C7362" s="2" t="s">
        <v>12</v>
      </c>
      <c r="D7362" s="20">
        <v>0</v>
      </c>
      <c r="E7362" s="20">
        <v>0</v>
      </c>
      <c r="F7362" s="38">
        <f>('ANNEXURE B &amp; C'!AX$19)</f>
        <v>0</v>
      </c>
      <c r="G7362" s="9" t="str">
        <f t="shared" si="228"/>
        <v/>
      </c>
      <c r="H7362" s="52" t="str">
        <f t="shared" si="229"/>
        <v/>
      </c>
    </row>
    <row r="7363" spans="1:8">
      <c r="A7363" s="48" t="str">
        <f>('ANNEXURE B &amp; C'!AX$3)</f>
        <v>440512</v>
      </c>
      <c r="B7363" s="2">
        <v>1020013</v>
      </c>
      <c r="C7363" s="2" t="s">
        <v>13</v>
      </c>
      <c r="D7363" s="20">
        <v>0</v>
      </c>
      <c r="E7363" s="20">
        <v>0</v>
      </c>
      <c r="F7363" s="38">
        <f>('ANNEXURE B &amp; C'!AX$20)</f>
        <v>0</v>
      </c>
      <c r="G7363" s="9" t="str">
        <f t="shared" si="228"/>
        <v/>
      </c>
      <c r="H7363" s="52" t="str">
        <f t="shared" si="229"/>
        <v/>
      </c>
    </row>
    <row r="7364" spans="1:8">
      <c r="A7364" s="48" t="str">
        <f>('ANNEXURE B &amp; C'!AX$3)</f>
        <v>440512</v>
      </c>
      <c r="B7364" s="2">
        <v>1020014</v>
      </c>
      <c r="C7364" s="2" t="s">
        <v>14</v>
      </c>
      <c r="D7364" s="20">
        <v>0</v>
      </c>
      <c r="E7364" s="20">
        <v>0</v>
      </c>
      <c r="F7364" s="38">
        <f>('ANNEXURE B &amp; C'!AX$21)</f>
        <v>0</v>
      </c>
      <c r="G7364" s="9" t="str">
        <f t="shared" si="228"/>
        <v/>
      </c>
      <c r="H7364" s="52" t="str">
        <f t="shared" si="229"/>
        <v/>
      </c>
    </row>
    <row r="7365" spans="1:8" ht="15.75" thickBot="1">
      <c r="A7365" s="48" t="str">
        <f>('ANNEXURE B &amp; C'!AX$3)</f>
        <v>440512</v>
      </c>
      <c r="B7365" s="3">
        <v>1029990</v>
      </c>
      <c r="C7365" s="3" t="s">
        <v>15</v>
      </c>
      <c r="D7365" s="41">
        <v>0</v>
      </c>
      <c r="E7365" s="41">
        <v>0</v>
      </c>
      <c r="F7365" s="41">
        <f>SUM(F7353:F7364)</f>
        <v>0</v>
      </c>
      <c r="G7365" s="9" t="str">
        <f t="shared" si="228"/>
        <v/>
      </c>
      <c r="H7365" s="52" t="str">
        <f t="shared" si="229"/>
        <v/>
      </c>
    </row>
    <row r="7366" spans="1:8">
      <c r="B7366" s="1"/>
      <c r="C7366" s="1"/>
      <c r="D7366" s="31"/>
      <c r="E7366" s="31"/>
      <c r="F7366" s="31"/>
      <c r="G7366" s="9" t="str">
        <f t="shared" si="228"/>
        <v/>
      </c>
      <c r="H7366" s="52" t="str">
        <f t="shared" si="229"/>
        <v/>
      </c>
    </row>
    <row r="7367" spans="1:8">
      <c r="A7367" s="48" t="str">
        <f>('ANNEXURE B &amp; C'!AX$3)</f>
        <v>440512</v>
      </c>
      <c r="B7367" s="1">
        <v>1030000</v>
      </c>
      <c r="C7367" s="1" t="s">
        <v>16</v>
      </c>
      <c r="D7367" s="31"/>
      <c r="E7367" s="31"/>
      <c r="F7367" s="31"/>
      <c r="G7367" s="9" t="str">
        <f t="shared" si="228"/>
        <v/>
      </c>
      <c r="H7367" s="52" t="str">
        <f t="shared" si="229"/>
        <v/>
      </c>
    </row>
    <row r="7368" spans="1:8">
      <c r="A7368" s="48" t="str">
        <f>('ANNEXURE B &amp; C'!AX$3)</f>
        <v>440512</v>
      </c>
      <c r="B7368" s="2">
        <v>1030001</v>
      </c>
      <c r="C7368" s="2" t="s">
        <v>17</v>
      </c>
      <c r="D7368" s="20">
        <v>0</v>
      </c>
      <c r="E7368" s="20">
        <v>0</v>
      </c>
      <c r="F7368" s="38">
        <f>('ANNEXURE B &amp; C'!AX$25)</f>
        <v>0</v>
      </c>
      <c r="G7368" s="9" t="str">
        <f t="shared" si="228"/>
        <v/>
      </c>
      <c r="H7368" s="52" t="str">
        <f t="shared" si="229"/>
        <v/>
      </c>
    </row>
    <row r="7369" spans="1:8">
      <c r="A7369" s="48" t="str">
        <f>('ANNEXURE B &amp; C'!AX$3)</f>
        <v>440512</v>
      </c>
      <c r="B7369" s="2">
        <v>1030002</v>
      </c>
      <c r="C7369" s="2" t="s">
        <v>18</v>
      </c>
      <c r="D7369" s="20">
        <v>0</v>
      </c>
      <c r="E7369" s="20">
        <v>0</v>
      </c>
      <c r="F7369" s="38">
        <f>('ANNEXURE B &amp; C'!AX$26)</f>
        <v>0</v>
      </c>
      <c r="G7369" s="9" t="str">
        <f t="shared" si="228"/>
        <v/>
      </c>
      <c r="H7369" s="52" t="str">
        <f t="shared" si="229"/>
        <v/>
      </c>
    </row>
    <row r="7370" spans="1:8">
      <c r="A7370" s="48" t="str">
        <f>('ANNEXURE B &amp; C'!AX$3)</f>
        <v>440512</v>
      </c>
      <c r="B7370" s="2">
        <v>1030003</v>
      </c>
      <c r="C7370" s="2" t="s">
        <v>19</v>
      </c>
      <c r="D7370" s="20">
        <v>0</v>
      </c>
      <c r="E7370" s="20">
        <v>0</v>
      </c>
      <c r="F7370" s="38">
        <f>('ANNEXURE B &amp; C'!AX$27)</f>
        <v>0</v>
      </c>
      <c r="G7370" s="9" t="str">
        <f t="shared" ref="G7370:G7433" si="230">IF(E7370&lt;0.01,"",IF(E7370&gt;F7370,"BUDGET ERROR - INSUFICIENT",""))</f>
        <v/>
      </c>
      <c r="H7370" s="52" t="str">
        <f t="shared" ref="H7370:H7433" si="231">IF(F7370&lt;0.1,"",IF(D7370=0,"NO ORIGINAL BUDGET",(F7370-D7370)/D7370))</f>
        <v/>
      </c>
    </row>
    <row r="7371" spans="1:8">
      <c r="A7371" s="48" t="str">
        <f>('ANNEXURE B &amp; C'!AX$3)</f>
        <v>440512</v>
      </c>
      <c r="B7371" s="2">
        <v>1030004</v>
      </c>
      <c r="C7371" s="2" t="s">
        <v>20</v>
      </c>
      <c r="D7371" s="20">
        <v>0</v>
      </c>
      <c r="E7371" s="20">
        <v>0</v>
      </c>
      <c r="F7371" s="38">
        <f>('ANNEXURE B &amp; C'!AX$28)</f>
        <v>0</v>
      </c>
      <c r="G7371" s="9" t="str">
        <f t="shared" si="230"/>
        <v/>
      </c>
      <c r="H7371" s="52" t="str">
        <f t="shared" si="231"/>
        <v/>
      </c>
    </row>
    <row r="7372" spans="1:8">
      <c r="A7372" s="48" t="str">
        <f>('ANNEXURE B &amp; C'!AX$3)</f>
        <v>440512</v>
      </c>
      <c r="B7372" s="3">
        <v>1039990</v>
      </c>
      <c r="C7372" s="3" t="s">
        <v>21</v>
      </c>
      <c r="D7372" s="39">
        <v>0</v>
      </c>
      <c r="E7372" s="39">
        <v>0</v>
      </c>
      <c r="F7372" s="39">
        <f>SUM(F7368:F7371)</f>
        <v>0</v>
      </c>
      <c r="G7372" s="9" t="str">
        <f t="shared" si="230"/>
        <v/>
      </c>
      <c r="H7372" s="52" t="str">
        <f t="shared" si="231"/>
        <v/>
      </c>
    </row>
    <row r="7373" spans="1:8">
      <c r="B7373" s="1"/>
      <c r="C7373" s="1"/>
      <c r="D7373" s="31"/>
      <c r="E7373" s="31"/>
      <c r="F7373" s="31"/>
      <c r="G7373" s="9" t="str">
        <f t="shared" si="230"/>
        <v/>
      </c>
      <c r="H7373" s="52" t="str">
        <f t="shared" si="231"/>
        <v/>
      </c>
    </row>
    <row r="7374" spans="1:8">
      <c r="A7374" s="48" t="str">
        <f>('ANNEXURE B &amp; C'!AX$3)</f>
        <v>440512</v>
      </c>
      <c r="B7374" s="1">
        <v>1040000</v>
      </c>
      <c r="C7374" s="1" t="s">
        <v>22</v>
      </c>
      <c r="D7374" s="31"/>
      <c r="E7374" s="31"/>
      <c r="F7374" s="31"/>
      <c r="G7374" s="9" t="str">
        <f t="shared" si="230"/>
        <v/>
      </c>
      <c r="H7374" s="52" t="str">
        <f t="shared" si="231"/>
        <v/>
      </c>
    </row>
    <row r="7375" spans="1:8">
      <c r="A7375" s="48" t="str">
        <f>('ANNEXURE B &amp; C'!AX$3)</f>
        <v>440512</v>
      </c>
      <c r="B7375" s="2">
        <v>1040001</v>
      </c>
      <c r="C7375" s="2" t="s">
        <v>23</v>
      </c>
      <c r="D7375" s="20">
        <v>0</v>
      </c>
      <c r="E7375" s="20">
        <v>0</v>
      </c>
      <c r="F7375" s="38">
        <f>('ANNEXURE B &amp; C'!AX$32)</f>
        <v>0</v>
      </c>
      <c r="G7375" s="9" t="str">
        <f t="shared" si="230"/>
        <v/>
      </c>
      <c r="H7375" s="52" t="str">
        <f t="shared" si="231"/>
        <v/>
      </c>
    </row>
    <row r="7376" spans="1:8">
      <c r="A7376" s="48" t="str">
        <f>('ANNEXURE B &amp; C'!AX$3)</f>
        <v>440512</v>
      </c>
      <c r="B7376" s="2">
        <v>1040002</v>
      </c>
      <c r="C7376" s="2" t="s">
        <v>24</v>
      </c>
      <c r="D7376" s="20">
        <v>0</v>
      </c>
      <c r="E7376" s="20">
        <v>0</v>
      </c>
      <c r="F7376" s="38">
        <f>('ANNEXURE B &amp; C'!AX$33)</f>
        <v>0</v>
      </c>
      <c r="G7376" s="9" t="str">
        <f t="shared" si="230"/>
        <v/>
      </c>
      <c r="H7376" s="52" t="str">
        <f t="shared" si="231"/>
        <v/>
      </c>
    </row>
    <row r="7377" spans="1:8">
      <c r="A7377" s="48" t="str">
        <f>('ANNEXURE B &amp; C'!AX$3)</f>
        <v>440512</v>
      </c>
      <c r="B7377" s="2">
        <v>1040003</v>
      </c>
      <c r="C7377" s="2" t="s">
        <v>25</v>
      </c>
      <c r="D7377" s="20">
        <v>0</v>
      </c>
      <c r="E7377" s="20">
        <v>0</v>
      </c>
      <c r="F7377" s="38">
        <f>('ANNEXURE B &amp; C'!AX$34)</f>
        <v>0</v>
      </c>
      <c r="G7377" s="9" t="str">
        <f t="shared" si="230"/>
        <v/>
      </c>
      <c r="H7377" s="52" t="str">
        <f t="shared" si="231"/>
        <v/>
      </c>
    </row>
    <row r="7378" spans="1:8">
      <c r="A7378" s="48" t="str">
        <f>('ANNEXURE B &amp; C'!AX$3)</f>
        <v>440512</v>
      </c>
      <c r="B7378" s="2">
        <v>1040004</v>
      </c>
      <c r="C7378" s="2" t="s">
        <v>26</v>
      </c>
      <c r="D7378" s="20">
        <v>0</v>
      </c>
      <c r="E7378" s="20">
        <v>0</v>
      </c>
      <c r="F7378" s="38">
        <f>('ANNEXURE B &amp; C'!AX$35)</f>
        <v>0</v>
      </c>
      <c r="G7378" s="9" t="str">
        <f t="shared" si="230"/>
        <v/>
      </c>
      <c r="H7378" s="52" t="str">
        <f t="shared" si="231"/>
        <v/>
      </c>
    </row>
    <row r="7379" spans="1:8">
      <c r="A7379" s="48" t="str">
        <f>('ANNEXURE B &amp; C'!AX$3)</f>
        <v>440512</v>
      </c>
      <c r="B7379" s="2">
        <v>1040005</v>
      </c>
      <c r="C7379" s="2" t="s">
        <v>27</v>
      </c>
      <c r="D7379" s="20">
        <v>0</v>
      </c>
      <c r="E7379" s="20">
        <v>0</v>
      </c>
      <c r="F7379" s="38">
        <f>('ANNEXURE B &amp; C'!AX$36)</f>
        <v>0</v>
      </c>
      <c r="G7379" s="9" t="str">
        <f t="shared" si="230"/>
        <v/>
      </c>
      <c r="H7379" s="52" t="str">
        <f t="shared" si="231"/>
        <v/>
      </c>
    </row>
    <row r="7380" spans="1:8">
      <c r="A7380" s="48" t="str">
        <f>('ANNEXURE B &amp; C'!AX$3)</f>
        <v>440512</v>
      </c>
      <c r="B7380" s="2">
        <v>1040006</v>
      </c>
      <c r="C7380" s="2" t="s">
        <v>28</v>
      </c>
      <c r="D7380" s="20">
        <v>0</v>
      </c>
      <c r="E7380" s="20">
        <v>0</v>
      </c>
      <c r="F7380" s="38">
        <f>('ANNEXURE B &amp; C'!AX$37)</f>
        <v>0</v>
      </c>
      <c r="G7380" s="9" t="str">
        <f t="shared" si="230"/>
        <v/>
      </c>
      <c r="H7380" s="52" t="str">
        <f t="shared" si="231"/>
        <v/>
      </c>
    </row>
    <row r="7381" spans="1:8">
      <c r="A7381" s="48" t="str">
        <f>('ANNEXURE B &amp; C'!AX$3)</f>
        <v>440512</v>
      </c>
      <c r="B7381" s="2">
        <v>1040007</v>
      </c>
      <c r="C7381" s="2" t="s">
        <v>29</v>
      </c>
      <c r="D7381" s="20">
        <v>0</v>
      </c>
      <c r="E7381" s="20">
        <v>0</v>
      </c>
      <c r="F7381" s="38">
        <f>('ANNEXURE B &amp; C'!AX$38)</f>
        <v>0</v>
      </c>
      <c r="G7381" s="9" t="str">
        <f t="shared" si="230"/>
        <v/>
      </c>
      <c r="H7381" s="52" t="str">
        <f t="shared" si="231"/>
        <v/>
      </c>
    </row>
    <row r="7382" spans="1:8">
      <c r="A7382" s="48" t="str">
        <f>('ANNEXURE B &amp; C'!AX$3)</f>
        <v>440512</v>
      </c>
      <c r="B7382" s="2">
        <v>1040008</v>
      </c>
      <c r="C7382" s="2" t="s">
        <v>30</v>
      </c>
      <c r="D7382" s="20">
        <v>0</v>
      </c>
      <c r="E7382" s="20">
        <v>0</v>
      </c>
      <c r="F7382" s="38">
        <f>('ANNEXURE B &amp; C'!AX$39)</f>
        <v>0</v>
      </c>
      <c r="G7382" s="9" t="str">
        <f t="shared" si="230"/>
        <v/>
      </c>
      <c r="H7382" s="52" t="str">
        <f t="shared" si="231"/>
        <v/>
      </c>
    </row>
    <row r="7383" spans="1:8">
      <c r="A7383" s="48" t="str">
        <f>('ANNEXURE B &amp; C'!AX$3)</f>
        <v>440512</v>
      </c>
      <c r="B7383" s="3">
        <v>1049990</v>
      </c>
      <c r="C7383" s="3" t="s">
        <v>31</v>
      </c>
      <c r="D7383" s="39">
        <v>0</v>
      </c>
      <c r="E7383" s="39">
        <v>0</v>
      </c>
      <c r="F7383" s="39">
        <f>SUM(F7375:F7382)</f>
        <v>0</v>
      </c>
      <c r="G7383" s="9" t="str">
        <f t="shared" si="230"/>
        <v/>
      </c>
      <c r="H7383" s="52" t="str">
        <f t="shared" si="231"/>
        <v/>
      </c>
    </row>
    <row r="7384" spans="1:8">
      <c r="B7384" s="1"/>
      <c r="C7384" s="1"/>
      <c r="D7384" s="31"/>
      <c r="E7384" s="31"/>
      <c r="F7384" s="31"/>
      <c r="G7384" s="9" t="str">
        <f t="shared" si="230"/>
        <v/>
      </c>
      <c r="H7384" s="52" t="str">
        <f t="shared" si="231"/>
        <v/>
      </c>
    </row>
    <row r="7385" spans="1:8" ht="15.75" thickBot="1">
      <c r="A7385" s="48" t="str">
        <f>('ANNEXURE B &amp; C'!AX$3)</f>
        <v>440512</v>
      </c>
      <c r="B7385" s="4">
        <v>1049995</v>
      </c>
      <c r="C7385" s="4" t="s">
        <v>32</v>
      </c>
      <c r="D7385" s="40">
        <v>0</v>
      </c>
      <c r="E7385" s="40">
        <v>0</v>
      </c>
      <c r="F7385" s="40">
        <f>SUM(F7383+F7372+F7365)</f>
        <v>0</v>
      </c>
      <c r="G7385" s="9" t="str">
        <f t="shared" si="230"/>
        <v/>
      </c>
      <c r="H7385" s="52" t="str">
        <f t="shared" si="231"/>
        <v/>
      </c>
    </row>
    <row r="7386" spans="1:8" ht="15.75" thickTop="1">
      <c r="B7386" s="1"/>
      <c r="C7386" s="1"/>
      <c r="D7386" s="31"/>
      <c r="E7386" s="31"/>
      <c r="F7386" s="31"/>
      <c r="G7386" s="9" t="str">
        <f t="shared" si="230"/>
        <v/>
      </c>
      <c r="H7386" s="52" t="str">
        <f t="shared" si="231"/>
        <v/>
      </c>
    </row>
    <row r="7387" spans="1:8">
      <c r="A7387" s="48" t="str">
        <f>('ANNEXURE B &amp; C'!AX$3)</f>
        <v>440512</v>
      </c>
      <c r="B7387" s="1">
        <v>1050000</v>
      </c>
      <c r="C7387" s="1" t="s">
        <v>33</v>
      </c>
      <c r="D7387" s="31"/>
      <c r="E7387" s="31"/>
      <c r="F7387" s="31"/>
      <c r="G7387" s="9" t="str">
        <f t="shared" si="230"/>
        <v/>
      </c>
      <c r="H7387" s="52" t="str">
        <f t="shared" si="231"/>
        <v/>
      </c>
    </row>
    <row r="7388" spans="1:8">
      <c r="B7388" s="1"/>
      <c r="C7388" s="1"/>
      <c r="D7388" s="31"/>
      <c r="E7388" s="31"/>
      <c r="F7388" s="31"/>
      <c r="G7388" s="9" t="str">
        <f t="shared" si="230"/>
        <v/>
      </c>
      <c r="H7388" s="52" t="str">
        <f t="shared" si="231"/>
        <v/>
      </c>
    </row>
    <row r="7389" spans="1:8">
      <c r="A7389" s="48" t="str">
        <f>('ANNEXURE B &amp; C'!AX$3)</f>
        <v>440512</v>
      </c>
      <c r="B7389" s="1">
        <v>1060000</v>
      </c>
      <c r="C7389" s="1" t="s">
        <v>34</v>
      </c>
      <c r="D7389" s="31"/>
      <c r="E7389" s="31"/>
      <c r="F7389" s="31"/>
      <c r="G7389" s="9" t="str">
        <f t="shared" si="230"/>
        <v/>
      </c>
      <c r="H7389" s="52" t="str">
        <f t="shared" si="231"/>
        <v/>
      </c>
    </row>
    <row r="7390" spans="1:8">
      <c r="A7390" s="48" t="str">
        <f>('ANNEXURE B &amp; C'!AX$3)</f>
        <v>440512</v>
      </c>
      <c r="B7390" s="2">
        <v>1060001</v>
      </c>
      <c r="C7390" s="2" t="s">
        <v>35</v>
      </c>
      <c r="D7390" s="20">
        <v>0</v>
      </c>
      <c r="E7390" s="20">
        <v>0</v>
      </c>
      <c r="F7390" s="38">
        <f>('ANNEXURE B &amp; C'!AX$47)</f>
        <v>0</v>
      </c>
      <c r="G7390" s="9" t="str">
        <f t="shared" si="230"/>
        <v/>
      </c>
      <c r="H7390" s="52" t="str">
        <f t="shared" si="231"/>
        <v/>
      </c>
    </row>
    <row r="7391" spans="1:8">
      <c r="A7391" s="48" t="str">
        <f>('ANNEXURE B &amp; C'!AX$3)</f>
        <v>440512</v>
      </c>
      <c r="B7391" s="2">
        <v>1060003</v>
      </c>
      <c r="C7391" s="2" t="s">
        <v>36</v>
      </c>
      <c r="D7391" s="20">
        <v>0</v>
      </c>
      <c r="E7391" s="20">
        <v>0</v>
      </c>
      <c r="F7391" s="38">
        <f>('ANNEXURE B &amp; C'!AX$48)</f>
        <v>0</v>
      </c>
      <c r="G7391" s="9" t="str">
        <f t="shared" si="230"/>
        <v/>
      </c>
      <c r="H7391" s="52" t="str">
        <f t="shared" si="231"/>
        <v/>
      </c>
    </row>
    <row r="7392" spans="1:8">
      <c r="A7392" s="48" t="str">
        <f>('ANNEXURE B &amp; C'!AX$3)</f>
        <v>440512</v>
      </c>
      <c r="B7392" s="2">
        <v>1060090</v>
      </c>
      <c r="C7392" s="2" t="s">
        <v>37</v>
      </c>
      <c r="D7392" s="20">
        <v>0</v>
      </c>
      <c r="E7392" s="20">
        <v>0</v>
      </c>
      <c r="F7392" s="38">
        <f>('ANNEXURE B &amp; C'!AX$49)</f>
        <v>0</v>
      </c>
      <c r="G7392" s="9" t="str">
        <f t="shared" si="230"/>
        <v/>
      </c>
      <c r="H7392" s="52" t="str">
        <f t="shared" si="231"/>
        <v/>
      </c>
    </row>
    <row r="7393" spans="1:8">
      <c r="A7393" s="48" t="str">
        <f>('ANNEXURE B &amp; C'!AX$3)</f>
        <v>440512</v>
      </c>
      <c r="B7393" s="2">
        <v>1060100</v>
      </c>
      <c r="C7393" s="2" t="s">
        <v>38</v>
      </c>
      <c r="D7393" s="20">
        <v>0</v>
      </c>
      <c r="E7393" s="20">
        <v>0</v>
      </c>
      <c r="F7393" s="38">
        <f>('ANNEXURE B &amp; C'!AX$50)</f>
        <v>0</v>
      </c>
      <c r="G7393" s="9" t="str">
        <f t="shared" si="230"/>
        <v/>
      </c>
      <c r="H7393" s="52" t="str">
        <f t="shared" si="231"/>
        <v/>
      </c>
    </row>
    <row r="7394" spans="1:8">
      <c r="A7394" s="48" t="str">
        <f>('ANNEXURE B &amp; C'!AX$3)</f>
        <v>440512</v>
      </c>
      <c r="B7394" s="2">
        <v>1060200</v>
      </c>
      <c r="C7394" s="2" t="s">
        <v>39</v>
      </c>
      <c r="D7394" s="20">
        <v>0</v>
      </c>
      <c r="E7394" s="20">
        <v>0</v>
      </c>
      <c r="F7394" s="38">
        <f>('ANNEXURE B &amp; C'!AX$51)</f>
        <v>0</v>
      </c>
      <c r="G7394" s="9" t="str">
        <f t="shared" si="230"/>
        <v/>
      </c>
      <c r="H7394" s="52" t="str">
        <f t="shared" si="231"/>
        <v/>
      </c>
    </row>
    <row r="7395" spans="1:8">
      <c r="A7395" s="48" t="str">
        <f>('ANNEXURE B &amp; C'!AX$3)</f>
        <v>440512</v>
      </c>
      <c r="B7395" s="2">
        <v>1060201</v>
      </c>
      <c r="C7395" s="2" t="s">
        <v>40</v>
      </c>
      <c r="D7395" s="20">
        <v>0</v>
      </c>
      <c r="E7395" s="20">
        <v>0</v>
      </c>
      <c r="F7395" s="38">
        <f>('ANNEXURE B &amp; C'!AX$52)</f>
        <v>0</v>
      </c>
      <c r="G7395" s="9" t="str">
        <f t="shared" si="230"/>
        <v/>
      </c>
      <c r="H7395" s="52" t="str">
        <f t="shared" si="231"/>
        <v/>
      </c>
    </row>
    <row r="7396" spans="1:8">
      <c r="A7396" s="48" t="str">
        <f>('ANNEXURE B &amp; C'!AX$3)</f>
        <v>440512</v>
      </c>
      <c r="B7396" s="2">
        <v>1060204</v>
      </c>
      <c r="C7396" s="2" t="s">
        <v>41</v>
      </c>
      <c r="D7396" s="20">
        <v>0</v>
      </c>
      <c r="E7396" s="20">
        <v>0</v>
      </c>
      <c r="F7396" s="38">
        <f>('ANNEXURE B &amp; C'!AX$53)</f>
        <v>0</v>
      </c>
      <c r="G7396" s="9" t="str">
        <f t="shared" si="230"/>
        <v/>
      </c>
      <c r="H7396" s="52" t="str">
        <f t="shared" si="231"/>
        <v/>
      </c>
    </row>
    <row r="7397" spans="1:8">
      <c r="A7397" s="48" t="str">
        <f>('ANNEXURE B &amp; C'!AX$3)</f>
        <v>440512</v>
      </c>
      <c r="B7397" s="2">
        <v>1060205</v>
      </c>
      <c r="C7397" s="2" t="s">
        <v>42</v>
      </c>
      <c r="D7397" s="20">
        <v>0</v>
      </c>
      <c r="E7397" s="20">
        <v>0</v>
      </c>
      <c r="F7397" s="38">
        <f>('ANNEXURE B &amp; C'!AX$54)</f>
        <v>0</v>
      </c>
      <c r="G7397" s="9" t="str">
        <f t="shared" si="230"/>
        <v/>
      </c>
      <c r="H7397" s="52" t="str">
        <f t="shared" si="231"/>
        <v/>
      </c>
    </row>
    <row r="7398" spans="1:8">
      <c r="A7398" s="48" t="str">
        <f>('ANNEXURE B &amp; C'!AX$3)</f>
        <v>440512</v>
      </c>
      <c r="B7398" s="2">
        <v>1060207</v>
      </c>
      <c r="C7398" s="2" t="s">
        <v>43</v>
      </c>
      <c r="D7398" s="20">
        <v>0</v>
      </c>
      <c r="E7398" s="20">
        <v>0</v>
      </c>
      <c r="F7398" s="38">
        <f>('ANNEXURE B &amp; C'!AX$55)</f>
        <v>0</v>
      </c>
      <c r="G7398" s="9" t="str">
        <f t="shared" si="230"/>
        <v/>
      </c>
      <c r="H7398" s="52" t="str">
        <f t="shared" si="231"/>
        <v/>
      </c>
    </row>
    <row r="7399" spans="1:8">
      <c r="A7399" s="48" t="str">
        <f>('ANNEXURE B &amp; C'!AX$3)</f>
        <v>440512</v>
      </c>
      <c r="B7399" s="2">
        <v>1060208</v>
      </c>
      <c r="C7399" s="2" t="s">
        <v>44</v>
      </c>
      <c r="D7399" s="20">
        <v>0</v>
      </c>
      <c r="E7399" s="20">
        <v>0</v>
      </c>
      <c r="F7399" s="38">
        <f>('ANNEXURE B &amp; C'!AX$56)</f>
        <v>0</v>
      </c>
      <c r="G7399" s="9" t="str">
        <f t="shared" si="230"/>
        <v/>
      </c>
      <c r="H7399" s="52" t="str">
        <f t="shared" si="231"/>
        <v/>
      </c>
    </row>
    <row r="7400" spans="1:8">
      <c r="A7400" s="48" t="str">
        <f>('ANNEXURE B &amp; C'!AX$3)</f>
        <v>440512</v>
      </c>
      <c r="B7400" s="2">
        <v>1060209</v>
      </c>
      <c r="C7400" s="2" t="s">
        <v>45</v>
      </c>
      <c r="D7400" s="20">
        <v>0</v>
      </c>
      <c r="E7400" s="20">
        <v>0</v>
      </c>
      <c r="F7400" s="38">
        <f>('ANNEXURE B &amp; C'!AX$57)</f>
        <v>0</v>
      </c>
      <c r="G7400" s="9" t="str">
        <f t="shared" si="230"/>
        <v/>
      </c>
      <c r="H7400" s="52" t="str">
        <f t="shared" si="231"/>
        <v/>
      </c>
    </row>
    <row r="7401" spans="1:8">
      <c r="A7401" s="48" t="str">
        <f>('ANNEXURE B &amp; C'!AX$3)</f>
        <v>440512</v>
      </c>
      <c r="B7401" s="2">
        <v>1060210</v>
      </c>
      <c r="C7401" s="2" t="s">
        <v>46</v>
      </c>
      <c r="D7401" s="20">
        <v>0</v>
      </c>
      <c r="E7401" s="20">
        <v>0</v>
      </c>
      <c r="F7401" s="38">
        <f>('ANNEXURE B &amp; C'!AX$58)</f>
        <v>0</v>
      </c>
      <c r="G7401" s="9" t="str">
        <f t="shared" si="230"/>
        <v/>
      </c>
      <c r="H7401" s="52" t="str">
        <f t="shared" si="231"/>
        <v/>
      </c>
    </row>
    <row r="7402" spans="1:8">
      <c r="A7402" s="48" t="str">
        <f>('ANNEXURE B &amp; C'!AX$3)</f>
        <v>440512</v>
      </c>
      <c r="B7402" s="2">
        <v>1060303</v>
      </c>
      <c r="C7402" s="2" t="s">
        <v>47</v>
      </c>
      <c r="D7402" s="20">
        <v>0</v>
      </c>
      <c r="E7402" s="20">
        <v>0</v>
      </c>
      <c r="F7402" s="38">
        <f>('ANNEXURE B &amp; C'!AX$59)</f>
        <v>0</v>
      </c>
      <c r="G7402" s="9" t="str">
        <f t="shared" si="230"/>
        <v/>
      </c>
      <c r="H7402" s="52" t="str">
        <f t="shared" si="231"/>
        <v/>
      </c>
    </row>
    <row r="7403" spans="1:8">
      <c r="A7403" s="48" t="str">
        <f>('ANNEXURE B &amp; C'!AX$3)</f>
        <v>440512</v>
      </c>
      <c r="B7403" s="2">
        <v>1060304</v>
      </c>
      <c r="C7403" s="2" t="s">
        <v>48</v>
      </c>
      <c r="D7403" s="20">
        <v>0</v>
      </c>
      <c r="E7403" s="20">
        <v>0</v>
      </c>
      <c r="F7403" s="38">
        <f>('ANNEXURE B &amp; C'!AX$60)</f>
        <v>0</v>
      </c>
      <c r="G7403" s="9" t="str">
        <f t="shared" si="230"/>
        <v/>
      </c>
      <c r="H7403" s="52" t="str">
        <f t="shared" si="231"/>
        <v/>
      </c>
    </row>
    <row r="7404" spans="1:8">
      <c r="A7404" s="48" t="str">
        <f>('ANNEXURE B &amp; C'!AX$3)</f>
        <v>440512</v>
      </c>
      <c r="B7404" s="2">
        <v>1060305</v>
      </c>
      <c r="C7404" s="2" t="s">
        <v>49</v>
      </c>
      <c r="D7404" s="20">
        <v>0</v>
      </c>
      <c r="E7404" s="20">
        <v>0</v>
      </c>
      <c r="F7404" s="38">
        <f>('ANNEXURE B &amp; C'!AX$61)</f>
        <v>0</v>
      </c>
      <c r="G7404" s="9" t="str">
        <f t="shared" si="230"/>
        <v/>
      </c>
      <c r="H7404" s="52" t="str">
        <f t="shared" si="231"/>
        <v/>
      </c>
    </row>
    <row r="7405" spans="1:8">
      <c r="A7405" s="48" t="str">
        <f>('ANNEXURE B &amp; C'!AX$3)</f>
        <v>440512</v>
      </c>
      <c r="B7405" s="2">
        <v>1060400</v>
      </c>
      <c r="C7405" s="2" t="s">
        <v>50</v>
      </c>
      <c r="D7405" s="20">
        <v>0</v>
      </c>
      <c r="E7405" s="20">
        <v>0</v>
      </c>
      <c r="F7405" s="38">
        <f>('ANNEXURE B &amp; C'!AX$62)</f>
        <v>0</v>
      </c>
      <c r="G7405" s="9" t="str">
        <f t="shared" si="230"/>
        <v/>
      </c>
      <c r="H7405" s="52" t="str">
        <f t="shared" si="231"/>
        <v/>
      </c>
    </row>
    <row r="7406" spans="1:8">
      <c r="A7406" s="48" t="str">
        <f>('ANNEXURE B &amp; C'!AX$3)</f>
        <v>440512</v>
      </c>
      <c r="B7406" s="2">
        <v>1060401</v>
      </c>
      <c r="C7406" s="2" t="s">
        <v>51</v>
      </c>
      <c r="D7406" s="20">
        <v>0</v>
      </c>
      <c r="E7406" s="20">
        <v>0</v>
      </c>
      <c r="F7406" s="38">
        <f>('ANNEXURE B &amp; C'!AX$63)</f>
        <v>0</v>
      </c>
      <c r="G7406" s="9" t="str">
        <f t="shared" si="230"/>
        <v/>
      </c>
      <c r="H7406" s="52" t="str">
        <f t="shared" si="231"/>
        <v/>
      </c>
    </row>
    <row r="7407" spans="1:8">
      <c r="A7407" s="48" t="str">
        <f>('ANNEXURE B &amp; C'!AX$3)</f>
        <v>440512</v>
      </c>
      <c r="B7407" s="2">
        <v>1060402</v>
      </c>
      <c r="C7407" s="2" t="s">
        <v>52</v>
      </c>
      <c r="D7407" s="20">
        <v>0</v>
      </c>
      <c r="E7407" s="20">
        <v>0</v>
      </c>
      <c r="F7407" s="38">
        <f>('ANNEXURE B &amp; C'!AX$64)</f>
        <v>0</v>
      </c>
      <c r="G7407" s="9" t="str">
        <f t="shared" si="230"/>
        <v/>
      </c>
      <c r="H7407" s="52" t="str">
        <f t="shared" si="231"/>
        <v/>
      </c>
    </row>
    <row r="7408" spans="1:8">
      <c r="A7408" s="48" t="str">
        <f>('ANNEXURE B &amp; C'!AX$3)</f>
        <v>440512</v>
      </c>
      <c r="B7408" s="2">
        <v>1060403</v>
      </c>
      <c r="C7408" s="2" t="s">
        <v>53</v>
      </c>
      <c r="D7408" s="20">
        <v>0</v>
      </c>
      <c r="E7408" s="20">
        <v>0</v>
      </c>
      <c r="F7408" s="38">
        <f>('ANNEXURE B &amp; C'!AX$65)</f>
        <v>0</v>
      </c>
      <c r="G7408" s="9" t="str">
        <f t="shared" si="230"/>
        <v/>
      </c>
      <c r="H7408" s="52" t="str">
        <f t="shared" si="231"/>
        <v/>
      </c>
    </row>
    <row r="7409" spans="1:8">
      <c r="A7409" s="48" t="str">
        <f>('ANNEXURE B &amp; C'!AX$3)</f>
        <v>440512</v>
      </c>
      <c r="B7409" s="2">
        <v>1060404</v>
      </c>
      <c r="C7409" s="2" t="s">
        <v>54</v>
      </c>
      <c r="D7409" s="20">
        <v>0</v>
      </c>
      <c r="E7409" s="20">
        <v>0</v>
      </c>
      <c r="F7409" s="38">
        <f>('ANNEXURE B &amp; C'!AX$66)</f>
        <v>0</v>
      </c>
      <c r="G7409" s="9" t="str">
        <f t="shared" si="230"/>
        <v/>
      </c>
      <c r="H7409" s="52" t="str">
        <f t="shared" si="231"/>
        <v/>
      </c>
    </row>
    <row r="7410" spans="1:8">
      <c r="A7410" s="48" t="str">
        <f>('ANNEXURE B &amp; C'!AX$3)</f>
        <v>440512</v>
      </c>
      <c r="B7410" s="2">
        <v>1060405</v>
      </c>
      <c r="C7410" s="2" t="s">
        <v>55</v>
      </c>
      <c r="D7410" s="20">
        <v>0</v>
      </c>
      <c r="E7410" s="20">
        <v>0</v>
      </c>
      <c r="F7410" s="38">
        <f>('ANNEXURE B &amp; C'!AX$67)</f>
        <v>0</v>
      </c>
      <c r="G7410" s="9" t="str">
        <f t="shared" si="230"/>
        <v/>
      </c>
      <c r="H7410" s="52" t="str">
        <f t="shared" si="231"/>
        <v/>
      </c>
    </row>
    <row r="7411" spans="1:8">
      <c r="A7411" s="48" t="str">
        <f>('ANNEXURE B &amp; C'!AX$3)</f>
        <v>440512</v>
      </c>
      <c r="B7411" s="2">
        <v>1060601</v>
      </c>
      <c r="C7411" s="2" t="s">
        <v>56</v>
      </c>
      <c r="D7411" s="20">
        <v>0</v>
      </c>
      <c r="E7411" s="20">
        <v>0</v>
      </c>
      <c r="F7411" s="38">
        <f>('ANNEXURE B &amp; C'!AX$68)</f>
        <v>0</v>
      </c>
      <c r="G7411" s="9" t="str">
        <f t="shared" si="230"/>
        <v/>
      </c>
      <c r="H7411" s="52" t="str">
        <f t="shared" si="231"/>
        <v/>
      </c>
    </row>
    <row r="7412" spans="1:8">
      <c r="A7412" s="48" t="str">
        <f>('ANNEXURE B &amp; C'!AX$3)</f>
        <v>440512</v>
      </c>
      <c r="B7412" s="2">
        <v>1060701</v>
      </c>
      <c r="C7412" s="2" t="s">
        <v>57</v>
      </c>
      <c r="D7412" s="20">
        <v>0</v>
      </c>
      <c r="E7412" s="20">
        <v>0</v>
      </c>
      <c r="F7412" s="38">
        <f>('ANNEXURE B &amp; C'!AX$69)</f>
        <v>0</v>
      </c>
      <c r="G7412" s="9" t="str">
        <f t="shared" si="230"/>
        <v/>
      </c>
      <c r="H7412" s="52" t="str">
        <f t="shared" si="231"/>
        <v/>
      </c>
    </row>
    <row r="7413" spans="1:8">
      <c r="A7413" s="48" t="str">
        <f>('ANNEXURE B &amp; C'!AX$3)</f>
        <v>440512</v>
      </c>
      <c r="B7413" s="2">
        <v>1060702</v>
      </c>
      <c r="C7413" s="2" t="s">
        <v>58</v>
      </c>
      <c r="D7413" s="20">
        <v>0</v>
      </c>
      <c r="E7413" s="20">
        <v>0</v>
      </c>
      <c r="F7413" s="38">
        <f>('ANNEXURE B &amp; C'!AX$70)</f>
        <v>0</v>
      </c>
      <c r="G7413" s="9" t="str">
        <f t="shared" si="230"/>
        <v/>
      </c>
      <c r="H7413" s="52" t="str">
        <f t="shared" si="231"/>
        <v/>
      </c>
    </row>
    <row r="7414" spans="1:8">
      <c r="A7414" s="48" t="str">
        <f>('ANNEXURE B &amp; C'!AX$3)</f>
        <v>440512</v>
      </c>
      <c r="B7414" s="2">
        <v>1061101</v>
      </c>
      <c r="C7414" s="2" t="s">
        <v>59</v>
      </c>
      <c r="D7414" s="20">
        <v>0</v>
      </c>
      <c r="E7414" s="20">
        <v>0</v>
      </c>
      <c r="F7414" s="38">
        <f>('ANNEXURE B &amp; C'!AX$71)</f>
        <v>0</v>
      </c>
      <c r="G7414" s="9" t="str">
        <f t="shared" si="230"/>
        <v/>
      </c>
      <c r="H7414" s="52" t="str">
        <f t="shared" si="231"/>
        <v/>
      </c>
    </row>
    <row r="7415" spans="1:8">
      <c r="A7415" s="48" t="str">
        <f>('ANNEXURE B &amp; C'!AX$3)</f>
        <v>440512</v>
      </c>
      <c r="B7415" s="2">
        <v>1061102</v>
      </c>
      <c r="C7415" s="2" t="s">
        <v>60</v>
      </c>
      <c r="D7415" s="20">
        <v>0</v>
      </c>
      <c r="E7415" s="20">
        <v>0</v>
      </c>
      <c r="F7415" s="38">
        <f>('ANNEXURE B &amp; C'!AX$72)</f>
        <v>0</v>
      </c>
      <c r="G7415" s="9" t="str">
        <f t="shared" si="230"/>
        <v/>
      </c>
      <c r="H7415" s="52" t="str">
        <f t="shared" si="231"/>
        <v/>
      </c>
    </row>
    <row r="7416" spans="1:8">
      <c r="A7416" s="48" t="str">
        <f>('ANNEXURE B &amp; C'!AX$3)</f>
        <v>440512</v>
      </c>
      <c r="B7416" s="2">
        <v>1061104</v>
      </c>
      <c r="C7416" s="2" t="s">
        <v>61</v>
      </c>
      <c r="D7416" s="20">
        <v>0</v>
      </c>
      <c r="E7416" s="20">
        <v>0</v>
      </c>
      <c r="F7416" s="38">
        <f>('ANNEXURE B &amp; C'!AX$73)</f>
        <v>0</v>
      </c>
      <c r="G7416" s="9" t="str">
        <f t="shared" si="230"/>
        <v/>
      </c>
      <c r="H7416" s="52" t="str">
        <f t="shared" si="231"/>
        <v/>
      </c>
    </row>
    <row r="7417" spans="1:8">
      <c r="A7417" s="48" t="str">
        <f>('ANNEXURE B &amp; C'!AX$3)</f>
        <v>440512</v>
      </c>
      <c r="B7417" s="2">
        <v>1061106</v>
      </c>
      <c r="C7417" s="2" t="s">
        <v>62</v>
      </c>
      <c r="D7417" s="20">
        <v>0</v>
      </c>
      <c r="E7417" s="20">
        <v>0</v>
      </c>
      <c r="F7417" s="38">
        <f>('ANNEXURE B &amp; C'!AX$74)</f>
        <v>0</v>
      </c>
      <c r="G7417" s="9" t="str">
        <f t="shared" si="230"/>
        <v/>
      </c>
      <c r="H7417" s="52" t="str">
        <f t="shared" si="231"/>
        <v/>
      </c>
    </row>
    <row r="7418" spans="1:8">
      <c r="A7418" s="48" t="str">
        <f>('ANNEXURE B &amp; C'!AX$3)</f>
        <v>440512</v>
      </c>
      <c r="B7418" s="2">
        <v>1061201</v>
      </c>
      <c r="C7418" s="2" t="s">
        <v>63</v>
      </c>
      <c r="D7418" s="20">
        <v>0</v>
      </c>
      <c r="E7418" s="20">
        <v>0</v>
      </c>
      <c r="F7418" s="38">
        <f>('ANNEXURE B &amp; C'!AX$75)</f>
        <v>0</v>
      </c>
      <c r="G7418" s="9" t="str">
        <f t="shared" si="230"/>
        <v/>
      </c>
      <c r="H7418" s="52" t="str">
        <f t="shared" si="231"/>
        <v/>
      </c>
    </row>
    <row r="7419" spans="1:8">
      <c r="A7419" s="48" t="str">
        <f>('ANNEXURE B &amp; C'!AX$3)</f>
        <v>440512</v>
      </c>
      <c r="B7419" s="2">
        <v>1061203</v>
      </c>
      <c r="C7419" s="2" t="s">
        <v>64</v>
      </c>
      <c r="D7419" s="20">
        <v>0</v>
      </c>
      <c r="E7419" s="20">
        <v>0</v>
      </c>
      <c r="F7419" s="38">
        <f>('ANNEXURE B &amp; C'!AX$76)</f>
        <v>0</v>
      </c>
      <c r="G7419" s="9" t="str">
        <f t="shared" si="230"/>
        <v/>
      </c>
      <c r="H7419" s="52" t="str">
        <f t="shared" si="231"/>
        <v/>
      </c>
    </row>
    <row r="7420" spans="1:8">
      <c r="A7420" s="48" t="str">
        <f>('ANNEXURE B &amp; C'!AX$3)</f>
        <v>440512</v>
      </c>
      <c r="B7420" s="2">
        <v>1061204</v>
      </c>
      <c r="C7420" s="2" t="s">
        <v>65</v>
      </c>
      <c r="D7420" s="20">
        <v>0</v>
      </c>
      <c r="E7420" s="20">
        <v>0</v>
      </c>
      <c r="F7420" s="38">
        <f>('ANNEXURE B &amp; C'!AX$77)</f>
        <v>0</v>
      </c>
      <c r="G7420" s="9" t="str">
        <f t="shared" si="230"/>
        <v/>
      </c>
      <c r="H7420" s="52" t="str">
        <f t="shared" si="231"/>
        <v/>
      </c>
    </row>
    <row r="7421" spans="1:8">
      <c r="A7421" s="48" t="str">
        <f>('ANNEXURE B &amp; C'!AX$3)</f>
        <v>440512</v>
      </c>
      <c r="B7421" s="2">
        <v>1061501</v>
      </c>
      <c r="C7421" s="2" t="s">
        <v>66</v>
      </c>
      <c r="D7421" s="20">
        <v>0</v>
      </c>
      <c r="E7421" s="20">
        <v>0</v>
      </c>
      <c r="F7421" s="38">
        <f>('ANNEXURE B &amp; C'!AX$78)</f>
        <v>0</v>
      </c>
      <c r="G7421" s="9" t="str">
        <f t="shared" si="230"/>
        <v/>
      </c>
      <c r="H7421" s="52" t="str">
        <f t="shared" si="231"/>
        <v/>
      </c>
    </row>
    <row r="7422" spans="1:8">
      <c r="A7422" s="48" t="str">
        <f>('ANNEXURE B &amp; C'!AX$3)</f>
        <v>440512</v>
      </c>
      <c r="B7422" s="2">
        <v>1061502</v>
      </c>
      <c r="C7422" s="2" t="s">
        <v>67</v>
      </c>
      <c r="D7422" s="20">
        <v>0</v>
      </c>
      <c r="E7422" s="20">
        <v>0</v>
      </c>
      <c r="F7422" s="38">
        <f>('ANNEXURE B &amp; C'!AX$79)</f>
        <v>0</v>
      </c>
      <c r="G7422" s="9" t="str">
        <f t="shared" si="230"/>
        <v/>
      </c>
      <c r="H7422" s="52" t="str">
        <f t="shared" si="231"/>
        <v/>
      </c>
    </row>
    <row r="7423" spans="1:8">
      <c r="A7423" s="48" t="str">
        <f>('ANNEXURE B &amp; C'!AX$3)</f>
        <v>440512</v>
      </c>
      <c r="B7423" s="2">
        <v>1061507</v>
      </c>
      <c r="C7423" s="2" t="s">
        <v>68</v>
      </c>
      <c r="D7423" s="20">
        <v>0</v>
      </c>
      <c r="E7423" s="20">
        <v>0</v>
      </c>
      <c r="F7423" s="38">
        <f>('ANNEXURE B &amp; C'!AX$80)</f>
        <v>0</v>
      </c>
      <c r="G7423" s="9" t="str">
        <f t="shared" si="230"/>
        <v/>
      </c>
      <c r="H7423" s="52" t="str">
        <f t="shared" si="231"/>
        <v/>
      </c>
    </row>
    <row r="7424" spans="1:8">
      <c r="A7424" s="48" t="str">
        <f>('ANNEXURE B &amp; C'!AX$3)</f>
        <v>440512</v>
      </c>
      <c r="B7424" s="2">
        <v>1061508</v>
      </c>
      <c r="C7424" s="2" t="s">
        <v>69</v>
      </c>
      <c r="D7424" s="20">
        <v>0</v>
      </c>
      <c r="E7424" s="20">
        <v>0</v>
      </c>
      <c r="F7424" s="38">
        <f>('ANNEXURE B &amp; C'!AX$81)</f>
        <v>0</v>
      </c>
      <c r="G7424" s="9" t="str">
        <f t="shared" si="230"/>
        <v/>
      </c>
      <c r="H7424" s="52" t="str">
        <f t="shared" si="231"/>
        <v/>
      </c>
    </row>
    <row r="7425" spans="1:8">
      <c r="A7425" s="48" t="str">
        <f>('ANNEXURE B &amp; C'!AX$3)</f>
        <v>440512</v>
      </c>
      <c r="B7425" s="2">
        <v>1061701</v>
      </c>
      <c r="C7425" s="2" t="s">
        <v>70</v>
      </c>
      <c r="D7425" s="20">
        <v>0</v>
      </c>
      <c r="E7425" s="20">
        <v>0</v>
      </c>
      <c r="F7425" s="38">
        <f>('ANNEXURE B &amp; C'!AX$82)</f>
        <v>0</v>
      </c>
      <c r="G7425" s="9" t="str">
        <f t="shared" si="230"/>
        <v/>
      </c>
      <c r="H7425" s="52" t="str">
        <f t="shared" si="231"/>
        <v/>
      </c>
    </row>
    <row r="7426" spans="1:8">
      <c r="A7426" s="48" t="str">
        <f>('ANNEXURE B &amp; C'!AX$3)</f>
        <v>440512</v>
      </c>
      <c r="B7426" s="2">
        <v>1061705</v>
      </c>
      <c r="C7426" s="2" t="s">
        <v>71</v>
      </c>
      <c r="D7426" s="20">
        <v>0</v>
      </c>
      <c r="E7426" s="20">
        <v>0</v>
      </c>
      <c r="F7426" s="38">
        <f>('ANNEXURE B &amp; C'!AX$83)</f>
        <v>0</v>
      </c>
      <c r="G7426" s="9" t="str">
        <f t="shared" si="230"/>
        <v/>
      </c>
      <c r="H7426" s="52" t="str">
        <f t="shared" si="231"/>
        <v/>
      </c>
    </row>
    <row r="7427" spans="1:8">
      <c r="A7427" s="48" t="str">
        <f>('ANNEXURE B &amp; C'!AX$3)</f>
        <v>440512</v>
      </c>
      <c r="B7427" s="2">
        <v>1061799</v>
      </c>
      <c r="C7427" s="2" t="s">
        <v>72</v>
      </c>
      <c r="D7427" s="20">
        <v>0</v>
      </c>
      <c r="E7427" s="20">
        <v>0</v>
      </c>
      <c r="F7427" s="38">
        <f>('ANNEXURE B &amp; C'!AX$84)</f>
        <v>0</v>
      </c>
      <c r="G7427" s="9" t="str">
        <f t="shared" si="230"/>
        <v/>
      </c>
      <c r="H7427" s="52" t="str">
        <f t="shared" si="231"/>
        <v/>
      </c>
    </row>
    <row r="7428" spans="1:8">
      <c r="A7428" s="48" t="str">
        <f>('ANNEXURE B &amp; C'!AX$3)</f>
        <v>440512</v>
      </c>
      <c r="B7428" s="2">
        <v>1061800</v>
      </c>
      <c r="C7428" s="2" t="s">
        <v>73</v>
      </c>
      <c r="D7428" s="20">
        <v>0</v>
      </c>
      <c r="E7428" s="20">
        <v>0</v>
      </c>
      <c r="F7428" s="38">
        <f>('ANNEXURE B &amp; C'!AX$85)</f>
        <v>0</v>
      </c>
      <c r="G7428" s="9" t="str">
        <f t="shared" si="230"/>
        <v/>
      </c>
      <c r="H7428" s="52" t="str">
        <f t="shared" si="231"/>
        <v/>
      </c>
    </row>
    <row r="7429" spans="1:8">
      <c r="A7429" s="48" t="str">
        <f>('ANNEXURE B &amp; C'!AX$3)</f>
        <v>440512</v>
      </c>
      <c r="B7429" s="2">
        <v>1061801</v>
      </c>
      <c r="C7429" s="2" t="s">
        <v>74</v>
      </c>
      <c r="D7429" s="20">
        <v>0</v>
      </c>
      <c r="E7429" s="20">
        <v>0</v>
      </c>
      <c r="F7429" s="38">
        <f>('ANNEXURE B &amp; C'!AX$86)</f>
        <v>0</v>
      </c>
      <c r="G7429" s="9" t="str">
        <f t="shared" si="230"/>
        <v/>
      </c>
      <c r="H7429" s="52" t="str">
        <f t="shared" si="231"/>
        <v/>
      </c>
    </row>
    <row r="7430" spans="1:8">
      <c r="A7430" s="48" t="str">
        <f>('ANNEXURE B &amp; C'!AX$3)</f>
        <v>440512</v>
      </c>
      <c r="B7430" s="2">
        <v>1061802</v>
      </c>
      <c r="C7430" s="2" t="s">
        <v>75</v>
      </c>
      <c r="D7430" s="20">
        <v>0</v>
      </c>
      <c r="E7430" s="20">
        <v>0</v>
      </c>
      <c r="F7430" s="38">
        <f>('ANNEXURE B &amp; C'!AX$87)</f>
        <v>0</v>
      </c>
      <c r="G7430" s="9" t="str">
        <f t="shared" si="230"/>
        <v/>
      </c>
      <c r="H7430" s="52" t="str">
        <f t="shared" si="231"/>
        <v/>
      </c>
    </row>
    <row r="7431" spans="1:8">
      <c r="A7431" s="48" t="str">
        <f>('ANNEXURE B &amp; C'!AX$3)</f>
        <v>440512</v>
      </c>
      <c r="B7431" s="2">
        <v>1061805</v>
      </c>
      <c r="C7431" s="2" t="s">
        <v>76</v>
      </c>
      <c r="D7431" s="20">
        <v>0</v>
      </c>
      <c r="E7431" s="20">
        <v>0</v>
      </c>
      <c r="F7431" s="38">
        <f>('ANNEXURE B &amp; C'!AX$88)</f>
        <v>0</v>
      </c>
      <c r="G7431" s="9" t="str">
        <f t="shared" si="230"/>
        <v/>
      </c>
      <c r="H7431" s="52" t="str">
        <f t="shared" si="231"/>
        <v/>
      </c>
    </row>
    <row r="7432" spans="1:8">
      <c r="A7432" s="48" t="str">
        <f>('ANNEXURE B &amp; C'!AX$3)</f>
        <v>440512</v>
      </c>
      <c r="B7432" s="2">
        <v>1061806</v>
      </c>
      <c r="C7432" s="2" t="s">
        <v>77</v>
      </c>
      <c r="D7432" s="20">
        <v>0</v>
      </c>
      <c r="E7432" s="20">
        <v>0</v>
      </c>
      <c r="F7432" s="38">
        <f>('ANNEXURE B &amp; C'!AX$89)</f>
        <v>0</v>
      </c>
      <c r="G7432" s="9" t="str">
        <f t="shared" si="230"/>
        <v/>
      </c>
      <c r="H7432" s="52" t="str">
        <f t="shared" si="231"/>
        <v/>
      </c>
    </row>
    <row r="7433" spans="1:8">
      <c r="A7433" s="48" t="str">
        <f>('ANNEXURE B &amp; C'!AX$3)</f>
        <v>440512</v>
      </c>
      <c r="B7433" s="2">
        <v>1061899</v>
      </c>
      <c r="C7433" s="2" t="s">
        <v>78</v>
      </c>
      <c r="D7433" s="20">
        <v>0</v>
      </c>
      <c r="E7433" s="20">
        <v>0</v>
      </c>
      <c r="F7433" s="38">
        <f>('ANNEXURE B &amp; C'!AX$90)</f>
        <v>0</v>
      </c>
      <c r="G7433" s="9" t="str">
        <f t="shared" si="230"/>
        <v/>
      </c>
      <c r="H7433" s="52" t="str">
        <f t="shared" si="231"/>
        <v/>
      </c>
    </row>
    <row r="7434" spans="1:8">
      <c r="A7434" s="48" t="str">
        <f>('ANNEXURE B &amp; C'!AX$3)</f>
        <v>440512</v>
      </c>
      <c r="B7434" s="2">
        <v>1061900</v>
      </c>
      <c r="C7434" s="2" t="s">
        <v>79</v>
      </c>
      <c r="D7434" s="20">
        <v>0</v>
      </c>
      <c r="E7434" s="20">
        <v>0</v>
      </c>
      <c r="F7434" s="38">
        <f>('ANNEXURE B &amp; C'!AX$91)</f>
        <v>0</v>
      </c>
      <c r="G7434" s="9" t="str">
        <f t="shared" ref="G7434:G7497" si="232">IF(E7434&lt;0.01,"",IF(E7434&gt;F7434,"BUDGET ERROR - INSUFICIENT",""))</f>
        <v/>
      </c>
      <c r="H7434" s="52" t="str">
        <f t="shared" ref="H7434:H7497" si="233">IF(F7434&lt;0.1,"",IF(D7434=0,"NO ORIGINAL BUDGET",(F7434-D7434)/D7434))</f>
        <v/>
      </c>
    </row>
    <row r="7435" spans="1:8">
      <c r="A7435" s="48" t="str">
        <f>('ANNEXURE B &amp; C'!AX$3)</f>
        <v>440512</v>
      </c>
      <c r="B7435" s="2">
        <v>1061902</v>
      </c>
      <c r="C7435" s="2" t="s">
        <v>80</v>
      </c>
      <c r="D7435" s="20">
        <v>0</v>
      </c>
      <c r="E7435" s="20">
        <v>0</v>
      </c>
      <c r="F7435" s="38">
        <f>('ANNEXURE B &amp; C'!AX$92)</f>
        <v>0</v>
      </c>
      <c r="G7435" s="9" t="str">
        <f t="shared" si="232"/>
        <v/>
      </c>
      <c r="H7435" s="52" t="str">
        <f t="shared" si="233"/>
        <v/>
      </c>
    </row>
    <row r="7436" spans="1:8">
      <c r="A7436" s="48" t="str">
        <f>('ANNEXURE B &amp; C'!AX$3)</f>
        <v>440512</v>
      </c>
      <c r="B7436" s="2">
        <v>1061903</v>
      </c>
      <c r="C7436" s="2" t="s">
        <v>81</v>
      </c>
      <c r="D7436" s="20">
        <v>0</v>
      </c>
      <c r="E7436" s="20">
        <v>0</v>
      </c>
      <c r="F7436" s="38">
        <f>('ANNEXURE B &amp; C'!AX$93)</f>
        <v>0</v>
      </c>
      <c r="G7436" s="9" t="str">
        <f t="shared" si="232"/>
        <v/>
      </c>
      <c r="H7436" s="52" t="str">
        <f t="shared" si="233"/>
        <v/>
      </c>
    </row>
    <row r="7437" spans="1:8">
      <c r="A7437" s="48" t="str">
        <f>('ANNEXURE B &amp; C'!AX$3)</f>
        <v>440512</v>
      </c>
      <c r="B7437" s="2">
        <v>1061904</v>
      </c>
      <c r="C7437" s="2" t="s">
        <v>82</v>
      </c>
      <c r="D7437" s="20">
        <v>0</v>
      </c>
      <c r="E7437" s="20">
        <v>0</v>
      </c>
      <c r="F7437" s="38">
        <f>('ANNEXURE B &amp; C'!AX$94)</f>
        <v>0</v>
      </c>
      <c r="G7437" s="9" t="str">
        <f t="shared" si="232"/>
        <v/>
      </c>
      <c r="H7437" s="52" t="str">
        <f t="shared" si="233"/>
        <v/>
      </c>
    </row>
    <row r="7438" spans="1:8">
      <c r="A7438" s="48" t="str">
        <f>('ANNEXURE B &amp; C'!AX$3)</f>
        <v>440512</v>
      </c>
      <c r="B7438" s="2">
        <v>1062001</v>
      </c>
      <c r="C7438" s="2" t="s">
        <v>83</v>
      </c>
      <c r="D7438" s="20">
        <v>0</v>
      </c>
      <c r="E7438" s="20">
        <v>0</v>
      </c>
      <c r="F7438" s="38">
        <f>('ANNEXURE B &amp; C'!AX$95)</f>
        <v>0</v>
      </c>
      <c r="G7438" s="9" t="str">
        <f t="shared" si="232"/>
        <v/>
      </c>
      <c r="H7438" s="52" t="str">
        <f t="shared" si="233"/>
        <v/>
      </c>
    </row>
    <row r="7439" spans="1:8">
      <c r="A7439" s="48" t="str">
        <f>('ANNEXURE B &amp; C'!AX$3)</f>
        <v>440512</v>
      </c>
      <c r="B7439" s="2">
        <v>1062003</v>
      </c>
      <c r="C7439" s="2" t="s">
        <v>84</v>
      </c>
      <c r="D7439" s="20">
        <v>0</v>
      </c>
      <c r="E7439" s="20">
        <v>0</v>
      </c>
      <c r="F7439" s="38">
        <f>('ANNEXURE B &amp; C'!AX$96)</f>
        <v>0</v>
      </c>
      <c r="G7439" s="9" t="str">
        <f t="shared" si="232"/>
        <v/>
      </c>
      <c r="H7439" s="52" t="str">
        <f t="shared" si="233"/>
        <v/>
      </c>
    </row>
    <row r="7440" spans="1:8">
      <c r="A7440" s="48" t="str">
        <f>('ANNEXURE B &amp; C'!AX$3)</f>
        <v>440512</v>
      </c>
      <c r="B7440" s="2">
        <v>1062009</v>
      </c>
      <c r="C7440" s="2" t="s">
        <v>85</v>
      </c>
      <c r="D7440" s="20">
        <v>0</v>
      </c>
      <c r="E7440" s="20">
        <v>0</v>
      </c>
      <c r="F7440" s="38">
        <f>('ANNEXURE B &amp; C'!AX$97)</f>
        <v>0</v>
      </c>
      <c r="G7440" s="9" t="str">
        <f t="shared" si="232"/>
        <v/>
      </c>
      <c r="H7440" s="52" t="str">
        <f t="shared" si="233"/>
        <v/>
      </c>
    </row>
    <row r="7441" spans="1:8">
      <c r="A7441" s="48" t="str">
        <f>('ANNEXURE B &amp; C'!AX$3)</f>
        <v>440512</v>
      </c>
      <c r="B7441" s="2">
        <v>1062010</v>
      </c>
      <c r="C7441" s="2" t="s">
        <v>86</v>
      </c>
      <c r="D7441" s="20">
        <v>0</v>
      </c>
      <c r="E7441" s="20">
        <v>0</v>
      </c>
      <c r="F7441" s="38">
        <f>('ANNEXURE B &amp; C'!AX$98)</f>
        <v>0</v>
      </c>
      <c r="G7441" s="9" t="str">
        <f t="shared" si="232"/>
        <v/>
      </c>
      <c r="H7441" s="52" t="str">
        <f t="shared" si="233"/>
        <v/>
      </c>
    </row>
    <row r="7442" spans="1:8">
      <c r="A7442" s="48" t="str">
        <f>('ANNEXURE B &amp; C'!AX$3)</f>
        <v>440512</v>
      </c>
      <c r="B7442" s="2">
        <v>1062201</v>
      </c>
      <c r="C7442" s="2" t="s">
        <v>87</v>
      </c>
      <c r="D7442" s="20">
        <v>0</v>
      </c>
      <c r="E7442" s="20">
        <v>0</v>
      </c>
      <c r="F7442" s="38">
        <f>('ANNEXURE B &amp; C'!AX$99)</f>
        <v>0</v>
      </c>
      <c r="G7442" s="9" t="str">
        <f t="shared" si="232"/>
        <v/>
      </c>
      <c r="H7442" s="52" t="str">
        <f t="shared" si="233"/>
        <v/>
      </c>
    </row>
    <row r="7443" spans="1:8">
      <c r="A7443" s="48" t="str">
        <f>('ANNEXURE B &amp; C'!AX$3)</f>
        <v>440512</v>
      </c>
      <c r="B7443" s="3">
        <v>1066990</v>
      </c>
      <c r="C7443" s="3" t="s">
        <v>88</v>
      </c>
      <c r="D7443" s="39">
        <v>0</v>
      </c>
      <c r="E7443" s="39">
        <v>0</v>
      </c>
      <c r="F7443" s="39">
        <f>SUM(F7390:F7442)</f>
        <v>0</v>
      </c>
      <c r="G7443" s="9" t="str">
        <f t="shared" si="232"/>
        <v/>
      </c>
      <c r="H7443" s="52" t="str">
        <f t="shared" si="233"/>
        <v/>
      </c>
    </row>
    <row r="7444" spans="1:8">
      <c r="B7444" s="1"/>
      <c r="C7444" s="1"/>
      <c r="D7444" s="31"/>
      <c r="E7444" s="31"/>
      <c r="F7444" s="31"/>
      <c r="G7444" s="9" t="str">
        <f t="shared" si="232"/>
        <v/>
      </c>
      <c r="H7444" s="52" t="str">
        <f t="shared" si="233"/>
        <v/>
      </c>
    </row>
    <row r="7445" spans="1:8">
      <c r="A7445" s="48" t="str">
        <f>('ANNEXURE B &amp; C'!AX$3)</f>
        <v>440512</v>
      </c>
      <c r="B7445" s="1">
        <v>1080000</v>
      </c>
      <c r="C7445" s="1" t="s">
        <v>89</v>
      </c>
      <c r="D7445" s="31"/>
      <c r="E7445" s="31"/>
      <c r="F7445" s="31"/>
      <c r="G7445" s="9" t="str">
        <f t="shared" si="232"/>
        <v/>
      </c>
      <c r="H7445" s="52" t="str">
        <f t="shared" si="233"/>
        <v/>
      </c>
    </row>
    <row r="7446" spans="1:8">
      <c r="A7446" s="48" t="str">
        <f>('ANNEXURE B &amp; C'!AX$3)</f>
        <v>440512</v>
      </c>
      <c r="B7446" s="2">
        <v>1088020</v>
      </c>
      <c r="C7446" s="2" t="s">
        <v>90</v>
      </c>
      <c r="D7446" s="20">
        <v>0</v>
      </c>
      <c r="E7446" s="20">
        <v>0</v>
      </c>
      <c r="F7446" s="38">
        <f>('ANNEXURE B &amp; C'!AX$103)</f>
        <v>0</v>
      </c>
      <c r="G7446" s="9" t="str">
        <f t="shared" si="232"/>
        <v/>
      </c>
      <c r="H7446" s="52" t="str">
        <f t="shared" si="233"/>
        <v/>
      </c>
    </row>
    <row r="7447" spans="1:8">
      <c r="A7447" s="48" t="str">
        <f>('ANNEXURE B &amp; C'!AX$3)</f>
        <v>440512</v>
      </c>
      <c r="B7447" s="2">
        <v>1088080</v>
      </c>
      <c r="C7447" s="2" t="s">
        <v>91</v>
      </c>
      <c r="D7447" s="20">
        <v>0</v>
      </c>
      <c r="E7447" s="20">
        <v>0</v>
      </c>
      <c r="F7447" s="38">
        <f>('ANNEXURE B &amp; C'!AX$104)</f>
        <v>0</v>
      </c>
      <c r="G7447" s="9" t="str">
        <f t="shared" si="232"/>
        <v/>
      </c>
      <c r="H7447" s="52" t="str">
        <f t="shared" si="233"/>
        <v/>
      </c>
    </row>
    <row r="7448" spans="1:8">
      <c r="A7448" s="48" t="str">
        <f>('ANNEXURE B &amp; C'!AX$3)</f>
        <v>440512</v>
      </c>
      <c r="B7448" s="2">
        <v>1088081</v>
      </c>
      <c r="C7448" s="2" t="s">
        <v>92</v>
      </c>
      <c r="D7448" s="20">
        <v>0</v>
      </c>
      <c r="E7448" s="20">
        <v>0</v>
      </c>
      <c r="F7448" s="38">
        <f>('ANNEXURE B &amp; C'!AX$105)</f>
        <v>0</v>
      </c>
      <c r="G7448" s="9" t="str">
        <f t="shared" si="232"/>
        <v/>
      </c>
      <c r="H7448" s="52" t="str">
        <f t="shared" si="233"/>
        <v/>
      </c>
    </row>
    <row r="7449" spans="1:8">
      <c r="A7449" s="48" t="str">
        <f>('ANNEXURE B &amp; C'!AX$3)</f>
        <v>440512</v>
      </c>
      <c r="B7449" s="2">
        <v>1088082</v>
      </c>
      <c r="C7449" s="2" t="s">
        <v>93</v>
      </c>
      <c r="D7449" s="20">
        <v>0</v>
      </c>
      <c r="E7449" s="20">
        <v>0</v>
      </c>
      <c r="F7449" s="38">
        <f>('ANNEXURE B &amp; C'!AX$106)</f>
        <v>0</v>
      </c>
      <c r="G7449" s="9" t="str">
        <f t="shared" si="232"/>
        <v/>
      </c>
      <c r="H7449" s="52" t="str">
        <f t="shared" si="233"/>
        <v/>
      </c>
    </row>
    <row r="7450" spans="1:8">
      <c r="A7450" s="48" t="str">
        <f>('ANNEXURE B &amp; C'!AX$3)</f>
        <v>440512</v>
      </c>
      <c r="B7450" s="2">
        <v>1088083</v>
      </c>
      <c r="C7450" s="2" t="s">
        <v>94</v>
      </c>
      <c r="D7450" s="20">
        <v>0</v>
      </c>
      <c r="E7450" s="20">
        <v>0</v>
      </c>
      <c r="F7450" s="38">
        <f>('ANNEXURE B &amp; C'!AX$107)</f>
        <v>0</v>
      </c>
      <c r="G7450" s="9" t="str">
        <f t="shared" si="232"/>
        <v/>
      </c>
      <c r="H7450" s="52" t="str">
        <f t="shared" si="233"/>
        <v/>
      </c>
    </row>
    <row r="7451" spans="1:8">
      <c r="A7451" s="48" t="str">
        <f>('ANNEXURE B &amp; C'!AX$3)</f>
        <v>440512</v>
      </c>
      <c r="B7451" s="2">
        <v>1088084</v>
      </c>
      <c r="C7451" s="2" t="s">
        <v>95</v>
      </c>
      <c r="D7451" s="20">
        <v>0</v>
      </c>
      <c r="E7451" s="20">
        <v>0</v>
      </c>
      <c r="F7451" s="38">
        <f>('ANNEXURE B &amp; C'!AX$108)</f>
        <v>0</v>
      </c>
      <c r="G7451" s="9" t="str">
        <f t="shared" si="232"/>
        <v/>
      </c>
      <c r="H7451" s="52" t="str">
        <f t="shared" si="233"/>
        <v/>
      </c>
    </row>
    <row r="7452" spans="1:8">
      <c r="A7452" s="48" t="str">
        <f>('ANNEXURE B &amp; C'!AX$3)</f>
        <v>440512</v>
      </c>
      <c r="B7452" s="2">
        <v>1088085</v>
      </c>
      <c r="C7452" s="2" t="s">
        <v>96</v>
      </c>
      <c r="D7452" s="20">
        <v>0</v>
      </c>
      <c r="E7452" s="20">
        <v>0</v>
      </c>
      <c r="F7452" s="38">
        <f>('ANNEXURE B &amp; C'!AX$109)</f>
        <v>0</v>
      </c>
      <c r="G7452" s="9" t="str">
        <f t="shared" si="232"/>
        <v/>
      </c>
      <c r="H7452" s="52" t="str">
        <f t="shared" si="233"/>
        <v/>
      </c>
    </row>
    <row r="7453" spans="1:8">
      <c r="A7453" s="48" t="str">
        <f>('ANNEXURE B &amp; C'!AX$3)</f>
        <v>440512</v>
      </c>
      <c r="B7453" s="2">
        <v>1088110</v>
      </c>
      <c r="C7453" s="2" t="s">
        <v>61</v>
      </c>
      <c r="D7453" s="20">
        <v>0</v>
      </c>
      <c r="E7453" s="20">
        <v>0</v>
      </c>
      <c r="F7453" s="38">
        <f>('ANNEXURE B &amp; C'!AX$110)</f>
        <v>0</v>
      </c>
      <c r="G7453" s="9" t="str">
        <f t="shared" si="232"/>
        <v/>
      </c>
      <c r="H7453" s="52" t="str">
        <f t="shared" si="233"/>
        <v/>
      </c>
    </row>
    <row r="7454" spans="1:8">
      <c r="A7454" s="48" t="str">
        <f>('ANNEXURE B &amp; C'!AX$3)</f>
        <v>440512</v>
      </c>
      <c r="B7454" s="2">
        <v>1088180</v>
      </c>
      <c r="C7454" s="2" t="s">
        <v>97</v>
      </c>
      <c r="D7454" s="20">
        <v>0</v>
      </c>
      <c r="E7454" s="20">
        <v>0</v>
      </c>
      <c r="F7454" s="38">
        <f>('ANNEXURE B &amp; C'!AX$111)</f>
        <v>0</v>
      </c>
      <c r="G7454" s="9" t="str">
        <f t="shared" si="232"/>
        <v/>
      </c>
      <c r="H7454" s="52" t="str">
        <f t="shared" si="233"/>
        <v/>
      </c>
    </row>
    <row r="7455" spans="1:8">
      <c r="A7455" s="48" t="str">
        <f>('ANNEXURE B &amp; C'!AX$3)</f>
        <v>440512</v>
      </c>
      <c r="B7455" s="3">
        <v>1088990</v>
      </c>
      <c r="C7455" s="3" t="s">
        <v>98</v>
      </c>
      <c r="D7455" s="39">
        <v>0</v>
      </c>
      <c r="E7455" s="39">
        <v>0</v>
      </c>
      <c r="F7455" s="39">
        <f>SUM(F7445:F7454)</f>
        <v>0</v>
      </c>
      <c r="G7455" s="9" t="str">
        <f t="shared" si="232"/>
        <v/>
      </c>
      <c r="H7455" s="52" t="str">
        <f t="shared" si="233"/>
        <v/>
      </c>
    </row>
    <row r="7456" spans="1:8">
      <c r="B7456" s="1"/>
      <c r="C7456" s="1"/>
      <c r="D7456" s="31"/>
      <c r="E7456" s="31"/>
      <c r="F7456" s="31"/>
      <c r="G7456" s="9" t="str">
        <f t="shared" si="232"/>
        <v/>
      </c>
      <c r="H7456" s="52" t="str">
        <f t="shared" si="233"/>
        <v/>
      </c>
    </row>
    <row r="7457" spans="1:8" ht="15.75" thickBot="1">
      <c r="A7457" s="48" t="str">
        <f>('ANNEXURE B &amp; C'!AX$3)</f>
        <v>440512</v>
      </c>
      <c r="B7457" s="4">
        <v>1089995</v>
      </c>
      <c r="C7457" s="4" t="s">
        <v>99</v>
      </c>
      <c r="D7457" s="40">
        <v>0</v>
      </c>
      <c r="E7457" s="40">
        <v>0</v>
      </c>
      <c r="F7457" s="40">
        <f>SUM(F7455+F7443)</f>
        <v>0</v>
      </c>
      <c r="G7457" s="9" t="str">
        <f t="shared" si="232"/>
        <v/>
      </c>
      <c r="H7457" s="52" t="str">
        <f t="shared" si="233"/>
        <v/>
      </c>
    </row>
    <row r="7458" spans="1:8" ht="15.75" thickTop="1">
      <c r="B7458" s="1"/>
      <c r="C7458" s="1"/>
      <c r="D7458" s="31"/>
      <c r="E7458" s="31"/>
      <c r="F7458" s="31"/>
      <c r="G7458" s="9" t="str">
        <f t="shared" si="232"/>
        <v/>
      </c>
      <c r="H7458" s="52" t="str">
        <f t="shared" si="233"/>
        <v/>
      </c>
    </row>
    <row r="7459" spans="1:8">
      <c r="A7459" s="48" t="str">
        <f>('ANNEXURE B &amp; C'!AX$3)</f>
        <v>440512</v>
      </c>
      <c r="B7459" s="1">
        <v>1100000</v>
      </c>
      <c r="C7459" s="1" t="s">
        <v>100</v>
      </c>
      <c r="D7459" s="31"/>
      <c r="E7459" s="31"/>
      <c r="F7459" s="31"/>
      <c r="G7459" s="9" t="str">
        <f t="shared" si="232"/>
        <v/>
      </c>
      <c r="H7459" s="52" t="str">
        <f t="shared" si="233"/>
        <v/>
      </c>
    </row>
    <row r="7460" spans="1:8">
      <c r="A7460" s="48" t="str">
        <f>('ANNEXURE B &amp; C'!AX$3)</f>
        <v>440512</v>
      </c>
      <c r="B7460" s="2">
        <v>1101200</v>
      </c>
      <c r="C7460" s="2" t="s">
        <v>101</v>
      </c>
      <c r="D7460" s="20">
        <v>0</v>
      </c>
      <c r="E7460" s="20">
        <v>0</v>
      </c>
      <c r="F7460" s="38">
        <f>('ANNEXURE B &amp; C'!AX$117)</f>
        <v>0</v>
      </c>
      <c r="G7460" s="9" t="str">
        <f t="shared" si="232"/>
        <v/>
      </c>
      <c r="H7460" s="52" t="str">
        <f t="shared" si="233"/>
        <v/>
      </c>
    </row>
    <row r="7461" spans="1:8">
      <c r="A7461" s="48" t="str">
        <f>('ANNEXURE B &amp; C'!AX$3)</f>
        <v>440512</v>
      </c>
      <c r="B7461" s="2">
        <v>1101201</v>
      </c>
      <c r="C7461" s="2" t="s">
        <v>102</v>
      </c>
      <c r="D7461" s="20">
        <v>0</v>
      </c>
      <c r="E7461" s="20">
        <v>0</v>
      </c>
      <c r="F7461" s="38">
        <f>('ANNEXURE B &amp; C'!AX$118)</f>
        <v>0</v>
      </c>
      <c r="G7461" s="9" t="str">
        <f t="shared" si="232"/>
        <v/>
      </c>
      <c r="H7461" s="52" t="str">
        <f t="shared" si="233"/>
        <v/>
      </c>
    </row>
    <row r="7462" spans="1:8">
      <c r="A7462" s="48" t="str">
        <f>('ANNEXURE B &amp; C'!AX$3)</f>
        <v>440512</v>
      </c>
      <c r="B7462" s="2">
        <v>1101203</v>
      </c>
      <c r="C7462" s="2" t="s">
        <v>103</v>
      </c>
      <c r="D7462" s="20">
        <v>0</v>
      </c>
      <c r="E7462" s="20">
        <v>0</v>
      </c>
      <c r="F7462" s="38">
        <f>('ANNEXURE B &amp; C'!AX$119)</f>
        <v>0</v>
      </c>
      <c r="G7462" s="9" t="str">
        <f t="shared" si="232"/>
        <v/>
      </c>
      <c r="H7462" s="52" t="str">
        <f t="shared" si="233"/>
        <v/>
      </c>
    </row>
    <row r="7463" spans="1:8">
      <c r="A7463" s="48" t="str">
        <f>('ANNEXURE B &amp; C'!AX$3)</f>
        <v>440512</v>
      </c>
      <c r="B7463" s="2">
        <v>1101204</v>
      </c>
      <c r="C7463" s="2" t="s">
        <v>104</v>
      </c>
      <c r="D7463" s="20">
        <v>0</v>
      </c>
      <c r="E7463" s="20">
        <v>0</v>
      </c>
      <c r="F7463" s="38">
        <f>('ANNEXURE B &amp; C'!AX$120)</f>
        <v>0</v>
      </c>
      <c r="G7463" s="9" t="str">
        <f t="shared" si="232"/>
        <v/>
      </c>
      <c r="H7463" s="52" t="str">
        <f t="shared" si="233"/>
        <v/>
      </c>
    </row>
    <row r="7464" spans="1:8" ht="15.75" thickBot="1">
      <c r="A7464" s="48" t="str">
        <f>('ANNEXURE B &amp; C'!AX$3)</f>
        <v>440512</v>
      </c>
      <c r="B7464" s="4">
        <v>1109995</v>
      </c>
      <c r="C7464" s="4" t="s">
        <v>105</v>
      </c>
      <c r="D7464" s="40">
        <v>0</v>
      </c>
      <c r="E7464" s="40">
        <v>0</v>
      </c>
      <c r="F7464" s="40">
        <f>SUM(F7460:F7463)</f>
        <v>0</v>
      </c>
      <c r="G7464" s="9" t="str">
        <f t="shared" si="232"/>
        <v/>
      </c>
      <c r="H7464" s="52" t="str">
        <f t="shared" si="233"/>
        <v/>
      </c>
    </row>
    <row r="7465" spans="1:8" ht="15.75" thickTop="1">
      <c r="B7465" s="1"/>
      <c r="C7465" s="1"/>
      <c r="D7465" s="31"/>
      <c r="E7465" s="31"/>
      <c r="F7465" s="31"/>
      <c r="G7465" s="9" t="str">
        <f t="shared" si="232"/>
        <v/>
      </c>
      <c r="H7465" s="52" t="str">
        <f t="shared" si="233"/>
        <v/>
      </c>
    </row>
    <row r="7466" spans="1:8">
      <c r="A7466" s="48" t="str">
        <f>('ANNEXURE B &amp; C'!AX$3)</f>
        <v>440512</v>
      </c>
      <c r="B7466" s="1">
        <v>1120000</v>
      </c>
      <c r="C7466" s="1" t="s">
        <v>106</v>
      </c>
      <c r="D7466" s="31"/>
      <c r="E7466" s="31"/>
      <c r="F7466" s="31"/>
      <c r="G7466" s="9" t="str">
        <f t="shared" si="232"/>
        <v/>
      </c>
      <c r="H7466" s="52" t="str">
        <f t="shared" si="233"/>
        <v/>
      </c>
    </row>
    <row r="7467" spans="1:8">
      <c r="A7467" s="48" t="str">
        <f>('ANNEXURE B &amp; C'!AX$3)</f>
        <v>440512</v>
      </c>
      <c r="B7467" s="2">
        <v>1120300</v>
      </c>
      <c r="C7467" s="2" t="s">
        <v>106</v>
      </c>
      <c r="D7467" s="20">
        <v>0</v>
      </c>
      <c r="E7467" s="20">
        <v>0</v>
      </c>
      <c r="F7467" s="38">
        <f>('ANNEXURE B &amp; C'!AX$124)</f>
        <v>0</v>
      </c>
      <c r="G7467" s="9" t="str">
        <f t="shared" si="232"/>
        <v/>
      </c>
      <c r="H7467" s="52" t="str">
        <f t="shared" si="233"/>
        <v/>
      </c>
    </row>
    <row r="7468" spans="1:8" ht="15.75" thickBot="1">
      <c r="A7468" s="48" t="str">
        <f>('ANNEXURE B &amp; C'!AX$3)</f>
        <v>440512</v>
      </c>
      <c r="B7468" s="4">
        <v>1129990</v>
      </c>
      <c r="C7468" s="4" t="s">
        <v>107</v>
      </c>
      <c r="D7468" s="40">
        <v>0</v>
      </c>
      <c r="E7468" s="40">
        <v>0</v>
      </c>
      <c r="F7468" s="40">
        <f>SUM(F7466:F7467)</f>
        <v>0</v>
      </c>
      <c r="G7468" s="9" t="str">
        <f t="shared" si="232"/>
        <v/>
      </c>
      <c r="H7468" s="52" t="str">
        <f t="shared" si="233"/>
        <v/>
      </c>
    </row>
    <row r="7469" spans="1:8" ht="15.75" thickTop="1">
      <c r="B7469" s="1"/>
      <c r="C7469" s="1"/>
      <c r="D7469" s="31"/>
      <c r="E7469" s="31"/>
      <c r="F7469" s="31"/>
      <c r="G7469" s="9" t="str">
        <f t="shared" si="232"/>
        <v/>
      </c>
      <c r="H7469" s="52" t="str">
        <f t="shared" si="233"/>
        <v/>
      </c>
    </row>
    <row r="7470" spans="1:8">
      <c r="A7470" s="48" t="str">
        <f>('ANNEXURE B &amp; C'!AX$3)</f>
        <v>440512</v>
      </c>
      <c r="B7470" s="1">
        <v>1130000</v>
      </c>
      <c r="C7470" s="1" t="s">
        <v>108</v>
      </c>
      <c r="D7470" s="31"/>
      <c r="E7470" s="31"/>
      <c r="F7470" s="31"/>
      <c r="G7470" s="9" t="str">
        <f t="shared" si="232"/>
        <v/>
      </c>
      <c r="H7470" s="52" t="str">
        <f t="shared" si="233"/>
        <v/>
      </c>
    </row>
    <row r="7471" spans="1:8">
      <c r="A7471" s="48" t="str">
        <f>('ANNEXURE B &amp; C'!AX$3)</f>
        <v>440512</v>
      </c>
      <c r="B7471" s="2">
        <v>1130200</v>
      </c>
      <c r="C7471" s="2" t="s">
        <v>109</v>
      </c>
      <c r="D7471" s="20">
        <v>0</v>
      </c>
      <c r="E7471" s="20">
        <v>0</v>
      </c>
      <c r="F7471" s="38">
        <f>('ANNEXURE B &amp; C'!AX$128)</f>
        <v>0</v>
      </c>
      <c r="G7471" s="9" t="str">
        <f t="shared" si="232"/>
        <v/>
      </c>
      <c r="H7471" s="52" t="str">
        <f t="shared" si="233"/>
        <v/>
      </c>
    </row>
    <row r="7472" spans="1:8">
      <c r="A7472" s="48" t="str">
        <f>('ANNEXURE B &amp; C'!AX$3)</f>
        <v>440512</v>
      </c>
      <c r="B7472" s="2">
        <v>1130201</v>
      </c>
      <c r="C7472" s="2" t="s">
        <v>110</v>
      </c>
      <c r="D7472" s="20">
        <v>0</v>
      </c>
      <c r="E7472" s="20">
        <v>0</v>
      </c>
      <c r="F7472" s="38">
        <f>('ANNEXURE B &amp; C'!AX$129)</f>
        <v>0</v>
      </c>
      <c r="G7472" s="9" t="str">
        <f t="shared" si="232"/>
        <v/>
      </c>
      <c r="H7472" s="52" t="str">
        <f t="shared" si="233"/>
        <v/>
      </c>
    </row>
    <row r="7473" spans="1:8" ht="15.75" thickBot="1">
      <c r="A7473" s="48" t="str">
        <f>('ANNEXURE B &amp; C'!AX$3)</f>
        <v>440512</v>
      </c>
      <c r="B7473" s="4">
        <v>1139995</v>
      </c>
      <c r="C7473" s="4" t="s">
        <v>111</v>
      </c>
      <c r="D7473" s="40">
        <v>0</v>
      </c>
      <c r="E7473" s="40">
        <v>0</v>
      </c>
      <c r="F7473" s="40">
        <f>SUM(F7470:F7472)</f>
        <v>0</v>
      </c>
      <c r="G7473" s="9" t="str">
        <f t="shared" si="232"/>
        <v/>
      </c>
      <c r="H7473" s="52" t="str">
        <f t="shared" si="233"/>
        <v/>
      </c>
    </row>
    <row r="7474" spans="1:8" ht="15.75" thickTop="1">
      <c r="B7474" s="1"/>
      <c r="C7474" s="1"/>
      <c r="D7474" s="31"/>
      <c r="E7474" s="31"/>
      <c r="F7474" s="31"/>
      <c r="G7474" s="9" t="str">
        <f t="shared" si="232"/>
        <v/>
      </c>
      <c r="H7474" s="52" t="str">
        <f t="shared" si="233"/>
        <v/>
      </c>
    </row>
    <row r="7475" spans="1:8" ht="15.75" thickBot="1">
      <c r="A7475" s="48" t="str">
        <f>('ANNEXURE B &amp; C'!AX$3)</f>
        <v>440512</v>
      </c>
      <c r="B7475" s="5">
        <v>1199998</v>
      </c>
      <c r="C7475" s="5" t="s">
        <v>112</v>
      </c>
      <c r="D7475" s="41">
        <v>0</v>
      </c>
      <c r="E7475" s="41">
        <v>0</v>
      </c>
      <c r="F7475" s="41">
        <f>SUM(F7473+F7468+F7464+F7457+F7385)</f>
        <v>0</v>
      </c>
      <c r="G7475" s="9" t="str">
        <f t="shared" si="232"/>
        <v/>
      </c>
      <c r="H7475" s="52" t="str">
        <f t="shared" si="233"/>
        <v/>
      </c>
    </row>
    <row r="7476" spans="1:8">
      <c r="B7476" s="1"/>
      <c r="C7476" s="1"/>
      <c r="D7476" s="31"/>
      <c r="E7476" s="31"/>
      <c r="F7476" s="31"/>
      <c r="G7476" s="9" t="str">
        <f t="shared" si="232"/>
        <v/>
      </c>
      <c r="H7476" s="52" t="str">
        <f t="shared" si="233"/>
        <v/>
      </c>
    </row>
    <row r="7477" spans="1:8">
      <c r="A7477" s="48" t="str">
        <f>('ANNEXURE B &amp; C'!AX$3)</f>
        <v>440512</v>
      </c>
      <c r="B7477" s="1">
        <v>2200000</v>
      </c>
      <c r="C7477" s="1" t="s">
        <v>113</v>
      </c>
      <c r="D7477" s="31"/>
      <c r="E7477" s="31"/>
      <c r="F7477" s="31"/>
      <c r="G7477" s="9" t="str">
        <f t="shared" si="232"/>
        <v/>
      </c>
      <c r="H7477" s="52" t="str">
        <f t="shared" si="233"/>
        <v/>
      </c>
    </row>
    <row r="7478" spans="1:8">
      <c r="B7478" s="1"/>
      <c r="C7478" s="1"/>
      <c r="D7478" s="31"/>
      <c r="E7478" s="31"/>
      <c r="F7478" s="31"/>
      <c r="G7478" s="9" t="str">
        <f t="shared" si="232"/>
        <v/>
      </c>
      <c r="H7478" s="52" t="str">
        <f t="shared" si="233"/>
        <v/>
      </c>
    </row>
    <row r="7479" spans="1:8">
      <c r="A7479" s="48" t="str">
        <f>('ANNEXURE B &amp; C'!AX$3)</f>
        <v>440512</v>
      </c>
      <c r="B7479" s="1">
        <v>2230000</v>
      </c>
      <c r="C7479" s="1" t="s">
        <v>114</v>
      </c>
      <c r="D7479" s="31"/>
      <c r="E7479" s="31"/>
      <c r="F7479" s="31"/>
      <c r="G7479" s="9" t="str">
        <f t="shared" si="232"/>
        <v/>
      </c>
      <c r="H7479" s="52" t="str">
        <f t="shared" si="233"/>
        <v/>
      </c>
    </row>
    <row r="7480" spans="1:8">
      <c r="A7480" s="48" t="str">
        <f>('ANNEXURE B &amp; C'!AX$3)</f>
        <v>440512</v>
      </c>
      <c r="B7480" s="2">
        <v>2231202</v>
      </c>
      <c r="C7480" s="2" t="s">
        <v>115</v>
      </c>
      <c r="D7480" s="20">
        <v>0</v>
      </c>
      <c r="E7480" s="20">
        <v>0</v>
      </c>
      <c r="F7480" s="38">
        <f>('ANNEXURE B &amp; C'!AX$137)</f>
        <v>0</v>
      </c>
      <c r="G7480" s="9" t="str">
        <f t="shared" si="232"/>
        <v/>
      </c>
      <c r="H7480" s="52" t="str">
        <f t="shared" si="233"/>
        <v/>
      </c>
    </row>
    <row r="7481" spans="1:8">
      <c r="A7481" s="48" t="str">
        <f>('ANNEXURE B &amp; C'!AX$3)</f>
        <v>440512</v>
      </c>
      <c r="B7481" s="2">
        <v>2231900</v>
      </c>
      <c r="C7481" s="2" t="s">
        <v>116</v>
      </c>
      <c r="D7481" s="20">
        <v>0</v>
      </c>
      <c r="E7481" s="20">
        <v>0</v>
      </c>
      <c r="F7481" s="38">
        <f>('ANNEXURE B &amp; C'!AX$138)</f>
        <v>0</v>
      </c>
      <c r="G7481" s="9" t="str">
        <f t="shared" si="232"/>
        <v/>
      </c>
      <c r="H7481" s="52" t="str">
        <f t="shared" si="233"/>
        <v/>
      </c>
    </row>
    <row r="7482" spans="1:8">
      <c r="A7482" s="48" t="str">
        <f>('ANNEXURE B &amp; C'!AX$3)</f>
        <v>440512</v>
      </c>
      <c r="B7482" s="3">
        <v>2239995</v>
      </c>
      <c r="C7482" s="3" t="s">
        <v>117</v>
      </c>
      <c r="D7482" s="39">
        <v>0</v>
      </c>
      <c r="E7482" s="39">
        <v>0</v>
      </c>
      <c r="F7482" s="39">
        <f>SUM(F7480:F7481)</f>
        <v>0</v>
      </c>
      <c r="G7482" s="9" t="str">
        <f t="shared" si="232"/>
        <v/>
      </c>
      <c r="H7482" s="52" t="str">
        <f t="shared" si="233"/>
        <v/>
      </c>
    </row>
    <row r="7483" spans="1:8">
      <c r="B7483" s="1"/>
      <c r="C7483" s="1"/>
      <c r="D7483" s="31"/>
      <c r="E7483" s="31"/>
      <c r="F7483" s="31"/>
      <c r="G7483" s="9" t="str">
        <f t="shared" si="232"/>
        <v/>
      </c>
      <c r="H7483" s="52" t="str">
        <f t="shared" si="233"/>
        <v/>
      </c>
    </row>
    <row r="7484" spans="1:8">
      <c r="A7484" s="48" t="str">
        <f>('ANNEXURE B &amp; C'!AX$3)</f>
        <v>440512</v>
      </c>
      <c r="B7484" s="1">
        <v>2240000</v>
      </c>
      <c r="C7484" s="1" t="s">
        <v>118</v>
      </c>
      <c r="D7484" s="31"/>
      <c r="E7484" s="31"/>
      <c r="F7484" s="31"/>
      <c r="G7484" s="9" t="str">
        <f t="shared" si="232"/>
        <v/>
      </c>
      <c r="H7484" s="52" t="str">
        <f t="shared" si="233"/>
        <v/>
      </c>
    </row>
    <row r="7485" spans="1:8">
      <c r="A7485" s="48" t="str">
        <f>('ANNEXURE B &amp; C'!AX$3)</f>
        <v>440512</v>
      </c>
      <c r="B7485" s="2">
        <v>2240001</v>
      </c>
      <c r="C7485" s="2" t="s">
        <v>119</v>
      </c>
      <c r="D7485" s="20">
        <v>0</v>
      </c>
      <c r="E7485" s="20">
        <v>0</v>
      </c>
      <c r="F7485" s="38">
        <f>('ANNEXURE B &amp; C'!AX$142)</f>
        <v>0</v>
      </c>
      <c r="G7485" s="9" t="str">
        <f t="shared" si="232"/>
        <v/>
      </c>
      <c r="H7485" s="52" t="str">
        <f t="shared" si="233"/>
        <v/>
      </c>
    </row>
    <row r="7486" spans="1:8">
      <c r="A7486" s="48" t="str">
        <f>('ANNEXURE B &amp; C'!AX$3)</f>
        <v>440512</v>
      </c>
      <c r="B7486" s="2">
        <v>2240002</v>
      </c>
      <c r="C7486" s="2" t="s">
        <v>120</v>
      </c>
      <c r="D7486" s="20">
        <v>0</v>
      </c>
      <c r="E7486" s="20">
        <v>0</v>
      </c>
      <c r="F7486" s="38">
        <f>('ANNEXURE B &amp; C'!AX$143)</f>
        <v>0</v>
      </c>
      <c r="G7486" s="9" t="str">
        <f t="shared" si="232"/>
        <v/>
      </c>
      <c r="H7486" s="52" t="str">
        <f t="shared" si="233"/>
        <v/>
      </c>
    </row>
    <row r="7487" spans="1:8">
      <c r="A7487" s="48" t="str">
        <f>('ANNEXURE B &amp; C'!AX$3)</f>
        <v>440512</v>
      </c>
      <c r="B7487" s="2">
        <v>2240400</v>
      </c>
      <c r="C7487" s="2" t="s">
        <v>121</v>
      </c>
      <c r="D7487" s="20">
        <v>0</v>
      </c>
      <c r="E7487" s="20">
        <v>0</v>
      </c>
      <c r="F7487" s="38">
        <f>('ANNEXURE B &amp; C'!AX$144)</f>
        <v>0</v>
      </c>
      <c r="G7487" s="9" t="str">
        <f t="shared" si="232"/>
        <v/>
      </c>
      <c r="H7487" s="52" t="str">
        <f t="shared" si="233"/>
        <v/>
      </c>
    </row>
    <row r="7488" spans="1:8">
      <c r="A7488" s="48" t="str">
        <f>('ANNEXURE B &amp; C'!AX$3)</f>
        <v>440512</v>
      </c>
      <c r="B7488" s="2">
        <v>2240500</v>
      </c>
      <c r="C7488" s="2" t="s">
        <v>122</v>
      </c>
      <c r="D7488" s="20">
        <v>0</v>
      </c>
      <c r="E7488" s="20">
        <v>0</v>
      </c>
      <c r="F7488" s="38">
        <f>('ANNEXURE B &amp; C'!AX$145)</f>
        <v>0</v>
      </c>
      <c r="G7488" s="9" t="str">
        <f t="shared" si="232"/>
        <v/>
      </c>
      <c r="H7488" s="52" t="str">
        <f t="shared" si="233"/>
        <v/>
      </c>
    </row>
    <row r="7489" spans="1:8">
      <c r="A7489" s="48" t="str">
        <f>('ANNEXURE B &amp; C'!AX$3)</f>
        <v>440512</v>
      </c>
      <c r="B7489" s="3">
        <v>2249995</v>
      </c>
      <c r="C7489" s="3" t="s">
        <v>123</v>
      </c>
      <c r="D7489" s="39">
        <v>0</v>
      </c>
      <c r="E7489" s="39">
        <v>0</v>
      </c>
      <c r="F7489" s="39">
        <f>SUM(F7485:F7488)</f>
        <v>0</v>
      </c>
      <c r="G7489" s="9" t="str">
        <f t="shared" si="232"/>
        <v/>
      </c>
      <c r="H7489" s="52" t="str">
        <f t="shared" si="233"/>
        <v/>
      </c>
    </row>
    <row r="7490" spans="1:8">
      <c r="B7490" s="1"/>
      <c r="C7490" s="1"/>
      <c r="D7490" s="31"/>
      <c r="E7490" s="31"/>
      <c r="F7490" s="31"/>
      <c r="G7490" s="9" t="str">
        <f t="shared" si="232"/>
        <v/>
      </c>
      <c r="H7490" s="52" t="str">
        <f t="shared" si="233"/>
        <v/>
      </c>
    </row>
    <row r="7491" spans="1:8">
      <c r="A7491" s="48" t="str">
        <f>('ANNEXURE B &amp; C'!AX$3)</f>
        <v>440512</v>
      </c>
      <c r="B7491" s="1">
        <v>2260000</v>
      </c>
      <c r="C7491" s="1" t="s">
        <v>124</v>
      </c>
      <c r="D7491" s="31"/>
      <c r="E7491" s="31"/>
      <c r="F7491" s="31"/>
      <c r="G7491" s="9" t="str">
        <f t="shared" si="232"/>
        <v/>
      </c>
      <c r="H7491" s="52" t="str">
        <f t="shared" si="233"/>
        <v/>
      </c>
    </row>
    <row r="7492" spans="1:8">
      <c r="A7492" s="48" t="str">
        <f>('ANNEXURE B &amp; C'!AX$3)</f>
        <v>440512</v>
      </c>
      <c r="B7492" s="2">
        <v>2260806</v>
      </c>
      <c r="C7492" s="2" t="s">
        <v>125</v>
      </c>
      <c r="D7492" s="20">
        <v>0</v>
      </c>
      <c r="E7492" s="20">
        <v>0</v>
      </c>
      <c r="F7492" s="38">
        <f>('ANNEXURE B &amp; C'!AX$149)</f>
        <v>0</v>
      </c>
      <c r="G7492" s="9" t="str">
        <f t="shared" si="232"/>
        <v/>
      </c>
      <c r="H7492" s="52" t="str">
        <f t="shared" si="233"/>
        <v/>
      </c>
    </row>
    <row r="7493" spans="1:8">
      <c r="A7493" s="48" t="str">
        <f>('ANNEXURE B &amp; C'!AX$3)</f>
        <v>440512</v>
      </c>
      <c r="B7493" s="2">
        <v>2260808</v>
      </c>
      <c r="C7493" s="2" t="s">
        <v>126</v>
      </c>
      <c r="D7493" s="20">
        <v>0</v>
      </c>
      <c r="E7493" s="20">
        <v>0</v>
      </c>
      <c r="F7493" s="38">
        <f>('ANNEXURE B &amp; C'!AX$150)</f>
        <v>0</v>
      </c>
      <c r="G7493" s="9" t="str">
        <f t="shared" si="232"/>
        <v/>
      </c>
      <c r="H7493" s="52" t="str">
        <f t="shared" si="233"/>
        <v/>
      </c>
    </row>
    <row r="7494" spans="1:8">
      <c r="A7494" s="48" t="str">
        <f>('ANNEXURE B &amp; C'!AX$3)</f>
        <v>440512</v>
      </c>
      <c r="B7494" s="2">
        <v>2260810</v>
      </c>
      <c r="C7494" s="2" t="s">
        <v>127</v>
      </c>
      <c r="D7494" s="20">
        <v>0</v>
      </c>
      <c r="E7494" s="20">
        <v>0</v>
      </c>
      <c r="F7494" s="38">
        <f>('ANNEXURE B &amp; C'!AX$151)</f>
        <v>0</v>
      </c>
      <c r="G7494" s="9" t="str">
        <f t="shared" si="232"/>
        <v/>
      </c>
      <c r="H7494" s="52" t="str">
        <f t="shared" si="233"/>
        <v/>
      </c>
    </row>
    <row r="7495" spans="1:8">
      <c r="A7495" s="48" t="str">
        <f>('ANNEXURE B &amp; C'!AX$3)</f>
        <v>440512</v>
      </c>
      <c r="B7495" s="3">
        <v>2269995</v>
      </c>
      <c r="C7495" s="3" t="s">
        <v>128</v>
      </c>
      <c r="D7495" s="39">
        <v>0</v>
      </c>
      <c r="E7495" s="39">
        <v>0</v>
      </c>
      <c r="F7495" s="39">
        <f>SUM(F7492:F7494)</f>
        <v>0</v>
      </c>
      <c r="G7495" s="9" t="str">
        <f t="shared" si="232"/>
        <v/>
      </c>
      <c r="H7495" s="52" t="str">
        <f t="shared" si="233"/>
        <v/>
      </c>
    </row>
    <row r="7496" spans="1:8">
      <c r="B7496" s="1"/>
      <c r="C7496" s="1"/>
      <c r="D7496" s="31"/>
      <c r="E7496" s="31"/>
      <c r="F7496" s="31"/>
      <c r="G7496" s="9" t="str">
        <f t="shared" si="232"/>
        <v/>
      </c>
      <c r="H7496" s="52" t="str">
        <f t="shared" si="233"/>
        <v/>
      </c>
    </row>
    <row r="7497" spans="1:8">
      <c r="A7497" s="48" t="str">
        <f>('ANNEXURE B &amp; C'!AX$3)</f>
        <v>440512</v>
      </c>
      <c r="B7497" s="1">
        <v>2270000</v>
      </c>
      <c r="C7497" s="1" t="s">
        <v>129</v>
      </c>
      <c r="D7497" s="31"/>
      <c r="E7497" s="31"/>
      <c r="F7497" s="31"/>
      <c r="G7497" s="9" t="str">
        <f t="shared" si="232"/>
        <v/>
      </c>
      <c r="H7497" s="52" t="str">
        <f t="shared" si="233"/>
        <v/>
      </c>
    </row>
    <row r="7498" spans="1:8">
      <c r="A7498" s="48" t="str">
        <f>('ANNEXURE B &amp; C'!AX$3)</f>
        <v>440512</v>
      </c>
      <c r="B7498" s="2">
        <v>2271701</v>
      </c>
      <c r="C7498" s="2" t="s">
        <v>130</v>
      </c>
      <c r="D7498" s="20">
        <v>0</v>
      </c>
      <c r="E7498" s="20">
        <v>0</v>
      </c>
      <c r="F7498" s="38">
        <f>('ANNEXURE B &amp; C'!AX$155)</f>
        <v>0</v>
      </c>
      <c r="G7498" s="9" t="str">
        <f t="shared" ref="G7498:G7561" si="234">IF(E7498&lt;0.01,"",IF(E7498&gt;F7498,"BUDGET ERROR - INSUFICIENT",""))</f>
        <v/>
      </c>
      <c r="H7498" s="52" t="str">
        <f t="shared" ref="H7498:H7561" si="235">IF(F7498&lt;0.1,"",IF(D7498=0,"NO ORIGINAL BUDGET",(F7498-D7498)/D7498))</f>
        <v/>
      </c>
    </row>
    <row r="7499" spans="1:8">
      <c r="A7499" s="48" t="str">
        <f>('ANNEXURE B &amp; C'!AX$3)</f>
        <v>440512</v>
      </c>
      <c r="B7499" s="2">
        <v>2271702</v>
      </c>
      <c r="C7499" s="2" t="s">
        <v>131</v>
      </c>
      <c r="D7499" s="20">
        <v>0</v>
      </c>
      <c r="E7499" s="20">
        <v>0</v>
      </c>
      <c r="F7499" s="38">
        <f>('ANNEXURE B &amp; C'!AX$156)</f>
        <v>0</v>
      </c>
      <c r="G7499" s="9" t="str">
        <f t="shared" si="234"/>
        <v/>
      </c>
      <c r="H7499" s="52" t="str">
        <f t="shared" si="235"/>
        <v/>
      </c>
    </row>
    <row r="7500" spans="1:8">
      <c r="A7500" s="48" t="str">
        <f>('ANNEXURE B &amp; C'!AX$3)</f>
        <v>440512</v>
      </c>
      <c r="B7500" s="2">
        <v>2271703</v>
      </c>
      <c r="C7500" s="2" t="s">
        <v>132</v>
      </c>
      <c r="D7500" s="20">
        <v>0</v>
      </c>
      <c r="E7500" s="20">
        <v>0</v>
      </c>
      <c r="F7500" s="38">
        <f>('ANNEXURE B &amp; C'!AX$157)</f>
        <v>0</v>
      </c>
      <c r="G7500" s="9" t="str">
        <f t="shared" si="234"/>
        <v/>
      </c>
      <c r="H7500" s="52" t="str">
        <f t="shared" si="235"/>
        <v/>
      </c>
    </row>
    <row r="7501" spans="1:8">
      <c r="A7501" s="48" t="str">
        <f>('ANNEXURE B &amp; C'!AX$3)</f>
        <v>440512</v>
      </c>
      <c r="B7501" s="2">
        <v>2271704</v>
      </c>
      <c r="C7501" s="2" t="s">
        <v>133</v>
      </c>
      <c r="D7501" s="20">
        <v>0</v>
      </c>
      <c r="E7501" s="20">
        <v>0</v>
      </c>
      <c r="F7501" s="38">
        <f>('ANNEXURE B &amp; C'!AX$158)</f>
        <v>0</v>
      </c>
      <c r="G7501" s="9" t="str">
        <f t="shared" si="234"/>
        <v/>
      </c>
      <c r="H7501" s="52" t="str">
        <f t="shared" si="235"/>
        <v/>
      </c>
    </row>
    <row r="7502" spans="1:8">
      <c r="A7502" s="48" t="str">
        <f>('ANNEXURE B &amp; C'!AX$3)</f>
        <v>440512</v>
      </c>
      <c r="B7502" s="3">
        <v>2279995</v>
      </c>
      <c r="C7502" s="3" t="s">
        <v>134</v>
      </c>
      <c r="D7502" s="35">
        <v>0</v>
      </c>
      <c r="E7502" s="35">
        <v>0</v>
      </c>
      <c r="F7502" s="35">
        <f>SUM(F7498:F7501)</f>
        <v>0</v>
      </c>
      <c r="G7502" s="9" t="str">
        <f t="shared" si="234"/>
        <v/>
      </c>
      <c r="H7502" s="52" t="str">
        <f t="shared" si="235"/>
        <v/>
      </c>
    </row>
    <row r="7503" spans="1:8">
      <c r="B7503" s="1"/>
      <c r="C7503" s="1"/>
      <c r="D7503" s="31"/>
      <c r="E7503" s="31"/>
      <c r="F7503" s="31"/>
      <c r="G7503" s="9" t="str">
        <f t="shared" si="234"/>
        <v/>
      </c>
      <c r="H7503" s="52" t="str">
        <f t="shared" si="235"/>
        <v/>
      </c>
    </row>
    <row r="7504" spans="1:8">
      <c r="A7504" s="48" t="str">
        <f>('ANNEXURE B &amp; C'!AX$3)</f>
        <v>440512</v>
      </c>
      <c r="B7504" s="1">
        <v>2280000</v>
      </c>
      <c r="C7504" s="1" t="s">
        <v>135</v>
      </c>
      <c r="D7504" s="31"/>
      <c r="E7504" s="31"/>
      <c r="F7504" s="31"/>
      <c r="G7504" s="9" t="str">
        <f t="shared" si="234"/>
        <v/>
      </c>
      <c r="H7504" s="52" t="str">
        <f t="shared" si="235"/>
        <v/>
      </c>
    </row>
    <row r="7505" spans="1:8">
      <c r="A7505" s="48" t="str">
        <f>('ANNEXURE B &amp; C'!AX$3)</f>
        <v>440512</v>
      </c>
      <c r="B7505" s="2">
        <v>2280001</v>
      </c>
      <c r="C7505" s="2" t="s">
        <v>136</v>
      </c>
      <c r="D7505" s="20">
        <v>0</v>
      </c>
      <c r="E7505" s="20">
        <v>0</v>
      </c>
      <c r="F7505" s="38">
        <f>('ANNEXURE B &amp; C'!AX$162)</f>
        <v>0</v>
      </c>
      <c r="G7505" s="9" t="str">
        <f t="shared" si="234"/>
        <v/>
      </c>
      <c r="H7505" s="52" t="str">
        <f t="shared" si="235"/>
        <v/>
      </c>
    </row>
    <row r="7506" spans="1:8">
      <c r="A7506" s="48" t="str">
        <f>('ANNEXURE B &amp; C'!AX$3)</f>
        <v>440512</v>
      </c>
      <c r="B7506" s="2">
        <v>2280002</v>
      </c>
      <c r="C7506" s="2" t="s">
        <v>137</v>
      </c>
      <c r="D7506" s="20">
        <v>0</v>
      </c>
      <c r="E7506" s="20">
        <v>0</v>
      </c>
      <c r="F7506" s="38">
        <f>('ANNEXURE B &amp; C'!AX$163)</f>
        <v>0</v>
      </c>
      <c r="G7506" s="9" t="str">
        <f t="shared" si="234"/>
        <v/>
      </c>
      <c r="H7506" s="52" t="str">
        <f t="shared" si="235"/>
        <v/>
      </c>
    </row>
    <row r="7507" spans="1:8">
      <c r="A7507" s="48" t="str">
        <f>('ANNEXURE B &amp; C'!AX$3)</f>
        <v>440512</v>
      </c>
      <c r="B7507" s="3">
        <v>2289995</v>
      </c>
      <c r="C7507" s="3" t="s">
        <v>138</v>
      </c>
      <c r="D7507" s="39">
        <v>0</v>
      </c>
      <c r="E7507" s="39">
        <v>0</v>
      </c>
      <c r="F7507" s="39">
        <f>SUM(F7505:F7506)</f>
        <v>0</v>
      </c>
      <c r="G7507" s="9" t="str">
        <f t="shared" si="234"/>
        <v/>
      </c>
      <c r="H7507" s="52" t="str">
        <f t="shared" si="235"/>
        <v/>
      </c>
    </row>
    <row r="7508" spans="1:8">
      <c r="B7508" s="1"/>
      <c r="C7508" s="1"/>
      <c r="D7508" s="31"/>
      <c r="E7508" s="31"/>
      <c r="F7508" s="31"/>
      <c r="G7508" s="9" t="str">
        <f t="shared" si="234"/>
        <v/>
      </c>
      <c r="H7508" s="52" t="str">
        <f t="shared" si="235"/>
        <v/>
      </c>
    </row>
    <row r="7509" spans="1:8">
      <c r="A7509" s="48" t="str">
        <f>('ANNEXURE B &amp; C'!AX$3)</f>
        <v>440512</v>
      </c>
      <c r="B7509" s="1">
        <v>2300000</v>
      </c>
      <c r="C7509" s="1" t="s">
        <v>139</v>
      </c>
      <c r="D7509" s="31"/>
      <c r="E7509" s="31"/>
      <c r="F7509" s="31"/>
      <c r="G7509" s="9" t="str">
        <f t="shared" si="234"/>
        <v/>
      </c>
      <c r="H7509" s="52" t="str">
        <f t="shared" si="235"/>
        <v/>
      </c>
    </row>
    <row r="7510" spans="1:8">
      <c r="A7510" s="48" t="str">
        <f>('ANNEXURE B &amp; C'!AX$3)</f>
        <v>440512</v>
      </c>
      <c r="B7510" s="2">
        <v>2300001</v>
      </c>
      <c r="C7510" s="2" t="s">
        <v>140</v>
      </c>
      <c r="D7510" s="20">
        <v>0</v>
      </c>
      <c r="E7510" s="20">
        <v>0</v>
      </c>
      <c r="F7510" s="38">
        <f>('ANNEXURE B &amp; C'!AX$167)</f>
        <v>0</v>
      </c>
      <c r="G7510" s="9" t="str">
        <f t="shared" si="234"/>
        <v/>
      </c>
      <c r="H7510" s="52" t="str">
        <f t="shared" si="235"/>
        <v/>
      </c>
    </row>
    <row r="7511" spans="1:8">
      <c r="A7511" s="48" t="str">
        <f>('ANNEXURE B &amp; C'!AX$3)</f>
        <v>440512</v>
      </c>
      <c r="B7511" s="2">
        <v>2300002</v>
      </c>
      <c r="C7511" s="2" t="s">
        <v>141</v>
      </c>
      <c r="D7511" s="20">
        <v>0</v>
      </c>
      <c r="E7511" s="20">
        <v>0</v>
      </c>
      <c r="F7511" s="38">
        <f>('ANNEXURE B &amp; C'!AX$168)</f>
        <v>0</v>
      </c>
      <c r="G7511" s="9" t="str">
        <f t="shared" si="234"/>
        <v/>
      </c>
      <c r="H7511" s="52" t="str">
        <f t="shared" si="235"/>
        <v/>
      </c>
    </row>
    <row r="7512" spans="1:8">
      <c r="A7512" s="48" t="str">
        <f>('ANNEXURE B &amp; C'!AX$3)</f>
        <v>440512</v>
      </c>
      <c r="B7512" s="2">
        <v>2300003</v>
      </c>
      <c r="C7512" s="2" t="s">
        <v>142</v>
      </c>
      <c r="D7512" s="20">
        <v>0</v>
      </c>
      <c r="E7512" s="20">
        <v>0</v>
      </c>
      <c r="F7512" s="38">
        <f>('ANNEXURE B &amp; C'!AX$169)</f>
        <v>0</v>
      </c>
      <c r="G7512" s="9" t="str">
        <f t="shared" si="234"/>
        <v/>
      </c>
      <c r="H7512" s="52" t="str">
        <f t="shared" si="235"/>
        <v/>
      </c>
    </row>
    <row r="7513" spans="1:8">
      <c r="A7513" s="48" t="str">
        <f>('ANNEXURE B &amp; C'!AX$3)</f>
        <v>440512</v>
      </c>
      <c r="B7513" s="2">
        <v>2300204</v>
      </c>
      <c r="C7513" s="2" t="s">
        <v>143</v>
      </c>
      <c r="D7513" s="20">
        <v>0</v>
      </c>
      <c r="E7513" s="20">
        <v>0</v>
      </c>
      <c r="F7513" s="38">
        <f>('ANNEXURE B &amp; C'!AX$170)</f>
        <v>0</v>
      </c>
      <c r="G7513" s="9" t="str">
        <f t="shared" si="234"/>
        <v/>
      </c>
      <c r="H7513" s="52" t="str">
        <f t="shared" si="235"/>
        <v/>
      </c>
    </row>
    <row r="7514" spans="1:8">
      <c r="A7514" s="48" t="str">
        <f>('ANNEXURE B &amp; C'!AX$3)</f>
        <v>440512</v>
      </c>
      <c r="B7514" s="2">
        <v>2300800</v>
      </c>
      <c r="C7514" s="2" t="s">
        <v>144</v>
      </c>
      <c r="D7514" s="20">
        <v>0</v>
      </c>
      <c r="E7514" s="20">
        <v>0</v>
      </c>
      <c r="F7514" s="38">
        <f>('ANNEXURE B &amp; C'!AX$171)</f>
        <v>0</v>
      </c>
      <c r="G7514" s="9" t="str">
        <f t="shared" si="234"/>
        <v/>
      </c>
      <c r="H7514" s="52" t="str">
        <f t="shared" si="235"/>
        <v/>
      </c>
    </row>
    <row r="7515" spans="1:8">
      <c r="A7515" s="48" t="str">
        <f>('ANNEXURE B &amp; C'!AX$3)</f>
        <v>440512</v>
      </c>
      <c r="B7515" s="2">
        <v>2300801</v>
      </c>
      <c r="C7515" s="2" t="s">
        <v>145</v>
      </c>
      <c r="D7515" s="20">
        <v>0</v>
      </c>
      <c r="E7515" s="20">
        <v>0</v>
      </c>
      <c r="F7515" s="38">
        <f>('ANNEXURE B &amp; C'!AX$172)</f>
        <v>0</v>
      </c>
      <c r="G7515" s="9" t="str">
        <f t="shared" si="234"/>
        <v/>
      </c>
      <c r="H7515" s="52" t="str">
        <f t="shared" si="235"/>
        <v/>
      </c>
    </row>
    <row r="7516" spans="1:8">
      <c r="A7516" s="48" t="str">
        <f>('ANNEXURE B &amp; C'!AX$3)</f>
        <v>440512</v>
      </c>
      <c r="B7516" s="2">
        <v>2300803</v>
      </c>
      <c r="C7516" s="2" t="s">
        <v>146</v>
      </c>
      <c r="D7516" s="20">
        <v>0</v>
      </c>
      <c r="E7516" s="20">
        <v>0</v>
      </c>
      <c r="F7516" s="38">
        <f>('ANNEXURE B &amp; C'!AX$173)</f>
        <v>0</v>
      </c>
      <c r="G7516" s="9" t="str">
        <f t="shared" si="234"/>
        <v/>
      </c>
      <c r="H7516" s="52" t="str">
        <f t="shared" si="235"/>
        <v/>
      </c>
    </row>
    <row r="7517" spans="1:8">
      <c r="A7517" s="48" t="str">
        <f>('ANNEXURE B &amp; C'!AX$3)</f>
        <v>440512</v>
      </c>
      <c r="B7517" s="2">
        <v>2301503</v>
      </c>
      <c r="C7517" s="2" t="s">
        <v>147</v>
      </c>
      <c r="D7517" s="20">
        <v>0</v>
      </c>
      <c r="E7517" s="20">
        <v>0</v>
      </c>
      <c r="F7517" s="38">
        <f>('ANNEXURE B &amp; C'!AX$174)</f>
        <v>0</v>
      </c>
      <c r="G7517" s="9" t="str">
        <f t="shared" si="234"/>
        <v/>
      </c>
      <c r="H7517" s="52" t="str">
        <f t="shared" si="235"/>
        <v/>
      </c>
    </row>
    <row r="7518" spans="1:8">
      <c r="A7518" s="48" t="str">
        <f>('ANNEXURE B &amp; C'!AX$3)</f>
        <v>440512</v>
      </c>
      <c r="B7518" s="2">
        <v>2301802</v>
      </c>
      <c r="C7518" s="2" t="s">
        <v>148</v>
      </c>
      <c r="D7518" s="20">
        <v>0</v>
      </c>
      <c r="E7518" s="20">
        <v>0</v>
      </c>
      <c r="F7518" s="38">
        <f>('ANNEXURE B &amp; C'!AX$175)</f>
        <v>0</v>
      </c>
      <c r="G7518" s="9" t="str">
        <f t="shared" si="234"/>
        <v/>
      </c>
      <c r="H7518" s="52" t="str">
        <f t="shared" si="235"/>
        <v/>
      </c>
    </row>
    <row r="7519" spans="1:8">
      <c r="A7519" s="48" t="str">
        <f>('ANNEXURE B &amp; C'!AX$3)</f>
        <v>440512</v>
      </c>
      <c r="B7519" s="2">
        <v>2301803</v>
      </c>
      <c r="C7519" s="2" t="s">
        <v>149</v>
      </c>
      <c r="D7519" s="20">
        <v>0</v>
      </c>
      <c r="E7519" s="20">
        <v>0</v>
      </c>
      <c r="F7519" s="38">
        <f>('ANNEXURE B &amp; C'!AX$176)</f>
        <v>0</v>
      </c>
      <c r="G7519" s="9" t="str">
        <f t="shared" si="234"/>
        <v/>
      </c>
      <c r="H7519" s="52" t="str">
        <f t="shared" si="235"/>
        <v/>
      </c>
    </row>
    <row r="7520" spans="1:8">
      <c r="A7520" s="48" t="str">
        <f>('ANNEXURE B &amp; C'!AX$3)</f>
        <v>440512</v>
      </c>
      <c r="B7520" s="2">
        <v>2301900</v>
      </c>
      <c r="C7520" s="2" t="s">
        <v>150</v>
      </c>
      <c r="D7520" s="20">
        <v>0</v>
      </c>
      <c r="E7520" s="20">
        <v>0</v>
      </c>
      <c r="F7520" s="38">
        <f>('ANNEXURE B &amp; C'!AX$177)</f>
        <v>0</v>
      </c>
      <c r="G7520" s="9" t="str">
        <f t="shared" si="234"/>
        <v/>
      </c>
      <c r="H7520" s="52" t="str">
        <f t="shared" si="235"/>
        <v/>
      </c>
    </row>
    <row r="7521" spans="1:8">
      <c r="A7521" s="48" t="str">
        <f>('ANNEXURE B &amp; C'!AX$3)</f>
        <v>440512</v>
      </c>
      <c r="B7521" s="2">
        <v>2301901</v>
      </c>
      <c r="C7521" s="2" t="s">
        <v>151</v>
      </c>
      <c r="D7521" s="20">
        <v>0</v>
      </c>
      <c r="E7521" s="20">
        <v>0</v>
      </c>
      <c r="F7521" s="38">
        <f>('ANNEXURE B &amp; C'!AX$178)</f>
        <v>0</v>
      </c>
      <c r="G7521" s="9" t="str">
        <f t="shared" si="234"/>
        <v/>
      </c>
      <c r="H7521" s="52" t="str">
        <f t="shared" si="235"/>
        <v/>
      </c>
    </row>
    <row r="7522" spans="1:8">
      <c r="A7522" s="48" t="str">
        <f>('ANNEXURE B &amp; C'!AX$3)</f>
        <v>440512</v>
      </c>
      <c r="B7522" s="3">
        <v>2309995</v>
      </c>
      <c r="C7522" s="3" t="s">
        <v>152</v>
      </c>
      <c r="D7522" s="39">
        <v>0</v>
      </c>
      <c r="E7522" s="39">
        <v>0</v>
      </c>
      <c r="F7522" s="39">
        <f>SUM(F7510:F7521)</f>
        <v>0</v>
      </c>
      <c r="G7522" s="9" t="str">
        <f t="shared" si="234"/>
        <v/>
      </c>
      <c r="H7522" s="52" t="str">
        <f t="shared" si="235"/>
        <v/>
      </c>
    </row>
    <row r="7523" spans="1:8">
      <c r="B7523" s="1"/>
      <c r="C7523" s="1"/>
      <c r="D7523" s="31"/>
      <c r="E7523" s="31"/>
      <c r="F7523" s="31"/>
      <c r="G7523" s="9" t="str">
        <f t="shared" si="234"/>
        <v/>
      </c>
      <c r="H7523" s="52" t="str">
        <f t="shared" si="235"/>
        <v/>
      </c>
    </row>
    <row r="7524" spans="1:8" ht="15.75" thickBot="1">
      <c r="A7524" s="48" t="str">
        <f>('ANNEXURE B &amp; C'!AX$3)</f>
        <v>440512</v>
      </c>
      <c r="B7524" s="4">
        <v>2359997</v>
      </c>
      <c r="C7524" s="4" t="s">
        <v>153</v>
      </c>
      <c r="D7524" s="40">
        <v>0</v>
      </c>
      <c r="E7524" s="40">
        <v>0</v>
      </c>
      <c r="F7524" s="40">
        <f>SUM(F7522+F7507+F7502+F7495+F7489+F7482)</f>
        <v>0</v>
      </c>
      <c r="G7524" s="9" t="str">
        <f t="shared" si="234"/>
        <v/>
      </c>
      <c r="H7524" s="52" t="str">
        <f t="shared" si="235"/>
        <v/>
      </c>
    </row>
    <row r="7525" spans="1:8" ht="15.75" thickTop="1">
      <c r="B7525" s="1"/>
      <c r="C7525" s="1"/>
      <c r="D7525" s="31"/>
      <c r="E7525" s="31"/>
      <c r="F7525" s="31"/>
      <c r="G7525" s="9" t="str">
        <f t="shared" si="234"/>
        <v/>
      </c>
      <c r="H7525" s="52" t="str">
        <f t="shared" si="235"/>
        <v/>
      </c>
    </row>
    <row r="7526" spans="1:8" ht="15.75" thickBot="1">
      <c r="A7526" s="48" t="str">
        <f>('ANNEXURE B &amp; C'!AX$3)</f>
        <v>440512</v>
      </c>
      <c r="B7526" s="5">
        <v>2379995</v>
      </c>
      <c r="C7526" s="5" t="s">
        <v>154</v>
      </c>
      <c r="D7526" s="41">
        <v>0</v>
      </c>
      <c r="E7526" s="41">
        <v>0</v>
      </c>
      <c r="F7526" s="41">
        <f>SUM(F7524)</f>
        <v>0</v>
      </c>
      <c r="G7526" s="9" t="str">
        <f t="shared" si="234"/>
        <v/>
      </c>
      <c r="H7526" s="52" t="str">
        <f t="shared" si="235"/>
        <v/>
      </c>
    </row>
    <row r="7527" spans="1:8">
      <c r="B7527" s="1"/>
      <c r="C7527" s="1"/>
      <c r="D7527" s="31"/>
      <c r="E7527" s="31"/>
      <c r="F7527" s="31"/>
      <c r="G7527" s="9" t="str">
        <f t="shared" si="234"/>
        <v/>
      </c>
      <c r="H7527" s="52" t="str">
        <f t="shared" si="235"/>
        <v/>
      </c>
    </row>
    <row r="7528" spans="1:8" ht="15.75" thickBot="1">
      <c r="A7528" s="48" t="str">
        <f>('ANNEXURE B &amp; C'!AX$3)</f>
        <v>440512</v>
      </c>
      <c r="B7528" s="5">
        <v>2459998</v>
      </c>
      <c r="C7528" s="5" t="s">
        <v>155</v>
      </c>
      <c r="D7528" s="41">
        <v>0</v>
      </c>
      <c r="E7528" s="41">
        <v>0</v>
      </c>
      <c r="F7528" s="41">
        <f>SUM(F7526)</f>
        <v>0</v>
      </c>
      <c r="G7528" s="9" t="str">
        <f t="shared" si="234"/>
        <v/>
      </c>
      <c r="H7528" s="52" t="str">
        <f t="shared" si="235"/>
        <v/>
      </c>
    </row>
    <row r="7529" spans="1:8">
      <c r="B7529" s="1"/>
      <c r="C7529" s="1"/>
      <c r="D7529" s="31"/>
      <c r="E7529" s="31"/>
      <c r="F7529" s="31"/>
      <c r="G7529" s="9" t="str">
        <f t="shared" si="234"/>
        <v/>
      </c>
      <c r="H7529" s="52" t="str">
        <f t="shared" si="235"/>
        <v/>
      </c>
    </row>
    <row r="7530" spans="1:8">
      <c r="A7530" s="48" t="str">
        <f>('ANNEXURE B &amp; C'!AX$3)</f>
        <v>440512</v>
      </c>
      <c r="B7530" s="1">
        <v>3010000</v>
      </c>
      <c r="C7530" s="1" t="s">
        <v>156</v>
      </c>
      <c r="D7530" s="31"/>
      <c r="E7530" s="31"/>
      <c r="F7530" s="31"/>
      <c r="G7530" s="9" t="str">
        <f t="shared" si="234"/>
        <v/>
      </c>
      <c r="H7530" s="52" t="str">
        <f t="shared" si="235"/>
        <v/>
      </c>
    </row>
    <row r="7531" spans="1:8">
      <c r="A7531" s="48" t="str">
        <f>('ANNEXURE B &amp; C'!AX$3)</f>
        <v>440512</v>
      </c>
      <c r="B7531" s="2">
        <v>3010001</v>
      </c>
      <c r="C7531" s="2" t="s">
        <v>112</v>
      </c>
      <c r="D7531" s="38">
        <v>0</v>
      </c>
      <c r="E7531" s="38">
        <v>0</v>
      </c>
      <c r="F7531" s="38">
        <f>('ANNEXURE B &amp; C'!AX$188)</f>
        <v>0</v>
      </c>
      <c r="G7531" s="9" t="str">
        <f t="shared" si="234"/>
        <v/>
      </c>
      <c r="H7531" s="52" t="str">
        <f t="shared" si="235"/>
        <v/>
      </c>
    </row>
    <row r="7532" spans="1:8">
      <c r="A7532" s="48" t="str">
        <f>('ANNEXURE B &amp; C'!AX$3)</f>
        <v>440512</v>
      </c>
      <c r="B7532" s="2">
        <v>3010002</v>
      </c>
      <c r="C7532" s="2" t="s">
        <v>155</v>
      </c>
      <c r="D7532" s="38">
        <v>0</v>
      </c>
      <c r="E7532" s="38">
        <v>0</v>
      </c>
      <c r="F7532" s="38">
        <f>('ANNEXURE B &amp; C'!AX$189)</f>
        <v>0</v>
      </c>
      <c r="G7532" s="9" t="str">
        <f t="shared" si="234"/>
        <v/>
      </c>
      <c r="H7532" s="52" t="str">
        <f t="shared" si="235"/>
        <v/>
      </c>
    </row>
    <row r="7533" spans="1:8">
      <c r="A7533" s="48" t="str">
        <f>('ANNEXURE B &amp; C'!AX$3)</f>
        <v>440512</v>
      </c>
      <c r="B7533" s="2"/>
      <c r="C7533" s="1" t="s">
        <v>338</v>
      </c>
      <c r="D7533" s="39"/>
      <c r="E7533" s="39"/>
      <c r="F7533" s="39">
        <f>('ANNEXURE B &amp; C'!AX$190)</f>
        <v>0</v>
      </c>
      <c r="G7533" s="9" t="str">
        <f t="shared" si="234"/>
        <v/>
      </c>
      <c r="H7533" s="52" t="str">
        <f t="shared" si="235"/>
        <v/>
      </c>
    </row>
    <row r="7534" spans="1:8" ht="15.75" thickBot="1">
      <c r="A7534" s="48" t="str">
        <f>('ANNEXURE B &amp; C'!AX$3)</f>
        <v>440512</v>
      </c>
      <c r="B7534" s="5">
        <v>3019995</v>
      </c>
      <c r="C7534" s="5" t="s">
        <v>339</v>
      </c>
      <c r="D7534" s="37">
        <v>0</v>
      </c>
      <c r="E7534" s="37">
        <v>0</v>
      </c>
      <c r="F7534" s="37">
        <f>('ANNEXURE B &amp; C'!AX$191)</f>
        <v>0</v>
      </c>
      <c r="G7534" s="9" t="str">
        <f t="shared" si="234"/>
        <v/>
      </c>
      <c r="H7534" s="52" t="str">
        <f t="shared" si="235"/>
        <v/>
      </c>
    </row>
    <row r="7535" spans="1:8">
      <c r="B7535" s="1"/>
      <c r="C7535" s="1"/>
      <c r="D7535" s="31"/>
      <c r="E7535" s="31"/>
      <c r="F7535" s="31"/>
      <c r="G7535" s="9" t="str">
        <f t="shared" si="234"/>
        <v/>
      </c>
      <c r="H7535" s="52" t="str">
        <f t="shared" si="235"/>
        <v/>
      </c>
    </row>
    <row r="7536" spans="1:8">
      <c r="A7536" s="48" t="str">
        <f>('ANNEXURE B &amp; C'!AX$3)</f>
        <v>440512</v>
      </c>
      <c r="B7536" s="1">
        <v>4030000</v>
      </c>
      <c r="C7536" s="1" t="s">
        <v>157</v>
      </c>
      <c r="D7536" s="31"/>
      <c r="E7536" s="31"/>
      <c r="F7536" s="31"/>
      <c r="G7536" s="9" t="str">
        <f t="shared" si="234"/>
        <v/>
      </c>
      <c r="H7536" s="52" t="str">
        <f t="shared" si="235"/>
        <v/>
      </c>
    </row>
    <row r="7537" spans="1:8">
      <c r="A7537" s="48" t="str">
        <f>('ANNEXURE B &amp; C'!AX$3)</f>
        <v>440512</v>
      </c>
      <c r="B7537" s="2">
        <v>4030001</v>
      </c>
      <c r="C7537" s="2" t="s">
        <v>158</v>
      </c>
      <c r="D7537" s="20">
        <v>0</v>
      </c>
      <c r="E7537" s="20">
        <v>0</v>
      </c>
      <c r="F7537" s="38">
        <f>('ANNEXURE B &amp; C'!AX$194)</f>
        <v>0</v>
      </c>
      <c r="G7537" s="9" t="str">
        <f t="shared" si="234"/>
        <v/>
      </c>
      <c r="H7537" s="52" t="str">
        <f t="shared" si="235"/>
        <v/>
      </c>
    </row>
    <row r="7538" spans="1:8">
      <c r="A7538" s="48" t="str">
        <f>('ANNEXURE B &amp; C'!AX$3)</f>
        <v>440512</v>
      </c>
      <c r="B7538" s="2">
        <v>4030002</v>
      </c>
      <c r="C7538" s="2" t="s">
        <v>159</v>
      </c>
      <c r="D7538" s="20">
        <v>0</v>
      </c>
      <c r="E7538" s="20">
        <v>0</v>
      </c>
      <c r="F7538" s="38">
        <f>('ANNEXURE B &amp; C'!AX$195)</f>
        <v>0</v>
      </c>
      <c r="G7538" s="9" t="str">
        <f t="shared" si="234"/>
        <v/>
      </c>
      <c r="H7538" s="52" t="str">
        <f t="shared" si="235"/>
        <v/>
      </c>
    </row>
    <row r="7539" spans="1:8">
      <c r="A7539" s="48" t="str">
        <f>('ANNEXURE B &amp; C'!AX$3)</f>
        <v>440512</v>
      </c>
      <c r="B7539" s="2">
        <v>4030003</v>
      </c>
      <c r="C7539" s="2" t="s">
        <v>160</v>
      </c>
      <c r="D7539" s="20">
        <v>0</v>
      </c>
      <c r="E7539" s="20">
        <v>0</v>
      </c>
      <c r="F7539" s="38">
        <f>('ANNEXURE B &amp; C'!AX$196)</f>
        <v>0</v>
      </c>
      <c r="G7539" s="9" t="str">
        <f t="shared" si="234"/>
        <v/>
      </c>
      <c r="H7539" s="52" t="str">
        <f t="shared" si="235"/>
        <v/>
      </c>
    </row>
    <row r="7540" spans="1:8">
      <c r="A7540" s="48" t="str">
        <f>('ANNEXURE B &amp; C'!AX$3)</f>
        <v>440512</v>
      </c>
      <c r="B7540" s="2">
        <v>4030004</v>
      </c>
      <c r="C7540" s="2" t="s">
        <v>161</v>
      </c>
      <c r="D7540" s="20">
        <v>0</v>
      </c>
      <c r="E7540" s="20">
        <v>0</v>
      </c>
      <c r="F7540" s="38">
        <f>('ANNEXURE B &amp; C'!AX$197)</f>
        <v>0</v>
      </c>
      <c r="G7540" s="9" t="str">
        <f t="shared" si="234"/>
        <v/>
      </c>
      <c r="H7540" s="52" t="str">
        <f t="shared" si="235"/>
        <v/>
      </c>
    </row>
    <row r="7541" spans="1:8">
      <c r="A7541" s="48" t="str">
        <f>('ANNEXURE B &amp; C'!AX$3)</f>
        <v>440512</v>
      </c>
      <c r="B7541" s="2">
        <v>4030005</v>
      </c>
      <c r="C7541" s="2" t="s">
        <v>162</v>
      </c>
      <c r="D7541" s="20">
        <v>0</v>
      </c>
      <c r="E7541" s="20">
        <v>0</v>
      </c>
      <c r="F7541" s="38">
        <f>('ANNEXURE B &amp; C'!AX$198)</f>
        <v>0</v>
      </c>
      <c r="G7541" s="9" t="str">
        <f t="shared" si="234"/>
        <v/>
      </c>
      <c r="H7541" s="52" t="str">
        <f t="shared" si="235"/>
        <v/>
      </c>
    </row>
    <row r="7542" spans="1:8" ht="15.75" thickBot="1">
      <c r="A7542" s="48" t="str">
        <f>('ANNEXURE B &amp; C'!AX$3)</f>
        <v>440512</v>
      </c>
      <c r="B7542" s="3">
        <v>4039995</v>
      </c>
      <c r="C7542" s="3" t="s">
        <v>163</v>
      </c>
      <c r="D7542" s="42">
        <v>0</v>
      </c>
      <c r="E7542" s="36">
        <v>0</v>
      </c>
      <c r="F7542" s="43">
        <f>SUM(F7537:F7541)</f>
        <v>0</v>
      </c>
      <c r="G7542" s="9" t="str">
        <f t="shared" si="234"/>
        <v/>
      </c>
      <c r="H7542" s="52" t="str">
        <f t="shared" si="235"/>
        <v/>
      </c>
    </row>
    <row r="7543" spans="1:8" ht="15.75" thickTop="1">
      <c r="B7543" s="2"/>
      <c r="C7543" s="2"/>
      <c r="D7543" s="32"/>
      <c r="E7543" s="32"/>
      <c r="G7543" s="9" t="str">
        <f t="shared" si="234"/>
        <v/>
      </c>
      <c r="H7543" s="52" t="str">
        <f t="shared" si="235"/>
        <v/>
      </c>
    </row>
    <row r="7544" spans="1:8">
      <c r="A7544" s="48" t="str">
        <f>('ANNEXURE B &amp; C'!AX$3)</f>
        <v>440512</v>
      </c>
      <c r="B7544" s="1">
        <v>4030000</v>
      </c>
      <c r="C7544" s="1" t="s">
        <v>164</v>
      </c>
      <c r="D7544" s="31"/>
      <c r="E7544" s="31"/>
      <c r="F7544" s="31"/>
      <c r="G7544" s="9" t="str">
        <f t="shared" si="234"/>
        <v/>
      </c>
      <c r="H7544" s="52" t="str">
        <f t="shared" si="235"/>
        <v/>
      </c>
    </row>
    <row r="7545" spans="1:8">
      <c r="A7545" s="48" t="str">
        <f>('ANNEXURE B &amp; C'!AX$3)</f>
        <v>440512</v>
      </c>
      <c r="B7545" s="2">
        <v>4031001</v>
      </c>
      <c r="C7545" s="2" t="s">
        <v>158</v>
      </c>
      <c r="D7545" s="20">
        <v>0</v>
      </c>
      <c r="E7545" s="20">
        <v>0</v>
      </c>
      <c r="F7545" s="38">
        <f>('ANNEXURE B &amp; C'!AX$202)</f>
        <v>0</v>
      </c>
      <c r="G7545" s="9" t="str">
        <f t="shared" si="234"/>
        <v/>
      </c>
      <c r="H7545" s="52" t="str">
        <f t="shared" si="235"/>
        <v/>
      </c>
    </row>
    <row r="7546" spans="1:8">
      <c r="A7546" s="48" t="str">
        <f>('ANNEXURE B &amp; C'!AX$3)</f>
        <v>440512</v>
      </c>
      <c r="B7546" s="2">
        <v>4031002</v>
      </c>
      <c r="C7546" s="2" t="s">
        <v>159</v>
      </c>
      <c r="D7546" s="20">
        <v>0</v>
      </c>
      <c r="E7546" s="20">
        <v>0</v>
      </c>
      <c r="F7546" s="38">
        <f>('ANNEXURE B &amp; C'!AX$203)</f>
        <v>0</v>
      </c>
      <c r="G7546" s="9" t="str">
        <f t="shared" si="234"/>
        <v/>
      </c>
      <c r="H7546" s="52" t="str">
        <f t="shared" si="235"/>
        <v/>
      </c>
    </row>
    <row r="7547" spans="1:8">
      <c r="A7547" s="48" t="str">
        <f>('ANNEXURE B &amp; C'!AX$3)</f>
        <v>440512</v>
      </c>
      <c r="B7547" s="2">
        <v>4031003</v>
      </c>
      <c r="C7547" s="2" t="s">
        <v>160</v>
      </c>
      <c r="D7547" s="20">
        <v>0</v>
      </c>
      <c r="E7547" s="20">
        <v>0</v>
      </c>
      <c r="F7547" s="38">
        <f>('ANNEXURE B &amp; C'!AX$204)</f>
        <v>0</v>
      </c>
      <c r="G7547" s="9" t="str">
        <f t="shared" si="234"/>
        <v/>
      </c>
      <c r="H7547" s="52" t="str">
        <f t="shared" si="235"/>
        <v/>
      </c>
    </row>
    <row r="7548" spans="1:8">
      <c r="A7548" s="48" t="str">
        <f>('ANNEXURE B &amp; C'!AX$3)</f>
        <v>440512</v>
      </c>
      <c r="B7548" s="2">
        <v>4031004</v>
      </c>
      <c r="C7548" s="2" t="s">
        <v>161</v>
      </c>
      <c r="D7548" s="20">
        <v>0</v>
      </c>
      <c r="E7548" s="20">
        <v>0</v>
      </c>
      <c r="F7548" s="38">
        <f>('ANNEXURE B &amp; C'!AX$205)</f>
        <v>0</v>
      </c>
      <c r="G7548" s="9" t="str">
        <f t="shared" si="234"/>
        <v/>
      </c>
      <c r="H7548" s="52" t="str">
        <f t="shared" si="235"/>
        <v/>
      </c>
    </row>
    <row r="7549" spans="1:8">
      <c r="A7549" s="48" t="str">
        <f>('ANNEXURE B &amp; C'!AX$3)</f>
        <v>440512</v>
      </c>
      <c r="B7549" s="2">
        <v>4031005</v>
      </c>
      <c r="C7549" s="2" t="s">
        <v>162</v>
      </c>
      <c r="D7549" s="20">
        <v>0</v>
      </c>
      <c r="E7549" s="20">
        <v>0</v>
      </c>
      <c r="F7549" s="38">
        <f>('ANNEXURE B &amp; C'!AX$206)</f>
        <v>0</v>
      </c>
      <c r="G7549" s="9" t="str">
        <f t="shared" si="234"/>
        <v/>
      </c>
      <c r="H7549" s="52" t="str">
        <f t="shared" si="235"/>
        <v/>
      </c>
    </row>
    <row r="7550" spans="1:8">
      <c r="A7550" s="48" t="str">
        <f>('ANNEXURE B &amp; C'!AX$3)</f>
        <v>440512</v>
      </c>
      <c r="B7550" s="3">
        <v>4039995</v>
      </c>
      <c r="C7550" s="3" t="s">
        <v>165</v>
      </c>
      <c r="D7550" s="39">
        <v>0</v>
      </c>
      <c r="E7550" s="39">
        <v>0</v>
      </c>
      <c r="F7550" s="39">
        <f>SUM(F7545:F7549)</f>
        <v>0</v>
      </c>
      <c r="G7550" s="9" t="str">
        <f t="shared" si="234"/>
        <v/>
      </c>
      <c r="H7550" s="52" t="str">
        <f t="shared" si="235"/>
        <v/>
      </c>
    </row>
    <row r="7551" spans="1:8">
      <c r="B7551" s="2"/>
      <c r="C7551" s="2"/>
      <c r="D7551" s="32"/>
      <c r="E7551" s="32"/>
      <c r="G7551" s="9" t="str">
        <f t="shared" si="234"/>
        <v/>
      </c>
      <c r="H7551" s="52" t="str">
        <f t="shared" si="235"/>
        <v/>
      </c>
    </row>
    <row r="7552" spans="1:8" ht="15.75" thickBot="1">
      <c r="A7552" s="48" t="str">
        <f>('ANNEXURE B &amp; C'!AX$3)</f>
        <v>440512</v>
      </c>
      <c r="B7552" s="5">
        <v>4039995</v>
      </c>
      <c r="C7552" s="5" t="s">
        <v>166</v>
      </c>
      <c r="D7552" s="41">
        <v>0</v>
      </c>
      <c r="E7552" s="41">
        <v>0</v>
      </c>
      <c r="F7552" s="41">
        <f>SUM(F7550+F7542)</f>
        <v>0</v>
      </c>
      <c r="G7552" s="9" t="str">
        <f t="shared" si="234"/>
        <v/>
      </c>
      <c r="H7552" s="52" t="str">
        <f t="shared" si="235"/>
        <v/>
      </c>
    </row>
    <row r="7553" spans="1:8">
      <c r="G7553" s="9" t="str">
        <f t="shared" si="234"/>
        <v/>
      </c>
      <c r="H7553" s="52" t="str">
        <f t="shared" si="235"/>
        <v/>
      </c>
    </row>
    <row r="7554" spans="1:8">
      <c r="A7554" s="48" t="str">
        <f>('ANNEXURE B &amp; C'!AY$3)</f>
        <v>440513</v>
      </c>
      <c r="B7554" s="1">
        <v>1000000</v>
      </c>
      <c r="C7554" s="1" t="s">
        <v>0</v>
      </c>
      <c r="D7554" s="31"/>
      <c r="E7554" s="31"/>
      <c r="G7554" s="9" t="str">
        <f t="shared" si="234"/>
        <v/>
      </c>
      <c r="H7554" s="52" t="str">
        <f t="shared" si="235"/>
        <v/>
      </c>
    </row>
    <row r="7555" spans="1:8">
      <c r="B7555" s="1"/>
      <c r="C7555" s="1"/>
      <c r="D7555" s="31"/>
      <c r="E7555" s="31"/>
      <c r="G7555" s="9" t="str">
        <f t="shared" si="234"/>
        <v/>
      </c>
      <c r="H7555" s="52" t="str">
        <f t="shared" si="235"/>
        <v/>
      </c>
    </row>
    <row r="7556" spans="1:8">
      <c r="A7556" s="48" t="str">
        <f>('ANNEXURE B &amp; C'!AY$3)</f>
        <v>440513</v>
      </c>
      <c r="B7556" s="1">
        <v>1020000</v>
      </c>
      <c r="C7556" s="1" t="s">
        <v>2</v>
      </c>
      <c r="D7556" s="31"/>
      <c r="E7556" s="31"/>
      <c r="F7556" s="31"/>
      <c r="G7556" s="9" t="str">
        <f t="shared" si="234"/>
        <v/>
      </c>
      <c r="H7556" s="52" t="str">
        <f t="shared" si="235"/>
        <v/>
      </c>
    </row>
    <row r="7557" spans="1:8">
      <c r="A7557" s="48" t="str">
        <f>('ANNEXURE B &amp; C'!AY$3)</f>
        <v>440513</v>
      </c>
      <c r="B7557" s="2">
        <v>1020001</v>
      </c>
      <c r="C7557" s="2" t="s">
        <v>3</v>
      </c>
      <c r="D7557" s="20">
        <v>0</v>
      </c>
      <c r="E7557" s="20">
        <v>0</v>
      </c>
      <c r="F7557" s="38">
        <f>('ANNEXURE B &amp; C'!AY$10)</f>
        <v>0</v>
      </c>
      <c r="G7557" s="9" t="str">
        <f t="shared" si="234"/>
        <v/>
      </c>
      <c r="H7557" s="52" t="str">
        <f t="shared" si="235"/>
        <v/>
      </c>
    </row>
    <row r="7558" spans="1:8">
      <c r="A7558" s="48" t="str">
        <f>('ANNEXURE B &amp; C'!AY$3)</f>
        <v>440513</v>
      </c>
      <c r="B7558" s="2">
        <v>1020002</v>
      </c>
      <c r="C7558" s="2" t="s">
        <v>4</v>
      </c>
      <c r="D7558" s="20">
        <v>0</v>
      </c>
      <c r="E7558" s="20">
        <v>0</v>
      </c>
      <c r="F7558" s="38">
        <f>('ANNEXURE B &amp; C'!AY$11)</f>
        <v>0</v>
      </c>
      <c r="G7558" s="9" t="str">
        <f t="shared" si="234"/>
        <v/>
      </c>
      <c r="H7558" s="52" t="str">
        <f t="shared" si="235"/>
        <v/>
      </c>
    </row>
    <row r="7559" spans="1:8">
      <c r="A7559" s="48" t="str">
        <f>('ANNEXURE B &amp; C'!AY$3)</f>
        <v>440513</v>
      </c>
      <c r="B7559" s="2">
        <v>1020004</v>
      </c>
      <c r="C7559" s="2" t="s">
        <v>5</v>
      </c>
      <c r="D7559" s="20">
        <v>0</v>
      </c>
      <c r="E7559" s="20">
        <v>0</v>
      </c>
      <c r="F7559" s="38">
        <f>('ANNEXURE B &amp; C'!AY$12)</f>
        <v>0</v>
      </c>
      <c r="G7559" s="9" t="str">
        <f t="shared" si="234"/>
        <v/>
      </c>
      <c r="H7559" s="52" t="str">
        <f t="shared" si="235"/>
        <v/>
      </c>
    </row>
    <row r="7560" spans="1:8">
      <c r="A7560" s="48" t="str">
        <f>('ANNEXURE B &amp; C'!AY$3)</f>
        <v>440513</v>
      </c>
      <c r="B7560" s="2">
        <v>1020005</v>
      </c>
      <c r="C7560" s="2" t="s">
        <v>6</v>
      </c>
      <c r="D7560" s="20">
        <v>0</v>
      </c>
      <c r="E7560" s="20">
        <v>0</v>
      </c>
      <c r="F7560" s="38">
        <f>('ANNEXURE B &amp; C'!AY$13)</f>
        <v>0</v>
      </c>
      <c r="G7560" s="9" t="str">
        <f t="shared" si="234"/>
        <v/>
      </c>
      <c r="H7560" s="52" t="str">
        <f t="shared" si="235"/>
        <v/>
      </c>
    </row>
    <row r="7561" spans="1:8">
      <c r="A7561" s="48" t="str">
        <f>('ANNEXURE B &amp; C'!AY$3)</f>
        <v>440513</v>
      </c>
      <c r="B7561" s="2">
        <v>1020006</v>
      </c>
      <c r="C7561" s="2" t="s">
        <v>7</v>
      </c>
      <c r="D7561" s="20">
        <v>0</v>
      </c>
      <c r="E7561" s="20">
        <v>0</v>
      </c>
      <c r="F7561" s="38">
        <f>('ANNEXURE B &amp; C'!AY$14)</f>
        <v>0</v>
      </c>
      <c r="G7561" s="9" t="str">
        <f t="shared" si="234"/>
        <v/>
      </c>
      <c r="H7561" s="52" t="str">
        <f t="shared" si="235"/>
        <v/>
      </c>
    </row>
    <row r="7562" spans="1:8">
      <c r="A7562" s="48" t="str">
        <f>('ANNEXURE B &amp; C'!AY$3)</f>
        <v>440513</v>
      </c>
      <c r="B7562" s="2">
        <v>1020007</v>
      </c>
      <c r="C7562" s="2" t="s">
        <v>8</v>
      </c>
      <c r="D7562" s="20">
        <v>0</v>
      </c>
      <c r="E7562" s="20">
        <v>0</v>
      </c>
      <c r="F7562" s="38">
        <f>('ANNEXURE B &amp; C'!AY$15)</f>
        <v>0</v>
      </c>
      <c r="G7562" s="9" t="str">
        <f t="shared" ref="G7562:G7625" si="236">IF(E7562&lt;0.01,"",IF(E7562&gt;F7562,"BUDGET ERROR - INSUFICIENT",""))</f>
        <v/>
      </c>
      <c r="H7562" s="52" t="str">
        <f t="shared" ref="H7562:H7625" si="237">IF(F7562&lt;0.1,"",IF(D7562=0,"NO ORIGINAL BUDGET",(F7562-D7562)/D7562))</f>
        <v/>
      </c>
    </row>
    <row r="7563" spans="1:8">
      <c r="A7563" s="48" t="str">
        <f>('ANNEXURE B &amp; C'!AY$3)</f>
        <v>440513</v>
      </c>
      <c r="B7563" s="2">
        <v>1020009</v>
      </c>
      <c r="C7563" s="2" t="s">
        <v>9</v>
      </c>
      <c r="D7563" s="20">
        <v>0</v>
      </c>
      <c r="E7563" s="20">
        <v>0</v>
      </c>
      <c r="F7563" s="38">
        <f>('ANNEXURE B &amp; C'!AY$16)</f>
        <v>0</v>
      </c>
      <c r="G7563" s="9" t="str">
        <f t="shared" si="236"/>
        <v/>
      </c>
      <c r="H7563" s="52" t="str">
        <f t="shared" si="237"/>
        <v/>
      </c>
    </row>
    <row r="7564" spans="1:8">
      <c r="A7564" s="48" t="str">
        <f>('ANNEXURE B &amp; C'!AY$3)</f>
        <v>440513</v>
      </c>
      <c r="B7564" s="2">
        <v>1020010</v>
      </c>
      <c r="C7564" s="2" t="s">
        <v>10</v>
      </c>
      <c r="D7564" s="20">
        <v>0</v>
      </c>
      <c r="E7564" s="20">
        <v>0</v>
      </c>
      <c r="F7564" s="38">
        <f>('ANNEXURE B &amp; C'!AY$17)</f>
        <v>0</v>
      </c>
      <c r="G7564" s="9" t="str">
        <f t="shared" si="236"/>
        <v/>
      </c>
      <c r="H7564" s="52" t="str">
        <f t="shared" si="237"/>
        <v/>
      </c>
    </row>
    <row r="7565" spans="1:8">
      <c r="A7565" s="48" t="str">
        <f>('ANNEXURE B &amp; C'!AY$3)</f>
        <v>440513</v>
      </c>
      <c r="B7565" s="2">
        <v>1020011</v>
      </c>
      <c r="C7565" s="2" t="s">
        <v>11</v>
      </c>
      <c r="D7565" s="20">
        <v>0</v>
      </c>
      <c r="E7565" s="20">
        <v>0</v>
      </c>
      <c r="F7565" s="38">
        <f>('ANNEXURE B &amp; C'!AY$18)</f>
        <v>0</v>
      </c>
      <c r="G7565" s="9" t="str">
        <f t="shared" si="236"/>
        <v/>
      </c>
      <c r="H7565" s="52" t="str">
        <f t="shared" si="237"/>
        <v/>
      </c>
    </row>
    <row r="7566" spans="1:8">
      <c r="A7566" s="48" t="str">
        <f>('ANNEXURE B &amp; C'!AY$3)</f>
        <v>440513</v>
      </c>
      <c r="B7566" s="2">
        <v>1020012</v>
      </c>
      <c r="C7566" s="2" t="s">
        <v>12</v>
      </c>
      <c r="D7566" s="20">
        <v>0</v>
      </c>
      <c r="E7566" s="20">
        <v>0</v>
      </c>
      <c r="F7566" s="38">
        <f>('ANNEXURE B &amp; C'!AY$19)</f>
        <v>0</v>
      </c>
      <c r="G7566" s="9" t="str">
        <f t="shared" si="236"/>
        <v/>
      </c>
      <c r="H7566" s="52" t="str">
        <f t="shared" si="237"/>
        <v/>
      </c>
    </row>
    <row r="7567" spans="1:8">
      <c r="A7567" s="48" t="str">
        <f>('ANNEXURE B &amp; C'!AY$3)</f>
        <v>440513</v>
      </c>
      <c r="B7567" s="2">
        <v>1020013</v>
      </c>
      <c r="C7567" s="2" t="s">
        <v>13</v>
      </c>
      <c r="D7567" s="20">
        <v>0</v>
      </c>
      <c r="E7567" s="20">
        <v>0</v>
      </c>
      <c r="F7567" s="38">
        <f>('ANNEXURE B &amp; C'!AY$20)</f>
        <v>0</v>
      </c>
      <c r="G7567" s="9" t="str">
        <f t="shared" si="236"/>
        <v/>
      </c>
      <c r="H7567" s="52" t="str">
        <f t="shared" si="237"/>
        <v/>
      </c>
    </row>
    <row r="7568" spans="1:8">
      <c r="A7568" s="48" t="str">
        <f>('ANNEXURE B &amp; C'!AY$3)</f>
        <v>440513</v>
      </c>
      <c r="B7568" s="2">
        <v>1020014</v>
      </c>
      <c r="C7568" s="2" t="s">
        <v>14</v>
      </c>
      <c r="D7568" s="20">
        <v>0</v>
      </c>
      <c r="E7568" s="20">
        <v>0</v>
      </c>
      <c r="F7568" s="38">
        <f>('ANNEXURE B &amp; C'!AY$21)</f>
        <v>0</v>
      </c>
      <c r="G7568" s="9" t="str">
        <f t="shared" si="236"/>
        <v/>
      </c>
      <c r="H7568" s="52" t="str">
        <f t="shared" si="237"/>
        <v/>
      </c>
    </row>
    <row r="7569" spans="1:8" ht="15.75" thickBot="1">
      <c r="A7569" s="48" t="str">
        <f>('ANNEXURE B &amp; C'!AY$3)</f>
        <v>440513</v>
      </c>
      <c r="B7569" s="3">
        <v>1029990</v>
      </c>
      <c r="C7569" s="3" t="s">
        <v>15</v>
      </c>
      <c r="D7569" s="41">
        <v>0</v>
      </c>
      <c r="E7569" s="41">
        <v>0</v>
      </c>
      <c r="F7569" s="41">
        <f>SUM(F7557:F7568)</f>
        <v>0</v>
      </c>
      <c r="G7569" s="9" t="str">
        <f t="shared" si="236"/>
        <v/>
      </c>
      <c r="H7569" s="52" t="str">
        <f t="shared" si="237"/>
        <v/>
      </c>
    </row>
    <row r="7570" spans="1:8">
      <c r="B7570" s="1"/>
      <c r="C7570" s="1"/>
      <c r="D7570" s="31"/>
      <c r="E7570" s="31"/>
      <c r="F7570" s="31"/>
      <c r="G7570" s="9" t="str">
        <f t="shared" si="236"/>
        <v/>
      </c>
      <c r="H7570" s="52" t="str">
        <f t="shared" si="237"/>
        <v/>
      </c>
    </row>
    <row r="7571" spans="1:8">
      <c r="A7571" s="48" t="str">
        <f>('ANNEXURE B &amp; C'!AY$3)</f>
        <v>440513</v>
      </c>
      <c r="B7571" s="1">
        <v>1030000</v>
      </c>
      <c r="C7571" s="1" t="s">
        <v>16</v>
      </c>
      <c r="D7571" s="31"/>
      <c r="E7571" s="31"/>
      <c r="F7571" s="31"/>
      <c r="G7571" s="9" t="str">
        <f t="shared" si="236"/>
        <v/>
      </c>
      <c r="H7571" s="52" t="str">
        <f t="shared" si="237"/>
        <v/>
      </c>
    </row>
    <row r="7572" spans="1:8">
      <c r="A7572" s="48" t="str">
        <f>('ANNEXURE B &amp; C'!AY$3)</f>
        <v>440513</v>
      </c>
      <c r="B7572" s="2">
        <v>1030001</v>
      </c>
      <c r="C7572" s="2" t="s">
        <v>17</v>
      </c>
      <c r="D7572" s="20">
        <v>0</v>
      </c>
      <c r="E7572" s="20">
        <v>0</v>
      </c>
      <c r="F7572" s="38">
        <f>('ANNEXURE B &amp; C'!AY$25)</f>
        <v>0</v>
      </c>
      <c r="G7572" s="9" t="str">
        <f t="shared" si="236"/>
        <v/>
      </c>
      <c r="H7572" s="52" t="str">
        <f t="shared" si="237"/>
        <v/>
      </c>
    </row>
    <row r="7573" spans="1:8">
      <c r="A7573" s="48" t="str">
        <f>('ANNEXURE B &amp; C'!AY$3)</f>
        <v>440513</v>
      </c>
      <c r="B7573" s="2">
        <v>1030002</v>
      </c>
      <c r="C7573" s="2" t="s">
        <v>18</v>
      </c>
      <c r="D7573" s="20">
        <v>0</v>
      </c>
      <c r="E7573" s="20">
        <v>0</v>
      </c>
      <c r="F7573" s="38">
        <f>('ANNEXURE B &amp; C'!AY$26)</f>
        <v>0</v>
      </c>
      <c r="G7573" s="9" t="str">
        <f t="shared" si="236"/>
        <v/>
      </c>
      <c r="H7573" s="52" t="str">
        <f t="shared" si="237"/>
        <v/>
      </c>
    </row>
    <row r="7574" spans="1:8">
      <c r="A7574" s="48" t="str">
        <f>('ANNEXURE B &amp; C'!AY$3)</f>
        <v>440513</v>
      </c>
      <c r="B7574" s="2">
        <v>1030003</v>
      </c>
      <c r="C7574" s="2" t="s">
        <v>19</v>
      </c>
      <c r="D7574" s="20">
        <v>0</v>
      </c>
      <c r="E7574" s="20">
        <v>0</v>
      </c>
      <c r="F7574" s="38">
        <f>('ANNEXURE B &amp; C'!AY$27)</f>
        <v>0</v>
      </c>
      <c r="G7574" s="9" t="str">
        <f t="shared" si="236"/>
        <v/>
      </c>
      <c r="H7574" s="52" t="str">
        <f t="shared" si="237"/>
        <v/>
      </c>
    </row>
    <row r="7575" spans="1:8">
      <c r="A7575" s="48" t="str">
        <f>('ANNEXURE B &amp; C'!AY$3)</f>
        <v>440513</v>
      </c>
      <c r="B7575" s="2">
        <v>1030004</v>
      </c>
      <c r="C7575" s="2" t="s">
        <v>20</v>
      </c>
      <c r="D7575" s="20">
        <v>0</v>
      </c>
      <c r="E7575" s="20">
        <v>0</v>
      </c>
      <c r="F7575" s="38">
        <f>('ANNEXURE B &amp; C'!AY$28)</f>
        <v>0</v>
      </c>
      <c r="G7575" s="9" t="str">
        <f t="shared" si="236"/>
        <v/>
      </c>
      <c r="H7575" s="52" t="str">
        <f t="shared" si="237"/>
        <v/>
      </c>
    </row>
    <row r="7576" spans="1:8">
      <c r="A7576" s="48" t="str">
        <f>('ANNEXURE B &amp; C'!AY$3)</f>
        <v>440513</v>
      </c>
      <c r="B7576" s="3">
        <v>1039990</v>
      </c>
      <c r="C7576" s="3" t="s">
        <v>21</v>
      </c>
      <c r="D7576" s="39">
        <v>0</v>
      </c>
      <c r="E7576" s="39">
        <v>0</v>
      </c>
      <c r="F7576" s="39">
        <f>SUM(F7572:F7575)</f>
        <v>0</v>
      </c>
      <c r="G7576" s="9" t="str">
        <f t="shared" si="236"/>
        <v/>
      </c>
      <c r="H7576" s="52" t="str">
        <f t="shared" si="237"/>
        <v/>
      </c>
    </row>
    <row r="7577" spans="1:8">
      <c r="B7577" s="1"/>
      <c r="C7577" s="1"/>
      <c r="D7577" s="31"/>
      <c r="E7577" s="31"/>
      <c r="F7577" s="31"/>
      <c r="G7577" s="9" t="str">
        <f t="shared" si="236"/>
        <v/>
      </c>
      <c r="H7577" s="52" t="str">
        <f t="shared" si="237"/>
        <v/>
      </c>
    </row>
    <row r="7578" spans="1:8">
      <c r="A7578" s="48" t="str">
        <f>('ANNEXURE B &amp; C'!AY$3)</f>
        <v>440513</v>
      </c>
      <c r="B7578" s="1">
        <v>1040000</v>
      </c>
      <c r="C7578" s="1" t="s">
        <v>22</v>
      </c>
      <c r="D7578" s="31"/>
      <c r="E7578" s="31"/>
      <c r="F7578" s="31"/>
      <c r="G7578" s="9" t="str">
        <f t="shared" si="236"/>
        <v/>
      </c>
      <c r="H7578" s="52" t="str">
        <f t="shared" si="237"/>
        <v/>
      </c>
    </row>
    <row r="7579" spans="1:8">
      <c r="A7579" s="48" t="str">
        <f>('ANNEXURE B &amp; C'!AY$3)</f>
        <v>440513</v>
      </c>
      <c r="B7579" s="2">
        <v>1040001</v>
      </c>
      <c r="C7579" s="2" t="s">
        <v>23</v>
      </c>
      <c r="D7579" s="20">
        <v>0</v>
      </c>
      <c r="E7579" s="20">
        <v>0</v>
      </c>
      <c r="F7579" s="38">
        <f>('ANNEXURE B &amp; C'!AY$32)</f>
        <v>0</v>
      </c>
      <c r="G7579" s="9" t="str">
        <f t="shared" si="236"/>
        <v/>
      </c>
      <c r="H7579" s="52" t="str">
        <f t="shared" si="237"/>
        <v/>
      </c>
    </row>
    <row r="7580" spans="1:8">
      <c r="A7580" s="48" t="str">
        <f>('ANNEXURE B &amp; C'!AY$3)</f>
        <v>440513</v>
      </c>
      <c r="B7580" s="2">
        <v>1040002</v>
      </c>
      <c r="C7580" s="2" t="s">
        <v>24</v>
      </c>
      <c r="D7580" s="20">
        <v>0</v>
      </c>
      <c r="E7580" s="20">
        <v>0</v>
      </c>
      <c r="F7580" s="38">
        <f>('ANNEXURE B &amp; C'!AY$33)</f>
        <v>0</v>
      </c>
      <c r="G7580" s="9" t="str">
        <f t="shared" si="236"/>
        <v/>
      </c>
      <c r="H7580" s="52" t="str">
        <f t="shared" si="237"/>
        <v/>
      </c>
    </row>
    <row r="7581" spans="1:8">
      <c r="A7581" s="48" t="str">
        <f>('ANNEXURE B &amp; C'!AY$3)</f>
        <v>440513</v>
      </c>
      <c r="B7581" s="2">
        <v>1040003</v>
      </c>
      <c r="C7581" s="2" t="s">
        <v>25</v>
      </c>
      <c r="D7581" s="20">
        <v>0</v>
      </c>
      <c r="E7581" s="20">
        <v>0</v>
      </c>
      <c r="F7581" s="38">
        <f>('ANNEXURE B &amp; C'!AY$34)</f>
        <v>0</v>
      </c>
      <c r="G7581" s="9" t="str">
        <f t="shared" si="236"/>
        <v/>
      </c>
      <c r="H7581" s="52" t="str">
        <f t="shared" si="237"/>
        <v/>
      </c>
    </row>
    <row r="7582" spans="1:8">
      <c r="A7582" s="48" t="str">
        <f>('ANNEXURE B &amp; C'!AY$3)</f>
        <v>440513</v>
      </c>
      <c r="B7582" s="2">
        <v>1040004</v>
      </c>
      <c r="C7582" s="2" t="s">
        <v>26</v>
      </c>
      <c r="D7582" s="20">
        <v>0</v>
      </c>
      <c r="E7582" s="20">
        <v>0</v>
      </c>
      <c r="F7582" s="38">
        <f>('ANNEXURE B &amp; C'!AY$35)</f>
        <v>0</v>
      </c>
      <c r="G7582" s="9" t="str">
        <f t="shared" si="236"/>
        <v/>
      </c>
      <c r="H7582" s="52" t="str">
        <f t="shared" si="237"/>
        <v/>
      </c>
    </row>
    <row r="7583" spans="1:8">
      <c r="A7583" s="48" t="str">
        <f>('ANNEXURE B &amp; C'!AY$3)</f>
        <v>440513</v>
      </c>
      <c r="B7583" s="2">
        <v>1040005</v>
      </c>
      <c r="C7583" s="2" t="s">
        <v>27</v>
      </c>
      <c r="D7583" s="20">
        <v>0</v>
      </c>
      <c r="E7583" s="20">
        <v>0</v>
      </c>
      <c r="F7583" s="38">
        <f>('ANNEXURE B &amp; C'!AY$36)</f>
        <v>0</v>
      </c>
      <c r="G7583" s="9" t="str">
        <f t="shared" si="236"/>
        <v/>
      </c>
      <c r="H7583" s="52" t="str">
        <f t="shared" si="237"/>
        <v/>
      </c>
    </row>
    <row r="7584" spans="1:8">
      <c r="A7584" s="48" t="str">
        <f>('ANNEXURE B &amp; C'!AY$3)</f>
        <v>440513</v>
      </c>
      <c r="B7584" s="2">
        <v>1040006</v>
      </c>
      <c r="C7584" s="2" t="s">
        <v>28</v>
      </c>
      <c r="D7584" s="20">
        <v>0</v>
      </c>
      <c r="E7584" s="20">
        <v>0</v>
      </c>
      <c r="F7584" s="38">
        <f>('ANNEXURE B &amp; C'!AY$37)</f>
        <v>0</v>
      </c>
      <c r="G7584" s="9" t="str">
        <f t="shared" si="236"/>
        <v/>
      </c>
      <c r="H7584" s="52" t="str">
        <f t="shared" si="237"/>
        <v/>
      </c>
    </row>
    <row r="7585" spans="1:8">
      <c r="A7585" s="48" t="str">
        <f>('ANNEXURE B &amp; C'!AY$3)</f>
        <v>440513</v>
      </c>
      <c r="B7585" s="2">
        <v>1040007</v>
      </c>
      <c r="C7585" s="2" t="s">
        <v>29</v>
      </c>
      <c r="D7585" s="20">
        <v>0</v>
      </c>
      <c r="E7585" s="20">
        <v>0</v>
      </c>
      <c r="F7585" s="38">
        <f>('ANNEXURE B &amp; C'!AY$38)</f>
        <v>0</v>
      </c>
      <c r="G7585" s="9" t="str">
        <f t="shared" si="236"/>
        <v/>
      </c>
      <c r="H7585" s="52" t="str">
        <f t="shared" si="237"/>
        <v/>
      </c>
    </row>
    <row r="7586" spans="1:8">
      <c r="A7586" s="48" t="str">
        <f>('ANNEXURE B &amp; C'!AY$3)</f>
        <v>440513</v>
      </c>
      <c r="B7586" s="2">
        <v>1040008</v>
      </c>
      <c r="C7586" s="2" t="s">
        <v>30</v>
      </c>
      <c r="D7586" s="20">
        <v>0</v>
      </c>
      <c r="E7586" s="20">
        <v>0</v>
      </c>
      <c r="F7586" s="38">
        <f>('ANNEXURE B &amp; C'!AY$39)</f>
        <v>0</v>
      </c>
      <c r="G7586" s="9" t="str">
        <f t="shared" si="236"/>
        <v/>
      </c>
      <c r="H7586" s="52" t="str">
        <f t="shared" si="237"/>
        <v/>
      </c>
    </row>
    <row r="7587" spans="1:8">
      <c r="A7587" s="48" t="str">
        <f>('ANNEXURE B &amp; C'!AY$3)</f>
        <v>440513</v>
      </c>
      <c r="B7587" s="3">
        <v>1049990</v>
      </c>
      <c r="C7587" s="3" t="s">
        <v>31</v>
      </c>
      <c r="D7587" s="39">
        <v>0</v>
      </c>
      <c r="E7587" s="39">
        <v>0</v>
      </c>
      <c r="F7587" s="39">
        <f>SUM(F7579:F7586)</f>
        <v>0</v>
      </c>
      <c r="G7587" s="9" t="str">
        <f t="shared" si="236"/>
        <v/>
      </c>
      <c r="H7587" s="52" t="str">
        <f t="shared" si="237"/>
        <v/>
      </c>
    </row>
    <row r="7588" spans="1:8">
      <c r="B7588" s="1"/>
      <c r="C7588" s="1"/>
      <c r="D7588" s="31"/>
      <c r="E7588" s="31"/>
      <c r="F7588" s="31"/>
      <c r="G7588" s="9" t="str">
        <f t="shared" si="236"/>
        <v/>
      </c>
      <c r="H7588" s="52" t="str">
        <f t="shared" si="237"/>
        <v/>
      </c>
    </row>
    <row r="7589" spans="1:8" ht="15.75" thickBot="1">
      <c r="A7589" s="48" t="str">
        <f>('ANNEXURE B &amp; C'!AY$3)</f>
        <v>440513</v>
      </c>
      <c r="B7589" s="4">
        <v>1049995</v>
      </c>
      <c r="C7589" s="4" t="s">
        <v>32</v>
      </c>
      <c r="D7589" s="40">
        <v>0</v>
      </c>
      <c r="E7589" s="40">
        <v>0</v>
      </c>
      <c r="F7589" s="40">
        <f>SUM(F7587+F7576+F7569)</f>
        <v>0</v>
      </c>
      <c r="G7589" s="9" t="str">
        <f t="shared" si="236"/>
        <v/>
      </c>
      <c r="H7589" s="52" t="str">
        <f t="shared" si="237"/>
        <v/>
      </c>
    </row>
    <row r="7590" spans="1:8" ht="15.75" thickTop="1">
      <c r="B7590" s="1"/>
      <c r="C7590" s="1"/>
      <c r="D7590" s="31"/>
      <c r="E7590" s="31"/>
      <c r="F7590" s="31"/>
      <c r="G7590" s="9" t="str">
        <f t="shared" si="236"/>
        <v/>
      </c>
      <c r="H7590" s="52" t="str">
        <f t="shared" si="237"/>
        <v/>
      </c>
    </row>
    <row r="7591" spans="1:8">
      <c r="A7591" s="48" t="str">
        <f>('ANNEXURE B &amp; C'!AY$3)</f>
        <v>440513</v>
      </c>
      <c r="B7591" s="1">
        <v>1050000</v>
      </c>
      <c r="C7591" s="1" t="s">
        <v>33</v>
      </c>
      <c r="D7591" s="31"/>
      <c r="E7591" s="31"/>
      <c r="F7591" s="31"/>
      <c r="G7591" s="9" t="str">
        <f t="shared" si="236"/>
        <v/>
      </c>
      <c r="H7591" s="52" t="str">
        <f t="shared" si="237"/>
        <v/>
      </c>
    </row>
    <row r="7592" spans="1:8">
      <c r="B7592" s="1"/>
      <c r="C7592" s="1"/>
      <c r="D7592" s="31"/>
      <c r="E7592" s="31"/>
      <c r="F7592" s="31"/>
      <c r="G7592" s="9" t="str">
        <f t="shared" si="236"/>
        <v/>
      </c>
      <c r="H7592" s="52" t="str">
        <f t="shared" si="237"/>
        <v/>
      </c>
    </row>
    <row r="7593" spans="1:8">
      <c r="A7593" s="48" t="str">
        <f>('ANNEXURE B &amp; C'!AY$3)</f>
        <v>440513</v>
      </c>
      <c r="B7593" s="1">
        <v>1060000</v>
      </c>
      <c r="C7593" s="1" t="s">
        <v>34</v>
      </c>
      <c r="D7593" s="31"/>
      <c r="E7593" s="31"/>
      <c r="F7593" s="31"/>
      <c r="G7593" s="9" t="str">
        <f t="shared" si="236"/>
        <v/>
      </c>
      <c r="H7593" s="52" t="str">
        <f t="shared" si="237"/>
        <v/>
      </c>
    </row>
    <row r="7594" spans="1:8">
      <c r="A7594" s="48" t="str">
        <f>('ANNEXURE B &amp; C'!AY$3)</f>
        <v>440513</v>
      </c>
      <c r="B7594" s="2">
        <v>1060001</v>
      </c>
      <c r="C7594" s="2" t="s">
        <v>35</v>
      </c>
      <c r="D7594" s="20">
        <v>0</v>
      </c>
      <c r="E7594" s="20">
        <v>0</v>
      </c>
      <c r="F7594" s="38">
        <f>('ANNEXURE B &amp; C'!AY$47)</f>
        <v>0</v>
      </c>
      <c r="G7594" s="9" t="str">
        <f t="shared" si="236"/>
        <v/>
      </c>
      <c r="H7594" s="52" t="str">
        <f t="shared" si="237"/>
        <v/>
      </c>
    </row>
    <row r="7595" spans="1:8">
      <c r="A7595" s="48" t="str">
        <f>('ANNEXURE B &amp; C'!AY$3)</f>
        <v>440513</v>
      </c>
      <c r="B7595" s="2">
        <v>1060003</v>
      </c>
      <c r="C7595" s="2" t="s">
        <v>36</v>
      </c>
      <c r="D7595" s="20">
        <v>0</v>
      </c>
      <c r="E7595" s="20">
        <v>0</v>
      </c>
      <c r="F7595" s="38">
        <f>('ANNEXURE B &amp; C'!AY$48)</f>
        <v>0</v>
      </c>
      <c r="G7595" s="9" t="str">
        <f t="shared" si="236"/>
        <v/>
      </c>
      <c r="H7595" s="52" t="str">
        <f t="shared" si="237"/>
        <v/>
      </c>
    </row>
    <row r="7596" spans="1:8">
      <c r="A7596" s="48" t="str">
        <f>('ANNEXURE B &amp; C'!AY$3)</f>
        <v>440513</v>
      </c>
      <c r="B7596" s="2">
        <v>1060090</v>
      </c>
      <c r="C7596" s="2" t="s">
        <v>37</v>
      </c>
      <c r="D7596" s="20">
        <v>0</v>
      </c>
      <c r="E7596" s="20">
        <v>0</v>
      </c>
      <c r="F7596" s="38">
        <f>('ANNEXURE B &amp; C'!AY$49)</f>
        <v>0</v>
      </c>
      <c r="G7596" s="9" t="str">
        <f t="shared" si="236"/>
        <v/>
      </c>
      <c r="H7596" s="52" t="str">
        <f t="shared" si="237"/>
        <v/>
      </c>
    </row>
    <row r="7597" spans="1:8">
      <c r="A7597" s="48" t="str">
        <f>('ANNEXURE B &amp; C'!AY$3)</f>
        <v>440513</v>
      </c>
      <c r="B7597" s="2">
        <v>1060100</v>
      </c>
      <c r="C7597" s="2" t="s">
        <v>38</v>
      </c>
      <c r="D7597" s="20">
        <v>0</v>
      </c>
      <c r="E7597" s="20">
        <v>0</v>
      </c>
      <c r="F7597" s="38">
        <f>('ANNEXURE B &amp; C'!AY$50)</f>
        <v>0</v>
      </c>
      <c r="G7597" s="9" t="str">
        <f t="shared" si="236"/>
        <v/>
      </c>
      <c r="H7597" s="52" t="str">
        <f t="shared" si="237"/>
        <v/>
      </c>
    </row>
    <row r="7598" spans="1:8">
      <c r="A7598" s="48" t="str">
        <f>('ANNEXURE B &amp; C'!AY$3)</f>
        <v>440513</v>
      </c>
      <c r="B7598" s="2">
        <v>1060200</v>
      </c>
      <c r="C7598" s="2" t="s">
        <v>39</v>
      </c>
      <c r="D7598" s="20">
        <v>0</v>
      </c>
      <c r="E7598" s="20">
        <v>0</v>
      </c>
      <c r="F7598" s="38">
        <f>('ANNEXURE B &amp; C'!AY$51)</f>
        <v>0</v>
      </c>
      <c r="G7598" s="9" t="str">
        <f t="shared" si="236"/>
        <v/>
      </c>
      <c r="H7598" s="52" t="str">
        <f t="shared" si="237"/>
        <v/>
      </c>
    </row>
    <row r="7599" spans="1:8">
      <c r="A7599" s="48" t="str">
        <f>('ANNEXURE B &amp; C'!AY$3)</f>
        <v>440513</v>
      </c>
      <c r="B7599" s="2">
        <v>1060201</v>
      </c>
      <c r="C7599" s="2" t="s">
        <v>40</v>
      </c>
      <c r="D7599" s="20">
        <v>0</v>
      </c>
      <c r="E7599" s="20">
        <v>0</v>
      </c>
      <c r="F7599" s="38">
        <f>('ANNEXURE B &amp; C'!AY$52)</f>
        <v>0</v>
      </c>
      <c r="G7599" s="9" t="str">
        <f t="shared" si="236"/>
        <v/>
      </c>
      <c r="H7599" s="52" t="str">
        <f t="shared" si="237"/>
        <v/>
      </c>
    </row>
    <row r="7600" spans="1:8">
      <c r="A7600" s="48" t="str">
        <f>('ANNEXURE B &amp; C'!AY$3)</f>
        <v>440513</v>
      </c>
      <c r="B7600" s="2">
        <v>1060204</v>
      </c>
      <c r="C7600" s="2" t="s">
        <v>41</v>
      </c>
      <c r="D7600" s="20">
        <v>200000</v>
      </c>
      <c r="E7600" s="20">
        <v>100000</v>
      </c>
      <c r="F7600" s="38">
        <f>('ANNEXURE B &amp; C'!AY$53)</f>
        <v>200000</v>
      </c>
      <c r="G7600" s="9" t="str">
        <f t="shared" si="236"/>
        <v/>
      </c>
      <c r="H7600" s="52">
        <f t="shared" si="237"/>
        <v>0</v>
      </c>
    </row>
    <row r="7601" spans="1:8">
      <c r="A7601" s="48" t="str">
        <f>('ANNEXURE B &amp; C'!AY$3)</f>
        <v>440513</v>
      </c>
      <c r="B7601" s="2">
        <v>1060205</v>
      </c>
      <c r="C7601" s="2" t="s">
        <v>42</v>
      </c>
      <c r="D7601" s="20">
        <v>0</v>
      </c>
      <c r="E7601" s="20">
        <v>0</v>
      </c>
      <c r="F7601" s="38">
        <f>('ANNEXURE B &amp; C'!AY$54)</f>
        <v>0</v>
      </c>
      <c r="G7601" s="9" t="str">
        <f t="shared" si="236"/>
        <v/>
      </c>
      <c r="H7601" s="52" t="str">
        <f t="shared" si="237"/>
        <v/>
      </c>
    </row>
    <row r="7602" spans="1:8">
      <c r="A7602" s="48" t="str">
        <f>('ANNEXURE B &amp; C'!AY$3)</f>
        <v>440513</v>
      </c>
      <c r="B7602" s="2">
        <v>1060207</v>
      </c>
      <c r="C7602" s="2" t="s">
        <v>43</v>
      </c>
      <c r="D7602" s="20">
        <v>0</v>
      </c>
      <c r="E7602" s="20">
        <v>0</v>
      </c>
      <c r="F7602" s="38">
        <f>('ANNEXURE B &amp; C'!AY$55)</f>
        <v>0</v>
      </c>
      <c r="G7602" s="9" t="str">
        <f t="shared" si="236"/>
        <v/>
      </c>
      <c r="H7602" s="52" t="str">
        <f t="shared" si="237"/>
        <v/>
      </c>
    </row>
    <row r="7603" spans="1:8">
      <c r="A7603" s="48" t="str">
        <f>('ANNEXURE B &amp; C'!AY$3)</f>
        <v>440513</v>
      </c>
      <c r="B7603" s="2">
        <v>1060208</v>
      </c>
      <c r="C7603" s="2" t="s">
        <v>44</v>
      </c>
      <c r="D7603" s="20">
        <v>0</v>
      </c>
      <c r="E7603" s="20">
        <v>0</v>
      </c>
      <c r="F7603" s="38">
        <f>('ANNEXURE B &amp; C'!AY$56)</f>
        <v>0</v>
      </c>
      <c r="G7603" s="9" t="str">
        <f t="shared" si="236"/>
        <v/>
      </c>
      <c r="H7603" s="52" t="str">
        <f t="shared" si="237"/>
        <v/>
      </c>
    </row>
    <row r="7604" spans="1:8">
      <c r="A7604" s="48" t="str">
        <f>('ANNEXURE B &amp; C'!AY$3)</f>
        <v>440513</v>
      </c>
      <c r="B7604" s="2">
        <v>1060209</v>
      </c>
      <c r="C7604" s="2" t="s">
        <v>45</v>
      </c>
      <c r="D7604" s="20">
        <v>0</v>
      </c>
      <c r="E7604" s="20">
        <v>0</v>
      </c>
      <c r="F7604" s="38">
        <f>('ANNEXURE B &amp; C'!AY$57)</f>
        <v>0</v>
      </c>
      <c r="G7604" s="9" t="str">
        <f t="shared" si="236"/>
        <v/>
      </c>
      <c r="H7604" s="52" t="str">
        <f t="shared" si="237"/>
        <v/>
      </c>
    </row>
    <row r="7605" spans="1:8">
      <c r="A7605" s="48" t="str">
        <f>('ANNEXURE B &amp; C'!AY$3)</f>
        <v>440513</v>
      </c>
      <c r="B7605" s="2">
        <v>1060210</v>
      </c>
      <c r="C7605" s="2" t="s">
        <v>46</v>
      </c>
      <c r="D7605" s="20">
        <v>0</v>
      </c>
      <c r="E7605" s="20">
        <v>0</v>
      </c>
      <c r="F7605" s="38">
        <f>('ANNEXURE B &amp; C'!AY$58)</f>
        <v>0</v>
      </c>
      <c r="G7605" s="9" t="str">
        <f t="shared" si="236"/>
        <v/>
      </c>
      <c r="H7605" s="52" t="str">
        <f t="shared" si="237"/>
        <v/>
      </c>
    </row>
    <row r="7606" spans="1:8">
      <c r="A7606" s="48" t="str">
        <f>('ANNEXURE B &amp; C'!AY$3)</f>
        <v>440513</v>
      </c>
      <c r="B7606" s="2">
        <v>1060303</v>
      </c>
      <c r="C7606" s="2" t="s">
        <v>47</v>
      </c>
      <c r="D7606" s="20">
        <v>0</v>
      </c>
      <c r="E7606" s="20">
        <v>0</v>
      </c>
      <c r="F7606" s="38">
        <f>('ANNEXURE B &amp; C'!AY$59)</f>
        <v>0</v>
      </c>
      <c r="G7606" s="9" t="str">
        <f t="shared" si="236"/>
        <v/>
      </c>
      <c r="H7606" s="52" t="str">
        <f t="shared" si="237"/>
        <v/>
      </c>
    </row>
    <row r="7607" spans="1:8">
      <c r="A7607" s="48" t="str">
        <f>('ANNEXURE B &amp; C'!AY$3)</f>
        <v>440513</v>
      </c>
      <c r="B7607" s="2">
        <v>1060304</v>
      </c>
      <c r="C7607" s="2" t="s">
        <v>48</v>
      </c>
      <c r="D7607" s="20">
        <v>0</v>
      </c>
      <c r="E7607" s="20">
        <v>0</v>
      </c>
      <c r="F7607" s="38">
        <f>('ANNEXURE B &amp; C'!AY$60)</f>
        <v>0</v>
      </c>
      <c r="G7607" s="9" t="str">
        <f t="shared" si="236"/>
        <v/>
      </c>
      <c r="H7607" s="52" t="str">
        <f t="shared" si="237"/>
        <v/>
      </c>
    </row>
    <row r="7608" spans="1:8">
      <c r="A7608" s="48" t="str">
        <f>('ANNEXURE B &amp; C'!AY$3)</f>
        <v>440513</v>
      </c>
      <c r="B7608" s="2">
        <v>1060305</v>
      </c>
      <c r="C7608" s="2" t="s">
        <v>49</v>
      </c>
      <c r="D7608" s="20">
        <v>0</v>
      </c>
      <c r="E7608" s="20">
        <v>0</v>
      </c>
      <c r="F7608" s="38">
        <f>('ANNEXURE B &amp; C'!AY$61)</f>
        <v>0</v>
      </c>
      <c r="G7608" s="9" t="str">
        <f t="shared" si="236"/>
        <v/>
      </c>
      <c r="H7608" s="52" t="str">
        <f t="shared" si="237"/>
        <v/>
      </c>
    </row>
    <row r="7609" spans="1:8">
      <c r="A7609" s="48" t="str">
        <f>('ANNEXURE B &amp; C'!AY$3)</f>
        <v>440513</v>
      </c>
      <c r="B7609" s="2">
        <v>1060400</v>
      </c>
      <c r="C7609" s="2" t="s">
        <v>50</v>
      </c>
      <c r="D7609" s="20">
        <v>0</v>
      </c>
      <c r="E7609" s="20">
        <v>0</v>
      </c>
      <c r="F7609" s="38">
        <f>('ANNEXURE B &amp; C'!AY$62)</f>
        <v>0</v>
      </c>
      <c r="G7609" s="9" t="str">
        <f t="shared" si="236"/>
        <v/>
      </c>
      <c r="H7609" s="52" t="str">
        <f t="shared" si="237"/>
        <v/>
      </c>
    </row>
    <row r="7610" spans="1:8">
      <c r="A7610" s="48" t="str">
        <f>('ANNEXURE B &amp; C'!AY$3)</f>
        <v>440513</v>
      </c>
      <c r="B7610" s="2">
        <v>1060401</v>
      </c>
      <c r="C7610" s="2" t="s">
        <v>51</v>
      </c>
      <c r="D7610" s="20">
        <v>0</v>
      </c>
      <c r="E7610" s="20">
        <v>0</v>
      </c>
      <c r="F7610" s="38">
        <f>('ANNEXURE B &amp; C'!AY$63)</f>
        <v>0</v>
      </c>
      <c r="G7610" s="9" t="str">
        <f t="shared" si="236"/>
        <v/>
      </c>
      <c r="H7610" s="52" t="str">
        <f t="shared" si="237"/>
        <v/>
      </c>
    </row>
    <row r="7611" spans="1:8">
      <c r="A7611" s="48" t="str">
        <f>('ANNEXURE B &amp; C'!AY$3)</f>
        <v>440513</v>
      </c>
      <c r="B7611" s="2">
        <v>1060402</v>
      </c>
      <c r="C7611" s="2" t="s">
        <v>52</v>
      </c>
      <c r="D7611" s="20">
        <v>0</v>
      </c>
      <c r="E7611" s="20">
        <v>0</v>
      </c>
      <c r="F7611" s="38">
        <f>('ANNEXURE B &amp; C'!AY$64)</f>
        <v>0</v>
      </c>
      <c r="G7611" s="9" t="str">
        <f t="shared" si="236"/>
        <v/>
      </c>
      <c r="H7611" s="52" t="str">
        <f t="shared" si="237"/>
        <v/>
      </c>
    </row>
    <row r="7612" spans="1:8">
      <c r="A7612" s="48" t="str">
        <f>('ANNEXURE B &amp; C'!AY$3)</f>
        <v>440513</v>
      </c>
      <c r="B7612" s="2">
        <v>1060403</v>
      </c>
      <c r="C7612" s="2" t="s">
        <v>53</v>
      </c>
      <c r="D7612" s="20">
        <v>0</v>
      </c>
      <c r="E7612" s="20">
        <v>0</v>
      </c>
      <c r="F7612" s="38">
        <f>('ANNEXURE B &amp; C'!AY$65)</f>
        <v>0</v>
      </c>
      <c r="G7612" s="9" t="str">
        <f t="shared" si="236"/>
        <v/>
      </c>
      <c r="H7612" s="52" t="str">
        <f t="shared" si="237"/>
        <v/>
      </c>
    </row>
    <row r="7613" spans="1:8">
      <c r="A7613" s="48" t="str">
        <f>('ANNEXURE B &amp; C'!AY$3)</f>
        <v>440513</v>
      </c>
      <c r="B7613" s="2">
        <v>1060404</v>
      </c>
      <c r="C7613" s="2" t="s">
        <v>54</v>
      </c>
      <c r="D7613" s="20">
        <v>0</v>
      </c>
      <c r="E7613" s="20">
        <v>0</v>
      </c>
      <c r="F7613" s="38">
        <f>('ANNEXURE B &amp; C'!AY$66)</f>
        <v>0</v>
      </c>
      <c r="G7613" s="9" t="str">
        <f t="shared" si="236"/>
        <v/>
      </c>
      <c r="H7613" s="52" t="str">
        <f t="shared" si="237"/>
        <v/>
      </c>
    </row>
    <row r="7614" spans="1:8">
      <c r="A7614" s="48" t="str">
        <f>('ANNEXURE B &amp; C'!AY$3)</f>
        <v>440513</v>
      </c>
      <c r="B7614" s="2">
        <v>1060405</v>
      </c>
      <c r="C7614" s="2" t="s">
        <v>55</v>
      </c>
      <c r="D7614" s="20">
        <v>0</v>
      </c>
      <c r="E7614" s="20">
        <v>0</v>
      </c>
      <c r="F7614" s="38">
        <f>('ANNEXURE B &amp; C'!AY$67)</f>
        <v>0</v>
      </c>
      <c r="G7614" s="9" t="str">
        <f t="shared" si="236"/>
        <v/>
      </c>
      <c r="H7614" s="52" t="str">
        <f t="shared" si="237"/>
        <v/>
      </c>
    </row>
    <row r="7615" spans="1:8">
      <c r="A7615" s="48" t="str">
        <f>('ANNEXURE B &amp; C'!AY$3)</f>
        <v>440513</v>
      </c>
      <c r="B7615" s="2">
        <v>1060601</v>
      </c>
      <c r="C7615" s="2" t="s">
        <v>56</v>
      </c>
      <c r="D7615" s="20">
        <v>0</v>
      </c>
      <c r="E7615" s="20">
        <v>0</v>
      </c>
      <c r="F7615" s="38">
        <f>('ANNEXURE B &amp; C'!AY$68)</f>
        <v>0</v>
      </c>
      <c r="G7615" s="9" t="str">
        <f t="shared" si="236"/>
        <v/>
      </c>
      <c r="H7615" s="52" t="str">
        <f t="shared" si="237"/>
        <v/>
      </c>
    </row>
    <row r="7616" spans="1:8">
      <c r="A7616" s="48" t="str">
        <f>('ANNEXURE B &amp; C'!AY$3)</f>
        <v>440513</v>
      </c>
      <c r="B7616" s="2">
        <v>1060701</v>
      </c>
      <c r="C7616" s="2" t="s">
        <v>57</v>
      </c>
      <c r="D7616" s="20">
        <v>0</v>
      </c>
      <c r="E7616" s="20">
        <v>0</v>
      </c>
      <c r="F7616" s="38">
        <f>('ANNEXURE B &amp; C'!AY$69)</f>
        <v>0</v>
      </c>
      <c r="G7616" s="9" t="str">
        <f t="shared" si="236"/>
        <v/>
      </c>
      <c r="H7616" s="52" t="str">
        <f t="shared" si="237"/>
        <v/>
      </c>
    </row>
    <row r="7617" spans="1:8">
      <c r="A7617" s="48" t="str">
        <f>('ANNEXURE B &amp; C'!AY$3)</f>
        <v>440513</v>
      </c>
      <c r="B7617" s="2">
        <v>1060702</v>
      </c>
      <c r="C7617" s="2" t="s">
        <v>58</v>
      </c>
      <c r="D7617" s="20">
        <v>0</v>
      </c>
      <c r="E7617" s="20">
        <v>0</v>
      </c>
      <c r="F7617" s="38">
        <f>('ANNEXURE B &amp; C'!AY$70)</f>
        <v>0</v>
      </c>
      <c r="G7617" s="9" t="str">
        <f t="shared" si="236"/>
        <v/>
      </c>
      <c r="H7617" s="52" t="str">
        <f t="shared" si="237"/>
        <v/>
      </c>
    </row>
    <row r="7618" spans="1:8">
      <c r="A7618" s="48" t="str">
        <f>('ANNEXURE B &amp; C'!AY$3)</f>
        <v>440513</v>
      </c>
      <c r="B7618" s="2">
        <v>1061101</v>
      </c>
      <c r="C7618" s="2" t="s">
        <v>59</v>
      </c>
      <c r="D7618" s="20">
        <v>0</v>
      </c>
      <c r="E7618" s="20">
        <v>0</v>
      </c>
      <c r="F7618" s="38">
        <f>('ANNEXURE B &amp; C'!AY$71)</f>
        <v>0</v>
      </c>
      <c r="G7618" s="9" t="str">
        <f t="shared" si="236"/>
        <v/>
      </c>
      <c r="H7618" s="52" t="str">
        <f t="shared" si="237"/>
        <v/>
      </c>
    </row>
    <row r="7619" spans="1:8">
      <c r="A7619" s="48" t="str">
        <f>('ANNEXURE B &amp; C'!AY$3)</f>
        <v>440513</v>
      </c>
      <c r="B7619" s="2">
        <v>1061102</v>
      </c>
      <c r="C7619" s="2" t="s">
        <v>60</v>
      </c>
      <c r="D7619" s="20">
        <v>7000</v>
      </c>
      <c r="E7619" s="20">
        <v>3530.7</v>
      </c>
      <c r="F7619" s="38">
        <f>('ANNEXURE B &amp; C'!AY$72)</f>
        <v>3531</v>
      </c>
      <c r="G7619" s="9" t="str">
        <f t="shared" si="236"/>
        <v/>
      </c>
      <c r="H7619" s="52">
        <f t="shared" si="237"/>
        <v>-0.49557142857142855</v>
      </c>
    </row>
    <row r="7620" spans="1:8">
      <c r="A7620" s="48" t="str">
        <f>('ANNEXURE B &amp; C'!AY$3)</f>
        <v>440513</v>
      </c>
      <c r="B7620" s="2">
        <v>1061104</v>
      </c>
      <c r="C7620" s="2" t="s">
        <v>61</v>
      </c>
      <c r="D7620" s="20">
        <v>0</v>
      </c>
      <c r="E7620" s="20">
        <v>0</v>
      </c>
      <c r="F7620" s="38">
        <f>('ANNEXURE B &amp; C'!AY$73)</f>
        <v>0</v>
      </c>
      <c r="G7620" s="9" t="str">
        <f t="shared" si="236"/>
        <v/>
      </c>
      <c r="H7620" s="52" t="str">
        <f t="shared" si="237"/>
        <v/>
      </c>
    </row>
    <row r="7621" spans="1:8">
      <c r="A7621" s="48" t="str">
        <f>('ANNEXURE B &amp; C'!AY$3)</f>
        <v>440513</v>
      </c>
      <c r="B7621" s="2">
        <v>1061106</v>
      </c>
      <c r="C7621" s="2" t="s">
        <v>62</v>
      </c>
      <c r="D7621" s="20">
        <v>0</v>
      </c>
      <c r="E7621" s="20">
        <v>0</v>
      </c>
      <c r="F7621" s="38">
        <f>('ANNEXURE B &amp; C'!AY$74)</f>
        <v>0</v>
      </c>
      <c r="G7621" s="9" t="str">
        <f t="shared" si="236"/>
        <v/>
      </c>
      <c r="H7621" s="52" t="str">
        <f t="shared" si="237"/>
        <v/>
      </c>
    </row>
    <row r="7622" spans="1:8">
      <c r="A7622" s="48" t="str">
        <f>('ANNEXURE B &amp; C'!AY$3)</f>
        <v>440513</v>
      </c>
      <c r="B7622" s="2">
        <v>1061201</v>
      </c>
      <c r="C7622" s="2" t="s">
        <v>63</v>
      </c>
      <c r="D7622" s="20">
        <v>0</v>
      </c>
      <c r="E7622" s="20">
        <v>0</v>
      </c>
      <c r="F7622" s="38">
        <f>('ANNEXURE B &amp; C'!AY$75)</f>
        <v>0</v>
      </c>
      <c r="G7622" s="9" t="str">
        <f t="shared" si="236"/>
        <v/>
      </c>
      <c r="H7622" s="52" t="str">
        <f t="shared" si="237"/>
        <v/>
      </c>
    </row>
    <row r="7623" spans="1:8">
      <c r="A7623" s="48" t="str">
        <f>('ANNEXURE B &amp; C'!AY$3)</f>
        <v>440513</v>
      </c>
      <c r="B7623" s="2">
        <v>1061203</v>
      </c>
      <c r="C7623" s="2" t="s">
        <v>64</v>
      </c>
      <c r="D7623" s="20">
        <v>0</v>
      </c>
      <c r="E7623" s="20">
        <v>0</v>
      </c>
      <c r="F7623" s="38">
        <f>('ANNEXURE B &amp; C'!AY$76)</f>
        <v>0</v>
      </c>
      <c r="G7623" s="9" t="str">
        <f t="shared" si="236"/>
        <v/>
      </c>
      <c r="H7623" s="52" t="str">
        <f t="shared" si="237"/>
        <v/>
      </c>
    </row>
    <row r="7624" spans="1:8">
      <c r="A7624" s="48" t="str">
        <f>('ANNEXURE B &amp; C'!AY$3)</f>
        <v>440513</v>
      </c>
      <c r="B7624" s="2">
        <v>1061204</v>
      </c>
      <c r="C7624" s="2" t="s">
        <v>65</v>
      </c>
      <c r="D7624" s="20">
        <v>0</v>
      </c>
      <c r="E7624" s="20">
        <v>0</v>
      </c>
      <c r="F7624" s="38">
        <f>('ANNEXURE B &amp; C'!AY$77)</f>
        <v>0</v>
      </c>
      <c r="G7624" s="9" t="str">
        <f t="shared" si="236"/>
        <v/>
      </c>
      <c r="H7624" s="52" t="str">
        <f t="shared" si="237"/>
        <v/>
      </c>
    </row>
    <row r="7625" spans="1:8">
      <c r="A7625" s="48" t="str">
        <f>('ANNEXURE B &amp; C'!AY$3)</f>
        <v>440513</v>
      </c>
      <c r="B7625" s="2">
        <v>1061501</v>
      </c>
      <c r="C7625" s="2" t="s">
        <v>66</v>
      </c>
      <c r="D7625" s="20">
        <v>0</v>
      </c>
      <c r="E7625" s="20">
        <v>0</v>
      </c>
      <c r="F7625" s="38">
        <f>('ANNEXURE B &amp; C'!AY$78)</f>
        <v>0</v>
      </c>
      <c r="G7625" s="9" t="str">
        <f t="shared" si="236"/>
        <v/>
      </c>
      <c r="H7625" s="52" t="str">
        <f t="shared" si="237"/>
        <v/>
      </c>
    </row>
    <row r="7626" spans="1:8">
      <c r="A7626" s="48" t="str">
        <f>('ANNEXURE B &amp; C'!AY$3)</f>
        <v>440513</v>
      </c>
      <c r="B7626" s="2">
        <v>1061502</v>
      </c>
      <c r="C7626" s="2" t="s">
        <v>67</v>
      </c>
      <c r="D7626" s="20">
        <v>0</v>
      </c>
      <c r="E7626" s="20">
        <v>0</v>
      </c>
      <c r="F7626" s="38">
        <f>('ANNEXURE B &amp; C'!AY$79)</f>
        <v>0</v>
      </c>
      <c r="G7626" s="9" t="str">
        <f t="shared" ref="G7626:G7689" si="238">IF(E7626&lt;0.01,"",IF(E7626&gt;F7626,"BUDGET ERROR - INSUFICIENT",""))</f>
        <v/>
      </c>
      <c r="H7626" s="52" t="str">
        <f t="shared" ref="H7626:H7689" si="239">IF(F7626&lt;0.1,"",IF(D7626=0,"NO ORIGINAL BUDGET",(F7626-D7626)/D7626))</f>
        <v/>
      </c>
    </row>
    <row r="7627" spans="1:8">
      <c r="A7627" s="48" t="str">
        <f>('ANNEXURE B &amp; C'!AY$3)</f>
        <v>440513</v>
      </c>
      <c r="B7627" s="2">
        <v>1061507</v>
      </c>
      <c r="C7627" s="2" t="s">
        <v>68</v>
      </c>
      <c r="D7627" s="20">
        <v>0</v>
      </c>
      <c r="E7627" s="20">
        <v>0</v>
      </c>
      <c r="F7627" s="38">
        <f>('ANNEXURE B &amp; C'!AY$80)</f>
        <v>0</v>
      </c>
      <c r="G7627" s="9" t="str">
        <f t="shared" si="238"/>
        <v/>
      </c>
      <c r="H7627" s="52" t="str">
        <f t="shared" si="239"/>
        <v/>
      </c>
    </row>
    <row r="7628" spans="1:8">
      <c r="A7628" s="48" t="str">
        <f>('ANNEXURE B &amp; C'!AY$3)</f>
        <v>440513</v>
      </c>
      <c r="B7628" s="2">
        <v>1061508</v>
      </c>
      <c r="C7628" s="2" t="s">
        <v>69</v>
      </c>
      <c r="D7628" s="20">
        <v>0</v>
      </c>
      <c r="E7628" s="20">
        <v>0</v>
      </c>
      <c r="F7628" s="38">
        <f>('ANNEXURE B &amp; C'!AY$81)</f>
        <v>0</v>
      </c>
      <c r="G7628" s="9" t="str">
        <f t="shared" si="238"/>
        <v/>
      </c>
      <c r="H7628" s="52" t="str">
        <f t="shared" si="239"/>
        <v/>
      </c>
    </row>
    <row r="7629" spans="1:8">
      <c r="A7629" s="48" t="str">
        <f>('ANNEXURE B &amp; C'!AY$3)</f>
        <v>440513</v>
      </c>
      <c r="B7629" s="2">
        <v>1061701</v>
      </c>
      <c r="C7629" s="2" t="s">
        <v>70</v>
      </c>
      <c r="D7629" s="20">
        <v>0</v>
      </c>
      <c r="E7629" s="20">
        <v>0</v>
      </c>
      <c r="F7629" s="38">
        <f>('ANNEXURE B &amp; C'!AY$82)</f>
        <v>0</v>
      </c>
      <c r="G7629" s="9" t="str">
        <f t="shared" si="238"/>
        <v/>
      </c>
      <c r="H7629" s="52" t="str">
        <f t="shared" si="239"/>
        <v/>
      </c>
    </row>
    <row r="7630" spans="1:8">
      <c r="A7630" s="48" t="str">
        <f>('ANNEXURE B &amp; C'!AY$3)</f>
        <v>440513</v>
      </c>
      <c r="B7630" s="2">
        <v>1061705</v>
      </c>
      <c r="C7630" s="2" t="s">
        <v>71</v>
      </c>
      <c r="D7630" s="20">
        <v>0</v>
      </c>
      <c r="E7630" s="20">
        <v>0</v>
      </c>
      <c r="F7630" s="38">
        <f>('ANNEXURE B &amp; C'!AY$83)</f>
        <v>0</v>
      </c>
      <c r="G7630" s="9" t="str">
        <f t="shared" si="238"/>
        <v/>
      </c>
      <c r="H7630" s="52" t="str">
        <f t="shared" si="239"/>
        <v/>
      </c>
    </row>
    <row r="7631" spans="1:8">
      <c r="A7631" s="48" t="str">
        <f>('ANNEXURE B &amp; C'!AY$3)</f>
        <v>440513</v>
      </c>
      <c r="B7631" s="2">
        <v>1061799</v>
      </c>
      <c r="C7631" s="2" t="s">
        <v>72</v>
      </c>
      <c r="D7631" s="20">
        <v>0</v>
      </c>
      <c r="E7631" s="20">
        <v>0</v>
      </c>
      <c r="F7631" s="38">
        <f>('ANNEXURE B &amp; C'!AY$84)</f>
        <v>0</v>
      </c>
      <c r="G7631" s="9" t="s">
        <v>363</v>
      </c>
      <c r="H7631" s="52" t="str">
        <f t="shared" si="239"/>
        <v/>
      </c>
    </row>
    <row r="7632" spans="1:8">
      <c r="A7632" s="48" t="str">
        <f>('ANNEXURE B &amp; C'!AY$3)</f>
        <v>440513</v>
      </c>
      <c r="B7632" s="2">
        <v>1061800</v>
      </c>
      <c r="C7632" s="2" t="s">
        <v>73</v>
      </c>
      <c r="D7632" s="20">
        <v>0</v>
      </c>
      <c r="E7632" s="20">
        <v>0</v>
      </c>
      <c r="F7632" s="38">
        <f>('ANNEXURE B &amp; C'!AY$85)</f>
        <v>0</v>
      </c>
      <c r="G7632" s="9" t="str">
        <f t="shared" si="238"/>
        <v/>
      </c>
      <c r="H7632" s="52" t="str">
        <f t="shared" si="239"/>
        <v/>
      </c>
    </row>
    <row r="7633" spans="1:8">
      <c r="A7633" s="48" t="str">
        <f>('ANNEXURE B &amp; C'!AY$3)</f>
        <v>440513</v>
      </c>
      <c r="B7633" s="2">
        <v>1061801</v>
      </c>
      <c r="C7633" s="2" t="s">
        <v>74</v>
      </c>
      <c r="D7633" s="20">
        <v>0</v>
      </c>
      <c r="E7633" s="20">
        <v>0</v>
      </c>
      <c r="F7633" s="38">
        <f>('ANNEXURE B &amp; C'!AY$86)</f>
        <v>0</v>
      </c>
      <c r="G7633" s="9" t="s">
        <v>363</v>
      </c>
      <c r="H7633" s="52" t="str">
        <f t="shared" si="239"/>
        <v/>
      </c>
    </row>
    <row r="7634" spans="1:8">
      <c r="A7634" s="48" t="str">
        <f>('ANNEXURE B &amp; C'!AY$3)</f>
        <v>440513</v>
      </c>
      <c r="B7634" s="2">
        <v>1061802</v>
      </c>
      <c r="C7634" s="2" t="s">
        <v>75</v>
      </c>
      <c r="D7634" s="20">
        <v>0</v>
      </c>
      <c r="E7634" s="20">
        <v>0</v>
      </c>
      <c r="F7634" s="38">
        <f>('ANNEXURE B &amp; C'!AY$87)</f>
        <v>0</v>
      </c>
      <c r="G7634" s="9" t="str">
        <f t="shared" si="238"/>
        <v/>
      </c>
      <c r="H7634" s="52" t="str">
        <f t="shared" si="239"/>
        <v/>
      </c>
    </row>
    <row r="7635" spans="1:8">
      <c r="A7635" s="48" t="str">
        <f>('ANNEXURE B &amp; C'!AY$3)</f>
        <v>440513</v>
      </c>
      <c r="B7635" s="2">
        <v>1061805</v>
      </c>
      <c r="C7635" s="2" t="s">
        <v>76</v>
      </c>
      <c r="D7635" s="20">
        <v>0</v>
      </c>
      <c r="E7635" s="20">
        <v>0</v>
      </c>
      <c r="F7635" s="38">
        <f>('ANNEXURE B &amp; C'!AY$88)</f>
        <v>0</v>
      </c>
      <c r="G7635" s="9" t="str">
        <f t="shared" si="238"/>
        <v/>
      </c>
      <c r="H7635" s="52" t="str">
        <f t="shared" si="239"/>
        <v/>
      </c>
    </row>
    <row r="7636" spans="1:8">
      <c r="A7636" s="48" t="str">
        <f>('ANNEXURE B &amp; C'!AY$3)</f>
        <v>440513</v>
      </c>
      <c r="B7636" s="2">
        <v>1061806</v>
      </c>
      <c r="C7636" s="2" t="s">
        <v>77</v>
      </c>
      <c r="D7636" s="20">
        <v>0</v>
      </c>
      <c r="E7636" s="20">
        <v>0</v>
      </c>
      <c r="F7636" s="38">
        <f>('ANNEXURE B &amp; C'!AY$89)</f>
        <v>0</v>
      </c>
      <c r="G7636" s="9" t="str">
        <f t="shared" si="238"/>
        <v/>
      </c>
      <c r="H7636" s="52" t="str">
        <f t="shared" si="239"/>
        <v/>
      </c>
    </row>
    <row r="7637" spans="1:8">
      <c r="A7637" s="48" t="str">
        <f>('ANNEXURE B &amp; C'!AY$3)</f>
        <v>440513</v>
      </c>
      <c r="B7637" s="2">
        <v>1061899</v>
      </c>
      <c r="C7637" s="2" t="s">
        <v>78</v>
      </c>
      <c r="D7637" s="20">
        <v>0</v>
      </c>
      <c r="E7637" s="20">
        <v>0</v>
      </c>
      <c r="F7637" s="38">
        <f>('ANNEXURE B &amp; C'!AY$90)</f>
        <v>0</v>
      </c>
      <c r="G7637" s="9" t="str">
        <f t="shared" si="238"/>
        <v/>
      </c>
      <c r="H7637" s="52" t="str">
        <f t="shared" si="239"/>
        <v/>
      </c>
    </row>
    <row r="7638" spans="1:8">
      <c r="A7638" s="48" t="str">
        <f>('ANNEXURE B &amp; C'!AY$3)</f>
        <v>440513</v>
      </c>
      <c r="B7638" s="2">
        <v>1061900</v>
      </c>
      <c r="C7638" s="2" t="s">
        <v>79</v>
      </c>
      <c r="D7638" s="20">
        <v>0</v>
      </c>
      <c r="E7638" s="20">
        <v>0</v>
      </c>
      <c r="F7638" s="38">
        <f>('ANNEXURE B &amp; C'!AY$91)</f>
        <v>0</v>
      </c>
      <c r="G7638" s="9" t="str">
        <f t="shared" si="238"/>
        <v/>
      </c>
      <c r="H7638" s="52" t="str">
        <f t="shared" si="239"/>
        <v/>
      </c>
    </row>
    <row r="7639" spans="1:8">
      <c r="A7639" s="48" t="str">
        <f>('ANNEXURE B &amp; C'!AY$3)</f>
        <v>440513</v>
      </c>
      <c r="B7639" s="2">
        <v>1061902</v>
      </c>
      <c r="C7639" s="2" t="s">
        <v>80</v>
      </c>
      <c r="D7639" s="20">
        <v>0</v>
      </c>
      <c r="E7639" s="20">
        <v>0</v>
      </c>
      <c r="F7639" s="38">
        <f>('ANNEXURE B &amp; C'!AY$92)</f>
        <v>0</v>
      </c>
      <c r="G7639" s="9" t="str">
        <f t="shared" si="238"/>
        <v/>
      </c>
      <c r="H7639" s="52" t="str">
        <f t="shared" si="239"/>
        <v/>
      </c>
    </row>
    <row r="7640" spans="1:8">
      <c r="A7640" s="48" t="str">
        <f>('ANNEXURE B &amp; C'!AY$3)</f>
        <v>440513</v>
      </c>
      <c r="B7640" s="2">
        <v>1061903</v>
      </c>
      <c r="C7640" s="2" t="s">
        <v>81</v>
      </c>
      <c r="D7640" s="20">
        <v>0</v>
      </c>
      <c r="E7640" s="20">
        <v>0</v>
      </c>
      <c r="F7640" s="38">
        <f>('ANNEXURE B &amp; C'!AY$93)</f>
        <v>18750</v>
      </c>
      <c r="G7640" s="9" t="str">
        <f t="shared" si="238"/>
        <v/>
      </c>
      <c r="H7640" s="52" t="str">
        <f t="shared" si="239"/>
        <v>NO ORIGINAL BUDGET</v>
      </c>
    </row>
    <row r="7641" spans="1:8">
      <c r="A7641" s="48" t="str">
        <f>('ANNEXURE B &amp; C'!AY$3)</f>
        <v>440513</v>
      </c>
      <c r="B7641" s="2">
        <v>1061904</v>
      </c>
      <c r="C7641" s="2" t="s">
        <v>82</v>
      </c>
      <c r="D7641" s="20">
        <v>0</v>
      </c>
      <c r="E7641" s="20">
        <v>0</v>
      </c>
      <c r="F7641" s="38">
        <f>('ANNEXURE B &amp; C'!AY$94)</f>
        <v>0</v>
      </c>
      <c r="G7641" s="9" t="str">
        <f t="shared" si="238"/>
        <v/>
      </c>
      <c r="H7641" s="52" t="str">
        <f t="shared" si="239"/>
        <v/>
      </c>
    </row>
    <row r="7642" spans="1:8">
      <c r="A7642" s="48" t="str">
        <f>('ANNEXURE B &amp; C'!AY$3)</f>
        <v>440513</v>
      </c>
      <c r="B7642" s="2">
        <v>1062001</v>
      </c>
      <c r="C7642" s="2" t="s">
        <v>83</v>
      </c>
      <c r="D7642" s="20">
        <v>0</v>
      </c>
      <c r="E7642" s="20">
        <v>0</v>
      </c>
      <c r="F7642" s="38">
        <f>('ANNEXURE B &amp; C'!AY$95)</f>
        <v>0</v>
      </c>
      <c r="G7642" s="9" t="str">
        <f t="shared" si="238"/>
        <v/>
      </c>
      <c r="H7642" s="52" t="str">
        <f t="shared" si="239"/>
        <v/>
      </c>
    </row>
    <row r="7643" spans="1:8">
      <c r="A7643" s="48" t="str">
        <f>('ANNEXURE B &amp; C'!AY$3)</f>
        <v>440513</v>
      </c>
      <c r="B7643" s="2">
        <v>1062003</v>
      </c>
      <c r="C7643" s="2" t="s">
        <v>84</v>
      </c>
      <c r="D7643" s="20">
        <v>0</v>
      </c>
      <c r="E7643" s="20">
        <v>0</v>
      </c>
      <c r="F7643" s="38">
        <f>('ANNEXURE B &amp; C'!AY$96)</f>
        <v>0</v>
      </c>
      <c r="G7643" s="9" t="str">
        <f t="shared" si="238"/>
        <v/>
      </c>
      <c r="H7643" s="52" t="str">
        <f t="shared" si="239"/>
        <v/>
      </c>
    </row>
    <row r="7644" spans="1:8">
      <c r="A7644" s="48" t="str">
        <f>('ANNEXURE B &amp; C'!AY$3)</f>
        <v>440513</v>
      </c>
      <c r="B7644" s="2">
        <v>1062009</v>
      </c>
      <c r="C7644" s="2" t="s">
        <v>85</v>
      </c>
      <c r="D7644" s="20">
        <v>0</v>
      </c>
      <c r="E7644" s="20">
        <v>0</v>
      </c>
      <c r="F7644" s="38">
        <f>('ANNEXURE B &amp; C'!AY$97)</f>
        <v>0</v>
      </c>
      <c r="G7644" s="9" t="str">
        <f t="shared" si="238"/>
        <v/>
      </c>
      <c r="H7644" s="52" t="str">
        <f t="shared" si="239"/>
        <v/>
      </c>
    </row>
    <row r="7645" spans="1:8">
      <c r="A7645" s="48" t="str">
        <f>('ANNEXURE B &amp; C'!AY$3)</f>
        <v>440513</v>
      </c>
      <c r="B7645" s="2">
        <v>1062010</v>
      </c>
      <c r="C7645" s="2" t="s">
        <v>86</v>
      </c>
      <c r="D7645" s="20">
        <v>0</v>
      </c>
      <c r="E7645" s="20">
        <v>0</v>
      </c>
      <c r="F7645" s="38">
        <f>('ANNEXURE B &amp; C'!AY$98)</f>
        <v>0</v>
      </c>
      <c r="G7645" s="9" t="str">
        <f t="shared" si="238"/>
        <v/>
      </c>
      <c r="H7645" s="52" t="str">
        <f t="shared" si="239"/>
        <v/>
      </c>
    </row>
    <row r="7646" spans="1:8">
      <c r="A7646" s="48" t="str">
        <f>('ANNEXURE B &amp; C'!AY$3)</f>
        <v>440513</v>
      </c>
      <c r="B7646" s="2">
        <v>1062201</v>
      </c>
      <c r="C7646" s="2" t="s">
        <v>87</v>
      </c>
      <c r="D7646" s="20">
        <v>0</v>
      </c>
      <c r="E7646" s="20">
        <v>0</v>
      </c>
      <c r="F7646" s="38">
        <f>('ANNEXURE B &amp; C'!AY$99)</f>
        <v>0</v>
      </c>
      <c r="G7646" s="9" t="str">
        <f t="shared" si="238"/>
        <v/>
      </c>
      <c r="H7646" s="52" t="str">
        <f t="shared" si="239"/>
        <v/>
      </c>
    </row>
    <row r="7647" spans="1:8">
      <c r="A7647" s="48" t="str">
        <f>('ANNEXURE B &amp; C'!AY$3)</f>
        <v>440513</v>
      </c>
      <c r="B7647" s="3">
        <v>1066990</v>
      </c>
      <c r="C7647" s="3" t="s">
        <v>88</v>
      </c>
      <c r="D7647" s="39">
        <v>207000</v>
      </c>
      <c r="E7647" s="39">
        <v>103530.7</v>
      </c>
      <c r="F7647" s="39">
        <f>SUM(F7594:F7646)</f>
        <v>222281</v>
      </c>
      <c r="G7647" s="9" t="str">
        <f t="shared" si="238"/>
        <v/>
      </c>
      <c r="H7647" s="52">
        <f t="shared" si="239"/>
        <v>7.3821256038647337E-2</v>
      </c>
    </row>
    <row r="7648" spans="1:8">
      <c r="B7648" s="1"/>
      <c r="C7648" s="1"/>
      <c r="D7648" s="31"/>
      <c r="E7648" s="31"/>
      <c r="F7648" s="31"/>
      <c r="G7648" s="9" t="str">
        <f t="shared" si="238"/>
        <v/>
      </c>
      <c r="H7648" s="52" t="str">
        <f t="shared" si="239"/>
        <v/>
      </c>
    </row>
    <row r="7649" spans="1:8">
      <c r="A7649" s="48" t="str">
        <f>('ANNEXURE B &amp; C'!AY$3)</f>
        <v>440513</v>
      </c>
      <c r="B7649" s="1">
        <v>1080000</v>
      </c>
      <c r="C7649" s="1" t="s">
        <v>89</v>
      </c>
      <c r="D7649" s="31"/>
      <c r="E7649" s="31"/>
      <c r="F7649" s="31"/>
      <c r="G7649" s="9" t="str">
        <f t="shared" si="238"/>
        <v/>
      </c>
      <c r="H7649" s="52" t="str">
        <f t="shared" si="239"/>
        <v/>
      </c>
    </row>
    <row r="7650" spans="1:8">
      <c r="A7650" s="48" t="str">
        <f>('ANNEXURE B &amp; C'!AY$3)</f>
        <v>440513</v>
      </c>
      <c r="B7650" s="2">
        <v>1088020</v>
      </c>
      <c r="C7650" s="2" t="s">
        <v>90</v>
      </c>
      <c r="D7650" s="20">
        <v>0</v>
      </c>
      <c r="E7650" s="20">
        <v>0</v>
      </c>
      <c r="F7650" s="38">
        <f>('ANNEXURE B &amp; C'!AY$103)</f>
        <v>0</v>
      </c>
      <c r="G7650" s="9" t="str">
        <f t="shared" si="238"/>
        <v/>
      </c>
      <c r="H7650" s="52" t="str">
        <f t="shared" si="239"/>
        <v/>
      </c>
    </row>
    <row r="7651" spans="1:8">
      <c r="A7651" s="48" t="str">
        <f>('ANNEXURE B &amp; C'!AY$3)</f>
        <v>440513</v>
      </c>
      <c r="B7651" s="2">
        <v>1088080</v>
      </c>
      <c r="C7651" s="2" t="s">
        <v>91</v>
      </c>
      <c r="D7651" s="20">
        <v>0</v>
      </c>
      <c r="E7651" s="20">
        <v>0</v>
      </c>
      <c r="F7651" s="38">
        <f>('ANNEXURE B &amp; C'!AY$104)</f>
        <v>0</v>
      </c>
      <c r="G7651" s="9" t="str">
        <f t="shared" si="238"/>
        <v/>
      </c>
      <c r="H7651" s="52" t="str">
        <f t="shared" si="239"/>
        <v/>
      </c>
    </row>
    <row r="7652" spans="1:8">
      <c r="A7652" s="48" t="str">
        <f>('ANNEXURE B &amp; C'!AY$3)</f>
        <v>440513</v>
      </c>
      <c r="B7652" s="2">
        <v>1088081</v>
      </c>
      <c r="C7652" s="2" t="s">
        <v>92</v>
      </c>
      <c r="D7652" s="20">
        <v>0</v>
      </c>
      <c r="E7652" s="20">
        <v>0</v>
      </c>
      <c r="F7652" s="38">
        <f>('ANNEXURE B &amp; C'!AY$105)</f>
        <v>0</v>
      </c>
      <c r="G7652" s="9" t="str">
        <f t="shared" si="238"/>
        <v/>
      </c>
      <c r="H7652" s="52" t="str">
        <f t="shared" si="239"/>
        <v/>
      </c>
    </row>
    <row r="7653" spans="1:8">
      <c r="A7653" s="48" t="str">
        <f>('ANNEXURE B &amp; C'!AY$3)</f>
        <v>440513</v>
      </c>
      <c r="B7653" s="2">
        <v>1088082</v>
      </c>
      <c r="C7653" s="2" t="s">
        <v>93</v>
      </c>
      <c r="D7653" s="20">
        <v>0</v>
      </c>
      <c r="E7653" s="20">
        <v>0</v>
      </c>
      <c r="F7653" s="38">
        <f>('ANNEXURE B &amp; C'!AY$106)</f>
        <v>0</v>
      </c>
      <c r="G7653" s="9" t="str">
        <f t="shared" si="238"/>
        <v/>
      </c>
      <c r="H7653" s="52" t="str">
        <f t="shared" si="239"/>
        <v/>
      </c>
    </row>
    <row r="7654" spans="1:8">
      <c r="A7654" s="48" t="str">
        <f>('ANNEXURE B &amp; C'!AY$3)</f>
        <v>440513</v>
      </c>
      <c r="B7654" s="2">
        <v>1088083</v>
      </c>
      <c r="C7654" s="2" t="s">
        <v>94</v>
      </c>
      <c r="D7654" s="20">
        <v>0</v>
      </c>
      <c r="E7654" s="20">
        <v>0</v>
      </c>
      <c r="F7654" s="38">
        <f>('ANNEXURE B &amp; C'!AY$107)</f>
        <v>0</v>
      </c>
      <c r="G7654" s="9" t="str">
        <f t="shared" si="238"/>
        <v/>
      </c>
      <c r="H7654" s="52" t="str">
        <f t="shared" si="239"/>
        <v/>
      </c>
    </row>
    <row r="7655" spans="1:8">
      <c r="A7655" s="48" t="str">
        <f>('ANNEXURE B &amp; C'!AY$3)</f>
        <v>440513</v>
      </c>
      <c r="B7655" s="2">
        <v>1088084</v>
      </c>
      <c r="C7655" s="2" t="s">
        <v>95</v>
      </c>
      <c r="D7655" s="20">
        <v>0</v>
      </c>
      <c r="E7655" s="20">
        <v>0</v>
      </c>
      <c r="F7655" s="38">
        <f>('ANNEXURE B &amp; C'!AY$108)</f>
        <v>0</v>
      </c>
      <c r="G7655" s="9" t="str">
        <f t="shared" si="238"/>
        <v/>
      </c>
      <c r="H7655" s="52" t="str">
        <f t="shared" si="239"/>
        <v/>
      </c>
    </row>
    <row r="7656" spans="1:8">
      <c r="A7656" s="48" t="str">
        <f>('ANNEXURE B &amp; C'!AY$3)</f>
        <v>440513</v>
      </c>
      <c r="B7656" s="2">
        <v>1088085</v>
      </c>
      <c r="C7656" s="2" t="s">
        <v>96</v>
      </c>
      <c r="D7656" s="20">
        <v>0</v>
      </c>
      <c r="E7656" s="20">
        <v>0</v>
      </c>
      <c r="F7656" s="38">
        <f>('ANNEXURE B &amp; C'!AY$109)</f>
        <v>0</v>
      </c>
      <c r="G7656" s="9" t="str">
        <f t="shared" si="238"/>
        <v/>
      </c>
      <c r="H7656" s="52" t="str">
        <f t="shared" si="239"/>
        <v/>
      </c>
    </row>
    <row r="7657" spans="1:8">
      <c r="A7657" s="48" t="str">
        <f>('ANNEXURE B &amp; C'!AY$3)</f>
        <v>440513</v>
      </c>
      <c r="B7657" s="2">
        <v>1088110</v>
      </c>
      <c r="C7657" s="2" t="s">
        <v>61</v>
      </c>
      <c r="D7657" s="20">
        <v>0</v>
      </c>
      <c r="E7657" s="20">
        <v>0</v>
      </c>
      <c r="F7657" s="38">
        <f>('ANNEXURE B &amp; C'!AY$110)</f>
        <v>0</v>
      </c>
      <c r="G7657" s="9" t="str">
        <f t="shared" si="238"/>
        <v/>
      </c>
      <c r="H7657" s="52" t="str">
        <f t="shared" si="239"/>
        <v/>
      </c>
    </row>
    <row r="7658" spans="1:8">
      <c r="A7658" s="48" t="str">
        <f>('ANNEXURE B &amp; C'!AY$3)</f>
        <v>440513</v>
      </c>
      <c r="B7658" s="2">
        <v>1088180</v>
      </c>
      <c r="C7658" s="2" t="s">
        <v>97</v>
      </c>
      <c r="D7658" s="20">
        <v>0</v>
      </c>
      <c r="E7658" s="20">
        <v>0</v>
      </c>
      <c r="F7658" s="38">
        <f>('ANNEXURE B &amp; C'!AY$111)</f>
        <v>0</v>
      </c>
      <c r="G7658" s="9" t="str">
        <f t="shared" si="238"/>
        <v/>
      </c>
      <c r="H7658" s="52" t="str">
        <f t="shared" si="239"/>
        <v/>
      </c>
    </row>
    <row r="7659" spans="1:8">
      <c r="A7659" s="48" t="str">
        <f>('ANNEXURE B &amp; C'!AY$3)</f>
        <v>440513</v>
      </c>
      <c r="B7659" s="3">
        <v>1088990</v>
      </c>
      <c r="C7659" s="3" t="s">
        <v>98</v>
      </c>
      <c r="D7659" s="39">
        <v>0</v>
      </c>
      <c r="E7659" s="39">
        <v>0</v>
      </c>
      <c r="F7659" s="39">
        <f>SUM(F7649:F7658)</f>
        <v>0</v>
      </c>
      <c r="G7659" s="9" t="str">
        <f t="shared" si="238"/>
        <v/>
      </c>
      <c r="H7659" s="52" t="str">
        <f t="shared" si="239"/>
        <v/>
      </c>
    </row>
    <row r="7660" spans="1:8">
      <c r="B7660" s="1"/>
      <c r="C7660" s="1"/>
      <c r="D7660" s="31"/>
      <c r="E7660" s="31"/>
      <c r="F7660" s="31"/>
      <c r="G7660" s="9" t="str">
        <f t="shared" si="238"/>
        <v/>
      </c>
      <c r="H7660" s="52" t="str">
        <f t="shared" si="239"/>
        <v/>
      </c>
    </row>
    <row r="7661" spans="1:8" ht="15.75" thickBot="1">
      <c r="A7661" s="48" t="str">
        <f>('ANNEXURE B &amp; C'!AY$3)</f>
        <v>440513</v>
      </c>
      <c r="B7661" s="4">
        <v>1089995</v>
      </c>
      <c r="C7661" s="4" t="s">
        <v>99</v>
      </c>
      <c r="D7661" s="40">
        <v>207000</v>
      </c>
      <c r="E7661" s="40">
        <v>103530.7</v>
      </c>
      <c r="F7661" s="40">
        <f>SUM(F7659+F7647)</f>
        <v>222281</v>
      </c>
      <c r="G7661" s="9" t="str">
        <f t="shared" si="238"/>
        <v/>
      </c>
      <c r="H7661" s="52">
        <f t="shared" si="239"/>
        <v>7.3821256038647337E-2</v>
      </c>
    </row>
    <row r="7662" spans="1:8" ht="15.75" thickTop="1">
      <c r="B7662" s="1"/>
      <c r="C7662" s="1"/>
      <c r="D7662" s="31"/>
      <c r="E7662" s="31"/>
      <c r="F7662" s="31"/>
      <c r="G7662" s="9" t="str">
        <f t="shared" si="238"/>
        <v/>
      </c>
      <c r="H7662" s="52" t="str">
        <f t="shared" si="239"/>
        <v/>
      </c>
    </row>
    <row r="7663" spans="1:8">
      <c r="A7663" s="48" t="str">
        <f>('ANNEXURE B &amp; C'!AY$3)</f>
        <v>440513</v>
      </c>
      <c r="B7663" s="1">
        <v>1100000</v>
      </c>
      <c r="C7663" s="1" t="s">
        <v>100</v>
      </c>
      <c r="D7663" s="31"/>
      <c r="E7663" s="31"/>
      <c r="F7663" s="31"/>
      <c r="G7663" s="9" t="str">
        <f t="shared" si="238"/>
        <v/>
      </c>
      <c r="H7663" s="52" t="str">
        <f t="shared" si="239"/>
        <v/>
      </c>
    </row>
    <row r="7664" spans="1:8">
      <c r="A7664" s="48" t="str">
        <f>('ANNEXURE B &amp; C'!AY$3)</f>
        <v>440513</v>
      </c>
      <c r="B7664" s="2">
        <v>1101200</v>
      </c>
      <c r="C7664" s="2" t="s">
        <v>101</v>
      </c>
      <c r="D7664" s="20">
        <v>0</v>
      </c>
      <c r="E7664" s="20">
        <v>0</v>
      </c>
      <c r="F7664" s="38">
        <f>('ANNEXURE B &amp; C'!AY$117)</f>
        <v>0</v>
      </c>
      <c r="G7664" s="9" t="str">
        <f t="shared" si="238"/>
        <v/>
      </c>
      <c r="H7664" s="52" t="str">
        <f t="shared" si="239"/>
        <v/>
      </c>
    </row>
    <row r="7665" spans="1:8">
      <c r="A7665" s="48" t="str">
        <f>('ANNEXURE B &amp; C'!AY$3)</f>
        <v>440513</v>
      </c>
      <c r="B7665" s="2">
        <v>1101201</v>
      </c>
      <c r="C7665" s="2" t="s">
        <v>102</v>
      </c>
      <c r="D7665" s="20">
        <v>0</v>
      </c>
      <c r="E7665" s="20">
        <v>0</v>
      </c>
      <c r="F7665" s="38">
        <f>('ANNEXURE B &amp; C'!AY$118)</f>
        <v>0</v>
      </c>
      <c r="G7665" s="9" t="str">
        <f t="shared" si="238"/>
        <v/>
      </c>
      <c r="H7665" s="52" t="str">
        <f t="shared" si="239"/>
        <v/>
      </c>
    </row>
    <row r="7666" spans="1:8">
      <c r="A7666" s="48" t="str">
        <f>('ANNEXURE B &amp; C'!AY$3)</f>
        <v>440513</v>
      </c>
      <c r="B7666" s="2">
        <v>1101203</v>
      </c>
      <c r="C7666" s="2" t="s">
        <v>103</v>
      </c>
      <c r="D7666" s="20">
        <v>0</v>
      </c>
      <c r="E7666" s="20">
        <v>0</v>
      </c>
      <c r="F7666" s="38">
        <f>('ANNEXURE B &amp; C'!AY$119)</f>
        <v>0</v>
      </c>
      <c r="G7666" s="9" t="str">
        <f t="shared" si="238"/>
        <v/>
      </c>
      <c r="H7666" s="52" t="str">
        <f t="shared" si="239"/>
        <v/>
      </c>
    </row>
    <row r="7667" spans="1:8">
      <c r="A7667" s="48" t="str">
        <f>('ANNEXURE B &amp; C'!AY$3)</f>
        <v>440513</v>
      </c>
      <c r="B7667" s="2">
        <v>1101204</v>
      </c>
      <c r="C7667" s="2" t="s">
        <v>104</v>
      </c>
      <c r="D7667" s="20">
        <v>0</v>
      </c>
      <c r="E7667" s="20">
        <v>0</v>
      </c>
      <c r="F7667" s="38">
        <f>('ANNEXURE B &amp; C'!AY$120)</f>
        <v>0</v>
      </c>
      <c r="G7667" s="9" t="str">
        <f t="shared" si="238"/>
        <v/>
      </c>
      <c r="H7667" s="52" t="str">
        <f t="shared" si="239"/>
        <v/>
      </c>
    </row>
    <row r="7668" spans="1:8" ht="15.75" thickBot="1">
      <c r="A7668" s="48" t="str">
        <f>('ANNEXURE B &amp; C'!AY$3)</f>
        <v>440513</v>
      </c>
      <c r="B7668" s="4">
        <v>1109995</v>
      </c>
      <c r="C7668" s="4" t="s">
        <v>105</v>
      </c>
      <c r="D7668" s="40">
        <v>0</v>
      </c>
      <c r="E7668" s="40">
        <v>0</v>
      </c>
      <c r="F7668" s="40">
        <f>SUM(F7664:F7667)</f>
        <v>0</v>
      </c>
      <c r="G7668" s="9" t="str">
        <f t="shared" si="238"/>
        <v/>
      </c>
      <c r="H7668" s="52" t="str">
        <f t="shared" si="239"/>
        <v/>
      </c>
    </row>
    <row r="7669" spans="1:8" ht="15.75" thickTop="1">
      <c r="B7669" s="1"/>
      <c r="C7669" s="1"/>
      <c r="D7669" s="31"/>
      <c r="E7669" s="31"/>
      <c r="F7669" s="31"/>
      <c r="G7669" s="9" t="str">
        <f t="shared" si="238"/>
        <v/>
      </c>
      <c r="H7669" s="52" t="str">
        <f t="shared" si="239"/>
        <v/>
      </c>
    </row>
    <row r="7670" spans="1:8">
      <c r="A7670" s="48" t="str">
        <f>('ANNEXURE B &amp; C'!AY$3)</f>
        <v>440513</v>
      </c>
      <c r="B7670" s="1">
        <v>1120000</v>
      </c>
      <c r="C7670" s="1" t="s">
        <v>106</v>
      </c>
      <c r="D7670" s="31"/>
      <c r="E7670" s="31"/>
      <c r="F7670" s="31"/>
      <c r="G7670" s="9" t="str">
        <f t="shared" si="238"/>
        <v/>
      </c>
      <c r="H7670" s="52" t="str">
        <f t="shared" si="239"/>
        <v/>
      </c>
    </row>
    <row r="7671" spans="1:8">
      <c r="A7671" s="48" t="str">
        <f>('ANNEXURE B &amp; C'!AY$3)</f>
        <v>440513</v>
      </c>
      <c r="B7671" s="2">
        <v>1120300</v>
      </c>
      <c r="C7671" s="2" t="s">
        <v>106</v>
      </c>
      <c r="D7671" s="20">
        <v>0</v>
      </c>
      <c r="E7671" s="20">
        <v>0</v>
      </c>
      <c r="F7671" s="38">
        <f>('ANNEXURE B &amp; C'!AY$124)</f>
        <v>0</v>
      </c>
      <c r="G7671" s="9" t="str">
        <f t="shared" si="238"/>
        <v/>
      </c>
      <c r="H7671" s="52" t="str">
        <f t="shared" si="239"/>
        <v/>
      </c>
    </row>
    <row r="7672" spans="1:8" ht="15.75" thickBot="1">
      <c r="A7672" s="48" t="str">
        <f>('ANNEXURE B &amp; C'!AY$3)</f>
        <v>440513</v>
      </c>
      <c r="B7672" s="4">
        <v>1129990</v>
      </c>
      <c r="C7672" s="4" t="s">
        <v>107</v>
      </c>
      <c r="D7672" s="40">
        <v>0</v>
      </c>
      <c r="E7672" s="40">
        <v>0</v>
      </c>
      <c r="F7672" s="40">
        <f>SUM(F7670:F7671)</f>
        <v>0</v>
      </c>
      <c r="G7672" s="9" t="str">
        <f t="shared" si="238"/>
        <v/>
      </c>
      <c r="H7672" s="52" t="str">
        <f t="shared" si="239"/>
        <v/>
      </c>
    </row>
    <row r="7673" spans="1:8" ht="15.75" thickTop="1">
      <c r="B7673" s="1"/>
      <c r="C7673" s="1"/>
      <c r="D7673" s="31"/>
      <c r="E7673" s="31"/>
      <c r="F7673" s="31"/>
      <c r="G7673" s="9" t="str">
        <f t="shared" si="238"/>
        <v/>
      </c>
      <c r="H7673" s="52" t="str">
        <f t="shared" si="239"/>
        <v/>
      </c>
    </row>
    <row r="7674" spans="1:8">
      <c r="A7674" s="48" t="str">
        <f>('ANNEXURE B &amp; C'!AY$3)</f>
        <v>440513</v>
      </c>
      <c r="B7674" s="1">
        <v>1130000</v>
      </c>
      <c r="C7674" s="1" t="s">
        <v>108</v>
      </c>
      <c r="D7674" s="31"/>
      <c r="E7674" s="31"/>
      <c r="F7674" s="31"/>
      <c r="G7674" s="9" t="str">
        <f t="shared" si="238"/>
        <v/>
      </c>
      <c r="H7674" s="52" t="str">
        <f t="shared" si="239"/>
        <v/>
      </c>
    </row>
    <row r="7675" spans="1:8">
      <c r="A7675" s="48" t="str">
        <f>('ANNEXURE B &amp; C'!AY$3)</f>
        <v>440513</v>
      </c>
      <c r="B7675" s="2">
        <v>1130200</v>
      </c>
      <c r="C7675" s="2" t="s">
        <v>109</v>
      </c>
      <c r="D7675" s="20">
        <v>0</v>
      </c>
      <c r="E7675" s="20">
        <v>0</v>
      </c>
      <c r="F7675" s="38">
        <f>('ANNEXURE B &amp; C'!AY$128)</f>
        <v>0</v>
      </c>
      <c r="G7675" s="9" t="str">
        <f t="shared" si="238"/>
        <v/>
      </c>
      <c r="H7675" s="52" t="str">
        <f t="shared" si="239"/>
        <v/>
      </c>
    </row>
    <row r="7676" spans="1:8">
      <c r="A7676" s="48" t="str">
        <f>('ANNEXURE B &amp; C'!AY$3)</f>
        <v>440513</v>
      </c>
      <c r="B7676" s="2">
        <v>1130201</v>
      </c>
      <c r="C7676" s="2" t="s">
        <v>110</v>
      </c>
      <c r="D7676" s="20">
        <v>0</v>
      </c>
      <c r="E7676" s="20">
        <v>0</v>
      </c>
      <c r="F7676" s="38">
        <f>('ANNEXURE B &amp; C'!AY$129)</f>
        <v>0</v>
      </c>
      <c r="G7676" s="9" t="str">
        <f t="shared" si="238"/>
        <v/>
      </c>
      <c r="H7676" s="52" t="str">
        <f t="shared" si="239"/>
        <v/>
      </c>
    </row>
    <row r="7677" spans="1:8" ht="15.75" thickBot="1">
      <c r="A7677" s="48" t="str">
        <f>('ANNEXURE B &amp; C'!AY$3)</f>
        <v>440513</v>
      </c>
      <c r="B7677" s="4">
        <v>1139995</v>
      </c>
      <c r="C7677" s="4" t="s">
        <v>111</v>
      </c>
      <c r="D7677" s="40">
        <v>0</v>
      </c>
      <c r="E7677" s="40">
        <v>0</v>
      </c>
      <c r="F7677" s="40">
        <f>SUM(F7674:F7676)</f>
        <v>0</v>
      </c>
      <c r="G7677" s="9" t="str">
        <f t="shared" si="238"/>
        <v/>
      </c>
      <c r="H7677" s="52" t="str">
        <f t="shared" si="239"/>
        <v/>
      </c>
    </row>
    <row r="7678" spans="1:8" ht="15.75" thickTop="1">
      <c r="B7678" s="1"/>
      <c r="C7678" s="1"/>
      <c r="D7678" s="31"/>
      <c r="E7678" s="31"/>
      <c r="F7678" s="31"/>
      <c r="G7678" s="9" t="str">
        <f t="shared" si="238"/>
        <v/>
      </c>
      <c r="H7678" s="52" t="str">
        <f t="shared" si="239"/>
        <v/>
      </c>
    </row>
    <row r="7679" spans="1:8" ht="15.75" thickBot="1">
      <c r="A7679" s="48" t="str">
        <f>('ANNEXURE B &amp; C'!AY$3)</f>
        <v>440513</v>
      </c>
      <c r="B7679" s="5">
        <v>1199998</v>
      </c>
      <c r="C7679" s="5" t="s">
        <v>112</v>
      </c>
      <c r="D7679" s="41">
        <v>207000</v>
      </c>
      <c r="E7679" s="41">
        <v>103530.7</v>
      </c>
      <c r="F7679" s="41">
        <f>SUM(F7677+F7672+F7668+F7661+F7589)</f>
        <v>222281</v>
      </c>
      <c r="G7679" s="9" t="str">
        <f t="shared" si="238"/>
        <v/>
      </c>
      <c r="H7679" s="52">
        <f t="shared" si="239"/>
        <v>7.3821256038647337E-2</v>
      </c>
    </row>
    <row r="7680" spans="1:8">
      <c r="B7680" s="1"/>
      <c r="C7680" s="1"/>
      <c r="D7680" s="31"/>
      <c r="E7680" s="31"/>
      <c r="F7680" s="31"/>
      <c r="G7680" s="9" t="str">
        <f t="shared" si="238"/>
        <v/>
      </c>
      <c r="H7680" s="52" t="str">
        <f t="shared" si="239"/>
        <v/>
      </c>
    </row>
    <row r="7681" spans="1:8">
      <c r="A7681" s="48" t="str">
        <f>('ANNEXURE B &amp; C'!AY$3)</f>
        <v>440513</v>
      </c>
      <c r="B7681" s="1">
        <v>2200000</v>
      </c>
      <c r="C7681" s="1" t="s">
        <v>113</v>
      </c>
      <c r="D7681" s="31"/>
      <c r="E7681" s="31"/>
      <c r="F7681" s="31"/>
      <c r="G7681" s="9" t="str">
        <f t="shared" si="238"/>
        <v/>
      </c>
      <c r="H7681" s="52" t="str">
        <f t="shared" si="239"/>
        <v/>
      </c>
    </row>
    <row r="7682" spans="1:8">
      <c r="B7682" s="1"/>
      <c r="C7682" s="1"/>
      <c r="D7682" s="31"/>
      <c r="E7682" s="31"/>
      <c r="F7682" s="31"/>
      <c r="G7682" s="9" t="str">
        <f t="shared" si="238"/>
        <v/>
      </c>
      <c r="H7682" s="52" t="str">
        <f t="shared" si="239"/>
        <v/>
      </c>
    </row>
    <row r="7683" spans="1:8">
      <c r="A7683" s="48" t="str">
        <f>('ANNEXURE B &amp; C'!AY$3)</f>
        <v>440513</v>
      </c>
      <c r="B7683" s="1">
        <v>2230000</v>
      </c>
      <c r="C7683" s="1" t="s">
        <v>114</v>
      </c>
      <c r="D7683" s="31"/>
      <c r="E7683" s="31"/>
      <c r="F7683" s="31"/>
      <c r="G7683" s="9" t="str">
        <f t="shared" si="238"/>
        <v/>
      </c>
      <c r="H7683" s="52" t="str">
        <f t="shared" si="239"/>
        <v/>
      </c>
    </row>
    <row r="7684" spans="1:8">
      <c r="A7684" s="48" t="str">
        <f>('ANNEXURE B &amp; C'!AY$3)</f>
        <v>440513</v>
      </c>
      <c r="B7684" s="2">
        <v>2231202</v>
      </c>
      <c r="C7684" s="2" t="s">
        <v>115</v>
      </c>
      <c r="D7684" s="20">
        <v>0</v>
      </c>
      <c r="E7684" s="20">
        <v>0</v>
      </c>
      <c r="F7684" s="38">
        <f>('ANNEXURE B &amp; C'!AY$137)</f>
        <v>0</v>
      </c>
      <c r="G7684" s="9" t="str">
        <f t="shared" si="238"/>
        <v/>
      </c>
      <c r="H7684" s="52" t="str">
        <f t="shared" si="239"/>
        <v/>
      </c>
    </row>
    <row r="7685" spans="1:8">
      <c r="A7685" s="48" t="str">
        <f>('ANNEXURE B &amp; C'!AY$3)</f>
        <v>440513</v>
      </c>
      <c r="B7685" s="2">
        <v>2231900</v>
      </c>
      <c r="C7685" s="2" t="s">
        <v>116</v>
      </c>
      <c r="D7685" s="20">
        <v>0</v>
      </c>
      <c r="E7685" s="20">
        <v>0</v>
      </c>
      <c r="F7685" s="38">
        <f>('ANNEXURE B &amp; C'!AY$138)</f>
        <v>0</v>
      </c>
      <c r="G7685" s="9" t="str">
        <f t="shared" si="238"/>
        <v/>
      </c>
      <c r="H7685" s="52" t="str">
        <f t="shared" si="239"/>
        <v/>
      </c>
    </row>
    <row r="7686" spans="1:8">
      <c r="A7686" s="48" t="str">
        <f>('ANNEXURE B &amp; C'!AY$3)</f>
        <v>440513</v>
      </c>
      <c r="B7686" s="3">
        <v>2239995</v>
      </c>
      <c r="C7686" s="3" t="s">
        <v>117</v>
      </c>
      <c r="D7686" s="39">
        <v>0</v>
      </c>
      <c r="E7686" s="39">
        <v>0</v>
      </c>
      <c r="F7686" s="39">
        <f>SUM(F7684:F7685)</f>
        <v>0</v>
      </c>
      <c r="G7686" s="9" t="str">
        <f t="shared" si="238"/>
        <v/>
      </c>
      <c r="H7686" s="52" t="str">
        <f t="shared" si="239"/>
        <v/>
      </c>
    </row>
    <row r="7687" spans="1:8">
      <c r="B7687" s="1"/>
      <c r="C7687" s="1"/>
      <c r="D7687" s="31"/>
      <c r="E7687" s="31"/>
      <c r="F7687" s="31"/>
      <c r="G7687" s="9" t="str">
        <f t="shared" si="238"/>
        <v/>
      </c>
      <c r="H7687" s="52" t="str">
        <f t="shared" si="239"/>
        <v/>
      </c>
    </row>
    <row r="7688" spans="1:8">
      <c r="A7688" s="48" t="str">
        <f>('ANNEXURE B &amp; C'!AY$3)</f>
        <v>440513</v>
      </c>
      <c r="B7688" s="1">
        <v>2240000</v>
      </c>
      <c r="C7688" s="1" t="s">
        <v>118</v>
      </c>
      <c r="D7688" s="31"/>
      <c r="E7688" s="31"/>
      <c r="F7688" s="31"/>
      <c r="G7688" s="9" t="str">
        <f t="shared" si="238"/>
        <v/>
      </c>
      <c r="H7688" s="52" t="str">
        <f t="shared" si="239"/>
        <v/>
      </c>
    </row>
    <row r="7689" spans="1:8">
      <c r="A7689" s="48" t="str">
        <f>('ANNEXURE B &amp; C'!AY$3)</f>
        <v>440513</v>
      </c>
      <c r="B7689" s="2">
        <v>2240001</v>
      </c>
      <c r="C7689" s="2" t="s">
        <v>119</v>
      </c>
      <c r="D7689" s="20">
        <v>0</v>
      </c>
      <c r="E7689" s="20">
        <v>0</v>
      </c>
      <c r="F7689" s="38">
        <f>('ANNEXURE B &amp; C'!AY$142)</f>
        <v>0</v>
      </c>
      <c r="G7689" s="9" t="str">
        <f t="shared" si="238"/>
        <v/>
      </c>
      <c r="H7689" s="52" t="str">
        <f t="shared" si="239"/>
        <v/>
      </c>
    </row>
    <row r="7690" spans="1:8">
      <c r="A7690" s="48" t="str">
        <f>('ANNEXURE B &amp; C'!AY$3)</f>
        <v>440513</v>
      </c>
      <c r="B7690" s="2">
        <v>2240002</v>
      </c>
      <c r="C7690" s="2" t="s">
        <v>120</v>
      </c>
      <c r="D7690" s="20">
        <v>0</v>
      </c>
      <c r="E7690" s="20">
        <v>0</v>
      </c>
      <c r="F7690" s="38">
        <f>('ANNEXURE B &amp; C'!AY$143)</f>
        <v>0</v>
      </c>
      <c r="G7690" s="9" t="str">
        <f t="shared" ref="G7690:G7753" si="240">IF(E7690&lt;0.01,"",IF(E7690&gt;F7690,"BUDGET ERROR - INSUFICIENT",""))</f>
        <v/>
      </c>
      <c r="H7690" s="52" t="str">
        <f t="shared" ref="H7690:H7753" si="241">IF(F7690&lt;0.1,"",IF(D7690=0,"NO ORIGINAL BUDGET",(F7690-D7690)/D7690))</f>
        <v/>
      </c>
    </row>
    <row r="7691" spans="1:8">
      <c r="A7691" s="48" t="str">
        <f>('ANNEXURE B &amp; C'!AY$3)</f>
        <v>440513</v>
      </c>
      <c r="B7691" s="2">
        <v>2240400</v>
      </c>
      <c r="C7691" s="2" t="s">
        <v>121</v>
      </c>
      <c r="D7691" s="20">
        <v>0</v>
      </c>
      <c r="E7691" s="20">
        <v>0</v>
      </c>
      <c r="F7691" s="38">
        <f>('ANNEXURE B &amp; C'!AY$144)</f>
        <v>0</v>
      </c>
      <c r="G7691" s="9" t="str">
        <f t="shared" si="240"/>
        <v/>
      </c>
      <c r="H7691" s="52" t="str">
        <f t="shared" si="241"/>
        <v/>
      </c>
    </row>
    <row r="7692" spans="1:8">
      <c r="A7692" s="48" t="str">
        <f>('ANNEXURE B &amp; C'!AY$3)</f>
        <v>440513</v>
      </c>
      <c r="B7692" s="2">
        <v>2240500</v>
      </c>
      <c r="C7692" s="2" t="s">
        <v>122</v>
      </c>
      <c r="D7692" s="20">
        <v>0</v>
      </c>
      <c r="E7692" s="20">
        <v>0</v>
      </c>
      <c r="F7692" s="38">
        <f>('ANNEXURE B &amp; C'!AY$145)</f>
        <v>0</v>
      </c>
      <c r="G7692" s="9" t="str">
        <f t="shared" si="240"/>
        <v/>
      </c>
      <c r="H7692" s="52" t="str">
        <f t="shared" si="241"/>
        <v/>
      </c>
    </row>
    <row r="7693" spans="1:8">
      <c r="A7693" s="48" t="str">
        <f>('ANNEXURE B &amp; C'!AY$3)</f>
        <v>440513</v>
      </c>
      <c r="B7693" s="3">
        <v>2249995</v>
      </c>
      <c r="C7693" s="3" t="s">
        <v>123</v>
      </c>
      <c r="D7693" s="39">
        <v>0</v>
      </c>
      <c r="E7693" s="39">
        <v>0</v>
      </c>
      <c r="F7693" s="39">
        <f>SUM(F7689:F7692)</f>
        <v>0</v>
      </c>
      <c r="G7693" s="9" t="str">
        <f t="shared" si="240"/>
        <v/>
      </c>
      <c r="H7693" s="52" t="str">
        <f t="shared" si="241"/>
        <v/>
      </c>
    </row>
    <row r="7694" spans="1:8">
      <c r="B7694" s="1"/>
      <c r="C7694" s="1"/>
      <c r="D7694" s="31"/>
      <c r="E7694" s="31"/>
      <c r="F7694" s="31"/>
      <c r="G7694" s="9" t="str">
        <f t="shared" si="240"/>
        <v/>
      </c>
      <c r="H7694" s="52" t="str">
        <f t="shared" si="241"/>
        <v/>
      </c>
    </row>
    <row r="7695" spans="1:8">
      <c r="A7695" s="48" t="str">
        <f>('ANNEXURE B &amp; C'!AY$3)</f>
        <v>440513</v>
      </c>
      <c r="B7695" s="1">
        <v>2260000</v>
      </c>
      <c r="C7695" s="1" t="s">
        <v>124</v>
      </c>
      <c r="D7695" s="31"/>
      <c r="E7695" s="31"/>
      <c r="F7695" s="31"/>
      <c r="G7695" s="9" t="str">
        <f t="shared" si="240"/>
        <v/>
      </c>
      <c r="H7695" s="52" t="str">
        <f t="shared" si="241"/>
        <v/>
      </c>
    </row>
    <row r="7696" spans="1:8">
      <c r="A7696" s="48" t="str">
        <f>('ANNEXURE B &amp; C'!AY$3)</f>
        <v>440513</v>
      </c>
      <c r="B7696" s="2">
        <v>2260806</v>
      </c>
      <c r="C7696" s="2" t="s">
        <v>125</v>
      </c>
      <c r="D7696" s="20">
        <v>0</v>
      </c>
      <c r="E7696" s="20">
        <v>0</v>
      </c>
      <c r="F7696" s="38">
        <f>('ANNEXURE B &amp; C'!AY$149)</f>
        <v>0</v>
      </c>
      <c r="G7696" s="9" t="str">
        <f t="shared" si="240"/>
        <v/>
      </c>
      <c r="H7696" s="52" t="str">
        <f t="shared" si="241"/>
        <v/>
      </c>
    </row>
    <row r="7697" spans="1:8">
      <c r="A7697" s="48" t="str">
        <f>('ANNEXURE B &amp; C'!AY$3)</f>
        <v>440513</v>
      </c>
      <c r="B7697" s="2">
        <v>2260808</v>
      </c>
      <c r="C7697" s="2" t="s">
        <v>126</v>
      </c>
      <c r="D7697" s="20">
        <v>0</v>
      </c>
      <c r="E7697" s="20">
        <v>0</v>
      </c>
      <c r="F7697" s="38">
        <f>('ANNEXURE B &amp; C'!AY$150)</f>
        <v>0</v>
      </c>
      <c r="G7697" s="9" t="str">
        <f t="shared" si="240"/>
        <v/>
      </c>
      <c r="H7697" s="52" t="str">
        <f t="shared" si="241"/>
        <v/>
      </c>
    </row>
    <row r="7698" spans="1:8">
      <c r="A7698" s="48" t="str">
        <f>('ANNEXURE B &amp; C'!AY$3)</f>
        <v>440513</v>
      </c>
      <c r="B7698" s="2">
        <v>2260810</v>
      </c>
      <c r="C7698" s="2" t="s">
        <v>127</v>
      </c>
      <c r="D7698" s="20">
        <v>0</v>
      </c>
      <c r="E7698" s="20">
        <v>0</v>
      </c>
      <c r="F7698" s="38">
        <f>('ANNEXURE B &amp; C'!AY$151)</f>
        <v>0</v>
      </c>
      <c r="G7698" s="9" t="str">
        <f t="shared" si="240"/>
        <v/>
      </c>
      <c r="H7698" s="52" t="str">
        <f t="shared" si="241"/>
        <v/>
      </c>
    </row>
    <row r="7699" spans="1:8">
      <c r="A7699" s="48" t="str">
        <f>('ANNEXURE B &amp; C'!AY$3)</f>
        <v>440513</v>
      </c>
      <c r="B7699" s="3">
        <v>2269995</v>
      </c>
      <c r="C7699" s="3" t="s">
        <v>128</v>
      </c>
      <c r="D7699" s="39">
        <v>0</v>
      </c>
      <c r="E7699" s="39">
        <v>0</v>
      </c>
      <c r="F7699" s="39">
        <f>SUM(F7696:F7698)</f>
        <v>0</v>
      </c>
      <c r="G7699" s="9" t="str">
        <f t="shared" si="240"/>
        <v/>
      </c>
      <c r="H7699" s="52" t="str">
        <f t="shared" si="241"/>
        <v/>
      </c>
    </row>
    <row r="7700" spans="1:8">
      <c r="B7700" s="1"/>
      <c r="C7700" s="1"/>
      <c r="D7700" s="31"/>
      <c r="E7700" s="31"/>
      <c r="F7700" s="31"/>
      <c r="G7700" s="9" t="str">
        <f t="shared" si="240"/>
        <v/>
      </c>
      <c r="H7700" s="52" t="str">
        <f t="shared" si="241"/>
        <v/>
      </c>
    </row>
    <row r="7701" spans="1:8">
      <c r="A7701" s="48" t="str">
        <f>('ANNEXURE B &amp; C'!AY$3)</f>
        <v>440513</v>
      </c>
      <c r="B7701" s="1">
        <v>2270000</v>
      </c>
      <c r="C7701" s="1" t="s">
        <v>129</v>
      </c>
      <c r="D7701" s="31"/>
      <c r="E7701" s="31"/>
      <c r="F7701" s="31"/>
      <c r="G7701" s="9" t="str">
        <f t="shared" si="240"/>
        <v/>
      </c>
      <c r="H7701" s="52" t="str">
        <f t="shared" si="241"/>
        <v/>
      </c>
    </row>
    <row r="7702" spans="1:8">
      <c r="A7702" s="48" t="str">
        <f>('ANNEXURE B &amp; C'!AY$3)</f>
        <v>440513</v>
      </c>
      <c r="B7702" s="2">
        <v>2271701</v>
      </c>
      <c r="C7702" s="2" t="s">
        <v>130</v>
      </c>
      <c r="D7702" s="20">
        <v>0</v>
      </c>
      <c r="E7702" s="20">
        <v>0</v>
      </c>
      <c r="F7702" s="38">
        <f>('ANNEXURE B &amp; C'!AY$155)</f>
        <v>0</v>
      </c>
      <c r="G7702" s="9" t="str">
        <f t="shared" si="240"/>
        <v/>
      </c>
      <c r="H7702" s="52" t="str">
        <f t="shared" si="241"/>
        <v/>
      </c>
    </row>
    <row r="7703" spans="1:8">
      <c r="A7703" s="48" t="str">
        <f>('ANNEXURE B &amp; C'!AY$3)</f>
        <v>440513</v>
      </c>
      <c r="B7703" s="2">
        <v>2271702</v>
      </c>
      <c r="C7703" s="2" t="s">
        <v>131</v>
      </c>
      <c r="D7703" s="20">
        <v>0</v>
      </c>
      <c r="E7703" s="20">
        <v>0</v>
      </c>
      <c r="F7703" s="38">
        <f>('ANNEXURE B &amp; C'!AY$156)</f>
        <v>0</v>
      </c>
      <c r="G7703" s="9" t="str">
        <f t="shared" si="240"/>
        <v/>
      </c>
      <c r="H7703" s="52" t="str">
        <f t="shared" si="241"/>
        <v/>
      </c>
    </row>
    <row r="7704" spans="1:8">
      <c r="A7704" s="48" t="str">
        <f>('ANNEXURE B &amp; C'!AY$3)</f>
        <v>440513</v>
      </c>
      <c r="B7704" s="2">
        <v>2271703</v>
      </c>
      <c r="C7704" s="2" t="s">
        <v>132</v>
      </c>
      <c r="D7704" s="20">
        <v>0</v>
      </c>
      <c r="E7704" s="20">
        <v>0</v>
      </c>
      <c r="F7704" s="38">
        <f>('ANNEXURE B &amp; C'!AY$157)</f>
        <v>0</v>
      </c>
      <c r="G7704" s="9" t="str">
        <f t="shared" si="240"/>
        <v/>
      </c>
      <c r="H7704" s="52" t="str">
        <f t="shared" si="241"/>
        <v/>
      </c>
    </row>
    <row r="7705" spans="1:8">
      <c r="A7705" s="48" t="str">
        <f>('ANNEXURE B &amp; C'!AY$3)</f>
        <v>440513</v>
      </c>
      <c r="B7705" s="2">
        <v>2271704</v>
      </c>
      <c r="C7705" s="2" t="s">
        <v>133</v>
      </c>
      <c r="D7705" s="20">
        <v>0</v>
      </c>
      <c r="E7705" s="20">
        <v>0</v>
      </c>
      <c r="F7705" s="38">
        <f>('ANNEXURE B &amp; C'!AY$158)</f>
        <v>0</v>
      </c>
      <c r="G7705" s="9" t="str">
        <f t="shared" si="240"/>
        <v/>
      </c>
      <c r="H7705" s="52" t="str">
        <f t="shared" si="241"/>
        <v/>
      </c>
    </row>
    <row r="7706" spans="1:8">
      <c r="A7706" s="48" t="str">
        <f>('ANNEXURE B &amp; C'!AY$3)</f>
        <v>440513</v>
      </c>
      <c r="B7706" s="3">
        <v>2279995</v>
      </c>
      <c r="C7706" s="3" t="s">
        <v>134</v>
      </c>
      <c r="D7706" s="35">
        <v>0</v>
      </c>
      <c r="E7706" s="35">
        <v>0</v>
      </c>
      <c r="F7706" s="35">
        <f>SUM(F7702:F7705)</f>
        <v>0</v>
      </c>
      <c r="G7706" s="9" t="str">
        <f t="shared" si="240"/>
        <v/>
      </c>
      <c r="H7706" s="52" t="str">
        <f t="shared" si="241"/>
        <v/>
      </c>
    </row>
    <row r="7707" spans="1:8">
      <c r="B7707" s="1"/>
      <c r="C7707" s="1"/>
      <c r="D7707" s="31"/>
      <c r="E7707" s="31"/>
      <c r="F7707" s="31"/>
      <c r="G7707" s="9" t="str">
        <f t="shared" si="240"/>
        <v/>
      </c>
      <c r="H7707" s="52" t="str">
        <f t="shared" si="241"/>
        <v/>
      </c>
    </row>
    <row r="7708" spans="1:8">
      <c r="A7708" s="48" t="str">
        <f>('ANNEXURE B &amp; C'!AY$3)</f>
        <v>440513</v>
      </c>
      <c r="B7708" s="1">
        <v>2280000</v>
      </c>
      <c r="C7708" s="1" t="s">
        <v>135</v>
      </c>
      <c r="D7708" s="31"/>
      <c r="E7708" s="31"/>
      <c r="F7708" s="31"/>
      <c r="G7708" s="9" t="str">
        <f t="shared" si="240"/>
        <v/>
      </c>
      <c r="H7708" s="52" t="str">
        <f t="shared" si="241"/>
        <v/>
      </c>
    </row>
    <row r="7709" spans="1:8">
      <c r="A7709" s="48" t="str">
        <f>('ANNEXURE B &amp; C'!AY$3)</f>
        <v>440513</v>
      </c>
      <c r="B7709" s="2">
        <v>2280001</v>
      </c>
      <c r="C7709" s="2" t="s">
        <v>136</v>
      </c>
      <c r="D7709" s="20">
        <v>0</v>
      </c>
      <c r="E7709" s="20">
        <v>0</v>
      </c>
      <c r="F7709" s="38">
        <f>('ANNEXURE B &amp; C'!AY$162)</f>
        <v>0</v>
      </c>
      <c r="G7709" s="9" t="str">
        <f t="shared" si="240"/>
        <v/>
      </c>
      <c r="H7709" s="52" t="str">
        <f t="shared" si="241"/>
        <v/>
      </c>
    </row>
    <row r="7710" spans="1:8">
      <c r="A7710" s="48" t="str">
        <f>('ANNEXURE B &amp; C'!AY$3)</f>
        <v>440513</v>
      </c>
      <c r="B7710" s="2">
        <v>2280002</v>
      </c>
      <c r="C7710" s="2" t="s">
        <v>137</v>
      </c>
      <c r="D7710" s="20">
        <v>0</v>
      </c>
      <c r="E7710" s="20">
        <v>0</v>
      </c>
      <c r="F7710" s="38">
        <f>('ANNEXURE B &amp; C'!AY$163)</f>
        <v>0</v>
      </c>
      <c r="G7710" s="9" t="str">
        <f t="shared" si="240"/>
        <v/>
      </c>
      <c r="H7710" s="52" t="str">
        <f t="shared" si="241"/>
        <v/>
      </c>
    </row>
    <row r="7711" spans="1:8">
      <c r="A7711" s="48" t="str">
        <f>('ANNEXURE B &amp; C'!AY$3)</f>
        <v>440513</v>
      </c>
      <c r="B7711" s="3">
        <v>2289995</v>
      </c>
      <c r="C7711" s="3" t="s">
        <v>138</v>
      </c>
      <c r="D7711" s="39">
        <v>0</v>
      </c>
      <c r="E7711" s="39">
        <v>0</v>
      </c>
      <c r="F7711" s="39">
        <f>SUM(F7709:F7710)</f>
        <v>0</v>
      </c>
      <c r="G7711" s="9" t="str">
        <f t="shared" si="240"/>
        <v/>
      </c>
      <c r="H7711" s="52" t="str">
        <f t="shared" si="241"/>
        <v/>
      </c>
    </row>
    <row r="7712" spans="1:8">
      <c r="B7712" s="1"/>
      <c r="C7712" s="1"/>
      <c r="D7712" s="31"/>
      <c r="E7712" s="31"/>
      <c r="F7712" s="31"/>
      <c r="G7712" s="9" t="str">
        <f t="shared" si="240"/>
        <v/>
      </c>
      <c r="H7712" s="52" t="str">
        <f t="shared" si="241"/>
        <v/>
      </c>
    </row>
    <row r="7713" spans="1:8">
      <c r="A7713" s="48" t="str">
        <f>('ANNEXURE B &amp; C'!AY$3)</f>
        <v>440513</v>
      </c>
      <c r="B7713" s="1">
        <v>2300000</v>
      </c>
      <c r="C7713" s="1" t="s">
        <v>139</v>
      </c>
      <c r="D7713" s="31"/>
      <c r="E7713" s="31"/>
      <c r="F7713" s="31"/>
      <c r="G7713" s="9" t="str">
        <f t="shared" si="240"/>
        <v/>
      </c>
      <c r="H7713" s="52" t="str">
        <f t="shared" si="241"/>
        <v/>
      </c>
    </row>
    <row r="7714" spans="1:8">
      <c r="A7714" s="48" t="str">
        <f>('ANNEXURE B &amp; C'!AY$3)</f>
        <v>440513</v>
      </c>
      <c r="B7714" s="2">
        <v>2300001</v>
      </c>
      <c r="C7714" s="2" t="s">
        <v>140</v>
      </c>
      <c r="D7714" s="20">
        <v>0</v>
      </c>
      <c r="E7714" s="20">
        <v>0</v>
      </c>
      <c r="F7714" s="38">
        <f>('ANNEXURE B &amp; C'!AY$167)</f>
        <v>0</v>
      </c>
      <c r="G7714" s="9" t="str">
        <f t="shared" si="240"/>
        <v/>
      </c>
      <c r="H7714" s="52" t="str">
        <f t="shared" si="241"/>
        <v/>
      </c>
    </row>
    <row r="7715" spans="1:8">
      <c r="A7715" s="48" t="str">
        <f>('ANNEXURE B &amp; C'!AY$3)</f>
        <v>440513</v>
      </c>
      <c r="B7715" s="2">
        <v>2300002</v>
      </c>
      <c r="C7715" s="2" t="s">
        <v>141</v>
      </c>
      <c r="D7715" s="20">
        <v>0</v>
      </c>
      <c r="E7715" s="20">
        <v>0</v>
      </c>
      <c r="F7715" s="38">
        <f>('ANNEXURE B &amp; C'!AY$168)</f>
        <v>0</v>
      </c>
      <c r="G7715" s="9" t="str">
        <f t="shared" si="240"/>
        <v/>
      </c>
      <c r="H7715" s="52" t="str">
        <f t="shared" si="241"/>
        <v/>
      </c>
    </row>
    <row r="7716" spans="1:8">
      <c r="A7716" s="48" t="str">
        <f>('ANNEXURE B &amp; C'!AY$3)</f>
        <v>440513</v>
      </c>
      <c r="B7716" s="2">
        <v>2300003</v>
      </c>
      <c r="C7716" s="2" t="s">
        <v>142</v>
      </c>
      <c r="D7716" s="20">
        <v>0</v>
      </c>
      <c r="E7716" s="20">
        <v>0</v>
      </c>
      <c r="F7716" s="38">
        <f>('ANNEXURE B &amp; C'!AY$169)</f>
        <v>0</v>
      </c>
      <c r="G7716" s="9" t="str">
        <f t="shared" si="240"/>
        <v/>
      </c>
      <c r="H7716" s="52" t="str">
        <f t="shared" si="241"/>
        <v/>
      </c>
    </row>
    <row r="7717" spans="1:8">
      <c r="A7717" s="48" t="str">
        <f>('ANNEXURE B &amp; C'!AY$3)</f>
        <v>440513</v>
      </c>
      <c r="B7717" s="2">
        <v>2300204</v>
      </c>
      <c r="C7717" s="2" t="s">
        <v>143</v>
      </c>
      <c r="D7717" s="20">
        <v>0</v>
      </c>
      <c r="E7717" s="20">
        <v>0</v>
      </c>
      <c r="F7717" s="38">
        <f>('ANNEXURE B &amp; C'!AY$170)</f>
        <v>0</v>
      </c>
      <c r="G7717" s="9" t="str">
        <f t="shared" si="240"/>
        <v/>
      </c>
      <c r="H7717" s="52" t="str">
        <f t="shared" si="241"/>
        <v/>
      </c>
    </row>
    <row r="7718" spans="1:8">
      <c r="A7718" s="48" t="str">
        <f>('ANNEXURE B &amp; C'!AY$3)</f>
        <v>440513</v>
      </c>
      <c r="B7718" s="2">
        <v>2300800</v>
      </c>
      <c r="C7718" s="2" t="s">
        <v>144</v>
      </c>
      <c r="D7718" s="20">
        <v>0</v>
      </c>
      <c r="E7718" s="20">
        <v>0</v>
      </c>
      <c r="F7718" s="38">
        <f>('ANNEXURE B &amp; C'!AY$171)</f>
        <v>0</v>
      </c>
      <c r="G7718" s="9" t="str">
        <f t="shared" si="240"/>
        <v/>
      </c>
      <c r="H7718" s="52" t="str">
        <f t="shared" si="241"/>
        <v/>
      </c>
    </row>
    <row r="7719" spans="1:8">
      <c r="A7719" s="48" t="str">
        <f>('ANNEXURE B &amp; C'!AY$3)</f>
        <v>440513</v>
      </c>
      <c r="B7719" s="2">
        <v>2300801</v>
      </c>
      <c r="C7719" s="2" t="s">
        <v>145</v>
      </c>
      <c r="D7719" s="20">
        <v>0</v>
      </c>
      <c r="E7719" s="20">
        <v>0</v>
      </c>
      <c r="F7719" s="38">
        <f>('ANNEXURE B &amp; C'!AY$172)</f>
        <v>0</v>
      </c>
      <c r="G7719" s="9" t="str">
        <f t="shared" si="240"/>
        <v/>
      </c>
      <c r="H7719" s="52" t="str">
        <f t="shared" si="241"/>
        <v/>
      </c>
    </row>
    <row r="7720" spans="1:8">
      <c r="A7720" s="48" t="str">
        <f>('ANNEXURE B &amp; C'!AY$3)</f>
        <v>440513</v>
      </c>
      <c r="B7720" s="2">
        <v>2300803</v>
      </c>
      <c r="C7720" s="2" t="s">
        <v>146</v>
      </c>
      <c r="D7720" s="20">
        <v>0</v>
      </c>
      <c r="E7720" s="20">
        <v>0</v>
      </c>
      <c r="F7720" s="38">
        <f>('ANNEXURE B &amp; C'!AY$173)</f>
        <v>0</v>
      </c>
      <c r="G7720" s="9" t="str">
        <f t="shared" si="240"/>
        <v/>
      </c>
      <c r="H7720" s="52" t="str">
        <f t="shared" si="241"/>
        <v/>
      </c>
    </row>
    <row r="7721" spans="1:8">
      <c r="A7721" s="48" t="str">
        <f>('ANNEXURE B &amp; C'!AY$3)</f>
        <v>440513</v>
      </c>
      <c r="B7721" s="2">
        <v>2301503</v>
      </c>
      <c r="C7721" s="2" t="s">
        <v>147</v>
      </c>
      <c r="D7721" s="20">
        <v>0</v>
      </c>
      <c r="E7721" s="20">
        <v>0</v>
      </c>
      <c r="F7721" s="38">
        <f>('ANNEXURE B &amp; C'!AY$174)</f>
        <v>0</v>
      </c>
      <c r="G7721" s="9" t="str">
        <f t="shared" si="240"/>
        <v/>
      </c>
      <c r="H7721" s="52" t="str">
        <f t="shared" si="241"/>
        <v/>
      </c>
    </row>
    <row r="7722" spans="1:8">
      <c r="A7722" s="48" t="str">
        <f>('ANNEXURE B &amp; C'!AY$3)</f>
        <v>440513</v>
      </c>
      <c r="B7722" s="2">
        <v>2301802</v>
      </c>
      <c r="C7722" s="2" t="s">
        <v>148</v>
      </c>
      <c r="D7722" s="20">
        <v>0</v>
      </c>
      <c r="E7722" s="20">
        <v>0</v>
      </c>
      <c r="F7722" s="38">
        <f>('ANNEXURE B &amp; C'!AY$175)</f>
        <v>0</v>
      </c>
      <c r="G7722" s="9" t="str">
        <f t="shared" si="240"/>
        <v/>
      </c>
      <c r="H7722" s="52" t="str">
        <f t="shared" si="241"/>
        <v/>
      </c>
    </row>
    <row r="7723" spans="1:8">
      <c r="A7723" s="48" t="str">
        <f>('ANNEXURE B &amp; C'!AY$3)</f>
        <v>440513</v>
      </c>
      <c r="B7723" s="2">
        <v>2301803</v>
      </c>
      <c r="C7723" s="2" t="s">
        <v>149</v>
      </c>
      <c r="D7723" s="20">
        <v>0</v>
      </c>
      <c r="E7723" s="20">
        <v>0</v>
      </c>
      <c r="F7723" s="38">
        <f>('ANNEXURE B &amp; C'!AY$176)</f>
        <v>0</v>
      </c>
      <c r="G7723" s="9" t="str">
        <f t="shared" si="240"/>
        <v/>
      </c>
      <c r="H7723" s="52" t="str">
        <f t="shared" si="241"/>
        <v/>
      </c>
    </row>
    <row r="7724" spans="1:8">
      <c r="A7724" s="48" t="str">
        <f>('ANNEXURE B &amp; C'!AY$3)</f>
        <v>440513</v>
      </c>
      <c r="B7724" s="2">
        <v>2301900</v>
      </c>
      <c r="C7724" s="2" t="s">
        <v>150</v>
      </c>
      <c r="D7724" s="20">
        <v>0</v>
      </c>
      <c r="E7724" s="20">
        <v>0</v>
      </c>
      <c r="F7724" s="38">
        <f>('ANNEXURE B &amp; C'!AY$177)</f>
        <v>0</v>
      </c>
      <c r="G7724" s="9" t="str">
        <f t="shared" si="240"/>
        <v/>
      </c>
      <c r="H7724" s="52" t="str">
        <f t="shared" si="241"/>
        <v/>
      </c>
    </row>
    <row r="7725" spans="1:8">
      <c r="A7725" s="48" t="str">
        <f>('ANNEXURE B &amp; C'!AY$3)</f>
        <v>440513</v>
      </c>
      <c r="B7725" s="2">
        <v>2301901</v>
      </c>
      <c r="C7725" s="2" t="s">
        <v>151</v>
      </c>
      <c r="D7725" s="20">
        <v>0</v>
      </c>
      <c r="E7725" s="20">
        <v>0</v>
      </c>
      <c r="F7725" s="38">
        <f>('ANNEXURE B &amp; C'!AY$178)</f>
        <v>0</v>
      </c>
      <c r="G7725" s="9" t="str">
        <f t="shared" si="240"/>
        <v/>
      </c>
      <c r="H7725" s="52" t="str">
        <f t="shared" si="241"/>
        <v/>
      </c>
    </row>
    <row r="7726" spans="1:8">
      <c r="A7726" s="48" t="str">
        <f>('ANNEXURE B &amp; C'!AY$3)</f>
        <v>440513</v>
      </c>
      <c r="B7726" s="3">
        <v>2309995</v>
      </c>
      <c r="C7726" s="3" t="s">
        <v>152</v>
      </c>
      <c r="D7726" s="39">
        <v>0</v>
      </c>
      <c r="E7726" s="39">
        <v>0</v>
      </c>
      <c r="F7726" s="39">
        <f>SUM(F7714:F7725)</f>
        <v>0</v>
      </c>
      <c r="G7726" s="9" t="str">
        <f t="shared" si="240"/>
        <v/>
      </c>
      <c r="H7726" s="52" t="str">
        <f t="shared" si="241"/>
        <v/>
      </c>
    </row>
    <row r="7727" spans="1:8">
      <c r="B7727" s="1"/>
      <c r="C7727" s="1"/>
      <c r="D7727" s="31"/>
      <c r="E7727" s="31"/>
      <c r="F7727" s="31"/>
      <c r="G7727" s="9" t="str">
        <f t="shared" si="240"/>
        <v/>
      </c>
      <c r="H7727" s="52" t="str">
        <f t="shared" si="241"/>
        <v/>
      </c>
    </row>
    <row r="7728" spans="1:8" ht="15.75" thickBot="1">
      <c r="A7728" s="48" t="str">
        <f>('ANNEXURE B &amp; C'!AY$3)</f>
        <v>440513</v>
      </c>
      <c r="B7728" s="4">
        <v>2359997</v>
      </c>
      <c r="C7728" s="4" t="s">
        <v>153</v>
      </c>
      <c r="D7728" s="40">
        <v>0</v>
      </c>
      <c r="E7728" s="40">
        <v>0</v>
      </c>
      <c r="F7728" s="40">
        <f>SUM(F7726+F7711+F7706+F7699+F7693+F7686)</f>
        <v>0</v>
      </c>
      <c r="G7728" s="9" t="str">
        <f t="shared" si="240"/>
        <v/>
      </c>
      <c r="H7728" s="52" t="str">
        <f t="shared" si="241"/>
        <v/>
      </c>
    </row>
    <row r="7729" spans="1:8" ht="15.75" thickTop="1">
      <c r="B7729" s="1"/>
      <c r="C7729" s="1"/>
      <c r="D7729" s="31"/>
      <c r="E7729" s="31"/>
      <c r="F7729" s="31"/>
      <c r="G7729" s="9" t="str">
        <f t="shared" si="240"/>
        <v/>
      </c>
      <c r="H7729" s="52" t="str">
        <f t="shared" si="241"/>
        <v/>
      </c>
    </row>
    <row r="7730" spans="1:8" ht="15.75" thickBot="1">
      <c r="A7730" s="48" t="str">
        <f>('ANNEXURE B &amp; C'!AY$3)</f>
        <v>440513</v>
      </c>
      <c r="B7730" s="5">
        <v>2379995</v>
      </c>
      <c r="C7730" s="5" t="s">
        <v>154</v>
      </c>
      <c r="D7730" s="41">
        <v>0</v>
      </c>
      <c r="E7730" s="41">
        <v>0</v>
      </c>
      <c r="F7730" s="41">
        <f>SUM(F7728)</f>
        <v>0</v>
      </c>
      <c r="G7730" s="9" t="str">
        <f t="shared" si="240"/>
        <v/>
      </c>
      <c r="H7730" s="52" t="str">
        <f t="shared" si="241"/>
        <v/>
      </c>
    </row>
    <row r="7731" spans="1:8">
      <c r="B7731" s="1"/>
      <c r="C7731" s="1"/>
      <c r="D7731" s="31"/>
      <c r="E7731" s="31"/>
      <c r="F7731" s="31"/>
      <c r="G7731" s="9" t="str">
        <f t="shared" si="240"/>
        <v/>
      </c>
      <c r="H7731" s="52" t="str">
        <f t="shared" si="241"/>
        <v/>
      </c>
    </row>
    <row r="7732" spans="1:8" ht="15.75" thickBot="1">
      <c r="A7732" s="48" t="str">
        <f>('ANNEXURE B &amp; C'!AY$3)</f>
        <v>440513</v>
      </c>
      <c r="B7732" s="5">
        <v>2459998</v>
      </c>
      <c r="C7732" s="5" t="s">
        <v>155</v>
      </c>
      <c r="D7732" s="41">
        <v>0</v>
      </c>
      <c r="E7732" s="41">
        <v>0</v>
      </c>
      <c r="F7732" s="41">
        <f>SUM(F7730)</f>
        <v>0</v>
      </c>
      <c r="G7732" s="9" t="str">
        <f t="shared" si="240"/>
        <v/>
      </c>
      <c r="H7732" s="52" t="str">
        <f t="shared" si="241"/>
        <v/>
      </c>
    </row>
    <row r="7733" spans="1:8">
      <c r="B7733" s="1"/>
      <c r="C7733" s="1"/>
      <c r="D7733" s="31"/>
      <c r="E7733" s="31"/>
      <c r="F7733" s="31"/>
      <c r="G7733" s="9" t="str">
        <f t="shared" si="240"/>
        <v/>
      </c>
      <c r="H7733" s="52" t="str">
        <f t="shared" si="241"/>
        <v/>
      </c>
    </row>
    <row r="7734" spans="1:8">
      <c r="A7734" s="48" t="str">
        <f>('ANNEXURE B &amp; C'!AY$3)</f>
        <v>440513</v>
      </c>
      <c r="B7734" s="1">
        <v>3010000</v>
      </c>
      <c r="C7734" s="1" t="s">
        <v>156</v>
      </c>
      <c r="D7734" s="31"/>
      <c r="E7734" s="31"/>
      <c r="F7734" s="31"/>
      <c r="G7734" s="9" t="str">
        <f t="shared" si="240"/>
        <v/>
      </c>
      <c r="H7734" s="52" t="str">
        <f t="shared" si="241"/>
        <v/>
      </c>
    </row>
    <row r="7735" spans="1:8">
      <c r="A7735" s="48" t="str">
        <f>('ANNEXURE B &amp; C'!AY$3)</f>
        <v>440513</v>
      </c>
      <c r="B7735" s="2">
        <v>3010001</v>
      </c>
      <c r="C7735" s="2" t="s">
        <v>112</v>
      </c>
      <c r="D7735" s="38">
        <v>207000</v>
      </c>
      <c r="E7735" s="38">
        <v>103530.7</v>
      </c>
      <c r="F7735" s="38">
        <f>('ANNEXURE B &amp; C'!AY$188)</f>
        <v>222281</v>
      </c>
      <c r="G7735" s="9" t="str">
        <f t="shared" si="240"/>
        <v/>
      </c>
      <c r="H7735" s="52">
        <f t="shared" si="241"/>
        <v>7.3821256038647337E-2</v>
      </c>
    </row>
    <row r="7736" spans="1:8">
      <c r="A7736" s="48" t="str">
        <f>('ANNEXURE B &amp; C'!AY$3)</f>
        <v>440513</v>
      </c>
      <c r="B7736" s="2">
        <v>3010002</v>
      </c>
      <c r="C7736" s="2" t="s">
        <v>155</v>
      </c>
      <c r="D7736" s="38">
        <v>0</v>
      </c>
      <c r="E7736" s="38">
        <v>0</v>
      </c>
      <c r="F7736" s="38">
        <f>('ANNEXURE B &amp; C'!AY$189)</f>
        <v>0</v>
      </c>
      <c r="G7736" s="9" t="str">
        <f t="shared" si="240"/>
        <v/>
      </c>
      <c r="H7736" s="52" t="str">
        <f t="shared" si="241"/>
        <v/>
      </c>
    </row>
    <row r="7737" spans="1:8">
      <c r="A7737" s="48" t="str">
        <f>('ANNEXURE B &amp; C'!AY$3)</f>
        <v>440513</v>
      </c>
      <c r="B7737" s="2"/>
      <c r="C7737" s="1" t="s">
        <v>338</v>
      </c>
      <c r="D7737" s="39"/>
      <c r="E7737" s="39"/>
      <c r="F7737" s="39">
        <f>('ANNEXURE B &amp; C'!AY$190)</f>
        <v>0</v>
      </c>
      <c r="G7737" s="9" t="str">
        <f t="shared" si="240"/>
        <v/>
      </c>
      <c r="H7737" s="52" t="str">
        <f t="shared" si="241"/>
        <v/>
      </c>
    </row>
    <row r="7738" spans="1:8" ht="15.75" thickBot="1">
      <c r="A7738" s="48" t="str">
        <f>('ANNEXURE B &amp; C'!AY$3)</f>
        <v>440513</v>
      </c>
      <c r="B7738" s="5">
        <v>3019995</v>
      </c>
      <c r="C7738" s="5" t="s">
        <v>339</v>
      </c>
      <c r="D7738" s="37">
        <v>207000</v>
      </c>
      <c r="E7738" s="37">
        <v>103530.7</v>
      </c>
      <c r="F7738" s="37">
        <f>('ANNEXURE B &amp; C'!AY$191)</f>
        <v>222281</v>
      </c>
      <c r="G7738" s="9" t="str">
        <f t="shared" si="240"/>
        <v/>
      </c>
      <c r="H7738" s="52">
        <f t="shared" si="241"/>
        <v>7.3821256038647337E-2</v>
      </c>
    </row>
    <row r="7739" spans="1:8">
      <c r="B7739" s="1"/>
      <c r="C7739" s="1"/>
      <c r="D7739" s="31"/>
      <c r="E7739" s="31"/>
      <c r="F7739" s="31"/>
      <c r="G7739" s="9" t="str">
        <f t="shared" si="240"/>
        <v/>
      </c>
      <c r="H7739" s="52" t="str">
        <f t="shared" si="241"/>
        <v/>
      </c>
    </row>
    <row r="7740" spans="1:8">
      <c r="A7740" s="48" t="str">
        <f>('ANNEXURE B &amp; C'!AY$3)</f>
        <v>440513</v>
      </c>
      <c r="B7740" s="1">
        <v>4030000</v>
      </c>
      <c r="C7740" s="1" t="s">
        <v>157</v>
      </c>
      <c r="D7740" s="31"/>
      <c r="E7740" s="31"/>
      <c r="F7740" s="31"/>
      <c r="G7740" s="9" t="str">
        <f t="shared" si="240"/>
        <v/>
      </c>
      <c r="H7740" s="52" t="str">
        <f t="shared" si="241"/>
        <v/>
      </c>
    </row>
    <row r="7741" spans="1:8">
      <c r="A7741" s="48" t="str">
        <f>('ANNEXURE B &amp; C'!AY$3)</f>
        <v>440513</v>
      </c>
      <c r="B7741" s="2">
        <v>4030001</v>
      </c>
      <c r="C7741" s="2" t="s">
        <v>158</v>
      </c>
      <c r="D7741" s="20">
        <v>0</v>
      </c>
      <c r="E7741" s="20">
        <v>0</v>
      </c>
      <c r="F7741" s="38">
        <f>('ANNEXURE B &amp; C'!AY$194)</f>
        <v>115600</v>
      </c>
      <c r="G7741" s="9" t="str">
        <f t="shared" si="240"/>
        <v/>
      </c>
      <c r="H7741" s="52" t="str">
        <f t="shared" si="241"/>
        <v>NO ORIGINAL BUDGET</v>
      </c>
    </row>
    <row r="7742" spans="1:8">
      <c r="A7742" s="48" t="str">
        <f>('ANNEXURE B &amp; C'!AY$3)</f>
        <v>440513</v>
      </c>
      <c r="B7742" s="2">
        <v>4030002</v>
      </c>
      <c r="C7742" s="2" t="s">
        <v>159</v>
      </c>
      <c r="D7742" s="20">
        <v>0</v>
      </c>
      <c r="E7742" s="20">
        <v>0</v>
      </c>
      <c r="F7742" s="38">
        <f>('ANNEXURE B &amp; C'!AY$195)</f>
        <v>0</v>
      </c>
      <c r="G7742" s="9" t="str">
        <f t="shared" si="240"/>
        <v/>
      </c>
      <c r="H7742" s="52" t="str">
        <f t="shared" si="241"/>
        <v/>
      </c>
    </row>
    <row r="7743" spans="1:8">
      <c r="A7743" s="48" t="str">
        <f>('ANNEXURE B &amp; C'!AY$3)</f>
        <v>440513</v>
      </c>
      <c r="B7743" s="2">
        <v>4030003</v>
      </c>
      <c r="C7743" s="2" t="s">
        <v>160</v>
      </c>
      <c r="D7743" s="20">
        <v>0</v>
      </c>
      <c r="E7743" s="20">
        <v>0</v>
      </c>
      <c r="F7743" s="38">
        <f>('ANNEXURE B &amp; C'!AY$196)</f>
        <v>0</v>
      </c>
      <c r="G7743" s="9" t="str">
        <f t="shared" si="240"/>
        <v/>
      </c>
      <c r="H7743" s="52" t="str">
        <f t="shared" si="241"/>
        <v/>
      </c>
    </row>
    <row r="7744" spans="1:8">
      <c r="A7744" s="48" t="str">
        <f>('ANNEXURE B &amp; C'!AY$3)</f>
        <v>440513</v>
      </c>
      <c r="B7744" s="2">
        <v>4030004</v>
      </c>
      <c r="C7744" s="2" t="s">
        <v>161</v>
      </c>
      <c r="D7744" s="20">
        <v>1700000</v>
      </c>
      <c r="E7744" s="20">
        <v>0</v>
      </c>
      <c r="F7744" s="38">
        <f>('ANNEXURE B &amp; C'!AY$197)</f>
        <v>850000</v>
      </c>
      <c r="G7744" s="9" t="str">
        <f t="shared" si="240"/>
        <v/>
      </c>
      <c r="H7744" s="52">
        <f t="shared" si="241"/>
        <v>-0.5</v>
      </c>
    </row>
    <row r="7745" spans="1:8">
      <c r="A7745" s="48" t="str">
        <f>('ANNEXURE B &amp; C'!AY$3)</f>
        <v>440513</v>
      </c>
      <c r="B7745" s="2">
        <v>4030005</v>
      </c>
      <c r="C7745" s="2" t="s">
        <v>162</v>
      </c>
      <c r="D7745" s="20">
        <v>0</v>
      </c>
      <c r="E7745" s="20">
        <v>0</v>
      </c>
      <c r="F7745" s="38">
        <f>('ANNEXURE B &amp; C'!AY$198)</f>
        <v>0</v>
      </c>
      <c r="G7745" s="9" t="str">
        <f t="shared" si="240"/>
        <v/>
      </c>
      <c r="H7745" s="52" t="str">
        <f t="shared" si="241"/>
        <v/>
      </c>
    </row>
    <row r="7746" spans="1:8" ht="15.75" thickBot="1">
      <c r="A7746" s="48" t="str">
        <f>('ANNEXURE B &amp; C'!AY$3)</f>
        <v>440513</v>
      </c>
      <c r="B7746" s="3">
        <v>4039995</v>
      </c>
      <c r="C7746" s="3" t="s">
        <v>163</v>
      </c>
      <c r="D7746" s="42">
        <v>1700000</v>
      </c>
      <c r="E7746" s="36">
        <v>0</v>
      </c>
      <c r="F7746" s="43">
        <f>SUM(F7741:F7745)</f>
        <v>965600</v>
      </c>
      <c r="G7746" s="9" t="str">
        <f t="shared" si="240"/>
        <v/>
      </c>
      <c r="H7746" s="52">
        <f t="shared" si="241"/>
        <v>-0.432</v>
      </c>
    </row>
    <row r="7747" spans="1:8" ht="15.75" thickTop="1">
      <c r="B7747" s="2"/>
      <c r="C7747" s="2"/>
      <c r="D7747" s="32"/>
      <c r="E7747" s="32"/>
      <c r="G7747" s="9" t="str">
        <f t="shared" si="240"/>
        <v/>
      </c>
      <c r="H7747" s="52" t="str">
        <f t="shared" si="241"/>
        <v/>
      </c>
    </row>
    <row r="7748" spans="1:8">
      <c r="A7748" s="48" t="str">
        <f>('ANNEXURE B &amp; C'!AY$3)</f>
        <v>440513</v>
      </c>
      <c r="B7748" s="1">
        <v>4030000</v>
      </c>
      <c r="C7748" s="1" t="s">
        <v>164</v>
      </c>
      <c r="D7748" s="31"/>
      <c r="E7748" s="31"/>
      <c r="F7748" s="31"/>
      <c r="G7748" s="9" t="str">
        <f t="shared" si="240"/>
        <v/>
      </c>
      <c r="H7748" s="52" t="str">
        <f t="shared" si="241"/>
        <v/>
      </c>
    </row>
    <row r="7749" spans="1:8">
      <c r="A7749" s="48" t="str">
        <f>('ANNEXURE B &amp; C'!AY$3)</f>
        <v>440513</v>
      </c>
      <c r="B7749" s="2">
        <v>4031001</v>
      </c>
      <c r="C7749" s="2" t="s">
        <v>158</v>
      </c>
      <c r="D7749" s="20">
        <v>0</v>
      </c>
      <c r="E7749" s="20">
        <v>0</v>
      </c>
      <c r="F7749" s="38">
        <f>('ANNEXURE B &amp; C'!AY$202)</f>
        <v>0</v>
      </c>
      <c r="G7749" s="9" t="str">
        <f t="shared" si="240"/>
        <v/>
      </c>
      <c r="H7749" s="52" t="str">
        <f t="shared" si="241"/>
        <v/>
      </c>
    </row>
    <row r="7750" spans="1:8">
      <c r="A7750" s="48" t="str">
        <f>('ANNEXURE B &amp; C'!AY$3)</f>
        <v>440513</v>
      </c>
      <c r="B7750" s="2">
        <v>4031002</v>
      </c>
      <c r="C7750" s="2" t="s">
        <v>159</v>
      </c>
      <c r="D7750" s="20">
        <v>0</v>
      </c>
      <c r="E7750" s="20">
        <v>0</v>
      </c>
      <c r="F7750" s="38">
        <f>('ANNEXURE B &amp; C'!AY$203)</f>
        <v>0</v>
      </c>
      <c r="G7750" s="9" t="str">
        <f t="shared" si="240"/>
        <v/>
      </c>
      <c r="H7750" s="52" t="str">
        <f t="shared" si="241"/>
        <v/>
      </c>
    </row>
    <row r="7751" spans="1:8">
      <c r="A7751" s="48" t="str">
        <f>('ANNEXURE B &amp; C'!AY$3)</f>
        <v>440513</v>
      </c>
      <c r="B7751" s="2">
        <v>4031003</v>
      </c>
      <c r="C7751" s="2" t="s">
        <v>160</v>
      </c>
      <c r="D7751" s="20">
        <v>0</v>
      </c>
      <c r="E7751" s="20">
        <v>0</v>
      </c>
      <c r="F7751" s="38">
        <f>('ANNEXURE B &amp; C'!AY$204)</f>
        <v>0</v>
      </c>
      <c r="G7751" s="9" t="str">
        <f t="shared" si="240"/>
        <v/>
      </c>
      <c r="H7751" s="52" t="str">
        <f t="shared" si="241"/>
        <v/>
      </c>
    </row>
    <row r="7752" spans="1:8">
      <c r="A7752" s="48" t="str">
        <f>('ANNEXURE B &amp; C'!AY$3)</f>
        <v>440513</v>
      </c>
      <c r="B7752" s="2">
        <v>4031004</v>
      </c>
      <c r="C7752" s="2" t="s">
        <v>161</v>
      </c>
      <c r="D7752" s="20">
        <v>0</v>
      </c>
      <c r="E7752" s="20">
        <v>0</v>
      </c>
      <c r="F7752" s="38">
        <f>('ANNEXURE B &amp; C'!AY$205)</f>
        <v>0</v>
      </c>
      <c r="G7752" s="9" t="str">
        <f t="shared" si="240"/>
        <v/>
      </c>
      <c r="H7752" s="52" t="str">
        <f t="shared" si="241"/>
        <v/>
      </c>
    </row>
    <row r="7753" spans="1:8">
      <c r="A7753" s="48" t="str">
        <f>('ANNEXURE B &amp; C'!AY$3)</f>
        <v>440513</v>
      </c>
      <c r="B7753" s="2">
        <v>4031005</v>
      </c>
      <c r="C7753" s="2" t="s">
        <v>162</v>
      </c>
      <c r="D7753" s="20">
        <v>0</v>
      </c>
      <c r="E7753" s="20">
        <v>0</v>
      </c>
      <c r="F7753" s="38">
        <f>('ANNEXURE B &amp; C'!AY$206)</f>
        <v>0</v>
      </c>
      <c r="G7753" s="9" t="str">
        <f t="shared" si="240"/>
        <v/>
      </c>
      <c r="H7753" s="52" t="str">
        <f t="shared" si="241"/>
        <v/>
      </c>
    </row>
    <row r="7754" spans="1:8">
      <c r="A7754" s="48" t="str">
        <f>('ANNEXURE B &amp; C'!AY$3)</f>
        <v>440513</v>
      </c>
      <c r="B7754" s="3">
        <v>4039995</v>
      </c>
      <c r="C7754" s="3" t="s">
        <v>165</v>
      </c>
      <c r="D7754" s="39">
        <v>0</v>
      </c>
      <c r="E7754" s="39">
        <v>0</v>
      </c>
      <c r="F7754" s="39">
        <f>SUM(F7749:F7753)</f>
        <v>0</v>
      </c>
      <c r="G7754" s="9" t="str">
        <f t="shared" ref="G7754:G7817" si="242">IF(E7754&lt;0.01,"",IF(E7754&gt;F7754,"BUDGET ERROR - INSUFICIENT",""))</f>
        <v/>
      </c>
      <c r="H7754" s="52" t="str">
        <f t="shared" ref="H7754:H7817" si="243">IF(F7754&lt;0.1,"",IF(D7754=0,"NO ORIGINAL BUDGET",(F7754-D7754)/D7754))</f>
        <v/>
      </c>
    </row>
    <row r="7755" spans="1:8">
      <c r="B7755" s="2"/>
      <c r="C7755" s="2"/>
      <c r="D7755" s="32"/>
      <c r="E7755" s="32"/>
      <c r="G7755" s="9" t="str">
        <f t="shared" si="242"/>
        <v/>
      </c>
      <c r="H7755" s="52" t="str">
        <f t="shared" si="243"/>
        <v/>
      </c>
    </row>
    <row r="7756" spans="1:8" ht="15.75" thickBot="1">
      <c r="A7756" s="48" t="str">
        <f>('ANNEXURE B &amp; C'!AY$3)</f>
        <v>440513</v>
      </c>
      <c r="B7756" s="5">
        <v>4039995</v>
      </c>
      <c r="C7756" s="5" t="s">
        <v>166</v>
      </c>
      <c r="D7756" s="41">
        <v>1700000</v>
      </c>
      <c r="E7756" s="41">
        <v>0</v>
      </c>
      <c r="F7756" s="41">
        <f>SUM(F7754+F7746)</f>
        <v>965600</v>
      </c>
      <c r="G7756" s="9" t="str">
        <f t="shared" si="242"/>
        <v/>
      </c>
      <c r="H7756" s="52">
        <f t="shared" si="243"/>
        <v>-0.432</v>
      </c>
    </row>
    <row r="7757" spans="1:8">
      <c r="G7757" s="9" t="str">
        <f t="shared" si="242"/>
        <v/>
      </c>
      <c r="H7757" s="52" t="str">
        <f t="shared" si="243"/>
        <v/>
      </c>
    </row>
    <row r="7758" spans="1:8">
      <c r="A7758" s="48" t="str">
        <f>('ANNEXURE B &amp; C'!AZ$3)</f>
        <v>440521</v>
      </c>
      <c r="B7758" s="1">
        <v>1000000</v>
      </c>
      <c r="C7758" s="1" t="s">
        <v>0</v>
      </c>
      <c r="D7758" s="31"/>
      <c r="E7758" s="31"/>
      <c r="G7758" s="9" t="str">
        <f t="shared" si="242"/>
        <v/>
      </c>
      <c r="H7758" s="52" t="str">
        <f t="shared" si="243"/>
        <v/>
      </c>
    </row>
    <row r="7759" spans="1:8">
      <c r="B7759" s="1"/>
      <c r="C7759" s="1"/>
      <c r="D7759" s="31"/>
      <c r="E7759" s="31"/>
      <c r="G7759" s="9" t="str">
        <f t="shared" si="242"/>
        <v/>
      </c>
      <c r="H7759" s="52" t="str">
        <f t="shared" si="243"/>
        <v/>
      </c>
    </row>
    <row r="7760" spans="1:8">
      <c r="A7760" s="48" t="str">
        <f>('ANNEXURE B &amp; C'!AZ$3)</f>
        <v>440521</v>
      </c>
      <c r="B7760" s="1">
        <v>1020000</v>
      </c>
      <c r="C7760" s="1" t="s">
        <v>2</v>
      </c>
      <c r="D7760" s="31"/>
      <c r="E7760" s="31"/>
      <c r="F7760" s="31"/>
      <c r="G7760" s="9" t="str">
        <f t="shared" si="242"/>
        <v/>
      </c>
      <c r="H7760" s="52" t="str">
        <f t="shared" si="243"/>
        <v/>
      </c>
    </row>
    <row r="7761" spans="1:8">
      <c r="A7761" s="48" t="str">
        <f>('ANNEXURE B &amp; C'!AZ$3)</f>
        <v>440521</v>
      </c>
      <c r="B7761" s="2">
        <v>1020001</v>
      </c>
      <c r="C7761" s="2" t="s">
        <v>3</v>
      </c>
      <c r="D7761" s="20">
        <v>0</v>
      </c>
      <c r="E7761" s="20">
        <v>0</v>
      </c>
      <c r="F7761" s="38">
        <f>('ANNEXURE B &amp; C'!AZ$10)</f>
        <v>0</v>
      </c>
      <c r="G7761" s="9" t="str">
        <f t="shared" si="242"/>
        <v/>
      </c>
      <c r="H7761" s="52" t="str">
        <f t="shared" si="243"/>
        <v/>
      </c>
    </row>
    <row r="7762" spans="1:8">
      <c r="A7762" s="48" t="str">
        <f>('ANNEXURE B &amp; C'!AZ$3)</f>
        <v>440521</v>
      </c>
      <c r="B7762" s="2">
        <v>1020002</v>
      </c>
      <c r="C7762" s="2" t="s">
        <v>4</v>
      </c>
      <c r="D7762" s="20">
        <v>0</v>
      </c>
      <c r="E7762" s="20">
        <v>0</v>
      </c>
      <c r="F7762" s="38">
        <f>('ANNEXURE B &amp; C'!AZ$11)</f>
        <v>0</v>
      </c>
      <c r="G7762" s="9" t="str">
        <f t="shared" si="242"/>
        <v/>
      </c>
      <c r="H7762" s="52" t="str">
        <f t="shared" si="243"/>
        <v/>
      </c>
    </row>
    <row r="7763" spans="1:8">
      <c r="A7763" s="48" t="str">
        <f>('ANNEXURE B &amp; C'!AZ$3)</f>
        <v>440521</v>
      </c>
      <c r="B7763" s="2">
        <v>1020004</v>
      </c>
      <c r="C7763" s="2" t="s">
        <v>5</v>
      </c>
      <c r="D7763" s="20">
        <v>0</v>
      </c>
      <c r="E7763" s="20">
        <v>0</v>
      </c>
      <c r="F7763" s="38">
        <f>('ANNEXURE B &amp; C'!AZ$12)</f>
        <v>0</v>
      </c>
      <c r="G7763" s="9" t="str">
        <f t="shared" si="242"/>
        <v/>
      </c>
      <c r="H7763" s="52" t="str">
        <f t="shared" si="243"/>
        <v/>
      </c>
    </row>
    <row r="7764" spans="1:8">
      <c r="A7764" s="48" t="str">
        <f>('ANNEXURE B &amp; C'!AZ$3)</f>
        <v>440521</v>
      </c>
      <c r="B7764" s="2">
        <v>1020005</v>
      </c>
      <c r="C7764" s="2" t="s">
        <v>6</v>
      </c>
      <c r="D7764" s="20">
        <v>0</v>
      </c>
      <c r="E7764" s="20">
        <v>0</v>
      </c>
      <c r="F7764" s="38">
        <f>('ANNEXURE B &amp; C'!AZ$13)</f>
        <v>0</v>
      </c>
      <c r="G7764" s="9" t="str">
        <f t="shared" si="242"/>
        <v/>
      </c>
      <c r="H7764" s="52" t="str">
        <f t="shared" si="243"/>
        <v/>
      </c>
    </row>
    <row r="7765" spans="1:8">
      <c r="A7765" s="48" t="str">
        <f>('ANNEXURE B &amp; C'!AZ$3)</f>
        <v>440521</v>
      </c>
      <c r="B7765" s="2">
        <v>1020006</v>
      </c>
      <c r="C7765" s="2" t="s">
        <v>7</v>
      </c>
      <c r="D7765" s="20">
        <v>0</v>
      </c>
      <c r="E7765" s="20">
        <v>0</v>
      </c>
      <c r="F7765" s="38">
        <f>('ANNEXURE B &amp; C'!AZ$14)</f>
        <v>0</v>
      </c>
      <c r="G7765" s="9" t="str">
        <f t="shared" si="242"/>
        <v/>
      </c>
      <c r="H7765" s="52" t="str">
        <f t="shared" si="243"/>
        <v/>
      </c>
    </row>
    <row r="7766" spans="1:8">
      <c r="A7766" s="48" t="str">
        <f>('ANNEXURE B &amp; C'!AZ$3)</f>
        <v>440521</v>
      </c>
      <c r="B7766" s="2">
        <v>1020007</v>
      </c>
      <c r="C7766" s="2" t="s">
        <v>8</v>
      </c>
      <c r="D7766" s="20">
        <v>0</v>
      </c>
      <c r="E7766" s="20">
        <v>0</v>
      </c>
      <c r="F7766" s="38">
        <f>('ANNEXURE B &amp; C'!AZ$15)</f>
        <v>0</v>
      </c>
      <c r="G7766" s="9" t="str">
        <f t="shared" si="242"/>
        <v/>
      </c>
      <c r="H7766" s="52" t="str">
        <f t="shared" si="243"/>
        <v/>
      </c>
    </row>
    <row r="7767" spans="1:8">
      <c r="A7767" s="48" t="str">
        <f>('ANNEXURE B &amp; C'!AZ$3)</f>
        <v>440521</v>
      </c>
      <c r="B7767" s="2">
        <v>1020009</v>
      </c>
      <c r="C7767" s="2" t="s">
        <v>9</v>
      </c>
      <c r="D7767" s="20">
        <v>0</v>
      </c>
      <c r="E7767" s="20">
        <v>0</v>
      </c>
      <c r="F7767" s="38">
        <f>('ANNEXURE B &amp; C'!AZ$16)</f>
        <v>0</v>
      </c>
      <c r="G7767" s="9" t="str">
        <f t="shared" si="242"/>
        <v/>
      </c>
      <c r="H7767" s="52" t="str">
        <f t="shared" si="243"/>
        <v/>
      </c>
    </row>
    <row r="7768" spans="1:8">
      <c r="A7768" s="48" t="str">
        <f>('ANNEXURE B &amp; C'!AZ$3)</f>
        <v>440521</v>
      </c>
      <c r="B7768" s="2">
        <v>1020010</v>
      </c>
      <c r="C7768" s="2" t="s">
        <v>10</v>
      </c>
      <c r="D7768" s="20">
        <v>0</v>
      </c>
      <c r="E7768" s="20">
        <v>0</v>
      </c>
      <c r="F7768" s="38">
        <f>('ANNEXURE B &amp; C'!AZ$17)</f>
        <v>0</v>
      </c>
      <c r="G7768" s="9" t="str">
        <f t="shared" si="242"/>
        <v/>
      </c>
      <c r="H7768" s="52" t="str">
        <f t="shared" si="243"/>
        <v/>
      </c>
    </row>
    <row r="7769" spans="1:8">
      <c r="A7769" s="48" t="str">
        <f>('ANNEXURE B &amp; C'!AZ$3)</f>
        <v>440521</v>
      </c>
      <c r="B7769" s="2">
        <v>1020011</v>
      </c>
      <c r="C7769" s="2" t="s">
        <v>11</v>
      </c>
      <c r="D7769" s="20">
        <v>0</v>
      </c>
      <c r="E7769" s="20">
        <v>0</v>
      </c>
      <c r="F7769" s="38">
        <f>('ANNEXURE B &amp; C'!AZ$18)</f>
        <v>0</v>
      </c>
      <c r="G7769" s="9" t="str">
        <f t="shared" si="242"/>
        <v/>
      </c>
      <c r="H7769" s="52" t="str">
        <f t="shared" si="243"/>
        <v/>
      </c>
    </row>
    <row r="7770" spans="1:8">
      <c r="A7770" s="48" t="str">
        <f>('ANNEXURE B &amp; C'!AZ$3)</f>
        <v>440521</v>
      </c>
      <c r="B7770" s="2">
        <v>1020012</v>
      </c>
      <c r="C7770" s="2" t="s">
        <v>12</v>
      </c>
      <c r="D7770" s="20">
        <v>0</v>
      </c>
      <c r="E7770" s="20">
        <v>0</v>
      </c>
      <c r="F7770" s="38">
        <f>('ANNEXURE B &amp; C'!AZ$19)</f>
        <v>0</v>
      </c>
      <c r="G7770" s="9" t="str">
        <f t="shared" si="242"/>
        <v/>
      </c>
      <c r="H7770" s="52" t="str">
        <f t="shared" si="243"/>
        <v/>
      </c>
    </row>
    <row r="7771" spans="1:8">
      <c r="A7771" s="48" t="str">
        <f>('ANNEXURE B &amp; C'!AZ$3)</f>
        <v>440521</v>
      </c>
      <c r="B7771" s="2">
        <v>1020013</v>
      </c>
      <c r="C7771" s="2" t="s">
        <v>13</v>
      </c>
      <c r="D7771" s="20">
        <v>0</v>
      </c>
      <c r="E7771" s="20">
        <v>0</v>
      </c>
      <c r="F7771" s="38">
        <f>('ANNEXURE B &amp; C'!AZ$20)</f>
        <v>0</v>
      </c>
      <c r="G7771" s="9" t="str">
        <f t="shared" si="242"/>
        <v/>
      </c>
      <c r="H7771" s="52" t="str">
        <f t="shared" si="243"/>
        <v/>
      </c>
    </row>
    <row r="7772" spans="1:8">
      <c r="A7772" s="48" t="str">
        <f>('ANNEXURE B &amp; C'!AZ$3)</f>
        <v>440521</v>
      </c>
      <c r="B7772" s="2">
        <v>1020014</v>
      </c>
      <c r="C7772" s="2" t="s">
        <v>14</v>
      </c>
      <c r="D7772" s="20">
        <v>0</v>
      </c>
      <c r="E7772" s="20">
        <v>0</v>
      </c>
      <c r="F7772" s="38">
        <f>('ANNEXURE B &amp; C'!AZ$21)</f>
        <v>0</v>
      </c>
      <c r="G7772" s="9" t="str">
        <f t="shared" si="242"/>
        <v/>
      </c>
      <c r="H7772" s="52" t="str">
        <f t="shared" si="243"/>
        <v/>
      </c>
    </row>
    <row r="7773" spans="1:8" ht="15.75" thickBot="1">
      <c r="A7773" s="48" t="str">
        <f>('ANNEXURE B &amp; C'!AZ$3)</f>
        <v>440521</v>
      </c>
      <c r="B7773" s="3">
        <v>1029990</v>
      </c>
      <c r="C7773" s="3" t="s">
        <v>15</v>
      </c>
      <c r="D7773" s="41">
        <v>0</v>
      </c>
      <c r="E7773" s="41">
        <v>0</v>
      </c>
      <c r="F7773" s="41">
        <f>SUM(F7761:F7772)</f>
        <v>0</v>
      </c>
      <c r="G7773" s="9" t="str">
        <f t="shared" si="242"/>
        <v/>
      </c>
      <c r="H7773" s="52" t="str">
        <f t="shared" si="243"/>
        <v/>
      </c>
    </row>
    <row r="7774" spans="1:8">
      <c r="B7774" s="1"/>
      <c r="C7774" s="1"/>
      <c r="D7774" s="31"/>
      <c r="E7774" s="31"/>
      <c r="F7774" s="31"/>
      <c r="G7774" s="9" t="str">
        <f t="shared" si="242"/>
        <v/>
      </c>
      <c r="H7774" s="52" t="str">
        <f t="shared" si="243"/>
        <v/>
      </c>
    </row>
    <row r="7775" spans="1:8">
      <c r="A7775" s="48" t="str">
        <f>('ANNEXURE B &amp; C'!AZ$3)</f>
        <v>440521</v>
      </c>
      <c r="B7775" s="1">
        <v>1030000</v>
      </c>
      <c r="C7775" s="1" t="s">
        <v>16</v>
      </c>
      <c r="D7775" s="31"/>
      <c r="E7775" s="31"/>
      <c r="F7775" s="31"/>
      <c r="G7775" s="9" t="str">
        <f t="shared" si="242"/>
        <v/>
      </c>
      <c r="H7775" s="52" t="str">
        <f t="shared" si="243"/>
        <v/>
      </c>
    </row>
    <row r="7776" spans="1:8">
      <c r="A7776" s="48" t="str">
        <f>('ANNEXURE B &amp; C'!AZ$3)</f>
        <v>440521</v>
      </c>
      <c r="B7776" s="2">
        <v>1030001</v>
      </c>
      <c r="C7776" s="2" t="s">
        <v>17</v>
      </c>
      <c r="D7776" s="20">
        <v>0</v>
      </c>
      <c r="E7776" s="20">
        <v>0</v>
      </c>
      <c r="F7776" s="38">
        <f>('ANNEXURE B &amp; C'!AZ$25)</f>
        <v>0</v>
      </c>
      <c r="G7776" s="9" t="str">
        <f t="shared" si="242"/>
        <v/>
      </c>
      <c r="H7776" s="52" t="str">
        <f t="shared" si="243"/>
        <v/>
      </c>
    </row>
    <row r="7777" spans="1:8">
      <c r="A7777" s="48" t="str">
        <f>('ANNEXURE B &amp; C'!AZ$3)</f>
        <v>440521</v>
      </c>
      <c r="B7777" s="2">
        <v>1030002</v>
      </c>
      <c r="C7777" s="2" t="s">
        <v>18</v>
      </c>
      <c r="D7777" s="20">
        <v>0</v>
      </c>
      <c r="E7777" s="20">
        <v>0</v>
      </c>
      <c r="F7777" s="38">
        <f>('ANNEXURE B &amp; C'!AZ$26)</f>
        <v>0</v>
      </c>
      <c r="G7777" s="9" t="str">
        <f t="shared" si="242"/>
        <v/>
      </c>
      <c r="H7777" s="52" t="str">
        <f t="shared" si="243"/>
        <v/>
      </c>
    </row>
    <row r="7778" spans="1:8">
      <c r="A7778" s="48" t="str">
        <f>('ANNEXURE B &amp; C'!AZ$3)</f>
        <v>440521</v>
      </c>
      <c r="B7778" s="2">
        <v>1030003</v>
      </c>
      <c r="C7778" s="2" t="s">
        <v>19</v>
      </c>
      <c r="D7778" s="20">
        <v>0</v>
      </c>
      <c r="E7778" s="20">
        <v>0</v>
      </c>
      <c r="F7778" s="38">
        <f>('ANNEXURE B &amp; C'!AZ$27)</f>
        <v>0</v>
      </c>
      <c r="G7778" s="9" t="str">
        <f t="shared" si="242"/>
        <v/>
      </c>
      <c r="H7778" s="52" t="str">
        <f t="shared" si="243"/>
        <v/>
      </c>
    </row>
    <row r="7779" spans="1:8">
      <c r="A7779" s="48" t="str">
        <f>('ANNEXURE B &amp; C'!AZ$3)</f>
        <v>440521</v>
      </c>
      <c r="B7779" s="2">
        <v>1030004</v>
      </c>
      <c r="C7779" s="2" t="s">
        <v>20</v>
      </c>
      <c r="D7779" s="20">
        <v>0</v>
      </c>
      <c r="E7779" s="20">
        <v>0</v>
      </c>
      <c r="F7779" s="38">
        <f>('ANNEXURE B &amp; C'!AZ$28)</f>
        <v>0</v>
      </c>
      <c r="G7779" s="9" t="str">
        <f t="shared" si="242"/>
        <v/>
      </c>
      <c r="H7779" s="52" t="str">
        <f t="shared" si="243"/>
        <v/>
      </c>
    </row>
    <row r="7780" spans="1:8">
      <c r="A7780" s="48" t="str">
        <f>('ANNEXURE B &amp; C'!AZ$3)</f>
        <v>440521</v>
      </c>
      <c r="B7780" s="3">
        <v>1039990</v>
      </c>
      <c r="C7780" s="3" t="s">
        <v>21</v>
      </c>
      <c r="D7780" s="39">
        <v>0</v>
      </c>
      <c r="E7780" s="39">
        <v>0</v>
      </c>
      <c r="F7780" s="39">
        <f>SUM(F7776:F7779)</f>
        <v>0</v>
      </c>
      <c r="G7780" s="9" t="str">
        <f t="shared" si="242"/>
        <v/>
      </c>
      <c r="H7780" s="52" t="str">
        <f t="shared" si="243"/>
        <v/>
      </c>
    </row>
    <row r="7781" spans="1:8">
      <c r="B7781" s="1"/>
      <c r="C7781" s="1"/>
      <c r="D7781" s="31"/>
      <c r="E7781" s="31"/>
      <c r="F7781" s="31"/>
      <c r="G7781" s="9" t="str">
        <f t="shared" si="242"/>
        <v/>
      </c>
      <c r="H7781" s="52" t="str">
        <f t="shared" si="243"/>
        <v/>
      </c>
    </row>
    <row r="7782" spans="1:8">
      <c r="A7782" s="48" t="str">
        <f>('ANNEXURE B &amp; C'!AZ$3)</f>
        <v>440521</v>
      </c>
      <c r="B7782" s="1">
        <v>1040000</v>
      </c>
      <c r="C7782" s="1" t="s">
        <v>22</v>
      </c>
      <c r="D7782" s="31"/>
      <c r="E7782" s="31"/>
      <c r="F7782" s="31"/>
      <c r="G7782" s="9" t="str">
        <f t="shared" si="242"/>
        <v/>
      </c>
      <c r="H7782" s="52" t="str">
        <f t="shared" si="243"/>
        <v/>
      </c>
    </row>
    <row r="7783" spans="1:8">
      <c r="A7783" s="48" t="str">
        <f>('ANNEXURE B &amp; C'!AZ$3)</f>
        <v>440521</v>
      </c>
      <c r="B7783" s="2">
        <v>1040001</v>
      </c>
      <c r="C7783" s="2" t="s">
        <v>23</v>
      </c>
      <c r="D7783" s="20">
        <v>0</v>
      </c>
      <c r="E7783" s="20">
        <v>0</v>
      </c>
      <c r="F7783" s="38">
        <f>('ANNEXURE B &amp; C'!AZ$32)</f>
        <v>0</v>
      </c>
      <c r="G7783" s="9" t="str">
        <f t="shared" si="242"/>
        <v/>
      </c>
      <c r="H7783" s="52" t="str">
        <f t="shared" si="243"/>
        <v/>
      </c>
    </row>
    <row r="7784" spans="1:8">
      <c r="A7784" s="48" t="str">
        <f>('ANNEXURE B &amp; C'!AZ$3)</f>
        <v>440521</v>
      </c>
      <c r="B7784" s="2">
        <v>1040002</v>
      </c>
      <c r="C7784" s="2" t="s">
        <v>24</v>
      </c>
      <c r="D7784" s="20">
        <v>0</v>
      </c>
      <c r="E7784" s="20">
        <v>0</v>
      </c>
      <c r="F7784" s="38">
        <f>('ANNEXURE B &amp; C'!AZ$33)</f>
        <v>0</v>
      </c>
      <c r="G7784" s="9" t="str">
        <f t="shared" si="242"/>
        <v/>
      </c>
      <c r="H7784" s="52" t="str">
        <f t="shared" si="243"/>
        <v/>
      </c>
    </row>
    <row r="7785" spans="1:8">
      <c r="A7785" s="48" t="str">
        <f>('ANNEXURE B &amp; C'!AZ$3)</f>
        <v>440521</v>
      </c>
      <c r="B7785" s="2">
        <v>1040003</v>
      </c>
      <c r="C7785" s="2" t="s">
        <v>25</v>
      </c>
      <c r="D7785" s="20">
        <v>0</v>
      </c>
      <c r="E7785" s="20">
        <v>0</v>
      </c>
      <c r="F7785" s="38">
        <f>('ANNEXURE B &amp; C'!AZ$34)</f>
        <v>0</v>
      </c>
      <c r="G7785" s="9" t="str">
        <f t="shared" si="242"/>
        <v/>
      </c>
      <c r="H7785" s="52" t="str">
        <f t="shared" si="243"/>
        <v/>
      </c>
    </row>
    <row r="7786" spans="1:8">
      <c r="A7786" s="48" t="str">
        <f>('ANNEXURE B &amp; C'!AZ$3)</f>
        <v>440521</v>
      </c>
      <c r="B7786" s="2">
        <v>1040004</v>
      </c>
      <c r="C7786" s="2" t="s">
        <v>26</v>
      </c>
      <c r="D7786" s="20">
        <v>0</v>
      </c>
      <c r="E7786" s="20">
        <v>0</v>
      </c>
      <c r="F7786" s="38">
        <f>('ANNEXURE B &amp; C'!AZ$35)</f>
        <v>0</v>
      </c>
      <c r="G7786" s="9" t="str">
        <f t="shared" si="242"/>
        <v/>
      </c>
      <c r="H7786" s="52" t="str">
        <f t="shared" si="243"/>
        <v/>
      </c>
    </row>
    <row r="7787" spans="1:8">
      <c r="A7787" s="48" t="str">
        <f>('ANNEXURE B &amp; C'!AZ$3)</f>
        <v>440521</v>
      </c>
      <c r="B7787" s="2">
        <v>1040005</v>
      </c>
      <c r="C7787" s="2" t="s">
        <v>27</v>
      </c>
      <c r="D7787" s="20">
        <v>0</v>
      </c>
      <c r="E7787" s="20">
        <v>0</v>
      </c>
      <c r="F7787" s="38">
        <f>('ANNEXURE B &amp; C'!AZ$36)</f>
        <v>0</v>
      </c>
      <c r="G7787" s="9" t="str">
        <f t="shared" si="242"/>
        <v/>
      </c>
      <c r="H7787" s="52" t="str">
        <f t="shared" si="243"/>
        <v/>
      </c>
    </row>
    <row r="7788" spans="1:8">
      <c r="A7788" s="48" t="str">
        <f>('ANNEXURE B &amp; C'!AZ$3)</f>
        <v>440521</v>
      </c>
      <c r="B7788" s="2">
        <v>1040006</v>
      </c>
      <c r="C7788" s="2" t="s">
        <v>28</v>
      </c>
      <c r="D7788" s="20">
        <v>0</v>
      </c>
      <c r="E7788" s="20">
        <v>0</v>
      </c>
      <c r="F7788" s="38">
        <f>('ANNEXURE B &amp; C'!AZ$37)</f>
        <v>0</v>
      </c>
      <c r="G7788" s="9" t="str">
        <f t="shared" si="242"/>
        <v/>
      </c>
      <c r="H7788" s="52" t="str">
        <f t="shared" si="243"/>
        <v/>
      </c>
    </row>
    <row r="7789" spans="1:8">
      <c r="A7789" s="48" t="str">
        <f>('ANNEXURE B &amp; C'!AZ$3)</f>
        <v>440521</v>
      </c>
      <c r="B7789" s="2">
        <v>1040007</v>
      </c>
      <c r="C7789" s="2" t="s">
        <v>29</v>
      </c>
      <c r="D7789" s="20">
        <v>0</v>
      </c>
      <c r="E7789" s="20">
        <v>0</v>
      </c>
      <c r="F7789" s="38">
        <f>('ANNEXURE B &amp; C'!AZ$38)</f>
        <v>0</v>
      </c>
      <c r="G7789" s="9" t="str">
        <f t="shared" si="242"/>
        <v/>
      </c>
      <c r="H7789" s="52" t="str">
        <f t="shared" si="243"/>
        <v/>
      </c>
    </row>
    <row r="7790" spans="1:8">
      <c r="A7790" s="48" t="str">
        <f>('ANNEXURE B &amp; C'!AZ$3)</f>
        <v>440521</v>
      </c>
      <c r="B7790" s="2">
        <v>1040008</v>
      </c>
      <c r="C7790" s="2" t="s">
        <v>30</v>
      </c>
      <c r="D7790" s="20">
        <v>0</v>
      </c>
      <c r="E7790" s="20">
        <v>0</v>
      </c>
      <c r="F7790" s="38">
        <f>('ANNEXURE B &amp; C'!AZ$39)</f>
        <v>0</v>
      </c>
      <c r="G7790" s="9" t="str">
        <f t="shared" si="242"/>
        <v/>
      </c>
      <c r="H7790" s="52" t="str">
        <f t="shared" si="243"/>
        <v/>
      </c>
    </row>
    <row r="7791" spans="1:8">
      <c r="A7791" s="48" t="str">
        <f>('ANNEXURE B &amp; C'!AZ$3)</f>
        <v>440521</v>
      </c>
      <c r="B7791" s="3">
        <v>1049990</v>
      </c>
      <c r="C7791" s="3" t="s">
        <v>31</v>
      </c>
      <c r="D7791" s="39">
        <v>0</v>
      </c>
      <c r="E7791" s="39">
        <v>0</v>
      </c>
      <c r="F7791" s="39">
        <f>SUM(F7783:F7790)</f>
        <v>0</v>
      </c>
      <c r="G7791" s="9" t="str">
        <f t="shared" si="242"/>
        <v/>
      </c>
      <c r="H7791" s="52" t="str">
        <f t="shared" si="243"/>
        <v/>
      </c>
    </row>
    <row r="7792" spans="1:8">
      <c r="B7792" s="1"/>
      <c r="C7792" s="1"/>
      <c r="D7792" s="31"/>
      <c r="E7792" s="31"/>
      <c r="F7792" s="31"/>
      <c r="G7792" s="9" t="str">
        <f t="shared" si="242"/>
        <v/>
      </c>
      <c r="H7792" s="52" t="str">
        <f t="shared" si="243"/>
        <v/>
      </c>
    </row>
    <row r="7793" spans="1:8" ht="15.75" thickBot="1">
      <c r="A7793" s="48" t="str">
        <f>('ANNEXURE B &amp; C'!AZ$3)</f>
        <v>440521</v>
      </c>
      <c r="B7793" s="4">
        <v>1049995</v>
      </c>
      <c r="C7793" s="4" t="s">
        <v>32</v>
      </c>
      <c r="D7793" s="40">
        <v>0</v>
      </c>
      <c r="E7793" s="40">
        <v>0</v>
      </c>
      <c r="F7793" s="40">
        <f>SUM(F7791+F7780+F7773)</f>
        <v>0</v>
      </c>
      <c r="G7793" s="9" t="str">
        <f t="shared" si="242"/>
        <v/>
      </c>
      <c r="H7793" s="52" t="str">
        <f t="shared" si="243"/>
        <v/>
      </c>
    </row>
    <row r="7794" spans="1:8" ht="15.75" thickTop="1">
      <c r="B7794" s="1"/>
      <c r="C7794" s="1"/>
      <c r="D7794" s="31"/>
      <c r="E7794" s="31"/>
      <c r="F7794" s="31"/>
      <c r="G7794" s="9" t="str">
        <f t="shared" si="242"/>
        <v/>
      </c>
      <c r="H7794" s="52" t="str">
        <f t="shared" si="243"/>
        <v/>
      </c>
    </row>
    <row r="7795" spans="1:8">
      <c r="A7795" s="48" t="str">
        <f>('ANNEXURE B &amp; C'!AZ$3)</f>
        <v>440521</v>
      </c>
      <c r="B7795" s="1">
        <v>1050000</v>
      </c>
      <c r="C7795" s="1" t="s">
        <v>33</v>
      </c>
      <c r="D7795" s="31"/>
      <c r="E7795" s="31"/>
      <c r="F7795" s="31"/>
      <c r="G7795" s="9" t="str">
        <f t="shared" si="242"/>
        <v/>
      </c>
      <c r="H7795" s="52" t="str">
        <f t="shared" si="243"/>
        <v/>
      </c>
    </row>
    <row r="7796" spans="1:8">
      <c r="B7796" s="1"/>
      <c r="C7796" s="1"/>
      <c r="D7796" s="31"/>
      <c r="E7796" s="31"/>
      <c r="F7796" s="31"/>
      <c r="G7796" s="9" t="str">
        <f t="shared" si="242"/>
        <v/>
      </c>
      <c r="H7796" s="52" t="str">
        <f t="shared" si="243"/>
        <v/>
      </c>
    </row>
    <row r="7797" spans="1:8">
      <c r="A7797" s="48" t="str">
        <f>('ANNEXURE B &amp; C'!AZ$3)</f>
        <v>440521</v>
      </c>
      <c r="B7797" s="1">
        <v>1060000</v>
      </c>
      <c r="C7797" s="1" t="s">
        <v>34</v>
      </c>
      <c r="D7797" s="31"/>
      <c r="E7797" s="31"/>
      <c r="F7797" s="31"/>
      <c r="G7797" s="9" t="str">
        <f t="shared" si="242"/>
        <v/>
      </c>
      <c r="H7797" s="52" t="str">
        <f t="shared" si="243"/>
        <v/>
      </c>
    </row>
    <row r="7798" spans="1:8">
      <c r="A7798" s="48" t="str">
        <f>('ANNEXURE B &amp; C'!AZ$3)</f>
        <v>440521</v>
      </c>
      <c r="B7798" s="2">
        <v>1060001</v>
      </c>
      <c r="C7798" s="2" t="s">
        <v>35</v>
      </c>
      <c r="D7798" s="20">
        <v>0</v>
      </c>
      <c r="E7798" s="20">
        <v>0</v>
      </c>
      <c r="F7798" s="38">
        <f>('ANNEXURE B &amp; C'!AZ$47)</f>
        <v>0</v>
      </c>
      <c r="G7798" s="9" t="str">
        <f t="shared" si="242"/>
        <v/>
      </c>
      <c r="H7798" s="52" t="str">
        <f t="shared" si="243"/>
        <v/>
      </c>
    </row>
    <row r="7799" spans="1:8">
      <c r="A7799" s="48" t="str">
        <f>('ANNEXURE B &amp; C'!AZ$3)</f>
        <v>440521</v>
      </c>
      <c r="B7799" s="2">
        <v>1060003</v>
      </c>
      <c r="C7799" s="2" t="s">
        <v>36</v>
      </c>
      <c r="D7799" s="20">
        <v>0</v>
      </c>
      <c r="E7799" s="20">
        <v>0</v>
      </c>
      <c r="F7799" s="38">
        <f>('ANNEXURE B &amp; C'!AZ$48)</f>
        <v>0</v>
      </c>
      <c r="G7799" s="9" t="str">
        <f t="shared" si="242"/>
        <v/>
      </c>
      <c r="H7799" s="52" t="str">
        <f t="shared" si="243"/>
        <v/>
      </c>
    </row>
    <row r="7800" spans="1:8">
      <c r="A7800" s="48" t="str">
        <f>('ANNEXURE B &amp; C'!AZ$3)</f>
        <v>440521</v>
      </c>
      <c r="B7800" s="2">
        <v>1060090</v>
      </c>
      <c r="C7800" s="2" t="s">
        <v>37</v>
      </c>
      <c r="D7800" s="20">
        <v>0</v>
      </c>
      <c r="E7800" s="20">
        <v>0</v>
      </c>
      <c r="F7800" s="38">
        <f>('ANNEXURE B &amp; C'!AZ$49)</f>
        <v>0</v>
      </c>
      <c r="G7800" s="9" t="str">
        <f t="shared" si="242"/>
        <v/>
      </c>
      <c r="H7800" s="52" t="str">
        <f t="shared" si="243"/>
        <v/>
      </c>
    </row>
    <row r="7801" spans="1:8">
      <c r="A7801" s="48" t="str">
        <f>('ANNEXURE B &amp; C'!AZ$3)</f>
        <v>440521</v>
      </c>
      <c r="B7801" s="2">
        <v>1060100</v>
      </c>
      <c r="C7801" s="2" t="s">
        <v>38</v>
      </c>
      <c r="D7801" s="20">
        <v>0</v>
      </c>
      <c r="E7801" s="20">
        <v>0</v>
      </c>
      <c r="F7801" s="38">
        <f>('ANNEXURE B &amp; C'!AZ$50)</f>
        <v>0</v>
      </c>
      <c r="G7801" s="9" t="str">
        <f t="shared" si="242"/>
        <v/>
      </c>
      <c r="H7801" s="52" t="str">
        <f t="shared" si="243"/>
        <v/>
      </c>
    </row>
    <row r="7802" spans="1:8">
      <c r="A7802" s="48" t="str">
        <f>('ANNEXURE B &amp; C'!AZ$3)</f>
        <v>440521</v>
      </c>
      <c r="B7802" s="2">
        <v>1060200</v>
      </c>
      <c r="C7802" s="2" t="s">
        <v>39</v>
      </c>
      <c r="D7802" s="20">
        <v>0</v>
      </c>
      <c r="E7802" s="20">
        <v>0</v>
      </c>
      <c r="F7802" s="38">
        <f>('ANNEXURE B &amp; C'!AZ$51)</f>
        <v>0</v>
      </c>
      <c r="G7802" s="9" t="str">
        <f t="shared" si="242"/>
        <v/>
      </c>
      <c r="H7802" s="52" t="str">
        <f t="shared" si="243"/>
        <v/>
      </c>
    </row>
    <row r="7803" spans="1:8">
      <c r="A7803" s="48" t="str">
        <f>('ANNEXURE B &amp; C'!AZ$3)</f>
        <v>440521</v>
      </c>
      <c r="B7803" s="2">
        <v>1060201</v>
      </c>
      <c r="C7803" s="2" t="s">
        <v>40</v>
      </c>
      <c r="D7803" s="20">
        <v>0</v>
      </c>
      <c r="E7803" s="20">
        <v>0</v>
      </c>
      <c r="F7803" s="38">
        <f>('ANNEXURE B &amp; C'!AZ$52)</f>
        <v>0</v>
      </c>
      <c r="G7803" s="9" t="str">
        <f t="shared" si="242"/>
        <v/>
      </c>
      <c r="H7803" s="52" t="str">
        <f t="shared" si="243"/>
        <v/>
      </c>
    </row>
    <row r="7804" spans="1:8">
      <c r="A7804" s="48" t="str">
        <f>('ANNEXURE B &amp; C'!AZ$3)</f>
        <v>440521</v>
      </c>
      <c r="B7804" s="2">
        <v>1060204</v>
      </c>
      <c r="C7804" s="2" t="s">
        <v>41</v>
      </c>
      <c r="D7804" s="20">
        <v>400000</v>
      </c>
      <c r="E7804" s="20">
        <v>0</v>
      </c>
      <c r="F7804" s="38">
        <f>('ANNEXURE B &amp; C'!AZ$53)</f>
        <v>400000</v>
      </c>
      <c r="G7804" s="9" t="str">
        <f t="shared" si="242"/>
        <v/>
      </c>
      <c r="H7804" s="52">
        <f t="shared" si="243"/>
        <v>0</v>
      </c>
    </row>
    <row r="7805" spans="1:8">
      <c r="A7805" s="48" t="str">
        <f>('ANNEXURE B &amp; C'!AZ$3)</f>
        <v>440521</v>
      </c>
      <c r="B7805" s="2">
        <v>1060205</v>
      </c>
      <c r="C7805" s="2" t="s">
        <v>42</v>
      </c>
      <c r="D7805" s="20">
        <v>0</v>
      </c>
      <c r="E7805" s="20">
        <v>0</v>
      </c>
      <c r="F7805" s="38">
        <f>('ANNEXURE B &amp; C'!AZ$54)</f>
        <v>0</v>
      </c>
      <c r="G7805" s="9" t="str">
        <f t="shared" si="242"/>
        <v/>
      </c>
      <c r="H7805" s="52" t="str">
        <f t="shared" si="243"/>
        <v/>
      </c>
    </row>
    <row r="7806" spans="1:8">
      <c r="A7806" s="48" t="str">
        <f>('ANNEXURE B &amp; C'!AZ$3)</f>
        <v>440521</v>
      </c>
      <c r="B7806" s="2">
        <v>1060207</v>
      </c>
      <c r="C7806" s="2" t="s">
        <v>43</v>
      </c>
      <c r="D7806" s="20">
        <v>0</v>
      </c>
      <c r="E7806" s="20">
        <v>0</v>
      </c>
      <c r="F7806" s="38">
        <f>('ANNEXURE B &amp; C'!AZ$55)</f>
        <v>0</v>
      </c>
      <c r="G7806" s="9" t="str">
        <f t="shared" si="242"/>
        <v/>
      </c>
      <c r="H7806" s="52" t="str">
        <f t="shared" si="243"/>
        <v/>
      </c>
    </row>
    <row r="7807" spans="1:8">
      <c r="A7807" s="48" t="str">
        <f>('ANNEXURE B &amp; C'!AZ$3)</f>
        <v>440521</v>
      </c>
      <c r="B7807" s="2">
        <v>1060208</v>
      </c>
      <c r="C7807" s="2" t="s">
        <v>44</v>
      </c>
      <c r="D7807" s="20">
        <v>0</v>
      </c>
      <c r="E7807" s="20">
        <v>0</v>
      </c>
      <c r="F7807" s="38">
        <f>('ANNEXURE B &amp; C'!AZ$56)</f>
        <v>0</v>
      </c>
      <c r="G7807" s="9" t="str">
        <f t="shared" si="242"/>
        <v/>
      </c>
      <c r="H7807" s="52" t="str">
        <f t="shared" si="243"/>
        <v/>
      </c>
    </row>
    <row r="7808" spans="1:8">
      <c r="A7808" s="48" t="str">
        <f>('ANNEXURE B &amp; C'!AZ$3)</f>
        <v>440521</v>
      </c>
      <c r="B7808" s="2">
        <v>1060209</v>
      </c>
      <c r="C7808" s="2" t="s">
        <v>45</v>
      </c>
      <c r="D7808" s="20">
        <v>0</v>
      </c>
      <c r="E7808" s="20">
        <v>0</v>
      </c>
      <c r="F7808" s="38">
        <f>('ANNEXURE B &amp; C'!AZ$57)</f>
        <v>0</v>
      </c>
      <c r="G7808" s="9" t="s">
        <v>363</v>
      </c>
      <c r="H7808" s="52" t="str">
        <f t="shared" si="243"/>
        <v/>
      </c>
    </row>
    <row r="7809" spans="1:8">
      <c r="A7809" s="48" t="str">
        <f>('ANNEXURE B &amp; C'!AZ$3)</f>
        <v>440521</v>
      </c>
      <c r="B7809" s="2">
        <v>1060210</v>
      </c>
      <c r="C7809" s="2" t="s">
        <v>46</v>
      </c>
      <c r="D7809" s="20">
        <v>0</v>
      </c>
      <c r="E7809" s="20">
        <v>0</v>
      </c>
      <c r="F7809" s="38">
        <f>('ANNEXURE B &amp; C'!AZ$58)</f>
        <v>0</v>
      </c>
      <c r="G7809" s="9" t="str">
        <f t="shared" si="242"/>
        <v/>
      </c>
      <c r="H7809" s="52" t="str">
        <f t="shared" si="243"/>
        <v/>
      </c>
    </row>
    <row r="7810" spans="1:8">
      <c r="A7810" s="48" t="str">
        <f>('ANNEXURE B &amp; C'!AZ$3)</f>
        <v>440521</v>
      </c>
      <c r="B7810" s="2">
        <v>1060303</v>
      </c>
      <c r="C7810" s="2" t="s">
        <v>47</v>
      </c>
      <c r="D7810" s="20">
        <v>0</v>
      </c>
      <c r="E7810" s="20">
        <v>0</v>
      </c>
      <c r="F7810" s="38">
        <f>('ANNEXURE B &amp; C'!AZ$59)</f>
        <v>0</v>
      </c>
      <c r="G7810" s="9" t="str">
        <f t="shared" si="242"/>
        <v/>
      </c>
      <c r="H7810" s="52" t="str">
        <f t="shared" si="243"/>
        <v/>
      </c>
    </row>
    <row r="7811" spans="1:8">
      <c r="A7811" s="48" t="str">
        <f>('ANNEXURE B &amp; C'!AZ$3)</f>
        <v>440521</v>
      </c>
      <c r="B7811" s="2">
        <v>1060304</v>
      </c>
      <c r="C7811" s="2" t="s">
        <v>48</v>
      </c>
      <c r="D7811" s="20">
        <v>0</v>
      </c>
      <c r="E7811" s="20">
        <v>0</v>
      </c>
      <c r="F7811" s="38">
        <f>('ANNEXURE B &amp; C'!AZ$60)</f>
        <v>0</v>
      </c>
      <c r="G7811" s="9" t="str">
        <f t="shared" si="242"/>
        <v/>
      </c>
      <c r="H7811" s="52" t="str">
        <f t="shared" si="243"/>
        <v/>
      </c>
    </row>
    <row r="7812" spans="1:8">
      <c r="A7812" s="48" t="str">
        <f>('ANNEXURE B &amp; C'!AZ$3)</f>
        <v>440521</v>
      </c>
      <c r="B7812" s="2">
        <v>1060305</v>
      </c>
      <c r="C7812" s="2" t="s">
        <v>49</v>
      </c>
      <c r="D7812" s="20">
        <v>0</v>
      </c>
      <c r="E7812" s="20">
        <v>0</v>
      </c>
      <c r="F7812" s="38">
        <f>('ANNEXURE B &amp; C'!AZ$61)</f>
        <v>0</v>
      </c>
      <c r="G7812" s="9" t="str">
        <f t="shared" si="242"/>
        <v/>
      </c>
      <c r="H7812" s="52" t="str">
        <f t="shared" si="243"/>
        <v/>
      </c>
    </row>
    <row r="7813" spans="1:8">
      <c r="A7813" s="48" t="str">
        <f>('ANNEXURE B &amp; C'!AZ$3)</f>
        <v>440521</v>
      </c>
      <c r="B7813" s="2">
        <v>1060400</v>
      </c>
      <c r="C7813" s="2" t="s">
        <v>50</v>
      </c>
      <c r="D7813" s="20">
        <v>0</v>
      </c>
      <c r="E7813" s="20">
        <v>0</v>
      </c>
      <c r="F7813" s="38">
        <f>('ANNEXURE B &amp; C'!AZ$62)</f>
        <v>0</v>
      </c>
      <c r="G7813" s="9" t="str">
        <f t="shared" si="242"/>
        <v/>
      </c>
      <c r="H7813" s="52" t="str">
        <f t="shared" si="243"/>
        <v/>
      </c>
    </row>
    <row r="7814" spans="1:8">
      <c r="A7814" s="48" t="str">
        <f>('ANNEXURE B &amp; C'!AZ$3)</f>
        <v>440521</v>
      </c>
      <c r="B7814" s="2">
        <v>1060401</v>
      </c>
      <c r="C7814" s="2" t="s">
        <v>51</v>
      </c>
      <c r="D7814" s="20">
        <v>0</v>
      </c>
      <c r="E7814" s="20">
        <v>0</v>
      </c>
      <c r="F7814" s="38">
        <f>('ANNEXURE B &amp; C'!AZ$63)</f>
        <v>0</v>
      </c>
      <c r="G7814" s="9" t="str">
        <f t="shared" si="242"/>
        <v/>
      </c>
      <c r="H7814" s="52" t="str">
        <f t="shared" si="243"/>
        <v/>
      </c>
    </row>
    <row r="7815" spans="1:8">
      <c r="A7815" s="48" t="str">
        <f>('ANNEXURE B &amp; C'!AZ$3)</f>
        <v>440521</v>
      </c>
      <c r="B7815" s="2">
        <v>1060402</v>
      </c>
      <c r="C7815" s="2" t="s">
        <v>52</v>
      </c>
      <c r="D7815" s="20">
        <v>6000</v>
      </c>
      <c r="E7815" s="20">
        <v>0</v>
      </c>
      <c r="F7815" s="38">
        <f>('ANNEXURE B &amp; C'!AZ$64)</f>
        <v>0</v>
      </c>
      <c r="G7815" s="9" t="s">
        <v>363</v>
      </c>
      <c r="H7815" s="52" t="str">
        <f t="shared" si="243"/>
        <v/>
      </c>
    </row>
    <row r="7816" spans="1:8">
      <c r="A7816" s="48" t="str">
        <f>('ANNEXURE B &amp; C'!AZ$3)</f>
        <v>440521</v>
      </c>
      <c r="B7816" s="2">
        <v>1060403</v>
      </c>
      <c r="C7816" s="2" t="s">
        <v>53</v>
      </c>
      <c r="D7816" s="20">
        <v>0</v>
      </c>
      <c r="E7816" s="20">
        <v>0</v>
      </c>
      <c r="F7816" s="38">
        <f>('ANNEXURE B &amp; C'!AZ$65)</f>
        <v>0</v>
      </c>
      <c r="G7816" s="9" t="str">
        <f t="shared" si="242"/>
        <v/>
      </c>
      <c r="H7816" s="52" t="str">
        <f t="shared" si="243"/>
        <v/>
      </c>
    </row>
    <row r="7817" spans="1:8">
      <c r="A7817" s="48" t="str">
        <f>('ANNEXURE B &amp; C'!AZ$3)</f>
        <v>440521</v>
      </c>
      <c r="B7817" s="2">
        <v>1060404</v>
      </c>
      <c r="C7817" s="2" t="s">
        <v>54</v>
      </c>
      <c r="D7817" s="20">
        <v>0</v>
      </c>
      <c r="E7817" s="20">
        <v>0</v>
      </c>
      <c r="F7817" s="38">
        <f>('ANNEXURE B &amp; C'!AZ$66)</f>
        <v>0</v>
      </c>
      <c r="G7817" s="9" t="str">
        <f t="shared" si="242"/>
        <v/>
      </c>
      <c r="H7817" s="52" t="str">
        <f t="shared" si="243"/>
        <v/>
      </c>
    </row>
    <row r="7818" spans="1:8">
      <c r="A7818" s="48" t="str">
        <f>('ANNEXURE B &amp; C'!AZ$3)</f>
        <v>440521</v>
      </c>
      <c r="B7818" s="2">
        <v>1060405</v>
      </c>
      <c r="C7818" s="2" t="s">
        <v>55</v>
      </c>
      <c r="D7818" s="20">
        <v>0</v>
      </c>
      <c r="E7818" s="20">
        <v>0</v>
      </c>
      <c r="F7818" s="38">
        <f>('ANNEXURE B &amp; C'!AZ$67)</f>
        <v>0</v>
      </c>
      <c r="G7818" s="9" t="str">
        <f t="shared" ref="G7818:G7881" si="244">IF(E7818&lt;0.01,"",IF(E7818&gt;F7818,"BUDGET ERROR - INSUFICIENT",""))</f>
        <v/>
      </c>
      <c r="H7818" s="52" t="str">
        <f t="shared" ref="H7818:H7881" si="245">IF(F7818&lt;0.1,"",IF(D7818=0,"NO ORIGINAL BUDGET",(F7818-D7818)/D7818))</f>
        <v/>
      </c>
    </row>
    <row r="7819" spans="1:8">
      <c r="A7819" s="48" t="str">
        <f>('ANNEXURE B &amp; C'!AZ$3)</f>
        <v>440521</v>
      </c>
      <c r="B7819" s="2">
        <v>1060601</v>
      </c>
      <c r="C7819" s="2" t="s">
        <v>56</v>
      </c>
      <c r="D7819" s="20">
        <v>0</v>
      </c>
      <c r="E7819" s="20">
        <v>0</v>
      </c>
      <c r="F7819" s="38">
        <f>('ANNEXURE B &amp; C'!AZ$68)</f>
        <v>0</v>
      </c>
      <c r="G7819" s="9" t="str">
        <f t="shared" si="244"/>
        <v/>
      </c>
      <c r="H7819" s="52" t="str">
        <f t="shared" si="245"/>
        <v/>
      </c>
    </row>
    <row r="7820" spans="1:8">
      <c r="A7820" s="48" t="str">
        <f>('ANNEXURE B &amp; C'!AZ$3)</f>
        <v>440521</v>
      </c>
      <c r="B7820" s="2">
        <v>1060701</v>
      </c>
      <c r="C7820" s="2" t="s">
        <v>57</v>
      </c>
      <c r="D7820" s="20">
        <v>0</v>
      </c>
      <c r="E7820" s="20">
        <v>0</v>
      </c>
      <c r="F7820" s="38">
        <f>('ANNEXURE B &amp; C'!AZ$69)</f>
        <v>0</v>
      </c>
      <c r="G7820" s="9" t="str">
        <f t="shared" si="244"/>
        <v/>
      </c>
      <c r="H7820" s="52" t="str">
        <f t="shared" si="245"/>
        <v/>
      </c>
    </row>
    <row r="7821" spans="1:8">
      <c r="A7821" s="48" t="str">
        <f>('ANNEXURE B &amp; C'!AZ$3)</f>
        <v>440521</v>
      </c>
      <c r="B7821" s="2">
        <v>1060702</v>
      </c>
      <c r="C7821" s="2" t="s">
        <v>58</v>
      </c>
      <c r="D7821" s="20">
        <v>0</v>
      </c>
      <c r="E7821" s="20">
        <v>0</v>
      </c>
      <c r="F7821" s="38">
        <f>('ANNEXURE B &amp; C'!AZ$70)</f>
        <v>0</v>
      </c>
      <c r="G7821" s="9" t="str">
        <f t="shared" si="244"/>
        <v/>
      </c>
      <c r="H7821" s="52" t="str">
        <f t="shared" si="245"/>
        <v/>
      </c>
    </row>
    <row r="7822" spans="1:8">
      <c r="A7822" s="48" t="str">
        <f>('ANNEXURE B &amp; C'!AZ$3)</f>
        <v>440521</v>
      </c>
      <c r="B7822" s="2">
        <v>1061101</v>
      </c>
      <c r="C7822" s="2" t="s">
        <v>59</v>
      </c>
      <c r="D7822" s="20">
        <v>0</v>
      </c>
      <c r="E7822" s="20">
        <v>0</v>
      </c>
      <c r="F7822" s="38">
        <f>('ANNEXURE B &amp; C'!AZ$71)</f>
        <v>0</v>
      </c>
      <c r="G7822" s="9" t="str">
        <f t="shared" si="244"/>
        <v/>
      </c>
      <c r="H7822" s="52" t="str">
        <f t="shared" si="245"/>
        <v/>
      </c>
    </row>
    <row r="7823" spans="1:8">
      <c r="A7823" s="48" t="str">
        <f>('ANNEXURE B &amp; C'!AZ$3)</f>
        <v>440521</v>
      </c>
      <c r="B7823" s="2">
        <v>1061102</v>
      </c>
      <c r="C7823" s="2" t="s">
        <v>60</v>
      </c>
      <c r="D7823" s="20">
        <v>0</v>
      </c>
      <c r="E7823" s="20">
        <v>0</v>
      </c>
      <c r="F7823" s="38">
        <f>('ANNEXURE B &amp; C'!AZ$72)</f>
        <v>0</v>
      </c>
      <c r="G7823" s="9" t="str">
        <f t="shared" si="244"/>
        <v/>
      </c>
      <c r="H7823" s="52" t="str">
        <f t="shared" si="245"/>
        <v/>
      </c>
    </row>
    <row r="7824" spans="1:8">
      <c r="A7824" s="48" t="str">
        <f>('ANNEXURE B &amp; C'!AZ$3)</f>
        <v>440521</v>
      </c>
      <c r="B7824" s="2">
        <v>1061104</v>
      </c>
      <c r="C7824" s="2" t="s">
        <v>61</v>
      </c>
      <c r="D7824" s="20">
        <v>0</v>
      </c>
      <c r="E7824" s="20">
        <v>0</v>
      </c>
      <c r="F7824" s="38">
        <f>('ANNEXURE B &amp; C'!AZ$73)</f>
        <v>0</v>
      </c>
      <c r="G7824" s="9" t="str">
        <f t="shared" si="244"/>
        <v/>
      </c>
      <c r="H7824" s="52" t="str">
        <f t="shared" si="245"/>
        <v/>
      </c>
    </row>
    <row r="7825" spans="1:8">
      <c r="A7825" s="48" t="str">
        <f>('ANNEXURE B &amp; C'!AZ$3)</f>
        <v>440521</v>
      </c>
      <c r="B7825" s="2">
        <v>1061106</v>
      </c>
      <c r="C7825" s="2" t="s">
        <v>62</v>
      </c>
      <c r="D7825" s="20">
        <v>0</v>
      </c>
      <c r="E7825" s="20">
        <v>0</v>
      </c>
      <c r="F7825" s="38">
        <f>('ANNEXURE B &amp; C'!AZ$74)</f>
        <v>0</v>
      </c>
      <c r="G7825" s="9" t="str">
        <f t="shared" si="244"/>
        <v/>
      </c>
      <c r="H7825" s="52" t="str">
        <f t="shared" si="245"/>
        <v/>
      </c>
    </row>
    <row r="7826" spans="1:8">
      <c r="A7826" s="48" t="str">
        <f>('ANNEXURE B &amp; C'!AZ$3)</f>
        <v>440521</v>
      </c>
      <c r="B7826" s="2">
        <v>1061201</v>
      </c>
      <c r="C7826" s="2" t="s">
        <v>63</v>
      </c>
      <c r="D7826" s="20">
        <v>0</v>
      </c>
      <c r="E7826" s="20">
        <v>0</v>
      </c>
      <c r="F7826" s="38">
        <f>('ANNEXURE B &amp; C'!AZ$75)</f>
        <v>0</v>
      </c>
      <c r="G7826" s="9" t="str">
        <f t="shared" si="244"/>
        <v/>
      </c>
      <c r="H7826" s="52" t="str">
        <f t="shared" si="245"/>
        <v/>
      </c>
    </row>
    <row r="7827" spans="1:8">
      <c r="A7827" s="48" t="str">
        <f>('ANNEXURE B &amp; C'!AZ$3)</f>
        <v>440521</v>
      </c>
      <c r="B7827" s="2">
        <v>1061203</v>
      </c>
      <c r="C7827" s="2" t="s">
        <v>64</v>
      </c>
      <c r="D7827" s="20">
        <v>0</v>
      </c>
      <c r="E7827" s="20">
        <v>0</v>
      </c>
      <c r="F7827" s="38">
        <f>('ANNEXURE B &amp; C'!AZ$76)</f>
        <v>0</v>
      </c>
      <c r="G7827" s="9" t="str">
        <f t="shared" si="244"/>
        <v/>
      </c>
      <c r="H7827" s="52" t="str">
        <f t="shared" si="245"/>
        <v/>
      </c>
    </row>
    <row r="7828" spans="1:8">
      <c r="A7828" s="48" t="str">
        <f>('ANNEXURE B &amp; C'!AZ$3)</f>
        <v>440521</v>
      </c>
      <c r="B7828" s="2">
        <v>1061204</v>
      </c>
      <c r="C7828" s="2" t="s">
        <v>65</v>
      </c>
      <c r="D7828" s="20">
        <v>0</v>
      </c>
      <c r="E7828" s="20">
        <v>0</v>
      </c>
      <c r="F7828" s="38">
        <f>('ANNEXURE B &amp; C'!AZ$77)</f>
        <v>0</v>
      </c>
      <c r="G7828" s="9" t="str">
        <f t="shared" si="244"/>
        <v/>
      </c>
      <c r="H7828" s="52" t="str">
        <f t="shared" si="245"/>
        <v/>
      </c>
    </row>
    <row r="7829" spans="1:8">
      <c r="A7829" s="48" t="str">
        <f>('ANNEXURE B &amp; C'!AZ$3)</f>
        <v>440521</v>
      </c>
      <c r="B7829" s="2">
        <v>1061501</v>
      </c>
      <c r="C7829" s="2" t="s">
        <v>66</v>
      </c>
      <c r="D7829" s="20">
        <v>0</v>
      </c>
      <c r="E7829" s="20">
        <v>0</v>
      </c>
      <c r="F7829" s="38">
        <f>('ANNEXURE B &amp; C'!AZ$78)</f>
        <v>0</v>
      </c>
      <c r="G7829" s="9" t="str">
        <f t="shared" si="244"/>
        <v/>
      </c>
      <c r="H7829" s="52" t="str">
        <f t="shared" si="245"/>
        <v/>
      </c>
    </row>
    <row r="7830" spans="1:8">
      <c r="A7830" s="48" t="str">
        <f>('ANNEXURE B &amp; C'!AZ$3)</f>
        <v>440521</v>
      </c>
      <c r="B7830" s="2">
        <v>1061502</v>
      </c>
      <c r="C7830" s="2" t="s">
        <v>67</v>
      </c>
      <c r="D7830" s="20">
        <v>0</v>
      </c>
      <c r="E7830" s="20">
        <v>0</v>
      </c>
      <c r="F7830" s="38">
        <f>('ANNEXURE B &amp; C'!AZ$79)</f>
        <v>0</v>
      </c>
      <c r="G7830" s="9" t="str">
        <f t="shared" si="244"/>
        <v/>
      </c>
      <c r="H7830" s="52" t="str">
        <f t="shared" si="245"/>
        <v/>
      </c>
    </row>
    <row r="7831" spans="1:8">
      <c r="A7831" s="48" t="str">
        <f>('ANNEXURE B &amp; C'!AZ$3)</f>
        <v>440521</v>
      </c>
      <c r="B7831" s="2">
        <v>1061507</v>
      </c>
      <c r="C7831" s="2" t="s">
        <v>68</v>
      </c>
      <c r="D7831" s="20">
        <v>0</v>
      </c>
      <c r="E7831" s="20">
        <v>0</v>
      </c>
      <c r="F7831" s="38">
        <f>('ANNEXURE B &amp; C'!AZ$80)</f>
        <v>0</v>
      </c>
      <c r="G7831" s="9" t="str">
        <f t="shared" si="244"/>
        <v/>
      </c>
      <c r="H7831" s="52" t="str">
        <f t="shared" si="245"/>
        <v/>
      </c>
    </row>
    <row r="7832" spans="1:8">
      <c r="A7832" s="48" t="str">
        <f>('ANNEXURE B &amp; C'!AZ$3)</f>
        <v>440521</v>
      </c>
      <c r="B7832" s="2">
        <v>1061508</v>
      </c>
      <c r="C7832" s="2" t="s">
        <v>69</v>
      </c>
      <c r="D7832" s="20">
        <v>0</v>
      </c>
      <c r="E7832" s="20">
        <v>0</v>
      </c>
      <c r="F7832" s="38">
        <f>('ANNEXURE B &amp; C'!AZ$81)</f>
        <v>0</v>
      </c>
      <c r="G7832" s="9" t="str">
        <f t="shared" si="244"/>
        <v/>
      </c>
      <c r="H7832" s="52" t="str">
        <f t="shared" si="245"/>
        <v/>
      </c>
    </row>
    <row r="7833" spans="1:8">
      <c r="A7833" s="48" t="str">
        <f>('ANNEXURE B &amp; C'!AZ$3)</f>
        <v>440521</v>
      </c>
      <c r="B7833" s="2">
        <v>1061701</v>
      </c>
      <c r="C7833" s="2" t="s">
        <v>70</v>
      </c>
      <c r="D7833" s="20">
        <v>0</v>
      </c>
      <c r="E7833" s="20">
        <v>0</v>
      </c>
      <c r="F7833" s="38">
        <f>('ANNEXURE B &amp; C'!AZ$82)</f>
        <v>0</v>
      </c>
      <c r="G7833" s="9" t="str">
        <f t="shared" si="244"/>
        <v/>
      </c>
      <c r="H7833" s="52" t="str">
        <f t="shared" si="245"/>
        <v/>
      </c>
    </row>
    <row r="7834" spans="1:8">
      <c r="A7834" s="48" t="str">
        <f>('ANNEXURE B &amp; C'!AZ$3)</f>
        <v>440521</v>
      </c>
      <c r="B7834" s="2">
        <v>1061705</v>
      </c>
      <c r="C7834" s="2" t="s">
        <v>71</v>
      </c>
      <c r="D7834" s="20">
        <v>0</v>
      </c>
      <c r="E7834" s="20">
        <v>0</v>
      </c>
      <c r="F7834" s="38">
        <f>('ANNEXURE B &amp; C'!AZ$83)</f>
        <v>0</v>
      </c>
      <c r="G7834" s="9" t="str">
        <f t="shared" si="244"/>
        <v/>
      </c>
      <c r="H7834" s="52" t="str">
        <f t="shared" si="245"/>
        <v/>
      </c>
    </row>
    <row r="7835" spans="1:8">
      <c r="A7835" s="48" t="str">
        <f>('ANNEXURE B &amp; C'!AZ$3)</f>
        <v>440521</v>
      </c>
      <c r="B7835" s="2">
        <v>1061799</v>
      </c>
      <c r="C7835" s="2" t="s">
        <v>72</v>
      </c>
      <c r="D7835" s="20">
        <v>0</v>
      </c>
      <c r="E7835" s="20">
        <v>0</v>
      </c>
      <c r="F7835" s="38">
        <f>('ANNEXURE B &amp; C'!AZ$84)</f>
        <v>0</v>
      </c>
      <c r="G7835" s="9" t="s">
        <v>363</v>
      </c>
      <c r="H7835" s="52" t="str">
        <f t="shared" si="245"/>
        <v/>
      </c>
    </row>
    <row r="7836" spans="1:8">
      <c r="A7836" s="48" t="str">
        <f>('ANNEXURE B &amp; C'!AZ$3)</f>
        <v>440521</v>
      </c>
      <c r="B7836" s="2">
        <v>1061800</v>
      </c>
      <c r="C7836" s="2" t="s">
        <v>73</v>
      </c>
      <c r="D7836" s="20">
        <v>0</v>
      </c>
      <c r="E7836" s="20">
        <v>0</v>
      </c>
      <c r="F7836" s="38">
        <f>('ANNEXURE B &amp; C'!AZ$85)</f>
        <v>0</v>
      </c>
      <c r="G7836" s="9" t="str">
        <f t="shared" si="244"/>
        <v/>
      </c>
      <c r="H7836" s="52" t="str">
        <f t="shared" si="245"/>
        <v/>
      </c>
    </row>
    <row r="7837" spans="1:8">
      <c r="A7837" s="48" t="str">
        <f>('ANNEXURE B &amp; C'!AZ$3)</f>
        <v>440521</v>
      </c>
      <c r="B7837" s="2">
        <v>1061801</v>
      </c>
      <c r="C7837" s="2" t="s">
        <v>74</v>
      </c>
      <c r="D7837" s="20">
        <v>0</v>
      </c>
      <c r="E7837" s="20">
        <v>0</v>
      </c>
      <c r="F7837" s="38">
        <f>('ANNEXURE B &amp; C'!AZ$86)</f>
        <v>0</v>
      </c>
      <c r="G7837" s="9" t="s">
        <v>363</v>
      </c>
      <c r="H7837" s="52" t="str">
        <f t="shared" si="245"/>
        <v/>
      </c>
    </row>
    <row r="7838" spans="1:8">
      <c r="A7838" s="48" t="str">
        <f>('ANNEXURE B &amp; C'!AZ$3)</f>
        <v>440521</v>
      </c>
      <c r="B7838" s="2">
        <v>1061802</v>
      </c>
      <c r="C7838" s="2" t="s">
        <v>75</v>
      </c>
      <c r="D7838" s="20">
        <v>0</v>
      </c>
      <c r="E7838" s="20">
        <v>0</v>
      </c>
      <c r="F7838" s="38">
        <f>('ANNEXURE B &amp; C'!AZ$87)</f>
        <v>0</v>
      </c>
      <c r="G7838" s="9" t="str">
        <f t="shared" si="244"/>
        <v/>
      </c>
      <c r="H7838" s="52" t="str">
        <f t="shared" si="245"/>
        <v/>
      </c>
    </row>
    <row r="7839" spans="1:8">
      <c r="A7839" s="48" t="str">
        <f>('ANNEXURE B &amp; C'!AZ$3)</f>
        <v>440521</v>
      </c>
      <c r="B7839" s="2">
        <v>1061805</v>
      </c>
      <c r="C7839" s="2" t="s">
        <v>76</v>
      </c>
      <c r="D7839" s="20">
        <v>0</v>
      </c>
      <c r="E7839" s="20">
        <v>0</v>
      </c>
      <c r="F7839" s="38">
        <f>('ANNEXURE B &amp; C'!AZ$88)</f>
        <v>0</v>
      </c>
      <c r="G7839" s="9" t="str">
        <f t="shared" si="244"/>
        <v/>
      </c>
      <c r="H7839" s="52" t="str">
        <f t="shared" si="245"/>
        <v/>
      </c>
    </row>
    <row r="7840" spans="1:8">
      <c r="A7840" s="48" t="str">
        <f>('ANNEXURE B &amp; C'!AZ$3)</f>
        <v>440521</v>
      </c>
      <c r="B7840" s="2">
        <v>1061806</v>
      </c>
      <c r="C7840" s="2" t="s">
        <v>77</v>
      </c>
      <c r="D7840" s="20">
        <v>8000</v>
      </c>
      <c r="E7840" s="20">
        <v>0</v>
      </c>
      <c r="F7840" s="38">
        <f>('ANNEXURE B &amp; C'!AZ$89)</f>
        <v>4000</v>
      </c>
      <c r="G7840" s="9" t="s">
        <v>363</v>
      </c>
      <c r="H7840" s="52">
        <f t="shared" si="245"/>
        <v>-0.5</v>
      </c>
    </row>
    <row r="7841" spans="1:8">
      <c r="A7841" s="48" t="str">
        <f>('ANNEXURE B &amp; C'!AZ$3)</f>
        <v>440521</v>
      </c>
      <c r="B7841" s="2">
        <v>1061899</v>
      </c>
      <c r="C7841" s="2" t="s">
        <v>78</v>
      </c>
      <c r="D7841" s="20">
        <v>0</v>
      </c>
      <c r="E7841" s="20">
        <v>0</v>
      </c>
      <c r="F7841" s="38">
        <f>('ANNEXURE B &amp; C'!AZ$90)</f>
        <v>0</v>
      </c>
      <c r="G7841" s="9" t="str">
        <f t="shared" si="244"/>
        <v/>
      </c>
      <c r="H7841" s="52" t="str">
        <f t="shared" si="245"/>
        <v/>
      </c>
    </row>
    <row r="7842" spans="1:8">
      <c r="A7842" s="48" t="str">
        <f>('ANNEXURE B &amp; C'!AZ$3)</f>
        <v>440521</v>
      </c>
      <c r="B7842" s="2">
        <v>1061900</v>
      </c>
      <c r="C7842" s="2" t="s">
        <v>79</v>
      </c>
      <c r="D7842" s="20">
        <v>9000</v>
      </c>
      <c r="E7842" s="20">
        <v>0</v>
      </c>
      <c r="F7842" s="38">
        <f>('ANNEXURE B &amp; C'!AZ$91)</f>
        <v>0</v>
      </c>
      <c r="G7842" s="9" t="str">
        <f t="shared" si="244"/>
        <v/>
      </c>
      <c r="H7842" s="52" t="str">
        <f t="shared" si="245"/>
        <v/>
      </c>
    </row>
    <row r="7843" spans="1:8">
      <c r="A7843" s="48" t="str">
        <f>('ANNEXURE B &amp; C'!AZ$3)</f>
        <v>440521</v>
      </c>
      <c r="B7843" s="2">
        <v>1061902</v>
      </c>
      <c r="C7843" s="2" t="s">
        <v>80</v>
      </c>
      <c r="D7843" s="20">
        <v>0</v>
      </c>
      <c r="E7843" s="20">
        <v>0</v>
      </c>
      <c r="F7843" s="38">
        <f>('ANNEXURE B &amp; C'!AZ$92)</f>
        <v>0</v>
      </c>
      <c r="G7843" s="9" t="str">
        <f t="shared" si="244"/>
        <v/>
      </c>
      <c r="H7843" s="52" t="str">
        <f t="shared" si="245"/>
        <v/>
      </c>
    </row>
    <row r="7844" spans="1:8">
      <c r="A7844" s="48" t="str">
        <f>('ANNEXURE B &amp; C'!AZ$3)</f>
        <v>440521</v>
      </c>
      <c r="B7844" s="2">
        <v>1061903</v>
      </c>
      <c r="C7844" s="2" t="s">
        <v>81</v>
      </c>
      <c r="D7844" s="20">
        <v>0</v>
      </c>
      <c r="E7844" s="20">
        <v>0</v>
      </c>
      <c r="F7844" s="38">
        <f>('ANNEXURE B &amp; C'!AZ$93)</f>
        <v>0</v>
      </c>
      <c r="G7844" s="9" t="str">
        <f t="shared" si="244"/>
        <v/>
      </c>
      <c r="H7844" s="52" t="str">
        <f t="shared" si="245"/>
        <v/>
      </c>
    </row>
    <row r="7845" spans="1:8">
      <c r="A7845" s="48" t="str">
        <f>('ANNEXURE B &amp; C'!AZ$3)</f>
        <v>440521</v>
      </c>
      <c r="B7845" s="2">
        <v>1061904</v>
      </c>
      <c r="C7845" s="2" t="s">
        <v>82</v>
      </c>
      <c r="D7845" s="20">
        <v>0</v>
      </c>
      <c r="E7845" s="20">
        <v>0</v>
      </c>
      <c r="F7845" s="38">
        <f>('ANNEXURE B &amp; C'!AZ$94)</f>
        <v>0</v>
      </c>
      <c r="G7845" s="9" t="str">
        <f t="shared" si="244"/>
        <v/>
      </c>
      <c r="H7845" s="52" t="str">
        <f t="shared" si="245"/>
        <v/>
      </c>
    </row>
    <row r="7846" spans="1:8">
      <c r="A7846" s="48" t="str">
        <f>('ANNEXURE B &amp; C'!AZ$3)</f>
        <v>440521</v>
      </c>
      <c r="B7846" s="2">
        <v>1062001</v>
      </c>
      <c r="C7846" s="2" t="s">
        <v>83</v>
      </c>
      <c r="D7846" s="20">
        <v>0</v>
      </c>
      <c r="E7846" s="20">
        <v>0</v>
      </c>
      <c r="F7846" s="38">
        <f>('ANNEXURE B &amp; C'!AZ$95)</f>
        <v>0</v>
      </c>
      <c r="G7846" s="9" t="str">
        <f t="shared" si="244"/>
        <v/>
      </c>
      <c r="H7846" s="52" t="str">
        <f t="shared" si="245"/>
        <v/>
      </c>
    </row>
    <row r="7847" spans="1:8">
      <c r="A7847" s="48" t="str">
        <f>('ANNEXURE B &amp; C'!AZ$3)</f>
        <v>440521</v>
      </c>
      <c r="B7847" s="2">
        <v>1062003</v>
      </c>
      <c r="C7847" s="2" t="s">
        <v>84</v>
      </c>
      <c r="D7847" s="20">
        <v>0</v>
      </c>
      <c r="E7847" s="20">
        <v>0</v>
      </c>
      <c r="F7847" s="38">
        <f>('ANNEXURE B &amp; C'!AZ$96)</f>
        <v>0</v>
      </c>
      <c r="G7847" s="9" t="str">
        <f t="shared" si="244"/>
        <v/>
      </c>
      <c r="H7847" s="52" t="str">
        <f t="shared" si="245"/>
        <v/>
      </c>
    </row>
    <row r="7848" spans="1:8">
      <c r="A7848" s="48" t="str">
        <f>('ANNEXURE B &amp; C'!AZ$3)</f>
        <v>440521</v>
      </c>
      <c r="B7848" s="2">
        <v>1062009</v>
      </c>
      <c r="C7848" s="2" t="s">
        <v>85</v>
      </c>
      <c r="D7848" s="20">
        <v>0</v>
      </c>
      <c r="E7848" s="20">
        <v>0</v>
      </c>
      <c r="F7848" s="38">
        <f>('ANNEXURE B &amp; C'!AZ$97)</f>
        <v>0</v>
      </c>
      <c r="G7848" s="9" t="str">
        <f t="shared" si="244"/>
        <v/>
      </c>
      <c r="H7848" s="52" t="str">
        <f t="shared" si="245"/>
        <v/>
      </c>
    </row>
    <row r="7849" spans="1:8">
      <c r="A7849" s="48" t="str">
        <f>('ANNEXURE B &amp; C'!AZ$3)</f>
        <v>440521</v>
      </c>
      <c r="B7849" s="2">
        <v>1062010</v>
      </c>
      <c r="C7849" s="2" t="s">
        <v>86</v>
      </c>
      <c r="D7849" s="20">
        <v>0</v>
      </c>
      <c r="E7849" s="20">
        <v>0</v>
      </c>
      <c r="F7849" s="38">
        <f>('ANNEXURE B &amp; C'!AZ$98)</f>
        <v>0</v>
      </c>
      <c r="G7849" s="9" t="str">
        <f t="shared" si="244"/>
        <v/>
      </c>
      <c r="H7849" s="52" t="str">
        <f t="shared" si="245"/>
        <v/>
      </c>
    </row>
    <row r="7850" spans="1:8">
      <c r="A7850" s="48" t="str">
        <f>('ANNEXURE B &amp; C'!AZ$3)</f>
        <v>440521</v>
      </c>
      <c r="B7850" s="2">
        <v>1062201</v>
      </c>
      <c r="C7850" s="2" t="s">
        <v>87</v>
      </c>
      <c r="D7850" s="20">
        <v>0</v>
      </c>
      <c r="E7850" s="20">
        <v>0</v>
      </c>
      <c r="F7850" s="38">
        <f>('ANNEXURE B &amp; C'!AZ$99)</f>
        <v>0</v>
      </c>
      <c r="G7850" s="9" t="str">
        <f t="shared" si="244"/>
        <v/>
      </c>
      <c r="H7850" s="52" t="str">
        <f t="shared" si="245"/>
        <v/>
      </c>
    </row>
    <row r="7851" spans="1:8">
      <c r="A7851" s="48" t="str">
        <f>('ANNEXURE B &amp; C'!AZ$3)</f>
        <v>440521</v>
      </c>
      <c r="B7851" s="3">
        <v>1066990</v>
      </c>
      <c r="C7851" s="3" t="s">
        <v>88</v>
      </c>
      <c r="D7851" s="39">
        <v>423000</v>
      </c>
      <c r="E7851" s="39">
        <v>0</v>
      </c>
      <c r="F7851" s="39">
        <f>SUM(F7798:F7850)</f>
        <v>404000</v>
      </c>
      <c r="G7851" s="9" t="str">
        <f t="shared" si="244"/>
        <v/>
      </c>
      <c r="H7851" s="52">
        <f t="shared" si="245"/>
        <v>-4.4917257683215132E-2</v>
      </c>
    </row>
    <row r="7852" spans="1:8">
      <c r="B7852" s="1"/>
      <c r="C7852" s="1"/>
      <c r="D7852" s="31"/>
      <c r="E7852" s="31"/>
      <c r="F7852" s="31"/>
      <c r="G7852" s="9" t="str">
        <f t="shared" si="244"/>
        <v/>
      </c>
      <c r="H7852" s="52" t="str">
        <f t="shared" si="245"/>
        <v/>
      </c>
    </row>
    <row r="7853" spans="1:8">
      <c r="A7853" s="48" t="str">
        <f>('ANNEXURE B &amp; C'!AZ$3)</f>
        <v>440521</v>
      </c>
      <c r="B7853" s="1">
        <v>1080000</v>
      </c>
      <c r="C7853" s="1" t="s">
        <v>89</v>
      </c>
      <c r="D7853" s="31"/>
      <c r="E7853" s="31"/>
      <c r="F7853" s="31"/>
      <c r="G7853" s="9" t="str">
        <f t="shared" si="244"/>
        <v/>
      </c>
      <c r="H7853" s="52" t="str">
        <f t="shared" si="245"/>
        <v/>
      </c>
    </row>
    <row r="7854" spans="1:8">
      <c r="A7854" s="48" t="str">
        <f>('ANNEXURE B &amp; C'!AZ$3)</f>
        <v>440521</v>
      </c>
      <c r="B7854" s="2">
        <v>1088020</v>
      </c>
      <c r="C7854" s="2" t="s">
        <v>90</v>
      </c>
      <c r="D7854" s="20">
        <v>0</v>
      </c>
      <c r="E7854" s="20">
        <v>0</v>
      </c>
      <c r="F7854" s="38">
        <f>('ANNEXURE B &amp; C'!AZ$103)</f>
        <v>0</v>
      </c>
      <c r="G7854" s="9" t="str">
        <f t="shared" si="244"/>
        <v/>
      </c>
      <c r="H7854" s="52" t="str">
        <f t="shared" si="245"/>
        <v/>
      </c>
    </row>
    <row r="7855" spans="1:8">
      <c r="A7855" s="48" t="str">
        <f>('ANNEXURE B &amp; C'!AZ$3)</f>
        <v>440521</v>
      </c>
      <c r="B7855" s="2">
        <v>1088080</v>
      </c>
      <c r="C7855" s="2" t="s">
        <v>91</v>
      </c>
      <c r="D7855" s="20">
        <v>0</v>
      </c>
      <c r="E7855" s="20">
        <v>0</v>
      </c>
      <c r="F7855" s="38">
        <f>('ANNEXURE B &amp; C'!AZ$104)</f>
        <v>0</v>
      </c>
      <c r="G7855" s="9" t="str">
        <f t="shared" si="244"/>
        <v/>
      </c>
      <c r="H7855" s="52" t="str">
        <f t="shared" si="245"/>
        <v/>
      </c>
    </row>
    <row r="7856" spans="1:8">
      <c r="A7856" s="48" t="str">
        <f>('ANNEXURE B &amp; C'!AZ$3)</f>
        <v>440521</v>
      </c>
      <c r="B7856" s="2">
        <v>1088081</v>
      </c>
      <c r="C7856" s="2" t="s">
        <v>92</v>
      </c>
      <c r="D7856" s="20">
        <v>0</v>
      </c>
      <c r="E7856" s="20">
        <v>0</v>
      </c>
      <c r="F7856" s="38">
        <f>('ANNEXURE B &amp; C'!AZ$105)</f>
        <v>0</v>
      </c>
      <c r="G7856" s="9" t="str">
        <f t="shared" si="244"/>
        <v/>
      </c>
      <c r="H7856" s="52" t="str">
        <f t="shared" si="245"/>
        <v/>
      </c>
    </row>
    <row r="7857" spans="1:8">
      <c r="A7857" s="48" t="str">
        <f>('ANNEXURE B &amp; C'!AZ$3)</f>
        <v>440521</v>
      </c>
      <c r="B7857" s="2">
        <v>1088082</v>
      </c>
      <c r="C7857" s="2" t="s">
        <v>93</v>
      </c>
      <c r="D7857" s="20">
        <v>0</v>
      </c>
      <c r="E7857" s="20">
        <v>0</v>
      </c>
      <c r="F7857" s="38">
        <f>('ANNEXURE B &amp; C'!AZ$106)</f>
        <v>0</v>
      </c>
      <c r="G7857" s="9" t="str">
        <f t="shared" si="244"/>
        <v/>
      </c>
      <c r="H7857" s="52" t="str">
        <f t="shared" si="245"/>
        <v/>
      </c>
    </row>
    <row r="7858" spans="1:8">
      <c r="A7858" s="48" t="str">
        <f>('ANNEXURE B &amp; C'!AZ$3)</f>
        <v>440521</v>
      </c>
      <c r="B7858" s="2">
        <v>1088083</v>
      </c>
      <c r="C7858" s="2" t="s">
        <v>94</v>
      </c>
      <c r="D7858" s="20">
        <v>0</v>
      </c>
      <c r="E7858" s="20">
        <v>0</v>
      </c>
      <c r="F7858" s="38">
        <f>('ANNEXURE B &amp; C'!AZ$107)</f>
        <v>0</v>
      </c>
      <c r="G7858" s="9" t="str">
        <f t="shared" si="244"/>
        <v/>
      </c>
      <c r="H7858" s="52" t="str">
        <f t="shared" si="245"/>
        <v/>
      </c>
    </row>
    <row r="7859" spans="1:8">
      <c r="A7859" s="48" t="str">
        <f>('ANNEXURE B &amp; C'!AZ$3)</f>
        <v>440521</v>
      </c>
      <c r="B7859" s="2">
        <v>1088084</v>
      </c>
      <c r="C7859" s="2" t="s">
        <v>95</v>
      </c>
      <c r="D7859" s="20">
        <v>0</v>
      </c>
      <c r="E7859" s="20">
        <v>0</v>
      </c>
      <c r="F7859" s="38">
        <f>('ANNEXURE B &amp; C'!AZ$108)</f>
        <v>0</v>
      </c>
      <c r="G7859" s="9" t="str">
        <f t="shared" si="244"/>
        <v/>
      </c>
      <c r="H7859" s="52" t="str">
        <f t="shared" si="245"/>
        <v/>
      </c>
    </row>
    <row r="7860" spans="1:8">
      <c r="A7860" s="48" t="str">
        <f>('ANNEXURE B &amp; C'!AZ$3)</f>
        <v>440521</v>
      </c>
      <c r="B7860" s="2">
        <v>1088085</v>
      </c>
      <c r="C7860" s="2" t="s">
        <v>96</v>
      </c>
      <c r="D7860" s="20">
        <v>0</v>
      </c>
      <c r="E7860" s="20">
        <v>0</v>
      </c>
      <c r="F7860" s="38">
        <f>('ANNEXURE B &amp; C'!AZ$109)</f>
        <v>0</v>
      </c>
      <c r="G7860" s="9" t="str">
        <f t="shared" si="244"/>
        <v/>
      </c>
      <c r="H7860" s="52" t="str">
        <f t="shared" si="245"/>
        <v/>
      </c>
    </row>
    <row r="7861" spans="1:8">
      <c r="A7861" s="48" t="str">
        <f>('ANNEXURE B &amp; C'!AZ$3)</f>
        <v>440521</v>
      </c>
      <c r="B7861" s="2">
        <v>1088110</v>
      </c>
      <c r="C7861" s="2" t="s">
        <v>61</v>
      </c>
      <c r="D7861" s="20">
        <v>0</v>
      </c>
      <c r="E7861" s="20">
        <v>0</v>
      </c>
      <c r="F7861" s="38">
        <f>('ANNEXURE B &amp; C'!AZ$110)</f>
        <v>0</v>
      </c>
      <c r="G7861" s="9" t="str">
        <f t="shared" si="244"/>
        <v/>
      </c>
      <c r="H7861" s="52" t="str">
        <f t="shared" si="245"/>
        <v/>
      </c>
    </row>
    <row r="7862" spans="1:8">
      <c r="A7862" s="48" t="str">
        <f>('ANNEXURE B &amp; C'!AZ$3)</f>
        <v>440521</v>
      </c>
      <c r="B7862" s="2">
        <v>1088180</v>
      </c>
      <c r="C7862" s="2" t="s">
        <v>97</v>
      </c>
      <c r="D7862" s="20">
        <v>0</v>
      </c>
      <c r="E7862" s="20">
        <v>0</v>
      </c>
      <c r="F7862" s="38">
        <f>('ANNEXURE B &amp; C'!AZ$111)</f>
        <v>0</v>
      </c>
      <c r="G7862" s="9" t="str">
        <f t="shared" si="244"/>
        <v/>
      </c>
      <c r="H7862" s="52" t="str">
        <f t="shared" si="245"/>
        <v/>
      </c>
    </row>
    <row r="7863" spans="1:8">
      <c r="A7863" s="48" t="str">
        <f>('ANNEXURE B &amp; C'!AZ$3)</f>
        <v>440521</v>
      </c>
      <c r="B7863" s="3">
        <v>1088990</v>
      </c>
      <c r="C7863" s="3" t="s">
        <v>98</v>
      </c>
      <c r="D7863" s="39">
        <v>0</v>
      </c>
      <c r="E7863" s="39">
        <v>0</v>
      </c>
      <c r="F7863" s="39">
        <f>SUM(F7853:F7862)</f>
        <v>0</v>
      </c>
      <c r="G7863" s="9" t="str">
        <f t="shared" si="244"/>
        <v/>
      </c>
      <c r="H7863" s="52" t="str">
        <f t="shared" si="245"/>
        <v/>
      </c>
    </row>
    <row r="7864" spans="1:8">
      <c r="B7864" s="1"/>
      <c r="C7864" s="1"/>
      <c r="D7864" s="31"/>
      <c r="E7864" s="31"/>
      <c r="F7864" s="31"/>
      <c r="G7864" s="9" t="str">
        <f t="shared" si="244"/>
        <v/>
      </c>
      <c r="H7864" s="52" t="str">
        <f t="shared" si="245"/>
        <v/>
      </c>
    </row>
    <row r="7865" spans="1:8" ht="15.75" thickBot="1">
      <c r="A7865" s="48" t="str">
        <f>('ANNEXURE B &amp; C'!AZ$3)</f>
        <v>440521</v>
      </c>
      <c r="B7865" s="4">
        <v>1089995</v>
      </c>
      <c r="C7865" s="4" t="s">
        <v>99</v>
      </c>
      <c r="D7865" s="40">
        <v>423000</v>
      </c>
      <c r="E7865" s="40">
        <v>0</v>
      </c>
      <c r="F7865" s="40">
        <f>SUM(F7863+F7851)</f>
        <v>404000</v>
      </c>
      <c r="G7865" s="9" t="str">
        <f t="shared" si="244"/>
        <v/>
      </c>
      <c r="H7865" s="52">
        <f t="shared" si="245"/>
        <v>-4.4917257683215132E-2</v>
      </c>
    </row>
    <row r="7866" spans="1:8" ht="15.75" thickTop="1">
      <c r="B7866" s="1"/>
      <c r="C7866" s="1"/>
      <c r="D7866" s="31"/>
      <c r="E7866" s="31"/>
      <c r="F7866" s="31"/>
      <c r="G7866" s="9" t="str">
        <f t="shared" si="244"/>
        <v/>
      </c>
      <c r="H7866" s="52" t="str">
        <f t="shared" si="245"/>
        <v/>
      </c>
    </row>
    <row r="7867" spans="1:8">
      <c r="A7867" s="48" t="str">
        <f>('ANNEXURE B &amp; C'!AZ$3)</f>
        <v>440521</v>
      </c>
      <c r="B7867" s="1">
        <v>1100000</v>
      </c>
      <c r="C7867" s="1" t="s">
        <v>100</v>
      </c>
      <c r="D7867" s="31"/>
      <c r="E7867" s="31"/>
      <c r="F7867" s="31"/>
      <c r="G7867" s="9" t="str">
        <f t="shared" si="244"/>
        <v/>
      </c>
      <c r="H7867" s="52" t="str">
        <f t="shared" si="245"/>
        <v/>
      </c>
    </row>
    <row r="7868" spans="1:8">
      <c r="A7868" s="48" t="str">
        <f>('ANNEXURE B &amp; C'!AZ$3)</f>
        <v>440521</v>
      </c>
      <c r="B7868" s="2">
        <v>1101200</v>
      </c>
      <c r="C7868" s="2" t="s">
        <v>101</v>
      </c>
      <c r="D7868" s="20">
        <v>0</v>
      </c>
      <c r="E7868" s="20">
        <v>0</v>
      </c>
      <c r="F7868" s="38">
        <f>('ANNEXURE B &amp; C'!AZ$117)</f>
        <v>0</v>
      </c>
      <c r="G7868" s="9" t="str">
        <f t="shared" si="244"/>
        <v/>
      </c>
      <c r="H7868" s="52" t="str">
        <f t="shared" si="245"/>
        <v/>
      </c>
    </row>
    <row r="7869" spans="1:8">
      <c r="A7869" s="48" t="str">
        <f>('ANNEXURE B &amp; C'!AZ$3)</f>
        <v>440521</v>
      </c>
      <c r="B7869" s="2">
        <v>1101201</v>
      </c>
      <c r="C7869" s="2" t="s">
        <v>102</v>
      </c>
      <c r="D7869" s="20">
        <v>0</v>
      </c>
      <c r="E7869" s="20">
        <v>0</v>
      </c>
      <c r="F7869" s="38">
        <f>('ANNEXURE B &amp; C'!AZ$118)</f>
        <v>0</v>
      </c>
      <c r="G7869" s="9" t="str">
        <f t="shared" si="244"/>
        <v/>
      </c>
      <c r="H7869" s="52" t="str">
        <f t="shared" si="245"/>
        <v/>
      </c>
    </row>
    <row r="7870" spans="1:8">
      <c r="A7870" s="48" t="str">
        <f>('ANNEXURE B &amp; C'!AZ$3)</f>
        <v>440521</v>
      </c>
      <c r="B7870" s="2">
        <v>1101203</v>
      </c>
      <c r="C7870" s="2" t="s">
        <v>103</v>
      </c>
      <c r="D7870" s="20">
        <v>0</v>
      </c>
      <c r="E7870" s="20">
        <v>0</v>
      </c>
      <c r="F7870" s="38">
        <f>('ANNEXURE B &amp; C'!AZ$119)</f>
        <v>0</v>
      </c>
      <c r="G7870" s="9" t="str">
        <f t="shared" si="244"/>
        <v/>
      </c>
      <c r="H7870" s="52" t="str">
        <f t="shared" si="245"/>
        <v/>
      </c>
    </row>
    <row r="7871" spans="1:8">
      <c r="A7871" s="48" t="str">
        <f>('ANNEXURE B &amp; C'!AZ$3)</f>
        <v>440521</v>
      </c>
      <c r="B7871" s="2">
        <v>1101204</v>
      </c>
      <c r="C7871" s="2" t="s">
        <v>104</v>
      </c>
      <c r="D7871" s="20">
        <v>0</v>
      </c>
      <c r="E7871" s="20">
        <v>0</v>
      </c>
      <c r="F7871" s="38">
        <f>('ANNEXURE B &amp; C'!AZ$120)</f>
        <v>0</v>
      </c>
      <c r="G7871" s="9" t="str">
        <f t="shared" si="244"/>
        <v/>
      </c>
      <c r="H7871" s="52" t="str">
        <f t="shared" si="245"/>
        <v/>
      </c>
    </row>
    <row r="7872" spans="1:8" ht="15.75" thickBot="1">
      <c r="A7872" s="48" t="str">
        <f>('ANNEXURE B &amp; C'!AZ$3)</f>
        <v>440521</v>
      </c>
      <c r="B7872" s="4">
        <v>1109995</v>
      </c>
      <c r="C7872" s="4" t="s">
        <v>105</v>
      </c>
      <c r="D7872" s="40">
        <v>0</v>
      </c>
      <c r="E7872" s="40">
        <v>0</v>
      </c>
      <c r="F7872" s="40">
        <f>SUM(F7868:F7871)</f>
        <v>0</v>
      </c>
      <c r="G7872" s="9" t="str">
        <f t="shared" si="244"/>
        <v/>
      </c>
      <c r="H7872" s="52" t="str">
        <f t="shared" si="245"/>
        <v/>
      </c>
    </row>
    <row r="7873" spans="1:8" ht="15.75" thickTop="1">
      <c r="B7873" s="1"/>
      <c r="C7873" s="1"/>
      <c r="D7873" s="31"/>
      <c r="E7873" s="31"/>
      <c r="F7873" s="31"/>
      <c r="G7873" s="9" t="str">
        <f t="shared" si="244"/>
        <v/>
      </c>
      <c r="H7873" s="52" t="str">
        <f t="shared" si="245"/>
        <v/>
      </c>
    </row>
    <row r="7874" spans="1:8">
      <c r="A7874" s="48" t="str">
        <f>('ANNEXURE B &amp; C'!AZ$3)</f>
        <v>440521</v>
      </c>
      <c r="B7874" s="1">
        <v>1120000</v>
      </c>
      <c r="C7874" s="1" t="s">
        <v>106</v>
      </c>
      <c r="D7874" s="31"/>
      <c r="E7874" s="31"/>
      <c r="F7874" s="31"/>
      <c r="G7874" s="9" t="str">
        <f t="shared" si="244"/>
        <v/>
      </c>
      <c r="H7874" s="52" t="str">
        <f t="shared" si="245"/>
        <v/>
      </c>
    </row>
    <row r="7875" spans="1:8">
      <c r="A7875" s="48" t="str">
        <f>('ANNEXURE B &amp; C'!AZ$3)</f>
        <v>440521</v>
      </c>
      <c r="B7875" s="2">
        <v>1120300</v>
      </c>
      <c r="C7875" s="2" t="s">
        <v>106</v>
      </c>
      <c r="D7875" s="20">
        <v>0</v>
      </c>
      <c r="E7875" s="20">
        <v>0</v>
      </c>
      <c r="F7875" s="38">
        <f>('ANNEXURE B &amp; C'!AZ$124)</f>
        <v>0</v>
      </c>
      <c r="G7875" s="9" t="str">
        <f t="shared" si="244"/>
        <v/>
      </c>
      <c r="H7875" s="52" t="str">
        <f t="shared" si="245"/>
        <v/>
      </c>
    </row>
    <row r="7876" spans="1:8" ht="15.75" thickBot="1">
      <c r="A7876" s="48" t="str">
        <f>('ANNEXURE B &amp; C'!AZ$3)</f>
        <v>440521</v>
      </c>
      <c r="B7876" s="4">
        <v>1129990</v>
      </c>
      <c r="C7876" s="4" t="s">
        <v>107</v>
      </c>
      <c r="D7876" s="40">
        <v>0</v>
      </c>
      <c r="E7876" s="40">
        <v>0</v>
      </c>
      <c r="F7876" s="40">
        <f>SUM(F7874:F7875)</f>
        <v>0</v>
      </c>
      <c r="G7876" s="9" t="str">
        <f t="shared" si="244"/>
        <v/>
      </c>
      <c r="H7876" s="52" t="str">
        <f t="shared" si="245"/>
        <v/>
      </c>
    </row>
    <row r="7877" spans="1:8" ht="15.75" thickTop="1">
      <c r="B7877" s="1"/>
      <c r="C7877" s="1"/>
      <c r="D7877" s="31"/>
      <c r="E7877" s="31"/>
      <c r="F7877" s="31"/>
      <c r="G7877" s="9" t="str">
        <f t="shared" si="244"/>
        <v/>
      </c>
      <c r="H7877" s="52" t="str">
        <f t="shared" si="245"/>
        <v/>
      </c>
    </row>
    <row r="7878" spans="1:8">
      <c r="A7878" s="48" t="str">
        <f>('ANNEXURE B &amp; C'!AZ$3)</f>
        <v>440521</v>
      </c>
      <c r="B7878" s="1">
        <v>1130000</v>
      </c>
      <c r="C7878" s="1" t="s">
        <v>108</v>
      </c>
      <c r="D7878" s="31"/>
      <c r="E7878" s="31"/>
      <c r="F7878" s="31"/>
      <c r="G7878" s="9" t="str">
        <f t="shared" si="244"/>
        <v/>
      </c>
      <c r="H7878" s="52" t="str">
        <f t="shared" si="245"/>
        <v/>
      </c>
    </row>
    <row r="7879" spans="1:8">
      <c r="A7879" s="48" t="str">
        <f>('ANNEXURE B &amp; C'!AZ$3)</f>
        <v>440521</v>
      </c>
      <c r="B7879" s="2">
        <v>1130200</v>
      </c>
      <c r="C7879" s="2" t="s">
        <v>109</v>
      </c>
      <c r="D7879" s="20">
        <v>0</v>
      </c>
      <c r="E7879" s="20">
        <v>0</v>
      </c>
      <c r="F7879" s="38">
        <f>('ANNEXURE B &amp; C'!AZ$128)</f>
        <v>0</v>
      </c>
      <c r="G7879" s="9" t="str">
        <f t="shared" si="244"/>
        <v/>
      </c>
      <c r="H7879" s="52" t="str">
        <f t="shared" si="245"/>
        <v/>
      </c>
    </row>
    <row r="7880" spans="1:8">
      <c r="A7880" s="48" t="str">
        <f>('ANNEXURE B &amp; C'!AZ$3)</f>
        <v>440521</v>
      </c>
      <c r="B7880" s="2">
        <v>1130201</v>
      </c>
      <c r="C7880" s="2" t="s">
        <v>110</v>
      </c>
      <c r="D7880" s="20">
        <v>0</v>
      </c>
      <c r="E7880" s="20">
        <v>0</v>
      </c>
      <c r="F7880" s="38">
        <f>('ANNEXURE B &amp; C'!AZ$129)</f>
        <v>0</v>
      </c>
      <c r="G7880" s="9" t="str">
        <f t="shared" si="244"/>
        <v/>
      </c>
      <c r="H7880" s="52" t="str">
        <f t="shared" si="245"/>
        <v/>
      </c>
    </row>
    <row r="7881" spans="1:8" ht="15.75" thickBot="1">
      <c r="A7881" s="48" t="str">
        <f>('ANNEXURE B &amp; C'!AZ$3)</f>
        <v>440521</v>
      </c>
      <c r="B7881" s="4">
        <v>1139995</v>
      </c>
      <c r="C7881" s="4" t="s">
        <v>111</v>
      </c>
      <c r="D7881" s="40">
        <v>0</v>
      </c>
      <c r="E7881" s="40">
        <v>0</v>
      </c>
      <c r="F7881" s="40">
        <f>SUM(F7878:F7880)</f>
        <v>0</v>
      </c>
      <c r="G7881" s="9" t="str">
        <f t="shared" si="244"/>
        <v/>
      </c>
      <c r="H7881" s="52" t="str">
        <f t="shared" si="245"/>
        <v/>
      </c>
    </row>
    <row r="7882" spans="1:8" ht="15.75" thickTop="1">
      <c r="B7882" s="1"/>
      <c r="C7882" s="1"/>
      <c r="D7882" s="31"/>
      <c r="E7882" s="31"/>
      <c r="F7882" s="31"/>
      <c r="G7882" s="9" t="str">
        <f t="shared" ref="G7882:G7945" si="246">IF(E7882&lt;0.01,"",IF(E7882&gt;F7882,"BUDGET ERROR - INSUFICIENT",""))</f>
        <v/>
      </c>
      <c r="H7882" s="52" t="str">
        <f t="shared" ref="H7882:H7945" si="247">IF(F7882&lt;0.1,"",IF(D7882=0,"NO ORIGINAL BUDGET",(F7882-D7882)/D7882))</f>
        <v/>
      </c>
    </row>
    <row r="7883" spans="1:8" ht="15.75" thickBot="1">
      <c r="A7883" s="48" t="str">
        <f>('ANNEXURE B &amp; C'!AZ$3)</f>
        <v>440521</v>
      </c>
      <c r="B7883" s="5">
        <v>1199998</v>
      </c>
      <c r="C7883" s="5" t="s">
        <v>112</v>
      </c>
      <c r="D7883" s="41">
        <v>423000</v>
      </c>
      <c r="E7883" s="41">
        <v>0</v>
      </c>
      <c r="F7883" s="41">
        <f>SUM(F7881+F7876+F7872+F7865+F7793)</f>
        <v>404000</v>
      </c>
      <c r="G7883" s="9" t="str">
        <f t="shared" si="246"/>
        <v/>
      </c>
      <c r="H7883" s="52">
        <f t="shared" si="247"/>
        <v>-4.4917257683215132E-2</v>
      </c>
    </row>
    <row r="7884" spans="1:8">
      <c r="B7884" s="1"/>
      <c r="C7884" s="1"/>
      <c r="D7884" s="31"/>
      <c r="E7884" s="31"/>
      <c r="F7884" s="31"/>
      <c r="G7884" s="9" t="str">
        <f t="shared" si="246"/>
        <v/>
      </c>
      <c r="H7884" s="52" t="str">
        <f t="shared" si="247"/>
        <v/>
      </c>
    </row>
    <row r="7885" spans="1:8">
      <c r="A7885" s="48" t="str">
        <f>('ANNEXURE B &amp; C'!AZ$3)</f>
        <v>440521</v>
      </c>
      <c r="B7885" s="1">
        <v>2200000</v>
      </c>
      <c r="C7885" s="1" t="s">
        <v>113</v>
      </c>
      <c r="D7885" s="31"/>
      <c r="E7885" s="31"/>
      <c r="F7885" s="31"/>
      <c r="G7885" s="9" t="str">
        <f t="shared" si="246"/>
        <v/>
      </c>
      <c r="H7885" s="52" t="str">
        <f t="shared" si="247"/>
        <v/>
      </c>
    </row>
    <row r="7886" spans="1:8">
      <c r="B7886" s="1"/>
      <c r="C7886" s="1"/>
      <c r="D7886" s="31"/>
      <c r="E7886" s="31"/>
      <c r="F7886" s="31"/>
      <c r="G7886" s="9" t="str">
        <f t="shared" si="246"/>
        <v/>
      </c>
      <c r="H7886" s="52" t="str">
        <f t="shared" si="247"/>
        <v/>
      </c>
    </row>
    <row r="7887" spans="1:8">
      <c r="A7887" s="48" t="str">
        <f>('ANNEXURE B &amp; C'!AZ$3)</f>
        <v>440521</v>
      </c>
      <c r="B7887" s="1">
        <v>2230000</v>
      </c>
      <c r="C7887" s="1" t="s">
        <v>114</v>
      </c>
      <c r="D7887" s="31"/>
      <c r="E7887" s="31"/>
      <c r="F7887" s="31"/>
      <c r="G7887" s="9" t="str">
        <f t="shared" si="246"/>
        <v/>
      </c>
      <c r="H7887" s="52" t="str">
        <f t="shared" si="247"/>
        <v/>
      </c>
    </row>
    <row r="7888" spans="1:8">
      <c r="A7888" s="48" t="str">
        <f>('ANNEXURE B &amp; C'!AZ$3)</f>
        <v>440521</v>
      </c>
      <c r="B7888" s="2">
        <v>2231202</v>
      </c>
      <c r="C7888" s="2" t="s">
        <v>115</v>
      </c>
      <c r="D7888" s="20">
        <v>0</v>
      </c>
      <c r="E7888" s="20">
        <v>0</v>
      </c>
      <c r="F7888" s="38">
        <f>('ANNEXURE B &amp; C'!AZ$137)</f>
        <v>0</v>
      </c>
      <c r="G7888" s="9" t="str">
        <f t="shared" si="246"/>
        <v/>
      </c>
      <c r="H7888" s="52" t="str">
        <f t="shared" si="247"/>
        <v/>
      </c>
    </row>
    <row r="7889" spans="1:8">
      <c r="A7889" s="48" t="str">
        <f>('ANNEXURE B &amp; C'!AZ$3)</f>
        <v>440521</v>
      </c>
      <c r="B7889" s="2">
        <v>2231900</v>
      </c>
      <c r="C7889" s="2" t="s">
        <v>116</v>
      </c>
      <c r="D7889" s="20">
        <v>0</v>
      </c>
      <c r="E7889" s="20">
        <v>0</v>
      </c>
      <c r="F7889" s="38">
        <f>('ANNEXURE B &amp; C'!AZ$138)</f>
        <v>0</v>
      </c>
      <c r="G7889" s="9" t="str">
        <f t="shared" si="246"/>
        <v/>
      </c>
      <c r="H7889" s="52" t="str">
        <f t="shared" si="247"/>
        <v/>
      </c>
    </row>
    <row r="7890" spans="1:8">
      <c r="A7890" s="48" t="str">
        <f>('ANNEXURE B &amp; C'!AZ$3)</f>
        <v>440521</v>
      </c>
      <c r="B7890" s="3">
        <v>2239995</v>
      </c>
      <c r="C7890" s="3" t="s">
        <v>117</v>
      </c>
      <c r="D7890" s="39">
        <v>0</v>
      </c>
      <c r="E7890" s="39">
        <v>0</v>
      </c>
      <c r="F7890" s="39">
        <f>SUM(F7888:F7889)</f>
        <v>0</v>
      </c>
      <c r="G7890" s="9" t="str">
        <f t="shared" si="246"/>
        <v/>
      </c>
      <c r="H7890" s="52" t="str">
        <f t="shared" si="247"/>
        <v/>
      </c>
    </row>
    <row r="7891" spans="1:8">
      <c r="B7891" s="1"/>
      <c r="C7891" s="1"/>
      <c r="D7891" s="31"/>
      <c r="E7891" s="31"/>
      <c r="F7891" s="31"/>
      <c r="G7891" s="9" t="str">
        <f t="shared" si="246"/>
        <v/>
      </c>
      <c r="H7891" s="52" t="str">
        <f t="shared" si="247"/>
        <v/>
      </c>
    </row>
    <row r="7892" spans="1:8">
      <c r="A7892" s="48" t="str">
        <f>('ANNEXURE B &amp; C'!AZ$3)</f>
        <v>440521</v>
      </c>
      <c r="B7892" s="1">
        <v>2240000</v>
      </c>
      <c r="C7892" s="1" t="s">
        <v>118</v>
      </c>
      <c r="D7892" s="31"/>
      <c r="E7892" s="31"/>
      <c r="F7892" s="31"/>
      <c r="G7892" s="9" t="str">
        <f t="shared" si="246"/>
        <v/>
      </c>
      <c r="H7892" s="52" t="str">
        <f t="shared" si="247"/>
        <v/>
      </c>
    </row>
    <row r="7893" spans="1:8">
      <c r="A7893" s="48" t="str">
        <f>('ANNEXURE B &amp; C'!AZ$3)</f>
        <v>440521</v>
      </c>
      <c r="B7893" s="2">
        <v>2240001</v>
      </c>
      <c r="C7893" s="2" t="s">
        <v>119</v>
      </c>
      <c r="D7893" s="20">
        <v>0</v>
      </c>
      <c r="E7893" s="20">
        <v>0</v>
      </c>
      <c r="F7893" s="38">
        <f>('ANNEXURE B &amp; C'!AZ$142)</f>
        <v>0</v>
      </c>
      <c r="G7893" s="9" t="str">
        <f t="shared" si="246"/>
        <v/>
      </c>
      <c r="H7893" s="52" t="str">
        <f t="shared" si="247"/>
        <v/>
      </c>
    </row>
    <row r="7894" spans="1:8">
      <c r="A7894" s="48" t="str">
        <f>('ANNEXURE B &amp; C'!AZ$3)</f>
        <v>440521</v>
      </c>
      <c r="B7894" s="2">
        <v>2240002</v>
      </c>
      <c r="C7894" s="2" t="s">
        <v>120</v>
      </c>
      <c r="D7894" s="20">
        <v>0</v>
      </c>
      <c r="E7894" s="20">
        <v>0</v>
      </c>
      <c r="F7894" s="38">
        <f>('ANNEXURE B &amp; C'!AZ$143)</f>
        <v>0</v>
      </c>
      <c r="G7894" s="9" t="str">
        <f t="shared" si="246"/>
        <v/>
      </c>
      <c r="H7894" s="52" t="str">
        <f t="shared" si="247"/>
        <v/>
      </c>
    </row>
    <row r="7895" spans="1:8">
      <c r="A7895" s="48" t="str">
        <f>('ANNEXURE B &amp; C'!AZ$3)</f>
        <v>440521</v>
      </c>
      <c r="B7895" s="2">
        <v>2240400</v>
      </c>
      <c r="C7895" s="2" t="s">
        <v>121</v>
      </c>
      <c r="D7895" s="20">
        <v>0</v>
      </c>
      <c r="E7895" s="20">
        <v>0</v>
      </c>
      <c r="F7895" s="38">
        <f>('ANNEXURE B &amp; C'!AZ$144)</f>
        <v>0</v>
      </c>
      <c r="G7895" s="9" t="str">
        <f t="shared" si="246"/>
        <v/>
      </c>
      <c r="H7895" s="52" t="str">
        <f t="shared" si="247"/>
        <v/>
      </c>
    </row>
    <row r="7896" spans="1:8">
      <c r="A7896" s="48" t="str">
        <f>('ANNEXURE B &amp; C'!AZ$3)</f>
        <v>440521</v>
      </c>
      <c r="B7896" s="2">
        <v>2240500</v>
      </c>
      <c r="C7896" s="2" t="s">
        <v>122</v>
      </c>
      <c r="D7896" s="20">
        <v>0</v>
      </c>
      <c r="E7896" s="20">
        <v>0</v>
      </c>
      <c r="F7896" s="38">
        <f>('ANNEXURE B &amp; C'!AZ$145)</f>
        <v>0</v>
      </c>
      <c r="G7896" s="9" t="str">
        <f t="shared" si="246"/>
        <v/>
      </c>
      <c r="H7896" s="52" t="str">
        <f t="shared" si="247"/>
        <v/>
      </c>
    </row>
    <row r="7897" spans="1:8">
      <c r="A7897" s="48" t="str">
        <f>('ANNEXURE B &amp; C'!AZ$3)</f>
        <v>440521</v>
      </c>
      <c r="B7897" s="3">
        <v>2249995</v>
      </c>
      <c r="C7897" s="3" t="s">
        <v>123</v>
      </c>
      <c r="D7897" s="39">
        <v>0</v>
      </c>
      <c r="E7897" s="39">
        <v>0</v>
      </c>
      <c r="F7897" s="39">
        <f>SUM(F7893:F7896)</f>
        <v>0</v>
      </c>
      <c r="G7897" s="9" t="str">
        <f t="shared" si="246"/>
        <v/>
      </c>
      <c r="H7897" s="52" t="str">
        <f t="shared" si="247"/>
        <v/>
      </c>
    </row>
    <row r="7898" spans="1:8">
      <c r="B7898" s="1"/>
      <c r="C7898" s="1"/>
      <c r="D7898" s="31"/>
      <c r="E7898" s="31"/>
      <c r="F7898" s="31"/>
      <c r="G7898" s="9" t="str">
        <f t="shared" si="246"/>
        <v/>
      </c>
      <c r="H7898" s="52" t="str">
        <f t="shared" si="247"/>
        <v/>
      </c>
    </row>
    <row r="7899" spans="1:8">
      <c r="A7899" s="48" t="str">
        <f>('ANNEXURE B &amp; C'!AZ$3)</f>
        <v>440521</v>
      </c>
      <c r="B7899" s="1">
        <v>2260000</v>
      </c>
      <c r="C7899" s="1" t="s">
        <v>124</v>
      </c>
      <c r="D7899" s="31"/>
      <c r="E7899" s="31"/>
      <c r="F7899" s="31"/>
      <c r="G7899" s="9" t="str">
        <f t="shared" si="246"/>
        <v/>
      </c>
      <c r="H7899" s="52" t="str">
        <f t="shared" si="247"/>
        <v/>
      </c>
    </row>
    <row r="7900" spans="1:8">
      <c r="A7900" s="48" t="str">
        <f>('ANNEXURE B &amp; C'!AZ$3)</f>
        <v>440521</v>
      </c>
      <c r="B7900" s="2">
        <v>2260806</v>
      </c>
      <c r="C7900" s="2" t="s">
        <v>125</v>
      </c>
      <c r="D7900" s="20">
        <v>0</v>
      </c>
      <c r="E7900" s="20">
        <v>0</v>
      </c>
      <c r="F7900" s="38">
        <f>('ANNEXURE B &amp; C'!AZ$149)</f>
        <v>0</v>
      </c>
      <c r="G7900" s="9" t="str">
        <f t="shared" si="246"/>
        <v/>
      </c>
      <c r="H7900" s="52" t="str">
        <f t="shared" si="247"/>
        <v/>
      </c>
    </row>
    <row r="7901" spans="1:8">
      <c r="A7901" s="48" t="str">
        <f>('ANNEXURE B &amp; C'!AZ$3)</f>
        <v>440521</v>
      </c>
      <c r="B7901" s="2">
        <v>2260808</v>
      </c>
      <c r="C7901" s="2" t="s">
        <v>126</v>
      </c>
      <c r="D7901" s="20">
        <v>0</v>
      </c>
      <c r="E7901" s="20">
        <v>0</v>
      </c>
      <c r="F7901" s="38">
        <f>('ANNEXURE B &amp; C'!AZ$150)</f>
        <v>0</v>
      </c>
      <c r="G7901" s="9" t="str">
        <f t="shared" si="246"/>
        <v/>
      </c>
      <c r="H7901" s="52" t="str">
        <f t="shared" si="247"/>
        <v/>
      </c>
    </row>
    <row r="7902" spans="1:8">
      <c r="A7902" s="48" t="str">
        <f>('ANNEXURE B &amp; C'!AZ$3)</f>
        <v>440521</v>
      </c>
      <c r="B7902" s="2">
        <v>2260810</v>
      </c>
      <c r="C7902" s="2" t="s">
        <v>127</v>
      </c>
      <c r="D7902" s="20">
        <v>0</v>
      </c>
      <c r="E7902" s="20">
        <v>0</v>
      </c>
      <c r="F7902" s="38">
        <f>('ANNEXURE B &amp; C'!AZ$151)</f>
        <v>0</v>
      </c>
      <c r="G7902" s="9" t="str">
        <f t="shared" si="246"/>
        <v/>
      </c>
      <c r="H7902" s="52" t="str">
        <f t="shared" si="247"/>
        <v/>
      </c>
    </row>
    <row r="7903" spans="1:8">
      <c r="A7903" s="48" t="str">
        <f>('ANNEXURE B &amp; C'!AZ$3)</f>
        <v>440521</v>
      </c>
      <c r="B7903" s="3">
        <v>2269995</v>
      </c>
      <c r="C7903" s="3" t="s">
        <v>128</v>
      </c>
      <c r="D7903" s="39">
        <v>0</v>
      </c>
      <c r="E7903" s="39">
        <v>0</v>
      </c>
      <c r="F7903" s="39">
        <f>SUM(F7900:F7902)</f>
        <v>0</v>
      </c>
      <c r="G7903" s="9" t="str">
        <f t="shared" si="246"/>
        <v/>
      </c>
      <c r="H7903" s="52" t="str">
        <f t="shared" si="247"/>
        <v/>
      </c>
    </row>
    <row r="7904" spans="1:8">
      <c r="B7904" s="1"/>
      <c r="C7904" s="1"/>
      <c r="D7904" s="31"/>
      <c r="E7904" s="31"/>
      <c r="F7904" s="31"/>
      <c r="G7904" s="9" t="str">
        <f t="shared" si="246"/>
        <v/>
      </c>
      <c r="H7904" s="52" t="str">
        <f t="shared" si="247"/>
        <v/>
      </c>
    </row>
    <row r="7905" spans="1:8">
      <c r="A7905" s="48" t="str">
        <f>('ANNEXURE B &amp; C'!AZ$3)</f>
        <v>440521</v>
      </c>
      <c r="B7905" s="1">
        <v>2270000</v>
      </c>
      <c r="C7905" s="1" t="s">
        <v>129</v>
      </c>
      <c r="D7905" s="31"/>
      <c r="E7905" s="31"/>
      <c r="F7905" s="31"/>
      <c r="G7905" s="9" t="str">
        <f t="shared" si="246"/>
        <v/>
      </c>
      <c r="H7905" s="52" t="str">
        <f t="shared" si="247"/>
        <v/>
      </c>
    </row>
    <row r="7906" spans="1:8">
      <c r="A7906" s="48" t="str">
        <f>('ANNEXURE B &amp; C'!AZ$3)</f>
        <v>440521</v>
      </c>
      <c r="B7906" s="2">
        <v>2271701</v>
      </c>
      <c r="C7906" s="2" t="s">
        <v>130</v>
      </c>
      <c r="D7906" s="20">
        <v>0</v>
      </c>
      <c r="E7906" s="20">
        <v>0</v>
      </c>
      <c r="F7906" s="38">
        <f>('ANNEXURE B &amp; C'!AZ$155)</f>
        <v>0</v>
      </c>
      <c r="G7906" s="9" t="str">
        <f t="shared" si="246"/>
        <v/>
      </c>
      <c r="H7906" s="52" t="str">
        <f t="shared" si="247"/>
        <v/>
      </c>
    </row>
    <row r="7907" spans="1:8">
      <c r="A7907" s="48" t="str">
        <f>('ANNEXURE B &amp; C'!AZ$3)</f>
        <v>440521</v>
      </c>
      <c r="B7907" s="2">
        <v>2271702</v>
      </c>
      <c r="C7907" s="2" t="s">
        <v>131</v>
      </c>
      <c r="D7907" s="20">
        <v>0</v>
      </c>
      <c r="E7907" s="20">
        <v>0</v>
      </c>
      <c r="F7907" s="38">
        <f>('ANNEXURE B &amp; C'!AZ$156)</f>
        <v>0</v>
      </c>
      <c r="G7907" s="9" t="str">
        <f t="shared" si="246"/>
        <v/>
      </c>
      <c r="H7907" s="52" t="str">
        <f t="shared" si="247"/>
        <v/>
      </c>
    </row>
    <row r="7908" spans="1:8">
      <c r="A7908" s="48" t="str">
        <f>('ANNEXURE B &amp; C'!AZ$3)</f>
        <v>440521</v>
      </c>
      <c r="B7908" s="2">
        <v>2271703</v>
      </c>
      <c r="C7908" s="2" t="s">
        <v>132</v>
      </c>
      <c r="D7908" s="20">
        <v>0</v>
      </c>
      <c r="E7908" s="20">
        <v>0</v>
      </c>
      <c r="F7908" s="38">
        <f>('ANNEXURE B &amp; C'!AZ$157)</f>
        <v>0</v>
      </c>
      <c r="G7908" s="9" t="str">
        <f t="shared" si="246"/>
        <v/>
      </c>
      <c r="H7908" s="52" t="str">
        <f t="shared" si="247"/>
        <v/>
      </c>
    </row>
    <row r="7909" spans="1:8">
      <c r="A7909" s="48" t="str">
        <f>('ANNEXURE B &amp; C'!AZ$3)</f>
        <v>440521</v>
      </c>
      <c r="B7909" s="2">
        <v>2271704</v>
      </c>
      <c r="C7909" s="2" t="s">
        <v>133</v>
      </c>
      <c r="D7909" s="20">
        <v>0</v>
      </c>
      <c r="E7909" s="20">
        <v>0</v>
      </c>
      <c r="F7909" s="38">
        <f>('ANNEXURE B &amp; C'!AZ$158)</f>
        <v>0</v>
      </c>
      <c r="G7909" s="9" t="str">
        <f t="shared" si="246"/>
        <v/>
      </c>
      <c r="H7909" s="52" t="str">
        <f t="shared" si="247"/>
        <v/>
      </c>
    </row>
    <row r="7910" spans="1:8">
      <c r="A7910" s="48" t="str">
        <f>('ANNEXURE B &amp; C'!AZ$3)</f>
        <v>440521</v>
      </c>
      <c r="B7910" s="3">
        <v>2279995</v>
      </c>
      <c r="C7910" s="3" t="s">
        <v>134</v>
      </c>
      <c r="D7910" s="35">
        <v>0</v>
      </c>
      <c r="E7910" s="35">
        <v>0</v>
      </c>
      <c r="F7910" s="35">
        <f>SUM(F7906:F7909)</f>
        <v>0</v>
      </c>
      <c r="G7910" s="9" t="str">
        <f t="shared" si="246"/>
        <v/>
      </c>
      <c r="H7910" s="52" t="str">
        <f t="shared" si="247"/>
        <v/>
      </c>
    </row>
    <row r="7911" spans="1:8">
      <c r="B7911" s="1"/>
      <c r="C7911" s="1"/>
      <c r="D7911" s="31"/>
      <c r="E7911" s="31"/>
      <c r="F7911" s="31"/>
      <c r="G7911" s="9" t="str">
        <f t="shared" si="246"/>
        <v/>
      </c>
      <c r="H7911" s="52" t="str">
        <f t="shared" si="247"/>
        <v/>
      </c>
    </row>
    <row r="7912" spans="1:8">
      <c r="A7912" s="48" t="str">
        <f>('ANNEXURE B &amp; C'!AZ$3)</f>
        <v>440521</v>
      </c>
      <c r="B7912" s="1">
        <v>2280000</v>
      </c>
      <c r="C7912" s="1" t="s">
        <v>135</v>
      </c>
      <c r="D7912" s="31"/>
      <c r="E7912" s="31"/>
      <c r="F7912" s="31"/>
      <c r="G7912" s="9" t="str">
        <f t="shared" si="246"/>
        <v/>
      </c>
      <c r="H7912" s="52" t="str">
        <f t="shared" si="247"/>
        <v/>
      </c>
    </row>
    <row r="7913" spans="1:8">
      <c r="A7913" s="48" t="str">
        <f>('ANNEXURE B &amp; C'!AZ$3)</f>
        <v>440521</v>
      </c>
      <c r="B7913" s="2">
        <v>2280001</v>
      </c>
      <c r="C7913" s="2" t="s">
        <v>136</v>
      </c>
      <c r="D7913" s="20">
        <v>0</v>
      </c>
      <c r="E7913" s="20">
        <v>0</v>
      </c>
      <c r="F7913" s="38">
        <f>('ANNEXURE B &amp; C'!AZ$162)</f>
        <v>0</v>
      </c>
      <c r="G7913" s="9" t="str">
        <f t="shared" si="246"/>
        <v/>
      </c>
      <c r="H7913" s="52" t="str">
        <f t="shared" si="247"/>
        <v/>
      </c>
    </row>
    <row r="7914" spans="1:8">
      <c r="A7914" s="48" t="str">
        <f>('ANNEXURE B &amp; C'!AZ$3)</f>
        <v>440521</v>
      </c>
      <c r="B7914" s="2">
        <v>2280002</v>
      </c>
      <c r="C7914" s="2" t="s">
        <v>137</v>
      </c>
      <c r="D7914" s="20">
        <v>0</v>
      </c>
      <c r="E7914" s="20">
        <v>0</v>
      </c>
      <c r="F7914" s="38">
        <f>('ANNEXURE B &amp; C'!AZ$163)</f>
        <v>0</v>
      </c>
      <c r="G7914" s="9" t="str">
        <f t="shared" si="246"/>
        <v/>
      </c>
      <c r="H7914" s="52" t="str">
        <f t="shared" si="247"/>
        <v/>
      </c>
    </row>
    <row r="7915" spans="1:8">
      <c r="A7915" s="48" t="str">
        <f>('ANNEXURE B &amp; C'!AZ$3)</f>
        <v>440521</v>
      </c>
      <c r="B7915" s="3">
        <v>2289995</v>
      </c>
      <c r="C7915" s="3" t="s">
        <v>138</v>
      </c>
      <c r="D7915" s="39">
        <v>0</v>
      </c>
      <c r="E7915" s="39">
        <v>0</v>
      </c>
      <c r="F7915" s="39">
        <f>SUM(F7913:F7914)</f>
        <v>0</v>
      </c>
      <c r="G7915" s="9" t="str">
        <f t="shared" si="246"/>
        <v/>
      </c>
      <c r="H7915" s="52" t="str">
        <f t="shared" si="247"/>
        <v/>
      </c>
    </row>
    <row r="7916" spans="1:8">
      <c r="B7916" s="1"/>
      <c r="C7916" s="1"/>
      <c r="D7916" s="31"/>
      <c r="E7916" s="31"/>
      <c r="F7916" s="31"/>
      <c r="G7916" s="9" t="str">
        <f t="shared" si="246"/>
        <v/>
      </c>
      <c r="H7916" s="52" t="str">
        <f t="shared" si="247"/>
        <v/>
      </c>
    </row>
    <row r="7917" spans="1:8">
      <c r="A7917" s="48" t="str">
        <f>('ANNEXURE B &amp; C'!AZ$3)</f>
        <v>440521</v>
      </c>
      <c r="B7917" s="1">
        <v>2300000</v>
      </c>
      <c r="C7917" s="1" t="s">
        <v>139</v>
      </c>
      <c r="D7917" s="31"/>
      <c r="E7917" s="31"/>
      <c r="F7917" s="31"/>
      <c r="G7917" s="9" t="str">
        <f t="shared" si="246"/>
        <v/>
      </c>
      <c r="H7917" s="52" t="str">
        <f t="shared" si="247"/>
        <v/>
      </c>
    </row>
    <row r="7918" spans="1:8">
      <c r="A7918" s="48" t="str">
        <f>('ANNEXURE B &amp; C'!AZ$3)</f>
        <v>440521</v>
      </c>
      <c r="B7918" s="2">
        <v>2300001</v>
      </c>
      <c r="C7918" s="2" t="s">
        <v>140</v>
      </c>
      <c r="D7918" s="20">
        <v>0</v>
      </c>
      <c r="E7918" s="20">
        <v>0</v>
      </c>
      <c r="F7918" s="38">
        <f>('ANNEXURE B &amp; C'!AZ$167)</f>
        <v>0</v>
      </c>
      <c r="G7918" s="9" t="str">
        <f t="shared" si="246"/>
        <v/>
      </c>
      <c r="H7918" s="52" t="str">
        <f t="shared" si="247"/>
        <v/>
      </c>
    </row>
    <row r="7919" spans="1:8">
      <c r="A7919" s="48" t="str">
        <f>('ANNEXURE B &amp; C'!AZ$3)</f>
        <v>440521</v>
      </c>
      <c r="B7919" s="2">
        <v>2300002</v>
      </c>
      <c r="C7919" s="2" t="s">
        <v>141</v>
      </c>
      <c r="D7919" s="20">
        <v>0</v>
      </c>
      <c r="E7919" s="20">
        <v>0</v>
      </c>
      <c r="F7919" s="38">
        <f>('ANNEXURE B &amp; C'!AZ$168)</f>
        <v>0</v>
      </c>
      <c r="G7919" s="9" t="str">
        <f t="shared" si="246"/>
        <v/>
      </c>
      <c r="H7919" s="52" t="str">
        <f t="shared" si="247"/>
        <v/>
      </c>
    </row>
    <row r="7920" spans="1:8">
      <c r="A7920" s="48" t="str">
        <f>('ANNEXURE B &amp; C'!AZ$3)</f>
        <v>440521</v>
      </c>
      <c r="B7920" s="2">
        <v>2300003</v>
      </c>
      <c r="C7920" s="2" t="s">
        <v>142</v>
      </c>
      <c r="D7920" s="20">
        <v>0</v>
      </c>
      <c r="E7920" s="20">
        <v>0</v>
      </c>
      <c r="F7920" s="38">
        <f>('ANNEXURE B &amp; C'!AZ$169)</f>
        <v>0</v>
      </c>
      <c r="G7920" s="9" t="str">
        <f t="shared" si="246"/>
        <v/>
      </c>
      <c r="H7920" s="52" t="str">
        <f t="shared" si="247"/>
        <v/>
      </c>
    </row>
    <row r="7921" spans="1:8">
      <c r="A7921" s="48" t="str">
        <f>('ANNEXURE B &amp; C'!AZ$3)</f>
        <v>440521</v>
      </c>
      <c r="B7921" s="2">
        <v>2300204</v>
      </c>
      <c r="C7921" s="2" t="s">
        <v>143</v>
      </c>
      <c r="D7921" s="20">
        <v>0</v>
      </c>
      <c r="E7921" s="20">
        <v>0</v>
      </c>
      <c r="F7921" s="38">
        <f>('ANNEXURE B &amp; C'!AZ$170)</f>
        <v>0</v>
      </c>
      <c r="G7921" s="9" t="str">
        <f t="shared" si="246"/>
        <v/>
      </c>
      <c r="H7921" s="52" t="str">
        <f t="shared" si="247"/>
        <v/>
      </c>
    </row>
    <row r="7922" spans="1:8">
      <c r="A7922" s="48" t="str">
        <f>('ANNEXURE B &amp; C'!AZ$3)</f>
        <v>440521</v>
      </c>
      <c r="B7922" s="2">
        <v>2300800</v>
      </c>
      <c r="C7922" s="2" t="s">
        <v>144</v>
      </c>
      <c r="D7922" s="20">
        <v>0</v>
      </c>
      <c r="E7922" s="20">
        <v>0</v>
      </c>
      <c r="F7922" s="38">
        <f>('ANNEXURE B &amp; C'!AZ$171)</f>
        <v>0</v>
      </c>
      <c r="G7922" s="9" t="str">
        <f t="shared" si="246"/>
        <v/>
      </c>
      <c r="H7922" s="52" t="str">
        <f t="shared" si="247"/>
        <v/>
      </c>
    </row>
    <row r="7923" spans="1:8">
      <c r="A7923" s="48" t="str">
        <f>('ANNEXURE B &amp; C'!AZ$3)</f>
        <v>440521</v>
      </c>
      <c r="B7923" s="2">
        <v>2300801</v>
      </c>
      <c r="C7923" s="2" t="s">
        <v>145</v>
      </c>
      <c r="D7923" s="20">
        <v>0</v>
      </c>
      <c r="E7923" s="20">
        <v>0</v>
      </c>
      <c r="F7923" s="38">
        <f>('ANNEXURE B &amp; C'!AZ$172)</f>
        <v>0</v>
      </c>
      <c r="G7923" s="9" t="str">
        <f t="shared" si="246"/>
        <v/>
      </c>
      <c r="H7923" s="52" t="str">
        <f t="shared" si="247"/>
        <v/>
      </c>
    </row>
    <row r="7924" spans="1:8">
      <c r="A7924" s="48" t="str">
        <f>('ANNEXURE B &amp; C'!AZ$3)</f>
        <v>440521</v>
      </c>
      <c r="B7924" s="2">
        <v>2300803</v>
      </c>
      <c r="C7924" s="2" t="s">
        <v>146</v>
      </c>
      <c r="D7924" s="20">
        <v>0</v>
      </c>
      <c r="E7924" s="20">
        <v>0</v>
      </c>
      <c r="F7924" s="38">
        <f>('ANNEXURE B &amp; C'!AZ$173)</f>
        <v>0</v>
      </c>
      <c r="G7924" s="9" t="str">
        <f t="shared" si="246"/>
        <v/>
      </c>
      <c r="H7924" s="52" t="str">
        <f t="shared" si="247"/>
        <v/>
      </c>
    </row>
    <row r="7925" spans="1:8">
      <c r="A7925" s="48" t="str">
        <f>('ANNEXURE B &amp; C'!AZ$3)</f>
        <v>440521</v>
      </c>
      <c r="B7925" s="2">
        <v>2301503</v>
      </c>
      <c r="C7925" s="2" t="s">
        <v>147</v>
      </c>
      <c r="D7925" s="20">
        <v>0</v>
      </c>
      <c r="E7925" s="20">
        <v>0</v>
      </c>
      <c r="F7925" s="38">
        <f>('ANNEXURE B &amp; C'!AZ$174)</f>
        <v>0</v>
      </c>
      <c r="G7925" s="9" t="str">
        <f t="shared" si="246"/>
        <v/>
      </c>
      <c r="H7925" s="52" t="str">
        <f t="shared" si="247"/>
        <v/>
      </c>
    </row>
    <row r="7926" spans="1:8">
      <c r="A7926" s="48" t="str">
        <f>('ANNEXURE B &amp; C'!AZ$3)</f>
        <v>440521</v>
      </c>
      <c r="B7926" s="2">
        <v>2301802</v>
      </c>
      <c r="C7926" s="2" t="s">
        <v>148</v>
      </c>
      <c r="D7926" s="20">
        <v>-72000</v>
      </c>
      <c r="E7926" s="20">
        <v>-13551.9</v>
      </c>
      <c r="F7926" s="38">
        <f>('ANNEXURE B &amp; C'!AZ$175)</f>
        <v>-63952</v>
      </c>
      <c r="G7926" s="9" t="str">
        <f t="shared" si="246"/>
        <v/>
      </c>
      <c r="H7926" s="52" t="str">
        <f t="shared" si="247"/>
        <v/>
      </c>
    </row>
    <row r="7927" spans="1:8">
      <c r="A7927" s="48" t="str">
        <f>('ANNEXURE B &amp; C'!AZ$3)</f>
        <v>440521</v>
      </c>
      <c r="B7927" s="2">
        <v>2301803</v>
      </c>
      <c r="C7927" s="2" t="s">
        <v>149</v>
      </c>
      <c r="D7927" s="20">
        <v>0</v>
      </c>
      <c r="E7927" s="20">
        <v>0</v>
      </c>
      <c r="F7927" s="38">
        <f>('ANNEXURE B &amp; C'!AZ$176)</f>
        <v>0</v>
      </c>
      <c r="G7927" s="9" t="str">
        <f t="shared" si="246"/>
        <v/>
      </c>
      <c r="H7927" s="52" t="str">
        <f t="shared" si="247"/>
        <v/>
      </c>
    </row>
    <row r="7928" spans="1:8">
      <c r="A7928" s="48" t="str">
        <f>('ANNEXURE B &amp; C'!AZ$3)</f>
        <v>440521</v>
      </c>
      <c r="B7928" s="2">
        <v>2301900</v>
      </c>
      <c r="C7928" s="2" t="s">
        <v>150</v>
      </c>
      <c r="D7928" s="20">
        <v>0</v>
      </c>
      <c r="E7928" s="20">
        <v>0</v>
      </c>
      <c r="F7928" s="38">
        <f>('ANNEXURE B &amp; C'!AZ$177)</f>
        <v>0</v>
      </c>
      <c r="G7928" s="9" t="str">
        <f t="shared" si="246"/>
        <v/>
      </c>
      <c r="H7928" s="52" t="str">
        <f t="shared" si="247"/>
        <v/>
      </c>
    </row>
    <row r="7929" spans="1:8">
      <c r="A7929" s="48" t="str">
        <f>('ANNEXURE B &amp; C'!AZ$3)</f>
        <v>440521</v>
      </c>
      <c r="B7929" s="2">
        <v>2301901</v>
      </c>
      <c r="C7929" s="2" t="s">
        <v>151</v>
      </c>
      <c r="D7929" s="20">
        <v>0</v>
      </c>
      <c r="E7929" s="20">
        <v>0</v>
      </c>
      <c r="F7929" s="38">
        <f>('ANNEXURE B &amp; C'!AZ$178)</f>
        <v>0</v>
      </c>
      <c r="G7929" s="9" t="str">
        <f t="shared" si="246"/>
        <v/>
      </c>
      <c r="H7929" s="52" t="str">
        <f t="shared" si="247"/>
        <v/>
      </c>
    </row>
    <row r="7930" spans="1:8">
      <c r="A7930" s="48" t="str">
        <f>('ANNEXURE B &amp; C'!AZ$3)</f>
        <v>440521</v>
      </c>
      <c r="B7930" s="3">
        <v>2309995</v>
      </c>
      <c r="C7930" s="3" t="s">
        <v>152</v>
      </c>
      <c r="D7930" s="39">
        <v>-72000</v>
      </c>
      <c r="E7930" s="39">
        <v>-13551.9</v>
      </c>
      <c r="F7930" s="39">
        <f>SUM(F7918:F7929)</f>
        <v>-63952</v>
      </c>
      <c r="G7930" s="9" t="str">
        <f t="shared" si="246"/>
        <v/>
      </c>
      <c r="H7930" s="52" t="str">
        <f t="shared" si="247"/>
        <v/>
      </c>
    </row>
    <row r="7931" spans="1:8">
      <c r="B7931" s="1"/>
      <c r="C7931" s="1"/>
      <c r="D7931" s="31"/>
      <c r="E7931" s="31"/>
      <c r="F7931" s="31"/>
      <c r="G7931" s="9" t="str">
        <f t="shared" si="246"/>
        <v/>
      </c>
      <c r="H7931" s="52" t="str">
        <f t="shared" si="247"/>
        <v/>
      </c>
    </row>
    <row r="7932" spans="1:8" ht="15.75" thickBot="1">
      <c r="A7932" s="48" t="str">
        <f>('ANNEXURE B &amp; C'!AZ$3)</f>
        <v>440521</v>
      </c>
      <c r="B7932" s="4">
        <v>2359997</v>
      </c>
      <c r="C7932" s="4" t="s">
        <v>153</v>
      </c>
      <c r="D7932" s="40">
        <v>-72000</v>
      </c>
      <c r="E7932" s="40">
        <v>-13551.9</v>
      </c>
      <c r="F7932" s="40">
        <f>SUM(F7930+F7915+F7910+F7903+F7897+F7890)</f>
        <v>-63952</v>
      </c>
      <c r="G7932" s="9" t="str">
        <f t="shared" si="246"/>
        <v/>
      </c>
      <c r="H7932" s="52" t="str">
        <f t="shared" si="247"/>
        <v/>
      </c>
    </row>
    <row r="7933" spans="1:8" ht="15.75" thickTop="1">
      <c r="B7933" s="1"/>
      <c r="C7933" s="1"/>
      <c r="D7933" s="31"/>
      <c r="E7933" s="31"/>
      <c r="F7933" s="31"/>
      <c r="G7933" s="9" t="str">
        <f t="shared" si="246"/>
        <v/>
      </c>
      <c r="H7933" s="52" t="str">
        <f t="shared" si="247"/>
        <v/>
      </c>
    </row>
    <row r="7934" spans="1:8" ht="15.75" thickBot="1">
      <c r="A7934" s="48" t="str">
        <f>('ANNEXURE B &amp; C'!AZ$3)</f>
        <v>440521</v>
      </c>
      <c r="B7934" s="5">
        <v>2379995</v>
      </c>
      <c r="C7934" s="5" t="s">
        <v>154</v>
      </c>
      <c r="D7934" s="41">
        <v>-72000</v>
      </c>
      <c r="E7934" s="41">
        <v>-13551.9</v>
      </c>
      <c r="F7934" s="41">
        <f>SUM(F7932)</f>
        <v>-63952</v>
      </c>
      <c r="G7934" s="9" t="str">
        <f t="shared" si="246"/>
        <v/>
      </c>
      <c r="H7934" s="52" t="str">
        <f t="shared" si="247"/>
        <v/>
      </c>
    </row>
    <row r="7935" spans="1:8">
      <c r="B7935" s="1"/>
      <c r="C7935" s="1"/>
      <c r="D7935" s="31"/>
      <c r="E7935" s="31"/>
      <c r="F7935" s="31"/>
      <c r="G7935" s="9" t="str">
        <f t="shared" si="246"/>
        <v/>
      </c>
      <c r="H7935" s="52" t="str">
        <f t="shared" si="247"/>
        <v/>
      </c>
    </row>
    <row r="7936" spans="1:8" ht="15.75" thickBot="1">
      <c r="A7936" s="48" t="str">
        <f>('ANNEXURE B &amp; C'!AZ$3)</f>
        <v>440521</v>
      </c>
      <c r="B7936" s="5">
        <v>2459998</v>
      </c>
      <c r="C7936" s="5" t="s">
        <v>155</v>
      </c>
      <c r="D7936" s="41">
        <v>-72000</v>
      </c>
      <c r="E7936" s="41">
        <v>-13551.9</v>
      </c>
      <c r="F7936" s="41">
        <f>SUM(F7934)</f>
        <v>-63952</v>
      </c>
      <c r="G7936" s="9" t="str">
        <f t="shared" si="246"/>
        <v/>
      </c>
      <c r="H7936" s="52" t="str">
        <f t="shared" si="247"/>
        <v/>
      </c>
    </row>
    <row r="7937" spans="1:8">
      <c r="B7937" s="1"/>
      <c r="C7937" s="1"/>
      <c r="D7937" s="31"/>
      <c r="E7937" s="31"/>
      <c r="F7937" s="31"/>
      <c r="G7937" s="9" t="str">
        <f t="shared" si="246"/>
        <v/>
      </c>
      <c r="H7937" s="52" t="str">
        <f t="shared" si="247"/>
        <v/>
      </c>
    </row>
    <row r="7938" spans="1:8">
      <c r="A7938" s="48" t="str">
        <f>('ANNEXURE B &amp; C'!AZ$3)</f>
        <v>440521</v>
      </c>
      <c r="B7938" s="1">
        <v>3010000</v>
      </c>
      <c r="C7938" s="1" t="s">
        <v>156</v>
      </c>
      <c r="D7938" s="31"/>
      <c r="E7938" s="31"/>
      <c r="F7938" s="31"/>
      <c r="G7938" s="9" t="str">
        <f t="shared" si="246"/>
        <v/>
      </c>
      <c r="H7938" s="52" t="str">
        <f t="shared" si="247"/>
        <v/>
      </c>
    </row>
    <row r="7939" spans="1:8">
      <c r="A7939" s="48" t="str">
        <f>('ANNEXURE B &amp; C'!AZ$3)</f>
        <v>440521</v>
      </c>
      <c r="B7939" s="2">
        <v>3010001</v>
      </c>
      <c r="C7939" s="2" t="s">
        <v>112</v>
      </c>
      <c r="D7939" s="38">
        <v>423000</v>
      </c>
      <c r="E7939" s="38">
        <v>0</v>
      </c>
      <c r="F7939" s="38">
        <f>('ANNEXURE B &amp; C'!AZ$188)</f>
        <v>404000</v>
      </c>
      <c r="G7939" s="9" t="str">
        <f t="shared" si="246"/>
        <v/>
      </c>
      <c r="H7939" s="52">
        <f t="shared" si="247"/>
        <v>-4.4917257683215132E-2</v>
      </c>
    </row>
    <row r="7940" spans="1:8">
      <c r="A7940" s="48" t="str">
        <f>('ANNEXURE B &amp; C'!AZ$3)</f>
        <v>440521</v>
      </c>
      <c r="B7940" s="2">
        <v>3010002</v>
      </c>
      <c r="C7940" s="2" t="s">
        <v>155</v>
      </c>
      <c r="D7940" s="38">
        <v>-72000</v>
      </c>
      <c r="E7940" s="38">
        <v>-13551.9</v>
      </c>
      <c r="F7940" s="38">
        <f>('ANNEXURE B &amp; C'!AZ$189)</f>
        <v>-63952</v>
      </c>
      <c r="G7940" s="9" t="str">
        <f t="shared" si="246"/>
        <v/>
      </c>
      <c r="H7940" s="52" t="str">
        <f t="shared" si="247"/>
        <v/>
      </c>
    </row>
    <row r="7941" spans="1:8">
      <c r="A7941" s="48" t="str">
        <f>('ANNEXURE B &amp; C'!AZ$3)</f>
        <v>440521</v>
      </c>
      <c r="B7941" s="2"/>
      <c r="C7941" s="1" t="s">
        <v>338</v>
      </c>
      <c r="D7941" s="39"/>
      <c r="E7941" s="39"/>
      <c r="F7941" s="39">
        <f>('ANNEXURE B &amp; C'!AZ$190)</f>
        <v>0</v>
      </c>
      <c r="G7941" s="9" t="str">
        <f t="shared" si="246"/>
        <v/>
      </c>
      <c r="H7941" s="52" t="str">
        <f t="shared" si="247"/>
        <v/>
      </c>
    </row>
    <row r="7942" spans="1:8" ht="15.75" thickBot="1">
      <c r="A7942" s="48" t="str">
        <f>('ANNEXURE B &amp; C'!AZ$3)</f>
        <v>440521</v>
      </c>
      <c r="B7942" s="5">
        <v>3019995</v>
      </c>
      <c r="C7942" s="5" t="s">
        <v>339</v>
      </c>
      <c r="D7942" s="37">
        <v>351000</v>
      </c>
      <c r="E7942" s="37">
        <v>-13551.9</v>
      </c>
      <c r="F7942" s="37">
        <f>('ANNEXURE B &amp; C'!AZ$191)</f>
        <v>340048</v>
      </c>
      <c r="G7942" s="9" t="str">
        <f t="shared" si="246"/>
        <v/>
      </c>
      <c r="H7942" s="52">
        <f t="shared" si="247"/>
        <v>-3.1202279202279203E-2</v>
      </c>
    </row>
    <row r="7943" spans="1:8">
      <c r="B7943" s="1"/>
      <c r="C7943" s="1"/>
      <c r="D7943" s="31"/>
      <c r="E7943" s="31"/>
      <c r="F7943" s="31"/>
      <c r="G7943" s="9" t="str">
        <f t="shared" si="246"/>
        <v/>
      </c>
      <c r="H7943" s="52" t="str">
        <f t="shared" si="247"/>
        <v/>
      </c>
    </row>
    <row r="7944" spans="1:8">
      <c r="A7944" s="48" t="str">
        <f>('ANNEXURE B &amp; C'!AZ$3)</f>
        <v>440521</v>
      </c>
      <c r="B7944" s="1">
        <v>4030000</v>
      </c>
      <c r="C7944" s="1" t="s">
        <v>157</v>
      </c>
      <c r="D7944" s="31"/>
      <c r="E7944" s="31"/>
      <c r="F7944" s="31"/>
      <c r="G7944" s="9" t="str">
        <f t="shared" si="246"/>
        <v/>
      </c>
      <c r="H7944" s="52" t="str">
        <f t="shared" si="247"/>
        <v/>
      </c>
    </row>
    <row r="7945" spans="1:8">
      <c r="A7945" s="48" t="str">
        <f>('ANNEXURE B &amp; C'!AZ$3)</f>
        <v>440521</v>
      </c>
      <c r="B7945" s="2">
        <v>4030001</v>
      </c>
      <c r="C7945" s="2" t="s">
        <v>158</v>
      </c>
      <c r="D7945" s="20">
        <v>45000</v>
      </c>
      <c r="E7945" s="20">
        <v>0</v>
      </c>
      <c r="F7945" s="38">
        <f>('ANNEXURE B &amp; C'!AZ$194)</f>
        <v>45000</v>
      </c>
      <c r="G7945" s="9" t="str">
        <f t="shared" si="246"/>
        <v/>
      </c>
      <c r="H7945" s="52">
        <f t="shared" si="247"/>
        <v>0</v>
      </c>
    </row>
    <row r="7946" spans="1:8">
      <c r="A7946" s="48" t="str">
        <f>('ANNEXURE B &amp; C'!AZ$3)</f>
        <v>440521</v>
      </c>
      <c r="B7946" s="2">
        <v>4030002</v>
      </c>
      <c r="C7946" s="2" t="s">
        <v>159</v>
      </c>
      <c r="D7946" s="20">
        <v>50000</v>
      </c>
      <c r="E7946" s="20">
        <v>0</v>
      </c>
      <c r="F7946" s="38">
        <f>('ANNEXURE B &amp; C'!AZ$195)</f>
        <v>50000</v>
      </c>
      <c r="G7946" s="9" t="str">
        <f t="shared" ref="G7946:G8009" si="248">IF(E7946&lt;0.01,"",IF(E7946&gt;F7946,"BUDGET ERROR - INSUFICIENT",""))</f>
        <v/>
      </c>
      <c r="H7946" s="52">
        <f t="shared" ref="H7946:H8009" si="249">IF(F7946&lt;0.1,"",IF(D7946=0,"NO ORIGINAL BUDGET",(F7946-D7946)/D7946))</f>
        <v>0</v>
      </c>
    </row>
    <row r="7947" spans="1:8">
      <c r="A7947" s="48" t="str">
        <f>('ANNEXURE B &amp; C'!AZ$3)</f>
        <v>440521</v>
      </c>
      <c r="B7947" s="2">
        <v>4030003</v>
      </c>
      <c r="C7947" s="2" t="s">
        <v>160</v>
      </c>
      <c r="D7947" s="20">
        <v>0</v>
      </c>
      <c r="E7947" s="20">
        <v>0</v>
      </c>
      <c r="F7947" s="38">
        <f>('ANNEXURE B &amp; C'!AZ$196)</f>
        <v>0</v>
      </c>
      <c r="G7947" s="9" t="str">
        <f t="shared" si="248"/>
        <v/>
      </c>
      <c r="H7947" s="52" t="str">
        <f t="shared" si="249"/>
        <v/>
      </c>
    </row>
    <row r="7948" spans="1:8">
      <c r="A7948" s="48" t="str">
        <f>('ANNEXURE B &amp; C'!AZ$3)</f>
        <v>440521</v>
      </c>
      <c r="B7948" s="2">
        <v>4030004</v>
      </c>
      <c r="C7948" s="2" t="s">
        <v>161</v>
      </c>
      <c r="D7948" s="20">
        <v>2450000</v>
      </c>
      <c r="E7948" s="20">
        <v>0</v>
      </c>
      <c r="F7948" s="38">
        <f>('ANNEXURE B &amp; C'!AZ$197)</f>
        <v>2600000</v>
      </c>
      <c r="G7948" s="9" t="str">
        <f t="shared" si="248"/>
        <v/>
      </c>
      <c r="H7948" s="52">
        <f t="shared" si="249"/>
        <v>6.1224489795918366E-2</v>
      </c>
    </row>
    <row r="7949" spans="1:8">
      <c r="A7949" s="48" t="str">
        <f>('ANNEXURE B &amp; C'!AZ$3)</f>
        <v>440521</v>
      </c>
      <c r="B7949" s="2">
        <v>4030005</v>
      </c>
      <c r="C7949" s="2" t="s">
        <v>162</v>
      </c>
      <c r="D7949" s="20">
        <v>0</v>
      </c>
      <c r="E7949" s="20">
        <v>0</v>
      </c>
      <c r="F7949" s="38">
        <f>('ANNEXURE B &amp; C'!AZ$198)</f>
        <v>0</v>
      </c>
      <c r="G7949" s="9" t="str">
        <f t="shared" si="248"/>
        <v/>
      </c>
      <c r="H7949" s="52" t="str">
        <f t="shared" si="249"/>
        <v/>
      </c>
    </row>
    <row r="7950" spans="1:8" ht="15.75" thickBot="1">
      <c r="A7950" s="48" t="str">
        <f>('ANNEXURE B &amp; C'!AZ$3)</f>
        <v>440521</v>
      </c>
      <c r="B7950" s="3">
        <v>4039995</v>
      </c>
      <c r="C7950" s="3" t="s">
        <v>163</v>
      </c>
      <c r="D7950" s="42">
        <v>2545000</v>
      </c>
      <c r="E7950" s="36">
        <v>0</v>
      </c>
      <c r="F7950" s="43">
        <f>SUM(F7945:F7949)</f>
        <v>2695000</v>
      </c>
      <c r="G7950" s="9" t="str">
        <f t="shared" si="248"/>
        <v/>
      </c>
      <c r="H7950" s="52">
        <f t="shared" si="249"/>
        <v>5.8939096267190572E-2</v>
      </c>
    </row>
    <row r="7951" spans="1:8" ht="15.75" thickTop="1">
      <c r="B7951" s="2"/>
      <c r="C7951" s="2"/>
      <c r="D7951" s="32"/>
      <c r="E7951" s="32"/>
      <c r="G7951" s="9" t="str">
        <f t="shared" si="248"/>
        <v/>
      </c>
      <c r="H7951" s="52" t="str">
        <f t="shared" si="249"/>
        <v/>
      </c>
    </row>
    <row r="7952" spans="1:8">
      <c r="A7952" s="48" t="str">
        <f>('ANNEXURE B &amp; C'!AZ$3)</f>
        <v>440521</v>
      </c>
      <c r="B7952" s="1">
        <v>4030000</v>
      </c>
      <c r="C7952" s="1" t="s">
        <v>164</v>
      </c>
      <c r="D7952" s="31"/>
      <c r="E7952" s="31"/>
      <c r="F7952" s="31"/>
      <c r="G7952" s="9" t="str">
        <f t="shared" si="248"/>
        <v/>
      </c>
      <c r="H7952" s="52" t="str">
        <f t="shared" si="249"/>
        <v/>
      </c>
    </row>
    <row r="7953" spans="1:8">
      <c r="A7953" s="48" t="str">
        <f>('ANNEXURE B &amp; C'!AZ$3)</f>
        <v>440521</v>
      </c>
      <c r="B7953" s="2">
        <v>4031001</v>
      </c>
      <c r="C7953" s="2" t="s">
        <v>158</v>
      </c>
      <c r="D7953" s="20">
        <v>0</v>
      </c>
      <c r="E7953" s="20">
        <v>0</v>
      </c>
      <c r="F7953" s="38">
        <f>('ANNEXURE B &amp; C'!AZ$202)</f>
        <v>0</v>
      </c>
      <c r="G7953" s="9" t="str">
        <f t="shared" si="248"/>
        <v/>
      </c>
      <c r="H7953" s="52" t="str">
        <f t="shared" si="249"/>
        <v/>
      </c>
    </row>
    <row r="7954" spans="1:8">
      <c r="A7954" s="48" t="str">
        <f>('ANNEXURE B &amp; C'!AZ$3)</f>
        <v>440521</v>
      </c>
      <c r="B7954" s="2">
        <v>4031002</v>
      </c>
      <c r="C7954" s="2" t="s">
        <v>159</v>
      </c>
      <c r="D7954" s="20">
        <v>0</v>
      </c>
      <c r="E7954" s="20">
        <v>0</v>
      </c>
      <c r="F7954" s="38">
        <f>('ANNEXURE B &amp; C'!AZ$203)</f>
        <v>0</v>
      </c>
      <c r="G7954" s="9" t="str">
        <f t="shared" si="248"/>
        <v/>
      </c>
      <c r="H7954" s="52" t="str">
        <f t="shared" si="249"/>
        <v/>
      </c>
    </row>
    <row r="7955" spans="1:8">
      <c r="A7955" s="48" t="str">
        <f>('ANNEXURE B &amp; C'!AZ$3)</f>
        <v>440521</v>
      </c>
      <c r="B7955" s="2">
        <v>4031003</v>
      </c>
      <c r="C7955" s="2" t="s">
        <v>160</v>
      </c>
      <c r="D7955" s="20">
        <v>0</v>
      </c>
      <c r="E7955" s="20">
        <v>0</v>
      </c>
      <c r="F7955" s="38">
        <f>('ANNEXURE B &amp; C'!AZ$204)</f>
        <v>0</v>
      </c>
      <c r="G7955" s="9" t="str">
        <f t="shared" si="248"/>
        <v/>
      </c>
      <c r="H7955" s="52" t="str">
        <f t="shared" si="249"/>
        <v/>
      </c>
    </row>
    <row r="7956" spans="1:8">
      <c r="A7956" s="48" t="str">
        <f>('ANNEXURE B &amp; C'!AZ$3)</f>
        <v>440521</v>
      </c>
      <c r="B7956" s="2">
        <v>4031004</v>
      </c>
      <c r="C7956" s="2" t="s">
        <v>161</v>
      </c>
      <c r="D7956" s="20">
        <v>0</v>
      </c>
      <c r="E7956" s="20">
        <v>0</v>
      </c>
      <c r="F7956" s="38">
        <f>('ANNEXURE B &amp; C'!AZ$205)</f>
        <v>0</v>
      </c>
      <c r="G7956" s="9" t="str">
        <f t="shared" si="248"/>
        <v/>
      </c>
      <c r="H7956" s="52" t="str">
        <f t="shared" si="249"/>
        <v/>
      </c>
    </row>
    <row r="7957" spans="1:8">
      <c r="A7957" s="48" t="str">
        <f>('ANNEXURE B &amp; C'!AZ$3)</f>
        <v>440521</v>
      </c>
      <c r="B7957" s="2">
        <v>4031005</v>
      </c>
      <c r="C7957" s="2" t="s">
        <v>162</v>
      </c>
      <c r="D7957" s="20">
        <v>0</v>
      </c>
      <c r="E7957" s="20">
        <v>0</v>
      </c>
      <c r="F7957" s="38">
        <f>('ANNEXURE B &amp; C'!AZ$206)</f>
        <v>0</v>
      </c>
      <c r="G7957" s="9" t="str">
        <f t="shared" si="248"/>
        <v/>
      </c>
      <c r="H7957" s="52" t="str">
        <f t="shared" si="249"/>
        <v/>
      </c>
    </row>
    <row r="7958" spans="1:8">
      <c r="A7958" s="48" t="str">
        <f>('ANNEXURE B &amp; C'!AZ$3)</f>
        <v>440521</v>
      </c>
      <c r="B7958" s="3">
        <v>4039995</v>
      </c>
      <c r="C7958" s="3" t="s">
        <v>165</v>
      </c>
      <c r="D7958" s="39">
        <v>0</v>
      </c>
      <c r="E7958" s="39">
        <v>0</v>
      </c>
      <c r="F7958" s="39">
        <f>SUM(F7953:F7957)</f>
        <v>0</v>
      </c>
      <c r="G7958" s="9" t="str">
        <f t="shared" si="248"/>
        <v/>
      </c>
      <c r="H7958" s="52" t="str">
        <f t="shared" si="249"/>
        <v/>
      </c>
    </row>
    <row r="7959" spans="1:8">
      <c r="B7959" s="2"/>
      <c r="C7959" s="2"/>
      <c r="D7959" s="32"/>
      <c r="E7959" s="32"/>
      <c r="G7959" s="9" t="str">
        <f t="shared" si="248"/>
        <v/>
      </c>
      <c r="H7959" s="52" t="str">
        <f t="shared" si="249"/>
        <v/>
      </c>
    </row>
    <row r="7960" spans="1:8" ht="15.75" thickBot="1">
      <c r="A7960" s="48" t="str">
        <f>('ANNEXURE B &amp; C'!AZ$3)</f>
        <v>440521</v>
      </c>
      <c r="B7960" s="5">
        <v>4039995</v>
      </c>
      <c r="C7960" s="5" t="s">
        <v>166</v>
      </c>
      <c r="D7960" s="41">
        <v>2545000</v>
      </c>
      <c r="E7960" s="41">
        <v>0</v>
      </c>
      <c r="F7960" s="41">
        <f>SUM(F7958+F7950)</f>
        <v>2695000</v>
      </c>
      <c r="G7960" s="9" t="str">
        <f t="shared" si="248"/>
        <v/>
      </c>
      <c r="H7960" s="52">
        <f t="shared" si="249"/>
        <v>5.8939096267190572E-2</v>
      </c>
    </row>
    <row r="7961" spans="1:8">
      <c r="G7961" s="9" t="str">
        <f t="shared" si="248"/>
        <v/>
      </c>
      <c r="H7961" s="52" t="str">
        <f t="shared" si="249"/>
        <v/>
      </c>
    </row>
    <row r="7962" spans="1:8">
      <c r="A7962" s="48" t="str">
        <f>('ANNEXURE B &amp; C'!BA$3)</f>
        <v>440522</v>
      </c>
      <c r="B7962" s="1">
        <v>1000000</v>
      </c>
      <c r="C7962" s="1" t="s">
        <v>0</v>
      </c>
      <c r="D7962" s="31"/>
      <c r="E7962" s="31"/>
      <c r="G7962" s="9" t="str">
        <f t="shared" si="248"/>
        <v/>
      </c>
      <c r="H7962" s="52" t="str">
        <f t="shared" si="249"/>
        <v/>
      </c>
    </row>
    <row r="7963" spans="1:8">
      <c r="B7963" s="1"/>
      <c r="C7963" s="1"/>
      <c r="D7963" s="31"/>
      <c r="E7963" s="31"/>
      <c r="G7963" s="9" t="str">
        <f t="shared" si="248"/>
        <v/>
      </c>
      <c r="H7963" s="52" t="str">
        <f t="shared" si="249"/>
        <v/>
      </c>
    </row>
    <row r="7964" spans="1:8">
      <c r="A7964" s="48" t="str">
        <f>('ANNEXURE B &amp; C'!BA$3)</f>
        <v>440522</v>
      </c>
      <c r="B7964" s="1">
        <v>1020000</v>
      </c>
      <c r="C7964" s="1" t="s">
        <v>2</v>
      </c>
      <c r="D7964" s="31"/>
      <c r="E7964" s="31"/>
      <c r="F7964" s="31"/>
      <c r="G7964" s="9" t="str">
        <f t="shared" si="248"/>
        <v/>
      </c>
      <c r="H7964" s="52" t="str">
        <f t="shared" si="249"/>
        <v/>
      </c>
    </row>
    <row r="7965" spans="1:8">
      <c r="A7965" s="48" t="str">
        <f>('ANNEXURE B &amp; C'!BA$3)</f>
        <v>440522</v>
      </c>
      <c r="B7965" s="2">
        <v>1020001</v>
      </c>
      <c r="C7965" s="2" t="s">
        <v>3</v>
      </c>
      <c r="D7965" s="20">
        <v>0</v>
      </c>
      <c r="E7965" s="20">
        <v>0</v>
      </c>
      <c r="F7965" s="38">
        <f>('ANNEXURE B &amp; C'!BA$10)</f>
        <v>0</v>
      </c>
      <c r="G7965" s="9" t="str">
        <f t="shared" si="248"/>
        <v/>
      </c>
      <c r="H7965" s="52" t="str">
        <f t="shared" si="249"/>
        <v/>
      </c>
    </row>
    <row r="7966" spans="1:8">
      <c r="A7966" s="48" t="str">
        <f>('ANNEXURE B &amp; C'!BA$3)</f>
        <v>440522</v>
      </c>
      <c r="B7966" s="2">
        <v>1020002</v>
      </c>
      <c r="C7966" s="2" t="s">
        <v>4</v>
      </c>
      <c r="D7966" s="20">
        <v>0</v>
      </c>
      <c r="E7966" s="20">
        <v>0</v>
      </c>
      <c r="F7966" s="38">
        <f>('ANNEXURE B &amp; C'!BA$11)</f>
        <v>0</v>
      </c>
      <c r="G7966" s="9" t="str">
        <f t="shared" si="248"/>
        <v/>
      </c>
      <c r="H7966" s="52" t="str">
        <f t="shared" si="249"/>
        <v/>
      </c>
    </row>
    <row r="7967" spans="1:8">
      <c r="A7967" s="48" t="str">
        <f>('ANNEXURE B &amp; C'!BA$3)</f>
        <v>440522</v>
      </c>
      <c r="B7967" s="2">
        <v>1020004</v>
      </c>
      <c r="C7967" s="2" t="s">
        <v>5</v>
      </c>
      <c r="D7967" s="20">
        <v>0</v>
      </c>
      <c r="E7967" s="20">
        <v>0</v>
      </c>
      <c r="F7967" s="38">
        <f>('ANNEXURE B &amp; C'!BA$12)</f>
        <v>0</v>
      </c>
      <c r="G7967" s="9" t="str">
        <f t="shared" si="248"/>
        <v/>
      </c>
      <c r="H7967" s="52" t="str">
        <f t="shared" si="249"/>
        <v/>
      </c>
    </row>
    <row r="7968" spans="1:8">
      <c r="A7968" s="48" t="str">
        <f>('ANNEXURE B &amp; C'!BA$3)</f>
        <v>440522</v>
      </c>
      <c r="B7968" s="2">
        <v>1020005</v>
      </c>
      <c r="C7968" s="2" t="s">
        <v>6</v>
      </c>
      <c r="D7968" s="20">
        <v>0</v>
      </c>
      <c r="E7968" s="20">
        <v>0</v>
      </c>
      <c r="F7968" s="38">
        <f>('ANNEXURE B &amp; C'!BA$13)</f>
        <v>0</v>
      </c>
      <c r="G7968" s="9" t="str">
        <f t="shared" si="248"/>
        <v/>
      </c>
      <c r="H7968" s="52" t="str">
        <f t="shared" si="249"/>
        <v/>
      </c>
    </row>
    <row r="7969" spans="1:8">
      <c r="A7969" s="48" t="str">
        <f>('ANNEXURE B &amp; C'!BA$3)</f>
        <v>440522</v>
      </c>
      <c r="B7969" s="2">
        <v>1020006</v>
      </c>
      <c r="C7969" s="2" t="s">
        <v>7</v>
      </c>
      <c r="D7969" s="20">
        <v>0</v>
      </c>
      <c r="E7969" s="20">
        <v>0</v>
      </c>
      <c r="F7969" s="38">
        <f>('ANNEXURE B &amp; C'!BA$14)</f>
        <v>0</v>
      </c>
      <c r="G7969" s="9" t="str">
        <f t="shared" si="248"/>
        <v/>
      </c>
      <c r="H7969" s="52" t="str">
        <f t="shared" si="249"/>
        <v/>
      </c>
    </row>
    <row r="7970" spans="1:8">
      <c r="A7970" s="48" t="str">
        <f>('ANNEXURE B &amp; C'!BA$3)</f>
        <v>440522</v>
      </c>
      <c r="B7970" s="2">
        <v>1020007</v>
      </c>
      <c r="C7970" s="2" t="s">
        <v>8</v>
      </c>
      <c r="D7970" s="20">
        <v>0</v>
      </c>
      <c r="E7970" s="20">
        <v>0</v>
      </c>
      <c r="F7970" s="38">
        <f>('ANNEXURE B &amp; C'!BA$15)</f>
        <v>0</v>
      </c>
      <c r="G7970" s="9" t="str">
        <f t="shared" si="248"/>
        <v/>
      </c>
      <c r="H7970" s="52" t="str">
        <f t="shared" si="249"/>
        <v/>
      </c>
    </row>
    <row r="7971" spans="1:8">
      <c r="A7971" s="48" t="str">
        <f>('ANNEXURE B &amp; C'!BA$3)</f>
        <v>440522</v>
      </c>
      <c r="B7971" s="2">
        <v>1020009</v>
      </c>
      <c r="C7971" s="2" t="s">
        <v>9</v>
      </c>
      <c r="D7971" s="20">
        <v>0</v>
      </c>
      <c r="E7971" s="20">
        <v>0</v>
      </c>
      <c r="F7971" s="38">
        <f>('ANNEXURE B &amp; C'!BA$16)</f>
        <v>0</v>
      </c>
      <c r="G7971" s="9" t="str">
        <f t="shared" si="248"/>
        <v/>
      </c>
      <c r="H7971" s="52" t="str">
        <f t="shared" si="249"/>
        <v/>
      </c>
    </row>
    <row r="7972" spans="1:8">
      <c r="A7972" s="48" t="str">
        <f>('ANNEXURE B &amp; C'!BA$3)</f>
        <v>440522</v>
      </c>
      <c r="B7972" s="2">
        <v>1020010</v>
      </c>
      <c r="C7972" s="2" t="s">
        <v>10</v>
      </c>
      <c r="D7972" s="20">
        <v>0</v>
      </c>
      <c r="E7972" s="20">
        <v>0</v>
      </c>
      <c r="F7972" s="38">
        <f>('ANNEXURE B &amp; C'!BA$17)</f>
        <v>0</v>
      </c>
      <c r="G7972" s="9" t="str">
        <f t="shared" si="248"/>
        <v/>
      </c>
      <c r="H7972" s="52" t="str">
        <f t="shared" si="249"/>
        <v/>
      </c>
    </row>
    <row r="7973" spans="1:8">
      <c r="A7973" s="48" t="str">
        <f>('ANNEXURE B &amp; C'!BA$3)</f>
        <v>440522</v>
      </c>
      <c r="B7973" s="2">
        <v>1020011</v>
      </c>
      <c r="C7973" s="2" t="s">
        <v>11</v>
      </c>
      <c r="D7973" s="20">
        <v>0</v>
      </c>
      <c r="E7973" s="20">
        <v>0</v>
      </c>
      <c r="F7973" s="38">
        <f>('ANNEXURE B &amp; C'!BA$18)</f>
        <v>0</v>
      </c>
      <c r="G7973" s="9" t="str">
        <f t="shared" si="248"/>
        <v/>
      </c>
      <c r="H7973" s="52" t="str">
        <f t="shared" si="249"/>
        <v/>
      </c>
    </row>
    <row r="7974" spans="1:8">
      <c r="A7974" s="48" t="str">
        <f>('ANNEXURE B &amp; C'!BA$3)</f>
        <v>440522</v>
      </c>
      <c r="B7974" s="2">
        <v>1020012</v>
      </c>
      <c r="C7974" s="2" t="s">
        <v>12</v>
      </c>
      <c r="D7974" s="20">
        <v>0</v>
      </c>
      <c r="E7974" s="20">
        <v>0</v>
      </c>
      <c r="F7974" s="38">
        <f>('ANNEXURE B &amp; C'!BA$19)</f>
        <v>0</v>
      </c>
      <c r="G7974" s="9" t="str">
        <f t="shared" si="248"/>
        <v/>
      </c>
      <c r="H7974" s="52" t="str">
        <f t="shared" si="249"/>
        <v/>
      </c>
    </row>
    <row r="7975" spans="1:8">
      <c r="A7975" s="48" t="str">
        <f>('ANNEXURE B &amp; C'!BA$3)</f>
        <v>440522</v>
      </c>
      <c r="B7975" s="2">
        <v>1020013</v>
      </c>
      <c r="C7975" s="2" t="s">
        <v>13</v>
      </c>
      <c r="D7975" s="20">
        <v>0</v>
      </c>
      <c r="E7975" s="20">
        <v>0</v>
      </c>
      <c r="F7975" s="38">
        <f>('ANNEXURE B &amp; C'!BA$20)</f>
        <v>0</v>
      </c>
      <c r="G7975" s="9" t="str">
        <f t="shared" si="248"/>
        <v/>
      </c>
      <c r="H7975" s="52" t="str">
        <f t="shared" si="249"/>
        <v/>
      </c>
    </row>
    <row r="7976" spans="1:8">
      <c r="A7976" s="48" t="str">
        <f>('ANNEXURE B &amp; C'!BA$3)</f>
        <v>440522</v>
      </c>
      <c r="B7976" s="2">
        <v>1020014</v>
      </c>
      <c r="C7976" s="2" t="s">
        <v>14</v>
      </c>
      <c r="D7976" s="20">
        <v>0</v>
      </c>
      <c r="E7976" s="20">
        <v>0</v>
      </c>
      <c r="F7976" s="38">
        <f>('ANNEXURE B &amp; C'!BA$21)</f>
        <v>0</v>
      </c>
      <c r="G7976" s="9" t="str">
        <f t="shared" si="248"/>
        <v/>
      </c>
      <c r="H7976" s="52" t="str">
        <f t="shared" si="249"/>
        <v/>
      </c>
    </row>
    <row r="7977" spans="1:8" ht="15.75" thickBot="1">
      <c r="A7977" s="48" t="str">
        <f>('ANNEXURE B &amp; C'!BA$3)</f>
        <v>440522</v>
      </c>
      <c r="B7977" s="3">
        <v>1029990</v>
      </c>
      <c r="C7977" s="3" t="s">
        <v>15</v>
      </c>
      <c r="D7977" s="41">
        <v>0</v>
      </c>
      <c r="E7977" s="41">
        <v>0</v>
      </c>
      <c r="F7977" s="41">
        <f>SUM(F7965:F7976)</f>
        <v>0</v>
      </c>
      <c r="G7977" s="9" t="str">
        <f t="shared" si="248"/>
        <v/>
      </c>
      <c r="H7977" s="52" t="str">
        <f t="shared" si="249"/>
        <v/>
      </c>
    </row>
    <row r="7978" spans="1:8">
      <c r="B7978" s="1"/>
      <c r="C7978" s="1"/>
      <c r="D7978" s="31"/>
      <c r="E7978" s="31"/>
      <c r="F7978" s="31"/>
      <c r="G7978" s="9" t="str">
        <f t="shared" si="248"/>
        <v/>
      </c>
      <c r="H7978" s="52" t="str">
        <f t="shared" si="249"/>
        <v/>
      </c>
    </row>
    <row r="7979" spans="1:8">
      <c r="A7979" s="48" t="str">
        <f>('ANNEXURE B &amp; C'!BA$3)</f>
        <v>440522</v>
      </c>
      <c r="B7979" s="1">
        <v>1030000</v>
      </c>
      <c r="C7979" s="1" t="s">
        <v>16</v>
      </c>
      <c r="D7979" s="31"/>
      <c r="E7979" s="31"/>
      <c r="F7979" s="31"/>
      <c r="G7979" s="9" t="str">
        <f t="shared" si="248"/>
        <v/>
      </c>
      <c r="H7979" s="52" t="str">
        <f t="shared" si="249"/>
        <v/>
      </c>
    </row>
    <row r="7980" spans="1:8">
      <c r="A7980" s="48" t="str">
        <f>('ANNEXURE B &amp; C'!BA$3)</f>
        <v>440522</v>
      </c>
      <c r="B7980" s="2">
        <v>1030001</v>
      </c>
      <c r="C7980" s="2" t="s">
        <v>17</v>
      </c>
      <c r="D7980" s="20">
        <v>0</v>
      </c>
      <c r="E7980" s="20">
        <v>0</v>
      </c>
      <c r="F7980" s="38">
        <f>('ANNEXURE B &amp; C'!BA$25)</f>
        <v>0</v>
      </c>
      <c r="G7980" s="9" t="str">
        <f t="shared" si="248"/>
        <v/>
      </c>
      <c r="H7980" s="52" t="str">
        <f t="shared" si="249"/>
        <v/>
      </c>
    </row>
    <row r="7981" spans="1:8">
      <c r="A7981" s="48" t="str">
        <f>('ANNEXURE B &amp; C'!BA$3)</f>
        <v>440522</v>
      </c>
      <c r="B7981" s="2">
        <v>1030002</v>
      </c>
      <c r="C7981" s="2" t="s">
        <v>18</v>
      </c>
      <c r="D7981" s="20">
        <v>0</v>
      </c>
      <c r="E7981" s="20">
        <v>0</v>
      </c>
      <c r="F7981" s="38">
        <f>('ANNEXURE B &amp; C'!BA$26)</f>
        <v>0</v>
      </c>
      <c r="G7981" s="9" t="str">
        <f t="shared" si="248"/>
        <v/>
      </c>
      <c r="H7981" s="52" t="str">
        <f t="shared" si="249"/>
        <v/>
      </c>
    </row>
    <row r="7982" spans="1:8">
      <c r="A7982" s="48" t="str">
        <f>('ANNEXURE B &amp; C'!BA$3)</f>
        <v>440522</v>
      </c>
      <c r="B7982" s="2">
        <v>1030003</v>
      </c>
      <c r="C7982" s="2" t="s">
        <v>19</v>
      </c>
      <c r="D7982" s="20">
        <v>0</v>
      </c>
      <c r="E7982" s="20">
        <v>0</v>
      </c>
      <c r="F7982" s="38">
        <f>('ANNEXURE B &amp; C'!BA$27)</f>
        <v>0</v>
      </c>
      <c r="G7982" s="9" t="str">
        <f t="shared" si="248"/>
        <v/>
      </c>
      <c r="H7982" s="52" t="str">
        <f t="shared" si="249"/>
        <v/>
      </c>
    </row>
    <row r="7983" spans="1:8">
      <c r="A7983" s="48" t="str">
        <f>('ANNEXURE B &amp; C'!BA$3)</f>
        <v>440522</v>
      </c>
      <c r="B7983" s="2">
        <v>1030004</v>
      </c>
      <c r="C7983" s="2" t="s">
        <v>20</v>
      </c>
      <c r="D7983" s="20">
        <v>0</v>
      </c>
      <c r="E7983" s="20">
        <v>0</v>
      </c>
      <c r="F7983" s="38">
        <f>('ANNEXURE B &amp; C'!BA$28)</f>
        <v>0</v>
      </c>
      <c r="G7983" s="9" t="str">
        <f t="shared" si="248"/>
        <v/>
      </c>
      <c r="H7983" s="52" t="str">
        <f t="shared" si="249"/>
        <v/>
      </c>
    </row>
    <row r="7984" spans="1:8">
      <c r="A7984" s="48" t="str">
        <f>('ANNEXURE B &amp; C'!BA$3)</f>
        <v>440522</v>
      </c>
      <c r="B7984" s="3">
        <v>1039990</v>
      </c>
      <c r="C7984" s="3" t="s">
        <v>21</v>
      </c>
      <c r="D7984" s="39">
        <v>0</v>
      </c>
      <c r="E7984" s="39">
        <v>0</v>
      </c>
      <c r="F7984" s="39">
        <f>SUM(F7980:F7983)</f>
        <v>0</v>
      </c>
      <c r="G7984" s="9" t="str">
        <f t="shared" si="248"/>
        <v/>
      </c>
      <c r="H7984" s="52" t="str">
        <f t="shared" si="249"/>
        <v/>
      </c>
    </row>
    <row r="7985" spans="1:8">
      <c r="B7985" s="1"/>
      <c r="C7985" s="1"/>
      <c r="D7985" s="31"/>
      <c r="E7985" s="31"/>
      <c r="F7985" s="31"/>
      <c r="G7985" s="9" t="str">
        <f t="shared" si="248"/>
        <v/>
      </c>
      <c r="H7985" s="52" t="str">
        <f t="shared" si="249"/>
        <v/>
      </c>
    </row>
    <row r="7986" spans="1:8">
      <c r="A7986" s="48" t="str">
        <f>('ANNEXURE B &amp; C'!BA$3)</f>
        <v>440522</v>
      </c>
      <c r="B7986" s="1">
        <v>1040000</v>
      </c>
      <c r="C7986" s="1" t="s">
        <v>22</v>
      </c>
      <c r="D7986" s="31"/>
      <c r="E7986" s="31"/>
      <c r="F7986" s="31"/>
      <c r="G7986" s="9" t="str">
        <f t="shared" si="248"/>
        <v/>
      </c>
      <c r="H7986" s="52" t="str">
        <f t="shared" si="249"/>
        <v/>
      </c>
    </row>
    <row r="7987" spans="1:8">
      <c r="A7987" s="48" t="str">
        <f>('ANNEXURE B &amp; C'!BA$3)</f>
        <v>440522</v>
      </c>
      <c r="B7987" s="2">
        <v>1040001</v>
      </c>
      <c r="C7987" s="2" t="s">
        <v>23</v>
      </c>
      <c r="D7987" s="20">
        <v>0</v>
      </c>
      <c r="E7987" s="20">
        <v>0</v>
      </c>
      <c r="F7987" s="38">
        <f>('ANNEXURE B &amp; C'!BA$32)</f>
        <v>0</v>
      </c>
      <c r="G7987" s="9" t="str">
        <f t="shared" si="248"/>
        <v/>
      </c>
      <c r="H7987" s="52" t="str">
        <f t="shared" si="249"/>
        <v/>
      </c>
    </row>
    <row r="7988" spans="1:8">
      <c r="A7988" s="48" t="str">
        <f>('ANNEXURE B &amp; C'!BA$3)</f>
        <v>440522</v>
      </c>
      <c r="B7988" s="2">
        <v>1040002</v>
      </c>
      <c r="C7988" s="2" t="s">
        <v>24</v>
      </c>
      <c r="D7988" s="20">
        <v>0</v>
      </c>
      <c r="E7988" s="20">
        <v>0</v>
      </c>
      <c r="F7988" s="38">
        <f>('ANNEXURE B &amp; C'!BA$33)</f>
        <v>0</v>
      </c>
      <c r="G7988" s="9" t="str">
        <f t="shared" si="248"/>
        <v/>
      </c>
      <c r="H7988" s="52" t="str">
        <f t="shared" si="249"/>
        <v/>
      </c>
    </row>
    <row r="7989" spans="1:8">
      <c r="A7989" s="48" t="str">
        <f>('ANNEXURE B &amp; C'!BA$3)</f>
        <v>440522</v>
      </c>
      <c r="B7989" s="2">
        <v>1040003</v>
      </c>
      <c r="C7989" s="2" t="s">
        <v>25</v>
      </c>
      <c r="D7989" s="20">
        <v>0</v>
      </c>
      <c r="E7989" s="20">
        <v>0</v>
      </c>
      <c r="F7989" s="38">
        <f>('ANNEXURE B &amp; C'!BA$34)</f>
        <v>0</v>
      </c>
      <c r="G7989" s="9" t="str">
        <f t="shared" si="248"/>
        <v/>
      </c>
      <c r="H7989" s="52" t="str">
        <f t="shared" si="249"/>
        <v/>
      </c>
    </row>
    <row r="7990" spans="1:8">
      <c r="A7990" s="48" t="str">
        <f>('ANNEXURE B &amp; C'!BA$3)</f>
        <v>440522</v>
      </c>
      <c r="B7990" s="2">
        <v>1040004</v>
      </c>
      <c r="C7990" s="2" t="s">
        <v>26</v>
      </c>
      <c r="D7990" s="20">
        <v>0</v>
      </c>
      <c r="E7990" s="20">
        <v>0</v>
      </c>
      <c r="F7990" s="38">
        <f>('ANNEXURE B &amp; C'!BA$35)</f>
        <v>0</v>
      </c>
      <c r="G7990" s="9" t="str">
        <f t="shared" si="248"/>
        <v/>
      </c>
      <c r="H7990" s="52" t="str">
        <f t="shared" si="249"/>
        <v/>
      </c>
    </row>
    <row r="7991" spans="1:8">
      <c r="A7991" s="48" t="str">
        <f>('ANNEXURE B &amp; C'!BA$3)</f>
        <v>440522</v>
      </c>
      <c r="B7991" s="2">
        <v>1040005</v>
      </c>
      <c r="C7991" s="2" t="s">
        <v>27</v>
      </c>
      <c r="D7991" s="20">
        <v>0</v>
      </c>
      <c r="E7991" s="20">
        <v>0</v>
      </c>
      <c r="F7991" s="38">
        <f>('ANNEXURE B &amp; C'!BA$36)</f>
        <v>0</v>
      </c>
      <c r="G7991" s="9" t="str">
        <f t="shared" si="248"/>
        <v/>
      </c>
      <c r="H7991" s="52" t="str">
        <f t="shared" si="249"/>
        <v/>
      </c>
    </row>
    <row r="7992" spans="1:8">
      <c r="A7992" s="48" t="str">
        <f>('ANNEXURE B &amp; C'!BA$3)</f>
        <v>440522</v>
      </c>
      <c r="B7992" s="2">
        <v>1040006</v>
      </c>
      <c r="C7992" s="2" t="s">
        <v>28</v>
      </c>
      <c r="D7992" s="20">
        <v>0</v>
      </c>
      <c r="E7992" s="20">
        <v>0</v>
      </c>
      <c r="F7992" s="38">
        <f>('ANNEXURE B &amp; C'!BA$37)</f>
        <v>0</v>
      </c>
      <c r="G7992" s="9" t="str">
        <f t="shared" si="248"/>
        <v/>
      </c>
      <c r="H7992" s="52" t="str">
        <f t="shared" si="249"/>
        <v/>
      </c>
    </row>
    <row r="7993" spans="1:8">
      <c r="A7993" s="48" t="str">
        <f>('ANNEXURE B &amp; C'!BA$3)</f>
        <v>440522</v>
      </c>
      <c r="B7993" s="2">
        <v>1040007</v>
      </c>
      <c r="C7993" s="2" t="s">
        <v>29</v>
      </c>
      <c r="D7993" s="20">
        <v>0</v>
      </c>
      <c r="E7993" s="20">
        <v>0</v>
      </c>
      <c r="F7993" s="38">
        <f>('ANNEXURE B &amp; C'!BA$38)</f>
        <v>0</v>
      </c>
      <c r="G7993" s="9" t="str">
        <f t="shared" si="248"/>
        <v/>
      </c>
      <c r="H7993" s="52" t="str">
        <f t="shared" si="249"/>
        <v/>
      </c>
    </row>
    <row r="7994" spans="1:8">
      <c r="A7994" s="48" t="str">
        <f>('ANNEXURE B &amp; C'!BA$3)</f>
        <v>440522</v>
      </c>
      <c r="B7994" s="2">
        <v>1040008</v>
      </c>
      <c r="C7994" s="2" t="s">
        <v>30</v>
      </c>
      <c r="D7994" s="20">
        <v>0</v>
      </c>
      <c r="E7994" s="20">
        <v>0</v>
      </c>
      <c r="F7994" s="38">
        <f>('ANNEXURE B &amp; C'!BA$39)</f>
        <v>0</v>
      </c>
      <c r="G7994" s="9" t="str">
        <f t="shared" si="248"/>
        <v/>
      </c>
      <c r="H7994" s="52" t="str">
        <f t="shared" si="249"/>
        <v/>
      </c>
    </row>
    <row r="7995" spans="1:8">
      <c r="A7995" s="48" t="str">
        <f>('ANNEXURE B &amp; C'!BA$3)</f>
        <v>440522</v>
      </c>
      <c r="B7995" s="3">
        <v>1049990</v>
      </c>
      <c r="C7995" s="3" t="s">
        <v>31</v>
      </c>
      <c r="D7995" s="39">
        <v>0</v>
      </c>
      <c r="E7995" s="39">
        <v>0</v>
      </c>
      <c r="F7995" s="39">
        <f>SUM(F7987:F7994)</f>
        <v>0</v>
      </c>
      <c r="G7995" s="9" t="str">
        <f t="shared" si="248"/>
        <v/>
      </c>
      <c r="H7995" s="52" t="str">
        <f t="shared" si="249"/>
        <v/>
      </c>
    </row>
    <row r="7996" spans="1:8">
      <c r="B7996" s="1"/>
      <c r="C7996" s="1"/>
      <c r="D7996" s="31"/>
      <c r="E7996" s="31"/>
      <c r="F7996" s="31"/>
      <c r="G7996" s="9" t="str">
        <f t="shared" si="248"/>
        <v/>
      </c>
      <c r="H7996" s="52" t="str">
        <f t="shared" si="249"/>
        <v/>
      </c>
    </row>
    <row r="7997" spans="1:8" ht="15.75" thickBot="1">
      <c r="A7997" s="48" t="str">
        <f>('ANNEXURE B &amp; C'!BA$3)</f>
        <v>440522</v>
      </c>
      <c r="B7997" s="4">
        <v>1049995</v>
      </c>
      <c r="C7997" s="4" t="s">
        <v>32</v>
      </c>
      <c r="D7997" s="40">
        <v>0</v>
      </c>
      <c r="E7997" s="40">
        <v>0</v>
      </c>
      <c r="F7997" s="40">
        <f>SUM(F7995+F7984+F7977)</f>
        <v>0</v>
      </c>
      <c r="G7997" s="9" t="str">
        <f t="shared" si="248"/>
        <v/>
      </c>
      <c r="H7997" s="52" t="str">
        <f t="shared" si="249"/>
        <v/>
      </c>
    </row>
    <row r="7998" spans="1:8" ht="15.75" thickTop="1">
      <c r="B7998" s="1"/>
      <c r="C7998" s="1"/>
      <c r="D7998" s="31"/>
      <c r="E7998" s="31"/>
      <c r="F7998" s="31"/>
      <c r="G7998" s="9" t="str">
        <f t="shared" si="248"/>
        <v/>
      </c>
      <c r="H7998" s="52" t="str">
        <f t="shared" si="249"/>
        <v/>
      </c>
    </row>
    <row r="7999" spans="1:8">
      <c r="A7999" s="48" t="str">
        <f>('ANNEXURE B &amp; C'!BA$3)</f>
        <v>440522</v>
      </c>
      <c r="B7999" s="1">
        <v>1050000</v>
      </c>
      <c r="C7999" s="1" t="s">
        <v>33</v>
      </c>
      <c r="D7999" s="31"/>
      <c r="E7999" s="31"/>
      <c r="F7999" s="31"/>
      <c r="G7999" s="9" t="str">
        <f t="shared" si="248"/>
        <v/>
      </c>
      <c r="H7999" s="52" t="str">
        <f t="shared" si="249"/>
        <v/>
      </c>
    </row>
    <row r="8000" spans="1:8">
      <c r="B8000" s="1"/>
      <c r="C8000" s="1"/>
      <c r="D8000" s="31"/>
      <c r="E8000" s="31"/>
      <c r="F8000" s="31"/>
      <c r="G8000" s="9" t="str">
        <f t="shared" si="248"/>
        <v/>
      </c>
      <c r="H8000" s="52" t="str">
        <f t="shared" si="249"/>
        <v/>
      </c>
    </row>
    <row r="8001" spans="1:8">
      <c r="A8001" s="48" t="str">
        <f>('ANNEXURE B &amp; C'!BA$3)</f>
        <v>440522</v>
      </c>
      <c r="B8001" s="1">
        <v>1060000</v>
      </c>
      <c r="C8001" s="1" t="s">
        <v>34</v>
      </c>
      <c r="D8001" s="31"/>
      <c r="E8001" s="31"/>
      <c r="F8001" s="31"/>
      <c r="G8001" s="9" t="str">
        <f t="shared" si="248"/>
        <v/>
      </c>
      <c r="H8001" s="52" t="str">
        <f t="shared" si="249"/>
        <v/>
      </c>
    </row>
    <row r="8002" spans="1:8">
      <c r="A8002" s="48" t="str">
        <f>('ANNEXURE B &amp; C'!BA$3)</f>
        <v>440522</v>
      </c>
      <c r="B8002" s="2">
        <v>1060001</v>
      </c>
      <c r="C8002" s="2" t="s">
        <v>35</v>
      </c>
      <c r="D8002" s="20">
        <v>0</v>
      </c>
      <c r="E8002" s="20">
        <v>0</v>
      </c>
      <c r="F8002" s="38">
        <f>('ANNEXURE B &amp; C'!BA$47)</f>
        <v>0</v>
      </c>
      <c r="G8002" s="9" t="str">
        <f t="shared" si="248"/>
        <v/>
      </c>
      <c r="H8002" s="52" t="str">
        <f t="shared" si="249"/>
        <v/>
      </c>
    </row>
    <row r="8003" spans="1:8">
      <c r="A8003" s="48" t="str">
        <f>('ANNEXURE B &amp; C'!BA$3)</f>
        <v>440522</v>
      </c>
      <c r="B8003" s="2">
        <v>1060003</v>
      </c>
      <c r="C8003" s="2" t="s">
        <v>36</v>
      </c>
      <c r="D8003" s="20">
        <v>0</v>
      </c>
      <c r="E8003" s="20">
        <v>0</v>
      </c>
      <c r="F8003" s="38">
        <f>('ANNEXURE B &amp; C'!BA$48)</f>
        <v>0</v>
      </c>
      <c r="G8003" s="9" t="str">
        <f t="shared" si="248"/>
        <v/>
      </c>
      <c r="H8003" s="52" t="str">
        <f t="shared" si="249"/>
        <v/>
      </c>
    </row>
    <row r="8004" spans="1:8">
      <c r="A8004" s="48" t="str">
        <f>('ANNEXURE B &amp; C'!BA$3)</f>
        <v>440522</v>
      </c>
      <c r="B8004" s="2">
        <v>1060090</v>
      </c>
      <c r="C8004" s="2" t="s">
        <v>37</v>
      </c>
      <c r="D8004" s="20">
        <v>0</v>
      </c>
      <c r="E8004" s="20">
        <v>0</v>
      </c>
      <c r="F8004" s="38">
        <f>('ANNEXURE B &amp; C'!BA$49)</f>
        <v>0</v>
      </c>
      <c r="G8004" s="9" t="str">
        <f t="shared" si="248"/>
        <v/>
      </c>
      <c r="H8004" s="52" t="str">
        <f t="shared" si="249"/>
        <v/>
      </c>
    </row>
    <row r="8005" spans="1:8">
      <c r="A8005" s="48" t="str">
        <f>('ANNEXURE B &amp; C'!BA$3)</f>
        <v>440522</v>
      </c>
      <c r="B8005" s="2">
        <v>1060100</v>
      </c>
      <c r="C8005" s="2" t="s">
        <v>38</v>
      </c>
      <c r="D8005" s="20">
        <v>0</v>
      </c>
      <c r="E8005" s="20">
        <v>0</v>
      </c>
      <c r="F8005" s="38">
        <f>('ANNEXURE B &amp; C'!BA$50)</f>
        <v>0</v>
      </c>
      <c r="G8005" s="9" t="str">
        <f t="shared" si="248"/>
        <v/>
      </c>
      <c r="H8005" s="52" t="str">
        <f t="shared" si="249"/>
        <v/>
      </c>
    </row>
    <row r="8006" spans="1:8">
      <c r="A8006" s="48" t="str">
        <f>('ANNEXURE B &amp; C'!BA$3)</f>
        <v>440522</v>
      </c>
      <c r="B8006" s="2">
        <v>1060200</v>
      </c>
      <c r="C8006" s="2" t="s">
        <v>39</v>
      </c>
      <c r="D8006" s="20">
        <v>0</v>
      </c>
      <c r="E8006" s="20">
        <v>0</v>
      </c>
      <c r="F8006" s="38">
        <f>('ANNEXURE B &amp; C'!BA$51)</f>
        <v>0</v>
      </c>
      <c r="G8006" s="9" t="str">
        <f t="shared" si="248"/>
        <v/>
      </c>
      <c r="H8006" s="52" t="str">
        <f t="shared" si="249"/>
        <v/>
      </c>
    </row>
    <row r="8007" spans="1:8">
      <c r="A8007" s="48" t="str">
        <f>('ANNEXURE B &amp; C'!BA$3)</f>
        <v>440522</v>
      </c>
      <c r="B8007" s="2">
        <v>1060201</v>
      </c>
      <c r="C8007" s="2" t="s">
        <v>40</v>
      </c>
      <c r="D8007" s="20">
        <v>0</v>
      </c>
      <c r="E8007" s="20">
        <v>0</v>
      </c>
      <c r="F8007" s="38">
        <f>('ANNEXURE B &amp; C'!BA$52)</f>
        <v>0</v>
      </c>
      <c r="G8007" s="9" t="str">
        <f t="shared" si="248"/>
        <v/>
      </c>
      <c r="H8007" s="52" t="str">
        <f t="shared" si="249"/>
        <v/>
      </c>
    </row>
    <row r="8008" spans="1:8">
      <c r="A8008" s="48" t="str">
        <f>('ANNEXURE B &amp; C'!BA$3)</f>
        <v>440522</v>
      </c>
      <c r="B8008" s="2">
        <v>1060204</v>
      </c>
      <c r="C8008" s="2" t="s">
        <v>41</v>
      </c>
      <c r="D8008" s="20">
        <v>264996</v>
      </c>
      <c r="E8008" s="20">
        <v>53936.73</v>
      </c>
      <c r="F8008" s="38">
        <f>('ANNEXURE B &amp; C'!BA$53)</f>
        <v>623369</v>
      </c>
      <c r="G8008" s="9" t="str">
        <f t="shared" si="248"/>
        <v/>
      </c>
      <c r="H8008" s="52">
        <f t="shared" si="249"/>
        <v>1.352371356548778</v>
      </c>
    </row>
    <row r="8009" spans="1:8">
      <c r="A8009" s="48" t="str">
        <f>('ANNEXURE B &amp; C'!BA$3)</f>
        <v>440522</v>
      </c>
      <c r="B8009" s="2">
        <v>1060205</v>
      </c>
      <c r="C8009" s="2" t="s">
        <v>42</v>
      </c>
      <c r="D8009" s="20">
        <v>0</v>
      </c>
      <c r="E8009" s="20">
        <v>0</v>
      </c>
      <c r="F8009" s="38">
        <f>('ANNEXURE B &amp; C'!BA$54)</f>
        <v>0</v>
      </c>
      <c r="G8009" s="9" t="str">
        <f t="shared" si="248"/>
        <v/>
      </c>
      <c r="H8009" s="52" t="str">
        <f t="shared" si="249"/>
        <v/>
      </c>
    </row>
    <row r="8010" spans="1:8">
      <c r="A8010" s="48" t="str">
        <f>('ANNEXURE B &amp; C'!BA$3)</f>
        <v>440522</v>
      </c>
      <c r="B8010" s="2">
        <v>1060207</v>
      </c>
      <c r="C8010" s="2" t="s">
        <v>43</v>
      </c>
      <c r="D8010" s="20">
        <v>0</v>
      </c>
      <c r="E8010" s="20">
        <v>0</v>
      </c>
      <c r="F8010" s="38">
        <f>('ANNEXURE B &amp; C'!BA$55)</f>
        <v>0</v>
      </c>
      <c r="G8010" s="9" t="str">
        <f t="shared" ref="G8010:G8073" si="250">IF(E8010&lt;0.01,"",IF(E8010&gt;F8010,"BUDGET ERROR - INSUFICIENT",""))</f>
        <v/>
      </c>
      <c r="H8010" s="52" t="str">
        <f t="shared" ref="H8010:H8073" si="251">IF(F8010&lt;0.1,"",IF(D8010=0,"NO ORIGINAL BUDGET",(F8010-D8010)/D8010))</f>
        <v/>
      </c>
    </row>
    <row r="8011" spans="1:8">
      <c r="A8011" s="48" t="str">
        <f>('ANNEXURE B &amp; C'!BA$3)</f>
        <v>440522</v>
      </c>
      <c r="B8011" s="2">
        <v>1060208</v>
      </c>
      <c r="C8011" s="2" t="s">
        <v>44</v>
      </c>
      <c r="D8011" s="20">
        <v>0</v>
      </c>
      <c r="E8011" s="20">
        <v>0</v>
      </c>
      <c r="F8011" s="38">
        <f>('ANNEXURE B &amp; C'!BA$56)</f>
        <v>0</v>
      </c>
      <c r="G8011" s="9" t="str">
        <f t="shared" si="250"/>
        <v/>
      </c>
      <c r="H8011" s="52" t="str">
        <f t="shared" si="251"/>
        <v/>
      </c>
    </row>
    <row r="8012" spans="1:8">
      <c r="A8012" s="48" t="str">
        <f>('ANNEXURE B &amp; C'!BA$3)</f>
        <v>440522</v>
      </c>
      <c r="B8012" s="2">
        <v>1060209</v>
      </c>
      <c r="C8012" s="2" t="s">
        <v>45</v>
      </c>
      <c r="D8012" s="20">
        <v>0</v>
      </c>
      <c r="E8012" s="20">
        <v>0</v>
      </c>
      <c r="F8012" s="38">
        <f>('ANNEXURE B &amp; C'!BA$57)</f>
        <v>0</v>
      </c>
      <c r="G8012" s="9" t="str">
        <f t="shared" si="250"/>
        <v/>
      </c>
      <c r="H8012" s="52" t="str">
        <f t="shared" si="251"/>
        <v/>
      </c>
    </row>
    <row r="8013" spans="1:8">
      <c r="A8013" s="48" t="str">
        <f>('ANNEXURE B &amp; C'!BA$3)</f>
        <v>440522</v>
      </c>
      <c r="B8013" s="2">
        <v>1060210</v>
      </c>
      <c r="C8013" s="2" t="s">
        <v>46</v>
      </c>
      <c r="D8013" s="20">
        <v>0</v>
      </c>
      <c r="E8013" s="20">
        <v>0</v>
      </c>
      <c r="F8013" s="38">
        <f>('ANNEXURE B &amp; C'!BA$58)</f>
        <v>0</v>
      </c>
      <c r="G8013" s="9" t="str">
        <f t="shared" si="250"/>
        <v/>
      </c>
      <c r="H8013" s="52" t="str">
        <f t="shared" si="251"/>
        <v/>
      </c>
    </row>
    <row r="8014" spans="1:8">
      <c r="A8014" s="48" t="str">
        <f>('ANNEXURE B &amp; C'!BA$3)</f>
        <v>440522</v>
      </c>
      <c r="B8014" s="2">
        <v>1060303</v>
      </c>
      <c r="C8014" s="2" t="s">
        <v>47</v>
      </c>
      <c r="D8014" s="20">
        <v>0</v>
      </c>
      <c r="E8014" s="20">
        <v>0</v>
      </c>
      <c r="F8014" s="38">
        <f>('ANNEXURE B &amp; C'!BA$59)</f>
        <v>0</v>
      </c>
      <c r="G8014" s="9" t="str">
        <f t="shared" si="250"/>
        <v/>
      </c>
      <c r="H8014" s="52" t="str">
        <f t="shared" si="251"/>
        <v/>
      </c>
    </row>
    <row r="8015" spans="1:8">
      <c r="A8015" s="48" t="str">
        <f>('ANNEXURE B &amp; C'!BA$3)</f>
        <v>440522</v>
      </c>
      <c r="B8015" s="2">
        <v>1060304</v>
      </c>
      <c r="C8015" s="2" t="s">
        <v>48</v>
      </c>
      <c r="D8015" s="20">
        <v>0</v>
      </c>
      <c r="E8015" s="20">
        <v>0</v>
      </c>
      <c r="F8015" s="38">
        <f>('ANNEXURE B &amp; C'!BA$60)</f>
        <v>0</v>
      </c>
      <c r="G8015" s="9" t="str">
        <f t="shared" si="250"/>
        <v/>
      </c>
      <c r="H8015" s="52" t="str">
        <f t="shared" si="251"/>
        <v/>
      </c>
    </row>
    <row r="8016" spans="1:8">
      <c r="A8016" s="48" t="str">
        <f>('ANNEXURE B &amp; C'!BA$3)</f>
        <v>440522</v>
      </c>
      <c r="B8016" s="2">
        <v>1060305</v>
      </c>
      <c r="C8016" s="2" t="s">
        <v>49</v>
      </c>
      <c r="D8016" s="20">
        <v>0</v>
      </c>
      <c r="E8016" s="20">
        <v>0</v>
      </c>
      <c r="F8016" s="38">
        <f>('ANNEXURE B &amp; C'!BA$61)</f>
        <v>0</v>
      </c>
      <c r="G8016" s="9" t="str">
        <f t="shared" si="250"/>
        <v/>
      </c>
      <c r="H8016" s="52" t="str">
        <f t="shared" si="251"/>
        <v/>
      </c>
    </row>
    <row r="8017" spans="1:8">
      <c r="A8017" s="48" t="str">
        <f>('ANNEXURE B &amp; C'!BA$3)</f>
        <v>440522</v>
      </c>
      <c r="B8017" s="2">
        <v>1060400</v>
      </c>
      <c r="C8017" s="2" t="s">
        <v>50</v>
      </c>
      <c r="D8017" s="20">
        <v>0</v>
      </c>
      <c r="E8017" s="20">
        <v>0</v>
      </c>
      <c r="F8017" s="38">
        <f>('ANNEXURE B &amp; C'!BA$62)</f>
        <v>0</v>
      </c>
      <c r="G8017" s="9" t="str">
        <f t="shared" si="250"/>
        <v/>
      </c>
      <c r="H8017" s="52" t="str">
        <f t="shared" si="251"/>
        <v/>
      </c>
    </row>
    <row r="8018" spans="1:8">
      <c r="A8018" s="48" t="str">
        <f>('ANNEXURE B &amp; C'!BA$3)</f>
        <v>440522</v>
      </c>
      <c r="B8018" s="2">
        <v>1060401</v>
      </c>
      <c r="C8018" s="2" t="s">
        <v>51</v>
      </c>
      <c r="D8018" s="20">
        <v>0</v>
      </c>
      <c r="E8018" s="20">
        <v>0</v>
      </c>
      <c r="F8018" s="38">
        <f>('ANNEXURE B &amp; C'!BA$63)</f>
        <v>0</v>
      </c>
      <c r="G8018" s="9" t="str">
        <f t="shared" si="250"/>
        <v/>
      </c>
      <c r="H8018" s="52" t="str">
        <f t="shared" si="251"/>
        <v/>
      </c>
    </row>
    <row r="8019" spans="1:8">
      <c r="A8019" s="48" t="str">
        <f>('ANNEXURE B &amp; C'!BA$3)</f>
        <v>440522</v>
      </c>
      <c r="B8019" s="2">
        <v>1060402</v>
      </c>
      <c r="C8019" s="2" t="s">
        <v>52</v>
      </c>
      <c r="D8019" s="20">
        <v>0</v>
      </c>
      <c r="E8019" s="20">
        <v>0</v>
      </c>
      <c r="F8019" s="38">
        <f>('ANNEXURE B &amp; C'!BA$64)</f>
        <v>0</v>
      </c>
      <c r="G8019" s="9" t="str">
        <f t="shared" si="250"/>
        <v/>
      </c>
      <c r="H8019" s="52" t="str">
        <f t="shared" si="251"/>
        <v/>
      </c>
    </row>
    <row r="8020" spans="1:8">
      <c r="A8020" s="48" t="str">
        <f>('ANNEXURE B &amp; C'!BA$3)</f>
        <v>440522</v>
      </c>
      <c r="B8020" s="2">
        <v>1060403</v>
      </c>
      <c r="C8020" s="2" t="s">
        <v>53</v>
      </c>
      <c r="D8020" s="20">
        <v>0</v>
      </c>
      <c r="E8020" s="20">
        <v>0</v>
      </c>
      <c r="F8020" s="38">
        <f>('ANNEXURE B &amp; C'!BA$65)</f>
        <v>0</v>
      </c>
      <c r="G8020" s="9" t="str">
        <f t="shared" si="250"/>
        <v/>
      </c>
      <c r="H8020" s="52" t="str">
        <f t="shared" si="251"/>
        <v/>
      </c>
    </row>
    <row r="8021" spans="1:8">
      <c r="A8021" s="48" t="str">
        <f>('ANNEXURE B &amp; C'!BA$3)</f>
        <v>440522</v>
      </c>
      <c r="B8021" s="2">
        <v>1060404</v>
      </c>
      <c r="C8021" s="2" t="s">
        <v>54</v>
      </c>
      <c r="D8021" s="20">
        <v>0</v>
      </c>
      <c r="E8021" s="20">
        <v>0</v>
      </c>
      <c r="F8021" s="38">
        <f>('ANNEXURE B &amp; C'!BA$66)</f>
        <v>0</v>
      </c>
      <c r="G8021" s="9" t="str">
        <f t="shared" si="250"/>
        <v/>
      </c>
      <c r="H8021" s="52" t="str">
        <f t="shared" si="251"/>
        <v/>
      </c>
    </row>
    <row r="8022" spans="1:8">
      <c r="A8022" s="48" t="str">
        <f>('ANNEXURE B &amp; C'!BA$3)</f>
        <v>440522</v>
      </c>
      <c r="B8022" s="2">
        <v>1060405</v>
      </c>
      <c r="C8022" s="2" t="s">
        <v>55</v>
      </c>
      <c r="D8022" s="20">
        <v>0</v>
      </c>
      <c r="E8022" s="20">
        <v>0</v>
      </c>
      <c r="F8022" s="38">
        <f>('ANNEXURE B &amp; C'!BA$67)</f>
        <v>0</v>
      </c>
      <c r="G8022" s="9" t="str">
        <f t="shared" si="250"/>
        <v/>
      </c>
      <c r="H8022" s="52" t="str">
        <f t="shared" si="251"/>
        <v/>
      </c>
    </row>
    <row r="8023" spans="1:8">
      <c r="A8023" s="48" t="str">
        <f>('ANNEXURE B &amp; C'!BA$3)</f>
        <v>440522</v>
      </c>
      <c r="B8023" s="2">
        <v>1060601</v>
      </c>
      <c r="C8023" s="2" t="s">
        <v>56</v>
      </c>
      <c r="D8023" s="20">
        <v>0</v>
      </c>
      <c r="E8023" s="20">
        <v>0</v>
      </c>
      <c r="F8023" s="38">
        <f>('ANNEXURE B &amp; C'!BA$68)</f>
        <v>0</v>
      </c>
      <c r="G8023" s="9" t="str">
        <f t="shared" si="250"/>
        <v/>
      </c>
      <c r="H8023" s="52" t="str">
        <f t="shared" si="251"/>
        <v/>
      </c>
    </row>
    <row r="8024" spans="1:8">
      <c r="A8024" s="48" t="str">
        <f>('ANNEXURE B &amp; C'!BA$3)</f>
        <v>440522</v>
      </c>
      <c r="B8024" s="2">
        <v>1060701</v>
      </c>
      <c r="C8024" s="2" t="s">
        <v>57</v>
      </c>
      <c r="D8024" s="20">
        <v>0</v>
      </c>
      <c r="E8024" s="20">
        <v>0</v>
      </c>
      <c r="F8024" s="38">
        <f>('ANNEXURE B &amp; C'!BA$69)</f>
        <v>0</v>
      </c>
      <c r="G8024" s="9" t="str">
        <f t="shared" si="250"/>
        <v/>
      </c>
      <c r="H8024" s="52" t="str">
        <f t="shared" si="251"/>
        <v/>
      </c>
    </row>
    <row r="8025" spans="1:8">
      <c r="A8025" s="48" t="str">
        <f>('ANNEXURE B &amp; C'!BA$3)</f>
        <v>440522</v>
      </c>
      <c r="B8025" s="2">
        <v>1060702</v>
      </c>
      <c r="C8025" s="2" t="s">
        <v>58</v>
      </c>
      <c r="D8025" s="20">
        <v>0</v>
      </c>
      <c r="E8025" s="20">
        <v>0</v>
      </c>
      <c r="F8025" s="38">
        <f>('ANNEXURE B &amp; C'!BA$70)</f>
        <v>0</v>
      </c>
      <c r="G8025" s="9" t="str">
        <f t="shared" si="250"/>
        <v/>
      </c>
      <c r="H8025" s="52" t="str">
        <f t="shared" si="251"/>
        <v/>
      </c>
    </row>
    <row r="8026" spans="1:8">
      <c r="A8026" s="48" t="str">
        <f>('ANNEXURE B &amp; C'!BA$3)</f>
        <v>440522</v>
      </c>
      <c r="B8026" s="2">
        <v>1061101</v>
      </c>
      <c r="C8026" s="2" t="s">
        <v>59</v>
      </c>
      <c r="D8026" s="20">
        <v>0</v>
      </c>
      <c r="E8026" s="20">
        <v>0</v>
      </c>
      <c r="F8026" s="38">
        <f>('ANNEXURE B &amp; C'!BA$71)</f>
        <v>0</v>
      </c>
      <c r="G8026" s="9" t="str">
        <f t="shared" si="250"/>
        <v/>
      </c>
      <c r="H8026" s="52" t="str">
        <f t="shared" si="251"/>
        <v/>
      </c>
    </row>
    <row r="8027" spans="1:8">
      <c r="A8027" s="48" t="str">
        <f>('ANNEXURE B &amp; C'!BA$3)</f>
        <v>440522</v>
      </c>
      <c r="B8027" s="2">
        <v>1061102</v>
      </c>
      <c r="C8027" s="2" t="s">
        <v>60</v>
      </c>
      <c r="D8027" s="20">
        <v>0</v>
      </c>
      <c r="E8027" s="20">
        <v>0</v>
      </c>
      <c r="F8027" s="38">
        <f>('ANNEXURE B &amp; C'!BA$72)</f>
        <v>0</v>
      </c>
      <c r="G8027" s="9" t="str">
        <f t="shared" si="250"/>
        <v/>
      </c>
      <c r="H8027" s="52" t="str">
        <f t="shared" si="251"/>
        <v/>
      </c>
    </row>
    <row r="8028" spans="1:8">
      <c r="A8028" s="48" t="str">
        <f>('ANNEXURE B &amp; C'!BA$3)</f>
        <v>440522</v>
      </c>
      <c r="B8028" s="2">
        <v>1061104</v>
      </c>
      <c r="C8028" s="2" t="s">
        <v>61</v>
      </c>
      <c r="D8028" s="20">
        <v>0</v>
      </c>
      <c r="E8028" s="20">
        <v>0</v>
      </c>
      <c r="F8028" s="38">
        <f>('ANNEXURE B &amp; C'!BA$73)</f>
        <v>0</v>
      </c>
      <c r="G8028" s="9" t="str">
        <f t="shared" si="250"/>
        <v/>
      </c>
      <c r="H8028" s="52" t="str">
        <f t="shared" si="251"/>
        <v/>
      </c>
    </row>
    <row r="8029" spans="1:8">
      <c r="A8029" s="48" t="str">
        <f>('ANNEXURE B &amp; C'!BA$3)</f>
        <v>440522</v>
      </c>
      <c r="B8029" s="2">
        <v>1061106</v>
      </c>
      <c r="C8029" s="2" t="s">
        <v>62</v>
      </c>
      <c r="D8029" s="20">
        <v>0</v>
      </c>
      <c r="E8029" s="20">
        <v>0</v>
      </c>
      <c r="F8029" s="38">
        <f>('ANNEXURE B &amp; C'!BA$74)</f>
        <v>0</v>
      </c>
      <c r="G8029" s="9" t="str">
        <f t="shared" si="250"/>
        <v/>
      </c>
      <c r="H8029" s="52" t="str">
        <f t="shared" si="251"/>
        <v/>
      </c>
    </row>
    <row r="8030" spans="1:8">
      <c r="A8030" s="48" t="str">
        <f>('ANNEXURE B &amp; C'!BA$3)</f>
        <v>440522</v>
      </c>
      <c r="B8030" s="2">
        <v>1061201</v>
      </c>
      <c r="C8030" s="2" t="s">
        <v>63</v>
      </c>
      <c r="D8030" s="20">
        <v>0</v>
      </c>
      <c r="E8030" s="20">
        <v>0</v>
      </c>
      <c r="F8030" s="38">
        <f>('ANNEXURE B &amp; C'!BA$75)</f>
        <v>0</v>
      </c>
      <c r="G8030" s="9" t="str">
        <f t="shared" si="250"/>
        <v/>
      </c>
      <c r="H8030" s="52" t="str">
        <f t="shared" si="251"/>
        <v/>
      </c>
    </row>
    <row r="8031" spans="1:8">
      <c r="A8031" s="48" t="str">
        <f>('ANNEXURE B &amp; C'!BA$3)</f>
        <v>440522</v>
      </c>
      <c r="B8031" s="2">
        <v>1061203</v>
      </c>
      <c r="C8031" s="2" t="s">
        <v>64</v>
      </c>
      <c r="D8031" s="20">
        <v>0</v>
      </c>
      <c r="E8031" s="20">
        <v>0</v>
      </c>
      <c r="F8031" s="38">
        <f>('ANNEXURE B &amp; C'!BA$76)</f>
        <v>0</v>
      </c>
      <c r="G8031" s="9" t="str">
        <f t="shared" si="250"/>
        <v/>
      </c>
      <c r="H8031" s="52" t="str">
        <f t="shared" si="251"/>
        <v/>
      </c>
    </row>
    <row r="8032" spans="1:8">
      <c r="A8032" s="48" t="str">
        <f>('ANNEXURE B &amp; C'!BA$3)</f>
        <v>440522</v>
      </c>
      <c r="B8032" s="2">
        <v>1061204</v>
      </c>
      <c r="C8032" s="2" t="s">
        <v>65</v>
      </c>
      <c r="D8032" s="20">
        <v>0</v>
      </c>
      <c r="E8032" s="20">
        <v>0</v>
      </c>
      <c r="F8032" s="38">
        <f>('ANNEXURE B &amp; C'!BA$77)</f>
        <v>0</v>
      </c>
      <c r="G8032" s="9" t="str">
        <f t="shared" si="250"/>
        <v/>
      </c>
      <c r="H8032" s="52" t="str">
        <f t="shared" si="251"/>
        <v/>
      </c>
    </row>
    <row r="8033" spans="1:8">
      <c r="A8033" s="48" t="str">
        <f>('ANNEXURE B &amp; C'!BA$3)</f>
        <v>440522</v>
      </c>
      <c r="B8033" s="2">
        <v>1061501</v>
      </c>
      <c r="C8033" s="2" t="s">
        <v>66</v>
      </c>
      <c r="D8033" s="20">
        <v>0</v>
      </c>
      <c r="E8033" s="20">
        <v>0</v>
      </c>
      <c r="F8033" s="38">
        <f>('ANNEXURE B &amp; C'!BA$78)</f>
        <v>0</v>
      </c>
      <c r="G8033" s="9" t="str">
        <f t="shared" si="250"/>
        <v/>
      </c>
      <c r="H8033" s="52" t="str">
        <f t="shared" si="251"/>
        <v/>
      </c>
    </row>
    <row r="8034" spans="1:8">
      <c r="A8034" s="48" t="str">
        <f>('ANNEXURE B &amp; C'!BA$3)</f>
        <v>440522</v>
      </c>
      <c r="B8034" s="2">
        <v>1061502</v>
      </c>
      <c r="C8034" s="2" t="s">
        <v>67</v>
      </c>
      <c r="D8034" s="20">
        <v>0</v>
      </c>
      <c r="E8034" s="20">
        <v>0</v>
      </c>
      <c r="F8034" s="38">
        <f>('ANNEXURE B &amp; C'!BA$79)</f>
        <v>0</v>
      </c>
      <c r="G8034" s="9" t="str">
        <f t="shared" si="250"/>
        <v/>
      </c>
      <c r="H8034" s="52" t="str">
        <f t="shared" si="251"/>
        <v/>
      </c>
    </row>
    <row r="8035" spans="1:8">
      <c r="A8035" s="48" t="str">
        <f>('ANNEXURE B &amp; C'!BA$3)</f>
        <v>440522</v>
      </c>
      <c r="B8035" s="2">
        <v>1061507</v>
      </c>
      <c r="C8035" s="2" t="s">
        <v>68</v>
      </c>
      <c r="D8035" s="20">
        <v>0</v>
      </c>
      <c r="E8035" s="20">
        <v>0</v>
      </c>
      <c r="F8035" s="38">
        <f>('ANNEXURE B &amp; C'!BA$80)</f>
        <v>0</v>
      </c>
      <c r="G8035" s="9" t="str">
        <f t="shared" si="250"/>
        <v/>
      </c>
      <c r="H8035" s="52" t="str">
        <f t="shared" si="251"/>
        <v/>
      </c>
    </row>
    <row r="8036" spans="1:8">
      <c r="A8036" s="48" t="str">
        <f>('ANNEXURE B &amp; C'!BA$3)</f>
        <v>440522</v>
      </c>
      <c r="B8036" s="2">
        <v>1061508</v>
      </c>
      <c r="C8036" s="2" t="s">
        <v>69</v>
      </c>
      <c r="D8036" s="20">
        <v>0</v>
      </c>
      <c r="E8036" s="20">
        <v>0</v>
      </c>
      <c r="F8036" s="38">
        <f>('ANNEXURE B &amp; C'!BA$81)</f>
        <v>0</v>
      </c>
      <c r="G8036" s="9" t="str">
        <f t="shared" si="250"/>
        <v/>
      </c>
      <c r="H8036" s="52" t="str">
        <f t="shared" si="251"/>
        <v/>
      </c>
    </row>
    <row r="8037" spans="1:8">
      <c r="A8037" s="48" t="str">
        <f>('ANNEXURE B &amp; C'!BA$3)</f>
        <v>440522</v>
      </c>
      <c r="B8037" s="2">
        <v>1061701</v>
      </c>
      <c r="C8037" s="2" t="s">
        <v>70</v>
      </c>
      <c r="D8037" s="20">
        <v>0</v>
      </c>
      <c r="E8037" s="20">
        <v>0</v>
      </c>
      <c r="F8037" s="38">
        <f>('ANNEXURE B &amp; C'!BA$82)</f>
        <v>0</v>
      </c>
      <c r="G8037" s="9" t="str">
        <f t="shared" si="250"/>
        <v/>
      </c>
      <c r="H8037" s="52" t="str">
        <f t="shared" si="251"/>
        <v/>
      </c>
    </row>
    <row r="8038" spans="1:8">
      <c r="A8038" s="48" t="str">
        <f>('ANNEXURE B &amp; C'!BA$3)</f>
        <v>440522</v>
      </c>
      <c r="B8038" s="2">
        <v>1061705</v>
      </c>
      <c r="C8038" s="2" t="s">
        <v>71</v>
      </c>
      <c r="D8038" s="20">
        <v>0</v>
      </c>
      <c r="E8038" s="20">
        <v>0</v>
      </c>
      <c r="F8038" s="38">
        <f>('ANNEXURE B &amp; C'!BA$83)</f>
        <v>0</v>
      </c>
      <c r="G8038" s="9" t="str">
        <f t="shared" si="250"/>
        <v/>
      </c>
      <c r="H8038" s="52" t="str">
        <f t="shared" si="251"/>
        <v/>
      </c>
    </row>
    <row r="8039" spans="1:8">
      <c r="A8039" s="48" t="str">
        <f>('ANNEXURE B &amp; C'!BA$3)</f>
        <v>440522</v>
      </c>
      <c r="B8039" s="2">
        <v>1061799</v>
      </c>
      <c r="C8039" s="2" t="s">
        <v>72</v>
      </c>
      <c r="D8039" s="20">
        <v>0</v>
      </c>
      <c r="E8039" s="20">
        <v>0</v>
      </c>
      <c r="F8039" s="38">
        <f>('ANNEXURE B &amp; C'!BA$84)</f>
        <v>0</v>
      </c>
      <c r="G8039" s="9" t="str">
        <f t="shared" si="250"/>
        <v/>
      </c>
      <c r="H8039" s="52" t="str">
        <f t="shared" si="251"/>
        <v/>
      </c>
    </row>
    <row r="8040" spans="1:8">
      <c r="A8040" s="48" t="str">
        <f>('ANNEXURE B &amp; C'!BA$3)</f>
        <v>440522</v>
      </c>
      <c r="B8040" s="2">
        <v>1061800</v>
      </c>
      <c r="C8040" s="2" t="s">
        <v>73</v>
      </c>
      <c r="D8040" s="20">
        <v>0</v>
      </c>
      <c r="E8040" s="20">
        <v>0</v>
      </c>
      <c r="F8040" s="38">
        <f>('ANNEXURE B &amp; C'!BA$85)</f>
        <v>0</v>
      </c>
      <c r="G8040" s="9" t="str">
        <f t="shared" si="250"/>
        <v/>
      </c>
      <c r="H8040" s="52" t="str">
        <f t="shared" si="251"/>
        <v/>
      </c>
    </row>
    <row r="8041" spans="1:8">
      <c r="A8041" s="48" t="str">
        <f>('ANNEXURE B &amp; C'!BA$3)</f>
        <v>440522</v>
      </c>
      <c r="B8041" s="2">
        <v>1061801</v>
      </c>
      <c r="C8041" s="2" t="s">
        <v>74</v>
      </c>
      <c r="D8041" s="20">
        <v>0</v>
      </c>
      <c r="E8041" s="20">
        <v>0</v>
      </c>
      <c r="F8041" s="38">
        <f>('ANNEXURE B &amp; C'!BA$86)</f>
        <v>0</v>
      </c>
      <c r="G8041" s="9" t="str">
        <f t="shared" si="250"/>
        <v/>
      </c>
      <c r="H8041" s="52" t="str">
        <f t="shared" si="251"/>
        <v/>
      </c>
    </row>
    <row r="8042" spans="1:8">
      <c r="A8042" s="48" t="str">
        <f>('ANNEXURE B &amp; C'!BA$3)</f>
        <v>440522</v>
      </c>
      <c r="B8042" s="2">
        <v>1061802</v>
      </c>
      <c r="C8042" s="2" t="s">
        <v>75</v>
      </c>
      <c r="D8042" s="20">
        <v>0</v>
      </c>
      <c r="E8042" s="20">
        <v>0</v>
      </c>
      <c r="F8042" s="38">
        <f>('ANNEXURE B &amp; C'!BA$87)</f>
        <v>0</v>
      </c>
      <c r="G8042" s="9" t="str">
        <f t="shared" si="250"/>
        <v/>
      </c>
      <c r="H8042" s="52" t="str">
        <f t="shared" si="251"/>
        <v/>
      </c>
    </row>
    <row r="8043" spans="1:8">
      <c r="A8043" s="48" t="str">
        <f>('ANNEXURE B &amp; C'!BA$3)</f>
        <v>440522</v>
      </c>
      <c r="B8043" s="2">
        <v>1061805</v>
      </c>
      <c r="C8043" s="2" t="s">
        <v>76</v>
      </c>
      <c r="D8043" s="20">
        <v>0</v>
      </c>
      <c r="E8043" s="20">
        <v>0</v>
      </c>
      <c r="F8043" s="38">
        <f>('ANNEXURE B &amp; C'!BA$88)</f>
        <v>0</v>
      </c>
      <c r="G8043" s="9" t="str">
        <f t="shared" si="250"/>
        <v/>
      </c>
      <c r="H8043" s="52" t="str">
        <f t="shared" si="251"/>
        <v/>
      </c>
    </row>
    <row r="8044" spans="1:8">
      <c r="A8044" s="48" t="str">
        <f>('ANNEXURE B &amp; C'!BA$3)</f>
        <v>440522</v>
      </c>
      <c r="B8044" s="2">
        <v>1061806</v>
      </c>
      <c r="C8044" s="2" t="s">
        <v>77</v>
      </c>
      <c r="D8044" s="20">
        <v>0</v>
      </c>
      <c r="E8044" s="20">
        <v>0</v>
      </c>
      <c r="F8044" s="38">
        <f>('ANNEXURE B &amp; C'!BA$89)</f>
        <v>0</v>
      </c>
      <c r="G8044" s="9" t="str">
        <f t="shared" si="250"/>
        <v/>
      </c>
      <c r="H8044" s="52" t="str">
        <f t="shared" si="251"/>
        <v/>
      </c>
    </row>
    <row r="8045" spans="1:8">
      <c r="A8045" s="48" t="str">
        <f>('ANNEXURE B &amp; C'!BA$3)</f>
        <v>440522</v>
      </c>
      <c r="B8045" s="2">
        <v>1061899</v>
      </c>
      <c r="C8045" s="2" t="s">
        <v>78</v>
      </c>
      <c r="D8045" s="20">
        <v>0</v>
      </c>
      <c r="E8045" s="20">
        <v>0</v>
      </c>
      <c r="F8045" s="38">
        <f>('ANNEXURE B &amp; C'!BA$90)</f>
        <v>0</v>
      </c>
      <c r="G8045" s="9" t="str">
        <f t="shared" si="250"/>
        <v/>
      </c>
      <c r="H8045" s="52" t="str">
        <f t="shared" si="251"/>
        <v/>
      </c>
    </row>
    <row r="8046" spans="1:8">
      <c r="A8046" s="48" t="str">
        <f>('ANNEXURE B &amp; C'!BA$3)</f>
        <v>440522</v>
      </c>
      <c r="B8046" s="2">
        <v>1061900</v>
      </c>
      <c r="C8046" s="2" t="s">
        <v>79</v>
      </c>
      <c r="D8046" s="20">
        <v>0</v>
      </c>
      <c r="E8046" s="20">
        <v>0</v>
      </c>
      <c r="F8046" s="38">
        <f>('ANNEXURE B &amp; C'!BA$91)</f>
        <v>0</v>
      </c>
      <c r="G8046" s="9" t="str">
        <f t="shared" si="250"/>
        <v/>
      </c>
      <c r="H8046" s="52" t="str">
        <f t="shared" si="251"/>
        <v/>
      </c>
    </row>
    <row r="8047" spans="1:8">
      <c r="A8047" s="48" t="str">
        <f>('ANNEXURE B &amp; C'!BA$3)</f>
        <v>440522</v>
      </c>
      <c r="B8047" s="2">
        <v>1061902</v>
      </c>
      <c r="C8047" s="2" t="s">
        <v>80</v>
      </c>
      <c r="D8047" s="20">
        <v>0</v>
      </c>
      <c r="E8047" s="20">
        <v>0</v>
      </c>
      <c r="F8047" s="38">
        <f>('ANNEXURE B &amp; C'!BA$92)</f>
        <v>0</v>
      </c>
      <c r="G8047" s="9" t="str">
        <f t="shared" si="250"/>
        <v/>
      </c>
      <c r="H8047" s="52" t="str">
        <f t="shared" si="251"/>
        <v/>
      </c>
    </row>
    <row r="8048" spans="1:8">
      <c r="A8048" s="48" t="str">
        <f>('ANNEXURE B &amp; C'!BA$3)</f>
        <v>440522</v>
      </c>
      <c r="B8048" s="2">
        <v>1061903</v>
      </c>
      <c r="C8048" s="2" t="s">
        <v>81</v>
      </c>
      <c r="D8048" s="20">
        <v>0</v>
      </c>
      <c r="E8048" s="20">
        <v>0</v>
      </c>
      <c r="F8048" s="38">
        <f>('ANNEXURE B &amp; C'!BA$93)</f>
        <v>0</v>
      </c>
      <c r="G8048" s="9" t="str">
        <f t="shared" si="250"/>
        <v/>
      </c>
      <c r="H8048" s="52" t="str">
        <f t="shared" si="251"/>
        <v/>
      </c>
    </row>
    <row r="8049" spans="1:8">
      <c r="A8049" s="48" t="str">
        <f>('ANNEXURE B &amp; C'!BA$3)</f>
        <v>440522</v>
      </c>
      <c r="B8049" s="2">
        <v>1061904</v>
      </c>
      <c r="C8049" s="2" t="s">
        <v>82</v>
      </c>
      <c r="D8049" s="20">
        <v>0</v>
      </c>
      <c r="E8049" s="20">
        <v>0</v>
      </c>
      <c r="F8049" s="38">
        <f>('ANNEXURE B &amp; C'!BA$94)</f>
        <v>0</v>
      </c>
      <c r="G8049" s="9" t="str">
        <f t="shared" si="250"/>
        <v/>
      </c>
      <c r="H8049" s="52" t="str">
        <f t="shared" si="251"/>
        <v/>
      </c>
    </row>
    <row r="8050" spans="1:8">
      <c r="A8050" s="48" t="str">
        <f>('ANNEXURE B &amp; C'!BA$3)</f>
        <v>440522</v>
      </c>
      <c r="B8050" s="2">
        <v>1062001</v>
      </c>
      <c r="C8050" s="2" t="s">
        <v>83</v>
      </c>
      <c r="D8050" s="20">
        <v>0</v>
      </c>
      <c r="E8050" s="20">
        <v>0</v>
      </c>
      <c r="F8050" s="38">
        <f>('ANNEXURE B &amp; C'!BA$95)</f>
        <v>0</v>
      </c>
      <c r="G8050" s="9" t="str">
        <f t="shared" si="250"/>
        <v/>
      </c>
      <c r="H8050" s="52" t="str">
        <f t="shared" si="251"/>
        <v/>
      </c>
    </row>
    <row r="8051" spans="1:8">
      <c r="A8051" s="48" t="str">
        <f>('ANNEXURE B &amp; C'!BA$3)</f>
        <v>440522</v>
      </c>
      <c r="B8051" s="2">
        <v>1062003</v>
      </c>
      <c r="C8051" s="2" t="s">
        <v>84</v>
      </c>
      <c r="D8051" s="20">
        <v>0</v>
      </c>
      <c r="E8051" s="20">
        <v>0</v>
      </c>
      <c r="F8051" s="38">
        <f>('ANNEXURE B &amp; C'!BA$96)</f>
        <v>0</v>
      </c>
      <c r="G8051" s="9" t="str">
        <f t="shared" si="250"/>
        <v/>
      </c>
      <c r="H8051" s="52" t="str">
        <f t="shared" si="251"/>
        <v/>
      </c>
    </row>
    <row r="8052" spans="1:8">
      <c r="A8052" s="48" t="str">
        <f>('ANNEXURE B &amp; C'!BA$3)</f>
        <v>440522</v>
      </c>
      <c r="B8052" s="2">
        <v>1062009</v>
      </c>
      <c r="C8052" s="2" t="s">
        <v>85</v>
      </c>
      <c r="D8052" s="20">
        <v>0</v>
      </c>
      <c r="E8052" s="20">
        <v>0</v>
      </c>
      <c r="F8052" s="38">
        <f>('ANNEXURE B &amp; C'!BA$97)</f>
        <v>0</v>
      </c>
      <c r="G8052" s="9" t="str">
        <f t="shared" si="250"/>
        <v/>
      </c>
      <c r="H8052" s="52" t="str">
        <f t="shared" si="251"/>
        <v/>
      </c>
    </row>
    <row r="8053" spans="1:8">
      <c r="A8053" s="48" t="str">
        <f>('ANNEXURE B &amp; C'!BA$3)</f>
        <v>440522</v>
      </c>
      <c r="B8053" s="2">
        <v>1062010</v>
      </c>
      <c r="C8053" s="2" t="s">
        <v>86</v>
      </c>
      <c r="D8053" s="20">
        <v>0</v>
      </c>
      <c r="E8053" s="20">
        <v>0</v>
      </c>
      <c r="F8053" s="38">
        <f>('ANNEXURE B &amp; C'!BA$98)</f>
        <v>0</v>
      </c>
      <c r="G8053" s="9" t="str">
        <f t="shared" si="250"/>
        <v/>
      </c>
      <c r="H8053" s="52" t="str">
        <f t="shared" si="251"/>
        <v/>
      </c>
    </row>
    <row r="8054" spans="1:8">
      <c r="A8054" s="48" t="str">
        <f>('ANNEXURE B &amp; C'!BA$3)</f>
        <v>440522</v>
      </c>
      <c r="B8054" s="2">
        <v>1062201</v>
      </c>
      <c r="C8054" s="2" t="s">
        <v>87</v>
      </c>
      <c r="D8054" s="20">
        <v>0</v>
      </c>
      <c r="E8054" s="20">
        <v>0</v>
      </c>
      <c r="F8054" s="38">
        <f>('ANNEXURE B &amp; C'!BA$99)</f>
        <v>0</v>
      </c>
      <c r="G8054" s="9" t="str">
        <f t="shared" si="250"/>
        <v/>
      </c>
      <c r="H8054" s="52" t="str">
        <f t="shared" si="251"/>
        <v/>
      </c>
    </row>
    <row r="8055" spans="1:8">
      <c r="A8055" s="48" t="str">
        <f>('ANNEXURE B &amp; C'!BA$3)</f>
        <v>440522</v>
      </c>
      <c r="B8055" s="3">
        <v>1066990</v>
      </c>
      <c r="C8055" s="3" t="s">
        <v>88</v>
      </c>
      <c r="D8055" s="39">
        <v>264996</v>
      </c>
      <c r="E8055" s="39">
        <v>53936.73</v>
      </c>
      <c r="F8055" s="39">
        <f>SUM(F8002:F8054)</f>
        <v>623369</v>
      </c>
      <c r="G8055" s="9" t="str">
        <f t="shared" si="250"/>
        <v/>
      </c>
      <c r="H8055" s="52">
        <f t="shared" si="251"/>
        <v>1.352371356548778</v>
      </c>
    </row>
    <row r="8056" spans="1:8">
      <c r="B8056" s="1"/>
      <c r="C8056" s="1"/>
      <c r="D8056" s="31"/>
      <c r="E8056" s="31"/>
      <c r="F8056" s="31"/>
      <c r="G8056" s="9" t="str">
        <f t="shared" si="250"/>
        <v/>
      </c>
      <c r="H8056" s="52" t="str">
        <f t="shared" si="251"/>
        <v/>
      </c>
    </row>
    <row r="8057" spans="1:8">
      <c r="A8057" s="48" t="str">
        <f>('ANNEXURE B &amp; C'!BA$3)</f>
        <v>440522</v>
      </c>
      <c r="B8057" s="1">
        <v>1080000</v>
      </c>
      <c r="C8057" s="1" t="s">
        <v>89</v>
      </c>
      <c r="D8057" s="31"/>
      <c r="E8057" s="31"/>
      <c r="F8057" s="31"/>
      <c r="G8057" s="9" t="str">
        <f t="shared" si="250"/>
        <v/>
      </c>
      <c r="H8057" s="52" t="str">
        <f t="shared" si="251"/>
        <v/>
      </c>
    </row>
    <row r="8058" spans="1:8">
      <c r="A8058" s="48" t="str">
        <f>('ANNEXURE B &amp; C'!BA$3)</f>
        <v>440522</v>
      </c>
      <c r="B8058" s="2">
        <v>1088020</v>
      </c>
      <c r="C8058" s="2" t="s">
        <v>90</v>
      </c>
      <c r="D8058" s="20">
        <v>0</v>
      </c>
      <c r="E8058" s="20">
        <v>0</v>
      </c>
      <c r="F8058" s="38">
        <f>('ANNEXURE B &amp; C'!BA$103)</f>
        <v>0</v>
      </c>
      <c r="G8058" s="9" t="str">
        <f t="shared" si="250"/>
        <v/>
      </c>
      <c r="H8058" s="52" t="str">
        <f t="shared" si="251"/>
        <v/>
      </c>
    </row>
    <row r="8059" spans="1:8">
      <c r="A8059" s="48" t="str">
        <f>('ANNEXURE B &amp; C'!BA$3)</f>
        <v>440522</v>
      </c>
      <c r="B8059" s="2">
        <v>1088080</v>
      </c>
      <c r="C8059" s="2" t="s">
        <v>91</v>
      </c>
      <c r="D8059" s="20">
        <v>0</v>
      </c>
      <c r="E8059" s="20">
        <v>0</v>
      </c>
      <c r="F8059" s="38">
        <f>('ANNEXURE B &amp; C'!BA$104)</f>
        <v>0</v>
      </c>
      <c r="G8059" s="9" t="str">
        <f t="shared" si="250"/>
        <v/>
      </c>
      <c r="H8059" s="52" t="str">
        <f t="shared" si="251"/>
        <v/>
      </c>
    </row>
    <row r="8060" spans="1:8">
      <c r="A8060" s="48" t="str">
        <f>('ANNEXURE B &amp; C'!BA$3)</f>
        <v>440522</v>
      </c>
      <c r="B8060" s="2">
        <v>1088081</v>
      </c>
      <c r="C8060" s="2" t="s">
        <v>92</v>
      </c>
      <c r="D8060" s="20">
        <v>0</v>
      </c>
      <c r="E8060" s="20">
        <v>0</v>
      </c>
      <c r="F8060" s="38">
        <f>('ANNEXURE B &amp; C'!BA$105)</f>
        <v>0</v>
      </c>
      <c r="G8060" s="9" t="str">
        <f t="shared" si="250"/>
        <v/>
      </c>
      <c r="H8060" s="52" t="str">
        <f t="shared" si="251"/>
        <v/>
      </c>
    </row>
    <row r="8061" spans="1:8">
      <c r="A8061" s="48" t="str">
        <f>('ANNEXURE B &amp; C'!BA$3)</f>
        <v>440522</v>
      </c>
      <c r="B8061" s="2">
        <v>1088082</v>
      </c>
      <c r="C8061" s="2" t="s">
        <v>93</v>
      </c>
      <c r="D8061" s="20">
        <v>0</v>
      </c>
      <c r="E8061" s="20">
        <v>0</v>
      </c>
      <c r="F8061" s="38">
        <f>('ANNEXURE B &amp; C'!BA$106)</f>
        <v>0</v>
      </c>
      <c r="G8061" s="9" t="str">
        <f t="shared" si="250"/>
        <v/>
      </c>
      <c r="H8061" s="52" t="str">
        <f t="shared" si="251"/>
        <v/>
      </c>
    </row>
    <row r="8062" spans="1:8">
      <c r="A8062" s="48" t="str">
        <f>('ANNEXURE B &amp; C'!BA$3)</f>
        <v>440522</v>
      </c>
      <c r="B8062" s="2">
        <v>1088083</v>
      </c>
      <c r="C8062" s="2" t="s">
        <v>94</v>
      </c>
      <c r="D8062" s="20">
        <v>0</v>
      </c>
      <c r="E8062" s="20">
        <v>0</v>
      </c>
      <c r="F8062" s="38">
        <f>('ANNEXURE B &amp; C'!BA$107)</f>
        <v>0</v>
      </c>
      <c r="G8062" s="9" t="str">
        <f t="shared" si="250"/>
        <v/>
      </c>
      <c r="H8062" s="52" t="str">
        <f t="shared" si="251"/>
        <v/>
      </c>
    </row>
    <row r="8063" spans="1:8">
      <c r="A8063" s="48" t="str">
        <f>('ANNEXURE B &amp; C'!BA$3)</f>
        <v>440522</v>
      </c>
      <c r="B8063" s="2">
        <v>1088084</v>
      </c>
      <c r="C8063" s="2" t="s">
        <v>95</v>
      </c>
      <c r="D8063" s="20">
        <v>0</v>
      </c>
      <c r="E8063" s="20">
        <v>0</v>
      </c>
      <c r="F8063" s="38">
        <f>('ANNEXURE B &amp; C'!BA$108)</f>
        <v>0</v>
      </c>
      <c r="G8063" s="9" t="str">
        <f t="shared" si="250"/>
        <v/>
      </c>
      <c r="H8063" s="52" t="str">
        <f t="shared" si="251"/>
        <v/>
      </c>
    </row>
    <row r="8064" spans="1:8">
      <c r="A8064" s="48" t="str">
        <f>('ANNEXURE B &amp; C'!BA$3)</f>
        <v>440522</v>
      </c>
      <c r="B8064" s="2">
        <v>1088085</v>
      </c>
      <c r="C8064" s="2" t="s">
        <v>96</v>
      </c>
      <c r="D8064" s="20">
        <v>0</v>
      </c>
      <c r="E8064" s="20">
        <v>0</v>
      </c>
      <c r="F8064" s="38">
        <f>('ANNEXURE B &amp; C'!BA$109)</f>
        <v>0</v>
      </c>
      <c r="G8064" s="9" t="str">
        <f t="shared" si="250"/>
        <v/>
      </c>
      <c r="H8064" s="52" t="str">
        <f t="shared" si="251"/>
        <v/>
      </c>
    </row>
    <row r="8065" spans="1:8">
      <c r="A8065" s="48" t="str">
        <f>('ANNEXURE B &amp; C'!BA$3)</f>
        <v>440522</v>
      </c>
      <c r="B8065" s="2">
        <v>1088110</v>
      </c>
      <c r="C8065" s="2" t="s">
        <v>61</v>
      </c>
      <c r="D8065" s="20">
        <v>0</v>
      </c>
      <c r="E8065" s="20">
        <v>0</v>
      </c>
      <c r="F8065" s="38">
        <f>('ANNEXURE B &amp; C'!BA$110)</f>
        <v>0</v>
      </c>
      <c r="G8065" s="9" t="str">
        <f t="shared" si="250"/>
        <v/>
      </c>
      <c r="H8065" s="52" t="str">
        <f t="shared" si="251"/>
        <v/>
      </c>
    </row>
    <row r="8066" spans="1:8">
      <c r="A8066" s="48" t="str">
        <f>('ANNEXURE B &amp; C'!BA$3)</f>
        <v>440522</v>
      </c>
      <c r="B8066" s="2">
        <v>1088180</v>
      </c>
      <c r="C8066" s="2" t="s">
        <v>97</v>
      </c>
      <c r="D8066" s="20">
        <v>0</v>
      </c>
      <c r="E8066" s="20">
        <v>0</v>
      </c>
      <c r="F8066" s="38">
        <f>('ANNEXURE B &amp; C'!BA$111)</f>
        <v>0</v>
      </c>
      <c r="G8066" s="9" t="str">
        <f t="shared" si="250"/>
        <v/>
      </c>
      <c r="H8066" s="52" t="str">
        <f t="shared" si="251"/>
        <v/>
      </c>
    </row>
    <row r="8067" spans="1:8">
      <c r="A8067" s="48" t="str">
        <f>('ANNEXURE B &amp; C'!BA$3)</f>
        <v>440522</v>
      </c>
      <c r="B8067" s="3">
        <v>1088990</v>
      </c>
      <c r="C8067" s="3" t="s">
        <v>98</v>
      </c>
      <c r="D8067" s="39">
        <v>0</v>
      </c>
      <c r="E8067" s="39">
        <v>0</v>
      </c>
      <c r="F8067" s="39">
        <f>SUM(F8057:F8066)</f>
        <v>0</v>
      </c>
      <c r="G8067" s="9" t="str">
        <f t="shared" si="250"/>
        <v/>
      </c>
      <c r="H8067" s="52" t="str">
        <f t="shared" si="251"/>
        <v/>
      </c>
    </row>
    <row r="8068" spans="1:8">
      <c r="B8068" s="1"/>
      <c r="C8068" s="1"/>
      <c r="D8068" s="31"/>
      <c r="E8068" s="31"/>
      <c r="F8068" s="31"/>
      <c r="G8068" s="9" t="str">
        <f t="shared" si="250"/>
        <v/>
      </c>
      <c r="H8068" s="52" t="str">
        <f t="shared" si="251"/>
        <v/>
      </c>
    </row>
    <row r="8069" spans="1:8" ht="15.75" thickBot="1">
      <c r="A8069" s="48" t="str">
        <f>('ANNEXURE B &amp; C'!BA$3)</f>
        <v>440522</v>
      </c>
      <c r="B8069" s="4">
        <v>1089995</v>
      </c>
      <c r="C8069" s="4" t="s">
        <v>99</v>
      </c>
      <c r="D8069" s="40">
        <v>264996</v>
      </c>
      <c r="E8069" s="40">
        <v>53936.73</v>
      </c>
      <c r="F8069" s="40">
        <f>SUM(F8067+F8055)</f>
        <v>623369</v>
      </c>
      <c r="G8069" s="9" t="str">
        <f t="shared" si="250"/>
        <v/>
      </c>
      <c r="H8069" s="52">
        <f t="shared" si="251"/>
        <v>1.352371356548778</v>
      </c>
    </row>
    <row r="8070" spans="1:8" ht="15.75" thickTop="1">
      <c r="B8070" s="1"/>
      <c r="C8070" s="1"/>
      <c r="D8070" s="31"/>
      <c r="E8070" s="31"/>
      <c r="F8070" s="31"/>
      <c r="G8070" s="9" t="str">
        <f t="shared" si="250"/>
        <v/>
      </c>
      <c r="H8070" s="52" t="str">
        <f t="shared" si="251"/>
        <v/>
      </c>
    </row>
    <row r="8071" spans="1:8">
      <c r="A8071" s="48" t="str">
        <f>('ANNEXURE B &amp; C'!BA$3)</f>
        <v>440522</v>
      </c>
      <c r="B8071" s="1">
        <v>1100000</v>
      </c>
      <c r="C8071" s="1" t="s">
        <v>100</v>
      </c>
      <c r="D8071" s="31"/>
      <c r="E8071" s="31"/>
      <c r="F8071" s="31"/>
      <c r="G8071" s="9" t="str">
        <f t="shared" si="250"/>
        <v/>
      </c>
      <c r="H8071" s="52" t="str">
        <f t="shared" si="251"/>
        <v/>
      </c>
    </row>
    <row r="8072" spans="1:8">
      <c r="A8072" s="48" t="str">
        <f>('ANNEXURE B &amp; C'!BA$3)</f>
        <v>440522</v>
      </c>
      <c r="B8072" s="2">
        <v>1101200</v>
      </c>
      <c r="C8072" s="2" t="s">
        <v>101</v>
      </c>
      <c r="D8072" s="20">
        <v>0</v>
      </c>
      <c r="E8072" s="20">
        <v>0</v>
      </c>
      <c r="F8072" s="38">
        <f>('ANNEXURE B &amp; C'!BA$117)</f>
        <v>0</v>
      </c>
      <c r="G8072" s="9" t="str">
        <f t="shared" si="250"/>
        <v/>
      </c>
      <c r="H8072" s="52" t="str">
        <f t="shared" si="251"/>
        <v/>
      </c>
    </row>
    <row r="8073" spans="1:8">
      <c r="A8073" s="48" t="str">
        <f>('ANNEXURE B &amp; C'!BA$3)</f>
        <v>440522</v>
      </c>
      <c r="B8073" s="2">
        <v>1101201</v>
      </c>
      <c r="C8073" s="2" t="s">
        <v>102</v>
      </c>
      <c r="D8073" s="20">
        <v>0</v>
      </c>
      <c r="E8073" s="20">
        <v>0</v>
      </c>
      <c r="F8073" s="38">
        <f>('ANNEXURE B &amp; C'!BA$118)</f>
        <v>0</v>
      </c>
      <c r="G8073" s="9" t="str">
        <f t="shared" si="250"/>
        <v/>
      </c>
      <c r="H8073" s="52" t="str">
        <f t="shared" si="251"/>
        <v/>
      </c>
    </row>
    <row r="8074" spans="1:8">
      <c r="A8074" s="48" t="str">
        <f>('ANNEXURE B &amp; C'!BA$3)</f>
        <v>440522</v>
      </c>
      <c r="B8074" s="2">
        <v>1101203</v>
      </c>
      <c r="C8074" s="2" t="s">
        <v>103</v>
      </c>
      <c r="D8074" s="20">
        <v>0</v>
      </c>
      <c r="E8074" s="20">
        <v>0</v>
      </c>
      <c r="F8074" s="38">
        <f>('ANNEXURE B &amp; C'!BA$119)</f>
        <v>0</v>
      </c>
      <c r="G8074" s="9" t="str">
        <f t="shared" ref="G8074:G8137" si="252">IF(E8074&lt;0.01,"",IF(E8074&gt;F8074,"BUDGET ERROR - INSUFICIENT",""))</f>
        <v/>
      </c>
      <c r="H8074" s="52" t="str">
        <f t="shared" ref="H8074:H8137" si="253">IF(F8074&lt;0.1,"",IF(D8074=0,"NO ORIGINAL BUDGET",(F8074-D8074)/D8074))</f>
        <v/>
      </c>
    </row>
    <row r="8075" spans="1:8">
      <c r="A8075" s="48" t="str">
        <f>('ANNEXURE B &amp; C'!BA$3)</f>
        <v>440522</v>
      </c>
      <c r="B8075" s="2">
        <v>1101204</v>
      </c>
      <c r="C8075" s="2" t="s">
        <v>104</v>
      </c>
      <c r="D8075" s="20">
        <v>0</v>
      </c>
      <c r="E8075" s="20">
        <v>0</v>
      </c>
      <c r="F8075" s="38">
        <f>('ANNEXURE B &amp; C'!BA$120)</f>
        <v>0</v>
      </c>
      <c r="G8075" s="9" t="str">
        <f t="shared" si="252"/>
        <v/>
      </c>
      <c r="H8075" s="52" t="str">
        <f t="shared" si="253"/>
        <v/>
      </c>
    </row>
    <row r="8076" spans="1:8" ht="15.75" thickBot="1">
      <c r="A8076" s="48" t="str">
        <f>('ANNEXURE B &amp; C'!BA$3)</f>
        <v>440522</v>
      </c>
      <c r="B8076" s="4">
        <v>1109995</v>
      </c>
      <c r="C8076" s="4" t="s">
        <v>105</v>
      </c>
      <c r="D8076" s="40">
        <v>0</v>
      </c>
      <c r="E8076" s="40">
        <v>0</v>
      </c>
      <c r="F8076" s="40">
        <f>SUM(F8072:F8075)</f>
        <v>0</v>
      </c>
      <c r="G8076" s="9" t="str">
        <f t="shared" si="252"/>
        <v/>
      </c>
      <c r="H8076" s="52" t="str">
        <f t="shared" si="253"/>
        <v/>
      </c>
    </row>
    <row r="8077" spans="1:8" ht="15.75" thickTop="1">
      <c r="B8077" s="1"/>
      <c r="C8077" s="1"/>
      <c r="D8077" s="31"/>
      <c r="E8077" s="31"/>
      <c r="F8077" s="31"/>
      <c r="G8077" s="9" t="str">
        <f t="shared" si="252"/>
        <v/>
      </c>
      <c r="H8077" s="52" t="str">
        <f t="shared" si="253"/>
        <v/>
      </c>
    </row>
    <row r="8078" spans="1:8">
      <c r="A8078" s="48" t="str">
        <f>('ANNEXURE B &amp; C'!BA$3)</f>
        <v>440522</v>
      </c>
      <c r="B8078" s="1">
        <v>1120000</v>
      </c>
      <c r="C8078" s="1" t="s">
        <v>106</v>
      </c>
      <c r="D8078" s="31"/>
      <c r="E8078" s="31"/>
      <c r="F8078" s="31"/>
      <c r="G8078" s="9" t="str">
        <f t="shared" si="252"/>
        <v/>
      </c>
      <c r="H8078" s="52" t="str">
        <f t="shared" si="253"/>
        <v/>
      </c>
    </row>
    <row r="8079" spans="1:8">
      <c r="A8079" s="48" t="str">
        <f>('ANNEXURE B &amp; C'!BA$3)</f>
        <v>440522</v>
      </c>
      <c r="B8079" s="2">
        <v>1120300</v>
      </c>
      <c r="C8079" s="2" t="s">
        <v>106</v>
      </c>
      <c r="D8079" s="20">
        <v>0</v>
      </c>
      <c r="E8079" s="20">
        <v>0</v>
      </c>
      <c r="F8079" s="38">
        <f>('ANNEXURE B &amp; C'!BA$124)</f>
        <v>0</v>
      </c>
      <c r="G8079" s="9" t="str">
        <f t="shared" si="252"/>
        <v/>
      </c>
      <c r="H8079" s="52" t="str">
        <f t="shared" si="253"/>
        <v/>
      </c>
    </row>
    <row r="8080" spans="1:8" ht="15.75" thickBot="1">
      <c r="A8080" s="48" t="str">
        <f>('ANNEXURE B &amp; C'!BA$3)</f>
        <v>440522</v>
      </c>
      <c r="B8080" s="4">
        <v>1129990</v>
      </c>
      <c r="C8080" s="4" t="s">
        <v>107</v>
      </c>
      <c r="D8080" s="40">
        <v>0</v>
      </c>
      <c r="E8080" s="40">
        <v>0</v>
      </c>
      <c r="F8080" s="40">
        <f>SUM(F8078:F8079)</f>
        <v>0</v>
      </c>
      <c r="G8080" s="9" t="str">
        <f t="shared" si="252"/>
        <v/>
      </c>
      <c r="H8080" s="52" t="str">
        <f t="shared" si="253"/>
        <v/>
      </c>
    </row>
    <row r="8081" spans="1:8" ht="15.75" thickTop="1">
      <c r="B8081" s="1"/>
      <c r="C8081" s="1"/>
      <c r="D8081" s="31"/>
      <c r="E8081" s="31"/>
      <c r="F8081" s="31"/>
      <c r="G8081" s="9" t="str">
        <f t="shared" si="252"/>
        <v/>
      </c>
      <c r="H8081" s="52" t="str">
        <f t="shared" si="253"/>
        <v/>
      </c>
    </row>
    <row r="8082" spans="1:8">
      <c r="A8082" s="48" t="str">
        <f>('ANNEXURE B &amp; C'!BA$3)</f>
        <v>440522</v>
      </c>
      <c r="B8082" s="1">
        <v>1130000</v>
      </c>
      <c r="C8082" s="1" t="s">
        <v>108</v>
      </c>
      <c r="D8082" s="31"/>
      <c r="E8082" s="31"/>
      <c r="F8082" s="31"/>
      <c r="G8082" s="9" t="str">
        <f t="shared" si="252"/>
        <v/>
      </c>
      <c r="H8082" s="52" t="str">
        <f t="shared" si="253"/>
        <v/>
      </c>
    </row>
    <row r="8083" spans="1:8">
      <c r="A8083" s="48" t="str">
        <f>('ANNEXURE B &amp; C'!BA$3)</f>
        <v>440522</v>
      </c>
      <c r="B8083" s="2">
        <v>1130200</v>
      </c>
      <c r="C8083" s="2" t="s">
        <v>109</v>
      </c>
      <c r="D8083" s="20">
        <v>0</v>
      </c>
      <c r="E8083" s="20">
        <v>0</v>
      </c>
      <c r="F8083" s="38">
        <f>('ANNEXURE B &amp; C'!BA$128)</f>
        <v>0</v>
      </c>
      <c r="G8083" s="9" t="str">
        <f t="shared" si="252"/>
        <v/>
      </c>
      <c r="H8083" s="52" t="str">
        <f t="shared" si="253"/>
        <v/>
      </c>
    </row>
    <row r="8084" spans="1:8">
      <c r="A8084" s="48" t="str">
        <f>('ANNEXURE B &amp; C'!BA$3)</f>
        <v>440522</v>
      </c>
      <c r="B8084" s="2">
        <v>1130201</v>
      </c>
      <c r="C8084" s="2" t="s">
        <v>110</v>
      </c>
      <c r="D8084" s="20">
        <v>0</v>
      </c>
      <c r="E8084" s="20">
        <v>0</v>
      </c>
      <c r="F8084" s="38">
        <f>('ANNEXURE B &amp; C'!BA$129)</f>
        <v>0</v>
      </c>
      <c r="G8084" s="9" t="str">
        <f t="shared" si="252"/>
        <v/>
      </c>
      <c r="H8084" s="52" t="str">
        <f t="shared" si="253"/>
        <v/>
      </c>
    </row>
    <row r="8085" spans="1:8" ht="15.75" thickBot="1">
      <c r="A8085" s="48" t="str">
        <f>('ANNEXURE B &amp; C'!BA$3)</f>
        <v>440522</v>
      </c>
      <c r="B8085" s="4">
        <v>1139995</v>
      </c>
      <c r="C8085" s="4" t="s">
        <v>111</v>
      </c>
      <c r="D8085" s="40">
        <v>0</v>
      </c>
      <c r="E8085" s="40">
        <v>0</v>
      </c>
      <c r="F8085" s="40">
        <f>SUM(F8082:F8084)</f>
        <v>0</v>
      </c>
      <c r="G8085" s="9" t="str">
        <f t="shared" si="252"/>
        <v/>
      </c>
      <c r="H8085" s="52" t="str">
        <f t="shared" si="253"/>
        <v/>
      </c>
    </row>
    <row r="8086" spans="1:8" ht="15.75" thickTop="1">
      <c r="B8086" s="1"/>
      <c r="C8086" s="1"/>
      <c r="D8086" s="31"/>
      <c r="E8086" s="31"/>
      <c r="F8086" s="31"/>
      <c r="G8086" s="9" t="str">
        <f t="shared" si="252"/>
        <v/>
      </c>
      <c r="H8086" s="52" t="str">
        <f t="shared" si="253"/>
        <v/>
      </c>
    </row>
    <row r="8087" spans="1:8" ht="15.75" thickBot="1">
      <c r="A8087" s="48" t="str">
        <f>('ANNEXURE B &amp; C'!BA$3)</f>
        <v>440522</v>
      </c>
      <c r="B8087" s="5">
        <v>1199998</v>
      </c>
      <c r="C8087" s="5" t="s">
        <v>112</v>
      </c>
      <c r="D8087" s="41">
        <v>264996</v>
      </c>
      <c r="E8087" s="41">
        <v>53936.73</v>
      </c>
      <c r="F8087" s="41">
        <f>SUM(F8085+F8080+F8076+F8069+F7997)</f>
        <v>623369</v>
      </c>
      <c r="G8087" s="9" t="str">
        <f t="shared" si="252"/>
        <v/>
      </c>
      <c r="H8087" s="52">
        <f t="shared" si="253"/>
        <v>1.352371356548778</v>
      </c>
    </row>
    <row r="8088" spans="1:8">
      <c r="B8088" s="1"/>
      <c r="C8088" s="1"/>
      <c r="D8088" s="31"/>
      <c r="E8088" s="31"/>
      <c r="F8088" s="31"/>
      <c r="G8088" s="9" t="str">
        <f t="shared" si="252"/>
        <v/>
      </c>
      <c r="H8088" s="52" t="str">
        <f t="shared" si="253"/>
        <v/>
      </c>
    </row>
    <row r="8089" spans="1:8">
      <c r="A8089" s="48" t="str">
        <f>('ANNEXURE B &amp; C'!BA$3)</f>
        <v>440522</v>
      </c>
      <c r="B8089" s="1">
        <v>2200000</v>
      </c>
      <c r="C8089" s="1" t="s">
        <v>113</v>
      </c>
      <c r="D8089" s="31"/>
      <c r="E8089" s="31"/>
      <c r="F8089" s="31"/>
      <c r="G8089" s="9" t="str">
        <f t="shared" si="252"/>
        <v/>
      </c>
      <c r="H8089" s="52" t="str">
        <f t="shared" si="253"/>
        <v/>
      </c>
    </row>
    <row r="8090" spans="1:8">
      <c r="B8090" s="1"/>
      <c r="C8090" s="1"/>
      <c r="D8090" s="31"/>
      <c r="E8090" s="31"/>
      <c r="F8090" s="31"/>
      <c r="G8090" s="9" t="str">
        <f t="shared" si="252"/>
        <v/>
      </c>
      <c r="H8090" s="52" t="str">
        <f t="shared" si="253"/>
        <v/>
      </c>
    </row>
    <row r="8091" spans="1:8">
      <c r="A8091" s="48" t="str">
        <f>('ANNEXURE B &amp; C'!BA$3)</f>
        <v>440522</v>
      </c>
      <c r="B8091" s="1">
        <v>2230000</v>
      </c>
      <c r="C8091" s="1" t="s">
        <v>114</v>
      </c>
      <c r="D8091" s="31"/>
      <c r="E8091" s="31"/>
      <c r="F8091" s="31"/>
      <c r="G8091" s="9" t="str">
        <f t="shared" si="252"/>
        <v/>
      </c>
      <c r="H8091" s="52" t="str">
        <f t="shared" si="253"/>
        <v/>
      </c>
    </row>
    <row r="8092" spans="1:8">
      <c r="A8092" s="48" t="str">
        <f>('ANNEXURE B &amp; C'!BA$3)</f>
        <v>440522</v>
      </c>
      <c r="B8092" s="2">
        <v>2231202</v>
      </c>
      <c r="C8092" s="2" t="s">
        <v>115</v>
      </c>
      <c r="D8092" s="20">
        <v>0</v>
      </c>
      <c r="E8092" s="20">
        <v>0</v>
      </c>
      <c r="F8092" s="38">
        <f>('ANNEXURE B &amp; C'!BA$137)</f>
        <v>0</v>
      </c>
      <c r="G8092" s="9" t="str">
        <f t="shared" si="252"/>
        <v/>
      </c>
      <c r="H8092" s="52" t="str">
        <f t="shared" si="253"/>
        <v/>
      </c>
    </row>
    <row r="8093" spans="1:8">
      <c r="A8093" s="48" t="str">
        <f>('ANNEXURE B &amp; C'!BA$3)</f>
        <v>440522</v>
      </c>
      <c r="B8093" s="2">
        <v>2231900</v>
      </c>
      <c r="C8093" s="2" t="s">
        <v>116</v>
      </c>
      <c r="D8093" s="20">
        <v>0</v>
      </c>
      <c r="E8093" s="20">
        <v>0</v>
      </c>
      <c r="F8093" s="38">
        <f>('ANNEXURE B &amp; C'!BA$138)</f>
        <v>0</v>
      </c>
      <c r="G8093" s="9" t="str">
        <f t="shared" si="252"/>
        <v/>
      </c>
      <c r="H8093" s="52" t="str">
        <f t="shared" si="253"/>
        <v/>
      </c>
    </row>
    <row r="8094" spans="1:8">
      <c r="A8094" s="48" t="str">
        <f>('ANNEXURE B &amp; C'!BA$3)</f>
        <v>440522</v>
      </c>
      <c r="B8094" s="3">
        <v>2239995</v>
      </c>
      <c r="C8094" s="3" t="s">
        <v>117</v>
      </c>
      <c r="D8094" s="39">
        <v>0</v>
      </c>
      <c r="E8094" s="39">
        <v>0</v>
      </c>
      <c r="F8094" s="39">
        <f>SUM(F8092:F8093)</f>
        <v>0</v>
      </c>
      <c r="G8094" s="9" t="str">
        <f t="shared" si="252"/>
        <v/>
      </c>
      <c r="H8094" s="52" t="str">
        <f t="shared" si="253"/>
        <v/>
      </c>
    </row>
    <row r="8095" spans="1:8">
      <c r="B8095" s="1"/>
      <c r="C8095" s="1"/>
      <c r="D8095" s="31"/>
      <c r="E8095" s="31"/>
      <c r="F8095" s="31"/>
      <c r="G8095" s="9" t="str">
        <f t="shared" si="252"/>
        <v/>
      </c>
      <c r="H8095" s="52" t="str">
        <f t="shared" si="253"/>
        <v/>
      </c>
    </row>
    <row r="8096" spans="1:8">
      <c r="A8096" s="48" t="str">
        <f>('ANNEXURE B &amp; C'!BA$3)</f>
        <v>440522</v>
      </c>
      <c r="B8096" s="1">
        <v>2240000</v>
      </c>
      <c r="C8096" s="1" t="s">
        <v>118</v>
      </c>
      <c r="D8096" s="31"/>
      <c r="E8096" s="31"/>
      <c r="F8096" s="31"/>
      <c r="G8096" s="9" t="str">
        <f t="shared" si="252"/>
        <v/>
      </c>
      <c r="H8096" s="52" t="str">
        <f t="shared" si="253"/>
        <v/>
      </c>
    </row>
    <row r="8097" spans="1:8">
      <c r="A8097" s="48" t="str">
        <f>('ANNEXURE B &amp; C'!BA$3)</f>
        <v>440522</v>
      </c>
      <c r="B8097" s="2">
        <v>2240001</v>
      </c>
      <c r="C8097" s="2" t="s">
        <v>119</v>
      </c>
      <c r="D8097" s="20">
        <v>0</v>
      </c>
      <c r="E8097" s="20">
        <v>0</v>
      </c>
      <c r="F8097" s="38">
        <f>('ANNEXURE B &amp; C'!BA$142)</f>
        <v>0</v>
      </c>
      <c r="G8097" s="9" t="str">
        <f t="shared" si="252"/>
        <v/>
      </c>
      <c r="H8097" s="52" t="str">
        <f t="shared" si="253"/>
        <v/>
      </c>
    </row>
    <row r="8098" spans="1:8">
      <c r="A8098" s="48" t="str">
        <f>('ANNEXURE B &amp; C'!BA$3)</f>
        <v>440522</v>
      </c>
      <c r="B8098" s="2">
        <v>2240002</v>
      </c>
      <c r="C8098" s="2" t="s">
        <v>120</v>
      </c>
      <c r="D8098" s="20">
        <v>0</v>
      </c>
      <c r="E8098" s="20">
        <v>0</v>
      </c>
      <c r="F8098" s="38">
        <f>('ANNEXURE B &amp; C'!BA$143)</f>
        <v>0</v>
      </c>
      <c r="G8098" s="9" t="str">
        <f t="shared" si="252"/>
        <v/>
      </c>
      <c r="H8098" s="52" t="str">
        <f t="shared" si="253"/>
        <v/>
      </c>
    </row>
    <row r="8099" spans="1:8">
      <c r="A8099" s="48" t="str">
        <f>('ANNEXURE B &amp; C'!BA$3)</f>
        <v>440522</v>
      </c>
      <c r="B8099" s="2">
        <v>2240400</v>
      </c>
      <c r="C8099" s="2" t="s">
        <v>121</v>
      </c>
      <c r="D8099" s="20">
        <v>0</v>
      </c>
      <c r="E8099" s="20">
        <v>0</v>
      </c>
      <c r="F8099" s="38">
        <f>('ANNEXURE B &amp; C'!BA$144)</f>
        <v>0</v>
      </c>
      <c r="G8099" s="9" t="str">
        <f t="shared" si="252"/>
        <v/>
      </c>
      <c r="H8099" s="52" t="str">
        <f t="shared" si="253"/>
        <v/>
      </c>
    </row>
    <row r="8100" spans="1:8">
      <c r="A8100" s="48" t="str">
        <f>('ANNEXURE B &amp; C'!BA$3)</f>
        <v>440522</v>
      </c>
      <c r="B8100" s="2">
        <v>2240500</v>
      </c>
      <c r="C8100" s="2" t="s">
        <v>122</v>
      </c>
      <c r="D8100" s="20">
        <v>0</v>
      </c>
      <c r="E8100" s="20">
        <v>0</v>
      </c>
      <c r="F8100" s="38">
        <f>('ANNEXURE B &amp; C'!BA$145)</f>
        <v>0</v>
      </c>
      <c r="G8100" s="9" t="str">
        <f t="shared" si="252"/>
        <v/>
      </c>
      <c r="H8100" s="52" t="str">
        <f t="shared" si="253"/>
        <v/>
      </c>
    </row>
    <row r="8101" spans="1:8">
      <c r="A8101" s="48" t="str">
        <f>('ANNEXURE B &amp; C'!BA$3)</f>
        <v>440522</v>
      </c>
      <c r="B8101" s="3">
        <v>2249995</v>
      </c>
      <c r="C8101" s="3" t="s">
        <v>123</v>
      </c>
      <c r="D8101" s="39">
        <v>0</v>
      </c>
      <c r="E8101" s="39">
        <v>0</v>
      </c>
      <c r="F8101" s="39">
        <f>SUM(F8097:F8100)</f>
        <v>0</v>
      </c>
      <c r="G8101" s="9" t="str">
        <f t="shared" si="252"/>
        <v/>
      </c>
      <c r="H8101" s="52" t="str">
        <f t="shared" si="253"/>
        <v/>
      </c>
    </row>
    <row r="8102" spans="1:8">
      <c r="B8102" s="1"/>
      <c r="C8102" s="1"/>
      <c r="D8102" s="31"/>
      <c r="E8102" s="31"/>
      <c r="F8102" s="31"/>
      <c r="G8102" s="9" t="str">
        <f t="shared" si="252"/>
        <v/>
      </c>
      <c r="H8102" s="52" t="str">
        <f t="shared" si="253"/>
        <v/>
      </c>
    </row>
    <row r="8103" spans="1:8">
      <c r="A8103" s="48" t="str">
        <f>('ANNEXURE B &amp; C'!BA$3)</f>
        <v>440522</v>
      </c>
      <c r="B8103" s="1">
        <v>2260000</v>
      </c>
      <c r="C8103" s="1" t="s">
        <v>124</v>
      </c>
      <c r="D8103" s="31"/>
      <c r="E8103" s="31"/>
      <c r="F8103" s="31"/>
      <c r="G8103" s="9" t="str">
        <f t="shared" si="252"/>
        <v/>
      </c>
      <c r="H8103" s="52" t="str">
        <f t="shared" si="253"/>
        <v/>
      </c>
    </row>
    <row r="8104" spans="1:8">
      <c r="A8104" s="48" t="str">
        <f>('ANNEXURE B &amp; C'!BA$3)</f>
        <v>440522</v>
      </c>
      <c r="B8104" s="2">
        <v>2260806</v>
      </c>
      <c r="C8104" s="2" t="s">
        <v>125</v>
      </c>
      <c r="D8104" s="20">
        <v>0</v>
      </c>
      <c r="E8104" s="20">
        <v>0</v>
      </c>
      <c r="F8104" s="38">
        <f>('ANNEXURE B &amp; C'!BA$149)</f>
        <v>0</v>
      </c>
      <c r="G8104" s="9" t="str">
        <f t="shared" si="252"/>
        <v/>
      </c>
      <c r="H8104" s="52" t="str">
        <f t="shared" si="253"/>
        <v/>
      </c>
    </row>
    <row r="8105" spans="1:8">
      <c r="A8105" s="48" t="str">
        <f>('ANNEXURE B &amp; C'!BA$3)</f>
        <v>440522</v>
      </c>
      <c r="B8105" s="2">
        <v>2260808</v>
      </c>
      <c r="C8105" s="2" t="s">
        <v>126</v>
      </c>
      <c r="D8105" s="20">
        <v>0</v>
      </c>
      <c r="E8105" s="20">
        <v>0</v>
      </c>
      <c r="F8105" s="38">
        <f>('ANNEXURE B &amp; C'!BA$150)</f>
        <v>0</v>
      </c>
      <c r="G8105" s="9" t="str">
        <f t="shared" si="252"/>
        <v/>
      </c>
      <c r="H8105" s="52" t="str">
        <f t="shared" si="253"/>
        <v/>
      </c>
    </row>
    <row r="8106" spans="1:8">
      <c r="A8106" s="48" t="str">
        <f>('ANNEXURE B &amp; C'!BA$3)</f>
        <v>440522</v>
      </c>
      <c r="B8106" s="2">
        <v>2260810</v>
      </c>
      <c r="C8106" s="2" t="s">
        <v>127</v>
      </c>
      <c r="D8106" s="20">
        <v>0</v>
      </c>
      <c r="E8106" s="20">
        <v>0</v>
      </c>
      <c r="F8106" s="38">
        <f>('ANNEXURE B &amp; C'!BA$151)</f>
        <v>0</v>
      </c>
      <c r="G8106" s="9" t="str">
        <f t="shared" si="252"/>
        <v/>
      </c>
      <c r="H8106" s="52" t="str">
        <f t="shared" si="253"/>
        <v/>
      </c>
    </row>
    <row r="8107" spans="1:8">
      <c r="A8107" s="48" t="str">
        <f>('ANNEXURE B &amp; C'!BA$3)</f>
        <v>440522</v>
      </c>
      <c r="B8107" s="3">
        <v>2269995</v>
      </c>
      <c r="C8107" s="3" t="s">
        <v>128</v>
      </c>
      <c r="D8107" s="39">
        <v>0</v>
      </c>
      <c r="E8107" s="39">
        <v>0</v>
      </c>
      <c r="F8107" s="39">
        <f>SUM(F8104:F8106)</f>
        <v>0</v>
      </c>
      <c r="G8107" s="9" t="str">
        <f t="shared" si="252"/>
        <v/>
      </c>
      <c r="H8107" s="52" t="str">
        <f t="shared" si="253"/>
        <v/>
      </c>
    </row>
    <row r="8108" spans="1:8">
      <c r="B8108" s="1"/>
      <c r="C8108" s="1"/>
      <c r="D8108" s="31"/>
      <c r="E8108" s="31"/>
      <c r="F8108" s="31"/>
      <c r="G8108" s="9" t="str">
        <f t="shared" si="252"/>
        <v/>
      </c>
      <c r="H8108" s="52" t="str">
        <f t="shared" si="253"/>
        <v/>
      </c>
    </row>
    <row r="8109" spans="1:8">
      <c r="A8109" s="48" t="str">
        <f>('ANNEXURE B &amp; C'!BA$3)</f>
        <v>440522</v>
      </c>
      <c r="B8109" s="1">
        <v>2270000</v>
      </c>
      <c r="C8109" s="1" t="s">
        <v>129</v>
      </c>
      <c r="D8109" s="31"/>
      <c r="E8109" s="31"/>
      <c r="F8109" s="31"/>
      <c r="G8109" s="9" t="str">
        <f t="shared" si="252"/>
        <v/>
      </c>
      <c r="H8109" s="52" t="str">
        <f t="shared" si="253"/>
        <v/>
      </c>
    </row>
    <row r="8110" spans="1:8">
      <c r="A8110" s="48" t="str">
        <f>('ANNEXURE B &amp; C'!BA$3)</f>
        <v>440522</v>
      </c>
      <c r="B8110" s="2">
        <v>2271701</v>
      </c>
      <c r="C8110" s="2" t="s">
        <v>130</v>
      </c>
      <c r="D8110" s="20">
        <v>0</v>
      </c>
      <c r="E8110" s="20">
        <v>0</v>
      </c>
      <c r="F8110" s="38">
        <f>('ANNEXURE B &amp; C'!BA$155)</f>
        <v>0</v>
      </c>
      <c r="G8110" s="9" t="str">
        <f t="shared" si="252"/>
        <v/>
      </c>
      <c r="H8110" s="52" t="str">
        <f t="shared" si="253"/>
        <v/>
      </c>
    </row>
    <row r="8111" spans="1:8">
      <c r="A8111" s="48" t="str">
        <f>('ANNEXURE B &amp; C'!BA$3)</f>
        <v>440522</v>
      </c>
      <c r="B8111" s="2">
        <v>2271702</v>
      </c>
      <c r="C8111" s="2" t="s">
        <v>131</v>
      </c>
      <c r="D8111" s="20">
        <v>0</v>
      </c>
      <c r="E8111" s="20">
        <v>0</v>
      </c>
      <c r="F8111" s="38">
        <f>('ANNEXURE B &amp; C'!BA$156)</f>
        <v>0</v>
      </c>
      <c r="G8111" s="9" t="str">
        <f t="shared" si="252"/>
        <v/>
      </c>
      <c r="H8111" s="52" t="str">
        <f t="shared" si="253"/>
        <v/>
      </c>
    </row>
    <row r="8112" spans="1:8">
      <c r="A8112" s="48" t="str">
        <f>('ANNEXURE B &amp; C'!BA$3)</f>
        <v>440522</v>
      </c>
      <c r="B8112" s="2">
        <v>2271703</v>
      </c>
      <c r="C8112" s="2" t="s">
        <v>132</v>
      </c>
      <c r="D8112" s="20">
        <v>0</v>
      </c>
      <c r="E8112" s="20">
        <v>0</v>
      </c>
      <c r="F8112" s="38">
        <f>('ANNEXURE B &amp; C'!BA$157)</f>
        <v>0</v>
      </c>
      <c r="G8112" s="9" t="str">
        <f t="shared" si="252"/>
        <v/>
      </c>
      <c r="H8112" s="52" t="str">
        <f t="shared" si="253"/>
        <v/>
      </c>
    </row>
    <row r="8113" spans="1:8">
      <c r="A8113" s="48" t="str">
        <f>('ANNEXURE B &amp; C'!BA$3)</f>
        <v>440522</v>
      </c>
      <c r="B8113" s="2">
        <v>2271704</v>
      </c>
      <c r="C8113" s="2" t="s">
        <v>133</v>
      </c>
      <c r="D8113" s="20">
        <v>0</v>
      </c>
      <c r="E8113" s="20">
        <v>0</v>
      </c>
      <c r="F8113" s="38">
        <f>('ANNEXURE B &amp; C'!BA$158)</f>
        <v>0</v>
      </c>
      <c r="G8113" s="9" t="str">
        <f t="shared" si="252"/>
        <v/>
      </c>
      <c r="H8113" s="52" t="str">
        <f t="shared" si="253"/>
        <v/>
      </c>
    </row>
    <row r="8114" spans="1:8">
      <c r="A8114" s="48" t="str">
        <f>('ANNEXURE B &amp; C'!BA$3)</f>
        <v>440522</v>
      </c>
      <c r="B8114" s="3">
        <v>2279995</v>
      </c>
      <c r="C8114" s="3" t="s">
        <v>134</v>
      </c>
      <c r="D8114" s="35">
        <v>0</v>
      </c>
      <c r="E8114" s="35">
        <v>0</v>
      </c>
      <c r="F8114" s="35">
        <f>SUM(F8110:F8113)</f>
        <v>0</v>
      </c>
      <c r="G8114" s="9" t="str">
        <f t="shared" si="252"/>
        <v/>
      </c>
      <c r="H8114" s="52" t="str">
        <f t="shared" si="253"/>
        <v/>
      </c>
    </row>
    <row r="8115" spans="1:8">
      <c r="B8115" s="1"/>
      <c r="C8115" s="1"/>
      <c r="D8115" s="31"/>
      <c r="E8115" s="31"/>
      <c r="F8115" s="31"/>
      <c r="G8115" s="9" t="str">
        <f t="shared" si="252"/>
        <v/>
      </c>
      <c r="H8115" s="52" t="str">
        <f t="shared" si="253"/>
        <v/>
      </c>
    </row>
    <row r="8116" spans="1:8">
      <c r="A8116" s="48" t="str">
        <f>('ANNEXURE B &amp; C'!BA$3)</f>
        <v>440522</v>
      </c>
      <c r="B8116" s="1">
        <v>2280000</v>
      </c>
      <c r="C8116" s="1" t="s">
        <v>135</v>
      </c>
      <c r="D8116" s="31"/>
      <c r="E8116" s="31"/>
      <c r="F8116" s="31"/>
      <c r="G8116" s="9" t="str">
        <f t="shared" si="252"/>
        <v/>
      </c>
      <c r="H8116" s="52" t="str">
        <f t="shared" si="253"/>
        <v/>
      </c>
    </row>
    <row r="8117" spans="1:8">
      <c r="A8117" s="48" t="str">
        <f>('ANNEXURE B &amp; C'!BA$3)</f>
        <v>440522</v>
      </c>
      <c r="B8117" s="2">
        <v>2280001</v>
      </c>
      <c r="C8117" s="2" t="s">
        <v>136</v>
      </c>
      <c r="D8117" s="20">
        <v>0</v>
      </c>
      <c r="E8117" s="20">
        <v>0</v>
      </c>
      <c r="F8117" s="38">
        <f>('ANNEXURE B &amp; C'!BA$162)</f>
        <v>0</v>
      </c>
      <c r="G8117" s="9" t="str">
        <f t="shared" si="252"/>
        <v/>
      </c>
      <c r="H8117" s="52" t="str">
        <f t="shared" si="253"/>
        <v/>
      </c>
    </row>
    <row r="8118" spans="1:8">
      <c r="A8118" s="48" t="str">
        <f>('ANNEXURE B &amp; C'!BA$3)</f>
        <v>440522</v>
      </c>
      <c r="B8118" s="2">
        <v>2280002</v>
      </c>
      <c r="C8118" s="2" t="s">
        <v>137</v>
      </c>
      <c r="D8118" s="20">
        <v>0</v>
      </c>
      <c r="E8118" s="20">
        <v>0</v>
      </c>
      <c r="F8118" s="38">
        <f>('ANNEXURE B &amp; C'!BA$163)</f>
        <v>0</v>
      </c>
      <c r="G8118" s="9" t="str">
        <f t="shared" si="252"/>
        <v/>
      </c>
      <c r="H8118" s="52" t="str">
        <f t="shared" si="253"/>
        <v/>
      </c>
    </row>
    <row r="8119" spans="1:8">
      <c r="A8119" s="48" t="str">
        <f>('ANNEXURE B &amp; C'!BA$3)</f>
        <v>440522</v>
      </c>
      <c r="B8119" s="3">
        <v>2289995</v>
      </c>
      <c r="C8119" s="3" t="s">
        <v>138</v>
      </c>
      <c r="D8119" s="39">
        <v>0</v>
      </c>
      <c r="E8119" s="39">
        <v>0</v>
      </c>
      <c r="F8119" s="39">
        <f>SUM(F8117:F8118)</f>
        <v>0</v>
      </c>
      <c r="G8119" s="9" t="str">
        <f t="shared" si="252"/>
        <v/>
      </c>
      <c r="H8119" s="52" t="str">
        <f t="shared" si="253"/>
        <v/>
      </c>
    </row>
    <row r="8120" spans="1:8">
      <c r="B8120" s="1"/>
      <c r="C8120" s="1"/>
      <c r="D8120" s="31"/>
      <c r="E8120" s="31"/>
      <c r="F8120" s="31"/>
      <c r="G8120" s="9" t="str">
        <f t="shared" si="252"/>
        <v/>
      </c>
      <c r="H8120" s="52" t="str">
        <f t="shared" si="253"/>
        <v/>
      </c>
    </row>
    <row r="8121" spans="1:8">
      <c r="A8121" s="48" t="str">
        <f>('ANNEXURE B &amp; C'!BA$3)</f>
        <v>440522</v>
      </c>
      <c r="B8121" s="1">
        <v>2300000</v>
      </c>
      <c r="C8121" s="1" t="s">
        <v>139</v>
      </c>
      <c r="D8121" s="31"/>
      <c r="E8121" s="31"/>
      <c r="F8121" s="31"/>
      <c r="G8121" s="9" t="str">
        <f t="shared" si="252"/>
        <v/>
      </c>
      <c r="H8121" s="52" t="str">
        <f t="shared" si="253"/>
        <v/>
      </c>
    </row>
    <row r="8122" spans="1:8">
      <c r="A8122" s="48" t="str">
        <f>('ANNEXURE B &amp; C'!BA$3)</f>
        <v>440522</v>
      </c>
      <c r="B8122" s="2">
        <v>2300001</v>
      </c>
      <c r="C8122" s="2" t="s">
        <v>140</v>
      </c>
      <c r="D8122" s="20">
        <v>0</v>
      </c>
      <c r="E8122" s="20">
        <v>0</v>
      </c>
      <c r="F8122" s="38">
        <f>('ANNEXURE B &amp; C'!BA$167)</f>
        <v>0</v>
      </c>
      <c r="G8122" s="9" t="str">
        <f t="shared" si="252"/>
        <v/>
      </c>
      <c r="H8122" s="52" t="str">
        <f t="shared" si="253"/>
        <v/>
      </c>
    </row>
    <row r="8123" spans="1:8">
      <c r="A8123" s="48" t="str">
        <f>('ANNEXURE B &amp; C'!BA$3)</f>
        <v>440522</v>
      </c>
      <c r="B8123" s="2">
        <v>2300002</v>
      </c>
      <c r="C8123" s="2" t="s">
        <v>141</v>
      </c>
      <c r="D8123" s="20">
        <v>0</v>
      </c>
      <c r="E8123" s="20">
        <v>0</v>
      </c>
      <c r="F8123" s="38">
        <f>('ANNEXURE B &amp; C'!BA$168)</f>
        <v>0</v>
      </c>
      <c r="G8123" s="9" t="str">
        <f t="shared" si="252"/>
        <v/>
      </c>
      <c r="H8123" s="52" t="str">
        <f t="shared" si="253"/>
        <v/>
      </c>
    </row>
    <row r="8124" spans="1:8">
      <c r="A8124" s="48" t="str">
        <f>('ANNEXURE B &amp; C'!BA$3)</f>
        <v>440522</v>
      </c>
      <c r="B8124" s="2">
        <v>2300003</v>
      </c>
      <c r="C8124" s="2" t="s">
        <v>142</v>
      </c>
      <c r="D8124" s="20">
        <v>0</v>
      </c>
      <c r="E8124" s="20">
        <v>0</v>
      </c>
      <c r="F8124" s="38">
        <f>('ANNEXURE B &amp; C'!BA$169)</f>
        <v>0</v>
      </c>
      <c r="G8124" s="9" t="str">
        <f t="shared" si="252"/>
        <v/>
      </c>
      <c r="H8124" s="52" t="str">
        <f t="shared" si="253"/>
        <v/>
      </c>
    </row>
    <row r="8125" spans="1:8">
      <c r="A8125" s="48" t="str">
        <f>('ANNEXURE B &amp; C'!BA$3)</f>
        <v>440522</v>
      </c>
      <c r="B8125" s="2">
        <v>2300204</v>
      </c>
      <c r="C8125" s="2" t="s">
        <v>143</v>
      </c>
      <c r="D8125" s="20">
        <v>0</v>
      </c>
      <c r="E8125" s="20">
        <v>0</v>
      </c>
      <c r="F8125" s="38">
        <f>('ANNEXURE B &amp; C'!BA$170)</f>
        <v>0</v>
      </c>
      <c r="G8125" s="9" t="str">
        <f t="shared" si="252"/>
        <v/>
      </c>
      <c r="H8125" s="52" t="str">
        <f t="shared" si="253"/>
        <v/>
      </c>
    </row>
    <row r="8126" spans="1:8">
      <c r="A8126" s="48" t="str">
        <f>('ANNEXURE B &amp; C'!BA$3)</f>
        <v>440522</v>
      </c>
      <c r="B8126" s="2">
        <v>2300800</v>
      </c>
      <c r="C8126" s="2" t="s">
        <v>144</v>
      </c>
      <c r="D8126" s="20">
        <v>0</v>
      </c>
      <c r="E8126" s="20">
        <v>0</v>
      </c>
      <c r="F8126" s="38">
        <f>('ANNEXURE B &amp; C'!BA$171)</f>
        <v>0</v>
      </c>
      <c r="G8126" s="9" t="str">
        <f t="shared" si="252"/>
        <v/>
      </c>
      <c r="H8126" s="52" t="str">
        <f t="shared" si="253"/>
        <v/>
      </c>
    </row>
    <row r="8127" spans="1:8">
      <c r="A8127" s="48" t="str">
        <f>('ANNEXURE B &amp; C'!BA$3)</f>
        <v>440522</v>
      </c>
      <c r="B8127" s="2">
        <v>2300801</v>
      </c>
      <c r="C8127" s="2" t="s">
        <v>145</v>
      </c>
      <c r="D8127" s="20">
        <v>0</v>
      </c>
      <c r="E8127" s="20">
        <v>0</v>
      </c>
      <c r="F8127" s="38">
        <f>('ANNEXURE B &amp; C'!BA$172)</f>
        <v>0</v>
      </c>
      <c r="G8127" s="9" t="str">
        <f t="shared" si="252"/>
        <v/>
      </c>
      <c r="H8127" s="52" t="str">
        <f t="shared" si="253"/>
        <v/>
      </c>
    </row>
    <row r="8128" spans="1:8">
      <c r="A8128" s="48" t="str">
        <f>('ANNEXURE B &amp; C'!BA$3)</f>
        <v>440522</v>
      </c>
      <c r="B8128" s="2">
        <v>2300803</v>
      </c>
      <c r="C8128" s="2" t="s">
        <v>146</v>
      </c>
      <c r="D8128" s="20">
        <v>0</v>
      </c>
      <c r="E8128" s="20">
        <v>0</v>
      </c>
      <c r="F8128" s="38">
        <f>('ANNEXURE B &amp; C'!BA$173)</f>
        <v>0</v>
      </c>
      <c r="G8128" s="9" t="str">
        <f t="shared" si="252"/>
        <v/>
      </c>
      <c r="H8128" s="52" t="str">
        <f t="shared" si="253"/>
        <v/>
      </c>
    </row>
    <row r="8129" spans="1:8">
      <c r="A8129" s="48" t="str">
        <f>('ANNEXURE B &amp; C'!BA$3)</f>
        <v>440522</v>
      </c>
      <c r="B8129" s="2">
        <v>2301503</v>
      </c>
      <c r="C8129" s="2" t="s">
        <v>147</v>
      </c>
      <c r="D8129" s="20">
        <v>0</v>
      </c>
      <c r="E8129" s="20">
        <v>0</v>
      </c>
      <c r="F8129" s="38">
        <f>('ANNEXURE B &amp; C'!BA$174)</f>
        <v>0</v>
      </c>
      <c r="G8129" s="9" t="str">
        <f t="shared" si="252"/>
        <v/>
      </c>
      <c r="H8129" s="52" t="str">
        <f t="shared" si="253"/>
        <v/>
      </c>
    </row>
    <row r="8130" spans="1:8">
      <c r="A8130" s="48" t="str">
        <f>('ANNEXURE B &amp; C'!BA$3)</f>
        <v>440522</v>
      </c>
      <c r="B8130" s="2">
        <v>2301802</v>
      </c>
      <c r="C8130" s="2" t="s">
        <v>148</v>
      </c>
      <c r="D8130" s="20">
        <v>0</v>
      </c>
      <c r="E8130" s="20">
        <v>0</v>
      </c>
      <c r="F8130" s="38">
        <f>('ANNEXURE B &amp; C'!BA$175)</f>
        <v>0</v>
      </c>
      <c r="G8130" s="9" t="str">
        <f t="shared" si="252"/>
        <v/>
      </c>
      <c r="H8130" s="52" t="str">
        <f t="shared" si="253"/>
        <v/>
      </c>
    </row>
    <row r="8131" spans="1:8">
      <c r="A8131" s="48" t="str">
        <f>('ANNEXURE B &amp; C'!BA$3)</f>
        <v>440522</v>
      </c>
      <c r="B8131" s="2">
        <v>2301803</v>
      </c>
      <c r="C8131" s="2" t="s">
        <v>149</v>
      </c>
      <c r="D8131" s="20">
        <v>0</v>
      </c>
      <c r="E8131" s="20">
        <v>0</v>
      </c>
      <c r="F8131" s="38">
        <f>('ANNEXURE B &amp; C'!BA$176)</f>
        <v>0</v>
      </c>
      <c r="G8131" s="9" t="str">
        <f t="shared" si="252"/>
        <v/>
      </c>
      <c r="H8131" s="52" t="str">
        <f t="shared" si="253"/>
        <v/>
      </c>
    </row>
    <row r="8132" spans="1:8">
      <c r="A8132" s="48" t="str">
        <f>('ANNEXURE B &amp; C'!BA$3)</f>
        <v>440522</v>
      </c>
      <c r="B8132" s="2">
        <v>2301900</v>
      </c>
      <c r="C8132" s="2" t="s">
        <v>150</v>
      </c>
      <c r="D8132" s="20">
        <v>0</v>
      </c>
      <c r="E8132" s="20">
        <v>0</v>
      </c>
      <c r="F8132" s="38">
        <f>('ANNEXURE B &amp; C'!BA$177)</f>
        <v>0</v>
      </c>
      <c r="G8132" s="9" t="str">
        <f t="shared" si="252"/>
        <v/>
      </c>
      <c r="H8132" s="52" t="str">
        <f t="shared" si="253"/>
        <v/>
      </c>
    </row>
    <row r="8133" spans="1:8">
      <c r="A8133" s="48" t="str">
        <f>('ANNEXURE B &amp; C'!BA$3)</f>
        <v>440522</v>
      </c>
      <c r="B8133" s="2">
        <v>2301901</v>
      </c>
      <c r="C8133" s="2" t="s">
        <v>151</v>
      </c>
      <c r="D8133" s="20">
        <v>0</v>
      </c>
      <c r="E8133" s="20">
        <v>0</v>
      </c>
      <c r="F8133" s="38">
        <f>('ANNEXURE B &amp; C'!BA$178)</f>
        <v>0</v>
      </c>
      <c r="G8133" s="9" t="str">
        <f t="shared" si="252"/>
        <v/>
      </c>
      <c r="H8133" s="52" t="str">
        <f t="shared" si="253"/>
        <v/>
      </c>
    </row>
    <row r="8134" spans="1:8">
      <c r="A8134" s="48" t="str">
        <f>('ANNEXURE B &amp; C'!BA$3)</f>
        <v>440522</v>
      </c>
      <c r="B8134" s="3">
        <v>2309995</v>
      </c>
      <c r="C8134" s="3" t="s">
        <v>152</v>
      </c>
      <c r="D8134" s="39">
        <v>0</v>
      </c>
      <c r="E8134" s="39">
        <v>0</v>
      </c>
      <c r="F8134" s="39">
        <f>SUM(F8122:F8133)</f>
        <v>0</v>
      </c>
      <c r="G8134" s="9" t="str">
        <f t="shared" si="252"/>
        <v/>
      </c>
      <c r="H8134" s="52" t="str">
        <f t="shared" si="253"/>
        <v/>
      </c>
    </row>
    <row r="8135" spans="1:8">
      <c r="B8135" s="1"/>
      <c r="C8135" s="1"/>
      <c r="D8135" s="31"/>
      <c r="E8135" s="31"/>
      <c r="F8135" s="31"/>
      <c r="G8135" s="9" t="str">
        <f t="shared" si="252"/>
        <v/>
      </c>
      <c r="H8135" s="52" t="str">
        <f t="shared" si="253"/>
        <v/>
      </c>
    </row>
    <row r="8136" spans="1:8" ht="15.75" thickBot="1">
      <c r="A8136" s="48" t="str">
        <f>('ANNEXURE B &amp; C'!BA$3)</f>
        <v>440522</v>
      </c>
      <c r="B8136" s="4">
        <v>2359997</v>
      </c>
      <c r="C8136" s="4" t="s">
        <v>153</v>
      </c>
      <c r="D8136" s="40">
        <v>0</v>
      </c>
      <c r="E8136" s="40">
        <v>0</v>
      </c>
      <c r="F8136" s="40">
        <f>SUM(F8134+F8119+F8114+F8107+F8101+F8094)</f>
        <v>0</v>
      </c>
      <c r="G8136" s="9" t="str">
        <f t="shared" si="252"/>
        <v/>
      </c>
      <c r="H8136" s="52" t="str">
        <f t="shared" si="253"/>
        <v/>
      </c>
    </row>
    <row r="8137" spans="1:8" ht="15.75" thickTop="1">
      <c r="B8137" s="1"/>
      <c r="C8137" s="1"/>
      <c r="D8137" s="31"/>
      <c r="E8137" s="31"/>
      <c r="F8137" s="31"/>
      <c r="G8137" s="9" t="str">
        <f t="shared" si="252"/>
        <v/>
      </c>
      <c r="H8137" s="52" t="str">
        <f t="shared" si="253"/>
        <v/>
      </c>
    </row>
    <row r="8138" spans="1:8" ht="15.75" thickBot="1">
      <c r="A8138" s="48" t="str">
        <f>('ANNEXURE B &amp; C'!BA$3)</f>
        <v>440522</v>
      </c>
      <c r="B8138" s="5">
        <v>2379995</v>
      </c>
      <c r="C8138" s="5" t="s">
        <v>154</v>
      </c>
      <c r="D8138" s="41">
        <v>0</v>
      </c>
      <c r="E8138" s="41">
        <v>0</v>
      </c>
      <c r="F8138" s="41">
        <f>SUM(F8136)</f>
        <v>0</v>
      </c>
      <c r="G8138" s="9" t="str">
        <f t="shared" ref="G8138:G8201" si="254">IF(E8138&lt;0.01,"",IF(E8138&gt;F8138,"BUDGET ERROR - INSUFICIENT",""))</f>
        <v/>
      </c>
      <c r="H8138" s="52" t="str">
        <f t="shared" ref="H8138:H8201" si="255">IF(F8138&lt;0.1,"",IF(D8138=0,"NO ORIGINAL BUDGET",(F8138-D8138)/D8138))</f>
        <v/>
      </c>
    </row>
    <row r="8139" spans="1:8">
      <c r="B8139" s="1"/>
      <c r="C8139" s="1"/>
      <c r="D8139" s="31"/>
      <c r="E8139" s="31"/>
      <c r="F8139" s="31"/>
      <c r="G8139" s="9" t="str">
        <f t="shared" si="254"/>
        <v/>
      </c>
      <c r="H8139" s="52" t="str">
        <f t="shared" si="255"/>
        <v/>
      </c>
    </row>
    <row r="8140" spans="1:8" ht="15.75" thickBot="1">
      <c r="A8140" s="48" t="str">
        <f>('ANNEXURE B &amp; C'!BA$3)</f>
        <v>440522</v>
      </c>
      <c r="B8140" s="5">
        <v>2459998</v>
      </c>
      <c r="C8140" s="5" t="s">
        <v>155</v>
      </c>
      <c r="D8140" s="41">
        <v>0</v>
      </c>
      <c r="E8140" s="41">
        <v>0</v>
      </c>
      <c r="F8140" s="41">
        <f>SUM(F8138)</f>
        <v>0</v>
      </c>
      <c r="G8140" s="9" t="str">
        <f t="shared" si="254"/>
        <v/>
      </c>
      <c r="H8140" s="52" t="str">
        <f t="shared" si="255"/>
        <v/>
      </c>
    </row>
    <row r="8141" spans="1:8">
      <c r="B8141" s="1"/>
      <c r="C8141" s="1"/>
      <c r="D8141" s="31"/>
      <c r="E8141" s="31"/>
      <c r="F8141" s="31"/>
      <c r="G8141" s="9" t="str">
        <f t="shared" si="254"/>
        <v/>
      </c>
      <c r="H8141" s="52" t="str">
        <f t="shared" si="255"/>
        <v/>
      </c>
    </row>
    <row r="8142" spans="1:8">
      <c r="A8142" s="48" t="str">
        <f>('ANNEXURE B &amp; C'!BA$3)</f>
        <v>440522</v>
      </c>
      <c r="B8142" s="1">
        <v>3010000</v>
      </c>
      <c r="C8142" s="1" t="s">
        <v>156</v>
      </c>
      <c r="D8142" s="31"/>
      <c r="E8142" s="31"/>
      <c r="F8142" s="31"/>
      <c r="G8142" s="9" t="str">
        <f t="shared" si="254"/>
        <v/>
      </c>
      <c r="H8142" s="52" t="str">
        <f t="shared" si="255"/>
        <v/>
      </c>
    </row>
    <row r="8143" spans="1:8">
      <c r="A8143" s="48" t="str">
        <f>('ANNEXURE B &amp; C'!BA$3)</f>
        <v>440522</v>
      </c>
      <c r="B8143" s="2">
        <v>3010001</v>
      </c>
      <c r="C8143" s="2" t="s">
        <v>112</v>
      </c>
      <c r="D8143" s="38">
        <v>264996</v>
      </c>
      <c r="E8143" s="38">
        <v>53936.73</v>
      </c>
      <c r="F8143" s="38">
        <f>('ANNEXURE B &amp; C'!BA$188)</f>
        <v>623369</v>
      </c>
      <c r="G8143" s="9" t="str">
        <f t="shared" si="254"/>
        <v/>
      </c>
      <c r="H8143" s="52">
        <f t="shared" si="255"/>
        <v>1.352371356548778</v>
      </c>
    </row>
    <row r="8144" spans="1:8">
      <c r="A8144" s="48" t="str">
        <f>('ANNEXURE B &amp; C'!BA$3)</f>
        <v>440522</v>
      </c>
      <c r="B8144" s="2">
        <v>3010002</v>
      </c>
      <c r="C8144" s="2" t="s">
        <v>155</v>
      </c>
      <c r="D8144" s="38">
        <v>0</v>
      </c>
      <c r="E8144" s="38">
        <v>0</v>
      </c>
      <c r="F8144" s="38">
        <f>('ANNEXURE B &amp; C'!BA$189)</f>
        <v>0</v>
      </c>
      <c r="G8144" s="9" t="str">
        <f t="shared" si="254"/>
        <v/>
      </c>
      <c r="H8144" s="52" t="str">
        <f t="shared" si="255"/>
        <v/>
      </c>
    </row>
    <row r="8145" spans="1:8">
      <c r="A8145" s="48" t="str">
        <f>('ANNEXURE B &amp; C'!BA$3)</f>
        <v>440522</v>
      </c>
      <c r="B8145" s="2"/>
      <c r="C8145" s="1" t="s">
        <v>338</v>
      </c>
      <c r="D8145" s="39"/>
      <c r="E8145" s="39"/>
      <c r="F8145" s="39">
        <f>('ANNEXURE B &amp; C'!BA$190)</f>
        <v>0</v>
      </c>
      <c r="G8145" s="9" t="str">
        <f t="shared" si="254"/>
        <v/>
      </c>
      <c r="H8145" s="52" t="str">
        <f t="shared" si="255"/>
        <v/>
      </c>
    </row>
    <row r="8146" spans="1:8" ht="15.75" thickBot="1">
      <c r="A8146" s="48" t="str">
        <f>('ANNEXURE B &amp; C'!BA$3)</f>
        <v>440522</v>
      </c>
      <c r="B8146" s="5">
        <v>3019995</v>
      </c>
      <c r="C8146" s="5" t="s">
        <v>339</v>
      </c>
      <c r="D8146" s="37">
        <v>264996</v>
      </c>
      <c r="E8146" s="37">
        <v>53936.73</v>
      </c>
      <c r="F8146" s="37">
        <f>('ANNEXURE B &amp; C'!BA$191)</f>
        <v>623369</v>
      </c>
      <c r="G8146" s="9" t="str">
        <f t="shared" si="254"/>
        <v/>
      </c>
      <c r="H8146" s="52">
        <f t="shared" si="255"/>
        <v>1.352371356548778</v>
      </c>
    </row>
    <row r="8147" spans="1:8">
      <c r="B8147" s="1"/>
      <c r="C8147" s="1"/>
      <c r="D8147" s="31"/>
      <c r="E8147" s="31"/>
      <c r="F8147" s="31"/>
      <c r="G8147" s="9" t="str">
        <f t="shared" si="254"/>
        <v/>
      </c>
      <c r="H8147" s="52" t="str">
        <f t="shared" si="255"/>
        <v/>
      </c>
    </row>
    <row r="8148" spans="1:8">
      <c r="A8148" s="48" t="str">
        <f>('ANNEXURE B &amp; C'!BA$3)</f>
        <v>440522</v>
      </c>
      <c r="B8148" s="1">
        <v>4030000</v>
      </c>
      <c r="C8148" s="1" t="s">
        <v>157</v>
      </c>
      <c r="D8148" s="31"/>
      <c r="E8148" s="31"/>
      <c r="F8148" s="31"/>
      <c r="G8148" s="9" t="str">
        <f t="shared" si="254"/>
        <v/>
      </c>
      <c r="H8148" s="52" t="str">
        <f t="shared" si="255"/>
        <v/>
      </c>
    </row>
    <row r="8149" spans="1:8">
      <c r="A8149" s="48" t="str">
        <f>('ANNEXURE B &amp; C'!BA$3)</f>
        <v>440522</v>
      </c>
      <c r="B8149" s="2">
        <v>4030001</v>
      </c>
      <c r="C8149" s="2" t="s">
        <v>158</v>
      </c>
      <c r="D8149" s="20">
        <v>0</v>
      </c>
      <c r="E8149" s="20">
        <v>0</v>
      </c>
      <c r="F8149" s="38">
        <f>('ANNEXURE B &amp; C'!BA$194)</f>
        <v>0</v>
      </c>
      <c r="G8149" s="9" t="str">
        <f t="shared" si="254"/>
        <v/>
      </c>
      <c r="H8149" s="52" t="str">
        <f t="shared" si="255"/>
        <v/>
      </c>
    </row>
    <row r="8150" spans="1:8">
      <c r="A8150" s="48" t="str">
        <f>('ANNEXURE B &amp; C'!BA$3)</f>
        <v>440522</v>
      </c>
      <c r="B8150" s="2">
        <v>4030002</v>
      </c>
      <c r="C8150" s="2" t="s">
        <v>159</v>
      </c>
      <c r="D8150" s="20">
        <v>0</v>
      </c>
      <c r="E8150" s="20">
        <v>0</v>
      </c>
      <c r="F8150" s="38">
        <f>('ANNEXURE B &amp; C'!BA$195)</f>
        <v>0</v>
      </c>
      <c r="G8150" s="9" t="str">
        <f t="shared" si="254"/>
        <v/>
      </c>
      <c r="H8150" s="52" t="str">
        <f t="shared" si="255"/>
        <v/>
      </c>
    </row>
    <row r="8151" spans="1:8">
      <c r="A8151" s="48" t="str">
        <f>('ANNEXURE B &amp; C'!BA$3)</f>
        <v>440522</v>
      </c>
      <c r="B8151" s="2">
        <v>4030003</v>
      </c>
      <c r="C8151" s="2" t="s">
        <v>160</v>
      </c>
      <c r="D8151" s="20">
        <v>0</v>
      </c>
      <c r="E8151" s="20">
        <v>0</v>
      </c>
      <c r="F8151" s="38">
        <f>('ANNEXURE B &amp; C'!BA$196)</f>
        <v>0</v>
      </c>
      <c r="G8151" s="9" t="str">
        <f t="shared" si="254"/>
        <v/>
      </c>
      <c r="H8151" s="52" t="str">
        <f t="shared" si="255"/>
        <v/>
      </c>
    </row>
    <row r="8152" spans="1:8">
      <c r="A8152" s="48" t="str">
        <f>('ANNEXURE B &amp; C'!BA$3)</f>
        <v>440522</v>
      </c>
      <c r="B8152" s="2">
        <v>4030004</v>
      </c>
      <c r="C8152" s="2" t="s">
        <v>161</v>
      </c>
      <c r="D8152" s="20">
        <v>0</v>
      </c>
      <c r="E8152" s="20">
        <v>0</v>
      </c>
      <c r="F8152" s="38">
        <f>('ANNEXURE B &amp; C'!BA$197)</f>
        <v>0</v>
      </c>
      <c r="G8152" s="9" t="str">
        <f t="shared" si="254"/>
        <v/>
      </c>
      <c r="H8152" s="52" t="str">
        <f t="shared" si="255"/>
        <v/>
      </c>
    </row>
    <row r="8153" spans="1:8">
      <c r="A8153" s="48" t="str">
        <f>('ANNEXURE B &amp; C'!BA$3)</f>
        <v>440522</v>
      </c>
      <c r="B8153" s="2">
        <v>4030005</v>
      </c>
      <c r="C8153" s="2" t="s">
        <v>162</v>
      </c>
      <c r="D8153" s="20">
        <v>0</v>
      </c>
      <c r="E8153" s="20">
        <v>0</v>
      </c>
      <c r="F8153" s="38">
        <f>('ANNEXURE B &amp; C'!BA$198)</f>
        <v>0</v>
      </c>
      <c r="G8153" s="9" t="str">
        <f t="shared" si="254"/>
        <v/>
      </c>
      <c r="H8153" s="52" t="str">
        <f t="shared" si="255"/>
        <v/>
      </c>
    </row>
    <row r="8154" spans="1:8" ht="15.75" thickBot="1">
      <c r="A8154" s="48" t="str">
        <f>('ANNEXURE B &amp; C'!BA$3)</f>
        <v>440522</v>
      </c>
      <c r="B8154" s="3">
        <v>4039995</v>
      </c>
      <c r="C8154" s="3" t="s">
        <v>163</v>
      </c>
      <c r="D8154" s="42">
        <v>0</v>
      </c>
      <c r="E8154" s="36">
        <v>0</v>
      </c>
      <c r="F8154" s="43">
        <f>SUM(F8149:F8153)</f>
        <v>0</v>
      </c>
      <c r="G8154" s="9" t="str">
        <f t="shared" si="254"/>
        <v/>
      </c>
      <c r="H8154" s="52" t="str">
        <f t="shared" si="255"/>
        <v/>
      </c>
    </row>
    <row r="8155" spans="1:8" ht="15.75" thickTop="1">
      <c r="B8155" s="2"/>
      <c r="C8155" s="2"/>
      <c r="D8155" s="32"/>
      <c r="E8155" s="32"/>
      <c r="G8155" s="9" t="str">
        <f t="shared" si="254"/>
        <v/>
      </c>
      <c r="H8155" s="52" t="str">
        <f t="shared" si="255"/>
        <v/>
      </c>
    </row>
    <row r="8156" spans="1:8">
      <c r="A8156" s="48" t="str">
        <f>('ANNEXURE B &amp; C'!BA$3)</f>
        <v>440522</v>
      </c>
      <c r="B8156" s="1">
        <v>4030000</v>
      </c>
      <c r="C8156" s="1" t="s">
        <v>164</v>
      </c>
      <c r="D8156" s="31"/>
      <c r="E8156" s="31"/>
      <c r="F8156" s="31"/>
      <c r="G8156" s="9" t="str">
        <f t="shared" si="254"/>
        <v/>
      </c>
      <c r="H8156" s="52" t="str">
        <f t="shared" si="255"/>
        <v/>
      </c>
    </row>
    <row r="8157" spans="1:8">
      <c r="A8157" s="48" t="str">
        <f>('ANNEXURE B &amp; C'!BA$3)</f>
        <v>440522</v>
      </c>
      <c r="B8157" s="2">
        <v>4031001</v>
      </c>
      <c r="C8157" s="2" t="s">
        <v>158</v>
      </c>
      <c r="D8157" s="20">
        <v>0</v>
      </c>
      <c r="E8157" s="20">
        <v>0</v>
      </c>
      <c r="F8157" s="38">
        <f>('ANNEXURE B &amp; C'!BA$202)</f>
        <v>0</v>
      </c>
      <c r="G8157" s="9" t="str">
        <f t="shared" si="254"/>
        <v/>
      </c>
      <c r="H8157" s="52" t="str">
        <f t="shared" si="255"/>
        <v/>
      </c>
    </row>
    <row r="8158" spans="1:8">
      <c r="A8158" s="48" t="str">
        <f>('ANNEXURE B &amp; C'!BA$3)</f>
        <v>440522</v>
      </c>
      <c r="B8158" s="2">
        <v>4031002</v>
      </c>
      <c r="C8158" s="2" t="s">
        <v>159</v>
      </c>
      <c r="D8158" s="20">
        <v>0</v>
      </c>
      <c r="E8158" s="20">
        <v>0</v>
      </c>
      <c r="F8158" s="38">
        <f>('ANNEXURE B &amp; C'!BA$203)</f>
        <v>0</v>
      </c>
      <c r="G8158" s="9" t="str">
        <f t="shared" si="254"/>
        <v/>
      </c>
      <c r="H8158" s="52" t="str">
        <f t="shared" si="255"/>
        <v/>
      </c>
    </row>
    <row r="8159" spans="1:8">
      <c r="A8159" s="48" t="str">
        <f>('ANNEXURE B &amp; C'!BA$3)</f>
        <v>440522</v>
      </c>
      <c r="B8159" s="2">
        <v>4031003</v>
      </c>
      <c r="C8159" s="2" t="s">
        <v>160</v>
      </c>
      <c r="D8159" s="20">
        <v>0</v>
      </c>
      <c r="E8159" s="20">
        <v>0</v>
      </c>
      <c r="F8159" s="38">
        <f>('ANNEXURE B &amp; C'!BA$204)</f>
        <v>0</v>
      </c>
      <c r="G8159" s="9" t="str">
        <f t="shared" si="254"/>
        <v/>
      </c>
      <c r="H8159" s="52" t="str">
        <f t="shared" si="255"/>
        <v/>
      </c>
    </row>
    <row r="8160" spans="1:8">
      <c r="A8160" s="48" t="str">
        <f>('ANNEXURE B &amp; C'!BA$3)</f>
        <v>440522</v>
      </c>
      <c r="B8160" s="2">
        <v>4031004</v>
      </c>
      <c r="C8160" s="2" t="s">
        <v>161</v>
      </c>
      <c r="D8160" s="20">
        <v>0</v>
      </c>
      <c r="E8160" s="20">
        <v>0</v>
      </c>
      <c r="F8160" s="38">
        <f>('ANNEXURE B &amp; C'!BA$205)</f>
        <v>0</v>
      </c>
      <c r="G8160" s="9" t="str">
        <f t="shared" si="254"/>
        <v/>
      </c>
      <c r="H8160" s="52" t="str">
        <f t="shared" si="255"/>
        <v/>
      </c>
    </row>
    <row r="8161" spans="1:8">
      <c r="A8161" s="48" t="str">
        <f>('ANNEXURE B &amp; C'!BA$3)</f>
        <v>440522</v>
      </c>
      <c r="B8161" s="2">
        <v>4031005</v>
      </c>
      <c r="C8161" s="2" t="s">
        <v>162</v>
      </c>
      <c r="D8161" s="20">
        <v>0</v>
      </c>
      <c r="E8161" s="20">
        <v>0</v>
      </c>
      <c r="F8161" s="38">
        <f>('ANNEXURE B &amp; C'!BA$206)</f>
        <v>0</v>
      </c>
      <c r="G8161" s="9" t="str">
        <f t="shared" si="254"/>
        <v/>
      </c>
      <c r="H8161" s="52" t="str">
        <f t="shared" si="255"/>
        <v/>
      </c>
    </row>
    <row r="8162" spans="1:8">
      <c r="A8162" s="48" t="str">
        <f>('ANNEXURE B &amp; C'!BA$3)</f>
        <v>440522</v>
      </c>
      <c r="B8162" s="3">
        <v>4039995</v>
      </c>
      <c r="C8162" s="3" t="s">
        <v>165</v>
      </c>
      <c r="D8162" s="39">
        <v>0</v>
      </c>
      <c r="E8162" s="39">
        <v>0</v>
      </c>
      <c r="F8162" s="39">
        <f>SUM(F8157:F8161)</f>
        <v>0</v>
      </c>
      <c r="G8162" s="9" t="str">
        <f t="shared" si="254"/>
        <v/>
      </c>
      <c r="H8162" s="52" t="str">
        <f t="shared" si="255"/>
        <v/>
      </c>
    </row>
    <row r="8163" spans="1:8">
      <c r="B8163" s="2"/>
      <c r="C8163" s="2"/>
      <c r="D8163" s="32"/>
      <c r="E8163" s="32"/>
      <c r="G8163" s="9" t="str">
        <f t="shared" si="254"/>
        <v/>
      </c>
      <c r="H8163" s="52" t="str">
        <f t="shared" si="255"/>
        <v/>
      </c>
    </row>
    <row r="8164" spans="1:8" ht="15.75" thickBot="1">
      <c r="A8164" s="48" t="str">
        <f>('ANNEXURE B &amp; C'!BA$3)</f>
        <v>440522</v>
      </c>
      <c r="B8164" s="5">
        <v>4039995</v>
      </c>
      <c r="C8164" s="5" t="s">
        <v>166</v>
      </c>
      <c r="D8164" s="41">
        <v>0</v>
      </c>
      <c r="E8164" s="41">
        <v>0</v>
      </c>
      <c r="F8164" s="41">
        <f>SUM(F8162+F8154)</f>
        <v>0</v>
      </c>
      <c r="G8164" s="9" t="str">
        <f t="shared" si="254"/>
        <v/>
      </c>
      <c r="H8164" s="52" t="str">
        <f t="shared" si="255"/>
        <v/>
      </c>
    </row>
    <row r="8165" spans="1:8">
      <c r="G8165" s="9" t="str">
        <f t="shared" si="254"/>
        <v/>
      </c>
      <c r="H8165" s="52" t="str">
        <f t="shared" si="255"/>
        <v/>
      </c>
    </row>
    <row r="8166" spans="1:8">
      <c r="A8166" s="48" t="str">
        <f>('ANNEXURE B &amp; C'!BB$3)</f>
        <v>440523</v>
      </c>
      <c r="B8166" s="1">
        <v>1000000</v>
      </c>
      <c r="C8166" s="1" t="s">
        <v>0</v>
      </c>
      <c r="D8166" s="31"/>
      <c r="E8166" s="31"/>
      <c r="G8166" s="9" t="str">
        <f t="shared" si="254"/>
        <v/>
      </c>
      <c r="H8166" s="52" t="str">
        <f t="shared" si="255"/>
        <v/>
      </c>
    </row>
    <row r="8167" spans="1:8">
      <c r="B8167" s="1"/>
      <c r="C8167" s="1"/>
      <c r="D8167" s="31"/>
      <c r="E8167" s="31"/>
      <c r="G8167" s="9" t="str">
        <f t="shared" si="254"/>
        <v/>
      </c>
      <c r="H8167" s="52" t="str">
        <f t="shared" si="255"/>
        <v/>
      </c>
    </row>
    <row r="8168" spans="1:8">
      <c r="A8168" s="48" t="str">
        <f>('ANNEXURE B &amp; C'!BB$3)</f>
        <v>440523</v>
      </c>
      <c r="B8168" s="1">
        <v>1020000</v>
      </c>
      <c r="C8168" s="1" t="s">
        <v>2</v>
      </c>
      <c r="D8168" s="31"/>
      <c r="E8168" s="31"/>
      <c r="F8168" s="31"/>
      <c r="G8168" s="9" t="str">
        <f t="shared" si="254"/>
        <v/>
      </c>
      <c r="H8168" s="52" t="str">
        <f t="shared" si="255"/>
        <v/>
      </c>
    </row>
    <row r="8169" spans="1:8">
      <c r="A8169" s="48" t="str">
        <f>('ANNEXURE B &amp; C'!BB$3)</f>
        <v>440523</v>
      </c>
      <c r="B8169" s="2">
        <v>1020001</v>
      </c>
      <c r="C8169" s="2" t="s">
        <v>3</v>
      </c>
      <c r="D8169" s="20">
        <v>0</v>
      </c>
      <c r="E8169" s="20">
        <v>0</v>
      </c>
      <c r="F8169" s="38">
        <f>('ANNEXURE B &amp; C'!BB$10)</f>
        <v>0</v>
      </c>
      <c r="G8169" s="9" t="str">
        <f t="shared" si="254"/>
        <v/>
      </c>
      <c r="H8169" s="52" t="str">
        <f t="shared" si="255"/>
        <v/>
      </c>
    </row>
    <row r="8170" spans="1:8">
      <c r="A8170" s="48" t="str">
        <f>('ANNEXURE B &amp; C'!BB$3)</f>
        <v>440523</v>
      </c>
      <c r="B8170" s="2">
        <v>1020002</v>
      </c>
      <c r="C8170" s="2" t="s">
        <v>4</v>
      </c>
      <c r="D8170" s="20">
        <v>0</v>
      </c>
      <c r="E8170" s="20">
        <v>0</v>
      </c>
      <c r="F8170" s="38">
        <f>('ANNEXURE B &amp; C'!BB$11)</f>
        <v>0</v>
      </c>
      <c r="G8170" s="9" t="str">
        <f t="shared" si="254"/>
        <v/>
      </c>
      <c r="H8170" s="52" t="str">
        <f t="shared" si="255"/>
        <v/>
      </c>
    </row>
    <row r="8171" spans="1:8">
      <c r="A8171" s="48" t="str">
        <f>('ANNEXURE B &amp; C'!BB$3)</f>
        <v>440523</v>
      </c>
      <c r="B8171" s="2">
        <v>1020004</v>
      </c>
      <c r="C8171" s="2" t="s">
        <v>5</v>
      </c>
      <c r="D8171" s="20">
        <v>0</v>
      </c>
      <c r="E8171" s="20">
        <v>0</v>
      </c>
      <c r="F8171" s="38">
        <f>('ANNEXURE B &amp; C'!BB$12)</f>
        <v>0</v>
      </c>
      <c r="G8171" s="9" t="str">
        <f t="shared" si="254"/>
        <v/>
      </c>
      <c r="H8171" s="52" t="str">
        <f t="shared" si="255"/>
        <v/>
      </c>
    </row>
    <row r="8172" spans="1:8">
      <c r="A8172" s="48" t="str">
        <f>('ANNEXURE B &amp; C'!BB$3)</f>
        <v>440523</v>
      </c>
      <c r="B8172" s="2">
        <v>1020005</v>
      </c>
      <c r="C8172" s="2" t="s">
        <v>6</v>
      </c>
      <c r="D8172" s="20">
        <v>0</v>
      </c>
      <c r="E8172" s="20">
        <v>0</v>
      </c>
      <c r="F8172" s="38">
        <f>('ANNEXURE B &amp; C'!BB$13)</f>
        <v>0</v>
      </c>
      <c r="G8172" s="9" t="str">
        <f t="shared" si="254"/>
        <v/>
      </c>
      <c r="H8172" s="52" t="str">
        <f t="shared" si="255"/>
        <v/>
      </c>
    </row>
    <row r="8173" spans="1:8">
      <c r="A8173" s="48" t="str">
        <f>('ANNEXURE B &amp; C'!BB$3)</f>
        <v>440523</v>
      </c>
      <c r="B8173" s="2">
        <v>1020006</v>
      </c>
      <c r="C8173" s="2" t="s">
        <v>7</v>
      </c>
      <c r="D8173" s="20">
        <v>0</v>
      </c>
      <c r="E8173" s="20">
        <v>0</v>
      </c>
      <c r="F8173" s="38">
        <f>('ANNEXURE B &amp; C'!BB$14)</f>
        <v>0</v>
      </c>
      <c r="G8173" s="9" t="str">
        <f t="shared" si="254"/>
        <v/>
      </c>
      <c r="H8173" s="52" t="str">
        <f t="shared" si="255"/>
        <v/>
      </c>
    </row>
    <row r="8174" spans="1:8">
      <c r="A8174" s="48" t="str">
        <f>('ANNEXURE B &amp; C'!BB$3)</f>
        <v>440523</v>
      </c>
      <c r="B8174" s="2">
        <v>1020007</v>
      </c>
      <c r="C8174" s="2" t="s">
        <v>8</v>
      </c>
      <c r="D8174" s="20">
        <v>0</v>
      </c>
      <c r="E8174" s="20">
        <v>0</v>
      </c>
      <c r="F8174" s="38">
        <f>('ANNEXURE B &amp; C'!BB$15)</f>
        <v>0</v>
      </c>
      <c r="G8174" s="9" t="str">
        <f t="shared" si="254"/>
        <v/>
      </c>
      <c r="H8174" s="52" t="str">
        <f t="shared" si="255"/>
        <v/>
      </c>
    </row>
    <row r="8175" spans="1:8">
      <c r="A8175" s="48" t="str">
        <f>('ANNEXURE B &amp; C'!BB$3)</f>
        <v>440523</v>
      </c>
      <c r="B8175" s="2">
        <v>1020009</v>
      </c>
      <c r="C8175" s="2" t="s">
        <v>9</v>
      </c>
      <c r="D8175" s="20">
        <v>0</v>
      </c>
      <c r="E8175" s="20">
        <v>0</v>
      </c>
      <c r="F8175" s="38">
        <f>('ANNEXURE B &amp; C'!BB$16)</f>
        <v>0</v>
      </c>
      <c r="G8175" s="9" t="str">
        <f t="shared" si="254"/>
        <v/>
      </c>
      <c r="H8175" s="52" t="str">
        <f t="shared" si="255"/>
        <v/>
      </c>
    </row>
    <row r="8176" spans="1:8">
      <c r="A8176" s="48" t="str">
        <f>('ANNEXURE B &amp; C'!BB$3)</f>
        <v>440523</v>
      </c>
      <c r="B8176" s="2">
        <v>1020010</v>
      </c>
      <c r="C8176" s="2" t="s">
        <v>10</v>
      </c>
      <c r="D8176" s="20">
        <v>0</v>
      </c>
      <c r="E8176" s="20">
        <v>0</v>
      </c>
      <c r="F8176" s="38">
        <f>('ANNEXURE B &amp; C'!BB$17)</f>
        <v>0</v>
      </c>
      <c r="G8176" s="9" t="str">
        <f t="shared" si="254"/>
        <v/>
      </c>
      <c r="H8176" s="52" t="str">
        <f t="shared" si="255"/>
        <v/>
      </c>
    </row>
    <row r="8177" spans="1:8">
      <c r="A8177" s="48" t="str">
        <f>('ANNEXURE B &amp; C'!BB$3)</f>
        <v>440523</v>
      </c>
      <c r="B8177" s="2">
        <v>1020011</v>
      </c>
      <c r="C8177" s="2" t="s">
        <v>11</v>
      </c>
      <c r="D8177" s="20">
        <v>0</v>
      </c>
      <c r="E8177" s="20">
        <v>0</v>
      </c>
      <c r="F8177" s="38">
        <f>('ANNEXURE B &amp; C'!BB$18)</f>
        <v>0</v>
      </c>
      <c r="G8177" s="9" t="str">
        <f t="shared" si="254"/>
        <v/>
      </c>
      <c r="H8177" s="52" t="str">
        <f t="shared" si="255"/>
        <v/>
      </c>
    </row>
    <row r="8178" spans="1:8">
      <c r="A8178" s="48" t="str">
        <f>('ANNEXURE B &amp; C'!BB$3)</f>
        <v>440523</v>
      </c>
      <c r="B8178" s="2">
        <v>1020012</v>
      </c>
      <c r="C8178" s="2" t="s">
        <v>12</v>
      </c>
      <c r="D8178" s="20">
        <v>0</v>
      </c>
      <c r="E8178" s="20">
        <v>0</v>
      </c>
      <c r="F8178" s="38">
        <f>('ANNEXURE B &amp; C'!BB$19)</f>
        <v>0</v>
      </c>
      <c r="G8178" s="9" t="str">
        <f t="shared" si="254"/>
        <v/>
      </c>
      <c r="H8178" s="52" t="str">
        <f t="shared" si="255"/>
        <v/>
      </c>
    </row>
    <row r="8179" spans="1:8">
      <c r="A8179" s="48" t="str">
        <f>('ANNEXURE B &amp; C'!BB$3)</f>
        <v>440523</v>
      </c>
      <c r="B8179" s="2">
        <v>1020013</v>
      </c>
      <c r="C8179" s="2" t="s">
        <v>13</v>
      </c>
      <c r="D8179" s="20">
        <v>0</v>
      </c>
      <c r="E8179" s="20">
        <v>0</v>
      </c>
      <c r="F8179" s="38">
        <f>('ANNEXURE B &amp; C'!BB$20)</f>
        <v>0</v>
      </c>
      <c r="G8179" s="9" t="str">
        <f t="shared" si="254"/>
        <v/>
      </c>
      <c r="H8179" s="52" t="str">
        <f t="shared" si="255"/>
        <v/>
      </c>
    </row>
    <row r="8180" spans="1:8">
      <c r="A8180" s="48" t="str">
        <f>('ANNEXURE B &amp; C'!BB$3)</f>
        <v>440523</v>
      </c>
      <c r="B8180" s="2">
        <v>1020014</v>
      </c>
      <c r="C8180" s="2" t="s">
        <v>14</v>
      </c>
      <c r="D8180" s="20">
        <v>0</v>
      </c>
      <c r="E8180" s="20">
        <v>0</v>
      </c>
      <c r="F8180" s="38">
        <f>('ANNEXURE B &amp; C'!BB$21)</f>
        <v>0</v>
      </c>
      <c r="G8180" s="9" t="str">
        <f t="shared" si="254"/>
        <v/>
      </c>
      <c r="H8180" s="52" t="str">
        <f t="shared" si="255"/>
        <v/>
      </c>
    </row>
    <row r="8181" spans="1:8" ht="15.75" thickBot="1">
      <c r="A8181" s="48" t="str">
        <f>('ANNEXURE B &amp; C'!BB$3)</f>
        <v>440523</v>
      </c>
      <c r="B8181" s="3">
        <v>1029990</v>
      </c>
      <c r="C8181" s="3" t="s">
        <v>15</v>
      </c>
      <c r="D8181" s="41">
        <v>0</v>
      </c>
      <c r="E8181" s="41">
        <v>0</v>
      </c>
      <c r="F8181" s="41">
        <f>SUM(F8169:F8180)</f>
        <v>0</v>
      </c>
      <c r="G8181" s="9" t="str">
        <f t="shared" si="254"/>
        <v/>
      </c>
      <c r="H8181" s="52" t="str">
        <f t="shared" si="255"/>
        <v/>
      </c>
    </row>
    <row r="8182" spans="1:8">
      <c r="B8182" s="1"/>
      <c r="C8182" s="1"/>
      <c r="D8182" s="31"/>
      <c r="E8182" s="31"/>
      <c r="F8182" s="31"/>
      <c r="G8182" s="9" t="str">
        <f t="shared" si="254"/>
        <v/>
      </c>
      <c r="H8182" s="52" t="str">
        <f t="shared" si="255"/>
        <v/>
      </c>
    </row>
    <row r="8183" spans="1:8">
      <c r="A8183" s="48" t="str">
        <f>('ANNEXURE B &amp; C'!BB$3)</f>
        <v>440523</v>
      </c>
      <c r="B8183" s="1">
        <v>1030000</v>
      </c>
      <c r="C8183" s="1" t="s">
        <v>16</v>
      </c>
      <c r="D8183" s="31"/>
      <c r="E8183" s="31"/>
      <c r="F8183" s="31"/>
      <c r="G8183" s="9" t="str">
        <f t="shared" si="254"/>
        <v/>
      </c>
      <c r="H8183" s="52" t="str">
        <f t="shared" si="255"/>
        <v/>
      </c>
    </row>
    <row r="8184" spans="1:8">
      <c r="A8184" s="48" t="str">
        <f>('ANNEXURE B &amp; C'!BB$3)</f>
        <v>440523</v>
      </c>
      <c r="B8184" s="2">
        <v>1030001</v>
      </c>
      <c r="C8184" s="2" t="s">
        <v>17</v>
      </c>
      <c r="D8184" s="20">
        <v>0</v>
      </c>
      <c r="E8184" s="20">
        <v>0</v>
      </c>
      <c r="F8184" s="38">
        <f>('ANNEXURE B &amp; C'!BB$25)</f>
        <v>0</v>
      </c>
      <c r="G8184" s="9" t="str">
        <f t="shared" si="254"/>
        <v/>
      </c>
      <c r="H8184" s="52" t="str">
        <f t="shared" si="255"/>
        <v/>
      </c>
    </row>
    <row r="8185" spans="1:8">
      <c r="A8185" s="48" t="str">
        <f>('ANNEXURE B &amp; C'!BB$3)</f>
        <v>440523</v>
      </c>
      <c r="B8185" s="2">
        <v>1030002</v>
      </c>
      <c r="C8185" s="2" t="s">
        <v>18</v>
      </c>
      <c r="D8185" s="20">
        <v>0</v>
      </c>
      <c r="E8185" s="20">
        <v>0</v>
      </c>
      <c r="F8185" s="38">
        <f>('ANNEXURE B &amp; C'!BB$26)</f>
        <v>0</v>
      </c>
      <c r="G8185" s="9" t="str">
        <f t="shared" si="254"/>
        <v/>
      </c>
      <c r="H8185" s="52" t="str">
        <f t="shared" si="255"/>
        <v/>
      </c>
    </row>
    <row r="8186" spans="1:8">
      <c r="A8186" s="48" t="str">
        <f>('ANNEXURE B &amp; C'!BB$3)</f>
        <v>440523</v>
      </c>
      <c r="B8186" s="2">
        <v>1030003</v>
      </c>
      <c r="C8186" s="2" t="s">
        <v>19</v>
      </c>
      <c r="D8186" s="20">
        <v>0</v>
      </c>
      <c r="E8186" s="20">
        <v>0</v>
      </c>
      <c r="F8186" s="38">
        <f>('ANNEXURE B &amp; C'!BB$27)</f>
        <v>0</v>
      </c>
      <c r="G8186" s="9" t="str">
        <f t="shared" si="254"/>
        <v/>
      </c>
      <c r="H8186" s="52" t="str">
        <f t="shared" si="255"/>
        <v/>
      </c>
    </row>
    <row r="8187" spans="1:8">
      <c r="A8187" s="48" t="str">
        <f>('ANNEXURE B &amp; C'!BB$3)</f>
        <v>440523</v>
      </c>
      <c r="B8187" s="2">
        <v>1030004</v>
      </c>
      <c r="C8187" s="2" t="s">
        <v>20</v>
      </c>
      <c r="D8187" s="20">
        <v>0</v>
      </c>
      <c r="E8187" s="20">
        <v>0</v>
      </c>
      <c r="F8187" s="38">
        <f>('ANNEXURE B &amp; C'!BB$28)</f>
        <v>0</v>
      </c>
      <c r="G8187" s="9" t="str">
        <f t="shared" si="254"/>
        <v/>
      </c>
      <c r="H8187" s="52" t="str">
        <f t="shared" si="255"/>
        <v/>
      </c>
    </row>
    <row r="8188" spans="1:8">
      <c r="A8188" s="48" t="str">
        <f>('ANNEXURE B &amp; C'!BB$3)</f>
        <v>440523</v>
      </c>
      <c r="B8188" s="3">
        <v>1039990</v>
      </c>
      <c r="C8188" s="3" t="s">
        <v>21</v>
      </c>
      <c r="D8188" s="39">
        <v>0</v>
      </c>
      <c r="E8188" s="39">
        <v>0</v>
      </c>
      <c r="F8188" s="39">
        <f>SUM(F8184:F8187)</f>
        <v>0</v>
      </c>
      <c r="G8188" s="9" t="str">
        <f t="shared" si="254"/>
        <v/>
      </c>
      <c r="H8188" s="52" t="str">
        <f t="shared" si="255"/>
        <v/>
      </c>
    </row>
    <row r="8189" spans="1:8">
      <c r="B8189" s="1"/>
      <c r="C8189" s="1"/>
      <c r="D8189" s="31"/>
      <c r="E8189" s="31"/>
      <c r="F8189" s="31"/>
      <c r="G8189" s="9" t="str">
        <f t="shared" si="254"/>
        <v/>
      </c>
      <c r="H8189" s="52" t="str">
        <f t="shared" si="255"/>
        <v/>
      </c>
    </row>
    <row r="8190" spans="1:8">
      <c r="A8190" s="48" t="str">
        <f>('ANNEXURE B &amp; C'!BB$3)</f>
        <v>440523</v>
      </c>
      <c r="B8190" s="1">
        <v>1040000</v>
      </c>
      <c r="C8190" s="1" t="s">
        <v>22</v>
      </c>
      <c r="D8190" s="31"/>
      <c r="E8190" s="31"/>
      <c r="F8190" s="31"/>
      <c r="G8190" s="9" t="str">
        <f t="shared" si="254"/>
        <v/>
      </c>
      <c r="H8190" s="52" t="str">
        <f t="shared" si="255"/>
        <v/>
      </c>
    </row>
    <row r="8191" spans="1:8">
      <c r="A8191" s="48" t="str">
        <f>('ANNEXURE B &amp; C'!BB$3)</f>
        <v>440523</v>
      </c>
      <c r="B8191" s="2">
        <v>1040001</v>
      </c>
      <c r="C8191" s="2" t="s">
        <v>23</v>
      </c>
      <c r="D8191" s="20">
        <v>0</v>
      </c>
      <c r="E8191" s="20">
        <v>0</v>
      </c>
      <c r="F8191" s="38">
        <f>('ANNEXURE B &amp; C'!BB$32)</f>
        <v>0</v>
      </c>
      <c r="G8191" s="9" t="str">
        <f t="shared" si="254"/>
        <v/>
      </c>
      <c r="H8191" s="52" t="str">
        <f t="shared" si="255"/>
        <v/>
      </c>
    </row>
    <row r="8192" spans="1:8">
      <c r="A8192" s="48" t="str">
        <f>('ANNEXURE B &amp; C'!BB$3)</f>
        <v>440523</v>
      </c>
      <c r="B8192" s="2">
        <v>1040002</v>
      </c>
      <c r="C8192" s="2" t="s">
        <v>24</v>
      </c>
      <c r="D8192" s="20">
        <v>0</v>
      </c>
      <c r="E8192" s="20">
        <v>0</v>
      </c>
      <c r="F8192" s="38">
        <f>('ANNEXURE B &amp; C'!BB$33)</f>
        <v>0</v>
      </c>
      <c r="G8192" s="9" t="str">
        <f t="shared" si="254"/>
        <v/>
      </c>
      <c r="H8192" s="52" t="str">
        <f t="shared" si="255"/>
        <v/>
      </c>
    </row>
    <row r="8193" spans="1:8">
      <c r="A8193" s="48" t="str">
        <f>('ANNEXURE B &amp; C'!BB$3)</f>
        <v>440523</v>
      </c>
      <c r="B8193" s="2">
        <v>1040003</v>
      </c>
      <c r="C8193" s="2" t="s">
        <v>25</v>
      </c>
      <c r="D8193" s="20">
        <v>0</v>
      </c>
      <c r="E8193" s="20">
        <v>0</v>
      </c>
      <c r="F8193" s="38">
        <f>('ANNEXURE B &amp; C'!BB$34)</f>
        <v>0</v>
      </c>
      <c r="G8193" s="9" t="str">
        <f t="shared" si="254"/>
        <v/>
      </c>
      <c r="H8193" s="52" t="str">
        <f t="shared" si="255"/>
        <v/>
      </c>
    </row>
    <row r="8194" spans="1:8">
      <c r="A8194" s="48" t="str">
        <f>('ANNEXURE B &amp; C'!BB$3)</f>
        <v>440523</v>
      </c>
      <c r="B8194" s="2">
        <v>1040004</v>
      </c>
      <c r="C8194" s="2" t="s">
        <v>26</v>
      </c>
      <c r="D8194" s="20">
        <v>0</v>
      </c>
      <c r="E8194" s="20">
        <v>0</v>
      </c>
      <c r="F8194" s="38">
        <f>('ANNEXURE B &amp; C'!BB$35)</f>
        <v>0</v>
      </c>
      <c r="G8194" s="9" t="str">
        <f t="shared" si="254"/>
        <v/>
      </c>
      <c r="H8194" s="52" t="str">
        <f t="shared" si="255"/>
        <v/>
      </c>
    </row>
    <row r="8195" spans="1:8">
      <c r="A8195" s="48" t="str">
        <f>('ANNEXURE B &amp; C'!BB$3)</f>
        <v>440523</v>
      </c>
      <c r="B8195" s="2">
        <v>1040005</v>
      </c>
      <c r="C8195" s="2" t="s">
        <v>27</v>
      </c>
      <c r="D8195" s="20">
        <v>0</v>
      </c>
      <c r="E8195" s="20">
        <v>0</v>
      </c>
      <c r="F8195" s="38">
        <f>('ANNEXURE B &amp; C'!BB$36)</f>
        <v>0</v>
      </c>
      <c r="G8195" s="9" t="str">
        <f t="shared" si="254"/>
        <v/>
      </c>
      <c r="H8195" s="52" t="str">
        <f t="shared" si="255"/>
        <v/>
      </c>
    </row>
    <row r="8196" spans="1:8">
      <c r="A8196" s="48" t="str">
        <f>('ANNEXURE B &amp; C'!BB$3)</f>
        <v>440523</v>
      </c>
      <c r="B8196" s="2">
        <v>1040006</v>
      </c>
      <c r="C8196" s="2" t="s">
        <v>28</v>
      </c>
      <c r="D8196" s="20">
        <v>0</v>
      </c>
      <c r="E8196" s="20">
        <v>0</v>
      </c>
      <c r="F8196" s="38">
        <f>('ANNEXURE B &amp; C'!BB$37)</f>
        <v>0</v>
      </c>
      <c r="G8196" s="9" t="str">
        <f t="shared" si="254"/>
        <v/>
      </c>
      <c r="H8196" s="52" t="str">
        <f t="shared" si="255"/>
        <v/>
      </c>
    </row>
    <row r="8197" spans="1:8">
      <c r="A8197" s="48" t="str">
        <f>('ANNEXURE B &amp; C'!BB$3)</f>
        <v>440523</v>
      </c>
      <c r="B8197" s="2">
        <v>1040007</v>
      </c>
      <c r="C8197" s="2" t="s">
        <v>29</v>
      </c>
      <c r="D8197" s="20">
        <v>0</v>
      </c>
      <c r="E8197" s="20">
        <v>0</v>
      </c>
      <c r="F8197" s="38">
        <f>('ANNEXURE B &amp; C'!BB$38)</f>
        <v>0</v>
      </c>
      <c r="G8197" s="9" t="str">
        <f t="shared" si="254"/>
        <v/>
      </c>
      <c r="H8197" s="52" t="str">
        <f t="shared" si="255"/>
        <v/>
      </c>
    </row>
    <row r="8198" spans="1:8">
      <c r="A8198" s="48" t="str">
        <f>('ANNEXURE B &amp; C'!BB$3)</f>
        <v>440523</v>
      </c>
      <c r="B8198" s="2">
        <v>1040008</v>
      </c>
      <c r="C8198" s="2" t="s">
        <v>30</v>
      </c>
      <c r="D8198" s="20">
        <v>0</v>
      </c>
      <c r="E8198" s="20">
        <v>0</v>
      </c>
      <c r="F8198" s="38">
        <f>('ANNEXURE B &amp; C'!BB$39)</f>
        <v>0</v>
      </c>
      <c r="G8198" s="9" t="str">
        <f t="shared" si="254"/>
        <v/>
      </c>
      <c r="H8198" s="52" t="str">
        <f t="shared" si="255"/>
        <v/>
      </c>
    </row>
    <row r="8199" spans="1:8">
      <c r="A8199" s="48" t="str">
        <f>('ANNEXURE B &amp; C'!BB$3)</f>
        <v>440523</v>
      </c>
      <c r="B8199" s="3">
        <v>1049990</v>
      </c>
      <c r="C8199" s="3" t="s">
        <v>31</v>
      </c>
      <c r="D8199" s="39">
        <v>0</v>
      </c>
      <c r="E8199" s="39">
        <v>0</v>
      </c>
      <c r="F8199" s="39">
        <f>SUM(F8191:F8198)</f>
        <v>0</v>
      </c>
      <c r="G8199" s="9" t="str">
        <f t="shared" si="254"/>
        <v/>
      </c>
      <c r="H8199" s="52" t="str">
        <f t="shared" si="255"/>
        <v/>
      </c>
    </row>
    <row r="8200" spans="1:8">
      <c r="B8200" s="1"/>
      <c r="C8200" s="1"/>
      <c r="D8200" s="31"/>
      <c r="E8200" s="31"/>
      <c r="F8200" s="31"/>
      <c r="G8200" s="9" t="str">
        <f t="shared" si="254"/>
        <v/>
      </c>
      <c r="H8200" s="52" t="str">
        <f t="shared" si="255"/>
        <v/>
      </c>
    </row>
    <row r="8201" spans="1:8" ht="15.75" thickBot="1">
      <c r="A8201" s="48" t="str">
        <f>('ANNEXURE B &amp; C'!BB$3)</f>
        <v>440523</v>
      </c>
      <c r="B8201" s="4">
        <v>1049995</v>
      </c>
      <c r="C8201" s="4" t="s">
        <v>32</v>
      </c>
      <c r="D8201" s="40">
        <v>0</v>
      </c>
      <c r="E8201" s="40">
        <v>0</v>
      </c>
      <c r="F8201" s="40">
        <f>SUM(F8199+F8188+F8181)</f>
        <v>0</v>
      </c>
      <c r="G8201" s="9" t="str">
        <f t="shared" si="254"/>
        <v/>
      </c>
      <c r="H8201" s="52" t="str">
        <f t="shared" si="255"/>
        <v/>
      </c>
    </row>
    <row r="8202" spans="1:8" ht="15.75" thickTop="1">
      <c r="B8202" s="1"/>
      <c r="C8202" s="1"/>
      <c r="D8202" s="31"/>
      <c r="E8202" s="31"/>
      <c r="F8202" s="31"/>
      <c r="G8202" s="9" t="str">
        <f t="shared" ref="G8202:G8265" si="256">IF(E8202&lt;0.01,"",IF(E8202&gt;F8202,"BUDGET ERROR - INSUFICIENT",""))</f>
        <v/>
      </c>
      <c r="H8202" s="52" t="str">
        <f t="shared" ref="H8202:H8265" si="257">IF(F8202&lt;0.1,"",IF(D8202=0,"NO ORIGINAL BUDGET",(F8202-D8202)/D8202))</f>
        <v/>
      </c>
    </row>
    <row r="8203" spans="1:8">
      <c r="A8203" s="48" t="str">
        <f>('ANNEXURE B &amp; C'!BB$3)</f>
        <v>440523</v>
      </c>
      <c r="B8203" s="1">
        <v>1050000</v>
      </c>
      <c r="C8203" s="1" t="s">
        <v>33</v>
      </c>
      <c r="D8203" s="31"/>
      <c r="E8203" s="31"/>
      <c r="F8203" s="31"/>
      <c r="G8203" s="9" t="str">
        <f t="shared" si="256"/>
        <v/>
      </c>
      <c r="H8203" s="52" t="str">
        <f t="shared" si="257"/>
        <v/>
      </c>
    </row>
    <row r="8204" spans="1:8">
      <c r="B8204" s="1"/>
      <c r="C8204" s="1"/>
      <c r="D8204" s="31"/>
      <c r="E8204" s="31"/>
      <c r="F8204" s="31"/>
      <c r="G8204" s="9" t="str">
        <f t="shared" si="256"/>
        <v/>
      </c>
      <c r="H8204" s="52" t="str">
        <f t="shared" si="257"/>
        <v/>
      </c>
    </row>
    <row r="8205" spans="1:8">
      <c r="A8205" s="48" t="str">
        <f>('ANNEXURE B &amp; C'!BB$3)</f>
        <v>440523</v>
      </c>
      <c r="B8205" s="1">
        <v>1060000</v>
      </c>
      <c r="C8205" s="1" t="s">
        <v>34</v>
      </c>
      <c r="D8205" s="31"/>
      <c r="E8205" s="31"/>
      <c r="F8205" s="31"/>
      <c r="G8205" s="9" t="str">
        <f t="shared" si="256"/>
        <v/>
      </c>
      <c r="H8205" s="52" t="str">
        <f t="shared" si="257"/>
        <v/>
      </c>
    </row>
    <row r="8206" spans="1:8">
      <c r="A8206" s="48" t="str">
        <f>('ANNEXURE B &amp; C'!BB$3)</f>
        <v>440523</v>
      </c>
      <c r="B8206" s="2">
        <v>1060001</v>
      </c>
      <c r="C8206" s="2" t="s">
        <v>35</v>
      </c>
      <c r="D8206" s="20">
        <v>0</v>
      </c>
      <c r="E8206" s="20">
        <v>0</v>
      </c>
      <c r="F8206" s="38">
        <f>('ANNEXURE B &amp; C'!BB$47)</f>
        <v>0</v>
      </c>
      <c r="G8206" s="9" t="str">
        <f t="shared" si="256"/>
        <v/>
      </c>
      <c r="H8206" s="52" t="str">
        <f t="shared" si="257"/>
        <v/>
      </c>
    </row>
    <row r="8207" spans="1:8">
      <c r="A8207" s="48" t="str">
        <f>('ANNEXURE B &amp; C'!BB$3)</f>
        <v>440523</v>
      </c>
      <c r="B8207" s="2">
        <v>1060003</v>
      </c>
      <c r="C8207" s="2" t="s">
        <v>36</v>
      </c>
      <c r="D8207" s="20">
        <v>0</v>
      </c>
      <c r="E8207" s="20">
        <v>0</v>
      </c>
      <c r="F8207" s="38">
        <f>('ANNEXURE B &amp; C'!BB$48)</f>
        <v>0</v>
      </c>
      <c r="G8207" s="9" t="str">
        <f t="shared" si="256"/>
        <v/>
      </c>
      <c r="H8207" s="52" t="str">
        <f t="shared" si="257"/>
        <v/>
      </c>
    </row>
    <row r="8208" spans="1:8">
      <c r="A8208" s="48" t="str">
        <f>('ANNEXURE B &amp; C'!BB$3)</f>
        <v>440523</v>
      </c>
      <c r="B8208" s="2">
        <v>1060090</v>
      </c>
      <c r="C8208" s="2" t="s">
        <v>37</v>
      </c>
      <c r="D8208" s="20">
        <v>0</v>
      </c>
      <c r="E8208" s="20">
        <v>0</v>
      </c>
      <c r="F8208" s="38">
        <f>('ANNEXURE B &amp; C'!BB$49)</f>
        <v>0</v>
      </c>
      <c r="G8208" s="9" t="str">
        <f t="shared" si="256"/>
        <v/>
      </c>
      <c r="H8208" s="52" t="str">
        <f t="shared" si="257"/>
        <v/>
      </c>
    </row>
    <row r="8209" spans="1:8">
      <c r="A8209" s="48" t="str">
        <f>('ANNEXURE B &amp; C'!BB$3)</f>
        <v>440523</v>
      </c>
      <c r="B8209" s="2">
        <v>1060100</v>
      </c>
      <c r="C8209" s="2" t="s">
        <v>38</v>
      </c>
      <c r="D8209" s="20">
        <v>0</v>
      </c>
      <c r="E8209" s="20">
        <v>0</v>
      </c>
      <c r="F8209" s="38">
        <f>('ANNEXURE B &amp; C'!BB$50)</f>
        <v>0</v>
      </c>
      <c r="G8209" s="9" t="str">
        <f t="shared" si="256"/>
        <v/>
      </c>
      <c r="H8209" s="52" t="str">
        <f t="shared" si="257"/>
        <v/>
      </c>
    </row>
    <row r="8210" spans="1:8">
      <c r="A8210" s="48" t="str">
        <f>('ANNEXURE B &amp; C'!BB$3)</f>
        <v>440523</v>
      </c>
      <c r="B8210" s="2">
        <v>1060200</v>
      </c>
      <c r="C8210" s="2" t="s">
        <v>39</v>
      </c>
      <c r="D8210" s="20">
        <v>0</v>
      </c>
      <c r="E8210" s="20">
        <v>0</v>
      </c>
      <c r="F8210" s="38">
        <f>('ANNEXURE B &amp; C'!BB$51)</f>
        <v>0</v>
      </c>
      <c r="G8210" s="9" t="str">
        <f t="shared" si="256"/>
        <v/>
      </c>
      <c r="H8210" s="52" t="str">
        <f t="shared" si="257"/>
        <v/>
      </c>
    </row>
    <row r="8211" spans="1:8">
      <c r="A8211" s="48" t="str">
        <f>('ANNEXURE B &amp; C'!BB$3)</f>
        <v>440523</v>
      </c>
      <c r="B8211" s="2">
        <v>1060201</v>
      </c>
      <c r="C8211" s="2" t="s">
        <v>40</v>
      </c>
      <c r="D8211" s="20">
        <v>0</v>
      </c>
      <c r="E8211" s="20">
        <v>0</v>
      </c>
      <c r="F8211" s="38">
        <f>('ANNEXURE B &amp; C'!BB$52)</f>
        <v>0</v>
      </c>
      <c r="G8211" s="9" t="str">
        <f t="shared" si="256"/>
        <v/>
      </c>
      <c r="H8211" s="52" t="str">
        <f t="shared" si="257"/>
        <v/>
      </c>
    </row>
    <row r="8212" spans="1:8">
      <c r="A8212" s="48" t="str">
        <f>('ANNEXURE B &amp; C'!BB$3)</f>
        <v>440523</v>
      </c>
      <c r="B8212" s="2">
        <v>1060204</v>
      </c>
      <c r="C8212" s="2" t="s">
        <v>41</v>
      </c>
      <c r="D8212" s="20">
        <v>212004</v>
      </c>
      <c r="E8212" s="20">
        <v>4767.66</v>
      </c>
      <c r="F8212" s="38">
        <f>('ANNEXURE B &amp; C'!BB$53)</f>
        <v>604768</v>
      </c>
      <c r="G8212" s="9" t="str">
        <f t="shared" si="256"/>
        <v/>
      </c>
      <c r="H8212" s="52">
        <f t="shared" si="257"/>
        <v>1.8526254221618461</v>
      </c>
    </row>
    <row r="8213" spans="1:8">
      <c r="A8213" s="48" t="str">
        <f>('ANNEXURE B &amp; C'!BB$3)</f>
        <v>440523</v>
      </c>
      <c r="B8213" s="2">
        <v>1060205</v>
      </c>
      <c r="C8213" s="2" t="s">
        <v>42</v>
      </c>
      <c r="D8213" s="20">
        <v>0</v>
      </c>
      <c r="E8213" s="20">
        <v>0</v>
      </c>
      <c r="F8213" s="38">
        <f>('ANNEXURE B &amp; C'!BB$54)</f>
        <v>0</v>
      </c>
      <c r="G8213" s="9" t="str">
        <f t="shared" si="256"/>
        <v/>
      </c>
      <c r="H8213" s="52" t="str">
        <f t="shared" si="257"/>
        <v/>
      </c>
    </row>
    <row r="8214" spans="1:8">
      <c r="A8214" s="48" t="str">
        <f>('ANNEXURE B &amp; C'!BB$3)</f>
        <v>440523</v>
      </c>
      <c r="B8214" s="2">
        <v>1060207</v>
      </c>
      <c r="C8214" s="2" t="s">
        <v>43</v>
      </c>
      <c r="D8214" s="20">
        <v>0</v>
      </c>
      <c r="E8214" s="20">
        <v>0</v>
      </c>
      <c r="F8214" s="38">
        <f>('ANNEXURE B &amp; C'!BB$55)</f>
        <v>0</v>
      </c>
      <c r="G8214" s="9" t="str">
        <f t="shared" si="256"/>
        <v/>
      </c>
      <c r="H8214" s="52" t="str">
        <f t="shared" si="257"/>
        <v/>
      </c>
    </row>
    <row r="8215" spans="1:8">
      <c r="A8215" s="48" t="str">
        <f>('ANNEXURE B &amp; C'!BB$3)</f>
        <v>440523</v>
      </c>
      <c r="B8215" s="2">
        <v>1060208</v>
      </c>
      <c r="C8215" s="2" t="s">
        <v>44</v>
      </c>
      <c r="D8215" s="20">
        <v>0</v>
      </c>
      <c r="E8215" s="20">
        <v>0</v>
      </c>
      <c r="F8215" s="38">
        <f>('ANNEXURE B &amp; C'!BB$56)</f>
        <v>0</v>
      </c>
      <c r="G8215" s="9" t="str">
        <f t="shared" si="256"/>
        <v/>
      </c>
      <c r="H8215" s="52" t="str">
        <f t="shared" si="257"/>
        <v/>
      </c>
    </row>
    <row r="8216" spans="1:8">
      <c r="A8216" s="48" t="str">
        <f>('ANNEXURE B &amp; C'!BB$3)</f>
        <v>440523</v>
      </c>
      <c r="B8216" s="2">
        <v>1060209</v>
      </c>
      <c r="C8216" s="2" t="s">
        <v>45</v>
      </c>
      <c r="D8216" s="20">
        <v>0</v>
      </c>
      <c r="E8216" s="20">
        <v>0</v>
      </c>
      <c r="F8216" s="38">
        <f>('ANNEXURE B &amp; C'!BB$57)</f>
        <v>0</v>
      </c>
      <c r="G8216" s="9" t="str">
        <f t="shared" si="256"/>
        <v/>
      </c>
      <c r="H8216" s="52" t="str">
        <f t="shared" si="257"/>
        <v/>
      </c>
    </row>
    <row r="8217" spans="1:8">
      <c r="A8217" s="48" t="str">
        <f>('ANNEXURE B &amp; C'!BB$3)</f>
        <v>440523</v>
      </c>
      <c r="B8217" s="2">
        <v>1060210</v>
      </c>
      <c r="C8217" s="2" t="s">
        <v>46</v>
      </c>
      <c r="D8217" s="20">
        <v>0</v>
      </c>
      <c r="E8217" s="20">
        <v>0</v>
      </c>
      <c r="F8217" s="38">
        <f>('ANNEXURE B &amp; C'!BB$58)</f>
        <v>0</v>
      </c>
      <c r="G8217" s="9" t="str">
        <f t="shared" si="256"/>
        <v/>
      </c>
      <c r="H8217" s="52" t="str">
        <f t="shared" si="257"/>
        <v/>
      </c>
    </row>
    <row r="8218" spans="1:8">
      <c r="A8218" s="48" t="str">
        <f>('ANNEXURE B &amp; C'!BB$3)</f>
        <v>440523</v>
      </c>
      <c r="B8218" s="2">
        <v>1060303</v>
      </c>
      <c r="C8218" s="2" t="s">
        <v>47</v>
      </c>
      <c r="D8218" s="20">
        <v>0</v>
      </c>
      <c r="E8218" s="20">
        <v>0</v>
      </c>
      <c r="F8218" s="38">
        <f>('ANNEXURE B &amp; C'!BB$59)</f>
        <v>0</v>
      </c>
      <c r="G8218" s="9" t="str">
        <f t="shared" si="256"/>
        <v/>
      </c>
      <c r="H8218" s="52" t="str">
        <f t="shared" si="257"/>
        <v/>
      </c>
    </row>
    <row r="8219" spans="1:8">
      <c r="A8219" s="48" t="str">
        <f>('ANNEXURE B &amp; C'!BB$3)</f>
        <v>440523</v>
      </c>
      <c r="B8219" s="2">
        <v>1060304</v>
      </c>
      <c r="C8219" s="2" t="s">
        <v>48</v>
      </c>
      <c r="D8219" s="20">
        <v>0</v>
      </c>
      <c r="E8219" s="20">
        <v>0</v>
      </c>
      <c r="F8219" s="38">
        <f>('ANNEXURE B &amp; C'!BB$60)</f>
        <v>0</v>
      </c>
      <c r="G8219" s="9" t="str">
        <f t="shared" si="256"/>
        <v/>
      </c>
      <c r="H8219" s="52" t="str">
        <f t="shared" si="257"/>
        <v/>
      </c>
    </row>
    <row r="8220" spans="1:8">
      <c r="A8220" s="48" t="str">
        <f>('ANNEXURE B &amp; C'!BB$3)</f>
        <v>440523</v>
      </c>
      <c r="B8220" s="2">
        <v>1060305</v>
      </c>
      <c r="C8220" s="2" t="s">
        <v>49</v>
      </c>
      <c r="D8220" s="20">
        <v>0</v>
      </c>
      <c r="E8220" s="20">
        <v>0</v>
      </c>
      <c r="F8220" s="38">
        <f>('ANNEXURE B &amp; C'!BB$61)</f>
        <v>0</v>
      </c>
      <c r="G8220" s="9" t="str">
        <f t="shared" si="256"/>
        <v/>
      </c>
      <c r="H8220" s="52" t="str">
        <f t="shared" si="257"/>
        <v/>
      </c>
    </row>
    <row r="8221" spans="1:8">
      <c r="A8221" s="48" t="str">
        <f>('ANNEXURE B &amp; C'!BB$3)</f>
        <v>440523</v>
      </c>
      <c r="B8221" s="2">
        <v>1060400</v>
      </c>
      <c r="C8221" s="2" t="s">
        <v>50</v>
      </c>
      <c r="D8221" s="20">
        <v>0</v>
      </c>
      <c r="E8221" s="20">
        <v>0</v>
      </c>
      <c r="F8221" s="38">
        <f>('ANNEXURE B &amp; C'!BB$62)</f>
        <v>0</v>
      </c>
      <c r="G8221" s="9" t="str">
        <f t="shared" si="256"/>
        <v/>
      </c>
      <c r="H8221" s="52" t="str">
        <f t="shared" si="257"/>
        <v/>
      </c>
    </row>
    <row r="8222" spans="1:8">
      <c r="A8222" s="48" t="str">
        <f>('ANNEXURE B &amp; C'!BB$3)</f>
        <v>440523</v>
      </c>
      <c r="B8222" s="2">
        <v>1060401</v>
      </c>
      <c r="C8222" s="2" t="s">
        <v>51</v>
      </c>
      <c r="D8222" s="20">
        <v>0</v>
      </c>
      <c r="E8222" s="20">
        <v>0</v>
      </c>
      <c r="F8222" s="38">
        <f>('ANNEXURE B &amp; C'!BB$63)</f>
        <v>0</v>
      </c>
      <c r="G8222" s="9" t="str">
        <f t="shared" si="256"/>
        <v/>
      </c>
      <c r="H8222" s="52" t="str">
        <f t="shared" si="257"/>
        <v/>
      </c>
    </row>
    <row r="8223" spans="1:8">
      <c r="A8223" s="48" t="str">
        <f>('ANNEXURE B &amp; C'!BB$3)</f>
        <v>440523</v>
      </c>
      <c r="B8223" s="2">
        <v>1060402</v>
      </c>
      <c r="C8223" s="2" t="s">
        <v>52</v>
      </c>
      <c r="D8223" s="20">
        <v>0</v>
      </c>
      <c r="E8223" s="20">
        <v>0</v>
      </c>
      <c r="F8223" s="38">
        <f>('ANNEXURE B &amp; C'!BB$64)</f>
        <v>0</v>
      </c>
      <c r="G8223" s="9" t="str">
        <f t="shared" si="256"/>
        <v/>
      </c>
      <c r="H8223" s="52" t="str">
        <f t="shared" si="257"/>
        <v/>
      </c>
    </row>
    <row r="8224" spans="1:8">
      <c r="A8224" s="48" t="str">
        <f>('ANNEXURE B &amp; C'!BB$3)</f>
        <v>440523</v>
      </c>
      <c r="B8224" s="2">
        <v>1060403</v>
      </c>
      <c r="C8224" s="2" t="s">
        <v>53</v>
      </c>
      <c r="D8224" s="20">
        <v>0</v>
      </c>
      <c r="E8224" s="20">
        <v>0</v>
      </c>
      <c r="F8224" s="38">
        <f>('ANNEXURE B &amp; C'!BB$65)</f>
        <v>0</v>
      </c>
      <c r="G8224" s="9" t="str">
        <f t="shared" si="256"/>
        <v/>
      </c>
      <c r="H8224" s="52" t="str">
        <f t="shared" si="257"/>
        <v/>
      </c>
    </row>
    <row r="8225" spans="1:8">
      <c r="A8225" s="48" t="str">
        <f>('ANNEXURE B &amp; C'!BB$3)</f>
        <v>440523</v>
      </c>
      <c r="B8225" s="2">
        <v>1060404</v>
      </c>
      <c r="C8225" s="2" t="s">
        <v>54</v>
      </c>
      <c r="D8225" s="20">
        <v>0</v>
      </c>
      <c r="E8225" s="20">
        <v>0</v>
      </c>
      <c r="F8225" s="38">
        <f>('ANNEXURE B &amp; C'!BB$66)</f>
        <v>0</v>
      </c>
      <c r="G8225" s="9" t="str">
        <f t="shared" si="256"/>
        <v/>
      </c>
      <c r="H8225" s="52" t="str">
        <f t="shared" si="257"/>
        <v/>
      </c>
    </row>
    <row r="8226" spans="1:8">
      <c r="A8226" s="48" t="str">
        <f>('ANNEXURE B &amp; C'!BB$3)</f>
        <v>440523</v>
      </c>
      <c r="B8226" s="2">
        <v>1060405</v>
      </c>
      <c r="C8226" s="2" t="s">
        <v>55</v>
      </c>
      <c r="D8226" s="20">
        <v>0</v>
      </c>
      <c r="E8226" s="20">
        <v>0</v>
      </c>
      <c r="F8226" s="38">
        <f>('ANNEXURE B &amp; C'!BB$67)</f>
        <v>0</v>
      </c>
      <c r="G8226" s="9" t="str">
        <f t="shared" si="256"/>
        <v/>
      </c>
      <c r="H8226" s="52" t="str">
        <f t="shared" si="257"/>
        <v/>
      </c>
    </row>
    <row r="8227" spans="1:8">
      <c r="A8227" s="48" t="str">
        <f>('ANNEXURE B &amp; C'!BB$3)</f>
        <v>440523</v>
      </c>
      <c r="B8227" s="2">
        <v>1060601</v>
      </c>
      <c r="C8227" s="2" t="s">
        <v>56</v>
      </c>
      <c r="D8227" s="20">
        <v>0</v>
      </c>
      <c r="E8227" s="20">
        <v>0</v>
      </c>
      <c r="F8227" s="38">
        <f>('ANNEXURE B &amp; C'!BB$68)</f>
        <v>0</v>
      </c>
      <c r="G8227" s="9" t="str">
        <f t="shared" si="256"/>
        <v/>
      </c>
      <c r="H8227" s="52" t="str">
        <f t="shared" si="257"/>
        <v/>
      </c>
    </row>
    <row r="8228" spans="1:8">
      <c r="A8228" s="48" t="str">
        <f>('ANNEXURE B &amp; C'!BB$3)</f>
        <v>440523</v>
      </c>
      <c r="B8228" s="2">
        <v>1060701</v>
      </c>
      <c r="C8228" s="2" t="s">
        <v>57</v>
      </c>
      <c r="D8228" s="20">
        <v>0</v>
      </c>
      <c r="E8228" s="20">
        <v>0</v>
      </c>
      <c r="F8228" s="38">
        <f>('ANNEXURE B &amp; C'!BB$69)</f>
        <v>0</v>
      </c>
      <c r="G8228" s="9" t="str">
        <f t="shared" si="256"/>
        <v/>
      </c>
      <c r="H8228" s="52" t="str">
        <f t="shared" si="257"/>
        <v/>
      </c>
    </row>
    <row r="8229" spans="1:8">
      <c r="A8229" s="48" t="str">
        <f>('ANNEXURE B &amp; C'!BB$3)</f>
        <v>440523</v>
      </c>
      <c r="B8229" s="2">
        <v>1060702</v>
      </c>
      <c r="C8229" s="2" t="s">
        <v>58</v>
      </c>
      <c r="D8229" s="20">
        <v>0</v>
      </c>
      <c r="E8229" s="20">
        <v>0</v>
      </c>
      <c r="F8229" s="38">
        <f>('ANNEXURE B &amp; C'!BB$70)</f>
        <v>0</v>
      </c>
      <c r="G8229" s="9" t="str">
        <f t="shared" si="256"/>
        <v/>
      </c>
      <c r="H8229" s="52" t="str">
        <f t="shared" si="257"/>
        <v/>
      </c>
    </row>
    <row r="8230" spans="1:8">
      <c r="A8230" s="48" t="str">
        <f>('ANNEXURE B &amp; C'!BB$3)</f>
        <v>440523</v>
      </c>
      <c r="B8230" s="2">
        <v>1061101</v>
      </c>
      <c r="C8230" s="2" t="s">
        <v>59</v>
      </c>
      <c r="D8230" s="20">
        <v>0</v>
      </c>
      <c r="E8230" s="20">
        <v>0</v>
      </c>
      <c r="F8230" s="38">
        <f>('ANNEXURE B &amp; C'!BB$71)</f>
        <v>0</v>
      </c>
      <c r="G8230" s="9" t="str">
        <f t="shared" si="256"/>
        <v/>
      </c>
      <c r="H8230" s="52" t="str">
        <f t="shared" si="257"/>
        <v/>
      </c>
    </row>
    <row r="8231" spans="1:8">
      <c r="A8231" s="48" t="str">
        <f>('ANNEXURE B &amp; C'!BB$3)</f>
        <v>440523</v>
      </c>
      <c r="B8231" s="2">
        <v>1061102</v>
      </c>
      <c r="C8231" s="2" t="s">
        <v>60</v>
      </c>
      <c r="D8231" s="20">
        <v>0</v>
      </c>
      <c r="E8231" s="20">
        <v>0</v>
      </c>
      <c r="F8231" s="38">
        <f>('ANNEXURE B &amp; C'!BB$72)</f>
        <v>0</v>
      </c>
      <c r="G8231" s="9" t="str">
        <f t="shared" si="256"/>
        <v/>
      </c>
      <c r="H8231" s="52" t="str">
        <f t="shared" si="257"/>
        <v/>
      </c>
    </row>
    <row r="8232" spans="1:8">
      <c r="A8232" s="48" t="str">
        <f>('ANNEXURE B &amp; C'!BB$3)</f>
        <v>440523</v>
      </c>
      <c r="B8232" s="2">
        <v>1061104</v>
      </c>
      <c r="C8232" s="2" t="s">
        <v>61</v>
      </c>
      <c r="D8232" s="20">
        <v>0</v>
      </c>
      <c r="E8232" s="20">
        <v>0</v>
      </c>
      <c r="F8232" s="38">
        <f>('ANNEXURE B &amp; C'!BB$73)</f>
        <v>0</v>
      </c>
      <c r="G8232" s="9" t="str">
        <f t="shared" si="256"/>
        <v/>
      </c>
      <c r="H8232" s="52" t="str">
        <f t="shared" si="257"/>
        <v/>
      </c>
    </row>
    <row r="8233" spans="1:8">
      <c r="A8233" s="48" t="str">
        <f>('ANNEXURE B &amp; C'!BB$3)</f>
        <v>440523</v>
      </c>
      <c r="B8233" s="2">
        <v>1061106</v>
      </c>
      <c r="C8233" s="2" t="s">
        <v>62</v>
      </c>
      <c r="D8233" s="20">
        <v>0</v>
      </c>
      <c r="E8233" s="20">
        <v>0</v>
      </c>
      <c r="F8233" s="38">
        <f>('ANNEXURE B &amp; C'!BB$74)</f>
        <v>0</v>
      </c>
      <c r="G8233" s="9" t="str">
        <f t="shared" si="256"/>
        <v/>
      </c>
      <c r="H8233" s="52" t="str">
        <f t="shared" si="257"/>
        <v/>
      </c>
    </row>
    <row r="8234" spans="1:8">
      <c r="A8234" s="48" t="str">
        <f>('ANNEXURE B &amp; C'!BB$3)</f>
        <v>440523</v>
      </c>
      <c r="B8234" s="2">
        <v>1061201</v>
      </c>
      <c r="C8234" s="2" t="s">
        <v>63</v>
      </c>
      <c r="D8234" s="20">
        <v>0</v>
      </c>
      <c r="E8234" s="20">
        <v>0</v>
      </c>
      <c r="F8234" s="38">
        <f>('ANNEXURE B &amp; C'!BB$75)</f>
        <v>0</v>
      </c>
      <c r="G8234" s="9" t="str">
        <f t="shared" si="256"/>
        <v/>
      </c>
      <c r="H8234" s="52" t="str">
        <f t="shared" si="257"/>
        <v/>
      </c>
    </row>
    <row r="8235" spans="1:8">
      <c r="A8235" s="48" t="str">
        <f>('ANNEXURE B &amp; C'!BB$3)</f>
        <v>440523</v>
      </c>
      <c r="B8235" s="2">
        <v>1061203</v>
      </c>
      <c r="C8235" s="2" t="s">
        <v>64</v>
      </c>
      <c r="D8235" s="20">
        <v>0</v>
      </c>
      <c r="E8235" s="20">
        <v>0</v>
      </c>
      <c r="F8235" s="38">
        <f>('ANNEXURE B &amp; C'!BB$76)</f>
        <v>0</v>
      </c>
      <c r="G8235" s="9" t="str">
        <f t="shared" si="256"/>
        <v/>
      </c>
      <c r="H8235" s="52" t="str">
        <f t="shared" si="257"/>
        <v/>
      </c>
    </row>
    <row r="8236" spans="1:8">
      <c r="A8236" s="48" t="str">
        <f>('ANNEXURE B &amp; C'!BB$3)</f>
        <v>440523</v>
      </c>
      <c r="B8236" s="2">
        <v>1061204</v>
      </c>
      <c r="C8236" s="2" t="s">
        <v>65</v>
      </c>
      <c r="D8236" s="20">
        <v>0</v>
      </c>
      <c r="E8236" s="20">
        <v>0</v>
      </c>
      <c r="F8236" s="38">
        <f>('ANNEXURE B &amp; C'!BB$77)</f>
        <v>0</v>
      </c>
      <c r="G8236" s="9" t="str">
        <f t="shared" si="256"/>
        <v/>
      </c>
      <c r="H8236" s="52" t="str">
        <f t="shared" si="257"/>
        <v/>
      </c>
    </row>
    <row r="8237" spans="1:8">
      <c r="A8237" s="48" t="str">
        <f>('ANNEXURE B &amp; C'!BB$3)</f>
        <v>440523</v>
      </c>
      <c r="B8237" s="2">
        <v>1061501</v>
      </c>
      <c r="C8237" s="2" t="s">
        <v>66</v>
      </c>
      <c r="D8237" s="20">
        <v>0</v>
      </c>
      <c r="E8237" s="20">
        <v>0</v>
      </c>
      <c r="F8237" s="38">
        <f>('ANNEXURE B &amp; C'!BB$78)</f>
        <v>0</v>
      </c>
      <c r="G8237" s="9" t="str">
        <f t="shared" si="256"/>
        <v/>
      </c>
      <c r="H8237" s="52" t="str">
        <f t="shared" si="257"/>
        <v/>
      </c>
    </row>
    <row r="8238" spans="1:8">
      <c r="A8238" s="48" t="str">
        <f>('ANNEXURE B &amp; C'!BB$3)</f>
        <v>440523</v>
      </c>
      <c r="B8238" s="2">
        <v>1061502</v>
      </c>
      <c r="C8238" s="2" t="s">
        <v>67</v>
      </c>
      <c r="D8238" s="20">
        <v>0</v>
      </c>
      <c r="E8238" s="20">
        <v>0</v>
      </c>
      <c r="F8238" s="38">
        <f>('ANNEXURE B &amp; C'!BB$79)</f>
        <v>0</v>
      </c>
      <c r="G8238" s="9" t="str">
        <f t="shared" si="256"/>
        <v/>
      </c>
      <c r="H8238" s="52" t="str">
        <f t="shared" si="257"/>
        <v/>
      </c>
    </row>
    <row r="8239" spans="1:8">
      <c r="A8239" s="48" t="str">
        <f>('ANNEXURE B &amp; C'!BB$3)</f>
        <v>440523</v>
      </c>
      <c r="B8239" s="2">
        <v>1061507</v>
      </c>
      <c r="C8239" s="2" t="s">
        <v>68</v>
      </c>
      <c r="D8239" s="20">
        <v>0</v>
      </c>
      <c r="E8239" s="20">
        <v>0</v>
      </c>
      <c r="F8239" s="38">
        <f>('ANNEXURE B &amp; C'!BB$80)</f>
        <v>0</v>
      </c>
      <c r="G8239" s="9" t="str">
        <f t="shared" si="256"/>
        <v/>
      </c>
      <c r="H8239" s="52" t="str">
        <f t="shared" si="257"/>
        <v/>
      </c>
    </row>
    <row r="8240" spans="1:8">
      <c r="A8240" s="48" t="str">
        <f>('ANNEXURE B &amp; C'!BB$3)</f>
        <v>440523</v>
      </c>
      <c r="B8240" s="2">
        <v>1061508</v>
      </c>
      <c r="C8240" s="2" t="s">
        <v>69</v>
      </c>
      <c r="D8240" s="20">
        <v>0</v>
      </c>
      <c r="E8240" s="20">
        <v>0</v>
      </c>
      <c r="F8240" s="38">
        <f>('ANNEXURE B &amp; C'!BB$81)</f>
        <v>0</v>
      </c>
      <c r="G8240" s="9" t="str">
        <f t="shared" si="256"/>
        <v/>
      </c>
      <c r="H8240" s="52" t="str">
        <f t="shared" si="257"/>
        <v/>
      </c>
    </row>
    <row r="8241" spans="1:8">
      <c r="A8241" s="48" t="str">
        <f>('ANNEXURE B &amp; C'!BB$3)</f>
        <v>440523</v>
      </c>
      <c r="B8241" s="2">
        <v>1061701</v>
      </c>
      <c r="C8241" s="2" t="s">
        <v>70</v>
      </c>
      <c r="D8241" s="20">
        <v>0</v>
      </c>
      <c r="E8241" s="20">
        <v>0</v>
      </c>
      <c r="F8241" s="38">
        <f>('ANNEXURE B &amp; C'!BB$82)</f>
        <v>0</v>
      </c>
      <c r="G8241" s="9" t="str">
        <f t="shared" si="256"/>
        <v/>
      </c>
      <c r="H8241" s="52" t="str">
        <f t="shared" si="257"/>
        <v/>
      </c>
    </row>
    <row r="8242" spans="1:8">
      <c r="A8242" s="48" t="str">
        <f>('ANNEXURE B &amp; C'!BB$3)</f>
        <v>440523</v>
      </c>
      <c r="B8242" s="2">
        <v>1061705</v>
      </c>
      <c r="C8242" s="2" t="s">
        <v>71</v>
      </c>
      <c r="D8242" s="20">
        <v>0</v>
      </c>
      <c r="E8242" s="20">
        <v>0</v>
      </c>
      <c r="F8242" s="38">
        <f>('ANNEXURE B &amp; C'!BB$83)</f>
        <v>0</v>
      </c>
      <c r="G8242" s="9" t="str">
        <f t="shared" si="256"/>
        <v/>
      </c>
      <c r="H8242" s="52" t="str">
        <f t="shared" si="257"/>
        <v/>
      </c>
    </row>
    <row r="8243" spans="1:8">
      <c r="A8243" s="48" t="str">
        <f>('ANNEXURE B &amp; C'!BB$3)</f>
        <v>440523</v>
      </c>
      <c r="B8243" s="2">
        <v>1061799</v>
      </c>
      <c r="C8243" s="2" t="s">
        <v>72</v>
      </c>
      <c r="D8243" s="20">
        <v>0</v>
      </c>
      <c r="E8243" s="20">
        <v>0</v>
      </c>
      <c r="F8243" s="38">
        <f>('ANNEXURE B &amp; C'!BB$84)</f>
        <v>0</v>
      </c>
      <c r="G8243" s="9" t="str">
        <f t="shared" si="256"/>
        <v/>
      </c>
      <c r="H8243" s="52" t="str">
        <f t="shared" si="257"/>
        <v/>
      </c>
    </row>
    <row r="8244" spans="1:8">
      <c r="A8244" s="48" t="str">
        <f>('ANNEXURE B &amp; C'!BB$3)</f>
        <v>440523</v>
      </c>
      <c r="B8244" s="2">
        <v>1061800</v>
      </c>
      <c r="C8244" s="2" t="s">
        <v>73</v>
      </c>
      <c r="D8244" s="20">
        <v>0</v>
      </c>
      <c r="E8244" s="20">
        <v>0</v>
      </c>
      <c r="F8244" s="38">
        <f>('ANNEXURE B &amp; C'!BB$85)</f>
        <v>0</v>
      </c>
      <c r="G8244" s="9" t="str">
        <f t="shared" si="256"/>
        <v/>
      </c>
      <c r="H8244" s="52" t="str">
        <f t="shared" si="257"/>
        <v/>
      </c>
    </row>
    <row r="8245" spans="1:8">
      <c r="A8245" s="48" t="str">
        <f>('ANNEXURE B &amp; C'!BB$3)</f>
        <v>440523</v>
      </c>
      <c r="B8245" s="2">
        <v>1061801</v>
      </c>
      <c r="C8245" s="2" t="s">
        <v>74</v>
      </c>
      <c r="D8245" s="20">
        <v>0</v>
      </c>
      <c r="E8245" s="20">
        <v>0</v>
      </c>
      <c r="F8245" s="38">
        <f>('ANNEXURE B &amp; C'!BB$86)</f>
        <v>0</v>
      </c>
      <c r="G8245" s="9" t="str">
        <f t="shared" si="256"/>
        <v/>
      </c>
      <c r="H8245" s="52" t="str">
        <f t="shared" si="257"/>
        <v/>
      </c>
    </row>
    <row r="8246" spans="1:8">
      <c r="A8246" s="48" t="str">
        <f>('ANNEXURE B &amp; C'!BB$3)</f>
        <v>440523</v>
      </c>
      <c r="B8246" s="2">
        <v>1061802</v>
      </c>
      <c r="C8246" s="2" t="s">
        <v>75</v>
      </c>
      <c r="D8246" s="20">
        <v>0</v>
      </c>
      <c r="E8246" s="20">
        <v>0</v>
      </c>
      <c r="F8246" s="38">
        <f>('ANNEXURE B &amp; C'!BB$87)</f>
        <v>0</v>
      </c>
      <c r="G8246" s="9" t="str">
        <f t="shared" si="256"/>
        <v/>
      </c>
      <c r="H8246" s="52" t="str">
        <f t="shared" si="257"/>
        <v/>
      </c>
    </row>
    <row r="8247" spans="1:8">
      <c r="A8247" s="48" t="str">
        <f>('ANNEXURE B &amp; C'!BB$3)</f>
        <v>440523</v>
      </c>
      <c r="B8247" s="2">
        <v>1061805</v>
      </c>
      <c r="C8247" s="2" t="s">
        <v>76</v>
      </c>
      <c r="D8247" s="20">
        <v>0</v>
      </c>
      <c r="E8247" s="20">
        <v>0</v>
      </c>
      <c r="F8247" s="38">
        <f>('ANNEXURE B &amp; C'!BB$88)</f>
        <v>0</v>
      </c>
      <c r="G8247" s="9" t="str">
        <f t="shared" si="256"/>
        <v/>
      </c>
      <c r="H8247" s="52" t="str">
        <f t="shared" si="257"/>
        <v/>
      </c>
    </row>
    <row r="8248" spans="1:8">
      <c r="A8248" s="48" t="str">
        <f>('ANNEXURE B &amp; C'!BB$3)</f>
        <v>440523</v>
      </c>
      <c r="B8248" s="2">
        <v>1061806</v>
      </c>
      <c r="C8248" s="2" t="s">
        <v>77</v>
      </c>
      <c r="D8248" s="20">
        <v>0</v>
      </c>
      <c r="E8248" s="20">
        <v>0</v>
      </c>
      <c r="F8248" s="38">
        <f>('ANNEXURE B &amp; C'!BB$89)</f>
        <v>0</v>
      </c>
      <c r="G8248" s="9" t="str">
        <f t="shared" si="256"/>
        <v/>
      </c>
      <c r="H8248" s="52" t="str">
        <f t="shared" si="257"/>
        <v/>
      </c>
    </row>
    <row r="8249" spans="1:8">
      <c r="A8249" s="48" t="str">
        <f>('ANNEXURE B &amp; C'!BB$3)</f>
        <v>440523</v>
      </c>
      <c r="B8249" s="2">
        <v>1061899</v>
      </c>
      <c r="C8249" s="2" t="s">
        <v>78</v>
      </c>
      <c r="D8249" s="20">
        <v>0</v>
      </c>
      <c r="E8249" s="20">
        <v>0</v>
      </c>
      <c r="F8249" s="38">
        <f>('ANNEXURE B &amp; C'!BB$90)</f>
        <v>0</v>
      </c>
      <c r="G8249" s="9" t="str">
        <f t="shared" si="256"/>
        <v/>
      </c>
      <c r="H8249" s="52" t="str">
        <f t="shared" si="257"/>
        <v/>
      </c>
    </row>
    <row r="8250" spans="1:8">
      <c r="A8250" s="48" t="str">
        <f>('ANNEXURE B &amp; C'!BB$3)</f>
        <v>440523</v>
      </c>
      <c r="B8250" s="2">
        <v>1061900</v>
      </c>
      <c r="C8250" s="2" t="s">
        <v>79</v>
      </c>
      <c r="D8250" s="20">
        <v>0</v>
      </c>
      <c r="E8250" s="20">
        <v>0</v>
      </c>
      <c r="F8250" s="38">
        <f>('ANNEXURE B &amp; C'!BB$91)</f>
        <v>0</v>
      </c>
      <c r="G8250" s="9" t="str">
        <f t="shared" si="256"/>
        <v/>
      </c>
      <c r="H8250" s="52" t="str">
        <f t="shared" si="257"/>
        <v/>
      </c>
    </row>
    <row r="8251" spans="1:8">
      <c r="A8251" s="48" t="str">
        <f>('ANNEXURE B &amp; C'!BB$3)</f>
        <v>440523</v>
      </c>
      <c r="B8251" s="2">
        <v>1061902</v>
      </c>
      <c r="C8251" s="2" t="s">
        <v>80</v>
      </c>
      <c r="D8251" s="20">
        <v>0</v>
      </c>
      <c r="E8251" s="20">
        <v>0</v>
      </c>
      <c r="F8251" s="38">
        <f>('ANNEXURE B &amp; C'!BB$92)</f>
        <v>0</v>
      </c>
      <c r="G8251" s="9" t="str">
        <f t="shared" si="256"/>
        <v/>
      </c>
      <c r="H8251" s="52" t="str">
        <f t="shared" si="257"/>
        <v/>
      </c>
    </row>
    <row r="8252" spans="1:8">
      <c r="A8252" s="48" t="str">
        <f>('ANNEXURE B &amp; C'!BB$3)</f>
        <v>440523</v>
      </c>
      <c r="B8252" s="2">
        <v>1061903</v>
      </c>
      <c r="C8252" s="2" t="s">
        <v>81</v>
      </c>
      <c r="D8252" s="20">
        <v>0</v>
      </c>
      <c r="E8252" s="20">
        <v>0</v>
      </c>
      <c r="F8252" s="38">
        <f>('ANNEXURE B &amp; C'!BB$93)</f>
        <v>0</v>
      </c>
      <c r="G8252" s="9" t="str">
        <f t="shared" si="256"/>
        <v/>
      </c>
      <c r="H8252" s="52" t="str">
        <f t="shared" si="257"/>
        <v/>
      </c>
    </row>
    <row r="8253" spans="1:8">
      <c r="A8253" s="48" t="str">
        <f>('ANNEXURE B &amp; C'!BB$3)</f>
        <v>440523</v>
      </c>
      <c r="B8253" s="2">
        <v>1061904</v>
      </c>
      <c r="C8253" s="2" t="s">
        <v>82</v>
      </c>
      <c r="D8253" s="20">
        <v>0</v>
      </c>
      <c r="E8253" s="20">
        <v>0</v>
      </c>
      <c r="F8253" s="38">
        <f>('ANNEXURE B &amp; C'!BB$94)</f>
        <v>0</v>
      </c>
      <c r="G8253" s="9" t="str">
        <f t="shared" si="256"/>
        <v/>
      </c>
      <c r="H8253" s="52" t="str">
        <f t="shared" si="257"/>
        <v/>
      </c>
    </row>
    <row r="8254" spans="1:8">
      <c r="A8254" s="48" t="str">
        <f>('ANNEXURE B &amp; C'!BB$3)</f>
        <v>440523</v>
      </c>
      <c r="B8254" s="2">
        <v>1062001</v>
      </c>
      <c r="C8254" s="2" t="s">
        <v>83</v>
      </c>
      <c r="D8254" s="20">
        <v>0</v>
      </c>
      <c r="E8254" s="20">
        <v>0</v>
      </c>
      <c r="F8254" s="38">
        <f>('ANNEXURE B &amp; C'!BB$95)</f>
        <v>0</v>
      </c>
      <c r="G8254" s="9" t="str">
        <f t="shared" si="256"/>
        <v/>
      </c>
      <c r="H8254" s="52" t="str">
        <f t="shared" si="257"/>
        <v/>
      </c>
    </row>
    <row r="8255" spans="1:8">
      <c r="A8255" s="48" t="str">
        <f>('ANNEXURE B &amp; C'!BB$3)</f>
        <v>440523</v>
      </c>
      <c r="B8255" s="2">
        <v>1062003</v>
      </c>
      <c r="C8255" s="2" t="s">
        <v>84</v>
      </c>
      <c r="D8255" s="20">
        <v>0</v>
      </c>
      <c r="E8255" s="20">
        <v>0</v>
      </c>
      <c r="F8255" s="38">
        <f>('ANNEXURE B &amp; C'!BB$96)</f>
        <v>0</v>
      </c>
      <c r="G8255" s="9" t="str">
        <f t="shared" si="256"/>
        <v/>
      </c>
      <c r="H8255" s="52" t="str">
        <f t="shared" si="257"/>
        <v/>
      </c>
    </row>
    <row r="8256" spans="1:8">
      <c r="A8256" s="48" t="str">
        <f>('ANNEXURE B &amp; C'!BB$3)</f>
        <v>440523</v>
      </c>
      <c r="B8256" s="2">
        <v>1062009</v>
      </c>
      <c r="C8256" s="2" t="s">
        <v>85</v>
      </c>
      <c r="D8256" s="20">
        <v>0</v>
      </c>
      <c r="E8256" s="20">
        <v>0</v>
      </c>
      <c r="F8256" s="38">
        <f>('ANNEXURE B &amp; C'!BB$97)</f>
        <v>0</v>
      </c>
      <c r="G8256" s="9" t="str">
        <f t="shared" si="256"/>
        <v/>
      </c>
      <c r="H8256" s="52" t="str">
        <f t="shared" si="257"/>
        <v/>
      </c>
    </row>
    <row r="8257" spans="1:8">
      <c r="A8257" s="48" t="str">
        <f>('ANNEXURE B &amp; C'!BB$3)</f>
        <v>440523</v>
      </c>
      <c r="B8257" s="2">
        <v>1062010</v>
      </c>
      <c r="C8257" s="2" t="s">
        <v>86</v>
      </c>
      <c r="D8257" s="20">
        <v>0</v>
      </c>
      <c r="E8257" s="20">
        <v>0</v>
      </c>
      <c r="F8257" s="38">
        <f>('ANNEXURE B &amp; C'!BB$98)</f>
        <v>0</v>
      </c>
      <c r="G8257" s="9" t="str">
        <f t="shared" si="256"/>
        <v/>
      </c>
      <c r="H8257" s="52" t="str">
        <f t="shared" si="257"/>
        <v/>
      </c>
    </row>
    <row r="8258" spans="1:8">
      <c r="A8258" s="48" t="str">
        <f>('ANNEXURE B &amp; C'!BB$3)</f>
        <v>440523</v>
      </c>
      <c r="B8258" s="2">
        <v>1062201</v>
      </c>
      <c r="C8258" s="2" t="s">
        <v>87</v>
      </c>
      <c r="D8258" s="20">
        <v>0</v>
      </c>
      <c r="E8258" s="20">
        <v>0</v>
      </c>
      <c r="F8258" s="38">
        <f>('ANNEXURE B &amp; C'!BB$99)</f>
        <v>0</v>
      </c>
      <c r="G8258" s="9" t="str">
        <f t="shared" si="256"/>
        <v/>
      </c>
      <c r="H8258" s="52" t="str">
        <f t="shared" si="257"/>
        <v/>
      </c>
    </row>
    <row r="8259" spans="1:8">
      <c r="A8259" s="48" t="str">
        <f>('ANNEXURE B &amp; C'!BB$3)</f>
        <v>440523</v>
      </c>
      <c r="B8259" s="3">
        <v>1066990</v>
      </c>
      <c r="C8259" s="3" t="s">
        <v>88</v>
      </c>
      <c r="D8259" s="39">
        <v>212004</v>
      </c>
      <c r="E8259" s="39">
        <v>4767.66</v>
      </c>
      <c r="F8259" s="39">
        <f>SUM(F8206:F8258)</f>
        <v>604768</v>
      </c>
      <c r="G8259" s="9" t="str">
        <f t="shared" si="256"/>
        <v/>
      </c>
      <c r="H8259" s="52">
        <f t="shared" si="257"/>
        <v>1.8526254221618461</v>
      </c>
    </row>
    <row r="8260" spans="1:8">
      <c r="B8260" s="1"/>
      <c r="C8260" s="1"/>
      <c r="D8260" s="31"/>
      <c r="E8260" s="31"/>
      <c r="F8260" s="31"/>
      <c r="G8260" s="9" t="str">
        <f t="shared" si="256"/>
        <v/>
      </c>
      <c r="H8260" s="52" t="str">
        <f t="shared" si="257"/>
        <v/>
      </c>
    </row>
    <row r="8261" spans="1:8">
      <c r="A8261" s="48" t="str">
        <f>('ANNEXURE B &amp; C'!BB$3)</f>
        <v>440523</v>
      </c>
      <c r="B8261" s="1">
        <v>1080000</v>
      </c>
      <c r="C8261" s="1" t="s">
        <v>89</v>
      </c>
      <c r="D8261" s="31"/>
      <c r="E8261" s="31"/>
      <c r="F8261" s="31"/>
      <c r="G8261" s="9" t="str">
        <f t="shared" si="256"/>
        <v/>
      </c>
      <c r="H8261" s="52" t="str">
        <f t="shared" si="257"/>
        <v/>
      </c>
    </row>
    <row r="8262" spans="1:8">
      <c r="A8262" s="48" t="str">
        <f>('ANNEXURE B &amp; C'!BB$3)</f>
        <v>440523</v>
      </c>
      <c r="B8262" s="2">
        <v>1088020</v>
      </c>
      <c r="C8262" s="2" t="s">
        <v>90</v>
      </c>
      <c r="D8262" s="20">
        <v>0</v>
      </c>
      <c r="E8262" s="20">
        <v>0</v>
      </c>
      <c r="F8262" s="38">
        <f>('ANNEXURE B &amp; C'!BB$103)</f>
        <v>0</v>
      </c>
      <c r="G8262" s="9" t="str">
        <f t="shared" si="256"/>
        <v/>
      </c>
      <c r="H8262" s="52" t="str">
        <f t="shared" si="257"/>
        <v/>
      </c>
    </row>
    <row r="8263" spans="1:8">
      <c r="A8263" s="48" t="str">
        <f>('ANNEXURE B &amp; C'!BB$3)</f>
        <v>440523</v>
      </c>
      <c r="B8263" s="2">
        <v>1088080</v>
      </c>
      <c r="C8263" s="2" t="s">
        <v>91</v>
      </c>
      <c r="D8263" s="20">
        <v>0</v>
      </c>
      <c r="E8263" s="20">
        <v>0</v>
      </c>
      <c r="F8263" s="38">
        <f>('ANNEXURE B &amp; C'!BB$104)</f>
        <v>0</v>
      </c>
      <c r="G8263" s="9" t="str">
        <f t="shared" si="256"/>
        <v/>
      </c>
      <c r="H8263" s="52" t="str">
        <f t="shared" si="257"/>
        <v/>
      </c>
    </row>
    <row r="8264" spans="1:8">
      <c r="A8264" s="48" t="str">
        <f>('ANNEXURE B &amp; C'!BB$3)</f>
        <v>440523</v>
      </c>
      <c r="B8264" s="2">
        <v>1088081</v>
      </c>
      <c r="C8264" s="2" t="s">
        <v>92</v>
      </c>
      <c r="D8264" s="20">
        <v>0</v>
      </c>
      <c r="E8264" s="20">
        <v>0</v>
      </c>
      <c r="F8264" s="38">
        <f>('ANNEXURE B &amp; C'!BB$105)</f>
        <v>0</v>
      </c>
      <c r="G8264" s="9" t="str">
        <f t="shared" si="256"/>
        <v/>
      </c>
      <c r="H8264" s="52" t="str">
        <f t="shared" si="257"/>
        <v/>
      </c>
    </row>
    <row r="8265" spans="1:8">
      <c r="A8265" s="48" t="str">
        <f>('ANNEXURE B &amp; C'!BB$3)</f>
        <v>440523</v>
      </c>
      <c r="B8265" s="2">
        <v>1088082</v>
      </c>
      <c r="C8265" s="2" t="s">
        <v>93</v>
      </c>
      <c r="D8265" s="20">
        <v>0</v>
      </c>
      <c r="E8265" s="20">
        <v>0</v>
      </c>
      <c r="F8265" s="38">
        <f>('ANNEXURE B &amp; C'!BB$106)</f>
        <v>0</v>
      </c>
      <c r="G8265" s="9" t="str">
        <f t="shared" si="256"/>
        <v/>
      </c>
      <c r="H8265" s="52" t="str">
        <f t="shared" si="257"/>
        <v/>
      </c>
    </row>
    <row r="8266" spans="1:8">
      <c r="A8266" s="48" t="str">
        <f>('ANNEXURE B &amp; C'!BB$3)</f>
        <v>440523</v>
      </c>
      <c r="B8266" s="2">
        <v>1088083</v>
      </c>
      <c r="C8266" s="2" t="s">
        <v>94</v>
      </c>
      <c r="D8266" s="20">
        <v>0</v>
      </c>
      <c r="E8266" s="20">
        <v>0</v>
      </c>
      <c r="F8266" s="38">
        <f>('ANNEXURE B &amp; C'!BB$107)</f>
        <v>0</v>
      </c>
      <c r="G8266" s="9" t="str">
        <f t="shared" ref="G8266:G8329" si="258">IF(E8266&lt;0.01,"",IF(E8266&gt;F8266,"BUDGET ERROR - INSUFICIENT",""))</f>
        <v/>
      </c>
      <c r="H8266" s="52" t="str">
        <f t="shared" ref="H8266:H8329" si="259">IF(F8266&lt;0.1,"",IF(D8266=0,"NO ORIGINAL BUDGET",(F8266-D8266)/D8266))</f>
        <v/>
      </c>
    </row>
    <row r="8267" spans="1:8">
      <c r="A8267" s="48" t="str">
        <f>('ANNEXURE B &amp; C'!BB$3)</f>
        <v>440523</v>
      </c>
      <c r="B8267" s="2">
        <v>1088084</v>
      </c>
      <c r="C8267" s="2" t="s">
        <v>95</v>
      </c>
      <c r="D8267" s="20">
        <v>0</v>
      </c>
      <c r="E8267" s="20">
        <v>0</v>
      </c>
      <c r="F8267" s="38">
        <f>('ANNEXURE B &amp; C'!BB$108)</f>
        <v>0</v>
      </c>
      <c r="G8267" s="9" t="str">
        <f t="shared" si="258"/>
        <v/>
      </c>
      <c r="H8267" s="52" t="str">
        <f t="shared" si="259"/>
        <v/>
      </c>
    </row>
    <row r="8268" spans="1:8">
      <c r="A8268" s="48" t="str">
        <f>('ANNEXURE B &amp; C'!BB$3)</f>
        <v>440523</v>
      </c>
      <c r="B8268" s="2">
        <v>1088085</v>
      </c>
      <c r="C8268" s="2" t="s">
        <v>96</v>
      </c>
      <c r="D8268" s="20">
        <v>0</v>
      </c>
      <c r="E8268" s="20">
        <v>0</v>
      </c>
      <c r="F8268" s="38">
        <f>('ANNEXURE B &amp; C'!BB$109)</f>
        <v>0</v>
      </c>
      <c r="G8268" s="9" t="str">
        <f t="shared" si="258"/>
        <v/>
      </c>
      <c r="H8268" s="52" t="str">
        <f t="shared" si="259"/>
        <v/>
      </c>
    </row>
    <row r="8269" spans="1:8">
      <c r="A8269" s="48" t="str">
        <f>('ANNEXURE B &amp; C'!BB$3)</f>
        <v>440523</v>
      </c>
      <c r="B8269" s="2">
        <v>1088110</v>
      </c>
      <c r="C8269" s="2" t="s">
        <v>61</v>
      </c>
      <c r="D8269" s="20">
        <v>0</v>
      </c>
      <c r="E8269" s="20">
        <v>0</v>
      </c>
      <c r="F8269" s="38">
        <f>('ANNEXURE B &amp; C'!BB$110)</f>
        <v>0</v>
      </c>
      <c r="G8269" s="9" t="str">
        <f t="shared" si="258"/>
        <v/>
      </c>
      <c r="H8269" s="52" t="str">
        <f t="shared" si="259"/>
        <v/>
      </c>
    </row>
    <row r="8270" spans="1:8">
      <c r="A8270" s="48" t="str">
        <f>('ANNEXURE B &amp; C'!BB$3)</f>
        <v>440523</v>
      </c>
      <c r="B8270" s="2">
        <v>1088180</v>
      </c>
      <c r="C8270" s="2" t="s">
        <v>97</v>
      </c>
      <c r="D8270" s="20">
        <v>0</v>
      </c>
      <c r="E8270" s="20">
        <v>0</v>
      </c>
      <c r="F8270" s="38">
        <f>('ANNEXURE B &amp; C'!BB$111)</f>
        <v>0</v>
      </c>
      <c r="G8270" s="9" t="str">
        <f t="shared" si="258"/>
        <v/>
      </c>
      <c r="H8270" s="52" t="str">
        <f t="shared" si="259"/>
        <v/>
      </c>
    </row>
    <row r="8271" spans="1:8">
      <c r="A8271" s="48" t="str">
        <f>('ANNEXURE B &amp; C'!BB$3)</f>
        <v>440523</v>
      </c>
      <c r="B8271" s="3">
        <v>1088990</v>
      </c>
      <c r="C8271" s="3" t="s">
        <v>98</v>
      </c>
      <c r="D8271" s="39">
        <v>0</v>
      </c>
      <c r="E8271" s="39">
        <v>0</v>
      </c>
      <c r="F8271" s="39">
        <f>SUM(F8261:F8270)</f>
        <v>0</v>
      </c>
      <c r="G8271" s="9" t="str">
        <f t="shared" si="258"/>
        <v/>
      </c>
      <c r="H8271" s="52" t="str">
        <f t="shared" si="259"/>
        <v/>
      </c>
    </row>
    <row r="8272" spans="1:8">
      <c r="B8272" s="1"/>
      <c r="C8272" s="1"/>
      <c r="D8272" s="31"/>
      <c r="E8272" s="31"/>
      <c r="F8272" s="31"/>
      <c r="G8272" s="9" t="str">
        <f t="shared" si="258"/>
        <v/>
      </c>
      <c r="H8272" s="52" t="str">
        <f t="shared" si="259"/>
        <v/>
      </c>
    </row>
    <row r="8273" spans="1:8" ht="15.75" thickBot="1">
      <c r="A8273" s="48" t="str">
        <f>('ANNEXURE B &amp; C'!BB$3)</f>
        <v>440523</v>
      </c>
      <c r="B8273" s="4">
        <v>1089995</v>
      </c>
      <c r="C8273" s="4" t="s">
        <v>99</v>
      </c>
      <c r="D8273" s="40">
        <v>212004</v>
      </c>
      <c r="E8273" s="40">
        <v>4767.66</v>
      </c>
      <c r="F8273" s="40">
        <f>SUM(F8271+F8259)</f>
        <v>604768</v>
      </c>
      <c r="G8273" s="9" t="str">
        <f t="shared" si="258"/>
        <v/>
      </c>
      <c r="H8273" s="52">
        <f t="shared" si="259"/>
        <v>1.8526254221618461</v>
      </c>
    </row>
    <row r="8274" spans="1:8" ht="15.75" thickTop="1">
      <c r="B8274" s="1"/>
      <c r="C8274" s="1"/>
      <c r="D8274" s="31"/>
      <c r="E8274" s="31"/>
      <c r="F8274" s="31"/>
      <c r="G8274" s="9" t="str">
        <f t="shared" si="258"/>
        <v/>
      </c>
      <c r="H8274" s="52" t="str">
        <f t="shared" si="259"/>
        <v/>
      </c>
    </row>
    <row r="8275" spans="1:8">
      <c r="A8275" s="48" t="str">
        <f>('ANNEXURE B &amp; C'!BB$3)</f>
        <v>440523</v>
      </c>
      <c r="B8275" s="1">
        <v>1100000</v>
      </c>
      <c r="C8275" s="1" t="s">
        <v>100</v>
      </c>
      <c r="D8275" s="31"/>
      <c r="E8275" s="31"/>
      <c r="F8275" s="31"/>
      <c r="G8275" s="9" t="str">
        <f t="shared" si="258"/>
        <v/>
      </c>
      <c r="H8275" s="52" t="str">
        <f t="shared" si="259"/>
        <v/>
      </c>
    </row>
    <row r="8276" spans="1:8">
      <c r="A8276" s="48" t="str">
        <f>('ANNEXURE B &amp; C'!BB$3)</f>
        <v>440523</v>
      </c>
      <c r="B8276" s="2">
        <v>1101200</v>
      </c>
      <c r="C8276" s="2" t="s">
        <v>101</v>
      </c>
      <c r="D8276" s="20">
        <v>0</v>
      </c>
      <c r="E8276" s="20">
        <v>0</v>
      </c>
      <c r="F8276" s="38">
        <f>('ANNEXURE B &amp; C'!BB$117)</f>
        <v>0</v>
      </c>
      <c r="G8276" s="9" t="str">
        <f t="shared" si="258"/>
        <v/>
      </c>
      <c r="H8276" s="52" t="str">
        <f t="shared" si="259"/>
        <v/>
      </c>
    </row>
    <row r="8277" spans="1:8">
      <c r="A8277" s="48" t="str">
        <f>('ANNEXURE B &amp; C'!BB$3)</f>
        <v>440523</v>
      </c>
      <c r="B8277" s="2">
        <v>1101201</v>
      </c>
      <c r="C8277" s="2" t="s">
        <v>102</v>
      </c>
      <c r="D8277" s="20">
        <v>0</v>
      </c>
      <c r="E8277" s="20">
        <v>0</v>
      </c>
      <c r="F8277" s="38">
        <f>('ANNEXURE B &amp; C'!BB$118)</f>
        <v>0</v>
      </c>
      <c r="G8277" s="9" t="str">
        <f t="shared" si="258"/>
        <v/>
      </c>
      <c r="H8277" s="52" t="str">
        <f t="shared" si="259"/>
        <v/>
      </c>
    </row>
    <row r="8278" spans="1:8">
      <c r="A8278" s="48" t="str">
        <f>('ANNEXURE B &amp; C'!BB$3)</f>
        <v>440523</v>
      </c>
      <c r="B8278" s="2">
        <v>1101203</v>
      </c>
      <c r="C8278" s="2" t="s">
        <v>103</v>
      </c>
      <c r="D8278" s="20">
        <v>0</v>
      </c>
      <c r="E8278" s="20">
        <v>0</v>
      </c>
      <c r="F8278" s="38">
        <f>('ANNEXURE B &amp; C'!BB$119)</f>
        <v>0</v>
      </c>
      <c r="G8278" s="9" t="str">
        <f t="shared" si="258"/>
        <v/>
      </c>
      <c r="H8278" s="52" t="str">
        <f t="shared" si="259"/>
        <v/>
      </c>
    </row>
    <row r="8279" spans="1:8">
      <c r="A8279" s="48" t="str">
        <f>('ANNEXURE B &amp; C'!BB$3)</f>
        <v>440523</v>
      </c>
      <c r="B8279" s="2">
        <v>1101204</v>
      </c>
      <c r="C8279" s="2" t="s">
        <v>104</v>
      </c>
      <c r="D8279" s="20">
        <v>0</v>
      </c>
      <c r="E8279" s="20">
        <v>0</v>
      </c>
      <c r="F8279" s="38">
        <f>('ANNEXURE B &amp; C'!BB$120)</f>
        <v>0</v>
      </c>
      <c r="G8279" s="9" t="str">
        <f t="shared" si="258"/>
        <v/>
      </c>
      <c r="H8279" s="52" t="str">
        <f t="shared" si="259"/>
        <v/>
      </c>
    </row>
    <row r="8280" spans="1:8" ht="15.75" thickBot="1">
      <c r="A8280" s="48" t="str">
        <f>('ANNEXURE B &amp; C'!BB$3)</f>
        <v>440523</v>
      </c>
      <c r="B8280" s="4">
        <v>1109995</v>
      </c>
      <c r="C8280" s="4" t="s">
        <v>105</v>
      </c>
      <c r="D8280" s="40">
        <v>0</v>
      </c>
      <c r="E8280" s="40">
        <v>0</v>
      </c>
      <c r="F8280" s="40">
        <f>SUM(F8276:F8279)</f>
        <v>0</v>
      </c>
      <c r="G8280" s="9" t="str">
        <f t="shared" si="258"/>
        <v/>
      </c>
      <c r="H8280" s="52" t="str">
        <f t="shared" si="259"/>
        <v/>
      </c>
    </row>
    <row r="8281" spans="1:8" ht="15.75" thickTop="1">
      <c r="B8281" s="1"/>
      <c r="C8281" s="1"/>
      <c r="D8281" s="31"/>
      <c r="E8281" s="31"/>
      <c r="F8281" s="31"/>
      <c r="G8281" s="9" t="str">
        <f t="shared" si="258"/>
        <v/>
      </c>
      <c r="H8281" s="52" t="str">
        <f t="shared" si="259"/>
        <v/>
      </c>
    </row>
    <row r="8282" spans="1:8">
      <c r="A8282" s="48" t="str">
        <f>('ANNEXURE B &amp; C'!BB$3)</f>
        <v>440523</v>
      </c>
      <c r="B8282" s="1">
        <v>1120000</v>
      </c>
      <c r="C8282" s="1" t="s">
        <v>106</v>
      </c>
      <c r="D8282" s="31"/>
      <c r="E8282" s="31"/>
      <c r="F8282" s="31"/>
      <c r="G8282" s="9" t="str">
        <f t="shared" si="258"/>
        <v/>
      </c>
      <c r="H8282" s="52" t="str">
        <f t="shared" si="259"/>
        <v/>
      </c>
    </row>
    <row r="8283" spans="1:8">
      <c r="A8283" s="48" t="str">
        <f>('ANNEXURE B &amp; C'!BB$3)</f>
        <v>440523</v>
      </c>
      <c r="B8283" s="2">
        <v>1120300</v>
      </c>
      <c r="C8283" s="2" t="s">
        <v>106</v>
      </c>
      <c r="D8283" s="20">
        <v>0</v>
      </c>
      <c r="E8283" s="20">
        <v>0</v>
      </c>
      <c r="F8283" s="38">
        <f>('ANNEXURE B &amp; C'!BB$124)</f>
        <v>0</v>
      </c>
      <c r="G8283" s="9" t="str">
        <f t="shared" si="258"/>
        <v/>
      </c>
      <c r="H8283" s="52" t="str">
        <f t="shared" si="259"/>
        <v/>
      </c>
    </row>
    <row r="8284" spans="1:8" ht="15.75" thickBot="1">
      <c r="A8284" s="48" t="str">
        <f>('ANNEXURE B &amp; C'!BB$3)</f>
        <v>440523</v>
      </c>
      <c r="B8284" s="4">
        <v>1129990</v>
      </c>
      <c r="C8284" s="4" t="s">
        <v>107</v>
      </c>
      <c r="D8284" s="40">
        <v>0</v>
      </c>
      <c r="E8284" s="40">
        <v>0</v>
      </c>
      <c r="F8284" s="40">
        <f>SUM(F8282:F8283)</f>
        <v>0</v>
      </c>
      <c r="G8284" s="9" t="str">
        <f t="shared" si="258"/>
        <v/>
      </c>
      <c r="H8284" s="52" t="str">
        <f t="shared" si="259"/>
        <v/>
      </c>
    </row>
    <row r="8285" spans="1:8" ht="15.75" thickTop="1">
      <c r="B8285" s="1"/>
      <c r="C8285" s="1"/>
      <c r="D8285" s="31"/>
      <c r="E8285" s="31"/>
      <c r="F8285" s="31"/>
      <c r="G8285" s="9" t="str">
        <f t="shared" si="258"/>
        <v/>
      </c>
      <c r="H8285" s="52" t="str">
        <f t="shared" si="259"/>
        <v/>
      </c>
    </row>
    <row r="8286" spans="1:8">
      <c r="A8286" s="48" t="str">
        <f>('ANNEXURE B &amp; C'!BB$3)</f>
        <v>440523</v>
      </c>
      <c r="B8286" s="1">
        <v>1130000</v>
      </c>
      <c r="C8286" s="1" t="s">
        <v>108</v>
      </c>
      <c r="D8286" s="31"/>
      <c r="E8286" s="31"/>
      <c r="F8286" s="31"/>
      <c r="G8286" s="9" t="str">
        <f t="shared" si="258"/>
        <v/>
      </c>
      <c r="H8286" s="52" t="str">
        <f t="shared" si="259"/>
        <v/>
      </c>
    </row>
    <row r="8287" spans="1:8">
      <c r="A8287" s="48" t="str">
        <f>('ANNEXURE B &amp; C'!BB$3)</f>
        <v>440523</v>
      </c>
      <c r="B8287" s="2">
        <v>1130200</v>
      </c>
      <c r="C8287" s="2" t="s">
        <v>109</v>
      </c>
      <c r="D8287" s="20">
        <v>0</v>
      </c>
      <c r="E8287" s="20">
        <v>0</v>
      </c>
      <c r="F8287" s="38">
        <f>('ANNEXURE B &amp; C'!BB$128)</f>
        <v>0</v>
      </c>
      <c r="G8287" s="9" t="str">
        <f t="shared" si="258"/>
        <v/>
      </c>
      <c r="H8287" s="52" t="str">
        <f t="shared" si="259"/>
        <v/>
      </c>
    </row>
    <row r="8288" spans="1:8">
      <c r="A8288" s="48" t="str">
        <f>('ANNEXURE B &amp; C'!BB$3)</f>
        <v>440523</v>
      </c>
      <c r="B8288" s="2">
        <v>1130201</v>
      </c>
      <c r="C8288" s="2" t="s">
        <v>110</v>
      </c>
      <c r="D8288" s="20">
        <v>0</v>
      </c>
      <c r="E8288" s="20">
        <v>0</v>
      </c>
      <c r="F8288" s="38">
        <f>('ANNEXURE B &amp; C'!BB$129)</f>
        <v>0</v>
      </c>
      <c r="G8288" s="9" t="str">
        <f t="shared" si="258"/>
        <v/>
      </c>
      <c r="H8288" s="52" t="str">
        <f t="shared" si="259"/>
        <v/>
      </c>
    </row>
    <row r="8289" spans="1:8" ht="15.75" thickBot="1">
      <c r="A8289" s="48" t="str">
        <f>('ANNEXURE B &amp; C'!BB$3)</f>
        <v>440523</v>
      </c>
      <c r="B8289" s="4">
        <v>1139995</v>
      </c>
      <c r="C8289" s="4" t="s">
        <v>111</v>
      </c>
      <c r="D8289" s="40">
        <v>0</v>
      </c>
      <c r="E8289" s="40">
        <v>0</v>
      </c>
      <c r="F8289" s="40">
        <f>SUM(F8286:F8288)</f>
        <v>0</v>
      </c>
      <c r="G8289" s="9" t="str">
        <f t="shared" si="258"/>
        <v/>
      </c>
      <c r="H8289" s="52" t="str">
        <f t="shared" si="259"/>
        <v/>
      </c>
    </row>
    <row r="8290" spans="1:8" ht="15.75" thickTop="1">
      <c r="B8290" s="1"/>
      <c r="C8290" s="1"/>
      <c r="D8290" s="31"/>
      <c r="E8290" s="31"/>
      <c r="F8290" s="31"/>
      <c r="G8290" s="9" t="str">
        <f t="shared" si="258"/>
        <v/>
      </c>
      <c r="H8290" s="52" t="str">
        <f t="shared" si="259"/>
        <v/>
      </c>
    </row>
    <row r="8291" spans="1:8" ht="15.75" thickBot="1">
      <c r="A8291" s="48" t="str">
        <f>('ANNEXURE B &amp; C'!BB$3)</f>
        <v>440523</v>
      </c>
      <c r="B8291" s="5">
        <v>1199998</v>
      </c>
      <c r="C8291" s="5" t="s">
        <v>112</v>
      </c>
      <c r="D8291" s="41">
        <v>212004</v>
      </c>
      <c r="E8291" s="41">
        <v>4767.66</v>
      </c>
      <c r="F8291" s="41">
        <f>SUM(F8289+F8284+F8280+F8273+F8201)</f>
        <v>604768</v>
      </c>
      <c r="G8291" s="9" t="str">
        <f t="shared" si="258"/>
        <v/>
      </c>
      <c r="H8291" s="52">
        <f t="shared" si="259"/>
        <v>1.8526254221618461</v>
      </c>
    </row>
    <row r="8292" spans="1:8">
      <c r="B8292" s="1"/>
      <c r="C8292" s="1"/>
      <c r="D8292" s="31"/>
      <c r="E8292" s="31"/>
      <c r="F8292" s="31"/>
      <c r="G8292" s="9" t="str">
        <f t="shared" si="258"/>
        <v/>
      </c>
      <c r="H8292" s="52" t="str">
        <f t="shared" si="259"/>
        <v/>
      </c>
    </row>
    <row r="8293" spans="1:8">
      <c r="A8293" s="48" t="str">
        <f>('ANNEXURE B &amp; C'!BB$3)</f>
        <v>440523</v>
      </c>
      <c r="B8293" s="1">
        <v>2200000</v>
      </c>
      <c r="C8293" s="1" t="s">
        <v>113</v>
      </c>
      <c r="D8293" s="31"/>
      <c r="E8293" s="31"/>
      <c r="F8293" s="31"/>
      <c r="G8293" s="9" t="str">
        <f t="shared" si="258"/>
        <v/>
      </c>
      <c r="H8293" s="52" t="str">
        <f t="shared" si="259"/>
        <v/>
      </c>
    </row>
    <row r="8294" spans="1:8">
      <c r="B8294" s="1"/>
      <c r="C8294" s="1"/>
      <c r="D8294" s="31"/>
      <c r="E8294" s="31"/>
      <c r="F8294" s="31"/>
      <c r="G8294" s="9" t="str">
        <f t="shared" si="258"/>
        <v/>
      </c>
      <c r="H8294" s="52" t="str">
        <f t="shared" si="259"/>
        <v/>
      </c>
    </row>
    <row r="8295" spans="1:8">
      <c r="A8295" s="48" t="str">
        <f>('ANNEXURE B &amp; C'!BB$3)</f>
        <v>440523</v>
      </c>
      <c r="B8295" s="1">
        <v>2230000</v>
      </c>
      <c r="C8295" s="1" t="s">
        <v>114</v>
      </c>
      <c r="D8295" s="31"/>
      <c r="E8295" s="31"/>
      <c r="F8295" s="31"/>
      <c r="G8295" s="9" t="str">
        <f t="shared" si="258"/>
        <v/>
      </c>
      <c r="H8295" s="52" t="str">
        <f t="shared" si="259"/>
        <v/>
      </c>
    </row>
    <row r="8296" spans="1:8">
      <c r="A8296" s="48" t="str">
        <f>('ANNEXURE B &amp; C'!BB$3)</f>
        <v>440523</v>
      </c>
      <c r="B8296" s="2">
        <v>2231202</v>
      </c>
      <c r="C8296" s="2" t="s">
        <v>115</v>
      </c>
      <c r="D8296" s="20">
        <v>0</v>
      </c>
      <c r="E8296" s="20">
        <v>0</v>
      </c>
      <c r="F8296" s="38">
        <f>('ANNEXURE B &amp; C'!BB$137)</f>
        <v>0</v>
      </c>
      <c r="G8296" s="9" t="str">
        <f t="shared" si="258"/>
        <v/>
      </c>
      <c r="H8296" s="52" t="str">
        <f t="shared" si="259"/>
        <v/>
      </c>
    </row>
    <row r="8297" spans="1:8">
      <c r="A8297" s="48" t="str">
        <f>('ANNEXURE B &amp; C'!BB$3)</f>
        <v>440523</v>
      </c>
      <c r="B8297" s="2">
        <v>2231900</v>
      </c>
      <c r="C8297" s="2" t="s">
        <v>116</v>
      </c>
      <c r="D8297" s="20">
        <v>0</v>
      </c>
      <c r="E8297" s="20">
        <v>0</v>
      </c>
      <c r="F8297" s="38">
        <f>('ANNEXURE B &amp; C'!BB$138)</f>
        <v>0</v>
      </c>
      <c r="G8297" s="9" t="str">
        <f t="shared" si="258"/>
        <v/>
      </c>
      <c r="H8297" s="52" t="str">
        <f t="shared" si="259"/>
        <v/>
      </c>
    </row>
    <row r="8298" spans="1:8">
      <c r="A8298" s="48" t="str">
        <f>('ANNEXURE B &amp; C'!BB$3)</f>
        <v>440523</v>
      </c>
      <c r="B8298" s="3">
        <v>2239995</v>
      </c>
      <c r="C8298" s="3" t="s">
        <v>117</v>
      </c>
      <c r="D8298" s="39">
        <v>0</v>
      </c>
      <c r="E8298" s="39">
        <v>0</v>
      </c>
      <c r="F8298" s="39">
        <f>SUM(F8296:F8297)</f>
        <v>0</v>
      </c>
      <c r="G8298" s="9" t="str">
        <f t="shared" si="258"/>
        <v/>
      </c>
      <c r="H8298" s="52" t="str">
        <f t="shared" si="259"/>
        <v/>
      </c>
    </row>
    <row r="8299" spans="1:8">
      <c r="B8299" s="1"/>
      <c r="C8299" s="1"/>
      <c r="D8299" s="31"/>
      <c r="E8299" s="31"/>
      <c r="F8299" s="31"/>
      <c r="G8299" s="9" t="str">
        <f t="shared" si="258"/>
        <v/>
      </c>
      <c r="H8299" s="52" t="str">
        <f t="shared" si="259"/>
        <v/>
      </c>
    </row>
    <row r="8300" spans="1:8">
      <c r="A8300" s="48" t="str">
        <f>('ANNEXURE B &amp; C'!BB$3)</f>
        <v>440523</v>
      </c>
      <c r="B8300" s="1">
        <v>2240000</v>
      </c>
      <c r="C8300" s="1" t="s">
        <v>118</v>
      </c>
      <c r="D8300" s="31"/>
      <c r="E8300" s="31"/>
      <c r="F8300" s="31"/>
      <c r="G8300" s="9" t="str">
        <f t="shared" si="258"/>
        <v/>
      </c>
      <c r="H8300" s="52" t="str">
        <f t="shared" si="259"/>
        <v/>
      </c>
    </row>
    <row r="8301" spans="1:8">
      <c r="A8301" s="48" t="str">
        <f>('ANNEXURE B &amp; C'!BB$3)</f>
        <v>440523</v>
      </c>
      <c r="B8301" s="2">
        <v>2240001</v>
      </c>
      <c r="C8301" s="2" t="s">
        <v>119</v>
      </c>
      <c r="D8301" s="20">
        <v>0</v>
      </c>
      <c r="E8301" s="20">
        <v>0</v>
      </c>
      <c r="F8301" s="38">
        <f>('ANNEXURE B &amp; C'!BB$142)</f>
        <v>0</v>
      </c>
      <c r="G8301" s="9" t="str">
        <f t="shared" si="258"/>
        <v/>
      </c>
      <c r="H8301" s="52" t="str">
        <f t="shared" si="259"/>
        <v/>
      </c>
    </row>
    <row r="8302" spans="1:8">
      <c r="A8302" s="48" t="str">
        <f>('ANNEXURE B &amp; C'!BB$3)</f>
        <v>440523</v>
      </c>
      <c r="B8302" s="2">
        <v>2240002</v>
      </c>
      <c r="C8302" s="2" t="s">
        <v>120</v>
      </c>
      <c r="D8302" s="20">
        <v>0</v>
      </c>
      <c r="E8302" s="20">
        <v>0</v>
      </c>
      <c r="F8302" s="38">
        <f>('ANNEXURE B &amp; C'!BB$143)</f>
        <v>0</v>
      </c>
      <c r="G8302" s="9" t="str">
        <f t="shared" si="258"/>
        <v/>
      </c>
      <c r="H8302" s="52" t="str">
        <f t="shared" si="259"/>
        <v/>
      </c>
    </row>
    <row r="8303" spans="1:8">
      <c r="A8303" s="48" t="str">
        <f>('ANNEXURE B &amp; C'!BB$3)</f>
        <v>440523</v>
      </c>
      <c r="B8303" s="2">
        <v>2240400</v>
      </c>
      <c r="C8303" s="2" t="s">
        <v>121</v>
      </c>
      <c r="D8303" s="20">
        <v>0</v>
      </c>
      <c r="E8303" s="20">
        <v>0</v>
      </c>
      <c r="F8303" s="38">
        <f>('ANNEXURE B &amp; C'!BB$144)</f>
        <v>0</v>
      </c>
      <c r="G8303" s="9" t="str">
        <f t="shared" si="258"/>
        <v/>
      </c>
      <c r="H8303" s="52" t="str">
        <f t="shared" si="259"/>
        <v/>
      </c>
    </row>
    <row r="8304" spans="1:8">
      <c r="A8304" s="48" t="str">
        <f>('ANNEXURE B &amp; C'!BB$3)</f>
        <v>440523</v>
      </c>
      <c r="B8304" s="2">
        <v>2240500</v>
      </c>
      <c r="C8304" s="2" t="s">
        <v>122</v>
      </c>
      <c r="D8304" s="20">
        <v>0</v>
      </c>
      <c r="E8304" s="20">
        <v>0</v>
      </c>
      <c r="F8304" s="38">
        <f>('ANNEXURE B &amp; C'!BB$145)</f>
        <v>0</v>
      </c>
      <c r="G8304" s="9" t="str">
        <f t="shared" si="258"/>
        <v/>
      </c>
      <c r="H8304" s="52" t="str">
        <f t="shared" si="259"/>
        <v/>
      </c>
    </row>
    <row r="8305" spans="1:8">
      <c r="A8305" s="48" t="str">
        <f>('ANNEXURE B &amp; C'!BB$3)</f>
        <v>440523</v>
      </c>
      <c r="B8305" s="3">
        <v>2249995</v>
      </c>
      <c r="C8305" s="3" t="s">
        <v>123</v>
      </c>
      <c r="D8305" s="39">
        <v>0</v>
      </c>
      <c r="E8305" s="39">
        <v>0</v>
      </c>
      <c r="F8305" s="39">
        <f>SUM(F8301:F8304)</f>
        <v>0</v>
      </c>
      <c r="G8305" s="9" t="str">
        <f t="shared" si="258"/>
        <v/>
      </c>
      <c r="H8305" s="52" t="str">
        <f t="shared" si="259"/>
        <v/>
      </c>
    </row>
    <row r="8306" spans="1:8">
      <c r="B8306" s="1"/>
      <c r="C8306" s="1"/>
      <c r="D8306" s="31"/>
      <c r="E8306" s="31"/>
      <c r="F8306" s="31"/>
      <c r="G8306" s="9" t="str">
        <f t="shared" si="258"/>
        <v/>
      </c>
      <c r="H8306" s="52" t="str">
        <f t="shared" si="259"/>
        <v/>
      </c>
    </row>
    <row r="8307" spans="1:8">
      <c r="A8307" s="48" t="str">
        <f>('ANNEXURE B &amp; C'!BB$3)</f>
        <v>440523</v>
      </c>
      <c r="B8307" s="1">
        <v>2260000</v>
      </c>
      <c r="C8307" s="1" t="s">
        <v>124</v>
      </c>
      <c r="D8307" s="31"/>
      <c r="E8307" s="31"/>
      <c r="F8307" s="31"/>
      <c r="G8307" s="9" t="str">
        <f t="shared" si="258"/>
        <v/>
      </c>
      <c r="H8307" s="52" t="str">
        <f t="shared" si="259"/>
        <v/>
      </c>
    </row>
    <row r="8308" spans="1:8">
      <c r="A8308" s="48" t="str">
        <f>('ANNEXURE B &amp; C'!BB$3)</f>
        <v>440523</v>
      </c>
      <c r="B8308" s="2">
        <v>2260806</v>
      </c>
      <c r="C8308" s="2" t="s">
        <v>125</v>
      </c>
      <c r="D8308" s="20">
        <v>0</v>
      </c>
      <c r="E8308" s="20">
        <v>0</v>
      </c>
      <c r="F8308" s="38">
        <f>('ANNEXURE B &amp; C'!BB$149)</f>
        <v>0</v>
      </c>
      <c r="G8308" s="9" t="str">
        <f t="shared" si="258"/>
        <v/>
      </c>
      <c r="H8308" s="52" t="str">
        <f t="shared" si="259"/>
        <v/>
      </c>
    </row>
    <row r="8309" spans="1:8">
      <c r="A8309" s="48" t="str">
        <f>('ANNEXURE B &amp; C'!BB$3)</f>
        <v>440523</v>
      </c>
      <c r="B8309" s="2">
        <v>2260808</v>
      </c>
      <c r="C8309" s="2" t="s">
        <v>126</v>
      </c>
      <c r="D8309" s="20">
        <v>0</v>
      </c>
      <c r="E8309" s="20">
        <v>0</v>
      </c>
      <c r="F8309" s="38">
        <f>('ANNEXURE B &amp; C'!BB$150)</f>
        <v>0</v>
      </c>
      <c r="G8309" s="9" t="str">
        <f t="shared" si="258"/>
        <v/>
      </c>
      <c r="H8309" s="52" t="str">
        <f t="shared" si="259"/>
        <v/>
      </c>
    </row>
    <row r="8310" spans="1:8">
      <c r="A8310" s="48" t="str">
        <f>('ANNEXURE B &amp; C'!BB$3)</f>
        <v>440523</v>
      </c>
      <c r="B8310" s="2">
        <v>2260810</v>
      </c>
      <c r="C8310" s="2" t="s">
        <v>127</v>
      </c>
      <c r="D8310" s="20">
        <v>0</v>
      </c>
      <c r="E8310" s="20">
        <v>0</v>
      </c>
      <c r="F8310" s="38">
        <f>('ANNEXURE B &amp; C'!BB$151)</f>
        <v>0</v>
      </c>
      <c r="G8310" s="9" t="str">
        <f t="shared" si="258"/>
        <v/>
      </c>
      <c r="H8310" s="52" t="str">
        <f t="shared" si="259"/>
        <v/>
      </c>
    </row>
    <row r="8311" spans="1:8">
      <c r="A8311" s="48" t="str">
        <f>('ANNEXURE B &amp; C'!BB$3)</f>
        <v>440523</v>
      </c>
      <c r="B8311" s="3">
        <v>2269995</v>
      </c>
      <c r="C8311" s="3" t="s">
        <v>128</v>
      </c>
      <c r="D8311" s="39">
        <v>0</v>
      </c>
      <c r="E8311" s="39">
        <v>0</v>
      </c>
      <c r="F8311" s="39">
        <f>SUM(F8308:F8310)</f>
        <v>0</v>
      </c>
      <c r="G8311" s="9" t="str">
        <f t="shared" si="258"/>
        <v/>
      </c>
      <c r="H8311" s="52" t="str">
        <f t="shared" si="259"/>
        <v/>
      </c>
    </row>
    <row r="8312" spans="1:8">
      <c r="B8312" s="1"/>
      <c r="C8312" s="1"/>
      <c r="D8312" s="31"/>
      <c r="E8312" s="31"/>
      <c r="F8312" s="31"/>
      <c r="G8312" s="9" t="str">
        <f t="shared" si="258"/>
        <v/>
      </c>
      <c r="H8312" s="52" t="str">
        <f t="shared" si="259"/>
        <v/>
      </c>
    </row>
    <row r="8313" spans="1:8">
      <c r="A8313" s="48" t="str">
        <f>('ANNEXURE B &amp; C'!BB$3)</f>
        <v>440523</v>
      </c>
      <c r="B8313" s="1">
        <v>2270000</v>
      </c>
      <c r="C8313" s="1" t="s">
        <v>129</v>
      </c>
      <c r="D8313" s="31"/>
      <c r="E8313" s="31"/>
      <c r="F8313" s="31"/>
      <c r="G8313" s="9" t="str">
        <f t="shared" si="258"/>
        <v/>
      </c>
      <c r="H8313" s="52" t="str">
        <f t="shared" si="259"/>
        <v/>
      </c>
    </row>
    <row r="8314" spans="1:8">
      <c r="A8314" s="48" t="str">
        <f>('ANNEXURE B &amp; C'!BB$3)</f>
        <v>440523</v>
      </c>
      <c r="B8314" s="2">
        <v>2271701</v>
      </c>
      <c r="C8314" s="2" t="s">
        <v>130</v>
      </c>
      <c r="D8314" s="20">
        <v>0</v>
      </c>
      <c r="E8314" s="20">
        <v>0</v>
      </c>
      <c r="F8314" s="38">
        <f>('ANNEXURE B &amp; C'!BB$155)</f>
        <v>0</v>
      </c>
      <c r="G8314" s="9" t="str">
        <f t="shared" si="258"/>
        <v/>
      </c>
      <c r="H8314" s="52" t="str">
        <f t="shared" si="259"/>
        <v/>
      </c>
    </row>
    <row r="8315" spans="1:8">
      <c r="A8315" s="48" t="str">
        <f>('ANNEXURE B &amp; C'!BB$3)</f>
        <v>440523</v>
      </c>
      <c r="B8315" s="2">
        <v>2271702</v>
      </c>
      <c r="C8315" s="2" t="s">
        <v>131</v>
      </c>
      <c r="D8315" s="20">
        <v>0</v>
      </c>
      <c r="E8315" s="20">
        <v>0</v>
      </c>
      <c r="F8315" s="38">
        <f>('ANNEXURE B &amp; C'!BB$156)</f>
        <v>0</v>
      </c>
      <c r="G8315" s="9" t="str">
        <f t="shared" si="258"/>
        <v/>
      </c>
      <c r="H8315" s="52" t="str">
        <f t="shared" si="259"/>
        <v/>
      </c>
    </row>
    <row r="8316" spans="1:8">
      <c r="A8316" s="48" t="str">
        <f>('ANNEXURE B &amp; C'!BB$3)</f>
        <v>440523</v>
      </c>
      <c r="B8316" s="2">
        <v>2271703</v>
      </c>
      <c r="C8316" s="2" t="s">
        <v>132</v>
      </c>
      <c r="D8316" s="20">
        <v>0</v>
      </c>
      <c r="E8316" s="20">
        <v>0</v>
      </c>
      <c r="F8316" s="38">
        <f>('ANNEXURE B &amp; C'!BB$157)</f>
        <v>0</v>
      </c>
      <c r="G8316" s="9" t="str">
        <f t="shared" si="258"/>
        <v/>
      </c>
      <c r="H8316" s="52" t="str">
        <f t="shared" si="259"/>
        <v/>
      </c>
    </row>
    <row r="8317" spans="1:8">
      <c r="A8317" s="48" t="str">
        <f>('ANNEXURE B &amp; C'!BB$3)</f>
        <v>440523</v>
      </c>
      <c r="B8317" s="2">
        <v>2271704</v>
      </c>
      <c r="C8317" s="2" t="s">
        <v>133</v>
      </c>
      <c r="D8317" s="20">
        <v>0</v>
      </c>
      <c r="E8317" s="20">
        <v>0</v>
      </c>
      <c r="F8317" s="38">
        <f>('ANNEXURE B &amp; C'!BB$158)</f>
        <v>0</v>
      </c>
      <c r="G8317" s="9" t="str">
        <f t="shared" si="258"/>
        <v/>
      </c>
      <c r="H8317" s="52" t="str">
        <f t="shared" si="259"/>
        <v/>
      </c>
    </row>
    <row r="8318" spans="1:8">
      <c r="A8318" s="48" t="str">
        <f>('ANNEXURE B &amp; C'!BB$3)</f>
        <v>440523</v>
      </c>
      <c r="B8318" s="3">
        <v>2279995</v>
      </c>
      <c r="C8318" s="3" t="s">
        <v>134</v>
      </c>
      <c r="D8318" s="35">
        <v>0</v>
      </c>
      <c r="E8318" s="35">
        <v>0</v>
      </c>
      <c r="F8318" s="35">
        <f>SUM(F8314:F8317)</f>
        <v>0</v>
      </c>
      <c r="G8318" s="9" t="str">
        <f t="shared" si="258"/>
        <v/>
      </c>
      <c r="H8318" s="52" t="str">
        <f t="shared" si="259"/>
        <v/>
      </c>
    </row>
    <row r="8319" spans="1:8">
      <c r="B8319" s="1"/>
      <c r="C8319" s="1"/>
      <c r="D8319" s="31"/>
      <c r="E8319" s="31"/>
      <c r="F8319" s="31"/>
      <c r="G8319" s="9" t="str">
        <f t="shared" si="258"/>
        <v/>
      </c>
      <c r="H8319" s="52" t="str">
        <f t="shared" si="259"/>
        <v/>
      </c>
    </row>
    <row r="8320" spans="1:8">
      <c r="A8320" s="48" t="str">
        <f>('ANNEXURE B &amp; C'!BB$3)</f>
        <v>440523</v>
      </c>
      <c r="B8320" s="1">
        <v>2280000</v>
      </c>
      <c r="C8320" s="1" t="s">
        <v>135</v>
      </c>
      <c r="D8320" s="31"/>
      <c r="E8320" s="31"/>
      <c r="F8320" s="31"/>
      <c r="G8320" s="9" t="str">
        <f t="shared" si="258"/>
        <v/>
      </c>
      <c r="H8320" s="52" t="str">
        <f t="shared" si="259"/>
        <v/>
      </c>
    </row>
    <row r="8321" spans="1:8">
      <c r="A8321" s="48" t="str">
        <f>('ANNEXURE B &amp; C'!BB$3)</f>
        <v>440523</v>
      </c>
      <c r="B8321" s="2">
        <v>2280001</v>
      </c>
      <c r="C8321" s="2" t="s">
        <v>136</v>
      </c>
      <c r="D8321" s="20">
        <v>0</v>
      </c>
      <c r="E8321" s="20">
        <v>0</v>
      </c>
      <c r="F8321" s="38">
        <f>('ANNEXURE B &amp; C'!BB$162)</f>
        <v>0</v>
      </c>
      <c r="G8321" s="9" t="str">
        <f t="shared" si="258"/>
        <v/>
      </c>
      <c r="H8321" s="52" t="str">
        <f t="shared" si="259"/>
        <v/>
      </c>
    </row>
    <row r="8322" spans="1:8">
      <c r="A8322" s="48" t="str">
        <f>('ANNEXURE B &amp; C'!BB$3)</f>
        <v>440523</v>
      </c>
      <c r="B8322" s="2">
        <v>2280002</v>
      </c>
      <c r="C8322" s="2" t="s">
        <v>137</v>
      </c>
      <c r="D8322" s="20">
        <v>0</v>
      </c>
      <c r="E8322" s="20">
        <v>0</v>
      </c>
      <c r="F8322" s="38">
        <f>('ANNEXURE B &amp; C'!BB$163)</f>
        <v>0</v>
      </c>
      <c r="G8322" s="9" t="str">
        <f t="shared" si="258"/>
        <v/>
      </c>
      <c r="H8322" s="52" t="str">
        <f t="shared" si="259"/>
        <v/>
      </c>
    </row>
    <row r="8323" spans="1:8">
      <c r="A8323" s="48" t="str">
        <f>('ANNEXURE B &amp; C'!BB$3)</f>
        <v>440523</v>
      </c>
      <c r="B8323" s="3">
        <v>2289995</v>
      </c>
      <c r="C8323" s="3" t="s">
        <v>138</v>
      </c>
      <c r="D8323" s="39">
        <v>0</v>
      </c>
      <c r="E8323" s="39">
        <v>0</v>
      </c>
      <c r="F8323" s="39">
        <f>SUM(F8321:F8322)</f>
        <v>0</v>
      </c>
      <c r="G8323" s="9" t="str">
        <f t="shared" si="258"/>
        <v/>
      </c>
      <c r="H8323" s="52" t="str">
        <f t="shared" si="259"/>
        <v/>
      </c>
    </row>
    <row r="8324" spans="1:8">
      <c r="B8324" s="1"/>
      <c r="C8324" s="1"/>
      <c r="D8324" s="31"/>
      <c r="E8324" s="31"/>
      <c r="F8324" s="31"/>
      <c r="G8324" s="9" t="str">
        <f t="shared" si="258"/>
        <v/>
      </c>
      <c r="H8324" s="52" t="str">
        <f t="shared" si="259"/>
        <v/>
      </c>
    </row>
    <row r="8325" spans="1:8">
      <c r="A8325" s="48" t="str">
        <f>('ANNEXURE B &amp; C'!BB$3)</f>
        <v>440523</v>
      </c>
      <c r="B8325" s="1">
        <v>2300000</v>
      </c>
      <c r="C8325" s="1" t="s">
        <v>139</v>
      </c>
      <c r="D8325" s="31"/>
      <c r="E8325" s="31"/>
      <c r="F8325" s="31"/>
      <c r="G8325" s="9" t="str">
        <f t="shared" si="258"/>
        <v/>
      </c>
      <c r="H8325" s="52" t="str">
        <f t="shared" si="259"/>
        <v/>
      </c>
    </row>
    <row r="8326" spans="1:8">
      <c r="A8326" s="48" t="str">
        <f>('ANNEXURE B &amp; C'!BB$3)</f>
        <v>440523</v>
      </c>
      <c r="B8326" s="2">
        <v>2300001</v>
      </c>
      <c r="C8326" s="2" t="s">
        <v>140</v>
      </c>
      <c r="D8326" s="20">
        <v>0</v>
      </c>
      <c r="E8326" s="20">
        <v>0</v>
      </c>
      <c r="F8326" s="38">
        <f>('ANNEXURE B &amp; C'!BB$167)</f>
        <v>0</v>
      </c>
      <c r="G8326" s="9" t="str">
        <f t="shared" si="258"/>
        <v/>
      </c>
      <c r="H8326" s="52" t="str">
        <f t="shared" si="259"/>
        <v/>
      </c>
    </row>
    <row r="8327" spans="1:8">
      <c r="A8327" s="48" t="str">
        <f>('ANNEXURE B &amp; C'!BB$3)</f>
        <v>440523</v>
      </c>
      <c r="B8327" s="2">
        <v>2300002</v>
      </c>
      <c r="C8327" s="2" t="s">
        <v>141</v>
      </c>
      <c r="D8327" s="20">
        <v>0</v>
      </c>
      <c r="E8327" s="20">
        <v>0</v>
      </c>
      <c r="F8327" s="38">
        <f>('ANNEXURE B &amp; C'!BB$168)</f>
        <v>0</v>
      </c>
      <c r="G8327" s="9" t="str">
        <f t="shared" si="258"/>
        <v/>
      </c>
      <c r="H8327" s="52" t="str">
        <f t="shared" si="259"/>
        <v/>
      </c>
    </row>
    <row r="8328" spans="1:8">
      <c r="A8328" s="48" t="str">
        <f>('ANNEXURE B &amp; C'!BB$3)</f>
        <v>440523</v>
      </c>
      <c r="B8328" s="2">
        <v>2300003</v>
      </c>
      <c r="C8328" s="2" t="s">
        <v>142</v>
      </c>
      <c r="D8328" s="20">
        <v>0</v>
      </c>
      <c r="E8328" s="20">
        <v>0</v>
      </c>
      <c r="F8328" s="38">
        <f>('ANNEXURE B &amp; C'!BB$169)</f>
        <v>0</v>
      </c>
      <c r="G8328" s="9" t="str">
        <f t="shared" si="258"/>
        <v/>
      </c>
      <c r="H8328" s="52" t="str">
        <f t="shared" si="259"/>
        <v/>
      </c>
    </row>
    <row r="8329" spans="1:8">
      <c r="A8329" s="48" t="str">
        <f>('ANNEXURE B &amp; C'!BB$3)</f>
        <v>440523</v>
      </c>
      <c r="B8329" s="2">
        <v>2300204</v>
      </c>
      <c r="C8329" s="2" t="s">
        <v>143</v>
      </c>
      <c r="D8329" s="20">
        <v>0</v>
      </c>
      <c r="E8329" s="20">
        <v>0</v>
      </c>
      <c r="F8329" s="38">
        <f>('ANNEXURE B &amp; C'!BB$170)</f>
        <v>0</v>
      </c>
      <c r="G8329" s="9" t="str">
        <f t="shared" si="258"/>
        <v/>
      </c>
      <c r="H8329" s="52" t="str">
        <f t="shared" si="259"/>
        <v/>
      </c>
    </row>
    <row r="8330" spans="1:8">
      <c r="A8330" s="48" t="str">
        <f>('ANNEXURE B &amp; C'!BB$3)</f>
        <v>440523</v>
      </c>
      <c r="B8330" s="2">
        <v>2300800</v>
      </c>
      <c r="C8330" s="2" t="s">
        <v>144</v>
      </c>
      <c r="D8330" s="20">
        <v>0</v>
      </c>
      <c r="E8330" s="20">
        <v>0</v>
      </c>
      <c r="F8330" s="38">
        <f>('ANNEXURE B &amp; C'!BB$171)</f>
        <v>0</v>
      </c>
      <c r="G8330" s="9" t="str">
        <f t="shared" ref="G8330:G8393" si="260">IF(E8330&lt;0.01,"",IF(E8330&gt;F8330,"BUDGET ERROR - INSUFICIENT",""))</f>
        <v/>
      </c>
      <c r="H8330" s="52" t="str">
        <f t="shared" ref="H8330:H8393" si="261">IF(F8330&lt;0.1,"",IF(D8330=0,"NO ORIGINAL BUDGET",(F8330-D8330)/D8330))</f>
        <v/>
      </c>
    </row>
    <row r="8331" spans="1:8">
      <c r="A8331" s="48" t="str">
        <f>('ANNEXURE B &amp; C'!BB$3)</f>
        <v>440523</v>
      </c>
      <c r="B8331" s="2">
        <v>2300801</v>
      </c>
      <c r="C8331" s="2" t="s">
        <v>145</v>
      </c>
      <c r="D8331" s="20">
        <v>0</v>
      </c>
      <c r="E8331" s="20">
        <v>0</v>
      </c>
      <c r="F8331" s="38">
        <f>('ANNEXURE B &amp; C'!BB$172)</f>
        <v>0</v>
      </c>
      <c r="G8331" s="9" t="str">
        <f t="shared" si="260"/>
        <v/>
      </c>
      <c r="H8331" s="52" t="str">
        <f t="shared" si="261"/>
        <v/>
      </c>
    </row>
    <row r="8332" spans="1:8">
      <c r="A8332" s="48" t="str">
        <f>('ANNEXURE B &amp; C'!BB$3)</f>
        <v>440523</v>
      </c>
      <c r="B8332" s="2">
        <v>2300803</v>
      </c>
      <c r="C8332" s="2" t="s">
        <v>146</v>
      </c>
      <c r="D8332" s="20">
        <v>0</v>
      </c>
      <c r="E8332" s="20">
        <v>0</v>
      </c>
      <c r="F8332" s="38">
        <f>('ANNEXURE B &amp; C'!BB$173)</f>
        <v>0</v>
      </c>
      <c r="G8332" s="9" t="str">
        <f t="shared" si="260"/>
        <v/>
      </c>
      <c r="H8332" s="52" t="str">
        <f t="shared" si="261"/>
        <v/>
      </c>
    </row>
    <row r="8333" spans="1:8">
      <c r="A8333" s="48" t="str">
        <f>('ANNEXURE B &amp; C'!BB$3)</f>
        <v>440523</v>
      </c>
      <c r="B8333" s="2">
        <v>2301503</v>
      </c>
      <c r="C8333" s="2" t="s">
        <v>147</v>
      </c>
      <c r="D8333" s="20">
        <v>0</v>
      </c>
      <c r="E8333" s="20">
        <v>0</v>
      </c>
      <c r="F8333" s="38">
        <f>('ANNEXURE B &amp; C'!BB$174)</f>
        <v>0</v>
      </c>
      <c r="G8333" s="9" t="str">
        <f t="shared" si="260"/>
        <v/>
      </c>
      <c r="H8333" s="52" t="str">
        <f t="shared" si="261"/>
        <v/>
      </c>
    </row>
    <row r="8334" spans="1:8">
      <c r="A8334" s="48" t="str">
        <f>('ANNEXURE B &amp; C'!BB$3)</f>
        <v>440523</v>
      </c>
      <c r="B8334" s="2">
        <v>2301802</v>
      </c>
      <c r="C8334" s="2" t="s">
        <v>148</v>
      </c>
      <c r="D8334" s="20">
        <v>0</v>
      </c>
      <c r="E8334" s="20">
        <v>0</v>
      </c>
      <c r="F8334" s="38">
        <f>('ANNEXURE B &amp; C'!BB$175)</f>
        <v>0</v>
      </c>
      <c r="G8334" s="9" t="str">
        <f t="shared" si="260"/>
        <v/>
      </c>
      <c r="H8334" s="52" t="str">
        <f t="shared" si="261"/>
        <v/>
      </c>
    </row>
    <row r="8335" spans="1:8">
      <c r="A8335" s="48" t="str">
        <f>('ANNEXURE B &amp; C'!BB$3)</f>
        <v>440523</v>
      </c>
      <c r="B8335" s="2">
        <v>2301803</v>
      </c>
      <c r="C8335" s="2" t="s">
        <v>149</v>
      </c>
      <c r="D8335" s="20">
        <v>0</v>
      </c>
      <c r="E8335" s="20">
        <v>0</v>
      </c>
      <c r="F8335" s="38">
        <f>('ANNEXURE B &amp; C'!BB$176)</f>
        <v>0</v>
      </c>
      <c r="G8335" s="9" t="str">
        <f t="shared" si="260"/>
        <v/>
      </c>
      <c r="H8335" s="52" t="str">
        <f t="shared" si="261"/>
        <v/>
      </c>
    </row>
    <row r="8336" spans="1:8">
      <c r="A8336" s="48" t="str">
        <f>('ANNEXURE B &amp; C'!BB$3)</f>
        <v>440523</v>
      </c>
      <c r="B8336" s="2">
        <v>2301900</v>
      </c>
      <c r="C8336" s="2" t="s">
        <v>150</v>
      </c>
      <c r="D8336" s="20">
        <v>0</v>
      </c>
      <c r="E8336" s="20">
        <v>0</v>
      </c>
      <c r="F8336" s="38">
        <f>('ANNEXURE B &amp; C'!BB$177)</f>
        <v>0</v>
      </c>
      <c r="G8336" s="9" t="str">
        <f t="shared" si="260"/>
        <v/>
      </c>
      <c r="H8336" s="52" t="str">
        <f t="shared" si="261"/>
        <v/>
      </c>
    </row>
    <row r="8337" spans="1:8">
      <c r="A8337" s="48" t="str">
        <f>('ANNEXURE B &amp; C'!BB$3)</f>
        <v>440523</v>
      </c>
      <c r="B8337" s="2">
        <v>2301901</v>
      </c>
      <c r="C8337" s="2" t="s">
        <v>151</v>
      </c>
      <c r="D8337" s="20">
        <v>0</v>
      </c>
      <c r="E8337" s="20">
        <v>0</v>
      </c>
      <c r="F8337" s="38">
        <f>('ANNEXURE B &amp; C'!BB$178)</f>
        <v>0</v>
      </c>
      <c r="G8337" s="9" t="str">
        <f t="shared" si="260"/>
        <v/>
      </c>
      <c r="H8337" s="52" t="str">
        <f t="shared" si="261"/>
        <v/>
      </c>
    </row>
    <row r="8338" spans="1:8">
      <c r="A8338" s="48" t="str">
        <f>('ANNEXURE B &amp; C'!BB$3)</f>
        <v>440523</v>
      </c>
      <c r="B8338" s="3">
        <v>2309995</v>
      </c>
      <c r="C8338" s="3" t="s">
        <v>152</v>
      </c>
      <c r="D8338" s="39">
        <v>0</v>
      </c>
      <c r="E8338" s="39">
        <v>0</v>
      </c>
      <c r="F8338" s="39">
        <f>SUM(F8326:F8337)</f>
        <v>0</v>
      </c>
      <c r="G8338" s="9" t="str">
        <f t="shared" si="260"/>
        <v/>
      </c>
      <c r="H8338" s="52" t="str">
        <f t="shared" si="261"/>
        <v/>
      </c>
    </row>
    <row r="8339" spans="1:8">
      <c r="B8339" s="1"/>
      <c r="C8339" s="1"/>
      <c r="D8339" s="31"/>
      <c r="E8339" s="31"/>
      <c r="F8339" s="31"/>
      <c r="G8339" s="9" t="str">
        <f t="shared" si="260"/>
        <v/>
      </c>
      <c r="H8339" s="52" t="str">
        <f t="shared" si="261"/>
        <v/>
      </c>
    </row>
    <row r="8340" spans="1:8" ht="15.75" thickBot="1">
      <c r="A8340" s="48" t="str">
        <f>('ANNEXURE B &amp; C'!BB$3)</f>
        <v>440523</v>
      </c>
      <c r="B8340" s="4">
        <v>2359997</v>
      </c>
      <c r="C8340" s="4" t="s">
        <v>153</v>
      </c>
      <c r="D8340" s="40">
        <v>0</v>
      </c>
      <c r="E8340" s="40">
        <v>0</v>
      </c>
      <c r="F8340" s="40">
        <f>SUM(F8338+F8323+F8318+F8311+F8305+F8298)</f>
        <v>0</v>
      </c>
      <c r="G8340" s="9" t="str">
        <f t="shared" si="260"/>
        <v/>
      </c>
      <c r="H8340" s="52" t="str">
        <f t="shared" si="261"/>
        <v/>
      </c>
    </row>
    <row r="8341" spans="1:8" ht="15.75" thickTop="1">
      <c r="B8341" s="1"/>
      <c r="C8341" s="1"/>
      <c r="D8341" s="31"/>
      <c r="E8341" s="31"/>
      <c r="F8341" s="31"/>
      <c r="G8341" s="9" t="str">
        <f t="shared" si="260"/>
        <v/>
      </c>
      <c r="H8341" s="52" t="str">
        <f t="shared" si="261"/>
        <v/>
      </c>
    </row>
    <row r="8342" spans="1:8" ht="15.75" thickBot="1">
      <c r="A8342" s="48" t="str">
        <f>('ANNEXURE B &amp; C'!BB$3)</f>
        <v>440523</v>
      </c>
      <c r="B8342" s="5">
        <v>2379995</v>
      </c>
      <c r="C8342" s="5" t="s">
        <v>154</v>
      </c>
      <c r="D8342" s="41">
        <v>0</v>
      </c>
      <c r="E8342" s="41">
        <v>0</v>
      </c>
      <c r="F8342" s="41">
        <f>SUM(F8340)</f>
        <v>0</v>
      </c>
      <c r="G8342" s="9" t="str">
        <f t="shared" si="260"/>
        <v/>
      </c>
      <c r="H8342" s="52" t="str">
        <f t="shared" si="261"/>
        <v/>
      </c>
    </row>
    <row r="8343" spans="1:8">
      <c r="B8343" s="1"/>
      <c r="C8343" s="1"/>
      <c r="D8343" s="31"/>
      <c r="E8343" s="31"/>
      <c r="F8343" s="31"/>
      <c r="G8343" s="9" t="str">
        <f t="shared" si="260"/>
        <v/>
      </c>
      <c r="H8343" s="52" t="str">
        <f t="shared" si="261"/>
        <v/>
      </c>
    </row>
    <row r="8344" spans="1:8" ht="15.75" thickBot="1">
      <c r="A8344" s="48" t="str">
        <f>('ANNEXURE B &amp; C'!BB$3)</f>
        <v>440523</v>
      </c>
      <c r="B8344" s="5">
        <v>2459998</v>
      </c>
      <c r="C8344" s="5" t="s">
        <v>155</v>
      </c>
      <c r="D8344" s="41">
        <v>0</v>
      </c>
      <c r="E8344" s="41">
        <v>0</v>
      </c>
      <c r="F8344" s="41">
        <f>SUM(F8342)</f>
        <v>0</v>
      </c>
      <c r="G8344" s="9" t="str">
        <f t="shared" si="260"/>
        <v/>
      </c>
      <c r="H8344" s="52" t="str">
        <f t="shared" si="261"/>
        <v/>
      </c>
    </row>
    <row r="8345" spans="1:8">
      <c r="B8345" s="1"/>
      <c r="C8345" s="1"/>
      <c r="D8345" s="31"/>
      <c r="E8345" s="31"/>
      <c r="F8345" s="31"/>
      <c r="G8345" s="9" t="str">
        <f t="shared" si="260"/>
        <v/>
      </c>
      <c r="H8345" s="52" t="str">
        <f t="shared" si="261"/>
        <v/>
      </c>
    </row>
    <row r="8346" spans="1:8">
      <c r="A8346" s="48" t="str">
        <f>('ANNEXURE B &amp; C'!BB$3)</f>
        <v>440523</v>
      </c>
      <c r="B8346" s="1">
        <v>3010000</v>
      </c>
      <c r="C8346" s="1" t="s">
        <v>156</v>
      </c>
      <c r="D8346" s="31"/>
      <c r="E8346" s="31"/>
      <c r="F8346" s="31"/>
      <c r="G8346" s="9" t="str">
        <f t="shared" si="260"/>
        <v/>
      </c>
      <c r="H8346" s="52" t="str">
        <f t="shared" si="261"/>
        <v/>
      </c>
    </row>
    <row r="8347" spans="1:8">
      <c r="A8347" s="48" t="str">
        <f>('ANNEXURE B &amp; C'!BB$3)</f>
        <v>440523</v>
      </c>
      <c r="B8347" s="2">
        <v>3010001</v>
      </c>
      <c r="C8347" s="2" t="s">
        <v>112</v>
      </c>
      <c r="D8347" s="38">
        <v>212004</v>
      </c>
      <c r="E8347" s="38">
        <v>4767.66</v>
      </c>
      <c r="F8347" s="38">
        <f>('ANNEXURE B &amp; C'!BB$188)</f>
        <v>604768</v>
      </c>
      <c r="G8347" s="9" t="str">
        <f t="shared" si="260"/>
        <v/>
      </c>
      <c r="H8347" s="52">
        <f t="shared" si="261"/>
        <v>1.8526254221618461</v>
      </c>
    </row>
    <row r="8348" spans="1:8">
      <c r="A8348" s="48" t="str">
        <f>('ANNEXURE B &amp; C'!BB$3)</f>
        <v>440523</v>
      </c>
      <c r="B8348" s="2">
        <v>3010002</v>
      </c>
      <c r="C8348" s="2" t="s">
        <v>155</v>
      </c>
      <c r="D8348" s="38">
        <v>0</v>
      </c>
      <c r="E8348" s="38">
        <v>0</v>
      </c>
      <c r="F8348" s="38">
        <f>('ANNEXURE B &amp; C'!BB$189)</f>
        <v>0</v>
      </c>
      <c r="G8348" s="9" t="str">
        <f t="shared" si="260"/>
        <v/>
      </c>
      <c r="H8348" s="52" t="str">
        <f t="shared" si="261"/>
        <v/>
      </c>
    </row>
    <row r="8349" spans="1:8">
      <c r="A8349" s="48" t="str">
        <f>('ANNEXURE B &amp; C'!BB$3)</f>
        <v>440523</v>
      </c>
      <c r="B8349" s="2"/>
      <c r="C8349" s="1" t="s">
        <v>338</v>
      </c>
      <c r="D8349" s="39"/>
      <c r="E8349" s="39"/>
      <c r="F8349" s="39">
        <f>('ANNEXURE B &amp; C'!BB$190)</f>
        <v>0</v>
      </c>
      <c r="G8349" s="9" t="str">
        <f t="shared" si="260"/>
        <v/>
      </c>
      <c r="H8349" s="52" t="str">
        <f t="shared" si="261"/>
        <v/>
      </c>
    </row>
    <row r="8350" spans="1:8" ht="15.75" thickBot="1">
      <c r="A8350" s="48" t="str">
        <f>('ANNEXURE B &amp; C'!BB$3)</f>
        <v>440523</v>
      </c>
      <c r="B8350" s="5">
        <v>3019995</v>
      </c>
      <c r="C8350" s="5" t="s">
        <v>339</v>
      </c>
      <c r="D8350" s="37">
        <v>212004</v>
      </c>
      <c r="E8350" s="37">
        <v>4767.66</v>
      </c>
      <c r="F8350" s="37">
        <f>('ANNEXURE B &amp; C'!BB$191)</f>
        <v>604768</v>
      </c>
      <c r="G8350" s="9" t="str">
        <f t="shared" si="260"/>
        <v/>
      </c>
      <c r="H8350" s="52">
        <f t="shared" si="261"/>
        <v>1.8526254221618461</v>
      </c>
    </row>
    <row r="8351" spans="1:8">
      <c r="B8351" s="1"/>
      <c r="C8351" s="1"/>
      <c r="D8351" s="31"/>
      <c r="E8351" s="31"/>
      <c r="F8351" s="31"/>
      <c r="G8351" s="9" t="str">
        <f t="shared" si="260"/>
        <v/>
      </c>
      <c r="H8351" s="52" t="str">
        <f t="shared" si="261"/>
        <v/>
      </c>
    </row>
    <row r="8352" spans="1:8">
      <c r="A8352" s="48" t="str">
        <f>('ANNEXURE B &amp; C'!BB$3)</f>
        <v>440523</v>
      </c>
      <c r="B8352" s="1">
        <v>4030000</v>
      </c>
      <c r="C8352" s="1" t="s">
        <v>157</v>
      </c>
      <c r="D8352" s="31"/>
      <c r="E8352" s="31"/>
      <c r="F8352" s="31"/>
      <c r="G8352" s="9" t="str">
        <f t="shared" si="260"/>
        <v/>
      </c>
      <c r="H8352" s="52" t="str">
        <f t="shared" si="261"/>
        <v/>
      </c>
    </row>
    <row r="8353" spans="1:8">
      <c r="A8353" s="48" t="str">
        <f>('ANNEXURE B &amp; C'!BB$3)</f>
        <v>440523</v>
      </c>
      <c r="B8353" s="2">
        <v>4030001</v>
      </c>
      <c r="C8353" s="2" t="s">
        <v>158</v>
      </c>
      <c r="D8353" s="20">
        <v>0</v>
      </c>
      <c r="E8353" s="20">
        <v>0</v>
      </c>
      <c r="F8353" s="38">
        <f>('ANNEXURE B &amp; C'!BB$194)</f>
        <v>0</v>
      </c>
      <c r="G8353" s="9" t="str">
        <f t="shared" si="260"/>
        <v/>
      </c>
      <c r="H8353" s="52" t="str">
        <f t="shared" si="261"/>
        <v/>
      </c>
    </row>
    <row r="8354" spans="1:8">
      <c r="A8354" s="48" t="str">
        <f>('ANNEXURE B &amp; C'!BB$3)</f>
        <v>440523</v>
      </c>
      <c r="B8354" s="2">
        <v>4030002</v>
      </c>
      <c r="C8354" s="2" t="s">
        <v>159</v>
      </c>
      <c r="D8354" s="20">
        <v>0</v>
      </c>
      <c r="E8354" s="20">
        <v>0</v>
      </c>
      <c r="F8354" s="38">
        <f>('ANNEXURE B &amp; C'!BB$195)</f>
        <v>0</v>
      </c>
      <c r="G8354" s="9" t="str">
        <f t="shared" si="260"/>
        <v/>
      </c>
      <c r="H8354" s="52" t="str">
        <f t="shared" si="261"/>
        <v/>
      </c>
    </row>
    <row r="8355" spans="1:8">
      <c r="A8355" s="48" t="str">
        <f>('ANNEXURE B &amp; C'!BB$3)</f>
        <v>440523</v>
      </c>
      <c r="B8355" s="2">
        <v>4030003</v>
      </c>
      <c r="C8355" s="2" t="s">
        <v>160</v>
      </c>
      <c r="D8355" s="20">
        <v>0</v>
      </c>
      <c r="E8355" s="20">
        <v>0</v>
      </c>
      <c r="F8355" s="38">
        <f>('ANNEXURE B &amp; C'!BB$196)</f>
        <v>0</v>
      </c>
      <c r="G8355" s="9" t="str">
        <f t="shared" si="260"/>
        <v/>
      </c>
      <c r="H8355" s="52" t="str">
        <f t="shared" si="261"/>
        <v/>
      </c>
    </row>
    <row r="8356" spans="1:8">
      <c r="A8356" s="48" t="str">
        <f>('ANNEXURE B &amp; C'!BB$3)</f>
        <v>440523</v>
      </c>
      <c r="B8356" s="2">
        <v>4030004</v>
      </c>
      <c r="C8356" s="2" t="s">
        <v>161</v>
      </c>
      <c r="D8356" s="20">
        <v>650000</v>
      </c>
      <c r="E8356" s="20">
        <v>0</v>
      </c>
      <c r="F8356" s="38">
        <f>('ANNEXURE B &amp; C'!BB$197)</f>
        <v>650000</v>
      </c>
      <c r="G8356" s="9" t="str">
        <f t="shared" si="260"/>
        <v/>
      </c>
      <c r="H8356" s="52">
        <f t="shared" si="261"/>
        <v>0</v>
      </c>
    </row>
    <row r="8357" spans="1:8">
      <c r="A8357" s="48" t="str">
        <f>('ANNEXURE B &amp; C'!BB$3)</f>
        <v>440523</v>
      </c>
      <c r="B8357" s="2">
        <v>4030005</v>
      </c>
      <c r="C8357" s="2" t="s">
        <v>162</v>
      </c>
      <c r="D8357" s="20">
        <v>0</v>
      </c>
      <c r="E8357" s="20">
        <v>0</v>
      </c>
      <c r="F8357" s="38">
        <f>('ANNEXURE B &amp; C'!BB$198)</f>
        <v>0</v>
      </c>
      <c r="G8357" s="9" t="str">
        <f t="shared" si="260"/>
        <v/>
      </c>
      <c r="H8357" s="52" t="str">
        <f t="shared" si="261"/>
        <v/>
      </c>
    </row>
    <row r="8358" spans="1:8" ht="15.75" thickBot="1">
      <c r="A8358" s="48" t="str">
        <f>('ANNEXURE B &amp; C'!BB$3)</f>
        <v>440523</v>
      </c>
      <c r="B8358" s="3">
        <v>4039995</v>
      </c>
      <c r="C8358" s="3" t="s">
        <v>163</v>
      </c>
      <c r="D8358" s="42">
        <v>650000</v>
      </c>
      <c r="E8358" s="36">
        <v>0</v>
      </c>
      <c r="F8358" s="43">
        <f>SUM(F8353:F8357)</f>
        <v>650000</v>
      </c>
      <c r="G8358" s="9" t="str">
        <f t="shared" si="260"/>
        <v/>
      </c>
      <c r="H8358" s="52">
        <f t="shared" si="261"/>
        <v>0</v>
      </c>
    </row>
    <row r="8359" spans="1:8" ht="15.75" thickTop="1">
      <c r="B8359" s="2"/>
      <c r="C8359" s="2"/>
      <c r="D8359" s="32"/>
      <c r="E8359" s="32"/>
      <c r="G8359" s="9" t="str">
        <f t="shared" si="260"/>
        <v/>
      </c>
      <c r="H8359" s="52" t="str">
        <f t="shared" si="261"/>
        <v/>
      </c>
    </row>
    <row r="8360" spans="1:8">
      <c r="A8360" s="48" t="str">
        <f>('ANNEXURE B &amp; C'!BB$3)</f>
        <v>440523</v>
      </c>
      <c r="B8360" s="1">
        <v>4030000</v>
      </c>
      <c r="C8360" s="1" t="s">
        <v>164</v>
      </c>
      <c r="D8360" s="31"/>
      <c r="E8360" s="31"/>
      <c r="F8360" s="31"/>
      <c r="G8360" s="9" t="str">
        <f t="shared" si="260"/>
        <v/>
      </c>
      <c r="H8360" s="52" t="str">
        <f t="shared" si="261"/>
        <v/>
      </c>
    </row>
    <row r="8361" spans="1:8">
      <c r="A8361" s="48" t="str">
        <f>('ANNEXURE B &amp; C'!BB$3)</f>
        <v>440523</v>
      </c>
      <c r="B8361" s="2">
        <v>4031001</v>
      </c>
      <c r="C8361" s="2" t="s">
        <v>158</v>
      </c>
      <c r="D8361" s="20">
        <v>0</v>
      </c>
      <c r="E8361" s="20">
        <v>0</v>
      </c>
      <c r="F8361" s="38">
        <f>('ANNEXURE B &amp; C'!BB$202)</f>
        <v>0</v>
      </c>
      <c r="G8361" s="9" t="str">
        <f t="shared" si="260"/>
        <v/>
      </c>
      <c r="H8361" s="52" t="str">
        <f t="shared" si="261"/>
        <v/>
      </c>
    </row>
    <row r="8362" spans="1:8">
      <c r="A8362" s="48" t="str">
        <f>('ANNEXURE B &amp; C'!BB$3)</f>
        <v>440523</v>
      </c>
      <c r="B8362" s="2">
        <v>4031002</v>
      </c>
      <c r="C8362" s="2" t="s">
        <v>159</v>
      </c>
      <c r="D8362" s="20">
        <v>0</v>
      </c>
      <c r="E8362" s="20">
        <v>0</v>
      </c>
      <c r="F8362" s="38">
        <f>('ANNEXURE B &amp; C'!BB$203)</f>
        <v>0</v>
      </c>
      <c r="G8362" s="9" t="str">
        <f t="shared" si="260"/>
        <v/>
      </c>
      <c r="H8362" s="52" t="str">
        <f t="shared" si="261"/>
        <v/>
      </c>
    </row>
    <row r="8363" spans="1:8">
      <c r="A8363" s="48" t="str">
        <f>('ANNEXURE B &amp; C'!BB$3)</f>
        <v>440523</v>
      </c>
      <c r="B8363" s="2">
        <v>4031003</v>
      </c>
      <c r="C8363" s="2" t="s">
        <v>160</v>
      </c>
      <c r="D8363" s="20">
        <v>0</v>
      </c>
      <c r="E8363" s="20">
        <v>0</v>
      </c>
      <c r="F8363" s="38">
        <f>('ANNEXURE B &amp; C'!BB$204)</f>
        <v>0</v>
      </c>
      <c r="G8363" s="9" t="str">
        <f t="shared" si="260"/>
        <v/>
      </c>
      <c r="H8363" s="52" t="str">
        <f t="shared" si="261"/>
        <v/>
      </c>
    </row>
    <row r="8364" spans="1:8">
      <c r="A8364" s="48" t="str">
        <f>('ANNEXURE B &amp; C'!BB$3)</f>
        <v>440523</v>
      </c>
      <c r="B8364" s="2">
        <v>4031004</v>
      </c>
      <c r="C8364" s="2" t="s">
        <v>161</v>
      </c>
      <c r="D8364" s="20">
        <v>0</v>
      </c>
      <c r="E8364" s="20">
        <v>0</v>
      </c>
      <c r="F8364" s="38">
        <f>('ANNEXURE B &amp; C'!BB$205)</f>
        <v>0</v>
      </c>
      <c r="G8364" s="9" t="str">
        <f t="shared" si="260"/>
        <v/>
      </c>
      <c r="H8364" s="52" t="str">
        <f t="shared" si="261"/>
        <v/>
      </c>
    </row>
    <row r="8365" spans="1:8">
      <c r="A8365" s="48" t="str">
        <f>('ANNEXURE B &amp; C'!BB$3)</f>
        <v>440523</v>
      </c>
      <c r="B8365" s="2">
        <v>4031005</v>
      </c>
      <c r="C8365" s="2" t="s">
        <v>162</v>
      </c>
      <c r="D8365" s="20">
        <v>0</v>
      </c>
      <c r="E8365" s="20">
        <v>0</v>
      </c>
      <c r="F8365" s="38">
        <f>('ANNEXURE B &amp; C'!BB$206)</f>
        <v>0</v>
      </c>
      <c r="G8365" s="9" t="str">
        <f t="shared" si="260"/>
        <v/>
      </c>
      <c r="H8365" s="52" t="str">
        <f t="shared" si="261"/>
        <v/>
      </c>
    </row>
    <row r="8366" spans="1:8">
      <c r="A8366" s="48" t="str">
        <f>('ANNEXURE B &amp; C'!BB$3)</f>
        <v>440523</v>
      </c>
      <c r="B8366" s="3">
        <v>4039995</v>
      </c>
      <c r="C8366" s="3" t="s">
        <v>165</v>
      </c>
      <c r="D8366" s="39">
        <v>0</v>
      </c>
      <c r="E8366" s="39">
        <v>0</v>
      </c>
      <c r="F8366" s="39">
        <f>SUM(F8361:F8365)</f>
        <v>0</v>
      </c>
      <c r="G8366" s="9" t="str">
        <f t="shared" si="260"/>
        <v/>
      </c>
      <c r="H8366" s="52" t="str">
        <f t="shared" si="261"/>
        <v/>
      </c>
    </row>
    <row r="8367" spans="1:8">
      <c r="B8367" s="2"/>
      <c r="C8367" s="2"/>
      <c r="D8367" s="32"/>
      <c r="E8367" s="32"/>
      <c r="G8367" s="9" t="str">
        <f t="shared" si="260"/>
        <v/>
      </c>
      <c r="H8367" s="52" t="str">
        <f t="shared" si="261"/>
        <v/>
      </c>
    </row>
    <row r="8368" spans="1:8" ht="15.75" thickBot="1">
      <c r="A8368" s="48" t="str">
        <f>('ANNEXURE B &amp; C'!BB$3)</f>
        <v>440523</v>
      </c>
      <c r="B8368" s="5">
        <v>4039995</v>
      </c>
      <c r="C8368" s="5" t="s">
        <v>166</v>
      </c>
      <c r="D8368" s="41">
        <v>650000</v>
      </c>
      <c r="E8368" s="41">
        <v>0</v>
      </c>
      <c r="F8368" s="41">
        <f>SUM(F8366+F8358)</f>
        <v>650000</v>
      </c>
      <c r="G8368" s="9" t="str">
        <f t="shared" si="260"/>
        <v/>
      </c>
      <c r="H8368" s="52">
        <f t="shared" si="261"/>
        <v>0</v>
      </c>
    </row>
    <row r="8369" spans="1:8">
      <c r="G8369" s="9" t="str">
        <f t="shared" si="260"/>
        <v/>
      </c>
      <c r="H8369" s="52" t="str">
        <f t="shared" si="261"/>
        <v/>
      </c>
    </row>
    <row r="8370" spans="1:8">
      <c r="A8370" s="48" t="str">
        <f>('ANNEXURE B &amp; C'!BC$3)</f>
        <v>440601</v>
      </c>
      <c r="B8370" s="1">
        <v>1000000</v>
      </c>
      <c r="C8370" s="1" t="s">
        <v>0</v>
      </c>
      <c r="D8370" s="31"/>
      <c r="E8370" s="31"/>
      <c r="G8370" s="9" t="str">
        <f t="shared" si="260"/>
        <v/>
      </c>
      <c r="H8370" s="52" t="str">
        <f t="shared" si="261"/>
        <v/>
      </c>
    </row>
    <row r="8371" spans="1:8">
      <c r="B8371" s="1"/>
      <c r="C8371" s="1"/>
      <c r="D8371" s="31"/>
      <c r="E8371" s="31"/>
      <c r="G8371" s="9" t="str">
        <f t="shared" si="260"/>
        <v/>
      </c>
      <c r="H8371" s="52" t="str">
        <f t="shared" si="261"/>
        <v/>
      </c>
    </row>
    <row r="8372" spans="1:8">
      <c r="A8372" s="48" t="str">
        <f>('ANNEXURE B &amp; C'!BC$3)</f>
        <v>440601</v>
      </c>
      <c r="B8372" s="1">
        <v>1020000</v>
      </c>
      <c r="C8372" s="1" t="s">
        <v>2</v>
      </c>
      <c r="D8372" s="31"/>
      <c r="E8372" s="31"/>
      <c r="F8372" s="31"/>
      <c r="G8372" s="9" t="str">
        <f t="shared" si="260"/>
        <v/>
      </c>
      <c r="H8372" s="52" t="str">
        <f t="shared" si="261"/>
        <v/>
      </c>
    </row>
    <row r="8373" spans="1:8">
      <c r="A8373" s="48" t="str">
        <f>('ANNEXURE B &amp; C'!BC$3)</f>
        <v>440601</v>
      </c>
      <c r="B8373" s="2">
        <v>1020001</v>
      </c>
      <c r="C8373" s="2" t="s">
        <v>3</v>
      </c>
      <c r="D8373" s="20">
        <v>0</v>
      </c>
      <c r="E8373" s="20">
        <v>0</v>
      </c>
      <c r="F8373" s="38">
        <f>('ANNEXURE B &amp; C'!BC$10)</f>
        <v>0</v>
      </c>
      <c r="G8373" s="9" t="str">
        <f t="shared" si="260"/>
        <v/>
      </c>
      <c r="H8373" s="52" t="str">
        <f t="shared" si="261"/>
        <v/>
      </c>
    </row>
    <row r="8374" spans="1:8">
      <c r="A8374" s="48" t="str">
        <f>('ANNEXURE B &amp; C'!BC$3)</f>
        <v>440601</v>
      </c>
      <c r="B8374" s="2">
        <v>1020002</v>
      </c>
      <c r="C8374" s="2" t="s">
        <v>4</v>
      </c>
      <c r="D8374" s="20">
        <v>749988</v>
      </c>
      <c r="E8374" s="20">
        <v>377937</v>
      </c>
      <c r="F8374" s="38">
        <f>('ANNEXURE B &amp; C'!BC$11)</f>
        <v>754593</v>
      </c>
      <c r="G8374" s="9" t="str">
        <f t="shared" si="260"/>
        <v/>
      </c>
      <c r="H8374" s="52">
        <f t="shared" si="261"/>
        <v>6.140098241571865E-3</v>
      </c>
    </row>
    <row r="8375" spans="1:8">
      <c r="A8375" s="48" t="str">
        <f>('ANNEXURE B &amp; C'!BC$3)</f>
        <v>440601</v>
      </c>
      <c r="B8375" s="2">
        <v>1020004</v>
      </c>
      <c r="C8375" s="2" t="s">
        <v>5</v>
      </c>
      <c r="D8375" s="20">
        <v>8232</v>
      </c>
      <c r="E8375" s="20">
        <v>3012</v>
      </c>
      <c r="F8375" s="38">
        <f>('ANNEXURE B &amp; C'!BC$12)</f>
        <v>6024</v>
      </c>
      <c r="G8375" s="9" t="str">
        <f t="shared" si="260"/>
        <v/>
      </c>
      <c r="H8375" s="52">
        <f t="shared" si="261"/>
        <v>-0.26822157434402333</v>
      </c>
    </row>
    <row r="8376" spans="1:8">
      <c r="A8376" s="48" t="str">
        <f>('ANNEXURE B &amp; C'!BC$3)</f>
        <v>440601</v>
      </c>
      <c r="B8376" s="2">
        <v>1020005</v>
      </c>
      <c r="C8376" s="2" t="s">
        <v>6</v>
      </c>
      <c r="D8376" s="20">
        <v>90</v>
      </c>
      <c r="E8376" s="20">
        <v>49.2</v>
      </c>
      <c r="F8376" s="38">
        <f>('ANNEXURE B &amp; C'!BC$13)</f>
        <v>100</v>
      </c>
      <c r="G8376" s="9" t="str">
        <f t="shared" si="260"/>
        <v/>
      </c>
      <c r="H8376" s="52">
        <f t="shared" si="261"/>
        <v>0.1111111111111111</v>
      </c>
    </row>
    <row r="8377" spans="1:8">
      <c r="A8377" s="48" t="str">
        <f>('ANNEXURE B &amp; C'!BC$3)</f>
        <v>440601</v>
      </c>
      <c r="B8377" s="2">
        <v>1020006</v>
      </c>
      <c r="C8377" s="2" t="s">
        <v>7</v>
      </c>
      <c r="D8377" s="20">
        <v>62499</v>
      </c>
      <c r="E8377" s="20">
        <v>62776</v>
      </c>
      <c r="F8377" s="38">
        <f>('ANNEXURE B &amp; C'!BC$14)</f>
        <v>62776</v>
      </c>
      <c r="G8377" s="9" t="str">
        <f t="shared" si="260"/>
        <v/>
      </c>
      <c r="H8377" s="52">
        <f t="shared" si="261"/>
        <v>4.4320709131346102E-3</v>
      </c>
    </row>
    <row r="8378" spans="1:8">
      <c r="A8378" s="48" t="str">
        <f>('ANNEXURE B &amp; C'!BC$3)</f>
        <v>440601</v>
      </c>
      <c r="B8378" s="2">
        <v>1020007</v>
      </c>
      <c r="C8378" s="2" t="s">
        <v>8</v>
      </c>
      <c r="D8378" s="20">
        <v>0</v>
      </c>
      <c r="E8378" s="20">
        <v>0</v>
      </c>
      <c r="F8378" s="38">
        <f>('ANNEXURE B &amp; C'!BC$15)</f>
        <v>0</v>
      </c>
      <c r="G8378" s="9" t="str">
        <f t="shared" si="260"/>
        <v/>
      </c>
      <c r="H8378" s="52" t="str">
        <f t="shared" si="261"/>
        <v/>
      </c>
    </row>
    <row r="8379" spans="1:8">
      <c r="A8379" s="48" t="str">
        <f>('ANNEXURE B &amp; C'!BC$3)</f>
        <v>440601</v>
      </c>
      <c r="B8379" s="2">
        <v>1020009</v>
      </c>
      <c r="C8379" s="2" t="s">
        <v>9</v>
      </c>
      <c r="D8379" s="20">
        <v>0</v>
      </c>
      <c r="E8379" s="20">
        <v>0</v>
      </c>
      <c r="F8379" s="38">
        <f>('ANNEXURE B &amp; C'!BC$16)</f>
        <v>0</v>
      </c>
      <c r="G8379" s="9" t="str">
        <f t="shared" si="260"/>
        <v/>
      </c>
      <c r="H8379" s="52" t="str">
        <f t="shared" si="261"/>
        <v/>
      </c>
    </row>
    <row r="8380" spans="1:8">
      <c r="A8380" s="48" t="str">
        <f>('ANNEXURE B &amp; C'!BC$3)</f>
        <v>440601</v>
      </c>
      <c r="B8380" s="2">
        <v>1020010</v>
      </c>
      <c r="C8380" s="2" t="s">
        <v>10</v>
      </c>
      <c r="D8380" s="20">
        <v>0</v>
      </c>
      <c r="E8380" s="20">
        <v>0</v>
      </c>
      <c r="F8380" s="38">
        <f>('ANNEXURE B &amp; C'!BC$17)</f>
        <v>0</v>
      </c>
      <c r="G8380" s="9" t="str">
        <f t="shared" si="260"/>
        <v/>
      </c>
      <c r="H8380" s="52" t="str">
        <f t="shared" si="261"/>
        <v/>
      </c>
    </row>
    <row r="8381" spans="1:8">
      <c r="A8381" s="48" t="str">
        <f>('ANNEXURE B &amp; C'!BC$3)</f>
        <v>440601</v>
      </c>
      <c r="B8381" s="2">
        <v>1020011</v>
      </c>
      <c r="C8381" s="2" t="s">
        <v>11</v>
      </c>
      <c r="D8381" s="20">
        <v>0</v>
      </c>
      <c r="E8381" s="20">
        <v>0</v>
      </c>
      <c r="F8381" s="38">
        <f>('ANNEXURE B &amp; C'!BC$18)</f>
        <v>0</v>
      </c>
      <c r="G8381" s="9" t="str">
        <f t="shared" si="260"/>
        <v/>
      </c>
      <c r="H8381" s="52" t="str">
        <f t="shared" si="261"/>
        <v/>
      </c>
    </row>
    <row r="8382" spans="1:8">
      <c r="A8382" s="48" t="str">
        <f>('ANNEXURE B &amp; C'!BC$3)</f>
        <v>440601</v>
      </c>
      <c r="B8382" s="2">
        <v>1020012</v>
      </c>
      <c r="C8382" s="2" t="s">
        <v>12</v>
      </c>
      <c r="D8382" s="20">
        <v>356980</v>
      </c>
      <c r="E8382" s="20">
        <v>178489.98</v>
      </c>
      <c r="F8382" s="38">
        <f>('ANNEXURE B &amp; C'!BC$19)</f>
        <v>356980</v>
      </c>
      <c r="G8382" s="9" t="str">
        <f t="shared" si="260"/>
        <v/>
      </c>
      <c r="H8382" s="52">
        <f t="shared" si="261"/>
        <v>0</v>
      </c>
    </row>
    <row r="8383" spans="1:8">
      <c r="A8383" s="48" t="str">
        <f>('ANNEXURE B &amp; C'!BC$3)</f>
        <v>440601</v>
      </c>
      <c r="B8383" s="2">
        <v>1020013</v>
      </c>
      <c r="C8383" s="2" t="s">
        <v>13</v>
      </c>
      <c r="D8383" s="20">
        <v>2995</v>
      </c>
      <c r="E8383" s="20">
        <v>1497.36</v>
      </c>
      <c r="F8383" s="38">
        <f>('ANNEXURE B &amp; C'!BC$20)</f>
        <v>2996</v>
      </c>
      <c r="G8383" s="9" t="str">
        <f t="shared" si="260"/>
        <v/>
      </c>
      <c r="H8383" s="52">
        <f t="shared" si="261"/>
        <v>3.33889816360601E-4</v>
      </c>
    </row>
    <row r="8384" spans="1:8">
      <c r="A8384" s="48" t="str">
        <f>('ANNEXURE B &amp; C'!BC$3)</f>
        <v>440601</v>
      </c>
      <c r="B8384" s="2">
        <v>1020014</v>
      </c>
      <c r="C8384" s="2" t="s">
        <v>14</v>
      </c>
      <c r="D8384" s="20">
        <v>0</v>
      </c>
      <c r="E8384" s="20">
        <v>0</v>
      </c>
      <c r="F8384" s="38">
        <f>('ANNEXURE B &amp; C'!BC$21)</f>
        <v>0</v>
      </c>
      <c r="G8384" s="9" t="str">
        <f t="shared" si="260"/>
        <v/>
      </c>
      <c r="H8384" s="52" t="str">
        <f t="shared" si="261"/>
        <v/>
      </c>
    </row>
    <row r="8385" spans="1:8" ht="15.75" thickBot="1">
      <c r="A8385" s="48" t="str">
        <f>('ANNEXURE B &amp; C'!BC$3)</f>
        <v>440601</v>
      </c>
      <c r="B8385" s="3">
        <v>1029990</v>
      </c>
      <c r="C8385" s="3" t="s">
        <v>15</v>
      </c>
      <c r="D8385" s="41">
        <v>1180784</v>
      </c>
      <c r="E8385" s="41">
        <v>623761.54</v>
      </c>
      <c r="F8385" s="41">
        <f>SUM(F8373:F8384)</f>
        <v>1183469</v>
      </c>
      <c r="G8385" s="9" t="str">
        <f t="shared" si="260"/>
        <v/>
      </c>
      <c r="H8385" s="52">
        <f t="shared" si="261"/>
        <v>2.273912925649399E-3</v>
      </c>
    </row>
    <row r="8386" spans="1:8">
      <c r="B8386" s="1"/>
      <c r="C8386" s="1"/>
      <c r="D8386" s="31"/>
      <c r="E8386" s="31"/>
      <c r="F8386" s="31"/>
      <c r="G8386" s="9" t="str">
        <f t="shared" si="260"/>
        <v/>
      </c>
      <c r="H8386" s="52" t="str">
        <f t="shared" si="261"/>
        <v/>
      </c>
    </row>
    <row r="8387" spans="1:8">
      <c r="A8387" s="48" t="str">
        <f>('ANNEXURE B &amp; C'!BC$3)</f>
        <v>440601</v>
      </c>
      <c r="B8387" s="1">
        <v>1030000</v>
      </c>
      <c r="C8387" s="1" t="s">
        <v>16</v>
      </c>
      <c r="D8387" s="31"/>
      <c r="E8387" s="31"/>
      <c r="F8387" s="31"/>
      <c r="G8387" s="9" t="str">
        <f t="shared" si="260"/>
        <v/>
      </c>
      <c r="H8387" s="52" t="str">
        <f t="shared" si="261"/>
        <v/>
      </c>
    </row>
    <row r="8388" spans="1:8">
      <c r="A8388" s="48" t="str">
        <f>('ANNEXURE B &amp; C'!BC$3)</f>
        <v>440601</v>
      </c>
      <c r="B8388" s="2">
        <v>1030001</v>
      </c>
      <c r="C8388" s="2" t="s">
        <v>17</v>
      </c>
      <c r="D8388" s="20">
        <v>15000</v>
      </c>
      <c r="E8388" s="20">
        <v>7533.12</v>
      </c>
      <c r="F8388" s="38">
        <f>('ANNEXURE B &amp; C'!BC$25)</f>
        <v>15068</v>
      </c>
      <c r="G8388" s="9" t="str">
        <f t="shared" si="260"/>
        <v/>
      </c>
      <c r="H8388" s="52">
        <f t="shared" si="261"/>
        <v>4.5333333333333337E-3</v>
      </c>
    </row>
    <row r="8389" spans="1:8">
      <c r="A8389" s="48" t="str">
        <f>('ANNEXURE B &amp; C'!BC$3)</f>
        <v>440601</v>
      </c>
      <c r="B8389" s="2">
        <v>1030002</v>
      </c>
      <c r="C8389" s="2" t="s">
        <v>18</v>
      </c>
      <c r="D8389" s="20">
        <v>54036</v>
      </c>
      <c r="E8389" s="20">
        <v>24645.599999999999</v>
      </c>
      <c r="F8389" s="38">
        <f>('ANNEXURE B &amp; C'!BC$26)</f>
        <v>49292</v>
      </c>
      <c r="G8389" s="9" t="str">
        <f t="shared" si="260"/>
        <v/>
      </c>
      <c r="H8389" s="52">
        <f t="shared" si="261"/>
        <v>-8.779332296987194E-2</v>
      </c>
    </row>
    <row r="8390" spans="1:8">
      <c r="A8390" s="48" t="str">
        <f>('ANNEXURE B &amp; C'!BC$3)</f>
        <v>440601</v>
      </c>
      <c r="B8390" s="2">
        <v>1030003</v>
      </c>
      <c r="C8390" s="2" t="s">
        <v>19</v>
      </c>
      <c r="D8390" s="20">
        <v>149250</v>
      </c>
      <c r="E8390" s="20">
        <v>74955.839999999997</v>
      </c>
      <c r="F8390" s="38">
        <f>('ANNEXURE B &amp; C'!BC$27)</f>
        <v>149912</v>
      </c>
      <c r="G8390" s="9" t="str">
        <f t="shared" si="260"/>
        <v/>
      </c>
      <c r="H8390" s="52">
        <f t="shared" si="261"/>
        <v>4.4355108877721944E-3</v>
      </c>
    </row>
    <row r="8391" spans="1:8">
      <c r="A8391" s="48" t="str">
        <f>('ANNEXURE B &amp; C'!BC$3)</f>
        <v>440601</v>
      </c>
      <c r="B8391" s="2">
        <v>1030004</v>
      </c>
      <c r="C8391" s="2" t="s">
        <v>20</v>
      </c>
      <c r="D8391" s="20">
        <v>0</v>
      </c>
      <c r="E8391" s="20">
        <v>0</v>
      </c>
      <c r="F8391" s="38">
        <f>('ANNEXURE B &amp; C'!BC$28)</f>
        <v>0</v>
      </c>
      <c r="G8391" s="9" t="str">
        <f t="shared" si="260"/>
        <v/>
      </c>
      <c r="H8391" s="52" t="str">
        <f t="shared" si="261"/>
        <v/>
      </c>
    </row>
    <row r="8392" spans="1:8">
      <c r="A8392" s="48" t="str">
        <f>('ANNEXURE B &amp; C'!BC$3)</f>
        <v>440601</v>
      </c>
      <c r="B8392" s="3">
        <v>1039990</v>
      </c>
      <c r="C8392" s="3" t="s">
        <v>21</v>
      </c>
      <c r="D8392" s="39">
        <v>218286</v>
      </c>
      <c r="E8392" s="39">
        <v>107134.56</v>
      </c>
      <c r="F8392" s="39">
        <f>SUM(F8388:F8391)</f>
        <v>214272</v>
      </c>
      <c r="G8392" s="9" t="str">
        <f t="shared" si="260"/>
        <v/>
      </c>
      <c r="H8392" s="52">
        <f t="shared" si="261"/>
        <v>-1.838871938649295E-2</v>
      </c>
    </row>
    <row r="8393" spans="1:8">
      <c r="B8393" s="1"/>
      <c r="C8393" s="1"/>
      <c r="D8393" s="31"/>
      <c r="E8393" s="31"/>
      <c r="F8393" s="31"/>
      <c r="G8393" s="9" t="str">
        <f t="shared" si="260"/>
        <v/>
      </c>
      <c r="H8393" s="52" t="str">
        <f t="shared" si="261"/>
        <v/>
      </c>
    </row>
    <row r="8394" spans="1:8">
      <c r="A8394" s="48" t="str">
        <f>('ANNEXURE B &amp; C'!BC$3)</f>
        <v>440601</v>
      </c>
      <c r="B8394" s="1">
        <v>1040000</v>
      </c>
      <c r="C8394" s="1" t="s">
        <v>22</v>
      </c>
      <c r="D8394" s="31"/>
      <c r="E8394" s="31"/>
      <c r="F8394" s="31"/>
      <c r="G8394" s="9" t="str">
        <f t="shared" ref="G8394:G8457" si="262">IF(E8394&lt;0.01,"",IF(E8394&gt;F8394,"BUDGET ERROR - INSUFICIENT",""))</f>
        <v/>
      </c>
      <c r="H8394" s="52" t="str">
        <f t="shared" ref="H8394:H8457" si="263">IF(F8394&lt;0.1,"",IF(D8394=0,"NO ORIGINAL BUDGET",(F8394-D8394)/D8394))</f>
        <v/>
      </c>
    </row>
    <row r="8395" spans="1:8">
      <c r="A8395" s="48" t="str">
        <f>('ANNEXURE B &amp; C'!BC$3)</f>
        <v>440601</v>
      </c>
      <c r="B8395" s="2">
        <v>1040001</v>
      </c>
      <c r="C8395" s="2" t="s">
        <v>23</v>
      </c>
      <c r="D8395" s="20">
        <v>0</v>
      </c>
      <c r="E8395" s="20">
        <v>0</v>
      </c>
      <c r="F8395" s="38">
        <f>('ANNEXURE B &amp; C'!BC$32)</f>
        <v>0</v>
      </c>
      <c r="G8395" s="9" t="str">
        <f t="shared" si="262"/>
        <v/>
      </c>
      <c r="H8395" s="52" t="str">
        <f t="shared" si="263"/>
        <v/>
      </c>
    </row>
    <row r="8396" spans="1:8">
      <c r="A8396" s="48" t="str">
        <f>('ANNEXURE B &amp; C'!BC$3)</f>
        <v>440601</v>
      </c>
      <c r="B8396" s="2">
        <v>1040002</v>
      </c>
      <c r="C8396" s="2" t="s">
        <v>24</v>
      </c>
      <c r="D8396" s="20">
        <v>0</v>
      </c>
      <c r="E8396" s="20">
        <v>0</v>
      </c>
      <c r="F8396" s="38">
        <f>('ANNEXURE B &amp; C'!BC$33)</f>
        <v>0</v>
      </c>
      <c r="G8396" s="9" t="str">
        <f t="shared" si="262"/>
        <v/>
      </c>
      <c r="H8396" s="52" t="str">
        <f t="shared" si="263"/>
        <v/>
      </c>
    </row>
    <row r="8397" spans="1:8">
      <c r="A8397" s="48" t="str">
        <f>('ANNEXURE B &amp; C'!BC$3)</f>
        <v>440601</v>
      </c>
      <c r="B8397" s="2">
        <v>1040003</v>
      </c>
      <c r="C8397" s="2" t="s">
        <v>25</v>
      </c>
      <c r="D8397" s="20">
        <v>0</v>
      </c>
      <c r="E8397" s="20">
        <v>0</v>
      </c>
      <c r="F8397" s="38">
        <f>('ANNEXURE B &amp; C'!BC$34)</f>
        <v>0</v>
      </c>
      <c r="G8397" s="9" t="str">
        <f t="shared" si="262"/>
        <v/>
      </c>
      <c r="H8397" s="52" t="str">
        <f t="shared" si="263"/>
        <v/>
      </c>
    </row>
    <row r="8398" spans="1:8">
      <c r="A8398" s="48" t="str">
        <f>('ANNEXURE B &amp; C'!BC$3)</f>
        <v>440601</v>
      </c>
      <c r="B8398" s="2">
        <v>1040004</v>
      </c>
      <c r="C8398" s="2" t="s">
        <v>26</v>
      </c>
      <c r="D8398" s="20">
        <v>0</v>
      </c>
      <c r="E8398" s="20">
        <v>0</v>
      </c>
      <c r="F8398" s="38">
        <f>('ANNEXURE B &amp; C'!BC$35)</f>
        <v>0</v>
      </c>
      <c r="G8398" s="9" t="str">
        <f t="shared" si="262"/>
        <v/>
      </c>
      <c r="H8398" s="52" t="str">
        <f t="shared" si="263"/>
        <v/>
      </c>
    </row>
    <row r="8399" spans="1:8">
      <c r="A8399" s="48" t="str">
        <f>('ANNEXURE B &amp; C'!BC$3)</f>
        <v>440601</v>
      </c>
      <c r="B8399" s="2">
        <v>1040005</v>
      </c>
      <c r="C8399" s="2" t="s">
        <v>27</v>
      </c>
      <c r="D8399" s="20">
        <v>0</v>
      </c>
      <c r="E8399" s="20">
        <v>0</v>
      </c>
      <c r="F8399" s="38">
        <f>('ANNEXURE B &amp; C'!BC$36)</f>
        <v>0</v>
      </c>
      <c r="G8399" s="9" t="str">
        <f t="shared" si="262"/>
        <v/>
      </c>
      <c r="H8399" s="52" t="str">
        <f t="shared" si="263"/>
        <v/>
      </c>
    </row>
    <row r="8400" spans="1:8">
      <c r="A8400" s="48" t="str">
        <f>('ANNEXURE B &amp; C'!BC$3)</f>
        <v>440601</v>
      </c>
      <c r="B8400" s="2">
        <v>1040006</v>
      </c>
      <c r="C8400" s="2" t="s">
        <v>28</v>
      </c>
      <c r="D8400" s="20">
        <v>0</v>
      </c>
      <c r="E8400" s="20">
        <v>0</v>
      </c>
      <c r="F8400" s="38">
        <f>('ANNEXURE B &amp; C'!BC$37)</f>
        <v>0</v>
      </c>
      <c r="G8400" s="9" t="str">
        <f t="shared" si="262"/>
        <v/>
      </c>
      <c r="H8400" s="52" t="str">
        <f t="shared" si="263"/>
        <v/>
      </c>
    </row>
    <row r="8401" spans="1:8">
      <c r="A8401" s="48" t="str">
        <f>('ANNEXURE B &amp; C'!BC$3)</f>
        <v>440601</v>
      </c>
      <c r="B8401" s="2">
        <v>1040007</v>
      </c>
      <c r="C8401" s="2" t="s">
        <v>29</v>
      </c>
      <c r="D8401" s="20">
        <v>0</v>
      </c>
      <c r="E8401" s="20">
        <v>0</v>
      </c>
      <c r="F8401" s="38">
        <f>('ANNEXURE B &amp; C'!BC$38)</f>
        <v>0</v>
      </c>
      <c r="G8401" s="9" t="str">
        <f t="shared" si="262"/>
        <v/>
      </c>
      <c r="H8401" s="52" t="str">
        <f t="shared" si="263"/>
        <v/>
      </c>
    </row>
    <row r="8402" spans="1:8">
      <c r="A8402" s="48" t="str">
        <f>('ANNEXURE B &amp; C'!BC$3)</f>
        <v>440601</v>
      </c>
      <c r="B8402" s="2">
        <v>1040008</v>
      </c>
      <c r="C8402" s="2" t="s">
        <v>30</v>
      </c>
      <c r="D8402" s="20">
        <v>0</v>
      </c>
      <c r="E8402" s="20">
        <v>0</v>
      </c>
      <c r="F8402" s="38">
        <f>('ANNEXURE B &amp; C'!BC$39)</f>
        <v>0</v>
      </c>
      <c r="G8402" s="9" t="str">
        <f t="shared" si="262"/>
        <v/>
      </c>
      <c r="H8402" s="52" t="str">
        <f t="shared" si="263"/>
        <v/>
      </c>
    </row>
    <row r="8403" spans="1:8">
      <c r="A8403" s="48" t="str">
        <f>('ANNEXURE B &amp; C'!BC$3)</f>
        <v>440601</v>
      </c>
      <c r="B8403" s="3">
        <v>1049990</v>
      </c>
      <c r="C8403" s="3" t="s">
        <v>31</v>
      </c>
      <c r="D8403" s="39">
        <v>0</v>
      </c>
      <c r="E8403" s="39">
        <v>0</v>
      </c>
      <c r="F8403" s="39">
        <f>SUM(F8395:F8402)</f>
        <v>0</v>
      </c>
      <c r="G8403" s="9" t="str">
        <f t="shared" si="262"/>
        <v/>
      </c>
      <c r="H8403" s="52" t="str">
        <f t="shared" si="263"/>
        <v/>
      </c>
    </row>
    <row r="8404" spans="1:8">
      <c r="B8404" s="1"/>
      <c r="C8404" s="1"/>
      <c r="D8404" s="31"/>
      <c r="E8404" s="31"/>
      <c r="F8404" s="31"/>
      <c r="G8404" s="9" t="str">
        <f t="shared" si="262"/>
        <v/>
      </c>
      <c r="H8404" s="52" t="str">
        <f t="shared" si="263"/>
        <v/>
      </c>
    </row>
    <row r="8405" spans="1:8" ht="15.75" thickBot="1">
      <c r="A8405" s="48" t="str">
        <f>('ANNEXURE B &amp; C'!BC$3)</f>
        <v>440601</v>
      </c>
      <c r="B8405" s="4">
        <v>1049995</v>
      </c>
      <c r="C8405" s="4" t="s">
        <v>32</v>
      </c>
      <c r="D8405" s="40">
        <v>1399070</v>
      </c>
      <c r="E8405" s="40">
        <v>730896.10000000009</v>
      </c>
      <c r="F8405" s="40">
        <f>SUM(F8403+F8392+F8385)</f>
        <v>1397741</v>
      </c>
      <c r="G8405" s="9" t="str">
        <f t="shared" si="262"/>
        <v/>
      </c>
      <c r="H8405" s="52">
        <f t="shared" si="263"/>
        <v>-9.499167303994797E-4</v>
      </c>
    </row>
    <row r="8406" spans="1:8" ht="15.75" thickTop="1">
      <c r="B8406" s="1"/>
      <c r="C8406" s="1"/>
      <c r="D8406" s="31"/>
      <c r="E8406" s="31"/>
      <c r="F8406" s="31"/>
      <c r="G8406" s="9" t="str">
        <f t="shared" si="262"/>
        <v/>
      </c>
      <c r="H8406" s="52" t="str">
        <f t="shared" si="263"/>
        <v/>
      </c>
    </row>
    <row r="8407" spans="1:8">
      <c r="A8407" s="48" t="str">
        <f>('ANNEXURE B &amp; C'!BC$3)</f>
        <v>440601</v>
      </c>
      <c r="B8407" s="1">
        <v>1050000</v>
      </c>
      <c r="C8407" s="1" t="s">
        <v>33</v>
      </c>
      <c r="D8407" s="31"/>
      <c r="E8407" s="31"/>
      <c r="F8407" s="31"/>
      <c r="G8407" s="9" t="str">
        <f t="shared" si="262"/>
        <v/>
      </c>
      <c r="H8407" s="52" t="str">
        <f t="shared" si="263"/>
        <v/>
      </c>
    </row>
    <row r="8408" spans="1:8">
      <c r="B8408" s="1"/>
      <c r="C8408" s="1"/>
      <c r="D8408" s="31"/>
      <c r="E8408" s="31"/>
      <c r="F8408" s="31"/>
      <c r="G8408" s="9" t="str">
        <f t="shared" si="262"/>
        <v/>
      </c>
      <c r="H8408" s="52" t="str">
        <f t="shared" si="263"/>
        <v/>
      </c>
    </row>
    <row r="8409" spans="1:8">
      <c r="A8409" s="48" t="str">
        <f>('ANNEXURE B &amp; C'!BC$3)</f>
        <v>440601</v>
      </c>
      <c r="B8409" s="1">
        <v>1060000</v>
      </c>
      <c r="C8409" s="1" t="s">
        <v>34</v>
      </c>
      <c r="D8409" s="31"/>
      <c r="E8409" s="31"/>
      <c r="F8409" s="31"/>
      <c r="G8409" s="9" t="str">
        <f t="shared" si="262"/>
        <v/>
      </c>
      <c r="H8409" s="52" t="str">
        <f t="shared" si="263"/>
        <v/>
      </c>
    </row>
    <row r="8410" spans="1:8">
      <c r="A8410" s="48" t="str">
        <f>('ANNEXURE B &amp; C'!BC$3)</f>
        <v>440601</v>
      </c>
      <c r="B8410" s="2">
        <v>1060001</v>
      </c>
      <c r="C8410" s="2" t="s">
        <v>35</v>
      </c>
      <c r="D8410" s="20">
        <v>0</v>
      </c>
      <c r="E8410" s="20">
        <v>0</v>
      </c>
      <c r="F8410" s="38">
        <f>('ANNEXURE B &amp; C'!BC$47)</f>
        <v>0</v>
      </c>
      <c r="G8410" s="9" t="str">
        <f t="shared" si="262"/>
        <v/>
      </c>
      <c r="H8410" s="52" t="str">
        <f t="shared" si="263"/>
        <v/>
      </c>
    </row>
    <row r="8411" spans="1:8">
      <c r="A8411" s="48" t="str">
        <f>('ANNEXURE B &amp; C'!BC$3)</f>
        <v>440601</v>
      </c>
      <c r="B8411" s="2">
        <v>1060003</v>
      </c>
      <c r="C8411" s="2" t="s">
        <v>36</v>
      </c>
      <c r="D8411" s="20">
        <v>0</v>
      </c>
      <c r="E8411" s="20">
        <v>0</v>
      </c>
      <c r="F8411" s="38">
        <f>('ANNEXURE B &amp; C'!BC$48)</f>
        <v>0</v>
      </c>
      <c r="G8411" s="9" t="str">
        <f t="shared" si="262"/>
        <v/>
      </c>
      <c r="H8411" s="52" t="str">
        <f t="shared" si="263"/>
        <v/>
      </c>
    </row>
    <row r="8412" spans="1:8">
      <c r="A8412" s="48" t="str">
        <f>('ANNEXURE B &amp; C'!BC$3)</f>
        <v>440601</v>
      </c>
      <c r="B8412" s="2">
        <v>1060090</v>
      </c>
      <c r="C8412" s="2" t="s">
        <v>37</v>
      </c>
      <c r="D8412" s="20">
        <v>0</v>
      </c>
      <c r="E8412" s="20">
        <v>0</v>
      </c>
      <c r="F8412" s="38">
        <f>('ANNEXURE B &amp; C'!BC$49)</f>
        <v>0</v>
      </c>
      <c r="G8412" s="9" t="str">
        <f t="shared" si="262"/>
        <v/>
      </c>
      <c r="H8412" s="52" t="str">
        <f t="shared" si="263"/>
        <v/>
      </c>
    </row>
    <row r="8413" spans="1:8">
      <c r="A8413" s="48" t="str">
        <f>('ANNEXURE B &amp; C'!BC$3)</f>
        <v>440601</v>
      </c>
      <c r="B8413" s="2">
        <v>1060100</v>
      </c>
      <c r="C8413" s="2" t="s">
        <v>38</v>
      </c>
      <c r="D8413" s="20">
        <v>0</v>
      </c>
      <c r="E8413" s="20">
        <v>0</v>
      </c>
      <c r="F8413" s="38">
        <f>('ANNEXURE B &amp; C'!BC$50)</f>
        <v>0</v>
      </c>
      <c r="G8413" s="9" t="str">
        <f t="shared" si="262"/>
        <v/>
      </c>
      <c r="H8413" s="52" t="str">
        <f t="shared" si="263"/>
        <v/>
      </c>
    </row>
    <row r="8414" spans="1:8">
      <c r="A8414" s="48" t="str">
        <f>('ANNEXURE B &amp; C'!BC$3)</f>
        <v>440601</v>
      </c>
      <c r="B8414" s="2">
        <v>1060200</v>
      </c>
      <c r="C8414" s="2" t="s">
        <v>39</v>
      </c>
      <c r="D8414" s="20">
        <v>0</v>
      </c>
      <c r="E8414" s="20">
        <v>0</v>
      </c>
      <c r="F8414" s="38">
        <f>('ANNEXURE B &amp; C'!BC$51)</f>
        <v>0</v>
      </c>
      <c r="G8414" s="9" t="str">
        <f t="shared" si="262"/>
        <v/>
      </c>
      <c r="H8414" s="52" t="str">
        <f t="shared" si="263"/>
        <v/>
      </c>
    </row>
    <row r="8415" spans="1:8">
      <c r="A8415" s="48" t="str">
        <f>('ANNEXURE B &amp; C'!BC$3)</f>
        <v>440601</v>
      </c>
      <c r="B8415" s="2">
        <v>1060201</v>
      </c>
      <c r="C8415" s="2" t="s">
        <v>40</v>
      </c>
      <c r="D8415" s="20">
        <v>0</v>
      </c>
      <c r="E8415" s="20">
        <v>0</v>
      </c>
      <c r="F8415" s="38">
        <f>('ANNEXURE B &amp; C'!BC$52)</f>
        <v>0</v>
      </c>
      <c r="G8415" s="9" t="str">
        <f t="shared" si="262"/>
        <v/>
      </c>
      <c r="H8415" s="52" t="str">
        <f t="shared" si="263"/>
        <v/>
      </c>
    </row>
    <row r="8416" spans="1:8">
      <c r="A8416" s="48" t="str">
        <f>('ANNEXURE B &amp; C'!BC$3)</f>
        <v>440601</v>
      </c>
      <c r="B8416" s="2">
        <v>1060204</v>
      </c>
      <c r="C8416" s="2" t="s">
        <v>41</v>
      </c>
      <c r="D8416" s="20">
        <v>0</v>
      </c>
      <c r="E8416" s="20">
        <v>0</v>
      </c>
      <c r="F8416" s="38">
        <f>('ANNEXURE B &amp; C'!BC$53)</f>
        <v>0</v>
      </c>
      <c r="G8416" s="9" t="str">
        <f t="shared" si="262"/>
        <v/>
      </c>
      <c r="H8416" s="52" t="str">
        <f t="shared" si="263"/>
        <v/>
      </c>
    </row>
    <row r="8417" spans="1:8">
      <c r="A8417" s="48" t="str">
        <f>('ANNEXURE B &amp; C'!BC$3)</f>
        <v>440601</v>
      </c>
      <c r="B8417" s="2">
        <v>1060205</v>
      </c>
      <c r="C8417" s="2" t="s">
        <v>42</v>
      </c>
      <c r="D8417" s="20">
        <v>0</v>
      </c>
      <c r="E8417" s="20">
        <v>0</v>
      </c>
      <c r="F8417" s="38">
        <f>('ANNEXURE B &amp; C'!BC$54)</f>
        <v>0</v>
      </c>
      <c r="G8417" s="9" t="str">
        <f t="shared" si="262"/>
        <v/>
      </c>
      <c r="H8417" s="52" t="str">
        <f t="shared" si="263"/>
        <v/>
      </c>
    </row>
    <row r="8418" spans="1:8">
      <c r="A8418" s="48" t="str">
        <f>('ANNEXURE B &amp; C'!BC$3)</f>
        <v>440601</v>
      </c>
      <c r="B8418" s="2">
        <v>1060207</v>
      </c>
      <c r="C8418" s="2" t="s">
        <v>43</v>
      </c>
      <c r="D8418" s="20">
        <v>0</v>
      </c>
      <c r="E8418" s="20">
        <v>0</v>
      </c>
      <c r="F8418" s="38">
        <f>('ANNEXURE B &amp; C'!BC$55)</f>
        <v>0</v>
      </c>
      <c r="G8418" s="9" t="str">
        <f t="shared" si="262"/>
        <v/>
      </c>
      <c r="H8418" s="52" t="str">
        <f t="shared" si="263"/>
        <v/>
      </c>
    </row>
    <row r="8419" spans="1:8">
      <c r="A8419" s="48" t="str">
        <f>('ANNEXURE B &amp; C'!BC$3)</f>
        <v>440601</v>
      </c>
      <c r="B8419" s="2">
        <v>1060208</v>
      </c>
      <c r="C8419" s="2" t="s">
        <v>44</v>
      </c>
      <c r="D8419" s="20">
        <v>19800</v>
      </c>
      <c r="E8419" s="20">
        <v>0</v>
      </c>
      <c r="F8419" s="38">
        <f>('ANNEXURE B &amp; C'!BC$56)</f>
        <v>9000</v>
      </c>
      <c r="G8419" s="9" t="s">
        <v>363</v>
      </c>
      <c r="H8419" s="52">
        <f t="shared" si="263"/>
        <v>-0.54545454545454541</v>
      </c>
    </row>
    <row r="8420" spans="1:8">
      <c r="A8420" s="48" t="str">
        <f>('ANNEXURE B &amp; C'!BC$3)</f>
        <v>440601</v>
      </c>
      <c r="B8420" s="2">
        <v>1060209</v>
      </c>
      <c r="C8420" s="2" t="s">
        <v>45</v>
      </c>
      <c r="D8420" s="20">
        <v>0</v>
      </c>
      <c r="E8420" s="20">
        <v>0</v>
      </c>
      <c r="F8420" s="38">
        <f>('ANNEXURE B &amp; C'!BC$57)</f>
        <v>0</v>
      </c>
      <c r="G8420" s="9" t="str">
        <f t="shared" si="262"/>
        <v/>
      </c>
      <c r="H8420" s="52" t="str">
        <f t="shared" si="263"/>
        <v/>
      </c>
    </row>
    <row r="8421" spans="1:8">
      <c r="A8421" s="48" t="str">
        <f>('ANNEXURE B &amp; C'!BC$3)</f>
        <v>440601</v>
      </c>
      <c r="B8421" s="2">
        <v>1060210</v>
      </c>
      <c r="C8421" s="2" t="s">
        <v>46</v>
      </c>
      <c r="D8421" s="20">
        <v>0</v>
      </c>
      <c r="E8421" s="20">
        <v>0</v>
      </c>
      <c r="F8421" s="38">
        <f>('ANNEXURE B &amp; C'!BC$58)</f>
        <v>0</v>
      </c>
      <c r="G8421" s="9" t="str">
        <f t="shared" si="262"/>
        <v/>
      </c>
      <c r="H8421" s="52" t="str">
        <f t="shared" si="263"/>
        <v/>
      </c>
    </row>
    <row r="8422" spans="1:8">
      <c r="A8422" s="48" t="str">
        <f>('ANNEXURE B &amp; C'!BC$3)</f>
        <v>440601</v>
      </c>
      <c r="B8422" s="2">
        <v>1060303</v>
      </c>
      <c r="C8422" s="2" t="s">
        <v>47</v>
      </c>
      <c r="D8422" s="20">
        <v>0</v>
      </c>
      <c r="E8422" s="20">
        <v>0</v>
      </c>
      <c r="F8422" s="38">
        <f>('ANNEXURE B &amp; C'!BC$59)</f>
        <v>0</v>
      </c>
      <c r="G8422" s="9" t="str">
        <f t="shared" si="262"/>
        <v/>
      </c>
      <c r="H8422" s="52" t="str">
        <f t="shared" si="263"/>
        <v/>
      </c>
    </row>
    <row r="8423" spans="1:8">
      <c r="A8423" s="48" t="str">
        <f>('ANNEXURE B &amp; C'!BC$3)</f>
        <v>440601</v>
      </c>
      <c r="B8423" s="2">
        <v>1060304</v>
      </c>
      <c r="C8423" s="2" t="s">
        <v>48</v>
      </c>
      <c r="D8423" s="20">
        <v>0</v>
      </c>
      <c r="E8423" s="20">
        <v>0</v>
      </c>
      <c r="F8423" s="38">
        <f>('ANNEXURE B &amp; C'!BC$60)</f>
        <v>0</v>
      </c>
      <c r="G8423" s="9" t="str">
        <f t="shared" si="262"/>
        <v/>
      </c>
      <c r="H8423" s="52" t="str">
        <f t="shared" si="263"/>
        <v/>
      </c>
    </row>
    <row r="8424" spans="1:8">
      <c r="A8424" s="48" t="str">
        <f>('ANNEXURE B &amp; C'!BC$3)</f>
        <v>440601</v>
      </c>
      <c r="B8424" s="2">
        <v>1060305</v>
      </c>
      <c r="C8424" s="2" t="s">
        <v>49</v>
      </c>
      <c r="D8424" s="20">
        <v>0</v>
      </c>
      <c r="E8424" s="20">
        <v>0</v>
      </c>
      <c r="F8424" s="38">
        <f>('ANNEXURE B &amp; C'!BC$61)</f>
        <v>0</v>
      </c>
      <c r="G8424" s="9" t="str">
        <f t="shared" si="262"/>
        <v/>
      </c>
      <c r="H8424" s="52" t="str">
        <f t="shared" si="263"/>
        <v/>
      </c>
    </row>
    <row r="8425" spans="1:8">
      <c r="A8425" s="48" t="str">
        <f>('ANNEXURE B &amp; C'!BC$3)</f>
        <v>440601</v>
      </c>
      <c r="B8425" s="2">
        <v>1060400</v>
      </c>
      <c r="C8425" s="2" t="s">
        <v>50</v>
      </c>
      <c r="D8425" s="20">
        <v>0</v>
      </c>
      <c r="E8425" s="20">
        <v>0</v>
      </c>
      <c r="F8425" s="38">
        <f>('ANNEXURE B &amp; C'!BC$62)</f>
        <v>0</v>
      </c>
      <c r="G8425" s="9" t="str">
        <f t="shared" si="262"/>
        <v/>
      </c>
      <c r="H8425" s="52" t="str">
        <f t="shared" si="263"/>
        <v/>
      </c>
    </row>
    <row r="8426" spans="1:8">
      <c r="A8426" s="48" t="str">
        <f>('ANNEXURE B &amp; C'!BC$3)</f>
        <v>440601</v>
      </c>
      <c r="B8426" s="2">
        <v>1060401</v>
      </c>
      <c r="C8426" s="2" t="s">
        <v>51</v>
      </c>
      <c r="D8426" s="20">
        <v>0</v>
      </c>
      <c r="E8426" s="20">
        <v>0</v>
      </c>
      <c r="F8426" s="38">
        <f>('ANNEXURE B &amp; C'!BC$63)</f>
        <v>0</v>
      </c>
      <c r="G8426" s="9" t="str">
        <f t="shared" si="262"/>
        <v/>
      </c>
      <c r="H8426" s="52" t="str">
        <f t="shared" si="263"/>
        <v/>
      </c>
    </row>
    <row r="8427" spans="1:8">
      <c r="A8427" s="48" t="str">
        <f>('ANNEXURE B &amp; C'!BC$3)</f>
        <v>440601</v>
      </c>
      <c r="B8427" s="2">
        <v>1060402</v>
      </c>
      <c r="C8427" s="2" t="s">
        <v>52</v>
      </c>
      <c r="D8427" s="20">
        <v>6504</v>
      </c>
      <c r="E8427" s="20">
        <v>0</v>
      </c>
      <c r="F8427" s="38">
        <f>('ANNEXURE B &amp; C'!BC$64)</f>
        <v>3000</v>
      </c>
      <c r="G8427" s="9" t="str">
        <f t="shared" si="262"/>
        <v/>
      </c>
      <c r="H8427" s="52">
        <f t="shared" si="263"/>
        <v>-0.53874538745387457</v>
      </c>
    </row>
    <row r="8428" spans="1:8">
      <c r="A8428" s="48" t="str">
        <f>('ANNEXURE B &amp; C'!BC$3)</f>
        <v>440601</v>
      </c>
      <c r="B8428" s="2">
        <v>1060403</v>
      </c>
      <c r="C8428" s="2" t="s">
        <v>53</v>
      </c>
      <c r="D8428" s="20">
        <v>6000</v>
      </c>
      <c r="E8428" s="20">
        <v>0</v>
      </c>
      <c r="F8428" s="38">
        <f>('ANNEXURE B &amp; C'!BC$65)</f>
        <v>3000</v>
      </c>
      <c r="G8428" s="9" t="str">
        <f t="shared" si="262"/>
        <v/>
      </c>
      <c r="H8428" s="52">
        <f t="shared" si="263"/>
        <v>-0.5</v>
      </c>
    </row>
    <row r="8429" spans="1:8">
      <c r="A8429" s="48" t="str">
        <f>('ANNEXURE B &amp; C'!BC$3)</f>
        <v>440601</v>
      </c>
      <c r="B8429" s="2">
        <v>1060404</v>
      </c>
      <c r="C8429" s="2" t="s">
        <v>54</v>
      </c>
      <c r="D8429" s="20">
        <v>0</v>
      </c>
      <c r="E8429" s="20">
        <v>0</v>
      </c>
      <c r="F8429" s="38">
        <f>('ANNEXURE B &amp; C'!BC$66)</f>
        <v>0</v>
      </c>
      <c r="G8429" s="9" t="str">
        <f t="shared" si="262"/>
        <v/>
      </c>
      <c r="H8429" s="52" t="str">
        <f t="shared" si="263"/>
        <v/>
      </c>
    </row>
    <row r="8430" spans="1:8">
      <c r="A8430" s="48" t="str">
        <f>('ANNEXURE B &amp; C'!BC$3)</f>
        <v>440601</v>
      </c>
      <c r="B8430" s="2">
        <v>1060405</v>
      </c>
      <c r="C8430" s="2" t="s">
        <v>55</v>
      </c>
      <c r="D8430" s="20">
        <v>0</v>
      </c>
      <c r="E8430" s="20">
        <v>0</v>
      </c>
      <c r="F8430" s="38">
        <f>('ANNEXURE B &amp; C'!BC$67)</f>
        <v>0</v>
      </c>
      <c r="G8430" s="9" t="str">
        <f t="shared" si="262"/>
        <v/>
      </c>
      <c r="H8430" s="52" t="str">
        <f t="shared" si="263"/>
        <v/>
      </c>
    </row>
    <row r="8431" spans="1:8">
      <c r="A8431" s="48" t="str">
        <f>('ANNEXURE B &amp; C'!BC$3)</f>
        <v>440601</v>
      </c>
      <c r="B8431" s="2">
        <v>1060601</v>
      </c>
      <c r="C8431" s="2" t="s">
        <v>56</v>
      </c>
      <c r="D8431" s="20">
        <v>0</v>
      </c>
      <c r="E8431" s="20">
        <v>0</v>
      </c>
      <c r="F8431" s="38">
        <f>('ANNEXURE B &amp; C'!BC$68)</f>
        <v>0</v>
      </c>
      <c r="G8431" s="9" t="str">
        <f t="shared" si="262"/>
        <v/>
      </c>
      <c r="H8431" s="52" t="str">
        <f t="shared" si="263"/>
        <v/>
      </c>
    </row>
    <row r="8432" spans="1:8">
      <c r="A8432" s="48" t="str">
        <f>('ANNEXURE B &amp; C'!BC$3)</f>
        <v>440601</v>
      </c>
      <c r="B8432" s="2">
        <v>1060701</v>
      </c>
      <c r="C8432" s="2" t="s">
        <v>57</v>
      </c>
      <c r="D8432" s="20">
        <v>0</v>
      </c>
      <c r="E8432" s="20">
        <v>0</v>
      </c>
      <c r="F8432" s="38">
        <f>('ANNEXURE B &amp; C'!BC$69)</f>
        <v>0</v>
      </c>
      <c r="G8432" s="9" t="str">
        <f t="shared" si="262"/>
        <v/>
      </c>
      <c r="H8432" s="52" t="str">
        <f t="shared" si="263"/>
        <v/>
      </c>
    </row>
    <row r="8433" spans="1:8">
      <c r="A8433" s="48" t="str">
        <f>('ANNEXURE B &amp; C'!BC$3)</f>
        <v>440601</v>
      </c>
      <c r="B8433" s="2">
        <v>1060702</v>
      </c>
      <c r="C8433" s="2" t="s">
        <v>58</v>
      </c>
      <c r="D8433" s="20">
        <v>0</v>
      </c>
      <c r="E8433" s="20">
        <v>0</v>
      </c>
      <c r="F8433" s="38">
        <f>('ANNEXURE B &amp; C'!BC$70)</f>
        <v>0</v>
      </c>
      <c r="G8433" s="9" t="str">
        <f t="shared" si="262"/>
        <v/>
      </c>
      <c r="H8433" s="52" t="str">
        <f t="shared" si="263"/>
        <v/>
      </c>
    </row>
    <row r="8434" spans="1:8">
      <c r="A8434" s="48" t="str">
        <f>('ANNEXURE B &amp; C'!BC$3)</f>
        <v>440601</v>
      </c>
      <c r="B8434" s="2">
        <v>1061101</v>
      </c>
      <c r="C8434" s="2" t="s">
        <v>59</v>
      </c>
      <c r="D8434" s="20">
        <v>0</v>
      </c>
      <c r="E8434" s="20">
        <v>0</v>
      </c>
      <c r="F8434" s="38">
        <f>('ANNEXURE B &amp; C'!BC$71)</f>
        <v>0</v>
      </c>
      <c r="G8434" s="9" t="str">
        <f t="shared" si="262"/>
        <v/>
      </c>
      <c r="H8434" s="52" t="str">
        <f t="shared" si="263"/>
        <v/>
      </c>
    </row>
    <row r="8435" spans="1:8">
      <c r="A8435" s="48" t="str">
        <f>('ANNEXURE B &amp; C'!BC$3)</f>
        <v>440601</v>
      </c>
      <c r="B8435" s="2">
        <v>1061102</v>
      </c>
      <c r="C8435" s="2" t="s">
        <v>60</v>
      </c>
      <c r="D8435" s="20">
        <v>0</v>
      </c>
      <c r="E8435" s="20">
        <v>0</v>
      </c>
      <c r="F8435" s="38">
        <f>('ANNEXURE B &amp; C'!BC$72)</f>
        <v>0</v>
      </c>
      <c r="G8435" s="9" t="str">
        <f t="shared" si="262"/>
        <v/>
      </c>
      <c r="H8435" s="52" t="str">
        <f t="shared" si="263"/>
        <v/>
      </c>
    </row>
    <row r="8436" spans="1:8">
      <c r="A8436" s="48" t="str">
        <f>('ANNEXURE B &amp; C'!BC$3)</f>
        <v>440601</v>
      </c>
      <c r="B8436" s="2">
        <v>1061104</v>
      </c>
      <c r="C8436" s="2" t="s">
        <v>61</v>
      </c>
      <c r="D8436" s="20">
        <v>0</v>
      </c>
      <c r="E8436" s="20">
        <v>0</v>
      </c>
      <c r="F8436" s="38">
        <f>('ANNEXURE B &amp; C'!BC$73)</f>
        <v>0</v>
      </c>
      <c r="G8436" s="9" t="str">
        <f t="shared" si="262"/>
        <v/>
      </c>
      <c r="H8436" s="52" t="str">
        <f t="shared" si="263"/>
        <v/>
      </c>
    </row>
    <row r="8437" spans="1:8">
      <c r="A8437" s="48" t="str">
        <f>('ANNEXURE B &amp; C'!BC$3)</f>
        <v>440601</v>
      </c>
      <c r="B8437" s="2">
        <v>1061106</v>
      </c>
      <c r="C8437" s="2" t="s">
        <v>62</v>
      </c>
      <c r="D8437" s="20">
        <v>0</v>
      </c>
      <c r="E8437" s="20">
        <v>0</v>
      </c>
      <c r="F8437" s="38">
        <f>('ANNEXURE B &amp; C'!BC$74)</f>
        <v>0</v>
      </c>
      <c r="G8437" s="9" t="str">
        <f t="shared" si="262"/>
        <v/>
      </c>
      <c r="H8437" s="52" t="str">
        <f t="shared" si="263"/>
        <v/>
      </c>
    </row>
    <row r="8438" spans="1:8">
      <c r="A8438" s="48" t="str">
        <f>('ANNEXURE B &amp; C'!BC$3)</f>
        <v>440601</v>
      </c>
      <c r="B8438" s="2">
        <v>1061201</v>
      </c>
      <c r="C8438" s="2" t="s">
        <v>63</v>
      </c>
      <c r="D8438" s="20">
        <v>0</v>
      </c>
      <c r="E8438" s="20">
        <v>0</v>
      </c>
      <c r="F8438" s="38">
        <f>('ANNEXURE B &amp; C'!BC$75)</f>
        <v>0</v>
      </c>
      <c r="G8438" s="9" t="str">
        <f t="shared" si="262"/>
        <v/>
      </c>
      <c r="H8438" s="52" t="str">
        <f t="shared" si="263"/>
        <v/>
      </c>
    </row>
    <row r="8439" spans="1:8">
      <c r="A8439" s="48" t="str">
        <f>('ANNEXURE B &amp; C'!BC$3)</f>
        <v>440601</v>
      </c>
      <c r="B8439" s="2">
        <v>1061203</v>
      </c>
      <c r="C8439" s="2" t="s">
        <v>64</v>
      </c>
      <c r="D8439" s="20">
        <v>0</v>
      </c>
      <c r="E8439" s="20">
        <v>0</v>
      </c>
      <c r="F8439" s="38">
        <f>('ANNEXURE B &amp; C'!BC$76)</f>
        <v>0</v>
      </c>
      <c r="G8439" s="9" t="str">
        <f t="shared" si="262"/>
        <v/>
      </c>
      <c r="H8439" s="52" t="str">
        <f t="shared" si="263"/>
        <v/>
      </c>
    </row>
    <row r="8440" spans="1:8">
      <c r="A8440" s="48" t="str">
        <f>('ANNEXURE B &amp; C'!BC$3)</f>
        <v>440601</v>
      </c>
      <c r="B8440" s="2">
        <v>1061204</v>
      </c>
      <c r="C8440" s="2" t="s">
        <v>65</v>
      </c>
      <c r="D8440" s="20">
        <v>0</v>
      </c>
      <c r="E8440" s="20">
        <v>0</v>
      </c>
      <c r="F8440" s="38">
        <f>('ANNEXURE B &amp; C'!BC$77)</f>
        <v>0</v>
      </c>
      <c r="G8440" s="9" t="str">
        <f t="shared" si="262"/>
        <v/>
      </c>
      <c r="H8440" s="52" t="str">
        <f t="shared" si="263"/>
        <v/>
      </c>
    </row>
    <row r="8441" spans="1:8">
      <c r="A8441" s="48" t="str">
        <f>('ANNEXURE B &amp; C'!BC$3)</f>
        <v>440601</v>
      </c>
      <c r="B8441" s="2">
        <v>1061501</v>
      </c>
      <c r="C8441" s="2" t="s">
        <v>66</v>
      </c>
      <c r="D8441" s="20">
        <v>0</v>
      </c>
      <c r="E8441" s="20">
        <v>0</v>
      </c>
      <c r="F8441" s="38">
        <f>('ANNEXURE B &amp; C'!BC$78)</f>
        <v>0</v>
      </c>
      <c r="G8441" s="9" t="str">
        <f t="shared" si="262"/>
        <v/>
      </c>
      <c r="H8441" s="52" t="str">
        <f t="shared" si="263"/>
        <v/>
      </c>
    </row>
    <row r="8442" spans="1:8">
      <c r="A8442" s="48" t="str">
        <f>('ANNEXURE B &amp; C'!BC$3)</f>
        <v>440601</v>
      </c>
      <c r="B8442" s="2">
        <v>1061502</v>
      </c>
      <c r="C8442" s="2" t="s">
        <v>67</v>
      </c>
      <c r="D8442" s="20">
        <v>0</v>
      </c>
      <c r="E8442" s="20">
        <v>0</v>
      </c>
      <c r="F8442" s="38">
        <f>('ANNEXURE B &amp; C'!BC$79)</f>
        <v>0</v>
      </c>
      <c r="G8442" s="9" t="str">
        <f t="shared" si="262"/>
        <v/>
      </c>
      <c r="H8442" s="52" t="str">
        <f t="shared" si="263"/>
        <v/>
      </c>
    </row>
    <row r="8443" spans="1:8">
      <c r="A8443" s="48" t="str">
        <f>('ANNEXURE B &amp; C'!BC$3)</f>
        <v>440601</v>
      </c>
      <c r="B8443" s="2">
        <v>1061507</v>
      </c>
      <c r="C8443" s="2" t="s">
        <v>68</v>
      </c>
      <c r="D8443" s="20">
        <v>0</v>
      </c>
      <c r="E8443" s="20">
        <v>0</v>
      </c>
      <c r="F8443" s="38">
        <f>('ANNEXURE B &amp; C'!BC$80)</f>
        <v>0</v>
      </c>
      <c r="G8443" s="9" t="str">
        <f t="shared" si="262"/>
        <v/>
      </c>
      <c r="H8443" s="52" t="str">
        <f t="shared" si="263"/>
        <v/>
      </c>
    </row>
    <row r="8444" spans="1:8">
      <c r="A8444" s="48" t="str">
        <f>('ANNEXURE B &amp; C'!BC$3)</f>
        <v>440601</v>
      </c>
      <c r="B8444" s="2">
        <v>1061508</v>
      </c>
      <c r="C8444" s="2" t="s">
        <v>69</v>
      </c>
      <c r="D8444" s="20">
        <v>0</v>
      </c>
      <c r="E8444" s="20">
        <v>0</v>
      </c>
      <c r="F8444" s="38">
        <f>('ANNEXURE B &amp; C'!BC$81)</f>
        <v>0</v>
      </c>
      <c r="G8444" s="9" t="str">
        <f t="shared" si="262"/>
        <v/>
      </c>
      <c r="H8444" s="52" t="str">
        <f t="shared" si="263"/>
        <v/>
      </c>
    </row>
    <row r="8445" spans="1:8">
      <c r="A8445" s="48" t="str">
        <f>('ANNEXURE B &amp; C'!BC$3)</f>
        <v>440601</v>
      </c>
      <c r="B8445" s="2">
        <v>1061701</v>
      </c>
      <c r="C8445" s="2" t="s">
        <v>70</v>
      </c>
      <c r="D8445" s="20">
        <v>0</v>
      </c>
      <c r="E8445" s="20">
        <v>0</v>
      </c>
      <c r="F8445" s="38">
        <f>('ANNEXURE B &amp; C'!BC$82)</f>
        <v>0</v>
      </c>
      <c r="G8445" s="9" t="str">
        <f t="shared" si="262"/>
        <v/>
      </c>
      <c r="H8445" s="52" t="str">
        <f t="shared" si="263"/>
        <v/>
      </c>
    </row>
    <row r="8446" spans="1:8">
      <c r="A8446" s="48" t="str">
        <f>('ANNEXURE B &amp; C'!BC$3)</f>
        <v>440601</v>
      </c>
      <c r="B8446" s="2">
        <v>1061705</v>
      </c>
      <c r="C8446" s="2" t="s">
        <v>71</v>
      </c>
      <c r="D8446" s="20">
        <v>0</v>
      </c>
      <c r="E8446" s="20">
        <v>0</v>
      </c>
      <c r="F8446" s="38">
        <f>('ANNEXURE B &amp; C'!BC$83)</f>
        <v>0</v>
      </c>
      <c r="G8446" s="9" t="str">
        <f t="shared" si="262"/>
        <v/>
      </c>
      <c r="H8446" s="52" t="str">
        <f t="shared" si="263"/>
        <v/>
      </c>
    </row>
    <row r="8447" spans="1:8">
      <c r="A8447" s="48" t="str">
        <f>('ANNEXURE B &amp; C'!BC$3)</f>
        <v>440601</v>
      </c>
      <c r="B8447" s="2">
        <v>1061799</v>
      </c>
      <c r="C8447" s="2" t="s">
        <v>72</v>
      </c>
      <c r="D8447" s="20">
        <v>10000</v>
      </c>
      <c r="E8447" s="20">
        <v>0</v>
      </c>
      <c r="F8447" s="38">
        <f>('ANNEXURE B &amp; C'!BC$84)</f>
        <v>5000</v>
      </c>
      <c r="G8447" s="9" t="str">
        <f t="shared" si="262"/>
        <v/>
      </c>
      <c r="H8447" s="52">
        <f t="shared" si="263"/>
        <v>-0.5</v>
      </c>
    </row>
    <row r="8448" spans="1:8">
      <c r="A8448" s="48" t="str">
        <f>('ANNEXURE B &amp; C'!BC$3)</f>
        <v>440601</v>
      </c>
      <c r="B8448" s="2">
        <v>1061800</v>
      </c>
      <c r="C8448" s="2" t="s">
        <v>73</v>
      </c>
      <c r="D8448" s="20">
        <v>25000</v>
      </c>
      <c r="E8448" s="20">
        <v>0</v>
      </c>
      <c r="F8448" s="38">
        <f>('ANNEXURE B &amp; C'!BC$85)</f>
        <v>12500</v>
      </c>
      <c r="G8448" s="9" t="str">
        <f t="shared" si="262"/>
        <v/>
      </c>
      <c r="H8448" s="52">
        <f t="shared" si="263"/>
        <v>-0.5</v>
      </c>
    </row>
    <row r="8449" spans="1:8">
      <c r="A8449" s="48" t="str">
        <f>('ANNEXURE B &amp; C'!BC$3)</f>
        <v>440601</v>
      </c>
      <c r="B8449" s="2">
        <v>1061801</v>
      </c>
      <c r="C8449" s="2" t="s">
        <v>74</v>
      </c>
      <c r="D8449" s="20">
        <v>8000</v>
      </c>
      <c r="E8449" s="20">
        <v>0</v>
      </c>
      <c r="F8449" s="38">
        <f>('ANNEXURE B &amp; C'!BC$86)</f>
        <v>4000</v>
      </c>
      <c r="G8449" s="9" t="str">
        <f t="shared" si="262"/>
        <v/>
      </c>
      <c r="H8449" s="52">
        <f t="shared" si="263"/>
        <v>-0.5</v>
      </c>
    </row>
    <row r="8450" spans="1:8">
      <c r="A8450" s="48" t="str">
        <f>('ANNEXURE B &amp; C'!BC$3)</f>
        <v>440601</v>
      </c>
      <c r="B8450" s="2">
        <v>1061802</v>
      </c>
      <c r="C8450" s="2" t="s">
        <v>75</v>
      </c>
      <c r="D8450" s="20">
        <v>0</v>
      </c>
      <c r="E8450" s="20">
        <v>0</v>
      </c>
      <c r="F8450" s="38">
        <f>('ANNEXURE B &amp; C'!BC$87)</f>
        <v>0</v>
      </c>
      <c r="G8450" s="9" t="str">
        <f t="shared" si="262"/>
        <v/>
      </c>
      <c r="H8450" s="52" t="str">
        <f t="shared" si="263"/>
        <v/>
      </c>
    </row>
    <row r="8451" spans="1:8">
      <c r="A8451" s="48" t="str">
        <f>('ANNEXURE B &amp; C'!BC$3)</f>
        <v>440601</v>
      </c>
      <c r="B8451" s="2">
        <v>1061805</v>
      </c>
      <c r="C8451" s="2" t="s">
        <v>76</v>
      </c>
      <c r="D8451" s="20">
        <v>0</v>
      </c>
      <c r="E8451" s="20">
        <v>0</v>
      </c>
      <c r="F8451" s="38">
        <f>('ANNEXURE B &amp; C'!BC$88)</f>
        <v>0</v>
      </c>
      <c r="G8451" s="9" t="str">
        <f t="shared" si="262"/>
        <v/>
      </c>
      <c r="H8451" s="52" t="str">
        <f t="shared" si="263"/>
        <v/>
      </c>
    </row>
    <row r="8452" spans="1:8">
      <c r="A8452" s="48" t="str">
        <f>('ANNEXURE B &amp; C'!BC$3)</f>
        <v>440601</v>
      </c>
      <c r="B8452" s="2">
        <v>1061806</v>
      </c>
      <c r="C8452" s="2" t="s">
        <v>77</v>
      </c>
      <c r="D8452" s="20">
        <v>20000</v>
      </c>
      <c r="E8452" s="20">
        <v>0</v>
      </c>
      <c r="F8452" s="38">
        <f>('ANNEXURE B &amp; C'!BC$89)</f>
        <v>10000</v>
      </c>
      <c r="G8452" s="9" t="str">
        <f t="shared" si="262"/>
        <v/>
      </c>
      <c r="H8452" s="52">
        <f t="shared" si="263"/>
        <v>-0.5</v>
      </c>
    </row>
    <row r="8453" spans="1:8">
      <c r="A8453" s="48" t="str">
        <f>('ANNEXURE B &amp; C'!BC$3)</f>
        <v>440601</v>
      </c>
      <c r="B8453" s="2">
        <v>1061899</v>
      </c>
      <c r="C8453" s="2" t="s">
        <v>78</v>
      </c>
      <c r="D8453" s="20">
        <v>0</v>
      </c>
      <c r="E8453" s="20">
        <v>0</v>
      </c>
      <c r="F8453" s="38">
        <f>('ANNEXURE B &amp; C'!BC$90)</f>
        <v>0</v>
      </c>
      <c r="G8453" s="9" t="str">
        <f t="shared" si="262"/>
        <v/>
      </c>
      <c r="H8453" s="52" t="str">
        <f t="shared" si="263"/>
        <v/>
      </c>
    </row>
    <row r="8454" spans="1:8">
      <c r="A8454" s="48" t="str">
        <f>('ANNEXURE B &amp; C'!BC$3)</f>
        <v>440601</v>
      </c>
      <c r="B8454" s="2">
        <v>1061900</v>
      </c>
      <c r="C8454" s="2" t="s">
        <v>79</v>
      </c>
      <c r="D8454" s="20">
        <v>38000</v>
      </c>
      <c r="E8454" s="20">
        <v>12616.11</v>
      </c>
      <c r="F8454" s="38">
        <f>('ANNEXURE B &amp; C'!BC$91)</f>
        <v>21126</v>
      </c>
      <c r="G8454" s="9" t="str">
        <f t="shared" si="262"/>
        <v/>
      </c>
      <c r="H8454" s="52">
        <f t="shared" si="263"/>
        <v>-0.44405263157894737</v>
      </c>
    </row>
    <row r="8455" spans="1:8">
      <c r="A8455" s="48" t="str">
        <f>('ANNEXURE B &amp; C'!BC$3)</f>
        <v>440601</v>
      </c>
      <c r="B8455" s="2">
        <v>1061902</v>
      </c>
      <c r="C8455" s="2" t="s">
        <v>80</v>
      </c>
      <c r="D8455" s="20">
        <v>30000</v>
      </c>
      <c r="E8455" s="20">
        <v>0</v>
      </c>
      <c r="F8455" s="38">
        <f>('ANNEXURE B &amp; C'!BC$92)</f>
        <v>15000</v>
      </c>
      <c r="G8455" s="9" t="str">
        <f t="shared" si="262"/>
        <v/>
      </c>
      <c r="H8455" s="52">
        <f t="shared" si="263"/>
        <v>-0.5</v>
      </c>
    </row>
    <row r="8456" spans="1:8">
      <c r="A8456" s="48" t="str">
        <f>('ANNEXURE B &amp; C'!BC$3)</f>
        <v>440601</v>
      </c>
      <c r="B8456" s="2">
        <v>1061903</v>
      </c>
      <c r="C8456" s="2" t="s">
        <v>81</v>
      </c>
      <c r="D8456" s="20">
        <v>0</v>
      </c>
      <c r="E8456" s="20">
        <v>0</v>
      </c>
      <c r="F8456" s="38">
        <f>('ANNEXURE B &amp; C'!BC$93)</f>
        <v>0</v>
      </c>
      <c r="G8456" s="9" t="str">
        <f t="shared" si="262"/>
        <v/>
      </c>
      <c r="H8456" s="52" t="str">
        <f t="shared" si="263"/>
        <v/>
      </c>
    </row>
    <row r="8457" spans="1:8">
      <c r="A8457" s="48" t="str">
        <f>('ANNEXURE B &amp; C'!BC$3)</f>
        <v>440601</v>
      </c>
      <c r="B8457" s="2">
        <v>1061904</v>
      </c>
      <c r="C8457" s="2" t="s">
        <v>82</v>
      </c>
      <c r="D8457" s="20">
        <v>0</v>
      </c>
      <c r="E8457" s="20">
        <v>0</v>
      </c>
      <c r="F8457" s="38">
        <f>('ANNEXURE B &amp; C'!BC$94)</f>
        <v>0</v>
      </c>
      <c r="G8457" s="9" t="str">
        <f t="shared" si="262"/>
        <v/>
      </c>
      <c r="H8457" s="52" t="str">
        <f t="shared" si="263"/>
        <v/>
      </c>
    </row>
    <row r="8458" spans="1:8">
      <c r="A8458" s="48" t="str">
        <f>('ANNEXURE B &amp; C'!BC$3)</f>
        <v>440601</v>
      </c>
      <c r="B8458" s="2">
        <v>1062001</v>
      </c>
      <c r="C8458" s="2" t="s">
        <v>83</v>
      </c>
      <c r="D8458" s="20">
        <v>0</v>
      </c>
      <c r="E8458" s="20">
        <v>0</v>
      </c>
      <c r="F8458" s="38">
        <f>('ANNEXURE B &amp; C'!BC$95)</f>
        <v>0</v>
      </c>
      <c r="G8458" s="9" t="str">
        <f t="shared" ref="G8458:G8521" si="264">IF(E8458&lt;0.01,"",IF(E8458&gt;F8458,"BUDGET ERROR - INSUFICIENT",""))</f>
        <v/>
      </c>
      <c r="H8458" s="52" t="str">
        <f t="shared" ref="H8458:H8521" si="265">IF(F8458&lt;0.1,"",IF(D8458=0,"NO ORIGINAL BUDGET",(F8458-D8458)/D8458))</f>
        <v/>
      </c>
    </row>
    <row r="8459" spans="1:8">
      <c r="A8459" s="48" t="str">
        <f>('ANNEXURE B &amp; C'!BC$3)</f>
        <v>440601</v>
      </c>
      <c r="B8459" s="2">
        <v>1062003</v>
      </c>
      <c r="C8459" s="2" t="s">
        <v>84</v>
      </c>
      <c r="D8459" s="20">
        <v>0</v>
      </c>
      <c r="E8459" s="20">
        <v>0</v>
      </c>
      <c r="F8459" s="38">
        <f>('ANNEXURE B &amp; C'!BC$96)</f>
        <v>0</v>
      </c>
      <c r="G8459" s="9" t="str">
        <f t="shared" si="264"/>
        <v/>
      </c>
      <c r="H8459" s="52" t="str">
        <f t="shared" si="265"/>
        <v/>
      </c>
    </row>
    <row r="8460" spans="1:8">
      <c r="A8460" s="48" t="str">
        <f>('ANNEXURE B &amp; C'!BC$3)</f>
        <v>440601</v>
      </c>
      <c r="B8460" s="2">
        <v>1062009</v>
      </c>
      <c r="C8460" s="2" t="s">
        <v>85</v>
      </c>
      <c r="D8460" s="20">
        <v>0</v>
      </c>
      <c r="E8460" s="20">
        <v>0</v>
      </c>
      <c r="F8460" s="38">
        <f>('ANNEXURE B &amp; C'!BC$97)</f>
        <v>0</v>
      </c>
      <c r="G8460" s="9" t="str">
        <f t="shared" si="264"/>
        <v/>
      </c>
      <c r="H8460" s="52" t="str">
        <f t="shared" si="265"/>
        <v/>
      </c>
    </row>
    <row r="8461" spans="1:8">
      <c r="A8461" s="48" t="str">
        <f>('ANNEXURE B &amp; C'!BC$3)</f>
        <v>440601</v>
      </c>
      <c r="B8461" s="2">
        <v>1062010</v>
      </c>
      <c r="C8461" s="2" t="s">
        <v>86</v>
      </c>
      <c r="D8461" s="20">
        <v>0</v>
      </c>
      <c r="E8461" s="20">
        <v>0</v>
      </c>
      <c r="F8461" s="38">
        <f>('ANNEXURE B &amp; C'!BC$98)</f>
        <v>0</v>
      </c>
      <c r="G8461" s="9" t="str">
        <f t="shared" si="264"/>
        <v/>
      </c>
      <c r="H8461" s="52" t="str">
        <f t="shared" si="265"/>
        <v/>
      </c>
    </row>
    <row r="8462" spans="1:8">
      <c r="A8462" s="48" t="str">
        <f>('ANNEXURE B &amp; C'!BC$3)</f>
        <v>440601</v>
      </c>
      <c r="B8462" s="2">
        <v>1062201</v>
      </c>
      <c r="C8462" s="2" t="s">
        <v>87</v>
      </c>
      <c r="D8462" s="20">
        <v>0</v>
      </c>
      <c r="E8462" s="20">
        <v>0</v>
      </c>
      <c r="F8462" s="38">
        <f>('ANNEXURE B &amp; C'!BC$99)</f>
        <v>0</v>
      </c>
      <c r="G8462" s="9" t="str">
        <f t="shared" si="264"/>
        <v/>
      </c>
      <c r="H8462" s="52" t="str">
        <f t="shared" si="265"/>
        <v/>
      </c>
    </row>
    <row r="8463" spans="1:8">
      <c r="A8463" s="48" t="str">
        <f>('ANNEXURE B &amp; C'!BC$3)</f>
        <v>440601</v>
      </c>
      <c r="B8463" s="3">
        <v>1066990</v>
      </c>
      <c r="C8463" s="3" t="s">
        <v>88</v>
      </c>
      <c r="D8463" s="39">
        <v>163304</v>
      </c>
      <c r="E8463" s="39">
        <v>12616.11</v>
      </c>
      <c r="F8463" s="39">
        <f>SUM(F8410:F8462)</f>
        <v>82626</v>
      </c>
      <c r="G8463" s="9" t="str">
        <f t="shared" si="264"/>
        <v/>
      </c>
      <c r="H8463" s="52">
        <f t="shared" si="265"/>
        <v>-0.4940356635477392</v>
      </c>
    </row>
    <row r="8464" spans="1:8">
      <c r="B8464" s="1"/>
      <c r="C8464" s="1"/>
      <c r="D8464" s="31"/>
      <c r="E8464" s="31"/>
      <c r="F8464" s="31"/>
      <c r="G8464" s="9" t="str">
        <f t="shared" si="264"/>
        <v/>
      </c>
      <c r="H8464" s="52" t="str">
        <f t="shared" si="265"/>
        <v/>
      </c>
    </row>
    <row r="8465" spans="1:8">
      <c r="A8465" s="48" t="str">
        <f>('ANNEXURE B &amp; C'!BC$3)</f>
        <v>440601</v>
      </c>
      <c r="B8465" s="1">
        <v>1080000</v>
      </c>
      <c r="C8465" s="1" t="s">
        <v>89</v>
      </c>
      <c r="D8465" s="31"/>
      <c r="E8465" s="31"/>
      <c r="F8465" s="31"/>
      <c r="G8465" s="9" t="str">
        <f t="shared" si="264"/>
        <v/>
      </c>
      <c r="H8465" s="52" t="str">
        <f t="shared" si="265"/>
        <v/>
      </c>
    </row>
    <row r="8466" spans="1:8">
      <c r="A8466" s="48" t="str">
        <f>('ANNEXURE B &amp; C'!BC$3)</f>
        <v>440601</v>
      </c>
      <c r="B8466" s="2">
        <v>1088020</v>
      </c>
      <c r="C8466" s="2" t="s">
        <v>90</v>
      </c>
      <c r="D8466" s="20">
        <v>0</v>
      </c>
      <c r="E8466" s="20">
        <v>0</v>
      </c>
      <c r="F8466" s="38">
        <f>('ANNEXURE B &amp; C'!BC$103)</f>
        <v>0</v>
      </c>
      <c r="G8466" s="9" t="str">
        <f t="shared" si="264"/>
        <v/>
      </c>
      <c r="H8466" s="52" t="str">
        <f t="shared" si="265"/>
        <v/>
      </c>
    </row>
    <row r="8467" spans="1:8">
      <c r="A8467" s="48" t="str">
        <f>('ANNEXURE B &amp; C'!BC$3)</f>
        <v>440601</v>
      </c>
      <c r="B8467" s="2">
        <v>1088080</v>
      </c>
      <c r="C8467" s="2" t="s">
        <v>91</v>
      </c>
      <c r="D8467" s="20">
        <v>0</v>
      </c>
      <c r="E8467" s="20">
        <v>0</v>
      </c>
      <c r="F8467" s="38">
        <f>('ANNEXURE B &amp; C'!BC$104)</f>
        <v>0</v>
      </c>
      <c r="G8467" s="9" t="str">
        <f t="shared" si="264"/>
        <v/>
      </c>
      <c r="H8467" s="52" t="str">
        <f t="shared" si="265"/>
        <v/>
      </c>
    </row>
    <row r="8468" spans="1:8">
      <c r="A8468" s="48" t="str">
        <f>('ANNEXURE B &amp; C'!BC$3)</f>
        <v>440601</v>
      </c>
      <c r="B8468" s="2">
        <v>1088081</v>
      </c>
      <c r="C8468" s="2" t="s">
        <v>92</v>
      </c>
      <c r="D8468" s="20">
        <v>0</v>
      </c>
      <c r="E8468" s="20">
        <v>0</v>
      </c>
      <c r="F8468" s="38">
        <f>('ANNEXURE B &amp; C'!BC$105)</f>
        <v>0</v>
      </c>
      <c r="G8468" s="9" t="str">
        <f t="shared" si="264"/>
        <v/>
      </c>
      <c r="H8468" s="52" t="str">
        <f t="shared" si="265"/>
        <v/>
      </c>
    </row>
    <row r="8469" spans="1:8">
      <c r="A8469" s="48" t="str">
        <f>('ANNEXURE B &amp; C'!BC$3)</f>
        <v>440601</v>
      </c>
      <c r="B8469" s="2">
        <v>1088082</v>
      </c>
      <c r="C8469" s="2" t="s">
        <v>93</v>
      </c>
      <c r="D8469" s="20">
        <v>0</v>
      </c>
      <c r="E8469" s="20">
        <v>0</v>
      </c>
      <c r="F8469" s="38">
        <f>('ANNEXURE B &amp; C'!BC$106)</f>
        <v>0</v>
      </c>
      <c r="G8469" s="9" t="str">
        <f t="shared" si="264"/>
        <v/>
      </c>
      <c r="H8469" s="52" t="str">
        <f t="shared" si="265"/>
        <v/>
      </c>
    </row>
    <row r="8470" spans="1:8">
      <c r="A8470" s="48" t="str">
        <f>('ANNEXURE B &amp; C'!BC$3)</f>
        <v>440601</v>
      </c>
      <c r="B8470" s="2">
        <v>1088083</v>
      </c>
      <c r="C8470" s="2" t="s">
        <v>94</v>
      </c>
      <c r="D8470" s="20">
        <v>0</v>
      </c>
      <c r="E8470" s="20">
        <v>0</v>
      </c>
      <c r="F8470" s="38">
        <f>('ANNEXURE B &amp; C'!BC$107)</f>
        <v>0</v>
      </c>
      <c r="G8470" s="9" t="str">
        <f t="shared" si="264"/>
        <v/>
      </c>
      <c r="H8470" s="52" t="str">
        <f t="shared" si="265"/>
        <v/>
      </c>
    </row>
    <row r="8471" spans="1:8">
      <c r="A8471" s="48" t="str">
        <f>('ANNEXURE B &amp; C'!BC$3)</f>
        <v>440601</v>
      </c>
      <c r="B8471" s="2">
        <v>1088084</v>
      </c>
      <c r="C8471" s="2" t="s">
        <v>95</v>
      </c>
      <c r="D8471" s="20">
        <v>0</v>
      </c>
      <c r="E8471" s="20">
        <v>0</v>
      </c>
      <c r="F8471" s="38">
        <f>('ANNEXURE B &amp; C'!BC$108)</f>
        <v>0</v>
      </c>
      <c r="G8471" s="9" t="str">
        <f t="shared" si="264"/>
        <v/>
      </c>
      <c r="H8471" s="52" t="str">
        <f t="shared" si="265"/>
        <v/>
      </c>
    </row>
    <row r="8472" spans="1:8">
      <c r="A8472" s="48" t="str">
        <f>('ANNEXURE B &amp; C'!BC$3)</f>
        <v>440601</v>
      </c>
      <c r="B8472" s="2">
        <v>1088085</v>
      </c>
      <c r="C8472" s="2" t="s">
        <v>96</v>
      </c>
      <c r="D8472" s="20">
        <v>0</v>
      </c>
      <c r="E8472" s="20">
        <v>0</v>
      </c>
      <c r="F8472" s="38">
        <f>('ANNEXURE B &amp; C'!BC$109)</f>
        <v>0</v>
      </c>
      <c r="G8472" s="9" t="str">
        <f t="shared" si="264"/>
        <v/>
      </c>
      <c r="H8472" s="52" t="str">
        <f t="shared" si="265"/>
        <v/>
      </c>
    </row>
    <row r="8473" spans="1:8">
      <c r="A8473" s="48" t="str">
        <f>('ANNEXURE B &amp; C'!BC$3)</f>
        <v>440601</v>
      </c>
      <c r="B8473" s="2">
        <v>1088110</v>
      </c>
      <c r="C8473" s="2" t="s">
        <v>61</v>
      </c>
      <c r="D8473" s="20">
        <v>0</v>
      </c>
      <c r="E8473" s="20">
        <v>0</v>
      </c>
      <c r="F8473" s="38">
        <f>('ANNEXURE B &amp; C'!BC$110)</f>
        <v>0</v>
      </c>
      <c r="G8473" s="9" t="str">
        <f t="shared" si="264"/>
        <v/>
      </c>
      <c r="H8473" s="52" t="str">
        <f t="shared" si="265"/>
        <v/>
      </c>
    </row>
    <row r="8474" spans="1:8">
      <c r="A8474" s="48" t="str">
        <f>('ANNEXURE B &amp; C'!BC$3)</f>
        <v>440601</v>
      </c>
      <c r="B8474" s="2">
        <v>1088180</v>
      </c>
      <c r="C8474" s="2" t="s">
        <v>97</v>
      </c>
      <c r="D8474" s="20">
        <v>0</v>
      </c>
      <c r="E8474" s="20">
        <v>0</v>
      </c>
      <c r="F8474" s="38">
        <f>('ANNEXURE B &amp; C'!BC$111)</f>
        <v>0</v>
      </c>
      <c r="G8474" s="9" t="str">
        <f t="shared" si="264"/>
        <v/>
      </c>
      <c r="H8474" s="52" t="str">
        <f t="shared" si="265"/>
        <v/>
      </c>
    </row>
    <row r="8475" spans="1:8">
      <c r="A8475" s="48" t="str">
        <f>('ANNEXURE B &amp; C'!BC$3)</f>
        <v>440601</v>
      </c>
      <c r="B8475" s="3">
        <v>1088990</v>
      </c>
      <c r="C8475" s="3" t="s">
        <v>98</v>
      </c>
      <c r="D8475" s="39">
        <v>0</v>
      </c>
      <c r="E8475" s="39">
        <v>0</v>
      </c>
      <c r="F8475" s="39">
        <f>SUM(F8465:F8474)</f>
        <v>0</v>
      </c>
      <c r="G8475" s="9" t="str">
        <f t="shared" si="264"/>
        <v/>
      </c>
      <c r="H8475" s="52" t="str">
        <f t="shared" si="265"/>
        <v/>
      </c>
    </row>
    <row r="8476" spans="1:8">
      <c r="B8476" s="1"/>
      <c r="C8476" s="1"/>
      <c r="D8476" s="31"/>
      <c r="E8476" s="31"/>
      <c r="F8476" s="31"/>
      <c r="G8476" s="9" t="str">
        <f t="shared" si="264"/>
        <v/>
      </c>
      <c r="H8476" s="52" t="str">
        <f t="shared" si="265"/>
        <v/>
      </c>
    </row>
    <row r="8477" spans="1:8" ht="15.75" thickBot="1">
      <c r="A8477" s="48" t="str">
        <f>('ANNEXURE B &amp; C'!BC$3)</f>
        <v>440601</v>
      </c>
      <c r="B8477" s="4">
        <v>1089995</v>
      </c>
      <c r="C8477" s="4" t="s">
        <v>99</v>
      </c>
      <c r="D8477" s="40">
        <v>163304</v>
      </c>
      <c r="E8477" s="40">
        <v>12616.11</v>
      </c>
      <c r="F8477" s="40">
        <f>SUM(F8475+F8463)</f>
        <v>82626</v>
      </c>
      <c r="G8477" s="9" t="str">
        <f t="shared" si="264"/>
        <v/>
      </c>
      <c r="H8477" s="52">
        <f t="shared" si="265"/>
        <v>-0.4940356635477392</v>
      </c>
    </row>
    <row r="8478" spans="1:8" ht="15.75" thickTop="1">
      <c r="B8478" s="1"/>
      <c r="C8478" s="1"/>
      <c r="D8478" s="31"/>
      <c r="E8478" s="31"/>
      <c r="F8478" s="31"/>
      <c r="G8478" s="9" t="str">
        <f t="shared" si="264"/>
        <v/>
      </c>
      <c r="H8478" s="52" t="str">
        <f t="shared" si="265"/>
        <v/>
      </c>
    </row>
    <row r="8479" spans="1:8">
      <c r="A8479" s="48" t="str">
        <f>('ANNEXURE B &amp; C'!BC$3)</f>
        <v>440601</v>
      </c>
      <c r="B8479" s="1">
        <v>1100000</v>
      </c>
      <c r="C8479" s="1" t="s">
        <v>100</v>
      </c>
      <c r="D8479" s="31"/>
      <c r="E8479" s="31"/>
      <c r="F8479" s="31"/>
      <c r="G8479" s="9" t="str">
        <f t="shared" si="264"/>
        <v/>
      </c>
      <c r="H8479" s="52" t="str">
        <f t="shared" si="265"/>
        <v/>
      </c>
    </row>
    <row r="8480" spans="1:8">
      <c r="A8480" s="48" t="str">
        <f>('ANNEXURE B &amp; C'!BC$3)</f>
        <v>440601</v>
      </c>
      <c r="B8480" s="2">
        <v>1101200</v>
      </c>
      <c r="C8480" s="2" t="s">
        <v>101</v>
      </c>
      <c r="D8480" s="20">
        <v>0</v>
      </c>
      <c r="E8480" s="20">
        <v>0</v>
      </c>
      <c r="F8480" s="38">
        <f>('ANNEXURE B &amp; C'!BC$117)</f>
        <v>0</v>
      </c>
      <c r="G8480" s="9" t="str">
        <f t="shared" si="264"/>
        <v/>
      </c>
      <c r="H8480" s="52" t="str">
        <f t="shared" si="265"/>
        <v/>
      </c>
    </row>
    <row r="8481" spans="1:8">
      <c r="A8481" s="48" t="str">
        <f>('ANNEXURE B &amp; C'!BC$3)</f>
        <v>440601</v>
      </c>
      <c r="B8481" s="2">
        <v>1101201</v>
      </c>
      <c r="C8481" s="2" t="s">
        <v>102</v>
      </c>
      <c r="D8481" s="20">
        <v>0</v>
      </c>
      <c r="E8481" s="20">
        <v>0</v>
      </c>
      <c r="F8481" s="38">
        <f>('ANNEXURE B &amp; C'!BC$118)</f>
        <v>0</v>
      </c>
      <c r="G8481" s="9" t="str">
        <f t="shared" si="264"/>
        <v/>
      </c>
      <c r="H8481" s="52" t="str">
        <f t="shared" si="265"/>
        <v/>
      </c>
    </row>
    <row r="8482" spans="1:8">
      <c r="A8482" s="48" t="str">
        <f>('ANNEXURE B &amp; C'!BC$3)</f>
        <v>440601</v>
      </c>
      <c r="B8482" s="2">
        <v>1101203</v>
      </c>
      <c r="C8482" s="2" t="s">
        <v>103</v>
      </c>
      <c r="D8482" s="20">
        <v>0</v>
      </c>
      <c r="E8482" s="20">
        <v>0</v>
      </c>
      <c r="F8482" s="38">
        <f>('ANNEXURE B &amp; C'!BC$119)</f>
        <v>0</v>
      </c>
      <c r="G8482" s="9" t="str">
        <f t="shared" si="264"/>
        <v/>
      </c>
      <c r="H8482" s="52" t="str">
        <f t="shared" si="265"/>
        <v/>
      </c>
    </row>
    <row r="8483" spans="1:8">
      <c r="A8483" s="48" t="str">
        <f>('ANNEXURE B &amp; C'!BC$3)</f>
        <v>440601</v>
      </c>
      <c r="B8483" s="2">
        <v>1101204</v>
      </c>
      <c r="C8483" s="2" t="s">
        <v>104</v>
      </c>
      <c r="D8483" s="20">
        <v>0</v>
      </c>
      <c r="E8483" s="20">
        <v>0</v>
      </c>
      <c r="F8483" s="38">
        <f>('ANNEXURE B &amp; C'!BC$120)</f>
        <v>0</v>
      </c>
      <c r="G8483" s="9" t="str">
        <f t="shared" si="264"/>
        <v/>
      </c>
      <c r="H8483" s="52" t="str">
        <f t="shared" si="265"/>
        <v/>
      </c>
    </row>
    <row r="8484" spans="1:8" ht="15.75" thickBot="1">
      <c r="A8484" s="48" t="str">
        <f>('ANNEXURE B &amp; C'!BC$3)</f>
        <v>440601</v>
      </c>
      <c r="B8484" s="4">
        <v>1109995</v>
      </c>
      <c r="C8484" s="4" t="s">
        <v>105</v>
      </c>
      <c r="D8484" s="40">
        <v>0</v>
      </c>
      <c r="E8484" s="40">
        <v>0</v>
      </c>
      <c r="F8484" s="40">
        <f>SUM(F8480:F8483)</f>
        <v>0</v>
      </c>
      <c r="G8484" s="9" t="str">
        <f t="shared" si="264"/>
        <v/>
      </c>
      <c r="H8484" s="52" t="str">
        <f t="shared" si="265"/>
        <v/>
      </c>
    </row>
    <row r="8485" spans="1:8" ht="15.75" thickTop="1">
      <c r="B8485" s="1"/>
      <c r="C8485" s="1"/>
      <c r="D8485" s="31"/>
      <c r="E8485" s="31"/>
      <c r="F8485" s="31"/>
      <c r="G8485" s="9" t="str">
        <f t="shared" si="264"/>
        <v/>
      </c>
      <c r="H8485" s="52" t="str">
        <f t="shared" si="265"/>
        <v/>
      </c>
    </row>
    <row r="8486" spans="1:8">
      <c r="A8486" s="48" t="str">
        <f>('ANNEXURE B &amp; C'!BC$3)</f>
        <v>440601</v>
      </c>
      <c r="B8486" s="1">
        <v>1120000</v>
      </c>
      <c r="C8486" s="1" t="s">
        <v>106</v>
      </c>
      <c r="D8486" s="31"/>
      <c r="E8486" s="31"/>
      <c r="F8486" s="31"/>
      <c r="G8486" s="9" t="str">
        <f t="shared" si="264"/>
        <v/>
      </c>
      <c r="H8486" s="52" t="str">
        <f t="shared" si="265"/>
        <v/>
      </c>
    </row>
    <row r="8487" spans="1:8">
      <c r="A8487" s="48" t="str">
        <f>('ANNEXURE B &amp; C'!BC$3)</f>
        <v>440601</v>
      </c>
      <c r="B8487" s="2">
        <v>1120300</v>
      </c>
      <c r="C8487" s="2" t="s">
        <v>106</v>
      </c>
      <c r="D8487" s="20">
        <v>0</v>
      </c>
      <c r="E8487" s="20">
        <v>0</v>
      </c>
      <c r="F8487" s="38">
        <f>('ANNEXURE B &amp; C'!BC$124)</f>
        <v>0</v>
      </c>
      <c r="G8487" s="9" t="str">
        <f t="shared" si="264"/>
        <v/>
      </c>
      <c r="H8487" s="52" t="str">
        <f t="shared" si="265"/>
        <v/>
      </c>
    </row>
    <row r="8488" spans="1:8" ht="15.75" thickBot="1">
      <c r="A8488" s="48" t="str">
        <f>('ANNEXURE B &amp; C'!BC$3)</f>
        <v>440601</v>
      </c>
      <c r="B8488" s="4">
        <v>1129990</v>
      </c>
      <c r="C8488" s="4" t="s">
        <v>107</v>
      </c>
      <c r="D8488" s="40">
        <v>0</v>
      </c>
      <c r="E8488" s="40">
        <v>0</v>
      </c>
      <c r="F8488" s="40">
        <f>SUM(F8486:F8487)</f>
        <v>0</v>
      </c>
      <c r="G8488" s="9" t="str">
        <f t="shared" si="264"/>
        <v/>
      </c>
      <c r="H8488" s="52" t="str">
        <f t="shared" si="265"/>
        <v/>
      </c>
    </row>
    <row r="8489" spans="1:8" ht="15.75" thickTop="1">
      <c r="B8489" s="1"/>
      <c r="C8489" s="1"/>
      <c r="D8489" s="31"/>
      <c r="E8489" s="31"/>
      <c r="F8489" s="31"/>
      <c r="G8489" s="9" t="str">
        <f t="shared" si="264"/>
        <v/>
      </c>
      <c r="H8489" s="52" t="str">
        <f t="shared" si="265"/>
        <v/>
      </c>
    </row>
    <row r="8490" spans="1:8">
      <c r="A8490" s="48" t="str">
        <f>('ANNEXURE B &amp; C'!BC$3)</f>
        <v>440601</v>
      </c>
      <c r="B8490" s="1">
        <v>1130000</v>
      </c>
      <c r="C8490" s="1" t="s">
        <v>108</v>
      </c>
      <c r="D8490" s="31"/>
      <c r="E8490" s="31"/>
      <c r="F8490" s="31"/>
      <c r="G8490" s="9" t="str">
        <f t="shared" si="264"/>
        <v/>
      </c>
      <c r="H8490" s="52" t="str">
        <f t="shared" si="265"/>
        <v/>
      </c>
    </row>
    <row r="8491" spans="1:8">
      <c r="A8491" s="48" t="str">
        <f>('ANNEXURE B &amp; C'!BC$3)</f>
        <v>440601</v>
      </c>
      <c r="B8491" s="2">
        <v>1130200</v>
      </c>
      <c r="C8491" s="2" t="s">
        <v>109</v>
      </c>
      <c r="D8491" s="20">
        <v>0</v>
      </c>
      <c r="E8491" s="20">
        <v>0</v>
      </c>
      <c r="F8491" s="38">
        <f>('ANNEXURE B &amp; C'!BC$128)</f>
        <v>0</v>
      </c>
      <c r="G8491" s="9" t="str">
        <f t="shared" si="264"/>
        <v/>
      </c>
      <c r="H8491" s="52" t="str">
        <f t="shared" si="265"/>
        <v/>
      </c>
    </row>
    <row r="8492" spans="1:8">
      <c r="A8492" s="48" t="str">
        <f>('ANNEXURE B &amp; C'!BC$3)</f>
        <v>440601</v>
      </c>
      <c r="B8492" s="2">
        <v>1130201</v>
      </c>
      <c r="C8492" s="2" t="s">
        <v>110</v>
      </c>
      <c r="D8492" s="20">
        <v>0</v>
      </c>
      <c r="E8492" s="20">
        <v>0</v>
      </c>
      <c r="F8492" s="38">
        <f>('ANNEXURE B &amp; C'!BC$129)</f>
        <v>0</v>
      </c>
      <c r="G8492" s="9" t="str">
        <f t="shared" si="264"/>
        <v/>
      </c>
      <c r="H8492" s="52" t="str">
        <f t="shared" si="265"/>
        <v/>
      </c>
    </row>
    <row r="8493" spans="1:8" ht="15.75" thickBot="1">
      <c r="A8493" s="48" t="str">
        <f>('ANNEXURE B &amp; C'!BC$3)</f>
        <v>440601</v>
      </c>
      <c r="B8493" s="4">
        <v>1139995</v>
      </c>
      <c r="C8493" s="4" t="s">
        <v>111</v>
      </c>
      <c r="D8493" s="40">
        <v>0</v>
      </c>
      <c r="E8493" s="40">
        <v>0</v>
      </c>
      <c r="F8493" s="40">
        <f>SUM(F8490:F8492)</f>
        <v>0</v>
      </c>
      <c r="G8493" s="9" t="str">
        <f t="shared" si="264"/>
        <v/>
      </c>
      <c r="H8493" s="52" t="str">
        <f t="shared" si="265"/>
        <v/>
      </c>
    </row>
    <row r="8494" spans="1:8" ht="15.75" thickTop="1">
      <c r="B8494" s="1"/>
      <c r="C8494" s="1"/>
      <c r="D8494" s="31"/>
      <c r="E8494" s="31"/>
      <c r="F8494" s="31"/>
      <c r="G8494" s="9" t="str">
        <f t="shared" si="264"/>
        <v/>
      </c>
      <c r="H8494" s="52" t="str">
        <f t="shared" si="265"/>
        <v/>
      </c>
    </row>
    <row r="8495" spans="1:8" ht="15.75" thickBot="1">
      <c r="A8495" s="48" t="str">
        <f>('ANNEXURE B &amp; C'!BC$3)</f>
        <v>440601</v>
      </c>
      <c r="B8495" s="5">
        <v>1199998</v>
      </c>
      <c r="C8495" s="5" t="s">
        <v>112</v>
      </c>
      <c r="D8495" s="41">
        <v>1562374</v>
      </c>
      <c r="E8495" s="41">
        <v>743512.21000000008</v>
      </c>
      <c r="F8495" s="41">
        <f>SUM(F8493+F8488+F8484+F8477+F8405)</f>
        <v>1480367</v>
      </c>
      <c r="G8495" s="9" t="str">
        <f t="shared" si="264"/>
        <v/>
      </c>
      <c r="H8495" s="52">
        <f t="shared" si="265"/>
        <v>-5.2488712689791307E-2</v>
      </c>
    </row>
    <row r="8496" spans="1:8">
      <c r="B8496" s="1"/>
      <c r="C8496" s="1"/>
      <c r="D8496" s="31"/>
      <c r="E8496" s="31"/>
      <c r="F8496" s="31"/>
      <c r="G8496" s="9" t="str">
        <f t="shared" si="264"/>
        <v/>
      </c>
      <c r="H8496" s="52" t="str">
        <f t="shared" si="265"/>
        <v/>
      </c>
    </row>
    <row r="8497" spans="1:8">
      <c r="A8497" s="48" t="str">
        <f>('ANNEXURE B &amp; C'!BC$3)</f>
        <v>440601</v>
      </c>
      <c r="B8497" s="1">
        <v>2200000</v>
      </c>
      <c r="C8497" s="1" t="s">
        <v>113</v>
      </c>
      <c r="D8497" s="31"/>
      <c r="E8497" s="31"/>
      <c r="F8497" s="31"/>
      <c r="G8497" s="9" t="str">
        <f t="shared" si="264"/>
        <v/>
      </c>
      <c r="H8497" s="52" t="str">
        <f t="shared" si="265"/>
        <v/>
      </c>
    </row>
    <row r="8498" spans="1:8">
      <c r="B8498" s="1"/>
      <c r="C8498" s="1"/>
      <c r="D8498" s="31"/>
      <c r="E8498" s="31"/>
      <c r="F8498" s="31"/>
      <c r="G8498" s="9" t="str">
        <f t="shared" si="264"/>
        <v/>
      </c>
      <c r="H8498" s="52" t="str">
        <f t="shared" si="265"/>
        <v/>
      </c>
    </row>
    <row r="8499" spans="1:8">
      <c r="A8499" s="48" t="str">
        <f>('ANNEXURE B &amp; C'!BC$3)</f>
        <v>440601</v>
      </c>
      <c r="B8499" s="1">
        <v>2230000</v>
      </c>
      <c r="C8499" s="1" t="s">
        <v>114</v>
      </c>
      <c r="D8499" s="31"/>
      <c r="E8499" s="31"/>
      <c r="F8499" s="31"/>
      <c r="G8499" s="9" t="str">
        <f t="shared" si="264"/>
        <v/>
      </c>
      <c r="H8499" s="52" t="str">
        <f t="shared" si="265"/>
        <v/>
      </c>
    </row>
    <row r="8500" spans="1:8">
      <c r="A8500" s="48" t="str">
        <f>('ANNEXURE B &amp; C'!BC$3)</f>
        <v>440601</v>
      </c>
      <c r="B8500" s="2">
        <v>2231202</v>
      </c>
      <c r="C8500" s="2" t="s">
        <v>115</v>
      </c>
      <c r="D8500" s="20">
        <v>0</v>
      </c>
      <c r="E8500" s="20">
        <v>0</v>
      </c>
      <c r="F8500" s="38">
        <f>('ANNEXURE B &amp; C'!BC$137)</f>
        <v>0</v>
      </c>
      <c r="G8500" s="9" t="str">
        <f t="shared" si="264"/>
        <v/>
      </c>
      <c r="H8500" s="52" t="str">
        <f t="shared" si="265"/>
        <v/>
      </c>
    </row>
    <row r="8501" spans="1:8">
      <c r="A8501" s="48" t="str">
        <f>('ANNEXURE B &amp; C'!BC$3)</f>
        <v>440601</v>
      </c>
      <c r="B8501" s="2">
        <v>2231900</v>
      </c>
      <c r="C8501" s="2" t="s">
        <v>116</v>
      </c>
      <c r="D8501" s="20">
        <v>0</v>
      </c>
      <c r="E8501" s="20">
        <v>0</v>
      </c>
      <c r="F8501" s="38">
        <f>('ANNEXURE B &amp; C'!BC$138)</f>
        <v>0</v>
      </c>
      <c r="G8501" s="9" t="str">
        <f t="shared" si="264"/>
        <v/>
      </c>
      <c r="H8501" s="52" t="str">
        <f t="shared" si="265"/>
        <v/>
      </c>
    </row>
    <row r="8502" spans="1:8">
      <c r="A8502" s="48" t="str">
        <f>('ANNEXURE B &amp; C'!BC$3)</f>
        <v>440601</v>
      </c>
      <c r="B8502" s="3">
        <v>2239995</v>
      </c>
      <c r="C8502" s="3" t="s">
        <v>117</v>
      </c>
      <c r="D8502" s="39">
        <v>0</v>
      </c>
      <c r="E8502" s="39">
        <v>0</v>
      </c>
      <c r="F8502" s="39">
        <f>SUM(F8500:F8501)</f>
        <v>0</v>
      </c>
      <c r="G8502" s="9" t="str">
        <f t="shared" si="264"/>
        <v/>
      </c>
      <c r="H8502" s="52" t="str">
        <f t="shared" si="265"/>
        <v/>
      </c>
    </row>
    <row r="8503" spans="1:8">
      <c r="B8503" s="1"/>
      <c r="C8503" s="1"/>
      <c r="D8503" s="31"/>
      <c r="E8503" s="31"/>
      <c r="F8503" s="31"/>
      <c r="G8503" s="9" t="str">
        <f t="shared" si="264"/>
        <v/>
      </c>
      <c r="H8503" s="52" t="str">
        <f t="shared" si="265"/>
        <v/>
      </c>
    </row>
    <row r="8504" spans="1:8">
      <c r="A8504" s="48" t="str">
        <f>('ANNEXURE B &amp; C'!BC$3)</f>
        <v>440601</v>
      </c>
      <c r="B8504" s="1">
        <v>2240000</v>
      </c>
      <c r="C8504" s="1" t="s">
        <v>118</v>
      </c>
      <c r="D8504" s="31"/>
      <c r="E8504" s="31"/>
      <c r="F8504" s="31"/>
      <c r="G8504" s="9" t="str">
        <f t="shared" si="264"/>
        <v/>
      </c>
      <c r="H8504" s="52" t="str">
        <f t="shared" si="265"/>
        <v/>
      </c>
    </row>
    <row r="8505" spans="1:8">
      <c r="A8505" s="48" t="str">
        <f>('ANNEXURE B &amp; C'!BC$3)</f>
        <v>440601</v>
      </c>
      <c r="B8505" s="2">
        <v>2240001</v>
      </c>
      <c r="C8505" s="2" t="s">
        <v>119</v>
      </c>
      <c r="D8505" s="20">
        <v>0</v>
      </c>
      <c r="E8505" s="20">
        <v>0</v>
      </c>
      <c r="F8505" s="38">
        <f>('ANNEXURE B &amp; C'!BC$142)</f>
        <v>0</v>
      </c>
      <c r="G8505" s="9" t="str">
        <f t="shared" si="264"/>
        <v/>
      </c>
      <c r="H8505" s="52" t="str">
        <f t="shared" si="265"/>
        <v/>
      </c>
    </row>
    <row r="8506" spans="1:8">
      <c r="A8506" s="48" t="str">
        <f>('ANNEXURE B &amp; C'!BC$3)</f>
        <v>440601</v>
      </c>
      <c r="B8506" s="2">
        <v>2240002</v>
      </c>
      <c r="C8506" s="2" t="s">
        <v>120</v>
      </c>
      <c r="D8506" s="20">
        <v>0</v>
      </c>
      <c r="E8506" s="20">
        <v>0</v>
      </c>
      <c r="F8506" s="38">
        <f>('ANNEXURE B &amp; C'!BC$143)</f>
        <v>0</v>
      </c>
      <c r="G8506" s="9" t="str">
        <f t="shared" si="264"/>
        <v/>
      </c>
      <c r="H8506" s="52" t="str">
        <f t="shared" si="265"/>
        <v/>
      </c>
    </row>
    <row r="8507" spans="1:8">
      <c r="A8507" s="48" t="str">
        <f>('ANNEXURE B &amp; C'!BC$3)</f>
        <v>440601</v>
      </c>
      <c r="B8507" s="2">
        <v>2240400</v>
      </c>
      <c r="C8507" s="2" t="s">
        <v>121</v>
      </c>
      <c r="D8507" s="20">
        <v>0</v>
      </c>
      <c r="E8507" s="20">
        <v>0</v>
      </c>
      <c r="F8507" s="38">
        <f>('ANNEXURE B &amp; C'!BC$144)</f>
        <v>0</v>
      </c>
      <c r="G8507" s="9" t="str">
        <f t="shared" si="264"/>
        <v/>
      </c>
      <c r="H8507" s="52" t="str">
        <f t="shared" si="265"/>
        <v/>
      </c>
    </row>
    <row r="8508" spans="1:8">
      <c r="A8508" s="48" t="str">
        <f>('ANNEXURE B &amp; C'!BC$3)</f>
        <v>440601</v>
      </c>
      <c r="B8508" s="2">
        <v>2240500</v>
      </c>
      <c r="C8508" s="2" t="s">
        <v>122</v>
      </c>
      <c r="D8508" s="20">
        <v>0</v>
      </c>
      <c r="E8508" s="20">
        <v>0</v>
      </c>
      <c r="F8508" s="38">
        <f>('ANNEXURE B &amp; C'!BC$145)</f>
        <v>0</v>
      </c>
      <c r="G8508" s="9" t="str">
        <f t="shared" si="264"/>
        <v/>
      </c>
      <c r="H8508" s="52" t="str">
        <f t="shared" si="265"/>
        <v/>
      </c>
    </row>
    <row r="8509" spans="1:8">
      <c r="A8509" s="48" t="str">
        <f>('ANNEXURE B &amp; C'!BC$3)</f>
        <v>440601</v>
      </c>
      <c r="B8509" s="3">
        <v>2249995</v>
      </c>
      <c r="C8509" s="3" t="s">
        <v>123</v>
      </c>
      <c r="D8509" s="39">
        <v>0</v>
      </c>
      <c r="E8509" s="39">
        <v>0</v>
      </c>
      <c r="F8509" s="39">
        <f>SUM(F8505:F8508)</f>
        <v>0</v>
      </c>
      <c r="G8509" s="9" t="str">
        <f t="shared" si="264"/>
        <v/>
      </c>
      <c r="H8509" s="52" t="str">
        <f t="shared" si="265"/>
        <v/>
      </c>
    </row>
    <row r="8510" spans="1:8">
      <c r="B8510" s="1"/>
      <c r="C8510" s="1"/>
      <c r="D8510" s="31"/>
      <c r="E8510" s="31"/>
      <c r="F8510" s="31"/>
      <c r="G8510" s="9" t="str">
        <f t="shared" si="264"/>
        <v/>
      </c>
      <c r="H8510" s="52" t="str">
        <f t="shared" si="265"/>
        <v/>
      </c>
    </row>
    <row r="8511" spans="1:8">
      <c r="A8511" s="48" t="str">
        <f>('ANNEXURE B &amp; C'!BC$3)</f>
        <v>440601</v>
      </c>
      <c r="B8511" s="1">
        <v>2260000</v>
      </c>
      <c r="C8511" s="1" t="s">
        <v>124</v>
      </c>
      <c r="D8511" s="31"/>
      <c r="E8511" s="31"/>
      <c r="F8511" s="31"/>
      <c r="G8511" s="9" t="str">
        <f t="shared" si="264"/>
        <v/>
      </c>
      <c r="H8511" s="52" t="str">
        <f t="shared" si="265"/>
        <v/>
      </c>
    </row>
    <row r="8512" spans="1:8">
      <c r="A8512" s="48" t="str">
        <f>('ANNEXURE B &amp; C'!BC$3)</f>
        <v>440601</v>
      </c>
      <c r="B8512" s="2">
        <v>2260806</v>
      </c>
      <c r="C8512" s="2" t="s">
        <v>125</v>
      </c>
      <c r="D8512" s="20">
        <v>0</v>
      </c>
      <c r="E8512" s="20">
        <v>0</v>
      </c>
      <c r="F8512" s="38">
        <f>('ANNEXURE B &amp; C'!BC$149)</f>
        <v>0</v>
      </c>
      <c r="G8512" s="9" t="str">
        <f t="shared" si="264"/>
        <v/>
      </c>
      <c r="H8512" s="52" t="str">
        <f t="shared" si="265"/>
        <v/>
      </c>
    </row>
    <row r="8513" spans="1:8">
      <c r="A8513" s="48" t="str">
        <f>('ANNEXURE B &amp; C'!BC$3)</f>
        <v>440601</v>
      </c>
      <c r="B8513" s="2">
        <v>2260808</v>
      </c>
      <c r="C8513" s="2" t="s">
        <v>126</v>
      </c>
      <c r="D8513" s="20">
        <v>0</v>
      </c>
      <c r="E8513" s="20">
        <v>0</v>
      </c>
      <c r="F8513" s="38">
        <f>('ANNEXURE B &amp; C'!BC$150)</f>
        <v>0</v>
      </c>
      <c r="G8513" s="9" t="str">
        <f t="shared" si="264"/>
        <v/>
      </c>
      <c r="H8513" s="52" t="str">
        <f t="shared" si="265"/>
        <v/>
      </c>
    </row>
    <row r="8514" spans="1:8">
      <c r="A8514" s="48" t="str">
        <f>('ANNEXURE B &amp; C'!BC$3)</f>
        <v>440601</v>
      </c>
      <c r="B8514" s="2">
        <v>2260810</v>
      </c>
      <c r="C8514" s="2" t="s">
        <v>127</v>
      </c>
      <c r="D8514" s="20">
        <v>0</v>
      </c>
      <c r="E8514" s="20">
        <v>0</v>
      </c>
      <c r="F8514" s="38">
        <f>('ANNEXURE B &amp; C'!BC$151)</f>
        <v>0</v>
      </c>
      <c r="G8514" s="9" t="str">
        <f t="shared" si="264"/>
        <v/>
      </c>
      <c r="H8514" s="52" t="str">
        <f t="shared" si="265"/>
        <v/>
      </c>
    </row>
    <row r="8515" spans="1:8">
      <c r="A8515" s="48" t="str">
        <f>('ANNEXURE B &amp; C'!BC$3)</f>
        <v>440601</v>
      </c>
      <c r="B8515" s="3">
        <v>2269995</v>
      </c>
      <c r="C8515" s="3" t="s">
        <v>128</v>
      </c>
      <c r="D8515" s="39">
        <v>0</v>
      </c>
      <c r="E8515" s="39">
        <v>0</v>
      </c>
      <c r="F8515" s="39">
        <f>SUM(F8512:F8514)</f>
        <v>0</v>
      </c>
      <c r="G8515" s="9" t="str">
        <f t="shared" si="264"/>
        <v/>
      </c>
      <c r="H8515" s="52" t="str">
        <f t="shared" si="265"/>
        <v/>
      </c>
    </row>
    <row r="8516" spans="1:8">
      <c r="B8516" s="1"/>
      <c r="C8516" s="1"/>
      <c r="D8516" s="31"/>
      <c r="E8516" s="31"/>
      <c r="F8516" s="31"/>
      <c r="G8516" s="9" t="str">
        <f t="shared" si="264"/>
        <v/>
      </c>
      <c r="H8516" s="52" t="str">
        <f t="shared" si="265"/>
        <v/>
      </c>
    </row>
    <row r="8517" spans="1:8">
      <c r="A8517" s="48" t="str">
        <f>('ANNEXURE B &amp; C'!BC$3)</f>
        <v>440601</v>
      </c>
      <c r="B8517" s="1">
        <v>2270000</v>
      </c>
      <c r="C8517" s="1" t="s">
        <v>129</v>
      </c>
      <c r="D8517" s="31"/>
      <c r="E8517" s="31"/>
      <c r="F8517" s="31"/>
      <c r="G8517" s="9" t="str">
        <f t="shared" si="264"/>
        <v/>
      </c>
      <c r="H8517" s="52" t="str">
        <f t="shared" si="265"/>
        <v/>
      </c>
    </row>
    <row r="8518" spans="1:8">
      <c r="A8518" s="48" t="str">
        <f>('ANNEXURE B &amp; C'!BC$3)</f>
        <v>440601</v>
      </c>
      <c r="B8518" s="2">
        <v>2271701</v>
      </c>
      <c r="C8518" s="2" t="s">
        <v>130</v>
      </c>
      <c r="D8518" s="20">
        <v>0</v>
      </c>
      <c r="E8518" s="20">
        <v>0</v>
      </c>
      <c r="F8518" s="38">
        <f>('ANNEXURE B &amp; C'!BC$155)</f>
        <v>0</v>
      </c>
      <c r="G8518" s="9" t="str">
        <f t="shared" si="264"/>
        <v/>
      </c>
      <c r="H8518" s="52" t="str">
        <f t="shared" si="265"/>
        <v/>
      </c>
    </row>
    <row r="8519" spans="1:8">
      <c r="A8519" s="48" t="str">
        <f>('ANNEXURE B &amp; C'!BC$3)</f>
        <v>440601</v>
      </c>
      <c r="B8519" s="2">
        <v>2271702</v>
      </c>
      <c r="C8519" s="2" t="s">
        <v>131</v>
      </c>
      <c r="D8519" s="20">
        <v>0</v>
      </c>
      <c r="E8519" s="20">
        <v>0</v>
      </c>
      <c r="F8519" s="38">
        <f>('ANNEXURE B &amp; C'!BC$156)</f>
        <v>0</v>
      </c>
      <c r="G8519" s="9" t="str">
        <f t="shared" si="264"/>
        <v/>
      </c>
      <c r="H8519" s="52" t="str">
        <f t="shared" si="265"/>
        <v/>
      </c>
    </row>
    <row r="8520" spans="1:8">
      <c r="A8520" s="48" t="str">
        <f>('ANNEXURE B &amp; C'!BC$3)</f>
        <v>440601</v>
      </c>
      <c r="B8520" s="2">
        <v>2271703</v>
      </c>
      <c r="C8520" s="2" t="s">
        <v>132</v>
      </c>
      <c r="D8520" s="20">
        <v>0</v>
      </c>
      <c r="E8520" s="20">
        <v>0</v>
      </c>
      <c r="F8520" s="38">
        <f>('ANNEXURE B &amp; C'!BC$157)</f>
        <v>0</v>
      </c>
      <c r="G8520" s="9" t="str">
        <f t="shared" si="264"/>
        <v/>
      </c>
      <c r="H8520" s="52" t="str">
        <f t="shared" si="265"/>
        <v/>
      </c>
    </row>
    <row r="8521" spans="1:8">
      <c r="A8521" s="48" t="str">
        <f>('ANNEXURE B &amp; C'!BC$3)</f>
        <v>440601</v>
      </c>
      <c r="B8521" s="2">
        <v>2271704</v>
      </c>
      <c r="C8521" s="2" t="s">
        <v>133</v>
      </c>
      <c r="D8521" s="20">
        <v>0</v>
      </c>
      <c r="E8521" s="20">
        <v>0</v>
      </c>
      <c r="F8521" s="38">
        <f>('ANNEXURE B &amp; C'!BC$158)</f>
        <v>0</v>
      </c>
      <c r="G8521" s="9" t="str">
        <f t="shared" si="264"/>
        <v/>
      </c>
      <c r="H8521" s="52" t="str">
        <f t="shared" si="265"/>
        <v/>
      </c>
    </row>
    <row r="8522" spans="1:8">
      <c r="A8522" s="48" t="str">
        <f>('ANNEXURE B &amp; C'!BC$3)</f>
        <v>440601</v>
      </c>
      <c r="B8522" s="3">
        <v>2279995</v>
      </c>
      <c r="C8522" s="3" t="s">
        <v>134</v>
      </c>
      <c r="D8522" s="35">
        <v>0</v>
      </c>
      <c r="E8522" s="35">
        <v>0</v>
      </c>
      <c r="F8522" s="35">
        <f>SUM(F8518:F8521)</f>
        <v>0</v>
      </c>
      <c r="G8522" s="9" t="str">
        <f t="shared" ref="G8522:G8585" si="266">IF(E8522&lt;0.01,"",IF(E8522&gt;F8522,"BUDGET ERROR - INSUFICIENT",""))</f>
        <v/>
      </c>
      <c r="H8522" s="52" t="str">
        <f t="shared" ref="H8522:H8585" si="267">IF(F8522&lt;0.1,"",IF(D8522=0,"NO ORIGINAL BUDGET",(F8522-D8522)/D8522))</f>
        <v/>
      </c>
    </row>
    <row r="8523" spans="1:8">
      <c r="B8523" s="1"/>
      <c r="C8523" s="1"/>
      <c r="D8523" s="31"/>
      <c r="E8523" s="31"/>
      <c r="F8523" s="31"/>
      <c r="G8523" s="9" t="str">
        <f t="shared" si="266"/>
        <v/>
      </c>
      <c r="H8523" s="52" t="str">
        <f t="shared" si="267"/>
        <v/>
      </c>
    </row>
    <row r="8524" spans="1:8">
      <c r="A8524" s="48" t="str">
        <f>('ANNEXURE B &amp; C'!BC$3)</f>
        <v>440601</v>
      </c>
      <c r="B8524" s="1">
        <v>2280000</v>
      </c>
      <c r="C8524" s="1" t="s">
        <v>135</v>
      </c>
      <c r="D8524" s="31"/>
      <c r="E8524" s="31"/>
      <c r="F8524" s="31"/>
      <c r="G8524" s="9" t="str">
        <f t="shared" si="266"/>
        <v/>
      </c>
      <c r="H8524" s="52" t="str">
        <f t="shared" si="267"/>
        <v/>
      </c>
    </row>
    <row r="8525" spans="1:8">
      <c r="A8525" s="48" t="str">
        <f>('ANNEXURE B &amp; C'!BC$3)</f>
        <v>440601</v>
      </c>
      <c r="B8525" s="2">
        <v>2280001</v>
      </c>
      <c r="C8525" s="2" t="s">
        <v>136</v>
      </c>
      <c r="D8525" s="20">
        <v>0</v>
      </c>
      <c r="E8525" s="20">
        <v>0</v>
      </c>
      <c r="F8525" s="38">
        <f>('ANNEXURE B &amp; C'!BC$162)</f>
        <v>0</v>
      </c>
      <c r="G8525" s="9" t="str">
        <f t="shared" si="266"/>
        <v/>
      </c>
      <c r="H8525" s="52" t="str">
        <f t="shared" si="267"/>
        <v/>
      </c>
    </row>
    <row r="8526" spans="1:8">
      <c r="A8526" s="48" t="str">
        <f>('ANNEXURE B &amp; C'!BC$3)</f>
        <v>440601</v>
      </c>
      <c r="B8526" s="2">
        <v>2280002</v>
      </c>
      <c r="C8526" s="2" t="s">
        <v>137</v>
      </c>
      <c r="D8526" s="20">
        <v>0</v>
      </c>
      <c r="E8526" s="20">
        <v>0</v>
      </c>
      <c r="F8526" s="38">
        <f>('ANNEXURE B &amp; C'!BC$163)</f>
        <v>0</v>
      </c>
      <c r="G8526" s="9" t="str">
        <f t="shared" si="266"/>
        <v/>
      </c>
      <c r="H8526" s="52" t="str">
        <f t="shared" si="267"/>
        <v/>
      </c>
    </row>
    <row r="8527" spans="1:8">
      <c r="A8527" s="48" t="str">
        <f>('ANNEXURE B &amp; C'!BC$3)</f>
        <v>440601</v>
      </c>
      <c r="B8527" s="3">
        <v>2289995</v>
      </c>
      <c r="C8527" s="3" t="s">
        <v>138</v>
      </c>
      <c r="D8527" s="39">
        <v>0</v>
      </c>
      <c r="E8527" s="39">
        <v>0</v>
      </c>
      <c r="F8527" s="39">
        <f>SUM(F8525:F8526)</f>
        <v>0</v>
      </c>
      <c r="G8527" s="9" t="str">
        <f t="shared" si="266"/>
        <v/>
      </c>
      <c r="H8527" s="52" t="str">
        <f t="shared" si="267"/>
        <v/>
      </c>
    </row>
    <row r="8528" spans="1:8">
      <c r="B8528" s="1"/>
      <c r="C8528" s="1"/>
      <c r="D8528" s="31"/>
      <c r="E8528" s="31"/>
      <c r="F8528" s="31"/>
      <c r="G8528" s="9" t="str">
        <f t="shared" si="266"/>
        <v/>
      </c>
      <c r="H8528" s="52" t="str">
        <f t="shared" si="267"/>
        <v/>
      </c>
    </row>
    <row r="8529" spans="1:8">
      <c r="A8529" s="48" t="str">
        <f>('ANNEXURE B &amp; C'!BC$3)</f>
        <v>440601</v>
      </c>
      <c r="B8529" s="1">
        <v>2300000</v>
      </c>
      <c r="C8529" s="1" t="s">
        <v>139</v>
      </c>
      <c r="D8529" s="31"/>
      <c r="E8529" s="31"/>
      <c r="F8529" s="31"/>
      <c r="G8529" s="9" t="str">
        <f t="shared" si="266"/>
        <v/>
      </c>
      <c r="H8529" s="52" t="str">
        <f t="shared" si="267"/>
        <v/>
      </c>
    </row>
    <row r="8530" spans="1:8">
      <c r="A8530" s="48" t="str">
        <f>('ANNEXURE B &amp; C'!BC$3)</f>
        <v>440601</v>
      </c>
      <c r="B8530" s="2">
        <v>2300001</v>
      </c>
      <c r="C8530" s="2" t="s">
        <v>140</v>
      </c>
      <c r="D8530" s="20">
        <v>0</v>
      </c>
      <c r="E8530" s="20">
        <v>0</v>
      </c>
      <c r="F8530" s="38">
        <f>('ANNEXURE B &amp; C'!BC$167)</f>
        <v>0</v>
      </c>
      <c r="G8530" s="9" t="str">
        <f t="shared" si="266"/>
        <v/>
      </c>
      <c r="H8530" s="52" t="str">
        <f t="shared" si="267"/>
        <v/>
      </c>
    </row>
    <row r="8531" spans="1:8">
      <c r="A8531" s="48" t="str">
        <f>('ANNEXURE B &amp; C'!BC$3)</f>
        <v>440601</v>
      </c>
      <c r="B8531" s="2">
        <v>2300002</v>
      </c>
      <c r="C8531" s="2" t="s">
        <v>141</v>
      </c>
      <c r="D8531" s="20">
        <v>0</v>
      </c>
      <c r="E8531" s="20">
        <v>0</v>
      </c>
      <c r="F8531" s="38">
        <f>('ANNEXURE B &amp; C'!BC$168)</f>
        <v>0</v>
      </c>
      <c r="G8531" s="9" t="str">
        <f t="shared" si="266"/>
        <v/>
      </c>
      <c r="H8531" s="52" t="str">
        <f t="shared" si="267"/>
        <v/>
      </c>
    </row>
    <row r="8532" spans="1:8">
      <c r="A8532" s="48" t="str">
        <f>('ANNEXURE B &amp; C'!BC$3)</f>
        <v>440601</v>
      </c>
      <c r="B8532" s="2">
        <v>2300003</v>
      </c>
      <c r="C8532" s="2" t="s">
        <v>142</v>
      </c>
      <c r="D8532" s="20">
        <v>0</v>
      </c>
      <c r="E8532" s="20">
        <v>0</v>
      </c>
      <c r="F8532" s="38">
        <f>('ANNEXURE B &amp; C'!BC$169)</f>
        <v>0</v>
      </c>
      <c r="G8532" s="9" t="str">
        <f t="shared" si="266"/>
        <v/>
      </c>
      <c r="H8532" s="52" t="str">
        <f t="shared" si="267"/>
        <v/>
      </c>
    </row>
    <row r="8533" spans="1:8">
      <c r="A8533" s="48" t="str">
        <f>('ANNEXURE B &amp; C'!BC$3)</f>
        <v>440601</v>
      </c>
      <c r="B8533" s="2">
        <v>2300204</v>
      </c>
      <c r="C8533" s="2" t="s">
        <v>143</v>
      </c>
      <c r="D8533" s="20">
        <v>0</v>
      </c>
      <c r="E8533" s="20">
        <v>0</v>
      </c>
      <c r="F8533" s="38">
        <f>('ANNEXURE B &amp; C'!BC$170)</f>
        <v>0</v>
      </c>
      <c r="G8533" s="9" t="str">
        <f t="shared" si="266"/>
        <v/>
      </c>
      <c r="H8533" s="52" t="str">
        <f t="shared" si="267"/>
        <v/>
      </c>
    </row>
    <row r="8534" spans="1:8">
      <c r="A8534" s="48" t="str">
        <f>('ANNEXURE B &amp; C'!BC$3)</f>
        <v>440601</v>
      </c>
      <c r="B8534" s="2">
        <v>2300800</v>
      </c>
      <c r="C8534" s="2" t="s">
        <v>144</v>
      </c>
      <c r="D8534" s="20">
        <v>0</v>
      </c>
      <c r="E8534" s="20">
        <v>0</v>
      </c>
      <c r="F8534" s="38">
        <f>('ANNEXURE B &amp; C'!BC$171)</f>
        <v>0</v>
      </c>
      <c r="G8534" s="9" t="str">
        <f t="shared" si="266"/>
        <v/>
      </c>
      <c r="H8534" s="52" t="str">
        <f t="shared" si="267"/>
        <v/>
      </c>
    </row>
    <row r="8535" spans="1:8">
      <c r="A8535" s="48" t="str">
        <f>('ANNEXURE B &amp; C'!BC$3)</f>
        <v>440601</v>
      </c>
      <c r="B8535" s="2">
        <v>2300801</v>
      </c>
      <c r="C8535" s="2" t="s">
        <v>145</v>
      </c>
      <c r="D8535" s="20">
        <v>0</v>
      </c>
      <c r="E8535" s="20">
        <v>0</v>
      </c>
      <c r="F8535" s="38">
        <f>('ANNEXURE B &amp; C'!BC$172)</f>
        <v>0</v>
      </c>
      <c r="G8535" s="9" t="str">
        <f t="shared" si="266"/>
        <v/>
      </c>
      <c r="H8535" s="52" t="str">
        <f t="shared" si="267"/>
        <v/>
      </c>
    </row>
    <row r="8536" spans="1:8">
      <c r="A8536" s="48" t="str">
        <f>('ANNEXURE B &amp; C'!BC$3)</f>
        <v>440601</v>
      </c>
      <c r="B8536" s="2">
        <v>2300803</v>
      </c>
      <c r="C8536" s="2" t="s">
        <v>146</v>
      </c>
      <c r="D8536" s="20">
        <v>0</v>
      </c>
      <c r="E8536" s="20">
        <v>0</v>
      </c>
      <c r="F8536" s="38">
        <f>('ANNEXURE B &amp; C'!BC$173)</f>
        <v>0</v>
      </c>
      <c r="G8536" s="9" t="str">
        <f t="shared" si="266"/>
        <v/>
      </c>
      <c r="H8536" s="52" t="str">
        <f t="shared" si="267"/>
        <v/>
      </c>
    </row>
    <row r="8537" spans="1:8">
      <c r="A8537" s="48" t="str">
        <f>('ANNEXURE B &amp; C'!BC$3)</f>
        <v>440601</v>
      </c>
      <c r="B8537" s="2">
        <v>2301503</v>
      </c>
      <c r="C8537" s="2" t="s">
        <v>147</v>
      </c>
      <c r="D8537" s="20">
        <v>0</v>
      </c>
      <c r="E8537" s="20">
        <v>0</v>
      </c>
      <c r="F8537" s="38">
        <f>('ANNEXURE B &amp; C'!BC$174)</f>
        <v>0</v>
      </c>
      <c r="G8537" s="9" t="str">
        <f t="shared" si="266"/>
        <v/>
      </c>
      <c r="H8537" s="52" t="str">
        <f t="shared" si="267"/>
        <v/>
      </c>
    </row>
    <row r="8538" spans="1:8">
      <c r="A8538" s="48" t="str">
        <f>('ANNEXURE B &amp; C'!BC$3)</f>
        <v>440601</v>
      </c>
      <c r="B8538" s="2">
        <v>2301802</v>
      </c>
      <c r="C8538" s="2" t="s">
        <v>148</v>
      </c>
      <c r="D8538" s="20">
        <v>0</v>
      </c>
      <c r="E8538" s="20">
        <v>0</v>
      </c>
      <c r="F8538" s="38">
        <f>('ANNEXURE B &amp; C'!BC$175)</f>
        <v>0</v>
      </c>
      <c r="G8538" s="9" t="str">
        <f t="shared" si="266"/>
        <v/>
      </c>
      <c r="H8538" s="52" t="str">
        <f t="shared" si="267"/>
        <v/>
      </c>
    </row>
    <row r="8539" spans="1:8">
      <c r="A8539" s="48" t="str">
        <f>('ANNEXURE B &amp; C'!BC$3)</f>
        <v>440601</v>
      </c>
      <c r="B8539" s="2">
        <v>2301803</v>
      </c>
      <c r="C8539" s="2" t="s">
        <v>149</v>
      </c>
      <c r="D8539" s="20">
        <v>0</v>
      </c>
      <c r="E8539" s="20">
        <v>0</v>
      </c>
      <c r="F8539" s="38">
        <f>('ANNEXURE B &amp; C'!BC$176)</f>
        <v>0</v>
      </c>
      <c r="G8539" s="9" t="str">
        <f t="shared" si="266"/>
        <v/>
      </c>
      <c r="H8539" s="52" t="str">
        <f t="shared" si="267"/>
        <v/>
      </c>
    </row>
    <row r="8540" spans="1:8">
      <c r="A8540" s="48" t="str">
        <f>('ANNEXURE B &amp; C'!BC$3)</f>
        <v>440601</v>
      </c>
      <c r="B8540" s="2">
        <v>2301900</v>
      </c>
      <c r="C8540" s="2" t="s">
        <v>150</v>
      </c>
      <c r="D8540" s="20">
        <v>0</v>
      </c>
      <c r="E8540" s="20">
        <v>0</v>
      </c>
      <c r="F8540" s="38">
        <f>('ANNEXURE B &amp; C'!BC$177)</f>
        <v>0</v>
      </c>
      <c r="G8540" s="9" t="str">
        <f t="shared" si="266"/>
        <v/>
      </c>
      <c r="H8540" s="52" t="str">
        <f t="shared" si="267"/>
        <v/>
      </c>
    </row>
    <row r="8541" spans="1:8">
      <c r="A8541" s="48" t="str">
        <f>('ANNEXURE B &amp; C'!BC$3)</f>
        <v>440601</v>
      </c>
      <c r="B8541" s="2">
        <v>2301901</v>
      </c>
      <c r="C8541" s="2" t="s">
        <v>151</v>
      </c>
      <c r="D8541" s="20">
        <v>0</v>
      </c>
      <c r="E8541" s="20">
        <v>0</v>
      </c>
      <c r="F8541" s="38">
        <f>('ANNEXURE B &amp; C'!BC$178)</f>
        <v>0</v>
      </c>
      <c r="G8541" s="9" t="str">
        <f t="shared" si="266"/>
        <v/>
      </c>
      <c r="H8541" s="52" t="str">
        <f t="shared" si="267"/>
        <v/>
      </c>
    </row>
    <row r="8542" spans="1:8">
      <c r="A8542" s="48" t="str">
        <f>('ANNEXURE B &amp; C'!BC$3)</f>
        <v>440601</v>
      </c>
      <c r="B8542" s="3">
        <v>2309995</v>
      </c>
      <c r="C8542" s="3" t="s">
        <v>152</v>
      </c>
      <c r="D8542" s="39">
        <v>0</v>
      </c>
      <c r="E8542" s="39">
        <v>0</v>
      </c>
      <c r="F8542" s="39">
        <f>SUM(F8530:F8541)</f>
        <v>0</v>
      </c>
      <c r="G8542" s="9" t="str">
        <f t="shared" si="266"/>
        <v/>
      </c>
      <c r="H8542" s="52" t="str">
        <f t="shared" si="267"/>
        <v/>
      </c>
    </row>
    <row r="8543" spans="1:8">
      <c r="B8543" s="1"/>
      <c r="C8543" s="1"/>
      <c r="D8543" s="31"/>
      <c r="E8543" s="31"/>
      <c r="F8543" s="31"/>
      <c r="G8543" s="9" t="str">
        <f t="shared" si="266"/>
        <v/>
      </c>
      <c r="H8543" s="52" t="str">
        <f t="shared" si="267"/>
        <v/>
      </c>
    </row>
    <row r="8544" spans="1:8" ht="15.75" thickBot="1">
      <c r="A8544" s="48" t="str">
        <f>('ANNEXURE B &amp; C'!BC$3)</f>
        <v>440601</v>
      </c>
      <c r="B8544" s="4">
        <v>2359997</v>
      </c>
      <c r="C8544" s="4" t="s">
        <v>153</v>
      </c>
      <c r="D8544" s="40">
        <v>0</v>
      </c>
      <c r="E8544" s="40">
        <v>0</v>
      </c>
      <c r="F8544" s="40">
        <f>SUM(F8542+F8527+F8522+F8515+F8509+F8502)</f>
        <v>0</v>
      </c>
      <c r="G8544" s="9" t="str">
        <f t="shared" si="266"/>
        <v/>
      </c>
      <c r="H8544" s="52" t="str">
        <f t="shared" si="267"/>
        <v/>
      </c>
    </row>
    <row r="8545" spans="1:8" ht="15.75" thickTop="1">
      <c r="B8545" s="1"/>
      <c r="C8545" s="1"/>
      <c r="D8545" s="31"/>
      <c r="E8545" s="31"/>
      <c r="F8545" s="31"/>
      <c r="G8545" s="9" t="str">
        <f t="shared" si="266"/>
        <v/>
      </c>
      <c r="H8545" s="52" t="str">
        <f t="shared" si="267"/>
        <v/>
      </c>
    </row>
    <row r="8546" spans="1:8" ht="15.75" thickBot="1">
      <c r="A8546" s="48" t="str">
        <f>('ANNEXURE B &amp; C'!BC$3)</f>
        <v>440601</v>
      </c>
      <c r="B8546" s="5">
        <v>2379995</v>
      </c>
      <c r="C8546" s="5" t="s">
        <v>154</v>
      </c>
      <c r="D8546" s="41">
        <v>0</v>
      </c>
      <c r="E8546" s="41">
        <v>0</v>
      </c>
      <c r="F8546" s="41">
        <f>SUM(F8544)</f>
        <v>0</v>
      </c>
      <c r="G8546" s="9" t="str">
        <f t="shared" si="266"/>
        <v/>
      </c>
      <c r="H8546" s="52" t="str">
        <f t="shared" si="267"/>
        <v/>
      </c>
    </row>
    <row r="8547" spans="1:8">
      <c r="B8547" s="1"/>
      <c r="C8547" s="1"/>
      <c r="D8547" s="31"/>
      <c r="E8547" s="31"/>
      <c r="F8547" s="31"/>
      <c r="G8547" s="9" t="str">
        <f t="shared" si="266"/>
        <v/>
      </c>
      <c r="H8547" s="52" t="str">
        <f t="shared" si="267"/>
        <v/>
      </c>
    </row>
    <row r="8548" spans="1:8" ht="15.75" thickBot="1">
      <c r="A8548" s="48" t="str">
        <f>('ANNEXURE B &amp; C'!BC$3)</f>
        <v>440601</v>
      </c>
      <c r="B8548" s="5">
        <v>2459998</v>
      </c>
      <c r="C8548" s="5" t="s">
        <v>155</v>
      </c>
      <c r="D8548" s="41">
        <v>0</v>
      </c>
      <c r="E8548" s="41">
        <v>0</v>
      </c>
      <c r="F8548" s="41">
        <f>SUM(F8546)</f>
        <v>0</v>
      </c>
      <c r="G8548" s="9" t="str">
        <f t="shared" si="266"/>
        <v/>
      </c>
      <c r="H8548" s="52" t="str">
        <f t="shared" si="267"/>
        <v/>
      </c>
    </row>
    <row r="8549" spans="1:8">
      <c r="B8549" s="1"/>
      <c r="C8549" s="1"/>
      <c r="D8549" s="31"/>
      <c r="E8549" s="31"/>
      <c r="F8549" s="31"/>
      <c r="G8549" s="9" t="str">
        <f t="shared" si="266"/>
        <v/>
      </c>
      <c r="H8549" s="52" t="str">
        <f t="shared" si="267"/>
        <v/>
      </c>
    </row>
    <row r="8550" spans="1:8">
      <c r="A8550" s="48" t="str">
        <f>('ANNEXURE B &amp; C'!BC$3)</f>
        <v>440601</v>
      </c>
      <c r="B8550" s="1">
        <v>3010000</v>
      </c>
      <c r="C8550" s="1" t="s">
        <v>156</v>
      </c>
      <c r="D8550" s="31"/>
      <c r="E8550" s="31"/>
      <c r="F8550" s="31"/>
      <c r="G8550" s="9" t="str">
        <f t="shared" si="266"/>
        <v/>
      </c>
      <c r="H8550" s="52" t="str">
        <f t="shared" si="267"/>
        <v/>
      </c>
    </row>
    <row r="8551" spans="1:8">
      <c r="A8551" s="48" t="str">
        <f>('ANNEXURE B &amp; C'!BC$3)</f>
        <v>440601</v>
      </c>
      <c r="B8551" s="2">
        <v>3010001</v>
      </c>
      <c r="C8551" s="2" t="s">
        <v>112</v>
      </c>
      <c r="D8551" s="38">
        <v>1562374</v>
      </c>
      <c r="E8551" s="38">
        <v>743512.21000000008</v>
      </c>
      <c r="F8551" s="38">
        <f>('ANNEXURE B &amp; C'!BC$188)</f>
        <v>1480367</v>
      </c>
      <c r="G8551" s="9" t="str">
        <f t="shared" si="266"/>
        <v/>
      </c>
      <c r="H8551" s="52">
        <f t="shared" si="267"/>
        <v>-5.2488712689791307E-2</v>
      </c>
    </row>
    <row r="8552" spans="1:8">
      <c r="A8552" s="48" t="str">
        <f>('ANNEXURE B &amp; C'!BC$3)</f>
        <v>440601</v>
      </c>
      <c r="B8552" s="2">
        <v>3010002</v>
      </c>
      <c r="C8552" s="2" t="s">
        <v>155</v>
      </c>
      <c r="D8552" s="38">
        <v>0</v>
      </c>
      <c r="E8552" s="38">
        <v>0</v>
      </c>
      <c r="F8552" s="38">
        <f>('ANNEXURE B &amp; C'!BC$189)</f>
        <v>0</v>
      </c>
      <c r="G8552" s="9" t="str">
        <f t="shared" si="266"/>
        <v/>
      </c>
      <c r="H8552" s="52" t="str">
        <f t="shared" si="267"/>
        <v/>
      </c>
    </row>
    <row r="8553" spans="1:8">
      <c r="A8553" s="48" t="str">
        <f>('ANNEXURE B &amp; C'!BC$3)</f>
        <v>440601</v>
      </c>
      <c r="B8553" s="2"/>
      <c r="C8553" s="1" t="s">
        <v>338</v>
      </c>
      <c r="D8553" s="39"/>
      <c r="E8553" s="39"/>
      <c r="F8553" s="39">
        <f>('ANNEXURE B &amp; C'!BC$190)</f>
        <v>0</v>
      </c>
      <c r="G8553" s="9" t="str">
        <f t="shared" si="266"/>
        <v/>
      </c>
      <c r="H8553" s="52" t="str">
        <f t="shared" si="267"/>
        <v/>
      </c>
    </row>
    <row r="8554" spans="1:8" ht="15.75" thickBot="1">
      <c r="A8554" s="48" t="str">
        <f>('ANNEXURE B &amp; C'!BC$3)</f>
        <v>440601</v>
      </c>
      <c r="B8554" s="5">
        <v>3019995</v>
      </c>
      <c r="C8554" s="5" t="s">
        <v>339</v>
      </c>
      <c r="D8554" s="37">
        <v>1562374</v>
      </c>
      <c r="E8554" s="37">
        <v>743512.21000000008</v>
      </c>
      <c r="F8554" s="37">
        <f>('ANNEXURE B &amp; C'!BC$191)</f>
        <v>1480367</v>
      </c>
      <c r="G8554" s="9" t="str">
        <f t="shared" si="266"/>
        <v/>
      </c>
      <c r="H8554" s="52">
        <f t="shared" si="267"/>
        <v>-5.2488712689791307E-2</v>
      </c>
    </row>
    <row r="8555" spans="1:8">
      <c r="B8555" s="1"/>
      <c r="C8555" s="1"/>
      <c r="D8555" s="31"/>
      <c r="E8555" s="31"/>
      <c r="F8555" s="31"/>
      <c r="G8555" s="9" t="str">
        <f t="shared" si="266"/>
        <v/>
      </c>
      <c r="H8555" s="52" t="str">
        <f t="shared" si="267"/>
        <v/>
      </c>
    </row>
    <row r="8556" spans="1:8">
      <c r="A8556" s="48" t="str">
        <f>('ANNEXURE B &amp; C'!BC$3)</f>
        <v>440601</v>
      </c>
      <c r="B8556" s="1">
        <v>4030000</v>
      </c>
      <c r="C8556" s="1" t="s">
        <v>157</v>
      </c>
      <c r="D8556" s="31"/>
      <c r="E8556" s="31"/>
      <c r="F8556" s="31"/>
      <c r="G8556" s="9" t="str">
        <f t="shared" si="266"/>
        <v/>
      </c>
      <c r="H8556" s="52" t="str">
        <f t="shared" si="267"/>
        <v/>
      </c>
    </row>
    <row r="8557" spans="1:8">
      <c r="A8557" s="48" t="str">
        <f>('ANNEXURE B &amp; C'!BC$3)</f>
        <v>440601</v>
      </c>
      <c r="B8557" s="2">
        <v>4030001</v>
      </c>
      <c r="C8557" s="2" t="s">
        <v>158</v>
      </c>
      <c r="D8557" s="20">
        <v>67500</v>
      </c>
      <c r="E8557" s="20">
        <v>0</v>
      </c>
      <c r="F8557" s="38">
        <f>('ANNEXURE B &amp; C'!BC$194)</f>
        <v>0</v>
      </c>
      <c r="G8557" s="9" t="str">
        <f t="shared" si="266"/>
        <v/>
      </c>
      <c r="H8557" s="52" t="str">
        <f t="shared" si="267"/>
        <v/>
      </c>
    </row>
    <row r="8558" spans="1:8">
      <c r="A8558" s="48" t="str">
        <f>('ANNEXURE B &amp; C'!BC$3)</f>
        <v>440601</v>
      </c>
      <c r="B8558" s="2">
        <v>4030002</v>
      </c>
      <c r="C8558" s="2" t="s">
        <v>159</v>
      </c>
      <c r="D8558" s="20">
        <v>30000</v>
      </c>
      <c r="E8558" s="20">
        <v>0</v>
      </c>
      <c r="F8558" s="38">
        <f>('ANNEXURE B &amp; C'!BC$195)</f>
        <v>30000</v>
      </c>
      <c r="G8558" s="9" t="str">
        <f t="shared" si="266"/>
        <v/>
      </c>
      <c r="H8558" s="52">
        <f t="shared" si="267"/>
        <v>0</v>
      </c>
    </row>
    <row r="8559" spans="1:8">
      <c r="A8559" s="48" t="str">
        <f>('ANNEXURE B &amp; C'!BC$3)</f>
        <v>440601</v>
      </c>
      <c r="B8559" s="2">
        <v>4030003</v>
      </c>
      <c r="C8559" s="2" t="s">
        <v>160</v>
      </c>
      <c r="D8559" s="20">
        <v>0</v>
      </c>
      <c r="E8559" s="20">
        <v>0</v>
      </c>
      <c r="F8559" s="38">
        <f>('ANNEXURE B &amp; C'!BC$196)</f>
        <v>0</v>
      </c>
      <c r="G8559" s="9" t="str">
        <f t="shared" si="266"/>
        <v/>
      </c>
      <c r="H8559" s="52" t="str">
        <f t="shared" si="267"/>
        <v/>
      </c>
    </row>
    <row r="8560" spans="1:8">
      <c r="A8560" s="48" t="str">
        <f>('ANNEXURE B &amp; C'!BC$3)</f>
        <v>440601</v>
      </c>
      <c r="B8560" s="2">
        <v>4030004</v>
      </c>
      <c r="C8560" s="2" t="s">
        <v>161</v>
      </c>
      <c r="D8560" s="20">
        <v>0</v>
      </c>
      <c r="E8560" s="20">
        <v>0</v>
      </c>
      <c r="F8560" s="38">
        <f>('ANNEXURE B &amp; C'!BC$197)</f>
        <v>0</v>
      </c>
      <c r="G8560" s="9" t="str">
        <f t="shared" si="266"/>
        <v/>
      </c>
      <c r="H8560" s="52" t="str">
        <f t="shared" si="267"/>
        <v/>
      </c>
    </row>
    <row r="8561" spans="1:8">
      <c r="A8561" s="48" t="str">
        <f>('ANNEXURE B &amp; C'!BC$3)</f>
        <v>440601</v>
      </c>
      <c r="B8561" s="2">
        <v>4030005</v>
      </c>
      <c r="C8561" s="2" t="s">
        <v>162</v>
      </c>
      <c r="D8561" s="20">
        <v>0</v>
      </c>
      <c r="E8561" s="20">
        <v>0</v>
      </c>
      <c r="F8561" s="38">
        <f>('ANNEXURE B &amp; C'!BC$198)</f>
        <v>0</v>
      </c>
      <c r="G8561" s="9" t="str">
        <f t="shared" si="266"/>
        <v/>
      </c>
      <c r="H8561" s="52" t="str">
        <f t="shared" si="267"/>
        <v/>
      </c>
    </row>
    <row r="8562" spans="1:8" ht="15.75" thickBot="1">
      <c r="A8562" s="48" t="str">
        <f>('ANNEXURE B &amp; C'!BC$3)</f>
        <v>440601</v>
      </c>
      <c r="B8562" s="3">
        <v>4039995</v>
      </c>
      <c r="C8562" s="3" t="s">
        <v>163</v>
      </c>
      <c r="D8562" s="42">
        <v>97500</v>
      </c>
      <c r="E8562" s="36">
        <v>0</v>
      </c>
      <c r="F8562" s="43">
        <f>SUM(F8557:F8561)</f>
        <v>30000</v>
      </c>
      <c r="G8562" s="9" t="str">
        <f t="shared" si="266"/>
        <v/>
      </c>
      <c r="H8562" s="52">
        <f t="shared" si="267"/>
        <v>-0.69230769230769229</v>
      </c>
    </row>
    <row r="8563" spans="1:8" ht="15.75" thickTop="1">
      <c r="B8563" s="2"/>
      <c r="C8563" s="2"/>
      <c r="D8563" s="32"/>
      <c r="E8563" s="32"/>
      <c r="G8563" s="9" t="str">
        <f t="shared" si="266"/>
        <v/>
      </c>
      <c r="H8563" s="52" t="str">
        <f t="shared" si="267"/>
        <v/>
      </c>
    </row>
    <row r="8564" spans="1:8">
      <c r="A8564" s="48" t="str">
        <f>('ANNEXURE B &amp; C'!BC$3)</f>
        <v>440601</v>
      </c>
      <c r="B8564" s="1">
        <v>4030000</v>
      </c>
      <c r="C8564" s="1" t="s">
        <v>164</v>
      </c>
      <c r="D8564" s="31"/>
      <c r="E8564" s="31"/>
      <c r="F8564" s="31"/>
      <c r="G8564" s="9" t="str">
        <f t="shared" si="266"/>
        <v/>
      </c>
      <c r="H8564" s="52" t="str">
        <f t="shared" si="267"/>
        <v/>
      </c>
    </row>
    <row r="8565" spans="1:8">
      <c r="A8565" s="48" t="str">
        <f>('ANNEXURE B &amp; C'!BC$3)</f>
        <v>440601</v>
      </c>
      <c r="B8565" s="2">
        <v>4031001</v>
      </c>
      <c r="C8565" s="2" t="s">
        <v>158</v>
      </c>
      <c r="D8565" s="20">
        <v>0</v>
      </c>
      <c r="E8565" s="20">
        <v>0</v>
      </c>
      <c r="F8565" s="38">
        <f>('ANNEXURE B &amp; C'!BC$202)</f>
        <v>0</v>
      </c>
      <c r="G8565" s="9" t="str">
        <f t="shared" si="266"/>
        <v/>
      </c>
      <c r="H8565" s="52" t="str">
        <f t="shared" si="267"/>
        <v/>
      </c>
    </row>
    <row r="8566" spans="1:8">
      <c r="A8566" s="48" t="str">
        <f>('ANNEXURE B &amp; C'!BC$3)</f>
        <v>440601</v>
      </c>
      <c r="B8566" s="2">
        <v>4031002</v>
      </c>
      <c r="C8566" s="2" t="s">
        <v>159</v>
      </c>
      <c r="D8566" s="20">
        <v>0</v>
      </c>
      <c r="E8566" s="20">
        <v>0</v>
      </c>
      <c r="F8566" s="38">
        <f>('ANNEXURE B &amp; C'!BC$203)</f>
        <v>0</v>
      </c>
      <c r="G8566" s="9" t="str">
        <f t="shared" si="266"/>
        <v/>
      </c>
      <c r="H8566" s="52" t="str">
        <f t="shared" si="267"/>
        <v/>
      </c>
    </row>
    <row r="8567" spans="1:8">
      <c r="A8567" s="48" t="str">
        <f>('ANNEXURE B &amp; C'!BC$3)</f>
        <v>440601</v>
      </c>
      <c r="B8567" s="2">
        <v>4031003</v>
      </c>
      <c r="C8567" s="2" t="s">
        <v>160</v>
      </c>
      <c r="D8567" s="20">
        <v>0</v>
      </c>
      <c r="E8567" s="20">
        <v>0</v>
      </c>
      <c r="F8567" s="38">
        <f>('ANNEXURE B &amp; C'!BC$204)</f>
        <v>0</v>
      </c>
      <c r="G8567" s="9" t="str">
        <f t="shared" si="266"/>
        <v/>
      </c>
      <c r="H8567" s="52" t="str">
        <f t="shared" si="267"/>
        <v/>
      </c>
    </row>
    <row r="8568" spans="1:8">
      <c r="A8568" s="48" t="str">
        <f>('ANNEXURE B &amp; C'!BC$3)</f>
        <v>440601</v>
      </c>
      <c r="B8568" s="2">
        <v>4031004</v>
      </c>
      <c r="C8568" s="2" t="s">
        <v>161</v>
      </c>
      <c r="D8568" s="20">
        <v>0</v>
      </c>
      <c r="E8568" s="20">
        <v>0</v>
      </c>
      <c r="F8568" s="38">
        <f>('ANNEXURE B &amp; C'!BC$205)</f>
        <v>0</v>
      </c>
      <c r="G8568" s="9" t="str">
        <f t="shared" si="266"/>
        <v/>
      </c>
      <c r="H8568" s="52" t="str">
        <f t="shared" si="267"/>
        <v/>
      </c>
    </row>
    <row r="8569" spans="1:8">
      <c r="A8569" s="48" t="str">
        <f>('ANNEXURE B &amp; C'!BC$3)</f>
        <v>440601</v>
      </c>
      <c r="B8569" s="2">
        <v>4031005</v>
      </c>
      <c r="C8569" s="2" t="s">
        <v>162</v>
      </c>
      <c r="D8569" s="20">
        <v>0</v>
      </c>
      <c r="E8569" s="20">
        <v>0</v>
      </c>
      <c r="F8569" s="38">
        <f>('ANNEXURE B &amp; C'!BC$206)</f>
        <v>0</v>
      </c>
      <c r="G8569" s="9" t="str">
        <f t="shared" si="266"/>
        <v/>
      </c>
      <c r="H8569" s="52" t="str">
        <f t="shared" si="267"/>
        <v/>
      </c>
    </row>
    <row r="8570" spans="1:8">
      <c r="A8570" s="48" t="str">
        <f>('ANNEXURE B &amp; C'!BC$3)</f>
        <v>440601</v>
      </c>
      <c r="B8570" s="3">
        <v>4039995</v>
      </c>
      <c r="C8570" s="3" t="s">
        <v>165</v>
      </c>
      <c r="D8570" s="39">
        <v>0</v>
      </c>
      <c r="E8570" s="39">
        <v>0</v>
      </c>
      <c r="F8570" s="39">
        <f>SUM(F8565:F8569)</f>
        <v>0</v>
      </c>
      <c r="G8570" s="9" t="str">
        <f t="shared" si="266"/>
        <v/>
      </c>
      <c r="H8570" s="52" t="str">
        <f t="shared" si="267"/>
        <v/>
      </c>
    </row>
    <row r="8571" spans="1:8">
      <c r="B8571" s="2"/>
      <c r="C8571" s="2"/>
      <c r="D8571" s="32"/>
      <c r="E8571" s="32"/>
      <c r="G8571" s="9" t="str">
        <f t="shared" si="266"/>
        <v/>
      </c>
      <c r="H8571" s="52" t="str">
        <f t="shared" si="267"/>
        <v/>
      </c>
    </row>
    <row r="8572" spans="1:8" ht="15.75" thickBot="1">
      <c r="A8572" s="48" t="str">
        <f>('ANNEXURE B &amp; C'!BC$3)</f>
        <v>440601</v>
      </c>
      <c r="B8572" s="5">
        <v>4039995</v>
      </c>
      <c r="C8572" s="5" t="s">
        <v>166</v>
      </c>
      <c r="D8572" s="41">
        <v>97500</v>
      </c>
      <c r="E8572" s="41">
        <v>0</v>
      </c>
      <c r="F8572" s="41">
        <f>SUM(F8570+F8562)</f>
        <v>30000</v>
      </c>
      <c r="G8572" s="9" t="str">
        <f t="shared" si="266"/>
        <v/>
      </c>
      <c r="H8572" s="52">
        <f t="shared" si="267"/>
        <v>-0.69230769230769229</v>
      </c>
    </row>
    <row r="8573" spans="1:8">
      <c r="G8573" s="9" t="str">
        <f t="shared" si="266"/>
        <v/>
      </c>
      <c r="H8573" s="52" t="str">
        <f t="shared" si="267"/>
        <v/>
      </c>
    </row>
    <row r="8574" spans="1:8">
      <c r="A8574" s="48" t="str">
        <f>('ANNEXURE B &amp; C'!BD$3)</f>
        <v>441101</v>
      </c>
      <c r="B8574" s="1">
        <v>1000000</v>
      </c>
      <c r="C8574" s="1" t="s">
        <v>0</v>
      </c>
      <c r="D8574" s="31"/>
      <c r="E8574" s="31"/>
      <c r="G8574" s="9" t="str">
        <f t="shared" si="266"/>
        <v/>
      </c>
      <c r="H8574" s="52" t="str">
        <f t="shared" si="267"/>
        <v/>
      </c>
    </row>
    <row r="8575" spans="1:8">
      <c r="B8575" s="1"/>
      <c r="C8575" s="1"/>
      <c r="D8575" s="31"/>
      <c r="E8575" s="31"/>
      <c r="G8575" s="9" t="str">
        <f t="shared" si="266"/>
        <v/>
      </c>
      <c r="H8575" s="52" t="str">
        <f t="shared" si="267"/>
        <v/>
      </c>
    </row>
    <row r="8576" spans="1:8">
      <c r="A8576" s="48" t="str">
        <f>('ANNEXURE B &amp; C'!BD$3)</f>
        <v>441101</v>
      </c>
      <c r="B8576" s="1">
        <v>1020000</v>
      </c>
      <c r="C8576" s="1" t="s">
        <v>2</v>
      </c>
      <c r="D8576" s="31"/>
      <c r="E8576" s="31"/>
      <c r="F8576" s="31"/>
      <c r="G8576" s="9" t="str">
        <f t="shared" si="266"/>
        <v/>
      </c>
      <c r="H8576" s="52" t="str">
        <f t="shared" si="267"/>
        <v/>
      </c>
    </row>
    <row r="8577" spans="1:8">
      <c r="A8577" s="48" t="str">
        <f>('ANNEXURE B &amp; C'!BD$3)</f>
        <v>441101</v>
      </c>
      <c r="B8577" s="2">
        <v>1020001</v>
      </c>
      <c r="C8577" s="2" t="s">
        <v>3</v>
      </c>
      <c r="D8577" s="20">
        <v>0</v>
      </c>
      <c r="E8577" s="20">
        <v>0</v>
      </c>
      <c r="F8577" s="38">
        <f>('ANNEXURE B &amp; C'!BD$10)</f>
        <v>0</v>
      </c>
      <c r="G8577" s="9" t="str">
        <f t="shared" si="266"/>
        <v/>
      </c>
      <c r="H8577" s="52" t="str">
        <f t="shared" si="267"/>
        <v/>
      </c>
    </row>
    <row r="8578" spans="1:8">
      <c r="A8578" s="48" t="str">
        <f>('ANNEXURE B &amp; C'!BD$3)</f>
        <v>441101</v>
      </c>
      <c r="B8578" s="2">
        <v>1020002</v>
      </c>
      <c r="C8578" s="2" t="s">
        <v>4</v>
      </c>
      <c r="D8578" s="20">
        <v>3258342</v>
      </c>
      <c r="E8578" s="20">
        <v>1633853.93</v>
      </c>
      <c r="F8578" s="38">
        <f>('ANNEXURE B &amp; C'!BD$11)</f>
        <v>3277518</v>
      </c>
      <c r="G8578" s="9" t="str">
        <f t="shared" si="266"/>
        <v/>
      </c>
      <c r="H8578" s="52">
        <f t="shared" si="267"/>
        <v>5.8852017375708261E-3</v>
      </c>
    </row>
    <row r="8579" spans="1:8">
      <c r="A8579" s="48" t="str">
        <f>('ANNEXURE B &amp; C'!BD$3)</f>
        <v>441101</v>
      </c>
      <c r="B8579" s="2">
        <v>1020004</v>
      </c>
      <c r="C8579" s="2" t="s">
        <v>5</v>
      </c>
      <c r="D8579" s="20">
        <v>41652</v>
      </c>
      <c r="E8579" s="20">
        <v>22863</v>
      </c>
      <c r="F8579" s="38">
        <f>('ANNEXURE B &amp; C'!BD$12)</f>
        <v>43461</v>
      </c>
      <c r="G8579" s="9" t="str">
        <f t="shared" si="266"/>
        <v/>
      </c>
      <c r="H8579" s="52">
        <f t="shared" si="267"/>
        <v>4.3431287813310286E-2</v>
      </c>
    </row>
    <row r="8580" spans="1:8">
      <c r="A8580" s="48" t="str">
        <f>('ANNEXURE B &amp; C'!BD$3)</f>
        <v>441101</v>
      </c>
      <c r="B8580" s="2">
        <v>1020005</v>
      </c>
      <c r="C8580" s="2" t="s">
        <v>6</v>
      </c>
      <c r="D8580" s="20">
        <v>765</v>
      </c>
      <c r="E8580" s="20">
        <v>414.1</v>
      </c>
      <c r="F8580" s="38">
        <f>('ANNEXURE B &amp; C'!BD$13)</f>
        <v>834</v>
      </c>
      <c r="G8580" s="9" t="str">
        <f t="shared" si="266"/>
        <v/>
      </c>
      <c r="H8580" s="52">
        <f t="shared" si="267"/>
        <v>9.0196078431372548E-2</v>
      </c>
    </row>
    <row r="8581" spans="1:8">
      <c r="A8581" s="48" t="str">
        <f>('ANNEXURE B &amp; C'!BD$3)</f>
        <v>441101</v>
      </c>
      <c r="B8581" s="2">
        <v>1020006</v>
      </c>
      <c r="C8581" s="2" t="s">
        <v>7</v>
      </c>
      <c r="D8581" s="20">
        <v>270177</v>
      </c>
      <c r="E8581" s="20">
        <v>66166</v>
      </c>
      <c r="F8581" s="38">
        <f>('ANNEXURE B &amp; C'!BD$14)</f>
        <v>258012</v>
      </c>
      <c r="G8581" s="9" t="str">
        <f t="shared" si="266"/>
        <v/>
      </c>
      <c r="H8581" s="52">
        <f t="shared" si="267"/>
        <v>-4.5026038485881478E-2</v>
      </c>
    </row>
    <row r="8582" spans="1:8">
      <c r="A8582" s="48" t="str">
        <f>('ANNEXURE B &amp; C'!BD$3)</f>
        <v>441101</v>
      </c>
      <c r="B8582" s="2">
        <v>1020007</v>
      </c>
      <c r="C8582" s="2" t="s">
        <v>8</v>
      </c>
      <c r="D8582" s="20">
        <v>0</v>
      </c>
      <c r="E8582" s="20">
        <v>20508.98</v>
      </c>
      <c r="F8582" s="38">
        <f>('ANNEXURE B &amp; C'!BD$15)</f>
        <v>20509</v>
      </c>
      <c r="G8582" s="9" t="str">
        <f t="shared" si="266"/>
        <v/>
      </c>
      <c r="H8582" s="52" t="str">
        <f t="shared" si="267"/>
        <v>NO ORIGINAL BUDGET</v>
      </c>
    </row>
    <row r="8583" spans="1:8">
      <c r="A8583" s="48" t="str">
        <f>('ANNEXURE B &amp; C'!BD$3)</f>
        <v>441101</v>
      </c>
      <c r="B8583" s="2">
        <v>1020009</v>
      </c>
      <c r="C8583" s="2" t="s">
        <v>9</v>
      </c>
      <c r="D8583" s="20">
        <v>0</v>
      </c>
      <c r="E8583" s="20">
        <v>0</v>
      </c>
      <c r="F8583" s="38">
        <f>('ANNEXURE B &amp; C'!BD$16)</f>
        <v>0</v>
      </c>
      <c r="G8583" s="9" t="str">
        <f t="shared" si="266"/>
        <v/>
      </c>
      <c r="H8583" s="52" t="str">
        <f t="shared" si="267"/>
        <v/>
      </c>
    </row>
    <row r="8584" spans="1:8">
      <c r="A8584" s="48" t="str">
        <f>('ANNEXURE B &amp; C'!BD$3)</f>
        <v>441101</v>
      </c>
      <c r="B8584" s="2">
        <v>1020010</v>
      </c>
      <c r="C8584" s="2" t="s">
        <v>10</v>
      </c>
      <c r="D8584" s="20">
        <v>0</v>
      </c>
      <c r="E8584" s="20">
        <v>16423</v>
      </c>
      <c r="F8584" s="38">
        <f>('ANNEXURE B &amp; C'!BD$17)</f>
        <v>32823</v>
      </c>
      <c r="G8584" s="9" t="str">
        <f t="shared" si="266"/>
        <v/>
      </c>
      <c r="H8584" s="52" t="str">
        <f t="shared" si="267"/>
        <v>NO ORIGINAL BUDGET</v>
      </c>
    </row>
    <row r="8585" spans="1:8">
      <c r="A8585" s="48" t="str">
        <f>('ANNEXURE B &amp; C'!BD$3)</f>
        <v>441101</v>
      </c>
      <c r="B8585" s="2">
        <v>1020011</v>
      </c>
      <c r="C8585" s="2" t="s">
        <v>11</v>
      </c>
      <c r="D8585" s="20">
        <v>0</v>
      </c>
      <c r="E8585" s="20">
        <v>0</v>
      </c>
      <c r="F8585" s="38">
        <f>('ANNEXURE B &amp; C'!BD$18)</f>
        <v>0</v>
      </c>
      <c r="G8585" s="9" t="str">
        <f t="shared" si="266"/>
        <v/>
      </c>
      <c r="H8585" s="52" t="str">
        <f t="shared" si="267"/>
        <v/>
      </c>
    </row>
    <row r="8586" spans="1:8">
      <c r="A8586" s="48" t="str">
        <f>('ANNEXURE B &amp; C'!BD$3)</f>
        <v>441101</v>
      </c>
      <c r="B8586" s="2">
        <v>1020012</v>
      </c>
      <c r="C8586" s="2" t="s">
        <v>12</v>
      </c>
      <c r="D8586" s="20">
        <v>283019</v>
      </c>
      <c r="E8586" s="20">
        <v>160028.04</v>
      </c>
      <c r="F8586" s="38">
        <f>('ANNEXURE B &amp; C'!BD$19)</f>
        <v>300924</v>
      </c>
      <c r="G8586" s="9" t="str">
        <f t="shared" ref="G8586:G8649" si="268">IF(E8586&lt;0.01,"",IF(E8586&gt;F8586,"BUDGET ERROR - INSUFICIENT",""))</f>
        <v/>
      </c>
      <c r="H8586" s="52">
        <f t="shared" ref="H8586:H8649" si="269">IF(F8586&lt;0.1,"",IF(D8586=0,"NO ORIGINAL BUDGET",(F8586-D8586)/D8586))</f>
        <v>6.3264303809991554E-2</v>
      </c>
    </row>
    <row r="8587" spans="1:8">
      <c r="A8587" s="48" t="str">
        <f>('ANNEXURE B &amp; C'!BD$3)</f>
        <v>441101</v>
      </c>
      <c r="B8587" s="2">
        <v>1020013</v>
      </c>
      <c r="C8587" s="2" t="s">
        <v>13</v>
      </c>
      <c r="D8587" s="20">
        <v>25269</v>
      </c>
      <c r="E8587" s="20">
        <v>12508.22</v>
      </c>
      <c r="F8587" s="38">
        <f>('ANNEXURE B &amp; C'!BD$20)</f>
        <v>25157</v>
      </c>
      <c r="G8587" s="9" t="str">
        <f t="shared" si="268"/>
        <v/>
      </c>
      <c r="H8587" s="52">
        <f t="shared" si="269"/>
        <v>-4.4323083620246154E-3</v>
      </c>
    </row>
    <row r="8588" spans="1:8">
      <c r="A8588" s="48" t="str">
        <f>('ANNEXURE B &amp; C'!BD$3)</f>
        <v>441101</v>
      </c>
      <c r="B8588" s="2">
        <v>1020014</v>
      </c>
      <c r="C8588" s="2" t="s">
        <v>14</v>
      </c>
      <c r="D8588" s="20">
        <v>0</v>
      </c>
      <c r="E8588" s="20">
        <v>0</v>
      </c>
      <c r="F8588" s="38">
        <f>('ANNEXURE B &amp; C'!BD$21)</f>
        <v>0</v>
      </c>
      <c r="G8588" s="9" t="str">
        <f t="shared" si="268"/>
        <v/>
      </c>
      <c r="H8588" s="52" t="str">
        <f t="shared" si="269"/>
        <v/>
      </c>
    </row>
    <row r="8589" spans="1:8" ht="15.75" thickBot="1">
      <c r="A8589" s="48" t="str">
        <f>('ANNEXURE B &amp; C'!BD$3)</f>
        <v>441101</v>
      </c>
      <c r="B8589" s="3">
        <v>1029990</v>
      </c>
      <c r="C8589" s="3" t="s">
        <v>15</v>
      </c>
      <c r="D8589" s="41">
        <v>3879224</v>
      </c>
      <c r="E8589" s="41">
        <v>1932765.27</v>
      </c>
      <c r="F8589" s="41">
        <f>SUM(F8577:F8588)</f>
        <v>3959238</v>
      </c>
      <c r="G8589" s="9" t="str">
        <f t="shared" si="268"/>
        <v/>
      </c>
      <c r="H8589" s="52">
        <f t="shared" si="269"/>
        <v>2.0626290206494906E-2</v>
      </c>
    </row>
    <row r="8590" spans="1:8">
      <c r="B8590" s="1"/>
      <c r="C8590" s="1"/>
      <c r="D8590" s="31"/>
      <c r="E8590" s="31"/>
      <c r="F8590" s="31"/>
      <c r="G8590" s="9" t="str">
        <f t="shared" si="268"/>
        <v/>
      </c>
      <c r="H8590" s="52" t="str">
        <f t="shared" si="269"/>
        <v/>
      </c>
    </row>
    <row r="8591" spans="1:8">
      <c r="A8591" s="48" t="str">
        <f>('ANNEXURE B &amp; C'!BD$3)</f>
        <v>441101</v>
      </c>
      <c r="B8591" s="1">
        <v>1030000</v>
      </c>
      <c r="C8591" s="1" t="s">
        <v>16</v>
      </c>
      <c r="D8591" s="31"/>
      <c r="E8591" s="31"/>
      <c r="F8591" s="31"/>
      <c r="G8591" s="9" t="str">
        <f t="shared" si="268"/>
        <v/>
      </c>
      <c r="H8591" s="52" t="str">
        <f t="shared" si="269"/>
        <v/>
      </c>
    </row>
    <row r="8592" spans="1:8">
      <c r="A8592" s="48" t="str">
        <f>('ANNEXURE B &amp; C'!BD$3)</f>
        <v>441101</v>
      </c>
      <c r="B8592" s="2">
        <v>1030001</v>
      </c>
      <c r="C8592" s="2" t="s">
        <v>17</v>
      </c>
      <c r="D8592" s="20">
        <v>78427</v>
      </c>
      <c r="E8592" s="20">
        <v>37688.339999999997</v>
      </c>
      <c r="F8592" s="38">
        <f>('ANNEXURE B &amp; C'!BD$25)</f>
        <v>75445</v>
      </c>
      <c r="G8592" s="9" t="str">
        <f t="shared" si="268"/>
        <v/>
      </c>
      <c r="H8592" s="52">
        <f t="shared" si="269"/>
        <v>-3.8022619761051681E-2</v>
      </c>
    </row>
    <row r="8593" spans="1:8">
      <c r="A8593" s="48" t="str">
        <f>('ANNEXURE B &amp; C'!BD$3)</f>
        <v>441101</v>
      </c>
      <c r="B8593" s="2">
        <v>1030002</v>
      </c>
      <c r="C8593" s="2" t="s">
        <v>18</v>
      </c>
      <c r="D8593" s="20">
        <v>280939</v>
      </c>
      <c r="E8593" s="20">
        <v>112941.6</v>
      </c>
      <c r="F8593" s="38">
        <f>('ANNEXURE B &amp; C'!BD$26)</f>
        <v>229118</v>
      </c>
      <c r="G8593" s="9" t="str">
        <f t="shared" si="268"/>
        <v/>
      </c>
      <c r="H8593" s="52">
        <f t="shared" si="269"/>
        <v>-0.18445641224607476</v>
      </c>
    </row>
    <row r="8594" spans="1:8">
      <c r="A8594" s="48" t="str">
        <f>('ANNEXURE B &amp; C'!BD$3)</f>
        <v>441101</v>
      </c>
      <c r="B8594" s="2">
        <v>1030003</v>
      </c>
      <c r="C8594" s="2" t="s">
        <v>19</v>
      </c>
      <c r="D8594" s="20">
        <v>709039</v>
      </c>
      <c r="E8594" s="20">
        <v>337403.28</v>
      </c>
      <c r="F8594" s="38">
        <f>('ANNEXURE B &amp; C'!BD$27)</f>
        <v>675551</v>
      </c>
      <c r="G8594" s="9" t="str">
        <f t="shared" si="268"/>
        <v/>
      </c>
      <c r="H8594" s="52">
        <f t="shared" si="269"/>
        <v>-4.7230124153960502E-2</v>
      </c>
    </row>
    <row r="8595" spans="1:8">
      <c r="A8595" s="48" t="str">
        <f>('ANNEXURE B &amp; C'!BD$3)</f>
        <v>441101</v>
      </c>
      <c r="B8595" s="2">
        <v>1030004</v>
      </c>
      <c r="C8595" s="2" t="s">
        <v>20</v>
      </c>
      <c r="D8595" s="20">
        <v>0</v>
      </c>
      <c r="E8595" s="20">
        <v>0</v>
      </c>
      <c r="F8595" s="38">
        <f>('ANNEXURE B &amp; C'!BD$28)</f>
        <v>0</v>
      </c>
      <c r="G8595" s="9" t="str">
        <f t="shared" si="268"/>
        <v/>
      </c>
      <c r="H8595" s="52" t="str">
        <f t="shared" si="269"/>
        <v/>
      </c>
    </row>
    <row r="8596" spans="1:8">
      <c r="A8596" s="48" t="str">
        <f>('ANNEXURE B &amp; C'!BD$3)</f>
        <v>441101</v>
      </c>
      <c r="B8596" s="3">
        <v>1039990</v>
      </c>
      <c r="C8596" s="3" t="s">
        <v>21</v>
      </c>
      <c r="D8596" s="39">
        <v>1068405</v>
      </c>
      <c r="E8596" s="39">
        <v>488033.22000000003</v>
      </c>
      <c r="F8596" s="39">
        <f>SUM(F8592:F8595)</f>
        <v>980114</v>
      </c>
      <c r="G8596" s="9" t="str">
        <f t="shared" si="268"/>
        <v/>
      </c>
      <c r="H8596" s="52">
        <f t="shared" si="269"/>
        <v>-8.2638138159218652E-2</v>
      </c>
    </row>
    <row r="8597" spans="1:8">
      <c r="B8597" s="1"/>
      <c r="C8597" s="1"/>
      <c r="D8597" s="31"/>
      <c r="E8597" s="31"/>
      <c r="F8597" s="31"/>
      <c r="G8597" s="9" t="str">
        <f t="shared" si="268"/>
        <v/>
      </c>
      <c r="H8597" s="52" t="str">
        <f t="shared" si="269"/>
        <v/>
      </c>
    </row>
    <row r="8598" spans="1:8">
      <c r="A8598" s="48" t="str">
        <f>('ANNEXURE B &amp; C'!BD$3)</f>
        <v>441101</v>
      </c>
      <c r="B8598" s="1">
        <v>1040000</v>
      </c>
      <c r="C8598" s="1" t="s">
        <v>22</v>
      </c>
      <c r="D8598" s="31"/>
      <c r="E8598" s="31"/>
      <c r="F8598" s="31"/>
      <c r="G8598" s="9" t="str">
        <f t="shared" si="268"/>
        <v/>
      </c>
      <c r="H8598" s="52" t="str">
        <f t="shared" si="269"/>
        <v/>
      </c>
    </row>
    <row r="8599" spans="1:8">
      <c r="A8599" s="48" t="str">
        <f>('ANNEXURE B &amp; C'!BD$3)</f>
        <v>441101</v>
      </c>
      <c r="B8599" s="2">
        <v>1040001</v>
      </c>
      <c r="C8599" s="2" t="s">
        <v>23</v>
      </c>
      <c r="D8599" s="20">
        <v>0</v>
      </c>
      <c r="E8599" s="20">
        <v>0</v>
      </c>
      <c r="F8599" s="38">
        <f>('ANNEXURE B &amp; C'!BD$32)</f>
        <v>0</v>
      </c>
      <c r="G8599" s="9" t="str">
        <f t="shared" si="268"/>
        <v/>
      </c>
      <c r="H8599" s="52" t="str">
        <f t="shared" si="269"/>
        <v/>
      </c>
    </row>
    <row r="8600" spans="1:8">
      <c r="A8600" s="48" t="str">
        <f>('ANNEXURE B &amp; C'!BD$3)</f>
        <v>441101</v>
      </c>
      <c r="B8600" s="2">
        <v>1040002</v>
      </c>
      <c r="C8600" s="2" t="s">
        <v>24</v>
      </c>
      <c r="D8600" s="20">
        <v>0</v>
      </c>
      <c r="E8600" s="20">
        <v>0</v>
      </c>
      <c r="F8600" s="38">
        <f>('ANNEXURE B &amp; C'!BD$33)</f>
        <v>0</v>
      </c>
      <c r="G8600" s="9" t="str">
        <f t="shared" si="268"/>
        <v/>
      </c>
      <c r="H8600" s="52" t="str">
        <f t="shared" si="269"/>
        <v/>
      </c>
    </row>
    <row r="8601" spans="1:8">
      <c r="A8601" s="48" t="str">
        <f>('ANNEXURE B &amp; C'!BD$3)</f>
        <v>441101</v>
      </c>
      <c r="B8601" s="2">
        <v>1040003</v>
      </c>
      <c r="C8601" s="2" t="s">
        <v>25</v>
      </c>
      <c r="D8601" s="20">
        <v>0</v>
      </c>
      <c r="E8601" s="20">
        <v>0</v>
      </c>
      <c r="F8601" s="38">
        <f>('ANNEXURE B &amp; C'!BD$34)</f>
        <v>0</v>
      </c>
      <c r="G8601" s="9" t="str">
        <f t="shared" si="268"/>
        <v/>
      </c>
      <c r="H8601" s="52" t="str">
        <f t="shared" si="269"/>
        <v/>
      </c>
    </row>
    <row r="8602" spans="1:8">
      <c r="A8602" s="48" t="str">
        <f>('ANNEXURE B &amp; C'!BD$3)</f>
        <v>441101</v>
      </c>
      <c r="B8602" s="2">
        <v>1040004</v>
      </c>
      <c r="C8602" s="2" t="s">
        <v>26</v>
      </c>
      <c r="D8602" s="20">
        <v>0</v>
      </c>
      <c r="E8602" s="20">
        <v>0</v>
      </c>
      <c r="F8602" s="38">
        <f>('ANNEXURE B &amp; C'!BD$35)</f>
        <v>0</v>
      </c>
      <c r="G8602" s="9" t="str">
        <f t="shared" si="268"/>
        <v/>
      </c>
      <c r="H8602" s="52" t="str">
        <f t="shared" si="269"/>
        <v/>
      </c>
    </row>
    <row r="8603" spans="1:8">
      <c r="A8603" s="48" t="str">
        <f>('ANNEXURE B &amp; C'!BD$3)</f>
        <v>441101</v>
      </c>
      <c r="B8603" s="2">
        <v>1040005</v>
      </c>
      <c r="C8603" s="2" t="s">
        <v>27</v>
      </c>
      <c r="D8603" s="20">
        <v>0</v>
      </c>
      <c r="E8603" s="20">
        <v>0</v>
      </c>
      <c r="F8603" s="38">
        <f>('ANNEXURE B &amp; C'!BD$36)</f>
        <v>0</v>
      </c>
      <c r="G8603" s="9" t="str">
        <f t="shared" si="268"/>
        <v/>
      </c>
      <c r="H8603" s="52" t="str">
        <f t="shared" si="269"/>
        <v/>
      </c>
    </row>
    <row r="8604" spans="1:8">
      <c r="A8604" s="48" t="str">
        <f>('ANNEXURE B &amp; C'!BD$3)</f>
        <v>441101</v>
      </c>
      <c r="B8604" s="2">
        <v>1040006</v>
      </c>
      <c r="C8604" s="2" t="s">
        <v>28</v>
      </c>
      <c r="D8604" s="20">
        <v>0</v>
      </c>
      <c r="E8604" s="20">
        <v>0</v>
      </c>
      <c r="F8604" s="38">
        <f>('ANNEXURE B &amp; C'!BD$37)</f>
        <v>0</v>
      </c>
      <c r="G8604" s="9" t="str">
        <f t="shared" si="268"/>
        <v/>
      </c>
      <c r="H8604" s="52" t="str">
        <f t="shared" si="269"/>
        <v/>
      </c>
    </row>
    <row r="8605" spans="1:8">
      <c r="A8605" s="48" t="str">
        <f>('ANNEXURE B &amp; C'!BD$3)</f>
        <v>441101</v>
      </c>
      <c r="B8605" s="2">
        <v>1040007</v>
      </c>
      <c r="C8605" s="2" t="s">
        <v>29</v>
      </c>
      <c r="D8605" s="20">
        <v>0</v>
      </c>
      <c r="E8605" s="20">
        <v>0</v>
      </c>
      <c r="F8605" s="38">
        <f>('ANNEXURE B &amp; C'!BD$38)</f>
        <v>0</v>
      </c>
      <c r="G8605" s="9" t="str">
        <f t="shared" si="268"/>
        <v/>
      </c>
      <c r="H8605" s="52" t="str">
        <f t="shared" si="269"/>
        <v/>
      </c>
    </row>
    <row r="8606" spans="1:8">
      <c r="A8606" s="48" t="str">
        <f>('ANNEXURE B &amp; C'!BD$3)</f>
        <v>441101</v>
      </c>
      <c r="B8606" s="2">
        <v>1040008</v>
      </c>
      <c r="C8606" s="2" t="s">
        <v>30</v>
      </c>
      <c r="D8606" s="20">
        <v>0</v>
      </c>
      <c r="E8606" s="20">
        <v>0</v>
      </c>
      <c r="F8606" s="38">
        <f>('ANNEXURE B &amp; C'!BD$39)</f>
        <v>0</v>
      </c>
      <c r="G8606" s="9" t="str">
        <f t="shared" si="268"/>
        <v/>
      </c>
      <c r="H8606" s="52" t="str">
        <f t="shared" si="269"/>
        <v/>
      </c>
    </row>
    <row r="8607" spans="1:8">
      <c r="A8607" s="48" t="str">
        <f>('ANNEXURE B &amp; C'!BD$3)</f>
        <v>441101</v>
      </c>
      <c r="B8607" s="3">
        <v>1049990</v>
      </c>
      <c r="C8607" s="3" t="s">
        <v>31</v>
      </c>
      <c r="D8607" s="39">
        <v>0</v>
      </c>
      <c r="E8607" s="39">
        <v>0</v>
      </c>
      <c r="F8607" s="39">
        <f>SUM(F8599:F8606)</f>
        <v>0</v>
      </c>
      <c r="G8607" s="9" t="str">
        <f t="shared" si="268"/>
        <v/>
      </c>
      <c r="H8607" s="52" t="str">
        <f t="shared" si="269"/>
        <v/>
      </c>
    </row>
    <row r="8608" spans="1:8">
      <c r="B8608" s="1"/>
      <c r="C8608" s="1"/>
      <c r="D8608" s="31"/>
      <c r="E8608" s="31"/>
      <c r="F8608" s="31"/>
      <c r="G8608" s="9" t="str">
        <f t="shared" si="268"/>
        <v/>
      </c>
      <c r="H8608" s="52" t="str">
        <f t="shared" si="269"/>
        <v/>
      </c>
    </row>
    <row r="8609" spans="1:8" ht="15.75" thickBot="1">
      <c r="A8609" s="48" t="str">
        <f>('ANNEXURE B &amp; C'!BD$3)</f>
        <v>441101</v>
      </c>
      <c r="B8609" s="4">
        <v>1049995</v>
      </c>
      <c r="C8609" s="4" t="s">
        <v>32</v>
      </c>
      <c r="D8609" s="40">
        <v>4947629</v>
      </c>
      <c r="E8609" s="40">
        <v>2420798.4900000002</v>
      </c>
      <c r="F8609" s="40">
        <f>SUM(F8607+F8596+F8589)</f>
        <v>4939352</v>
      </c>
      <c r="G8609" s="9" t="str">
        <f t="shared" si="268"/>
        <v/>
      </c>
      <c r="H8609" s="52">
        <f t="shared" si="269"/>
        <v>-1.6729225251125336E-3</v>
      </c>
    </row>
    <row r="8610" spans="1:8" ht="15.75" thickTop="1">
      <c r="B8610" s="1"/>
      <c r="C8610" s="1"/>
      <c r="D8610" s="31"/>
      <c r="E8610" s="31"/>
      <c r="F8610" s="31"/>
      <c r="G8610" s="9" t="str">
        <f t="shared" si="268"/>
        <v/>
      </c>
      <c r="H8610" s="52" t="str">
        <f t="shared" si="269"/>
        <v/>
      </c>
    </row>
    <row r="8611" spans="1:8">
      <c r="A8611" s="48" t="str">
        <f>('ANNEXURE B &amp; C'!BD$3)</f>
        <v>441101</v>
      </c>
      <c r="B8611" s="1">
        <v>1050000</v>
      </c>
      <c r="C8611" s="1" t="s">
        <v>33</v>
      </c>
      <c r="D8611" s="31"/>
      <c r="E8611" s="31"/>
      <c r="F8611" s="31"/>
      <c r="G8611" s="9" t="str">
        <f t="shared" si="268"/>
        <v/>
      </c>
      <c r="H8611" s="52" t="str">
        <f t="shared" si="269"/>
        <v/>
      </c>
    </row>
    <row r="8612" spans="1:8">
      <c r="B8612" s="1"/>
      <c r="C8612" s="1"/>
      <c r="D8612" s="31"/>
      <c r="E8612" s="31"/>
      <c r="F8612" s="31"/>
      <c r="G8612" s="9" t="str">
        <f t="shared" si="268"/>
        <v/>
      </c>
      <c r="H8612" s="52" t="str">
        <f t="shared" si="269"/>
        <v/>
      </c>
    </row>
    <row r="8613" spans="1:8">
      <c r="A8613" s="48" t="str">
        <f>('ANNEXURE B &amp; C'!BD$3)</f>
        <v>441101</v>
      </c>
      <c r="B8613" s="1">
        <v>1060000</v>
      </c>
      <c r="C8613" s="1" t="s">
        <v>34</v>
      </c>
      <c r="D8613" s="31"/>
      <c r="E8613" s="31"/>
      <c r="F8613" s="31"/>
      <c r="G8613" s="9" t="str">
        <f t="shared" si="268"/>
        <v/>
      </c>
      <c r="H8613" s="52" t="str">
        <f t="shared" si="269"/>
        <v/>
      </c>
    </row>
    <row r="8614" spans="1:8">
      <c r="A8614" s="48" t="str">
        <f>('ANNEXURE B &amp; C'!BD$3)</f>
        <v>441101</v>
      </c>
      <c r="B8614" s="2">
        <v>1060001</v>
      </c>
      <c r="C8614" s="2" t="s">
        <v>35</v>
      </c>
      <c r="D8614" s="20">
        <v>0</v>
      </c>
      <c r="E8614" s="20">
        <v>0</v>
      </c>
      <c r="F8614" s="38">
        <f>('ANNEXURE B &amp; C'!BD$47)</f>
        <v>0</v>
      </c>
      <c r="G8614" s="9" t="str">
        <f t="shared" si="268"/>
        <v/>
      </c>
      <c r="H8614" s="52" t="str">
        <f t="shared" si="269"/>
        <v/>
      </c>
    </row>
    <row r="8615" spans="1:8">
      <c r="A8615" s="48" t="str">
        <f>('ANNEXURE B &amp; C'!BD$3)</f>
        <v>441101</v>
      </c>
      <c r="B8615" s="2">
        <v>1060003</v>
      </c>
      <c r="C8615" s="2" t="s">
        <v>36</v>
      </c>
      <c r="D8615" s="20">
        <v>0</v>
      </c>
      <c r="E8615" s="20">
        <v>0</v>
      </c>
      <c r="F8615" s="38">
        <f>('ANNEXURE B &amp; C'!BD$48)</f>
        <v>0</v>
      </c>
      <c r="G8615" s="9" t="str">
        <f t="shared" si="268"/>
        <v/>
      </c>
      <c r="H8615" s="52" t="str">
        <f t="shared" si="269"/>
        <v/>
      </c>
    </row>
    <row r="8616" spans="1:8">
      <c r="A8616" s="48" t="str">
        <f>('ANNEXURE B &amp; C'!BD$3)</f>
        <v>441101</v>
      </c>
      <c r="B8616" s="2">
        <v>1060090</v>
      </c>
      <c r="C8616" s="2" t="s">
        <v>37</v>
      </c>
      <c r="D8616" s="20">
        <v>0</v>
      </c>
      <c r="E8616" s="20">
        <v>0</v>
      </c>
      <c r="F8616" s="38">
        <f>('ANNEXURE B &amp; C'!BD$49)</f>
        <v>0</v>
      </c>
      <c r="G8616" s="9" t="str">
        <f t="shared" si="268"/>
        <v/>
      </c>
      <c r="H8616" s="52" t="str">
        <f t="shared" si="269"/>
        <v/>
      </c>
    </row>
    <row r="8617" spans="1:8">
      <c r="A8617" s="48" t="str">
        <f>('ANNEXURE B &amp; C'!BD$3)</f>
        <v>441101</v>
      </c>
      <c r="B8617" s="2">
        <v>1060100</v>
      </c>
      <c r="C8617" s="2" t="s">
        <v>38</v>
      </c>
      <c r="D8617" s="20">
        <v>0</v>
      </c>
      <c r="E8617" s="20">
        <v>0</v>
      </c>
      <c r="F8617" s="38">
        <f>('ANNEXURE B &amp; C'!BD$50)</f>
        <v>0</v>
      </c>
      <c r="G8617" s="9" t="str">
        <f t="shared" si="268"/>
        <v/>
      </c>
      <c r="H8617" s="52" t="str">
        <f t="shared" si="269"/>
        <v/>
      </c>
    </row>
    <row r="8618" spans="1:8">
      <c r="A8618" s="48" t="str">
        <f>('ANNEXURE B &amp; C'!BD$3)</f>
        <v>441101</v>
      </c>
      <c r="B8618" s="2">
        <v>1060200</v>
      </c>
      <c r="C8618" s="2" t="s">
        <v>39</v>
      </c>
      <c r="D8618" s="20">
        <v>0</v>
      </c>
      <c r="E8618" s="20">
        <v>0</v>
      </c>
      <c r="F8618" s="38">
        <f>('ANNEXURE B &amp; C'!BD$51)</f>
        <v>0</v>
      </c>
      <c r="G8618" s="9" t="str">
        <f t="shared" si="268"/>
        <v/>
      </c>
      <c r="H8618" s="52" t="str">
        <f t="shared" si="269"/>
        <v/>
      </c>
    </row>
    <row r="8619" spans="1:8">
      <c r="A8619" s="48" t="str">
        <f>('ANNEXURE B &amp; C'!BD$3)</f>
        <v>441101</v>
      </c>
      <c r="B8619" s="2">
        <v>1060201</v>
      </c>
      <c r="C8619" s="2" t="s">
        <v>40</v>
      </c>
      <c r="D8619" s="20">
        <v>0</v>
      </c>
      <c r="E8619" s="20">
        <v>0</v>
      </c>
      <c r="F8619" s="38">
        <f>('ANNEXURE B &amp; C'!BD$52)</f>
        <v>0</v>
      </c>
      <c r="G8619" s="9" t="str">
        <f t="shared" si="268"/>
        <v/>
      </c>
      <c r="H8619" s="52" t="str">
        <f t="shared" si="269"/>
        <v/>
      </c>
    </row>
    <row r="8620" spans="1:8">
      <c r="A8620" s="48" t="str">
        <f>('ANNEXURE B &amp; C'!BD$3)</f>
        <v>441101</v>
      </c>
      <c r="B8620" s="2">
        <v>1060204</v>
      </c>
      <c r="C8620" s="2" t="s">
        <v>41</v>
      </c>
      <c r="D8620" s="20">
        <v>0</v>
      </c>
      <c r="E8620" s="20">
        <v>0</v>
      </c>
      <c r="F8620" s="38">
        <f>('ANNEXURE B &amp; C'!BD$53)</f>
        <v>0</v>
      </c>
      <c r="G8620" s="9" t="str">
        <f t="shared" si="268"/>
        <v/>
      </c>
      <c r="H8620" s="52" t="str">
        <f t="shared" si="269"/>
        <v/>
      </c>
    </row>
    <row r="8621" spans="1:8">
      <c r="A8621" s="48" t="str">
        <f>('ANNEXURE B &amp; C'!BD$3)</f>
        <v>441101</v>
      </c>
      <c r="B8621" s="2">
        <v>1060205</v>
      </c>
      <c r="C8621" s="2" t="s">
        <v>42</v>
      </c>
      <c r="D8621" s="20">
        <v>0</v>
      </c>
      <c r="E8621" s="20">
        <v>0</v>
      </c>
      <c r="F8621" s="38">
        <f>('ANNEXURE B &amp; C'!BD$54)</f>
        <v>0</v>
      </c>
      <c r="G8621" s="9" t="str">
        <f t="shared" si="268"/>
        <v/>
      </c>
      <c r="H8621" s="52" t="str">
        <f t="shared" si="269"/>
        <v/>
      </c>
    </row>
    <row r="8622" spans="1:8">
      <c r="A8622" s="48" t="str">
        <f>('ANNEXURE B &amp; C'!BD$3)</f>
        <v>441101</v>
      </c>
      <c r="B8622" s="2">
        <v>1060207</v>
      </c>
      <c r="C8622" s="2" t="s">
        <v>43</v>
      </c>
      <c r="D8622" s="20">
        <v>0</v>
      </c>
      <c r="E8622" s="20">
        <v>0</v>
      </c>
      <c r="F8622" s="38">
        <f>('ANNEXURE B &amp; C'!BD$55)</f>
        <v>0</v>
      </c>
      <c r="G8622" s="9" t="str">
        <f t="shared" si="268"/>
        <v/>
      </c>
      <c r="H8622" s="52" t="str">
        <f t="shared" si="269"/>
        <v/>
      </c>
    </row>
    <row r="8623" spans="1:8">
      <c r="A8623" s="48" t="str">
        <f>('ANNEXURE B &amp; C'!BD$3)</f>
        <v>441101</v>
      </c>
      <c r="B8623" s="2">
        <v>1060208</v>
      </c>
      <c r="C8623" s="2" t="s">
        <v>44</v>
      </c>
      <c r="D8623" s="20">
        <v>0</v>
      </c>
      <c r="E8623" s="20">
        <v>0</v>
      </c>
      <c r="F8623" s="38">
        <f>('ANNEXURE B &amp; C'!BD$56)</f>
        <v>0</v>
      </c>
      <c r="G8623" s="9" t="str">
        <f t="shared" si="268"/>
        <v/>
      </c>
      <c r="H8623" s="52" t="str">
        <f t="shared" si="269"/>
        <v/>
      </c>
    </row>
    <row r="8624" spans="1:8">
      <c r="A8624" s="48" t="str">
        <f>('ANNEXURE B &amp; C'!BD$3)</f>
        <v>441101</v>
      </c>
      <c r="B8624" s="2">
        <v>1060209</v>
      </c>
      <c r="C8624" s="2" t="s">
        <v>45</v>
      </c>
      <c r="D8624" s="20">
        <v>0</v>
      </c>
      <c r="E8624" s="20">
        <v>0</v>
      </c>
      <c r="F8624" s="38">
        <f>('ANNEXURE B &amp; C'!BD$57)</f>
        <v>0</v>
      </c>
      <c r="G8624" s="9" t="str">
        <f t="shared" si="268"/>
        <v/>
      </c>
      <c r="H8624" s="52" t="str">
        <f t="shared" si="269"/>
        <v/>
      </c>
    </row>
    <row r="8625" spans="1:8">
      <c r="A8625" s="48" t="str">
        <f>('ANNEXURE B &amp; C'!BD$3)</f>
        <v>441101</v>
      </c>
      <c r="B8625" s="2">
        <v>1060210</v>
      </c>
      <c r="C8625" s="2" t="s">
        <v>46</v>
      </c>
      <c r="D8625" s="20">
        <v>0</v>
      </c>
      <c r="E8625" s="20">
        <v>0</v>
      </c>
      <c r="F8625" s="38">
        <f>('ANNEXURE B &amp; C'!BD$58)</f>
        <v>0</v>
      </c>
      <c r="G8625" s="9" t="str">
        <f t="shared" si="268"/>
        <v/>
      </c>
      <c r="H8625" s="52" t="str">
        <f t="shared" si="269"/>
        <v/>
      </c>
    </row>
    <row r="8626" spans="1:8">
      <c r="A8626" s="48" t="str">
        <f>('ANNEXURE B &amp; C'!BD$3)</f>
        <v>441101</v>
      </c>
      <c r="B8626" s="2">
        <v>1060303</v>
      </c>
      <c r="C8626" s="2" t="s">
        <v>47</v>
      </c>
      <c r="D8626" s="20">
        <v>0</v>
      </c>
      <c r="E8626" s="20">
        <v>0</v>
      </c>
      <c r="F8626" s="38">
        <f>('ANNEXURE B &amp; C'!BD$59)</f>
        <v>0</v>
      </c>
      <c r="G8626" s="9" t="str">
        <f t="shared" si="268"/>
        <v/>
      </c>
      <c r="H8626" s="52" t="str">
        <f t="shared" si="269"/>
        <v/>
      </c>
    </row>
    <row r="8627" spans="1:8">
      <c r="A8627" s="48" t="str">
        <f>('ANNEXURE B &amp; C'!BD$3)</f>
        <v>441101</v>
      </c>
      <c r="B8627" s="2">
        <v>1060304</v>
      </c>
      <c r="C8627" s="2" t="s">
        <v>48</v>
      </c>
      <c r="D8627" s="20">
        <v>0</v>
      </c>
      <c r="E8627" s="20">
        <v>0</v>
      </c>
      <c r="F8627" s="38">
        <f>('ANNEXURE B &amp; C'!BD$60)</f>
        <v>0</v>
      </c>
      <c r="G8627" s="9" t="str">
        <f t="shared" si="268"/>
        <v/>
      </c>
      <c r="H8627" s="52" t="str">
        <f t="shared" si="269"/>
        <v/>
      </c>
    </row>
    <row r="8628" spans="1:8">
      <c r="A8628" s="48" t="str">
        <f>('ANNEXURE B &amp; C'!BD$3)</f>
        <v>441101</v>
      </c>
      <c r="B8628" s="2">
        <v>1060305</v>
      </c>
      <c r="C8628" s="2" t="s">
        <v>49</v>
      </c>
      <c r="D8628" s="20">
        <v>0</v>
      </c>
      <c r="E8628" s="20">
        <v>0</v>
      </c>
      <c r="F8628" s="38">
        <f>('ANNEXURE B &amp; C'!BD$61)</f>
        <v>0</v>
      </c>
      <c r="G8628" s="9" t="str">
        <f t="shared" si="268"/>
        <v/>
      </c>
      <c r="H8628" s="52" t="str">
        <f t="shared" si="269"/>
        <v/>
      </c>
    </row>
    <row r="8629" spans="1:8">
      <c r="A8629" s="48" t="str">
        <f>('ANNEXURE B &amp; C'!BD$3)</f>
        <v>441101</v>
      </c>
      <c r="B8629" s="2">
        <v>1060400</v>
      </c>
      <c r="C8629" s="2" t="s">
        <v>50</v>
      </c>
      <c r="D8629" s="20">
        <v>0</v>
      </c>
      <c r="E8629" s="20">
        <v>0</v>
      </c>
      <c r="F8629" s="38">
        <f>('ANNEXURE B &amp; C'!BD$62)</f>
        <v>0</v>
      </c>
      <c r="G8629" s="9" t="str">
        <f t="shared" si="268"/>
        <v/>
      </c>
      <c r="H8629" s="52" t="str">
        <f t="shared" si="269"/>
        <v/>
      </c>
    </row>
    <row r="8630" spans="1:8">
      <c r="A8630" s="48" t="str">
        <f>('ANNEXURE B &amp; C'!BD$3)</f>
        <v>441101</v>
      </c>
      <c r="B8630" s="2">
        <v>1060401</v>
      </c>
      <c r="C8630" s="2" t="s">
        <v>51</v>
      </c>
      <c r="D8630" s="20">
        <v>0</v>
      </c>
      <c r="E8630" s="20">
        <v>0</v>
      </c>
      <c r="F8630" s="38">
        <f>('ANNEXURE B &amp; C'!BD$63)</f>
        <v>0</v>
      </c>
      <c r="G8630" s="9" t="str">
        <f t="shared" si="268"/>
        <v/>
      </c>
      <c r="H8630" s="52" t="str">
        <f t="shared" si="269"/>
        <v/>
      </c>
    </row>
    <row r="8631" spans="1:8">
      <c r="A8631" s="48" t="str">
        <f>('ANNEXURE B &amp; C'!BD$3)</f>
        <v>441101</v>
      </c>
      <c r="B8631" s="2">
        <v>1060402</v>
      </c>
      <c r="C8631" s="2" t="s">
        <v>52</v>
      </c>
      <c r="D8631" s="20">
        <v>0</v>
      </c>
      <c r="E8631" s="20">
        <v>0</v>
      </c>
      <c r="F8631" s="38">
        <f>('ANNEXURE B &amp; C'!BD$64)</f>
        <v>0</v>
      </c>
      <c r="G8631" s="9" t="str">
        <f t="shared" si="268"/>
        <v/>
      </c>
      <c r="H8631" s="52" t="str">
        <f t="shared" si="269"/>
        <v/>
      </c>
    </row>
    <row r="8632" spans="1:8">
      <c r="A8632" s="48" t="str">
        <f>('ANNEXURE B &amp; C'!BD$3)</f>
        <v>441101</v>
      </c>
      <c r="B8632" s="2">
        <v>1060403</v>
      </c>
      <c r="C8632" s="2" t="s">
        <v>53</v>
      </c>
      <c r="D8632" s="20">
        <v>0</v>
      </c>
      <c r="E8632" s="20">
        <v>0</v>
      </c>
      <c r="F8632" s="38">
        <f>('ANNEXURE B &amp; C'!BD$65)</f>
        <v>0</v>
      </c>
      <c r="G8632" s="9" t="str">
        <f t="shared" si="268"/>
        <v/>
      </c>
      <c r="H8632" s="52" t="str">
        <f t="shared" si="269"/>
        <v/>
      </c>
    </row>
    <row r="8633" spans="1:8">
      <c r="A8633" s="48" t="str">
        <f>('ANNEXURE B &amp; C'!BD$3)</f>
        <v>441101</v>
      </c>
      <c r="B8633" s="2">
        <v>1060404</v>
      </c>
      <c r="C8633" s="2" t="s">
        <v>54</v>
      </c>
      <c r="D8633" s="20">
        <v>0</v>
      </c>
      <c r="E8633" s="20">
        <v>0</v>
      </c>
      <c r="F8633" s="38">
        <f>('ANNEXURE B &amp; C'!BD$66)</f>
        <v>0</v>
      </c>
      <c r="G8633" s="9" t="str">
        <f t="shared" si="268"/>
        <v/>
      </c>
      <c r="H8633" s="52" t="str">
        <f t="shared" si="269"/>
        <v/>
      </c>
    </row>
    <row r="8634" spans="1:8">
      <c r="A8634" s="48" t="str">
        <f>('ANNEXURE B &amp; C'!BD$3)</f>
        <v>441101</v>
      </c>
      <c r="B8634" s="2">
        <v>1060405</v>
      </c>
      <c r="C8634" s="2" t="s">
        <v>55</v>
      </c>
      <c r="D8634" s="20">
        <v>0</v>
      </c>
      <c r="E8634" s="20">
        <v>0</v>
      </c>
      <c r="F8634" s="38">
        <f>('ANNEXURE B &amp; C'!BD$67)</f>
        <v>0</v>
      </c>
      <c r="G8634" s="9" t="str">
        <f t="shared" si="268"/>
        <v/>
      </c>
      <c r="H8634" s="52" t="str">
        <f t="shared" si="269"/>
        <v/>
      </c>
    </row>
    <row r="8635" spans="1:8">
      <c r="A8635" s="48" t="str">
        <f>('ANNEXURE B &amp; C'!BD$3)</f>
        <v>441101</v>
      </c>
      <c r="B8635" s="2">
        <v>1060601</v>
      </c>
      <c r="C8635" s="2" t="s">
        <v>56</v>
      </c>
      <c r="D8635" s="20">
        <v>0</v>
      </c>
      <c r="E8635" s="20">
        <v>0</v>
      </c>
      <c r="F8635" s="38">
        <f>('ANNEXURE B &amp; C'!BD$68)</f>
        <v>0</v>
      </c>
      <c r="G8635" s="9" t="str">
        <f t="shared" si="268"/>
        <v/>
      </c>
      <c r="H8635" s="52" t="str">
        <f t="shared" si="269"/>
        <v/>
      </c>
    </row>
    <row r="8636" spans="1:8">
      <c r="A8636" s="48" t="str">
        <f>('ANNEXURE B &amp; C'!BD$3)</f>
        <v>441101</v>
      </c>
      <c r="B8636" s="2">
        <v>1060701</v>
      </c>
      <c r="C8636" s="2" t="s">
        <v>57</v>
      </c>
      <c r="D8636" s="20">
        <v>0</v>
      </c>
      <c r="E8636" s="20">
        <v>0</v>
      </c>
      <c r="F8636" s="38">
        <f>('ANNEXURE B &amp; C'!BD$69)</f>
        <v>0</v>
      </c>
      <c r="G8636" s="9" t="str">
        <f t="shared" si="268"/>
        <v/>
      </c>
      <c r="H8636" s="52" t="str">
        <f t="shared" si="269"/>
        <v/>
      </c>
    </row>
    <row r="8637" spans="1:8">
      <c r="A8637" s="48" t="str">
        <f>('ANNEXURE B &amp; C'!BD$3)</f>
        <v>441101</v>
      </c>
      <c r="B8637" s="2">
        <v>1060702</v>
      </c>
      <c r="C8637" s="2" t="s">
        <v>58</v>
      </c>
      <c r="D8637" s="20">
        <v>0</v>
      </c>
      <c r="E8637" s="20">
        <v>0</v>
      </c>
      <c r="F8637" s="38">
        <f>('ANNEXURE B &amp; C'!BD$70)</f>
        <v>0</v>
      </c>
      <c r="G8637" s="9" t="str">
        <f t="shared" si="268"/>
        <v/>
      </c>
      <c r="H8637" s="52" t="str">
        <f t="shared" si="269"/>
        <v/>
      </c>
    </row>
    <row r="8638" spans="1:8">
      <c r="A8638" s="48" t="str">
        <f>('ANNEXURE B &amp; C'!BD$3)</f>
        <v>441101</v>
      </c>
      <c r="B8638" s="2">
        <v>1061101</v>
      </c>
      <c r="C8638" s="2" t="s">
        <v>59</v>
      </c>
      <c r="D8638" s="20">
        <v>0</v>
      </c>
      <c r="E8638" s="20">
        <v>0</v>
      </c>
      <c r="F8638" s="38">
        <f>('ANNEXURE B &amp; C'!BD$71)</f>
        <v>0</v>
      </c>
      <c r="G8638" s="9" t="str">
        <f t="shared" si="268"/>
        <v/>
      </c>
      <c r="H8638" s="52" t="str">
        <f t="shared" si="269"/>
        <v/>
      </c>
    </row>
    <row r="8639" spans="1:8">
      <c r="A8639" s="48" t="str">
        <f>('ANNEXURE B &amp; C'!BD$3)</f>
        <v>441101</v>
      </c>
      <c r="B8639" s="2">
        <v>1061102</v>
      </c>
      <c r="C8639" s="2" t="s">
        <v>60</v>
      </c>
      <c r="D8639" s="20">
        <v>0</v>
      </c>
      <c r="E8639" s="20">
        <v>0</v>
      </c>
      <c r="F8639" s="38">
        <f>('ANNEXURE B &amp; C'!BD$72)</f>
        <v>0</v>
      </c>
      <c r="G8639" s="9" t="str">
        <f t="shared" si="268"/>
        <v/>
      </c>
      <c r="H8639" s="52" t="str">
        <f t="shared" si="269"/>
        <v/>
      </c>
    </row>
    <row r="8640" spans="1:8">
      <c r="A8640" s="48" t="str">
        <f>('ANNEXURE B &amp; C'!BD$3)</f>
        <v>441101</v>
      </c>
      <c r="B8640" s="2">
        <v>1061104</v>
      </c>
      <c r="C8640" s="2" t="s">
        <v>61</v>
      </c>
      <c r="D8640" s="20">
        <v>0</v>
      </c>
      <c r="E8640" s="20">
        <v>0</v>
      </c>
      <c r="F8640" s="38">
        <f>('ANNEXURE B &amp; C'!BD$73)</f>
        <v>0</v>
      </c>
      <c r="G8640" s="9" t="str">
        <f t="shared" si="268"/>
        <v/>
      </c>
      <c r="H8640" s="52" t="str">
        <f t="shared" si="269"/>
        <v/>
      </c>
    </row>
    <row r="8641" spans="1:8">
      <c r="A8641" s="48" t="str">
        <f>('ANNEXURE B &amp; C'!BD$3)</f>
        <v>441101</v>
      </c>
      <c r="B8641" s="2">
        <v>1061106</v>
      </c>
      <c r="C8641" s="2" t="s">
        <v>62</v>
      </c>
      <c r="D8641" s="20">
        <v>0</v>
      </c>
      <c r="E8641" s="20">
        <v>0</v>
      </c>
      <c r="F8641" s="38">
        <f>('ANNEXURE B &amp; C'!BD$74)</f>
        <v>0</v>
      </c>
      <c r="G8641" s="9" t="str">
        <f t="shared" si="268"/>
        <v/>
      </c>
      <c r="H8641" s="52" t="str">
        <f t="shared" si="269"/>
        <v/>
      </c>
    </row>
    <row r="8642" spans="1:8">
      <c r="A8642" s="48" t="str">
        <f>('ANNEXURE B &amp; C'!BD$3)</f>
        <v>441101</v>
      </c>
      <c r="B8642" s="2">
        <v>1061201</v>
      </c>
      <c r="C8642" s="2" t="s">
        <v>63</v>
      </c>
      <c r="D8642" s="20">
        <v>0</v>
      </c>
      <c r="E8642" s="20">
        <v>0</v>
      </c>
      <c r="F8642" s="38">
        <f>('ANNEXURE B &amp; C'!BD$75)</f>
        <v>0</v>
      </c>
      <c r="G8642" s="9" t="str">
        <f t="shared" si="268"/>
        <v/>
      </c>
      <c r="H8642" s="52" t="str">
        <f t="shared" si="269"/>
        <v/>
      </c>
    </row>
    <row r="8643" spans="1:8">
      <c r="A8643" s="48" t="str">
        <f>('ANNEXURE B &amp; C'!BD$3)</f>
        <v>441101</v>
      </c>
      <c r="B8643" s="2">
        <v>1061203</v>
      </c>
      <c r="C8643" s="2" t="s">
        <v>64</v>
      </c>
      <c r="D8643" s="20">
        <v>0</v>
      </c>
      <c r="E8643" s="20">
        <v>0</v>
      </c>
      <c r="F8643" s="38">
        <f>('ANNEXURE B &amp; C'!BD$76)</f>
        <v>0</v>
      </c>
      <c r="G8643" s="9" t="str">
        <f t="shared" si="268"/>
        <v/>
      </c>
      <c r="H8643" s="52" t="str">
        <f t="shared" si="269"/>
        <v/>
      </c>
    </row>
    <row r="8644" spans="1:8">
      <c r="A8644" s="48" t="str">
        <f>('ANNEXURE B &amp; C'!BD$3)</f>
        <v>441101</v>
      </c>
      <c r="B8644" s="2">
        <v>1061204</v>
      </c>
      <c r="C8644" s="2" t="s">
        <v>65</v>
      </c>
      <c r="D8644" s="20">
        <v>0</v>
      </c>
      <c r="E8644" s="20">
        <v>0</v>
      </c>
      <c r="F8644" s="38">
        <f>('ANNEXURE B &amp; C'!BD$77)</f>
        <v>0</v>
      </c>
      <c r="G8644" s="9" t="str">
        <f t="shared" si="268"/>
        <v/>
      </c>
      <c r="H8644" s="52" t="str">
        <f t="shared" si="269"/>
        <v/>
      </c>
    </row>
    <row r="8645" spans="1:8">
      <c r="A8645" s="48" t="str">
        <f>('ANNEXURE B &amp; C'!BD$3)</f>
        <v>441101</v>
      </c>
      <c r="B8645" s="2">
        <v>1061501</v>
      </c>
      <c r="C8645" s="2" t="s">
        <v>66</v>
      </c>
      <c r="D8645" s="20">
        <v>0</v>
      </c>
      <c r="E8645" s="20">
        <v>0</v>
      </c>
      <c r="F8645" s="38">
        <f>('ANNEXURE B &amp; C'!BD$78)</f>
        <v>0</v>
      </c>
      <c r="G8645" s="9" t="str">
        <f t="shared" si="268"/>
        <v/>
      </c>
      <c r="H8645" s="52" t="str">
        <f t="shared" si="269"/>
        <v/>
      </c>
    </row>
    <row r="8646" spans="1:8">
      <c r="A8646" s="48" t="str">
        <f>('ANNEXURE B &amp; C'!BD$3)</f>
        <v>441101</v>
      </c>
      <c r="B8646" s="2">
        <v>1061502</v>
      </c>
      <c r="C8646" s="2" t="s">
        <v>67</v>
      </c>
      <c r="D8646" s="20">
        <v>0</v>
      </c>
      <c r="E8646" s="20">
        <v>0</v>
      </c>
      <c r="F8646" s="38">
        <f>('ANNEXURE B &amp; C'!BD$79)</f>
        <v>0</v>
      </c>
      <c r="G8646" s="9" t="str">
        <f t="shared" si="268"/>
        <v/>
      </c>
      <c r="H8646" s="52" t="str">
        <f t="shared" si="269"/>
        <v/>
      </c>
    </row>
    <row r="8647" spans="1:8">
      <c r="A8647" s="48" t="str">
        <f>('ANNEXURE B &amp; C'!BD$3)</f>
        <v>441101</v>
      </c>
      <c r="B8647" s="2">
        <v>1061507</v>
      </c>
      <c r="C8647" s="2" t="s">
        <v>68</v>
      </c>
      <c r="D8647" s="20">
        <v>0</v>
      </c>
      <c r="E8647" s="20">
        <v>0</v>
      </c>
      <c r="F8647" s="38">
        <f>('ANNEXURE B &amp; C'!BD$80)</f>
        <v>0</v>
      </c>
      <c r="G8647" s="9" t="str">
        <f t="shared" si="268"/>
        <v/>
      </c>
      <c r="H8647" s="52" t="str">
        <f t="shared" si="269"/>
        <v/>
      </c>
    </row>
    <row r="8648" spans="1:8">
      <c r="A8648" s="48" t="str">
        <f>('ANNEXURE B &amp; C'!BD$3)</f>
        <v>441101</v>
      </c>
      <c r="B8648" s="2">
        <v>1061508</v>
      </c>
      <c r="C8648" s="2" t="s">
        <v>69</v>
      </c>
      <c r="D8648" s="20">
        <v>0</v>
      </c>
      <c r="E8648" s="20">
        <v>0</v>
      </c>
      <c r="F8648" s="38">
        <f>('ANNEXURE B &amp; C'!BD$81)</f>
        <v>0</v>
      </c>
      <c r="G8648" s="9" t="str">
        <f t="shared" si="268"/>
        <v/>
      </c>
      <c r="H8648" s="52" t="str">
        <f t="shared" si="269"/>
        <v/>
      </c>
    </row>
    <row r="8649" spans="1:8">
      <c r="A8649" s="48" t="str">
        <f>('ANNEXURE B &amp; C'!BD$3)</f>
        <v>441101</v>
      </c>
      <c r="B8649" s="2">
        <v>1061701</v>
      </c>
      <c r="C8649" s="2" t="s">
        <v>70</v>
      </c>
      <c r="D8649" s="20">
        <v>0</v>
      </c>
      <c r="E8649" s="20">
        <v>0</v>
      </c>
      <c r="F8649" s="38">
        <f>('ANNEXURE B &amp; C'!BD$82)</f>
        <v>0</v>
      </c>
      <c r="G8649" s="9" t="str">
        <f t="shared" si="268"/>
        <v/>
      </c>
      <c r="H8649" s="52" t="str">
        <f t="shared" si="269"/>
        <v/>
      </c>
    </row>
    <row r="8650" spans="1:8">
      <c r="A8650" s="48" t="str">
        <f>('ANNEXURE B &amp; C'!BD$3)</f>
        <v>441101</v>
      </c>
      <c r="B8650" s="2">
        <v>1061705</v>
      </c>
      <c r="C8650" s="2" t="s">
        <v>71</v>
      </c>
      <c r="D8650" s="20">
        <v>0</v>
      </c>
      <c r="E8650" s="20">
        <v>0</v>
      </c>
      <c r="F8650" s="38">
        <f>('ANNEXURE B &amp; C'!BD$83)</f>
        <v>0</v>
      </c>
      <c r="G8650" s="9" t="str">
        <f t="shared" ref="G8650:G8713" si="270">IF(E8650&lt;0.01,"",IF(E8650&gt;F8650,"BUDGET ERROR - INSUFICIENT",""))</f>
        <v/>
      </c>
      <c r="H8650" s="52" t="str">
        <f t="shared" ref="H8650:H8713" si="271">IF(F8650&lt;0.1,"",IF(D8650=0,"NO ORIGINAL BUDGET",(F8650-D8650)/D8650))</f>
        <v/>
      </c>
    </row>
    <row r="8651" spans="1:8">
      <c r="A8651" s="48" t="str">
        <f>('ANNEXURE B &amp; C'!BD$3)</f>
        <v>441101</v>
      </c>
      <c r="B8651" s="2">
        <v>1061799</v>
      </c>
      <c r="C8651" s="2" t="s">
        <v>72</v>
      </c>
      <c r="D8651" s="20">
        <v>0</v>
      </c>
      <c r="E8651" s="20">
        <v>0</v>
      </c>
      <c r="F8651" s="38">
        <f>('ANNEXURE B &amp; C'!BD$84)</f>
        <v>0</v>
      </c>
      <c r="G8651" s="9" t="str">
        <f t="shared" si="270"/>
        <v/>
      </c>
      <c r="H8651" s="52" t="str">
        <f t="shared" si="271"/>
        <v/>
      </c>
    </row>
    <row r="8652" spans="1:8">
      <c r="A8652" s="48" t="str">
        <f>('ANNEXURE B &amp; C'!BD$3)</f>
        <v>441101</v>
      </c>
      <c r="B8652" s="2">
        <v>1061800</v>
      </c>
      <c r="C8652" s="2" t="s">
        <v>73</v>
      </c>
      <c r="D8652" s="20">
        <v>0</v>
      </c>
      <c r="E8652" s="20">
        <v>0</v>
      </c>
      <c r="F8652" s="38">
        <f>('ANNEXURE B &amp; C'!BD$85)</f>
        <v>0</v>
      </c>
      <c r="G8652" s="9" t="str">
        <f t="shared" si="270"/>
        <v/>
      </c>
      <c r="H8652" s="52" t="str">
        <f t="shared" si="271"/>
        <v/>
      </c>
    </row>
    <row r="8653" spans="1:8">
      <c r="A8653" s="48" t="str">
        <f>('ANNEXURE B &amp; C'!BD$3)</f>
        <v>441101</v>
      </c>
      <c r="B8653" s="2">
        <v>1061801</v>
      </c>
      <c r="C8653" s="2" t="s">
        <v>74</v>
      </c>
      <c r="D8653" s="20">
        <v>0</v>
      </c>
      <c r="E8653" s="20">
        <v>0</v>
      </c>
      <c r="F8653" s="38">
        <f>('ANNEXURE B &amp; C'!BD$86)</f>
        <v>0</v>
      </c>
      <c r="G8653" s="9" t="str">
        <f t="shared" si="270"/>
        <v/>
      </c>
      <c r="H8653" s="52" t="str">
        <f t="shared" si="271"/>
        <v/>
      </c>
    </row>
    <row r="8654" spans="1:8">
      <c r="A8654" s="48" t="str">
        <f>('ANNEXURE B &amp; C'!BD$3)</f>
        <v>441101</v>
      </c>
      <c r="B8654" s="2">
        <v>1061802</v>
      </c>
      <c r="C8654" s="2" t="s">
        <v>75</v>
      </c>
      <c r="D8654" s="20">
        <v>0</v>
      </c>
      <c r="E8654" s="20">
        <v>0</v>
      </c>
      <c r="F8654" s="38">
        <f>('ANNEXURE B &amp; C'!BD$87)</f>
        <v>0</v>
      </c>
      <c r="G8654" s="9" t="str">
        <f t="shared" si="270"/>
        <v/>
      </c>
      <c r="H8654" s="52" t="str">
        <f t="shared" si="271"/>
        <v/>
      </c>
    </row>
    <row r="8655" spans="1:8">
      <c r="A8655" s="48" t="str">
        <f>('ANNEXURE B &amp; C'!BD$3)</f>
        <v>441101</v>
      </c>
      <c r="B8655" s="2">
        <v>1061805</v>
      </c>
      <c r="C8655" s="2" t="s">
        <v>76</v>
      </c>
      <c r="D8655" s="20">
        <v>0</v>
      </c>
      <c r="E8655" s="20">
        <v>0</v>
      </c>
      <c r="F8655" s="38">
        <f>('ANNEXURE B &amp; C'!BD$88)</f>
        <v>0</v>
      </c>
      <c r="G8655" s="9" t="str">
        <f t="shared" si="270"/>
        <v/>
      </c>
      <c r="H8655" s="52" t="str">
        <f t="shared" si="271"/>
        <v/>
      </c>
    </row>
    <row r="8656" spans="1:8">
      <c r="A8656" s="48" t="str">
        <f>('ANNEXURE B &amp; C'!BD$3)</f>
        <v>441101</v>
      </c>
      <c r="B8656" s="2">
        <v>1061806</v>
      </c>
      <c r="C8656" s="2" t="s">
        <v>77</v>
      </c>
      <c r="D8656" s="20">
        <v>0</v>
      </c>
      <c r="E8656" s="20">
        <v>0</v>
      </c>
      <c r="F8656" s="38">
        <f>('ANNEXURE B &amp; C'!BD$89)</f>
        <v>0</v>
      </c>
      <c r="G8656" s="9" t="str">
        <f t="shared" si="270"/>
        <v/>
      </c>
      <c r="H8656" s="52" t="str">
        <f t="shared" si="271"/>
        <v/>
      </c>
    </row>
    <row r="8657" spans="1:8">
      <c r="A8657" s="48" t="str">
        <f>('ANNEXURE B &amp; C'!BD$3)</f>
        <v>441101</v>
      </c>
      <c r="B8657" s="2">
        <v>1061899</v>
      </c>
      <c r="C8657" s="2" t="s">
        <v>78</v>
      </c>
      <c r="D8657" s="20">
        <v>0</v>
      </c>
      <c r="E8657" s="20">
        <v>0</v>
      </c>
      <c r="F8657" s="38">
        <f>('ANNEXURE B &amp; C'!BD$90)</f>
        <v>0</v>
      </c>
      <c r="G8657" s="9" t="str">
        <f t="shared" si="270"/>
        <v/>
      </c>
      <c r="H8657" s="52" t="str">
        <f t="shared" si="271"/>
        <v/>
      </c>
    </row>
    <row r="8658" spans="1:8">
      <c r="A8658" s="48" t="str">
        <f>('ANNEXURE B &amp; C'!BD$3)</f>
        <v>441101</v>
      </c>
      <c r="B8658" s="2">
        <v>1061900</v>
      </c>
      <c r="C8658" s="2" t="s">
        <v>79</v>
      </c>
      <c r="D8658" s="20">
        <v>0</v>
      </c>
      <c r="E8658" s="20">
        <v>41604.9</v>
      </c>
      <c r="F8658" s="38">
        <f>('ANNEXURE B &amp; C'!BD$91)</f>
        <v>83210</v>
      </c>
      <c r="G8658" s="9" t="str">
        <f t="shared" si="270"/>
        <v/>
      </c>
      <c r="H8658" s="52" t="str">
        <f t="shared" si="271"/>
        <v>NO ORIGINAL BUDGET</v>
      </c>
    </row>
    <row r="8659" spans="1:8">
      <c r="A8659" s="48" t="str">
        <f>('ANNEXURE B &amp; C'!BD$3)</f>
        <v>441101</v>
      </c>
      <c r="B8659" s="2">
        <v>1061902</v>
      </c>
      <c r="C8659" s="2" t="s">
        <v>80</v>
      </c>
      <c r="D8659" s="20">
        <v>0</v>
      </c>
      <c r="E8659" s="20">
        <v>0</v>
      </c>
      <c r="F8659" s="38">
        <f>('ANNEXURE B &amp; C'!BD$92)</f>
        <v>0</v>
      </c>
      <c r="G8659" s="9" t="str">
        <f t="shared" si="270"/>
        <v/>
      </c>
      <c r="H8659" s="52" t="str">
        <f t="shared" si="271"/>
        <v/>
      </c>
    </row>
    <row r="8660" spans="1:8">
      <c r="A8660" s="48" t="str">
        <f>('ANNEXURE B &amp; C'!BD$3)</f>
        <v>441101</v>
      </c>
      <c r="B8660" s="2">
        <v>1061903</v>
      </c>
      <c r="C8660" s="2" t="s">
        <v>81</v>
      </c>
      <c r="D8660" s="20">
        <v>0</v>
      </c>
      <c r="E8660" s="20">
        <v>0</v>
      </c>
      <c r="F8660" s="38">
        <f>('ANNEXURE B &amp; C'!BD$93)</f>
        <v>0</v>
      </c>
      <c r="G8660" s="9" t="str">
        <f t="shared" si="270"/>
        <v/>
      </c>
      <c r="H8660" s="52" t="str">
        <f t="shared" si="271"/>
        <v/>
      </c>
    </row>
    <row r="8661" spans="1:8">
      <c r="A8661" s="48" t="str">
        <f>('ANNEXURE B &amp; C'!BD$3)</f>
        <v>441101</v>
      </c>
      <c r="B8661" s="2">
        <v>1061904</v>
      </c>
      <c r="C8661" s="2" t="s">
        <v>82</v>
      </c>
      <c r="D8661" s="20">
        <v>0</v>
      </c>
      <c r="E8661" s="20">
        <v>0</v>
      </c>
      <c r="F8661" s="38">
        <f>('ANNEXURE B &amp; C'!BD$94)</f>
        <v>0</v>
      </c>
      <c r="G8661" s="9" t="str">
        <f t="shared" si="270"/>
        <v/>
      </c>
      <c r="H8661" s="52" t="str">
        <f t="shared" si="271"/>
        <v/>
      </c>
    </row>
    <row r="8662" spans="1:8">
      <c r="A8662" s="48" t="str">
        <f>('ANNEXURE B &amp; C'!BD$3)</f>
        <v>441101</v>
      </c>
      <c r="B8662" s="2">
        <v>1062001</v>
      </c>
      <c r="C8662" s="2" t="s">
        <v>83</v>
      </c>
      <c r="D8662" s="20">
        <v>0</v>
      </c>
      <c r="E8662" s="20">
        <v>0</v>
      </c>
      <c r="F8662" s="38">
        <f>('ANNEXURE B &amp; C'!BD$95)</f>
        <v>0</v>
      </c>
      <c r="G8662" s="9" t="str">
        <f t="shared" si="270"/>
        <v/>
      </c>
      <c r="H8662" s="52" t="str">
        <f t="shared" si="271"/>
        <v/>
      </c>
    </row>
    <row r="8663" spans="1:8">
      <c r="A8663" s="48" t="str">
        <f>('ANNEXURE B &amp; C'!BD$3)</f>
        <v>441101</v>
      </c>
      <c r="B8663" s="2">
        <v>1062003</v>
      </c>
      <c r="C8663" s="2" t="s">
        <v>84</v>
      </c>
      <c r="D8663" s="20">
        <v>0</v>
      </c>
      <c r="E8663" s="20">
        <v>0</v>
      </c>
      <c r="F8663" s="38">
        <f>('ANNEXURE B &amp; C'!BD$96)</f>
        <v>0</v>
      </c>
      <c r="G8663" s="9" t="str">
        <f t="shared" si="270"/>
        <v/>
      </c>
      <c r="H8663" s="52" t="str">
        <f t="shared" si="271"/>
        <v/>
      </c>
    </row>
    <row r="8664" spans="1:8">
      <c r="A8664" s="48" t="str">
        <f>('ANNEXURE B &amp; C'!BD$3)</f>
        <v>441101</v>
      </c>
      <c r="B8664" s="2">
        <v>1062009</v>
      </c>
      <c r="C8664" s="2" t="s">
        <v>85</v>
      </c>
      <c r="D8664" s="20">
        <v>0</v>
      </c>
      <c r="E8664" s="20">
        <v>0</v>
      </c>
      <c r="F8664" s="38">
        <f>('ANNEXURE B &amp; C'!BD$97)</f>
        <v>0</v>
      </c>
      <c r="G8664" s="9" t="str">
        <f t="shared" si="270"/>
        <v/>
      </c>
      <c r="H8664" s="52" t="str">
        <f t="shared" si="271"/>
        <v/>
      </c>
    </row>
    <row r="8665" spans="1:8">
      <c r="A8665" s="48" t="str">
        <f>('ANNEXURE B &amp; C'!BD$3)</f>
        <v>441101</v>
      </c>
      <c r="B8665" s="2">
        <v>1062010</v>
      </c>
      <c r="C8665" s="2" t="s">
        <v>86</v>
      </c>
      <c r="D8665" s="20">
        <v>0</v>
      </c>
      <c r="E8665" s="20">
        <v>0</v>
      </c>
      <c r="F8665" s="38">
        <f>('ANNEXURE B &amp; C'!BD$98)</f>
        <v>0</v>
      </c>
      <c r="G8665" s="9" t="str">
        <f t="shared" si="270"/>
        <v/>
      </c>
      <c r="H8665" s="52" t="str">
        <f t="shared" si="271"/>
        <v/>
      </c>
    </row>
    <row r="8666" spans="1:8">
      <c r="A8666" s="48" t="str">
        <f>('ANNEXURE B &amp; C'!BD$3)</f>
        <v>441101</v>
      </c>
      <c r="B8666" s="2">
        <v>1062201</v>
      </c>
      <c r="C8666" s="2" t="s">
        <v>87</v>
      </c>
      <c r="D8666" s="20">
        <v>0</v>
      </c>
      <c r="E8666" s="20">
        <v>0</v>
      </c>
      <c r="F8666" s="38">
        <f>('ANNEXURE B &amp; C'!BD$99)</f>
        <v>0</v>
      </c>
      <c r="G8666" s="9" t="str">
        <f t="shared" si="270"/>
        <v/>
      </c>
      <c r="H8666" s="52" t="str">
        <f t="shared" si="271"/>
        <v/>
      </c>
    </row>
    <row r="8667" spans="1:8">
      <c r="A8667" s="48" t="str">
        <f>('ANNEXURE B &amp; C'!BD$3)</f>
        <v>441101</v>
      </c>
      <c r="B8667" s="3">
        <v>1066990</v>
      </c>
      <c r="C8667" s="3" t="s">
        <v>88</v>
      </c>
      <c r="D8667" s="39">
        <v>0</v>
      </c>
      <c r="E8667" s="39">
        <v>41604.9</v>
      </c>
      <c r="F8667" s="39">
        <f>SUM(F8614:F8666)</f>
        <v>83210</v>
      </c>
      <c r="G8667" s="9" t="str">
        <f t="shared" si="270"/>
        <v/>
      </c>
      <c r="H8667" s="52" t="str">
        <f t="shared" si="271"/>
        <v>NO ORIGINAL BUDGET</v>
      </c>
    </row>
    <row r="8668" spans="1:8">
      <c r="B8668" s="1"/>
      <c r="C8668" s="1"/>
      <c r="D8668" s="31"/>
      <c r="E8668" s="31"/>
      <c r="F8668" s="31"/>
      <c r="G8668" s="9" t="str">
        <f t="shared" si="270"/>
        <v/>
      </c>
      <c r="H8668" s="52" t="str">
        <f t="shared" si="271"/>
        <v/>
      </c>
    </row>
    <row r="8669" spans="1:8">
      <c r="A8669" s="48" t="str">
        <f>('ANNEXURE B &amp; C'!BD$3)</f>
        <v>441101</v>
      </c>
      <c r="B8669" s="1">
        <v>1080000</v>
      </c>
      <c r="C8669" s="1" t="s">
        <v>89</v>
      </c>
      <c r="D8669" s="31"/>
      <c r="E8669" s="31"/>
      <c r="F8669" s="31"/>
      <c r="G8669" s="9" t="str">
        <f t="shared" si="270"/>
        <v/>
      </c>
      <c r="H8669" s="52" t="str">
        <f t="shared" si="271"/>
        <v/>
      </c>
    </row>
    <row r="8670" spans="1:8">
      <c r="A8670" s="48" t="str">
        <f>('ANNEXURE B &amp; C'!BD$3)</f>
        <v>441101</v>
      </c>
      <c r="B8670" s="2">
        <v>1088020</v>
      </c>
      <c r="C8670" s="2" t="s">
        <v>90</v>
      </c>
      <c r="D8670" s="20">
        <v>0</v>
      </c>
      <c r="E8670" s="20">
        <v>0</v>
      </c>
      <c r="F8670" s="38">
        <f>('ANNEXURE B &amp; C'!BD$103)</f>
        <v>0</v>
      </c>
      <c r="G8670" s="9" t="str">
        <f t="shared" si="270"/>
        <v/>
      </c>
      <c r="H8670" s="52" t="str">
        <f t="shared" si="271"/>
        <v/>
      </c>
    </row>
    <row r="8671" spans="1:8">
      <c r="A8671" s="48" t="str">
        <f>('ANNEXURE B &amp; C'!BD$3)</f>
        <v>441101</v>
      </c>
      <c r="B8671" s="2">
        <v>1088080</v>
      </c>
      <c r="C8671" s="2" t="s">
        <v>91</v>
      </c>
      <c r="D8671" s="20">
        <v>0</v>
      </c>
      <c r="E8671" s="20">
        <v>0</v>
      </c>
      <c r="F8671" s="38">
        <f>('ANNEXURE B &amp; C'!BD$104)</f>
        <v>0</v>
      </c>
      <c r="G8671" s="9" t="str">
        <f t="shared" si="270"/>
        <v/>
      </c>
      <c r="H8671" s="52" t="str">
        <f t="shared" si="271"/>
        <v/>
      </c>
    </row>
    <row r="8672" spans="1:8">
      <c r="A8672" s="48" t="str">
        <f>('ANNEXURE B &amp; C'!BD$3)</f>
        <v>441101</v>
      </c>
      <c r="B8672" s="2">
        <v>1088081</v>
      </c>
      <c r="C8672" s="2" t="s">
        <v>92</v>
      </c>
      <c r="D8672" s="20">
        <v>0</v>
      </c>
      <c r="E8672" s="20">
        <v>0</v>
      </c>
      <c r="F8672" s="38">
        <f>('ANNEXURE B &amp; C'!BD$105)</f>
        <v>0</v>
      </c>
      <c r="G8672" s="9" t="str">
        <f t="shared" si="270"/>
        <v/>
      </c>
      <c r="H8672" s="52" t="str">
        <f t="shared" si="271"/>
        <v/>
      </c>
    </row>
    <row r="8673" spans="1:8">
      <c r="A8673" s="48" t="str">
        <f>('ANNEXURE B &amp; C'!BD$3)</f>
        <v>441101</v>
      </c>
      <c r="B8673" s="2">
        <v>1088082</v>
      </c>
      <c r="C8673" s="2" t="s">
        <v>93</v>
      </c>
      <c r="D8673" s="20">
        <v>0</v>
      </c>
      <c r="E8673" s="20">
        <v>0</v>
      </c>
      <c r="F8673" s="38">
        <f>('ANNEXURE B &amp; C'!BD$106)</f>
        <v>0</v>
      </c>
      <c r="G8673" s="9" t="str">
        <f t="shared" si="270"/>
        <v/>
      </c>
      <c r="H8673" s="52" t="str">
        <f t="shared" si="271"/>
        <v/>
      </c>
    </row>
    <row r="8674" spans="1:8">
      <c r="A8674" s="48" t="str">
        <f>('ANNEXURE B &amp; C'!BD$3)</f>
        <v>441101</v>
      </c>
      <c r="B8674" s="2">
        <v>1088083</v>
      </c>
      <c r="C8674" s="2" t="s">
        <v>94</v>
      </c>
      <c r="D8674" s="20">
        <v>0</v>
      </c>
      <c r="E8674" s="20">
        <v>0</v>
      </c>
      <c r="F8674" s="38">
        <f>('ANNEXURE B &amp; C'!BD$107)</f>
        <v>0</v>
      </c>
      <c r="G8674" s="9" t="str">
        <f t="shared" si="270"/>
        <v/>
      </c>
      <c r="H8674" s="52" t="str">
        <f t="shared" si="271"/>
        <v/>
      </c>
    </row>
    <row r="8675" spans="1:8">
      <c r="A8675" s="48" t="str">
        <f>('ANNEXURE B &amp; C'!BD$3)</f>
        <v>441101</v>
      </c>
      <c r="B8675" s="2">
        <v>1088084</v>
      </c>
      <c r="C8675" s="2" t="s">
        <v>95</v>
      </c>
      <c r="D8675" s="20">
        <v>0</v>
      </c>
      <c r="E8675" s="20">
        <v>0</v>
      </c>
      <c r="F8675" s="38">
        <f>('ANNEXURE B &amp; C'!BD$108)</f>
        <v>0</v>
      </c>
      <c r="G8675" s="9" t="str">
        <f t="shared" si="270"/>
        <v/>
      </c>
      <c r="H8675" s="52" t="str">
        <f t="shared" si="271"/>
        <v/>
      </c>
    </row>
    <row r="8676" spans="1:8">
      <c r="A8676" s="48" t="str">
        <f>('ANNEXURE B &amp; C'!BD$3)</f>
        <v>441101</v>
      </c>
      <c r="B8676" s="2">
        <v>1088085</v>
      </c>
      <c r="C8676" s="2" t="s">
        <v>96</v>
      </c>
      <c r="D8676" s="20">
        <v>0</v>
      </c>
      <c r="E8676" s="20">
        <v>0</v>
      </c>
      <c r="F8676" s="38">
        <f>('ANNEXURE B &amp; C'!BD$109)</f>
        <v>0</v>
      </c>
      <c r="G8676" s="9" t="str">
        <f t="shared" si="270"/>
        <v/>
      </c>
      <c r="H8676" s="52" t="str">
        <f t="shared" si="271"/>
        <v/>
      </c>
    </row>
    <row r="8677" spans="1:8">
      <c r="A8677" s="48" t="str">
        <f>('ANNEXURE B &amp; C'!BD$3)</f>
        <v>441101</v>
      </c>
      <c r="B8677" s="2">
        <v>1088110</v>
      </c>
      <c r="C8677" s="2" t="s">
        <v>61</v>
      </c>
      <c r="D8677" s="20">
        <v>0</v>
      </c>
      <c r="E8677" s="20">
        <v>0</v>
      </c>
      <c r="F8677" s="38">
        <f>('ANNEXURE B &amp; C'!BD$110)</f>
        <v>0</v>
      </c>
      <c r="G8677" s="9" t="str">
        <f t="shared" si="270"/>
        <v/>
      </c>
      <c r="H8677" s="52" t="str">
        <f t="shared" si="271"/>
        <v/>
      </c>
    </row>
    <row r="8678" spans="1:8">
      <c r="A8678" s="48" t="str">
        <f>('ANNEXURE B &amp; C'!BD$3)</f>
        <v>441101</v>
      </c>
      <c r="B8678" s="2">
        <v>1088180</v>
      </c>
      <c r="C8678" s="2" t="s">
        <v>97</v>
      </c>
      <c r="D8678" s="20">
        <v>0</v>
      </c>
      <c r="E8678" s="20">
        <v>0</v>
      </c>
      <c r="F8678" s="38">
        <f>('ANNEXURE B &amp; C'!BD$111)</f>
        <v>0</v>
      </c>
      <c r="G8678" s="9" t="str">
        <f t="shared" si="270"/>
        <v/>
      </c>
      <c r="H8678" s="52" t="str">
        <f t="shared" si="271"/>
        <v/>
      </c>
    </row>
    <row r="8679" spans="1:8">
      <c r="A8679" s="48" t="str">
        <f>('ANNEXURE B &amp; C'!BD$3)</f>
        <v>441101</v>
      </c>
      <c r="B8679" s="3">
        <v>1088990</v>
      </c>
      <c r="C8679" s="3" t="s">
        <v>98</v>
      </c>
      <c r="D8679" s="39">
        <v>0</v>
      </c>
      <c r="E8679" s="39">
        <v>0</v>
      </c>
      <c r="F8679" s="39">
        <f>SUM(F8669:F8678)</f>
        <v>0</v>
      </c>
      <c r="G8679" s="9" t="str">
        <f t="shared" si="270"/>
        <v/>
      </c>
      <c r="H8679" s="52" t="str">
        <f t="shared" si="271"/>
        <v/>
      </c>
    </row>
    <row r="8680" spans="1:8">
      <c r="B8680" s="1"/>
      <c r="C8680" s="1"/>
      <c r="D8680" s="31"/>
      <c r="E8680" s="31"/>
      <c r="F8680" s="31"/>
      <c r="G8680" s="9" t="str">
        <f t="shared" si="270"/>
        <v/>
      </c>
      <c r="H8680" s="52" t="str">
        <f t="shared" si="271"/>
        <v/>
      </c>
    </row>
    <row r="8681" spans="1:8" ht="15.75" thickBot="1">
      <c r="A8681" s="48" t="str">
        <f>('ANNEXURE B &amp; C'!BD$3)</f>
        <v>441101</v>
      </c>
      <c r="B8681" s="4">
        <v>1089995</v>
      </c>
      <c r="C8681" s="4" t="s">
        <v>99</v>
      </c>
      <c r="D8681" s="40">
        <v>0</v>
      </c>
      <c r="E8681" s="40">
        <v>41604.9</v>
      </c>
      <c r="F8681" s="40">
        <f>SUM(F8679+F8667)</f>
        <v>83210</v>
      </c>
      <c r="G8681" s="9" t="str">
        <f t="shared" si="270"/>
        <v/>
      </c>
      <c r="H8681" s="52" t="str">
        <f t="shared" si="271"/>
        <v>NO ORIGINAL BUDGET</v>
      </c>
    </row>
    <row r="8682" spans="1:8" ht="15.75" thickTop="1">
      <c r="B8682" s="1"/>
      <c r="C8682" s="1"/>
      <c r="D8682" s="31"/>
      <c r="E8682" s="31"/>
      <c r="F8682" s="31"/>
      <c r="G8682" s="9" t="str">
        <f t="shared" si="270"/>
        <v/>
      </c>
      <c r="H8682" s="52" t="str">
        <f t="shared" si="271"/>
        <v/>
      </c>
    </row>
    <row r="8683" spans="1:8">
      <c r="A8683" s="48" t="str">
        <f>('ANNEXURE B &amp; C'!BD$3)</f>
        <v>441101</v>
      </c>
      <c r="B8683" s="1">
        <v>1100000</v>
      </c>
      <c r="C8683" s="1" t="s">
        <v>100</v>
      </c>
      <c r="D8683" s="31"/>
      <c r="E8683" s="31"/>
      <c r="F8683" s="31"/>
      <c r="G8683" s="9" t="str">
        <f t="shared" si="270"/>
        <v/>
      </c>
      <c r="H8683" s="52" t="str">
        <f t="shared" si="271"/>
        <v/>
      </c>
    </row>
    <row r="8684" spans="1:8">
      <c r="A8684" s="48" t="str">
        <f>('ANNEXURE B &amp; C'!BD$3)</f>
        <v>441101</v>
      </c>
      <c r="B8684" s="2">
        <v>1101200</v>
      </c>
      <c r="C8684" s="2" t="s">
        <v>101</v>
      </c>
      <c r="D8684" s="20">
        <v>0</v>
      </c>
      <c r="E8684" s="20">
        <v>0</v>
      </c>
      <c r="F8684" s="38">
        <f>('ANNEXURE B &amp; C'!BD$117)</f>
        <v>0</v>
      </c>
      <c r="G8684" s="9" t="str">
        <f t="shared" si="270"/>
        <v/>
      </c>
      <c r="H8684" s="52" t="str">
        <f t="shared" si="271"/>
        <v/>
      </c>
    </row>
    <row r="8685" spans="1:8">
      <c r="A8685" s="48" t="str">
        <f>('ANNEXURE B &amp; C'!BD$3)</f>
        <v>441101</v>
      </c>
      <c r="B8685" s="2">
        <v>1101201</v>
      </c>
      <c r="C8685" s="2" t="s">
        <v>102</v>
      </c>
      <c r="D8685" s="20">
        <v>0</v>
      </c>
      <c r="E8685" s="20">
        <v>0</v>
      </c>
      <c r="F8685" s="38">
        <f>('ANNEXURE B &amp; C'!BD$118)</f>
        <v>0</v>
      </c>
      <c r="G8685" s="9" t="str">
        <f t="shared" si="270"/>
        <v/>
      </c>
      <c r="H8685" s="52" t="str">
        <f t="shared" si="271"/>
        <v/>
      </c>
    </row>
    <row r="8686" spans="1:8">
      <c r="A8686" s="48" t="str">
        <f>('ANNEXURE B &amp; C'!BD$3)</f>
        <v>441101</v>
      </c>
      <c r="B8686" s="2">
        <v>1101203</v>
      </c>
      <c r="C8686" s="2" t="s">
        <v>103</v>
      </c>
      <c r="D8686" s="20">
        <v>0</v>
      </c>
      <c r="E8686" s="20">
        <v>0</v>
      </c>
      <c r="F8686" s="38">
        <f>('ANNEXURE B &amp; C'!BD$119)</f>
        <v>0</v>
      </c>
      <c r="G8686" s="9" t="str">
        <f t="shared" si="270"/>
        <v/>
      </c>
      <c r="H8686" s="52" t="str">
        <f t="shared" si="271"/>
        <v/>
      </c>
    </row>
    <row r="8687" spans="1:8">
      <c r="A8687" s="48" t="str">
        <f>('ANNEXURE B &amp; C'!BD$3)</f>
        <v>441101</v>
      </c>
      <c r="B8687" s="2">
        <v>1101204</v>
      </c>
      <c r="C8687" s="2" t="s">
        <v>104</v>
      </c>
      <c r="D8687" s="20">
        <v>0</v>
      </c>
      <c r="E8687" s="20">
        <v>0</v>
      </c>
      <c r="F8687" s="38">
        <f>('ANNEXURE B &amp; C'!BD$120)</f>
        <v>0</v>
      </c>
      <c r="G8687" s="9" t="str">
        <f t="shared" si="270"/>
        <v/>
      </c>
      <c r="H8687" s="52" t="str">
        <f t="shared" si="271"/>
        <v/>
      </c>
    </row>
    <row r="8688" spans="1:8" ht="15.75" thickBot="1">
      <c r="A8688" s="48" t="str">
        <f>('ANNEXURE B &amp; C'!BD$3)</f>
        <v>441101</v>
      </c>
      <c r="B8688" s="4">
        <v>1109995</v>
      </c>
      <c r="C8688" s="4" t="s">
        <v>105</v>
      </c>
      <c r="D8688" s="40">
        <v>0</v>
      </c>
      <c r="E8688" s="40">
        <v>0</v>
      </c>
      <c r="F8688" s="40">
        <f>SUM(F8684:F8687)</f>
        <v>0</v>
      </c>
      <c r="G8688" s="9" t="str">
        <f t="shared" si="270"/>
        <v/>
      </c>
      <c r="H8688" s="52" t="str">
        <f t="shared" si="271"/>
        <v/>
      </c>
    </row>
    <row r="8689" spans="1:8" ht="15.75" thickTop="1">
      <c r="B8689" s="1"/>
      <c r="C8689" s="1"/>
      <c r="D8689" s="31"/>
      <c r="E8689" s="31"/>
      <c r="F8689" s="31"/>
      <c r="G8689" s="9" t="str">
        <f t="shared" si="270"/>
        <v/>
      </c>
      <c r="H8689" s="52" t="str">
        <f t="shared" si="271"/>
        <v/>
      </c>
    </row>
    <row r="8690" spans="1:8">
      <c r="A8690" s="48" t="str">
        <f>('ANNEXURE B &amp; C'!BD$3)</f>
        <v>441101</v>
      </c>
      <c r="B8690" s="1">
        <v>1120000</v>
      </c>
      <c r="C8690" s="1" t="s">
        <v>106</v>
      </c>
      <c r="D8690" s="31"/>
      <c r="E8690" s="31"/>
      <c r="F8690" s="31"/>
      <c r="G8690" s="9" t="str">
        <f t="shared" si="270"/>
        <v/>
      </c>
      <c r="H8690" s="52" t="str">
        <f t="shared" si="271"/>
        <v/>
      </c>
    </row>
    <row r="8691" spans="1:8">
      <c r="A8691" s="48" t="str">
        <f>('ANNEXURE B &amp; C'!BD$3)</f>
        <v>441101</v>
      </c>
      <c r="B8691" s="2">
        <v>1120300</v>
      </c>
      <c r="C8691" s="2" t="s">
        <v>106</v>
      </c>
      <c r="D8691" s="20">
        <v>0</v>
      </c>
      <c r="E8691" s="20">
        <v>0</v>
      </c>
      <c r="F8691" s="38">
        <f>('ANNEXURE B &amp; C'!BD$124)</f>
        <v>0</v>
      </c>
      <c r="G8691" s="9" t="str">
        <f t="shared" si="270"/>
        <v/>
      </c>
      <c r="H8691" s="52" t="str">
        <f t="shared" si="271"/>
        <v/>
      </c>
    </row>
    <row r="8692" spans="1:8" ht="15.75" thickBot="1">
      <c r="A8692" s="48" t="str">
        <f>('ANNEXURE B &amp; C'!BD$3)</f>
        <v>441101</v>
      </c>
      <c r="B8692" s="4">
        <v>1129990</v>
      </c>
      <c r="C8692" s="4" t="s">
        <v>107</v>
      </c>
      <c r="D8692" s="40">
        <v>0</v>
      </c>
      <c r="E8692" s="40">
        <v>0</v>
      </c>
      <c r="F8692" s="40">
        <f>SUM(F8690:F8691)</f>
        <v>0</v>
      </c>
      <c r="G8692" s="9" t="str">
        <f t="shared" si="270"/>
        <v/>
      </c>
      <c r="H8692" s="52" t="str">
        <f t="shared" si="271"/>
        <v/>
      </c>
    </row>
    <row r="8693" spans="1:8" ht="15.75" thickTop="1">
      <c r="B8693" s="1"/>
      <c r="C8693" s="1"/>
      <c r="D8693" s="31"/>
      <c r="E8693" s="31"/>
      <c r="F8693" s="31"/>
      <c r="G8693" s="9" t="str">
        <f t="shared" si="270"/>
        <v/>
      </c>
      <c r="H8693" s="52" t="str">
        <f t="shared" si="271"/>
        <v/>
      </c>
    </row>
    <row r="8694" spans="1:8">
      <c r="A8694" s="48" t="str">
        <f>('ANNEXURE B &amp; C'!BD$3)</f>
        <v>441101</v>
      </c>
      <c r="B8694" s="1">
        <v>1130000</v>
      </c>
      <c r="C8694" s="1" t="s">
        <v>108</v>
      </c>
      <c r="D8694" s="31"/>
      <c r="E8694" s="31"/>
      <c r="F8694" s="31"/>
      <c r="G8694" s="9" t="str">
        <f t="shared" si="270"/>
        <v/>
      </c>
      <c r="H8694" s="52" t="str">
        <f t="shared" si="271"/>
        <v/>
      </c>
    </row>
    <row r="8695" spans="1:8">
      <c r="A8695" s="48" t="str">
        <f>('ANNEXURE B &amp; C'!BD$3)</f>
        <v>441101</v>
      </c>
      <c r="B8695" s="2">
        <v>1130200</v>
      </c>
      <c r="C8695" s="2" t="s">
        <v>109</v>
      </c>
      <c r="D8695" s="20">
        <v>0</v>
      </c>
      <c r="E8695" s="20">
        <v>0</v>
      </c>
      <c r="F8695" s="38">
        <f>('ANNEXURE B &amp; C'!BD$128)</f>
        <v>0</v>
      </c>
      <c r="G8695" s="9" t="str">
        <f t="shared" si="270"/>
        <v/>
      </c>
      <c r="H8695" s="52" t="str">
        <f t="shared" si="271"/>
        <v/>
      </c>
    </row>
    <row r="8696" spans="1:8">
      <c r="A8696" s="48" t="str">
        <f>('ANNEXURE B &amp; C'!BD$3)</f>
        <v>441101</v>
      </c>
      <c r="B8696" s="2">
        <v>1130201</v>
      </c>
      <c r="C8696" s="2" t="s">
        <v>110</v>
      </c>
      <c r="D8696" s="20">
        <v>0</v>
      </c>
      <c r="E8696" s="20">
        <v>0</v>
      </c>
      <c r="F8696" s="38">
        <f>('ANNEXURE B &amp; C'!BD$129)</f>
        <v>0</v>
      </c>
      <c r="G8696" s="9" t="str">
        <f t="shared" si="270"/>
        <v/>
      </c>
      <c r="H8696" s="52" t="str">
        <f t="shared" si="271"/>
        <v/>
      </c>
    </row>
    <row r="8697" spans="1:8" ht="15.75" thickBot="1">
      <c r="A8697" s="48" t="str">
        <f>('ANNEXURE B &amp; C'!BD$3)</f>
        <v>441101</v>
      </c>
      <c r="B8697" s="4">
        <v>1139995</v>
      </c>
      <c r="C8697" s="4" t="s">
        <v>111</v>
      </c>
      <c r="D8697" s="40">
        <v>0</v>
      </c>
      <c r="E8697" s="40">
        <v>0</v>
      </c>
      <c r="F8697" s="40">
        <f>SUM(F8694:F8696)</f>
        <v>0</v>
      </c>
      <c r="G8697" s="9" t="str">
        <f t="shared" si="270"/>
        <v/>
      </c>
      <c r="H8697" s="52" t="str">
        <f t="shared" si="271"/>
        <v/>
      </c>
    </row>
    <row r="8698" spans="1:8" ht="15.75" thickTop="1">
      <c r="B8698" s="1"/>
      <c r="C8698" s="1"/>
      <c r="D8698" s="31"/>
      <c r="E8698" s="31"/>
      <c r="F8698" s="31"/>
      <c r="G8698" s="9" t="str">
        <f t="shared" si="270"/>
        <v/>
      </c>
      <c r="H8698" s="52" t="str">
        <f t="shared" si="271"/>
        <v/>
      </c>
    </row>
    <row r="8699" spans="1:8" ht="15.75" thickBot="1">
      <c r="A8699" s="48" t="str">
        <f>('ANNEXURE B &amp; C'!BD$3)</f>
        <v>441101</v>
      </c>
      <c r="B8699" s="5">
        <v>1199998</v>
      </c>
      <c r="C8699" s="5" t="s">
        <v>112</v>
      </c>
      <c r="D8699" s="41">
        <v>4947629</v>
      </c>
      <c r="E8699" s="41">
        <v>2462403.39</v>
      </c>
      <c r="F8699" s="41">
        <f>SUM(F8697+F8692+F8688+F8681+F8609)</f>
        <v>5022562</v>
      </c>
      <c r="G8699" s="9" t="str">
        <f t="shared" si="270"/>
        <v/>
      </c>
      <c r="H8699" s="52">
        <f t="shared" si="271"/>
        <v>1.5145234212185272E-2</v>
      </c>
    </row>
    <row r="8700" spans="1:8">
      <c r="B8700" s="1"/>
      <c r="C8700" s="1"/>
      <c r="D8700" s="31"/>
      <c r="E8700" s="31"/>
      <c r="F8700" s="31"/>
      <c r="G8700" s="9" t="str">
        <f t="shared" si="270"/>
        <v/>
      </c>
      <c r="H8700" s="52" t="str">
        <f t="shared" si="271"/>
        <v/>
      </c>
    </row>
    <row r="8701" spans="1:8">
      <c r="A8701" s="48" t="str">
        <f>('ANNEXURE B &amp; C'!BD$3)</f>
        <v>441101</v>
      </c>
      <c r="B8701" s="1">
        <v>2200000</v>
      </c>
      <c r="C8701" s="1" t="s">
        <v>113</v>
      </c>
      <c r="D8701" s="31"/>
      <c r="E8701" s="31"/>
      <c r="F8701" s="31"/>
      <c r="G8701" s="9" t="str">
        <f t="shared" si="270"/>
        <v/>
      </c>
      <c r="H8701" s="52" t="str">
        <f t="shared" si="271"/>
        <v/>
      </c>
    </row>
    <row r="8702" spans="1:8">
      <c r="B8702" s="1"/>
      <c r="C8702" s="1"/>
      <c r="D8702" s="31"/>
      <c r="E8702" s="31"/>
      <c r="F8702" s="31"/>
      <c r="G8702" s="9" t="str">
        <f t="shared" si="270"/>
        <v/>
      </c>
      <c r="H8702" s="52" t="str">
        <f t="shared" si="271"/>
        <v/>
      </c>
    </row>
    <row r="8703" spans="1:8">
      <c r="A8703" s="48" t="str">
        <f>('ANNEXURE B &amp; C'!BD$3)</f>
        <v>441101</v>
      </c>
      <c r="B8703" s="1">
        <v>2230000</v>
      </c>
      <c r="C8703" s="1" t="s">
        <v>114</v>
      </c>
      <c r="D8703" s="31"/>
      <c r="E8703" s="31"/>
      <c r="F8703" s="31"/>
      <c r="G8703" s="9" t="str">
        <f t="shared" si="270"/>
        <v/>
      </c>
      <c r="H8703" s="52" t="str">
        <f t="shared" si="271"/>
        <v/>
      </c>
    </row>
    <row r="8704" spans="1:8">
      <c r="A8704" s="48" t="str">
        <f>('ANNEXURE B &amp; C'!BD$3)</f>
        <v>441101</v>
      </c>
      <c r="B8704" s="2">
        <v>2231202</v>
      </c>
      <c r="C8704" s="2" t="s">
        <v>115</v>
      </c>
      <c r="D8704" s="20">
        <v>0</v>
      </c>
      <c r="E8704" s="20">
        <v>0</v>
      </c>
      <c r="F8704" s="38">
        <f>('ANNEXURE B &amp; C'!BD$137)</f>
        <v>0</v>
      </c>
      <c r="G8704" s="9" t="str">
        <f t="shared" si="270"/>
        <v/>
      </c>
      <c r="H8704" s="52" t="str">
        <f t="shared" si="271"/>
        <v/>
      </c>
    </row>
    <row r="8705" spans="1:8">
      <c r="A8705" s="48" t="str">
        <f>('ANNEXURE B &amp; C'!BD$3)</f>
        <v>441101</v>
      </c>
      <c r="B8705" s="2">
        <v>2231900</v>
      </c>
      <c r="C8705" s="2" t="s">
        <v>116</v>
      </c>
      <c r="D8705" s="20">
        <v>0</v>
      </c>
      <c r="E8705" s="20">
        <v>0</v>
      </c>
      <c r="F8705" s="38">
        <f>('ANNEXURE B &amp; C'!BD$138)</f>
        <v>0</v>
      </c>
      <c r="G8705" s="9" t="str">
        <f t="shared" si="270"/>
        <v/>
      </c>
      <c r="H8705" s="52" t="str">
        <f t="shared" si="271"/>
        <v/>
      </c>
    </row>
    <row r="8706" spans="1:8">
      <c r="A8706" s="48" t="str">
        <f>('ANNEXURE B &amp; C'!BD$3)</f>
        <v>441101</v>
      </c>
      <c r="B8706" s="3">
        <v>2239995</v>
      </c>
      <c r="C8706" s="3" t="s">
        <v>117</v>
      </c>
      <c r="D8706" s="39">
        <v>0</v>
      </c>
      <c r="E8706" s="39">
        <v>0</v>
      </c>
      <c r="F8706" s="39">
        <f>SUM(F8704:F8705)</f>
        <v>0</v>
      </c>
      <c r="G8706" s="9" t="str">
        <f t="shared" si="270"/>
        <v/>
      </c>
      <c r="H8706" s="52" t="str">
        <f t="shared" si="271"/>
        <v/>
      </c>
    </row>
    <row r="8707" spans="1:8">
      <c r="B8707" s="1"/>
      <c r="C8707" s="1"/>
      <c r="D8707" s="31"/>
      <c r="E8707" s="31"/>
      <c r="F8707" s="31"/>
      <c r="G8707" s="9" t="str">
        <f t="shared" si="270"/>
        <v/>
      </c>
      <c r="H8707" s="52" t="str">
        <f t="shared" si="271"/>
        <v/>
      </c>
    </row>
    <row r="8708" spans="1:8">
      <c r="A8708" s="48" t="str">
        <f>('ANNEXURE B &amp; C'!BD$3)</f>
        <v>441101</v>
      </c>
      <c r="B8708" s="1">
        <v>2240000</v>
      </c>
      <c r="C8708" s="1" t="s">
        <v>118</v>
      </c>
      <c r="D8708" s="31"/>
      <c r="E8708" s="31"/>
      <c r="F8708" s="31"/>
      <c r="G8708" s="9" t="str">
        <f t="shared" si="270"/>
        <v/>
      </c>
      <c r="H8708" s="52" t="str">
        <f t="shared" si="271"/>
        <v/>
      </c>
    </row>
    <row r="8709" spans="1:8">
      <c r="A8709" s="48" t="str">
        <f>('ANNEXURE B &amp; C'!BD$3)</f>
        <v>441101</v>
      </c>
      <c r="B8709" s="2">
        <v>2240001</v>
      </c>
      <c r="C8709" s="2" t="s">
        <v>119</v>
      </c>
      <c r="D8709" s="20">
        <v>0</v>
      </c>
      <c r="E8709" s="20">
        <v>0</v>
      </c>
      <c r="F8709" s="38">
        <f>('ANNEXURE B &amp; C'!BD$142)</f>
        <v>0</v>
      </c>
      <c r="G8709" s="9" t="str">
        <f t="shared" si="270"/>
        <v/>
      </c>
      <c r="H8709" s="52" t="str">
        <f t="shared" si="271"/>
        <v/>
      </c>
    </row>
    <row r="8710" spans="1:8">
      <c r="A8710" s="48" t="str">
        <f>('ANNEXURE B &amp; C'!BD$3)</f>
        <v>441101</v>
      </c>
      <c r="B8710" s="2">
        <v>2240002</v>
      </c>
      <c r="C8710" s="2" t="s">
        <v>120</v>
      </c>
      <c r="D8710" s="20">
        <v>0</v>
      </c>
      <c r="E8710" s="20">
        <v>0</v>
      </c>
      <c r="F8710" s="38">
        <f>('ANNEXURE B &amp; C'!BD$143)</f>
        <v>0</v>
      </c>
      <c r="G8710" s="9" t="str">
        <f t="shared" si="270"/>
        <v/>
      </c>
      <c r="H8710" s="52" t="str">
        <f t="shared" si="271"/>
        <v/>
      </c>
    </row>
    <row r="8711" spans="1:8">
      <c r="A8711" s="48" t="str">
        <f>('ANNEXURE B &amp; C'!BD$3)</f>
        <v>441101</v>
      </c>
      <c r="B8711" s="2">
        <v>2240400</v>
      </c>
      <c r="C8711" s="2" t="s">
        <v>121</v>
      </c>
      <c r="D8711" s="20">
        <v>0</v>
      </c>
      <c r="E8711" s="20">
        <v>0</v>
      </c>
      <c r="F8711" s="38">
        <f>('ANNEXURE B &amp; C'!BD$144)</f>
        <v>0</v>
      </c>
      <c r="G8711" s="9" t="str">
        <f t="shared" si="270"/>
        <v/>
      </c>
      <c r="H8711" s="52" t="str">
        <f t="shared" si="271"/>
        <v/>
      </c>
    </row>
    <row r="8712" spans="1:8">
      <c r="A8712" s="48" t="str">
        <f>('ANNEXURE B &amp; C'!BD$3)</f>
        <v>441101</v>
      </c>
      <c r="B8712" s="2">
        <v>2240500</v>
      </c>
      <c r="C8712" s="2" t="s">
        <v>122</v>
      </c>
      <c r="D8712" s="20">
        <v>0</v>
      </c>
      <c r="E8712" s="20">
        <v>0</v>
      </c>
      <c r="F8712" s="38">
        <f>('ANNEXURE B &amp; C'!BD$145)</f>
        <v>0</v>
      </c>
      <c r="G8712" s="9" t="str">
        <f t="shared" si="270"/>
        <v/>
      </c>
      <c r="H8712" s="52" t="str">
        <f t="shared" si="271"/>
        <v/>
      </c>
    </row>
    <row r="8713" spans="1:8">
      <c r="A8713" s="48" t="str">
        <f>('ANNEXURE B &amp; C'!BD$3)</f>
        <v>441101</v>
      </c>
      <c r="B8713" s="3">
        <v>2249995</v>
      </c>
      <c r="C8713" s="3" t="s">
        <v>123</v>
      </c>
      <c r="D8713" s="39">
        <v>0</v>
      </c>
      <c r="E8713" s="39">
        <v>0</v>
      </c>
      <c r="F8713" s="39">
        <f>SUM(F8709:F8712)</f>
        <v>0</v>
      </c>
      <c r="G8713" s="9" t="str">
        <f t="shared" si="270"/>
        <v/>
      </c>
      <c r="H8713" s="52" t="str">
        <f t="shared" si="271"/>
        <v/>
      </c>
    </row>
    <row r="8714" spans="1:8">
      <c r="B8714" s="1"/>
      <c r="C8714" s="1"/>
      <c r="D8714" s="31"/>
      <c r="E8714" s="31"/>
      <c r="F8714" s="31"/>
      <c r="G8714" s="9" t="str">
        <f t="shared" ref="G8714:G8777" si="272">IF(E8714&lt;0.01,"",IF(E8714&gt;F8714,"BUDGET ERROR - INSUFICIENT",""))</f>
        <v/>
      </c>
      <c r="H8714" s="52" t="str">
        <f t="shared" ref="H8714:H8777" si="273">IF(F8714&lt;0.1,"",IF(D8714=0,"NO ORIGINAL BUDGET",(F8714-D8714)/D8714))</f>
        <v/>
      </c>
    </row>
    <row r="8715" spans="1:8">
      <c r="A8715" s="48" t="str">
        <f>('ANNEXURE B &amp; C'!BD$3)</f>
        <v>441101</v>
      </c>
      <c r="B8715" s="1">
        <v>2260000</v>
      </c>
      <c r="C8715" s="1" t="s">
        <v>124</v>
      </c>
      <c r="D8715" s="31"/>
      <c r="E8715" s="31"/>
      <c r="F8715" s="31"/>
      <c r="G8715" s="9" t="str">
        <f t="shared" si="272"/>
        <v/>
      </c>
      <c r="H8715" s="52" t="str">
        <f t="shared" si="273"/>
        <v/>
      </c>
    </row>
    <row r="8716" spans="1:8">
      <c r="A8716" s="48" t="str">
        <f>('ANNEXURE B &amp; C'!BD$3)</f>
        <v>441101</v>
      </c>
      <c r="B8716" s="2">
        <v>2260806</v>
      </c>
      <c r="C8716" s="2" t="s">
        <v>125</v>
      </c>
      <c r="D8716" s="20">
        <v>0</v>
      </c>
      <c r="E8716" s="20">
        <v>0</v>
      </c>
      <c r="F8716" s="38">
        <f>('ANNEXURE B &amp; C'!BD$149)</f>
        <v>0</v>
      </c>
      <c r="G8716" s="9" t="str">
        <f t="shared" si="272"/>
        <v/>
      </c>
      <c r="H8716" s="52" t="str">
        <f t="shared" si="273"/>
        <v/>
      </c>
    </row>
    <row r="8717" spans="1:8">
      <c r="A8717" s="48" t="str">
        <f>('ANNEXURE B &amp; C'!BD$3)</f>
        <v>441101</v>
      </c>
      <c r="B8717" s="2">
        <v>2260808</v>
      </c>
      <c r="C8717" s="2" t="s">
        <v>126</v>
      </c>
      <c r="D8717" s="20">
        <v>0</v>
      </c>
      <c r="E8717" s="20">
        <v>0</v>
      </c>
      <c r="F8717" s="38">
        <f>('ANNEXURE B &amp; C'!BD$150)</f>
        <v>0</v>
      </c>
      <c r="G8717" s="9" t="str">
        <f t="shared" si="272"/>
        <v/>
      </c>
      <c r="H8717" s="52" t="str">
        <f t="shared" si="273"/>
        <v/>
      </c>
    </row>
    <row r="8718" spans="1:8">
      <c r="A8718" s="48" t="str">
        <f>('ANNEXURE B &amp; C'!BD$3)</f>
        <v>441101</v>
      </c>
      <c r="B8718" s="2">
        <v>2260810</v>
      </c>
      <c r="C8718" s="2" t="s">
        <v>127</v>
      </c>
      <c r="D8718" s="20">
        <v>0</v>
      </c>
      <c r="E8718" s="20">
        <v>0</v>
      </c>
      <c r="F8718" s="38">
        <f>('ANNEXURE B &amp; C'!BD$151)</f>
        <v>0</v>
      </c>
      <c r="G8718" s="9" t="str">
        <f t="shared" si="272"/>
        <v/>
      </c>
      <c r="H8718" s="52" t="str">
        <f t="shared" si="273"/>
        <v/>
      </c>
    </row>
    <row r="8719" spans="1:8">
      <c r="A8719" s="48" t="str">
        <f>('ANNEXURE B &amp; C'!BD$3)</f>
        <v>441101</v>
      </c>
      <c r="B8719" s="3">
        <v>2269995</v>
      </c>
      <c r="C8719" s="3" t="s">
        <v>128</v>
      </c>
      <c r="D8719" s="39">
        <v>0</v>
      </c>
      <c r="E8719" s="39">
        <v>0</v>
      </c>
      <c r="F8719" s="39">
        <f>SUM(F8716:F8718)</f>
        <v>0</v>
      </c>
      <c r="G8719" s="9" t="str">
        <f t="shared" si="272"/>
        <v/>
      </c>
      <c r="H8719" s="52" t="str">
        <f t="shared" si="273"/>
        <v/>
      </c>
    </row>
    <row r="8720" spans="1:8">
      <c r="B8720" s="1"/>
      <c r="C8720" s="1"/>
      <c r="D8720" s="31"/>
      <c r="E8720" s="31"/>
      <c r="F8720" s="31"/>
      <c r="G8720" s="9" t="str">
        <f t="shared" si="272"/>
        <v/>
      </c>
      <c r="H8720" s="52" t="str">
        <f t="shared" si="273"/>
        <v/>
      </c>
    </row>
    <row r="8721" spans="1:8">
      <c r="A8721" s="48" t="str">
        <f>('ANNEXURE B &amp; C'!BD$3)</f>
        <v>441101</v>
      </c>
      <c r="B8721" s="1">
        <v>2270000</v>
      </c>
      <c r="C8721" s="1" t="s">
        <v>129</v>
      </c>
      <c r="D8721" s="31"/>
      <c r="E8721" s="31"/>
      <c r="F8721" s="31"/>
      <c r="G8721" s="9" t="str">
        <f t="shared" si="272"/>
        <v/>
      </c>
      <c r="H8721" s="52" t="str">
        <f t="shared" si="273"/>
        <v/>
      </c>
    </row>
    <row r="8722" spans="1:8">
      <c r="A8722" s="48" t="str">
        <f>('ANNEXURE B &amp; C'!BD$3)</f>
        <v>441101</v>
      </c>
      <c r="B8722" s="2">
        <v>2271701</v>
      </c>
      <c r="C8722" s="2" t="s">
        <v>130</v>
      </c>
      <c r="D8722" s="20">
        <v>0</v>
      </c>
      <c r="E8722" s="20">
        <v>0</v>
      </c>
      <c r="F8722" s="38">
        <f>('ANNEXURE B &amp; C'!BD$155)</f>
        <v>0</v>
      </c>
      <c r="G8722" s="9" t="str">
        <f t="shared" si="272"/>
        <v/>
      </c>
      <c r="H8722" s="52" t="str">
        <f t="shared" si="273"/>
        <v/>
      </c>
    </row>
    <row r="8723" spans="1:8">
      <c r="A8723" s="48" t="str">
        <f>('ANNEXURE B &amp; C'!BD$3)</f>
        <v>441101</v>
      </c>
      <c r="B8723" s="2">
        <v>2271702</v>
      </c>
      <c r="C8723" s="2" t="s">
        <v>131</v>
      </c>
      <c r="D8723" s="20">
        <v>0</v>
      </c>
      <c r="E8723" s="20">
        <v>0</v>
      </c>
      <c r="F8723" s="38">
        <f>('ANNEXURE B &amp; C'!BD$156)</f>
        <v>0</v>
      </c>
      <c r="G8723" s="9" t="str">
        <f t="shared" si="272"/>
        <v/>
      </c>
      <c r="H8723" s="52" t="str">
        <f t="shared" si="273"/>
        <v/>
      </c>
    </row>
    <row r="8724" spans="1:8">
      <c r="A8724" s="48" t="str">
        <f>('ANNEXURE B &amp; C'!BD$3)</f>
        <v>441101</v>
      </c>
      <c r="B8724" s="2">
        <v>2271703</v>
      </c>
      <c r="C8724" s="2" t="s">
        <v>132</v>
      </c>
      <c r="D8724" s="20">
        <v>0</v>
      </c>
      <c r="E8724" s="20">
        <v>0</v>
      </c>
      <c r="F8724" s="38">
        <f>('ANNEXURE B &amp; C'!BD$157)</f>
        <v>0</v>
      </c>
      <c r="G8724" s="9" t="str">
        <f t="shared" si="272"/>
        <v/>
      </c>
      <c r="H8724" s="52" t="str">
        <f t="shared" si="273"/>
        <v/>
      </c>
    </row>
    <row r="8725" spans="1:8">
      <c r="A8725" s="48" t="str">
        <f>('ANNEXURE B &amp; C'!BD$3)</f>
        <v>441101</v>
      </c>
      <c r="B8725" s="2">
        <v>2271704</v>
      </c>
      <c r="C8725" s="2" t="s">
        <v>133</v>
      </c>
      <c r="D8725" s="20">
        <v>0</v>
      </c>
      <c r="E8725" s="20">
        <v>0</v>
      </c>
      <c r="F8725" s="38">
        <f>('ANNEXURE B &amp; C'!BD$158)</f>
        <v>0</v>
      </c>
      <c r="G8725" s="9" t="str">
        <f t="shared" si="272"/>
        <v/>
      </c>
      <c r="H8725" s="52" t="str">
        <f t="shared" si="273"/>
        <v/>
      </c>
    </row>
    <row r="8726" spans="1:8">
      <c r="A8726" s="48" t="str">
        <f>('ANNEXURE B &amp; C'!BD$3)</f>
        <v>441101</v>
      </c>
      <c r="B8726" s="3">
        <v>2279995</v>
      </c>
      <c r="C8726" s="3" t="s">
        <v>134</v>
      </c>
      <c r="D8726" s="35">
        <v>0</v>
      </c>
      <c r="E8726" s="35">
        <v>0</v>
      </c>
      <c r="F8726" s="35">
        <f>SUM(F8722:F8725)</f>
        <v>0</v>
      </c>
      <c r="G8726" s="9" t="str">
        <f t="shared" si="272"/>
        <v/>
      </c>
      <c r="H8726" s="52" t="str">
        <f t="shared" si="273"/>
        <v/>
      </c>
    </row>
    <row r="8727" spans="1:8">
      <c r="B8727" s="1"/>
      <c r="C8727" s="1"/>
      <c r="D8727" s="31"/>
      <c r="E8727" s="31"/>
      <c r="F8727" s="31"/>
      <c r="G8727" s="9" t="str">
        <f t="shared" si="272"/>
        <v/>
      </c>
      <c r="H8727" s="52" t="str">
        <f t="shared" si="273"/>
        <v/>
      </c>
    </row>
    <row r="8728" spans="1:8">
      <c r="A8728" s="48" t="str">
        <f>('ANNEXURE B &amp; C'!BD$3)</f>
        <v>441101</v>
      </c>
      <c r="B8728" s="1">
        <v>2280000</v>
      </c>
      <c r="C8728" s="1" t="s">
        <v>135</v>
      </c>
      <c r="D8728" s="31"/>
      <c r="E8728" s="31"/>
      <c r="F8728" s="31"/>
      <c r="G8728" s="9" t="str">
        <f t="shared" si="272"/>
        <v/>
      </c>
      <c r="H8728" s="52" t="str">
        <f t="shared" si="273"/>
        <v/>
      </c>
    </row>
    <row r="8729" spans="1:8">
      <c r="A8729" s="48" t="str">
        <f>('ANNEXURE B &amp; C'!BD$3)</f>
        <v>441101</v>
      </c>
      <c r="B8729" s="2">
        <v>2280001</v>
      </c>
      <c r="C8729" s="2" t="s">
        <v>136</v>
      </c>
      <c r="D8729" s="20">
        <v>0</v>
      </c>
      <c r="E8729" s="20">
        <v>0</v>
      </c>
      <c r="F8729" s="38">
        <f>('ANNEXURE B &amp; C'!BD$162)</f>
        <v>0</v>
      </c>
      <c r="G8729" s="9" t="str">
        <f t="shared" si="272"/>
        <v/>
      </c>
      <c r="H8729" s="52" t="str">
        <f t="shared" si="273"/>
        <v/>
      </c>
    </row>
    <row r="8730" spans="1:8">
      <c r="A8730" s="48" t="str">
        <f>('ANNEXURE B &amp; C'!BD$3)</f>
        <v>441101</v>
      </c>
      <c r="B8730" s="2">
        <v>2280002</v>
      </c>
      <c r="C8730" s="2" t="s">
        <v>137</v>
      </c>
      <c r="D8730" s="20">
        <v>0</v>
      </c>
      <c r="E8730" s="20">
        <v>0</v>
      </c>
      <c r="F8730" s="38">
        <f>('ANNEXURE B &amp; C'!BD$163)</f>
        <v>0</v>
      </c>
      <c r="G8730" s="9" t="str">
        <f t="shared" si="272"/>
        <v/>
      </c>
      <c r="H8730" s="52" t="str">
        <f t="shared" si="273"/>
        <v/>
      </c>
    </row>
    <row r="8731" spans="1:8">
      <c r="A8731" s="48" t="str">
        <f>('ANNEXURE B &amp; C'!BD$3)</f>
        <v>441101</v>
      </c>
      <c r="B8731" s="3">
        <v>2289995</v>
      </c>
      <c r="C8731" s="3" t="s">
        <v>138</v>
      </c>
      <c r="D8731" s="39">
        <v>0</v>
      </c>
      <c r="E8731" s="39">
        <v>0</v>
      </c>
      <c r="F8731" s="39">
        <f>SUM(F8729:F8730)</f>
        <v>0</v>
      </c>
      <c r="G8731" s="9" t="str">
        <f t="shared" si="272"/>
        <v/>
      </c>
      <c r="H8731" s="52" t="str">
        <f t="shared" si="273"/>
        <v/>
      </c>
    </row>
    <row r="8732" spans="1:8">
      <c r="B8732" s="1"/>
      <c r="C8732" s="1"/>
      <c r="D8732" s="31"/>
      <c r="E8732" s="31"/>
      <c r="F8732" s="31"/>
      <c r="G8732" s="9" t="str">
        <f t="shared" si="272"/>
        <v/>
      </c>
      <c r="H8732" s="52" t="str">
        <f t="shared" si="273"/>
        <v/>
      </c>
    </row>
    <row r="8733" spans="1:8">
      <c r="A8733" s="48" t="str">
        <f>('ANNEXURE B &amp; C'!BD$3)</f>
        <v>441101</v>
      </c>
      <c r="B8733" s="1">
        <v>2300000</v>
      </c>
      <c r="C8733" s="1" t="s">
        <v>139</v>
      </c>
      <c r="D8733" s="31"/>
      <c r="E8733" s="31"/>
      <c r="F8733" s="31"/>
      <c r="G8733" s="9" t="str">
        <f t="shared" si="272"/>
        <v/>
      </c>
      <c r="H8733" s="52" t="str">
        <f t="shared" si="273"/>
        <v/>
      </c>
    </row>
    <row r="8734" spans="1:8">
      <c r="A8734" s="48" t="str">
        <f>('ANNEXURE B &amp; C'!BD$3)</f>
        <v>441101</v>
      </c>
      <c r="B8734" s="2">
        <v>2300001</v>
      </c>
      <c r="C8734" s="2" t="s">
        <v>140</v>
      </c>
      <c r="D8734" s="20">
        <v>0</v>
      </c>
      <c r="E8734" s="20">
        <v>0</v>
      </c>
      <c r="F8734" s="38">
        <f>('ANNEXURE B &amp; C'!BD$167)</f>
        <v>0</v>
      </c>
      <c r="G8734" s="9" t="str">
        <f t="shared" si="272"/>
        <v/>
      </c>
      <c r="H8734" s="52" t="str">
        <f t="shared" si="273"/>
        <v/>
      </c>
    </row>
    <row r="8735" spans="1:8">
      <c r="A8735" s="48" t="str">
        <f>('ANNEXURE B &amp; C'!BD$3)</f>
        <v>441101</v>
      </c>
      <c r="B8735" s="2">
        <v>2300002</v>
      </c>
      <c r="C8735" s="2" t="s">
        <v>141</v>
      </c>
      <c r="D8735" s="20">
        <v>0</v>
      </c>
      <c r="E8735" s="20">
        <v>0</v>
      </c>
      <c r="F8735" s="38">
        <f>('ANNEXURE B &amp; C'!BD$168)</f>
        <v>0</v>
      </c>
      <c r="G8735" s="9" t="str">
        <f t="shared" si="272"/>
        <v/>
      </c>
      <c r="H8735" s="52" t="str">
        <f t="shared" si="273"/>
        <v/>
      </c>
    </row>
    <row r="8736" spans="1:8">
      <c r="A8736" s="48" t="str">
        <f>('ANNEXURE B &amp; C'!BD$3)</f>
        <v>441101</v>
      </c>
      <c r="B8736" s="2">
        <v>2300003</v>
      </c>
      <c r="C8736" s="2" t="s">
        <v>142</v>
      </c>
      <c r="D8736" s="20">
        <v>0</v>
      </c>
      <c r="E8736" s="20">
        <v>0</v>
      </c>
      <c r="F8736" s="38">
        <f>('ANNEXURE B &amp; C'!BD$169)</f>
        <v>0</v>
      </c>
      <c r="G8736" s="9" t="str">
        <f t="shared" si="272"/>
        <v/>
      </c>
      <c r="H8736" s="52" t="str">
        <f t="shared" si="273"/>
        <v/>
      </c>
    </row>
    <row r="8737" spans="1:8">
      <c r="A8737" s="48" t="str">
        <f>('ANNEXURE B &amp; C'!BD$3)</f>
        <v>441101</v>
      </c>
      <c r="B8737" s="2">
        <v>2300204</v>
      </c>
      <c r="C8737" s="2" t="s">
        <v>143</v>
      </c>
      <c r="D8737" s="20">
        <v>0</v>
      </c>
      <c r="E8737" s="20">
        <v>0</v>
      </c>
      <c r="F8737" s="38">
        <f>('ANNEXURE B &amp; C'!BD$170)</f>
        <v>0</v>
      </c>
      <c r="G8737" s="9" t="str">
        <f t="shared" si="272"/>
        <v/>
      </c>
      <c r="H8737" s="52" t="str">
        <f t="shared" si="273"/>
        <v/>
      </c>
    </row>
    <row r="8738" spans="1:8">
      <c r="A8738" s="48" t="str">
        <f>('ANNEXURE B &amp; C'!BD$3)</f>
        <v>441101</v>
      </c>
      <c r="B8738" s="2">
        <v>2300800</v>
      </c>
      <c r="C8738" s="2" t="s">
        <v>144</v>
      </c>
      <c r="D8738" s="20">
        <v>0</v>
      </c>
      <c r="E8738" s="20">
        <v>0</v>
      </c>
      <c r="F8738" s="38">
        <f>('ANNEXURE B &amp; C'!BD$171)</f>
        <v>0</v>
      </c>
      <c r="G8738" s="9" t="str">
        <f t="shared" si="272"/>
        <v/>
      </c>
      <c r="H8738" s="52" t="str">
        <f t="shared" si="273"/>
        <v/>
      </c>
    </row>
    <row r="8739" spans="1:8">
      <c r="A8739" s="48" t="str">
        <f>('ANNEXURE B &amp; C'!BD$3)</f>
        <v>441101</v>
      </c>
      <c r="B8739" s="2">
        <v>2300801</v>
      </c>
      <c r="C8739" s="2" t="s">
        <v>145</v>
      </c>
      <c r="D8739" s="20">
        <v>-4947630</v>
      </c>
      <c r="E8739" s="20">
        <v>-2463306.9900000002</v>
      </c>
      <c r="F8739" s="38">
        <f>('ANNEXURE B &amp; C'!BD$172)</f>
        <v>-5022562</v>
      </c>
      <c r="G8739" s="9" t="str">
        <f t="shared" si="272"/>
        <v/>
      </c>
      <c r="H8739" s="52" t="str">
        <f t="shared" si="273"/>
        <v/>
      </c>
    </row>
    <row r="8740" spans="1:8">
      <c r="A8740" s="48" t="str">
        <f>('ANNEXURE B &amp; C'!BD$3)</f>
        <v>441101</v>
      </c>
      <c r="B8740" s="2">
        <v>2300803</v>
      </c>
      <c r="C8740" s="2" t="s">
        <v>146</v>
      </c>
      <c r="D8740" s="20">
        <v>0</v>
      </c>
      <c r="E8740" s="20">
        <v>0</v>
      </c>
      <c r="F8740" s="38">
        <f>('ANNEXURE B &amp; C'!BD$173)</f>
        <v>0</v>
      </c>
      <c r="G8740" s="9" t="str">
        <f t="shared" si="272"/>
        <v/>
      </c>
      <c r="H8740" s="52" t="str">
        <f t="shared" si="273"/>
        <v/>
      </c>
    </row>
    <row r="8741" spans="1:8">
      <c r="A8741" s="48" t="str">
        <f>('ANNEXURE B &amp; C'!BD$3)</f>
        <v>441101</v>
      </c>
      <c r="B8741" s="2">
        <v>2301503</v>
      </c>
      <c r="C8741" s="2" t="s">
        <v>147</v>
      </c>
      <c r="D8741" s="20">
        <v>0</v>
      </c>
      <c r="E8741" s="20">
        <v>0</v>
      </c>
      <c r="F8741" s="38">
        <f>('ANNEXURE B &amp; C'!BD$174)</f>
        <v>0</v>
      </c>
      <c r="G8741" s="9" t="str">
        <f t="shared" si="272"/>
        <v/>
      </c>
      <c r="H8741" s="52" t="str">
        <f t="shared" si="273"/>
        <v/>
      </c>
    </row>
    <row r="8742" spans="1:8">
      <c r="A8742" s="48" t="str">
        <f>('ANNEXURE B &amp; C'!BD$3)</f>
        <v>441101</v>
      </c>
      <c r="B8742" s="2">
        <v>2301802</v>
      </c>
      <c r="C8742" s="2" t="s">
        <v>148</v>
      </c>
      <c r="D8742" s="20">
        <v>0</v>
      </c>
      <c r="E8742" s="20">
        <v>0</v>
      </c>
      <c r="F8742" s="38">
        <f>('ANNEXURE B &amp; C'!BD$175)</f>
        <v>0</v>
      </c>
      <c r="G8742" s="9" t="str">
        <f t="shared" si="272"/>
        <v/>
      </c>
      <c r="H8742" s="52" t="str">
        <f t="shared" si="273"/>
        <v/>
      </c>
    </row>
    <row r="8743" spans="1:8">
      <c r="A8743" s="48" t="str">
        <f>('ANNEXURE B &amp; C'!BD$3)</f>
        <v>441101</v>
      </c>
      <c r="B8743" s="2">
        <v>2301803</v>
      </c>
      <c r="C8743" s="2" t="s">
        <v>149</v>
      </c>
      <c r="D8743" s="20">
        <v>0</v>
      </c>
      <c r="E8743" s="20">
        <v>0</v>
      </c>
      <c r="F8743" s="38">
        <f>('ANNEXURE B &amp; C'!BD$176)</f>
        <v>0</v>
      </c>
      <c r="G8743" s="9" t="str">
        <f t="shared" si="272"/>
        <v/>
      </c>
      <c r="H8743" s="52" t="str">
        <f t="shared" si="273"/>
        <v/>
      </c>
    </row>
    <row r="8744" spans="1:8">
      <c r="A8744" s="48" t="str">
        <f>('ANNEXURE B &amp; C'!BD$3)</f>
        <v>441101</v>
      </c>
      <c r="B8744" s="2">
        <v>2301900</v>
      </c>
      <c r="C8744" s="2" t="s">
        <v>150</v>
      </c>
      <c r="D8744" s="20">
        <v>0</v>
      </c>
      <c r="E8744" s="20">
        <v>0</v>
      </c>
      <c r="F8744" s="38">
        <f>('ANNEXURE B &amp; C'!BD$177)</f>
        <v>0</v>
      </c>
      <c r="G8744" s="9" t="str">
        <f t="shared" si="272"/>
        <v/>
      </c>
      <c r="H8744" s="52" t="str">
        <f t="shared" si="273"/>
        <v/>
      </c>
    </row>
    <row r="8745" spans="1:8">
      <c r="A8745" s="48" t="str">
        <f>('ANNEXURE B &amp; C'!BD$3)</f>
        <v>441101</v>
      </c>
      <c r="B8745" s="2">
        <v>2301901</v>
      </c>
      <c r="C8745" s="2" t="s">
        <v>151</v>
      </c>
      <c r="D8745" s="20">
        <v>0</v>
      </c>
      <c r="E8745" s="20">
        <v>0</v>
      </c>
      <c r="F8745" s="38">
        <f>('ANNEXURE B &amp; C'!BD$178)</f>
        <v>0</v>
      </c>
      <c r="G8745" s="9" t="str">
        <f t="shared" si="272"/>
        <v/>
      </c>
      <c r="H8745" s="52" t="str">
        <f t="shared" si="273"/>
        <v/>
      </c>
    </row>
    <row r="8746" spans="1:8">
      <c r="A8746" s="48" t="str">
        <f>('ANNEXURE B &amp; C'!BD$3)</f>
        <v>441101</v>
      </c>
      <c r="B8746" s="3">
        <v>2309995</v>
      </c>
      <c r="C8746" s="3" t="s">
        <v>152</v>
      </c>
      <c r="D8746" s="39">
        <v>-4947630</v>
      </c>
      <c r="E8746" s="39">
        <v>-2463306.9900000002</v>
      </c>
      <c r="F8746" s="39">
        <f>SUM(F8734:F8745)</f>
        <v>-5022562</v>
      </c>
      <c r="G8746" s="9" t="str">
        <f t="shared" si="272"/>
        <v/>
      </c>
      <c r="H8746" s="52" t="str">
        <f t="shared" si="273"/>
        <v/>
      </c>
    </row>
    <row r="8747" spans="1:8">
      <c r="B8747" s="1"/>
      <c r="C8747" s="1"/>
      <c r="D8747" s="31"/>
      <c r="E8747" s="31"/>
      <c r="F8747" s="31"/>
      <c r="G8747" s="9" t="str">
        <f t="shared" si="272"/>
        <v/>
      </c>
      <c r="H8747" s="52" t="str">
        <f t="shared" si="273"/>
        <v/>
      </c>
    </row>
    <row r="8748" spans="1:8" ht="15.75" thickBot="1">
      <c r="A8748" s="48" t="str">
        <f>('ANNEXURE B &amp; C'!BD$3)</f>
        <v>441101</v>
      </c>
      <c r="B8748" s="4">
        <v>2359997</v>
      </c>
      <c r="C8748" s="4" t="s">
        <v>153</v>
      </c>
      <c r="D8748" s="40">
        <v>-4947630</v>
      </c>
      <c r="E8748" s="40">
        <v>-2463306.9900000002</v>
      </c>
      <c r="F8748" s="40">
        <f>SUM(F8746+F8731+F8726+F8719+F8713+F8706)</f>
        <v>-5022562</v>
      </c>
      <c r="G8748" s="9" t="str">
        <f t="shared" si="272"/>
        <v/>
      </c>
      <c r="H8748" s="52" t="str">
        <f t="shared" si="273"/>
        <v/>
      </c>
    </row>
    <row r="8749" spans="1:8" ht="15.75" thickTop="1">
      <c r="B8749" s="1"/>
      <c r="C8749" s="1"/>
      <c r="D8749" s="31"/>
      <c r="E8749" s="31"/>
      <c r="F8749" s="31"/>
      <c r="G8749" s="9" t="str">
        <f t="shared" si="272"/>
        <v/>
      </c>
      <c r="H8749" s="52" t="str">
        <f t="shared" si="273"/>
        <v/>
      </c>
    </row>
    <row r="8750" spans="1:8" ht="15.75" thickBot="1">
      <c r="A8750" s="48" t="str">
        <f>('ANNEXURE B &amp; C'!BD$3)</f>
        <v>441101</v>
      </c>
      <c r="B8750" s="5">
        <v>2379995</v>
      </c>
      <c r="C8750" s="5" t="s">
        <v>154</v>
      </c>
      <c r="D8750" s="41">
        <v>-4947630</v>
      </c>
      <c r="E8750" s="41">
        <v>-2463306.9900000002</v>
      </c>
      <c r="F8750" s="41">
        <f>SUM(F8748)</f>
        <v>-5022562</v>
      </c>
      <c r="G8750" s="9" t="str">
        <f t="shared" si="272"/>
        <v/>
      </c>
      <c r="H8750" s="52" t="str">
        <f t="shared" si="273"/>
        <v/>
      </c>
    </row>
    <row r="8751" spans="1:8">
      <c r="B8751" s="1"/>
      <c r="C8751" s="1"/>
      <c r="D8751" s="31"/>
      <c r="E8751" s="31"/>
      <c r="F8751" s="31"/>
      <c r="G8751" s="9" t="str">
        <f t="shared" si="272"/>
        <v/>
      </c>
      <c r="H8751" s="52" t="str">
        <f t="shared" si="273"/>
        <v/>
      </c>
    </row>
    <row r="8752" spans="1:8" ht="15.75" thickBot="1">
      <c r="A8752" s="48" t="str">
        <f>('ANNEXURE B &amp; C'!BD$3)</f>
        <v>441101</v>
      </c>
      <c r="B8752" s="5">
        <v>2459998</v>
      </c>
      <c r="C8752" s="5" t="s">
        <v>155</v>
      </c>
      <c r="D8752" s="41">
        <v>-4947630</v>
      </c>
      <c r="E8752" s="41">
        <v>-2463306.9900000002</v>
      </c>
      <c r="F8752" s="41">
        <f>SUM(F8750)</f>
        <v>-5022562</v>
      </c>
      <c r="G8752" s="9" t="str">
        <f t="shared" si="272"/>
        <v/>
      </c>
      <c r="H8752" s="52" t="str">
        <f t="shared" si="273"/>
        <v/>
      </c>
    </row>
    <row r="8753" spans="1:8">
      <c r="B8753" s="1"/>
      <c r="C8753" s="1"/>
      <c r="D8753" s="31"/>
      <c r="E8753" s="31"/>
      <c r="F8753" s="31"/>
      <c r="G8753" s="9" t="str">
        <f t="shared" si="272"/>
        <v/>
      </c>
      <c r="H8753" s="52" t="str">
        <f t="shared" si="273"/>
        <v/>
      </c>
    </row>
    <row r="8754" spans="1:8">
      <c r="A8754" s="48" t="str">
        <f>('ANNEXURE B &amp; C'!BD$3)</f>
        <v>441101</v>
      </c>
      <c r="B8754" s="1">
        <v>3010000</v>
      </c>
      <c r="C8754" s="1" t="s">
        <v>156</v>
      </c>
      <c r="D8754" s="31"/>
      <c r="E8754" s="31"/>
      <c r="F8754" s="31"/>
      <c r="G8754" s="9" t="str">
        <f t="shared" si="272"/>
        <v/>
      </c>
      <c r="H8754" s="52" t="str">
        <f t="shared" si="273"/>
        <v/>
      </c>
    </row>
    <row r="8755" spans="1:8">
      <c r="A8755" s="48" t="str">
        <f>('ANNEXURE B &amp; C'!BD$3)</f>
        <v>441101</v>
      </c>
      <c r="B8755" s="2">
        <v>3010001</v>
      </c>
      <c r="C8755" s="2" t="s">
        <v>112</v>
      </c>
      <c r="D8755" s="38">
        <v>4947629</v>
      </c>
      <c r="E8755" s="38">
        <v>2462403.39</v>
      </c>
      <c r="F8755" s="38">
        <f>('ANNEXURE B &amp; C'!BD$188)</f>
        <v>5022562</v>
      </c>
      <c r="G8755" s="9" t="str">
        <f t="shared" si="272"/>
        <v/>
      </c>
      <c r="H8755" s="52">
        <f t="shared" si="273"/>
        <v>1.5145234212185272E-2</v>
      </c>
    </row>
    <row r="8756" spans="1:8">
      <c r="A8756" s="48" t="str">
        <f>('ANNEXURE B &amp; C'!BD$3)</f>
        <v>441101</v>
      </c>
      <c r="B8756" s="2">
        <v>3010002</v>
      </c>
      <c r="C8756" s="2" t="s">
        <v>155</v>
      </c>
      <c r="D8756" s="38">
        <v>-4947630</v>
      </c>
      <c r="E8756" s="38">
        <v>-2463306.9900000002</v>
      </c>
      <c r="F8756" s="38">
        <f>('ANNEXURE B &amp; C'!BD$189)</f>
        <v>-5022562</v>
      </c>
      <c r="G8756" s="9" t="str">
        <f t="shared" si="272"/>
        <v/>
      </c>
      <c r="H8756" s="52" t="str">
        <f t="shared" si="273"/>
        <v/>
      </c>
    </row>
    <row r="8757" spans="1:8">
      <c r="A8757" s="48" t="str">
        <f>('ANNEXURE B &amp; C'!BD$3)</f>
        <v>441101</v>
      </c>
      <c r="B8757" s="2"/>
      <c r="C8757" s="1" t="s">
        <v>338</v>
      </c>
      <c r="D8757" s="39"/>
      <c r="E8757" s="39"/>
      <c r="F8757" s="39">
        <f>('ANNEXURE B &amp; C'!BD$190)</f>
        <v>0</v>
      </c>
      <c r="G8757" s="9" t="str">
        <f t="shared" si="272"/>
        <v/>
      </c>
      <c r="H8757" s="52" t="str">
        <f t="shared" si="273"/>
        <v/>
      </c>
    </row>
    <row r="8758" spans="1:8" ht="15.75" thickBot="1">
      <c r="A8758" s="48" t="str">
        <f>('ANNEXURE B &amp; C'!BD$3)</f>
        <v>441101</v>
      </c>
      <c r="B8758" s="5">
        <v>3019995</v>
      </c>
      <c r="C8758" s="5" t="s">
        <v>339</v>
      </c>
      <c r="D8758" s="37">
        <v>-1</v>
      </c>
      <c r="E8758" s="37">
        <v>-903.60000000009313</v>
      </c>
      <c r="F8758" s="37">
        <f>('ANNEXURE B &amp; C'!BD$191)</f>
        <v>0</v>
      </c>
      <c r="G8758" s="9" t="str">
        <f t="shared" si="272"/>
        <v/>
      </c>
      <c r="H8758" s="52" t="str">
        <f t="shared" si="273"/>
        <v/>
      </c>
    </row>
    <row r="8759" spans="1:8">
      <c r="B8759" s="1"/>
      <c r="C8759" s="1"/>
      <c r="D8759" s="31"/>
      <c r="E8759" s="31"/>
      <c r="F8759" s="31"/>
      <c r="G8759" s="9" t="str">
        <f t="shared" si="272"/>
        <v/>
      </c>
      <c r="H8759" s="52" t="str">
        <f t="shared" si="273"/>
        <v/>
      </c>
    </row>
    <row r="8760" spans="1:8">
      <c r="A8760" s="48" t="str">
        <f>('ANNEXURE B &amp; C'!BD$3)</f>
        <v>441101</v>
      </c>
      <c r="B8760" s="1">
        <v>4030000</v>
      </c>
      <c r="C8760" s="1" t="s">
        <v>157</v>
      </c>
      <c r="D8760" s="31"/>
      <c r="E8760" s="31"/>
      <c r="F8760" s="31"/>
      <c r="G8760" s="9" t="str">
        <f t="shared" si="272"/>
        <v/>
      </c>
      <c r="H8760" s="52" t="str">
        <f t="shared" si="273"/>
        <v/>
      </c>
    </row>
    <row r="8761" spans="1:8">
      <c r="A8761" s="48" t="str">
        <f>('ANNEXURE B &amp; C'!BD$3)</f>
        <v>441101</v>
      </c>
      <c r="B8761" s="2">
        <v>4030001</v>
      </c>
      <c r="C8761" s="2" t="s">
        <v>158</v>
      </c>
      <c r="D8761" s="20">
        <v>0</v>
      </c>
      <c r="E8761" s="20">
        <v>0</v>
      </c>
      <c r="F8761" s="38">
        <f>('ANNEXURE B &amp; C'!BD$194)</f>
        <v>0</v>
      </c>
      <c r="G8761" s="9" t="str">
        <f t="shared" si="272"/>
        <v/>
      </c>
      <c r="H8761" s="52" t="str">
        <f t="shared" si="273"/>
        <v/>
      </c>
    </row>
    <row r="8762" spans="1:8">
      <c r="A8762" s="48" t="str">
        <f>('ANNEXURE B &amp; C'!BD$3)</f>
        <v>441101</v>
      </c>
      <c r="B8762" s="2">
        <v>4030002</v>
      </c>
      <c r="C8762" s="2" t="s">
        <v>159</v>
      </c>
      <c r="D8762" s="20">
        <v>0</v>
      </c>
      <c r="E8762" s="20">
        <v>0</v>
      </c>
      <c r="F8762" s="38">
        <f>('ANNEXURE B &amp; C'!BD$195)</f>
        <v>0</v>
      </c>
      <c r="G8762" s="9" t="str">
        <f t="shared" si="272"/>
        <v/>
      </c>
      <c r="H8762" s="52" t="str">
        <f t="shared" si="273"/>
        <v/>
      </c>
    </row>
    <row r="8763" spans="1:8">
      <c r="A8763" s="48" t="str">
        <f>('ANNEXURE B &amp; C'!BD$3)</f>
        <v>441101</v>
      </c>
      <c r="B8763" s="2">
        <v>4030003</v>
      </c>
      <c r="C8763" s="2" t="s">
        <v>160</v>
      </c>
      <c r="D8763" s="20">
        <v>0</v>
      </c>
      <c r="E8763" s="20">
        <v>0</v>
      </c>
      <c r="F8763" s="38">
        <f>('ANNEXURE B &amp; C'!BD$196)</f>
        <v>0</v>
      </c>
      <c r="G8763" s="9" t="str">
        <f t="shared" si="272"/>
        <v/>
      </c>
      <c r="H8763" s="52" t="str">
        <f t="shared" si="273"/>
        <v/>
      </c>
    </row>
    <row r="8764" spans="1:8">
      <c r="A8764" s="48" t="str">
        <f>('ANNEXURE B &amp; C'!BD$3)</f>
        <v>441101</v>
      </c>
      <c r="B8764" s="2">
        <v>4030004</v>
      </c>
      <c r="C8764" s="2" t="s">
        <v>161</v>
      </c>
      <c r="D8764" s="20">
        <v>0</v>
      </c>
      <c r="E8764" s="20">
        <v>0</v>
      </c>
      <c r="F8764" s="38">
        <f>('ANNEXURE B &amp; C'!BD$197)</f>
        <v>0</v>
      </c>
      <c r="G8764" s="9" t="str">
        <f t="shared" si="272"/>
        <v/>
      </c>
      <c r="H8764" s="52" t="str">
        <f t="shared" si="273"/>
        <v/>
      </c>
    </row>
    <row r="8765" spans="1:8">
      <c r="A8765" s="48" t="str">
        <f>('ANNEXURE B &amp; C'!BD$3)</f>
        <v>441101</v>
      </c>
      <c r="B8765" s="2">
        <v>4030005</v>
      </c>
      <c r="C8765" s="2" t="s">
        <v>162</v>
      </c>
      <c r="D8765" s="20">
        <v>0</v>
      </c>
      <c r="E8765" s="20">
        <v>0</v>
      </c>
      <c r="F8765" s="38">
        <f>('ANNEXURE B &amp; C'!BD$198)</f>
        <v>0</v>
      </c>
      <c r="G8765" s="9" t="str">
        <f t="shared" si="272"/>
        <v/>
      </c>
      <c r="H8765" s="52" t="str">
        <f t="shared" si="273"/>
        <v/>
      </c>
    </row>
    <row r="8766" spans="1:8" ht="15.75" thickBot="1">
      <c r="A8766" s="48" t="str">
        <f>('ANNEXURE B &amp; C'!BD$3)</f>
        <v>441101</v>
      </c>
      <c r="B8766" s="3">
        <v>4039995</v>
      </c>
      <c r="C8766" s="3" t="s">
        <v>163</v>
      </c>
      <c r="D8766" s="42">
        <v>0</v>
      </c>
      <c r="E8766" s="36">
        <v>0</v>
      </c>
      <c r="F8766" s="43">
        <f>SUM(F8761:F8765)</f>
        <v>0</v>
      </c>
      <c r="G8766" s="9" t="str">
        <f t="shared" si="272"/>
        <v/>
      </c>
      <c r="H8766" s="52" t="str">
        <f t="shared" si="273"/>
        <v/>
      </c>
    </row>
    <row r="8767" spans="1:8" ht="15.75" thickTop="1">
      <c r="B8767" s="2"/>
      <c r="C8767" s="2"/>
      <c r="D8767" s="32"/>
      <c r="E8767" s="32"/>
      <c r="G8767" s="9" t="str">
        <f t="shared" si="272"/>
        <v/>
      </c>
      <c r="H8767" s="52" t="str">
        <f t="shared" si="273"/>
        <v/>
      </c>
    </row>
    <row r="8768" spans="1:8">
      <c r="A8768" s="48" t="str">
        <f>('ANNEXURE B &amp; C'!BD$3)</f>
        <v>441101</v>
      </c>
      <c r="B8768" s="1">
        <v>4030000</v>
      </c>
      <c r="C8768" s="1" t="s">
        <v>164</v>
      </c>
      <c r="D8768" s="31"/>
      <c r="E8768" s="31"/>
      <c r="F8768" s="31"/>
      <c r="G8768" s="9" t="str">
        <f t="shared" si="272"/>
        <v/>
      </c>
      <c r="H8768" s="52" t="str">
        <f t="shared" si="273"/>
        <v/>
      </c>
    </row>
    <row r="8769" spans="1:8">
      <c r="A8769" s="48" t="str">
        <f>('ANNEXURE B &amp; C'!BD$3)</f>
        <v>441101</v>
      </c>
      <c r="B8769" s="2">
        <v>4031001</v>
      </c>
      <c r="C8769" s="2" t="s">
        <v>158</v>
      </c>
      <c r="D8769" s="20">
        <v>0</v>
      </c>
      <c r="E8769" s="20">
        <v>0</v>
      </c>
      <c r="F8769" s="38">
        <f>('ANNEXURE B &amp; C'!BD$202)</f>
        <v>0</v>
      </c>
      <c r="G8769" s="9" t="str">
        <f t="shared" si="272"/>
        <v/>
      </c>
      <c r="H8769" s="52" t="str">
        <f t="shared" si="273"/>
        <v/>
      </c>
    </row>
    <row r="8770" spans="1:8">
      <c r="A8770" s="48" t="str">
        <f>('ANNEXURE B &amp; C'!BD$3)</f>
        <v>441101</v>
      </c>
      <c r="B8770" s="2">
        <v>4031002</v>
      </c>
      <c r="C8770" s="2" t="s">
        <v>159</v>
      </c>
      <c r="D8770" s="20">
        <v>0</v>
      </c>
      <c r="E8770" s="20">
        <v>0</v>
      </c>
      <c r="F8770" s="38">
        <f>('ANNEXURE B &amp; C'!BD$203)</f>
        <v>0</v>
      </c>
      <c r="G8770" s="9" t="str">
        <f t="shared" si="272"/>
        <v/>
      </c>
      <c r="H8770" s="52" t="str">
        <f t="shared" si="273"/>
        <v/>
      </c>
    </row>
    <row r="8771" spans="1:8">
      <c r="A8771" s="48" t="str">
        <f>('ANNEXURE B &amp; C'!BD$3)</f>
        <v>441101</v>
      </c>
      <c r="B8771" s="2">
        <v>4031003</v>
      </c>
      <c r="C8771" s="2" t="s">
        <v>160</v>
      </c>
      <c r="D8771" s="20">
        <v>0</v>
      </c>
      <c r="E8771" s="20">
        <v>0</v>
      </c>
      <c r="F8771" s="38">
        <f>('ANNEXURE B &amp; C'!BD$204)</f>
        <v>0</v>
      </c>
      <c r="G8771" s="9" t="str">
        <f t="shared" si="272"/>
        <v/>
      </c>
      <c r="H8771" s="52" t="str">
        <f t="shared" si="273"/>
        <v/>
      </c>
    </row>
    <row r="8772" spans="1:8">
      <c r="A8772" s="48" t="str">
        <f>('ANNEXURE B &amp; C'!BD$3)</f>
        <v>441101</v>
      </c>
      <c r="B8772" s="2">
        <v>4031004</v>
      </c>
      <c r="C8772" s="2" t="s">
        <v>161</v>
      </c>
      <c r="D8772" s="20">
        <v>0</v>
      </c>
      <c r="E8772" s="20">
        <v>0</v>
      </c>
      <c r="F8772" s="38">
        <f>('ANNEXURE B &amp; C'!BD$205)</f>
        <v>0</v>
      </c>
      <c r="G8772" s="9" t="str">
        <f t="shared" si="272"/>
        <v/>
      </c>
      <c r="H8772" s="52" t="str">
        <f t="shared" si="273"/>
        <v/>
      </c>
    </row>
    <row r="8773" spans="1:8">
      <c r="A8773" s="48" t="str">
        <f>('ANNEXURE B &amp; C'!BD$3)</f>
        <v>441101</v>
      </c>
      <c r="B8773" s="2">
        <v>4031005</v>
      </c>
      <c r="C8773" s="2" t="s">
        <v>162</v>
      </c>
      <c r="D8773" s="20">
        <v>0</v>
      </c>
      <c r="E8773" s="20">
        <v>0</v>
      </c>
      <c r="F8773" s="38">
        <f>('ANNEXURE B &amp; C'!BD$206)</f>
        <v>0</v>
      </c>
      <c r="G8773" s="9" t="str">
        <f t="shared" si="272"/>
        <v/>
      </c>
      <c r="H8773" s="52" t="str">
        <f t="shared" si="273"/>
        <v/>
      </c>
    </row>
    <row r="8774" spans="1:8">
      <c r="A8774" s="48" t="str">
        <f>('ANNEXURE B &amp; C'!BD$3)</f>
        <v>441101</v>
      </c>
      <c r="B8774" s="3">
        <v>4039995</v>
      </c>
      <c r="C8774" s="3" t="s">
        <v>165</v>
      </c>
      <c r="D8774" s="39">
        <v>0</v>
      </c>
      <c r="E8774" s="39">
        <v>0</v>
      </c>
      <c r="F8774" s="39">
        <f>SUM(F8769:F8773)</f>
        <v>0</v>
      </c>
      <c r="G8774" s="9" t="str">
        <f t="shared" si="272"/>
        <v/>
      </c>
      <c r="H8774" s="52" t="str">
        <f t="shared" si="273"/>
        <v/>
      </c>
    </row>
    <row r="8775" spans="1:8">
      <c r="B8775" s="2"/>
      <c r="C8775" s="2"/>
      <c r="D8775" s="32"/>
      <c r="E8775" s="32"/>
      <c r="G8775" s="9" t="str">
        <f t="shared" si="272"/>
        <v/>
      </c>
      <c r="H8775" s="52" t="str">
        <f t="shared" si="273"/>
        <v/>
      </c>
    </row>
    <row r="8776" spans="1:8" ht="15.75" thickBot="1">
      <c r="A8776" s="48" t="str">
        <f>('ANNEXURE B &amp; C'!BD$3)</f>
        <v>441101</v>
      </c>
      <c r="B8776" s="5">
        <v>4039995</v>
      </c>
      <c r="C8776" s="5" t="s">
        <v>166</v>
      </c>
      <c r="D8776" s="41">
        <v>0</v>
      </c>
      <c r="E8776" s="41">
        <v>0</v>
      </c>
      <c r="F8776" s="41">
        <f>SUM(F8774+F8766)</f>
        <v>0</v>
      </c>
      <c r="G8776" s="9" t="str">
        <f t="shared" si="272"/>
        <v/>
      </c>
      <c r="H8776" s="52" t="str">
        <f t="shared" si="273"/>
        <v/>
      </c>
    </row>
    <row r="8777" spans="1:8">
      <c r="G8777" s="9" t="str">
        <f t="shared" si="272"/>
        <v/>
      </c>
      <c r="H8777" s="52" t="str">
        <f t="shared" si="273"/>
        <v/>
      </c>
    </row>
    <row r="8778" spans="1:8">
      <c r="A8778" s="48" t="str">
        <f>('ANNEXURE B &amp; C'!BE$3)</f>
        <v>441102</v>
      </c>
      <c r="B8778" s="1">
        <v>1000000</v>
      </c>
      <c r="C8778" s="1" t="s">
        <v>0</v>
      </c>
      <c r="D8778" s="31"/>
      <c r="E8778" s="31"/>
      <c r="G8778" s="9" t="str">
        <f t="shared" ref="G8778:G8841" si="274">IF(E8778&lt;0.01,"",IF(E8778&gt;F8778,"BUDGET ERROR - INSUFICIENT",""))</f>
        <v/>
      </c>
      <c r="H8778" s="52" t="str">
        <f t="shared" ref="H8778:H8841" si="275">IF(F8778&lt;0.1,"",IF(D8778=0,"NO ORIGINAL BUDGET",(F8778-D8778)/D8778))</f>
        <v/>
      </c>
    </row>
    <row r="8779" spans="1:8">
      <c r="B8779" s="1"/>
      <c r="C8779" s="1"/>
      <c r="D8779" s="31"/>
      <c r="E8779" s="31"/>
      <c r="G8779" s="9" t="str">
        <f t="shared" si="274"/>
        <v/>
      </c>
      <c r="H8779" s="52" t="str">
        <f t="shared" si="275"/>
        <v/>
      </c>
    </row>
    <row r="8780" spans="1:8">
      <c r="A8780" s="48" t="str">
        <f>('ANNEXURE B &amp; C'!BE$3)</f>
        <v>441102</v>
      </c>
      <c r="B8780" s="1">
        <v>1020000</v>
      </c>
      <c r="C8780" s="1" t="s">
        <v>2</v>
      </c>
      <c r="D8780" s="31"/>
      <c r="E8780" s="31"/>
      <c r="F8780" s="31"/>
      <c r="G8780" s="9" t="str">
        <f t="shared" si="274"/>
        <v/>
      </c>
      <c r="H8780" s="52" t="str">
        <f t="shared" si="275"/>
        <v/>
      </c>
    </row>
    <row r="8781" spans="1:8">
      <c r="A8781" s="48" t="str">
        <f>('ANNEXURE B &amp; C'!BE$3)</f>
        <v>441102</v>
      </c>
      <c r="B8781" s="2">
        <v>1020001</v>
      </c>
      <c r="C8781" s="2" t="s">
        <v>3</v>
      </c>
      <c r="D8781" s="20">
        <v>0</v>
      </c>
      <c r="E8781" s="20">
        <v>0</v>
      </c>
      <c r="F8781" s="38">
        <f>('ANNEXURE B &amp; C'!BE$10)</f>
        <v>0</v>
      </c>
      <c r="G8781" s="9" t="str">
        <f t="shared" si="274"/>
        <v/>
      </c>
      <c r="H8781" s="52" t="str">
        <f t="shared" si="275"/>
        <v/>
      </c>
    </row>
    <row r="8782" spans="1:8">
      <c r="A8782" s="48" t="str">
        <f>('ANNEXURE B &amp; C'!BE$3)</f>
        <v>441102</v>
      </c>
      <c r="B8782" s="2">
        <v>1020002</v>
      </c>
      <c r="C8782" s="2" t="s">
        <v>4</v>
      </c>
      <c r="D8782" s="20">
        <v>0</v>
      </c>
      <c r="E8782" s="20">
        <v>0</v>
      </c>
      <c r="F8782" s="38">
        <f>('ANNEXURE B &amp; C'!BE$11)</f>
        <v>0</v>
      </c>
      <c r="G8782" s="9" t="str">
        <f t="shared" si="274"/>
        <v/>
      </c>
      <c r="H8782" s="52" t="str">
        <f t="shared" si="275"/>
        <v/>
      </c>
    </row>
    <row r="8783" spans="1:8">
      <c r="A8783" s="48" t="str">
        <f>('ANNEXURE B &amp; C'!BE$3)</f>
        <v>441102</v>
      </c>
      <c r="B8783" s="2">
        <v>1020004</v>
      </c>
      <c r="C8783" s="2" t="s">
        <v>5</v>
      </c>
      <c r="D8783" s="20">
        <v>0</v>
      </c>
      <c r="E8783" s="20">
        <v>0</v>
      </c>
      <c r="F8783" s="38">
        <f>('ANNEXURE B &amp; C'!BE$12)</f>
        <v>0</v>
      </c>
      <c r="G8783" s="9" t="str">
        <f t="shared" si="274"/>
        <v/>
      </c>
      <c r="H8783" s="52" t="str">
        <f t="shared" si="275"/>
        <v/>
      </c>
    </row>
    <row r="8784" spans="1:8">
      <c r="A8784" s="48" t="str">
        <f>('ANNEXURE B &amp; C'!BE$3)</f>
        <v>441102</v>
      </c>
      <c r="B8784" s="2">
        <v>1020005</v>
      </c>
      <c r="C8784" s="2" t="s">
        <v>6</v>
      </c>
      <c r="D8784" s="20">
        <v>0</v>
      </c>
      <c r="E8784" s="20">
        <v>0</v>
      </c>
      <c r="F8784" s="38">
        <f>('ANNEXURE B &amp; C'!BE$13)</f>
        <v>0</v>
      </c>
      <c r="G8784" s="9" t="str">
        <f t="shared" si="274"/>
        <v/>
      </c>
      <c r="H8784" s="52" t="str">
        <f t="shared" si="275"/>
        <v/>
      </c>
    </row>
    <row r="8785" spans="1:8">
      <c r="A8785" s="48" t="str">
        <f>('ANNEXURE B &amp; C'!BE$3)</f>
        <v>441102</v>
      </c>
      <c r="B8785" s="2">
        <v>1020006</v>
      </c>
      <c r="C8785" s="2" t="s">
        <v>7</v>
      </c>
      <c r="D8785" s="20">
        <v>0</v>
      </c>
      <c r="E8785" s="20">
        <v>0</v>
      </c>
      <c r="F8785" s="38">
        <f>('ANNEXURE B &amp; C'!BE$14)</f>
        <v>0</v>
      </c>
      <c r="G8785" s="9" t="str">
        <f t="shared" si="274"/>
        <v/>
      </c>
      <c r="H8785" s="52" t="str">
        <f t="shared" si="275"/>
        <v/>
      </c>
    </row>
    <row r="8786" spans="1:8">
      <c r="A8786" s="48" t="str">
        <f>('ANNEXURE B &amp; C'!BE$3)</f>
        <v>441102</v>
      </c>
      <c r="B8786" s="2">
        <v>1020007</v>
      </c>
      <c r="C8786" s="2" t="s">
        <v>8</v>
      </c>
      <c r="D8786" s="20">
        <v>0</v>
      </c>
      <c r="E8786" s="20">
        <v>0</v>
      </c>
      <c r="F8786" s="38">
        <f>('ANNEXURE B &amp; C'!BE$15)</f>
        <v>0</v>
      </c>
      <c r="G8786" s="9" t="str">
        <f t="shared" si="274"/>
        <v/>
      </c>
      <c r="H8786" s="52" t="str">
        <f t="shared" si="275"/>
        <v/>
      </c>
    </row>
    <row r="8787" spans="1:8">
      <c r="A8787" s="48" t="str">
        <f>('ANNEXURE B &amp; C'!BE$3)</f>
        <v>441102</v>
      </c>
      <c r="B8787" s="2">
        <v>1020009</v>
      </c>
      <c r="C8787" s="2" t="s">
        <v>9</v>
      </c>
      <c r="D8787" s="20">
        <v>0</v>
      </c>
      <c r="E8787" s="20">
        <v>0</v>
      </c>
      <c r="F8787" s="38">
        <f>('ANNEXURE B &amp; C'!BE$16)</f>
        <v>0</v>
      </c>
      <c r="G8787" s="9" t="str">
        <f t="shared" si="274"/>
        <v/>
      </c>
      <c r="H8787" s="52" t="str">
        <f t="shared" si="275"/>
        <v/>
      </c>
    </row>
    <row r="8788" spans="1:8">
      <c r="A8788" s="48" t="str">
        <f>('ANNEXURE B &amp; C'!BE$3)</f>
        <v>441102</v>
      </c>
      <c r="B8788" s="2">
        <v>1020010</v>
      </c>
      <c r="C8788" s="2" t="s">
        <v>10</v>
      </c>
      <c r="D8788" s="20">
        <v>0</v>
      </c>
      <c r="E8788" s="20">
        <v>0</v>
      </c>
      <c r="F8788" s="38">
        <f>('ANNEXURE B &amp; C'!BE$17)</f>
        <v>0</v>
      </c>
      <c r="G8788" s="9" t="str">
        <f t="shared" si="274"/>
        <v/>
      </c>
      <c r="H8788" s="52" t="str">
        <f t="shared" si="275"/>
        <v/>
      </c>
    </row>
    <row r="8789" spans="1:8">
      <c r="A8789" s="48" t="str">
        <f>('ANNEXURE B &amp; C'!BE$3)</f>
        <v>441102</v>
      </c>
      <c r="B8789" s="2">
        <v>1020011</v>
      </c>
      <c r="C8789" s="2" t="s">
        <v>11</v>
      </c>
      <c r="D8789" s="20">
        <v>0</v>
      </c>
      <c r="E8789" s="20">
        <v>0</v>
      </c>
      <c r="F8789" s="38">
        <f>('ANNEXURE B &amp; C'!BE$18)</f>
        <v>0</v>
      </c>
      <c r="G8789" s="9" t="str">
        <f t="shared" si="274"/>
        <v/>
      </c>
      <c r="H8789" s="52" t="str">
        <f t="shared" si="275"/>
        <v/>
      </c>
    </row>
    <row r="8790" spans="1:8">
      <c r="A8790" s="48" t="str">
        <f>('ANNEXURE B &amp; C'!BE$3)</f>
        <v>441102</v>
      </c>
      <c r="B8790" s="2">
        <v>1020012</v>
      </c>
      <c r="C8790" s="2" t="s">
        <v>12</v>
      </c>
      <c r="D8790" s="20">
        <v>0</v>
      </c>
      <c r="E8790" s="20">
        <v>0</v>
      </c>
      <c r="F8790" s="38">
        <f>('ANNEXURE B &amp; C'!BE$19)</f>
        <v>0</v>
      </c>
      <c r="G8790" s="9" t="str">
        <f t="shared" si="274"/>
        <v/>
      </c>
      <c r="H8790" s="52" t="str">
        <f t="shared" si="275"/>
        <v/>
      </c>
    </row>
    <row r="8791" spans="1:8">
      <c r="A8791" s="48" t="str">
        <f>('ANNEXURE B &amp; C'!BE$3)</f>
        <v>441102</v>
      </c>
      <c r="B8791" s="2">
        <v>1020013</v>
      </c>
      <c r="C8791" s="2" t="s">
        <v>13</v>
      </c>
      <c r="D8791" s="20">
        <v>0</v>
      </c>
      <c r="E8791" s="20">
        <v>0</v>
      </c>
      <c r="F8791" s="38">
        <f>('ANNEXURE B &amp; C'!BE$20)</f>
        <v>0</v>
      </c>
      <c r="G8791" s="9" t="str">
        <f t="shared" si="274"/>
        <v/>
      </c>
      <c r="H8791" s="52" t="str">
        <f t="shared" si="275"/>
        <v/>
      </c>
    </row>
    <row r="8792" spans="1:8">
      <c r="A8792" s="48" t="str">
        <f>('ANNEXURE B &amp; C'!BE$3)</f>
        <v>441102</v>
      </c>
      <c r="B8792" s="2">
        <v>1020014</v>
      </c>
      <c r="C8792" s="2" t="s">
        <v>14</v>
      </c>
      <c r="D8792" s="20">
        <v>0</v>
      </c>
      <c r="E8792" s="20">
        <v>0</v>
      </c>
      <c r="F8792" s="38">
        <f>('ANNEXURE B &amp; C'!BE$21)</f>
        <v>0</v>
      </c>
      <c r="G8792" s="9" t="str">
        <f t="shared" si="274"/>
        <v/>
      </c>
      <c r="H8792" s="52" t="str">
        <f t="shared" si="275"/>
        <v/>
      </c>
    </row>
    <row r="8793" spans="1:8" ht="15.75" thickBot="1">
      <c r="A8793" s="48" t="str">
        <f>('ANNEXURE B &amp; C'!BE$3)</f>
        <v>441102</v>
      </c>
      <c r="B8793" s="3">
        <v>1029990</v>
      </c>
      <c r="C8793" s="3" t="s">
        <v>15</v>
      </c>
      <c r="D8793" s="41">
        <v>0</v>
      </c>
      <c r="E8793" s="41">
        <v>0</v>
      </c>
      <c r="F8793" s="41">
        <f>SUM(F8781:F8792)</f>
        <v>0</v>
      </c>
      <c r="G8793" s="9" t="str">
        <f t="shared" si="274"/>
        <v/>
      </c>
      <c r="H8793" s="52" t="str">
        <f t="shared" si="275"/>
        <v/>
      </c>
    </row>
    <row r="8794" spans="1:8">
      <c r="B8794" s="1"/>
      <c r="C8794" s="1"/>
      <c r="D8794" s="31"/>
      <c r="E8794" s="31"/>
      <c r="F8794" s="31"/>
      <c r="G8794" s="9" t="str">
        <f t="shared" si="274"/>
        <v/>
      </c>
      <c r="H8794" s="52" t="str">
        <f t="shared" si="275"/>
        <v/>
      </c>
    </row>
    <row r="8795" spans="1:8">
      <c r="A8795" s="48" t="str">
        <f>('ANNEXURE B &amp; C'!BE$3)</f>
        <v>441102</v>
      </c>
      <c r="B8795" s="1">
        <v>1030000</v>
      </c>
      <c r="C8795" s="1" t="s">
        <v>16</v>
      </c>
      <c r="D8795" s="31"/>
      <c r="E8795" s="31"/>
      <c r="F8795" s="31"/>
      <c r="G8795" s="9" t="str">
        <f t="shared" si="274"/>
        <v/>
      </c>
      <c r="H8795" s="52" t="str">
        <f t="shared" si="275"/>
        <v/>
      </c>
    </row>
    <row r="8796" spans="1:8">
      <c r="A8796" s="48" t="str">
        <f>('ANNEXURE B &amp; C'!BE$3)</f>
        <v>441102</v>
      </c>
      <c r="B8796" s="2">
        <v>1030001</v>
      </c>
      <c r="C8796" s="2" t="s">
        <v>17</v>
      </c>
      <c r="D8796" s="20">
        <v>0</v>
      </c>
      <c r="E8796" s="20">
        <v>0</v>
      </c>
      <c r="F8796" s="38">
        <f>('ANNEXURE B &amp; C'!BE$25)</f>
        <v>0</v>
      </c>
      <c r="G8796" s="9" t="str">
        <f t="shared" si="274"/>
        <v/>
      </c>
      <c r="H8796" s="52" t="str">
        <f t="shared" si="275"/>
        <v/>
      </c>
    </row>
    <row r="8797" spans="1:8">
      <c r="A8797" s="48" t="str">
        <f>('ANNEXURE B &amp; C'!BE$3)</f>
        <v>441102</v>
      </c>
      <c r="B8797" s="2">
        <v>1030002</v>
      </c>
      <c r="C8797" s="2" t="s">
        <v>18</v>
      </c>
      <c r="D8797" s="20">
        <v>0</v>
      </c>
      <c r="E8797" s="20">
        <v>0</v>
      </c>
      <c r="F8797" s="38">
        <f>('ANNEXURE B &amp; C'!BE$26)</f>
        <v>0</v>
      </c>
      <c r="G8797" s="9" t="str">
        <f t="shared" si="274"/>
        <v/>
      </c>
      <c r="H8797" s="52" t="str">
        <f t="shared" si="275"/>
        <v/>
      </c>
    </row>
    <row r="8798" spans="1:8">
      <c r="A8798" s="48" t="str">
        <f>('ANNEXURE B &amp; C'!BE$3)</f>
        <v>441102</v>
      </c>
      <c r="B8798" s="2">
        <v>1030003</v>
      </c>
      <c r="C8798" s="2" t="s">
        <v>19</v>
      </c>
      <c r="D8798" s="20">
        <v>0</v>
      </c>
      <c r="E8798" s="20">
        <v>0</v>
      </c>
      <c r="F8798" s="38">
        <f>('ANNEXURE B &amp; C'!BE$27)</f>
        <v>0</v>
      </c>
      <c r="G8798" s="9" t="str">
        <f t="shared" si="274"/>
        <v/>
      </c>
      <c r="H8798" s="52" t="str">
        <f t="shared" si="275"/>
        <v/>
      </c>
    </row>
    <row r="8799" spans="1:8">
      <c r="A8799" s="48" t="str">
        <f>('ANNEXURE B &amp; C'!BE$3)</f>
        <v>441102</v>
      </c>
      <c r="B8799" s="2">
        <v>1030004</v>
      </c>
      <c r="C8799" s="2" t="s">
        <v>20</v>
      </c>
      <c r="D8799" s="20">
        <v>0</v>
      </c>
      <c r="E8799" s="20">
        <v>0</v>
      </c>
      <c r="F8799" s="38">
        <f>('ANNEXURE B &amp; C'!BE$28)</f>
        <v>0</v>
      </c>
      <c r="G8799" s="9" t="str">
        <f t="shared" si="274"/>
        <v/>
      </c>
      <c r="H8799" s="52" t="str">
        <f t="shared" si="275"/>
        <v/>
      </c>
    </row>
    <row r="8800" spans="1:8">
      <c r="A8800" s="48" t="str">
        <f>('ANNEXURE B &amp; C'!BE$3)</f>
        <v>441102</v>
      </c>
      <c r="B8800" s="3">
        <v>1039990</v>
      </c>
      <c r="C8800" s="3" t="s">
        <v>21</v>
      </c>
      <c r="D8800" s="39">
        <v>0</v>
      </c>
      <c r="E8800" s="39">
        <v>0</v>
      </c>
      <c r="F8800" s="39">
        <f>SUM(F8796:F8799)</f>
        <v>0</v>
      </c>
      <c r="G8800" s="9" t="str">
        <f t="shared" si="274"/>
        <v/>
      </c>
      <c r="H8800" s="52" t="str">
        <f t="shared" si="275"/>
        <v/>
      </c>
    </row>
    <row r="8801" spans="1:8">
      <c r="B8801" s="1"/>
      <c r="C8801" s="1"/>
      <c r="D8801" s="31"/>
      <c r="E8801" s="31"/>
      <c r="F8801" s="31"/>
      <c r="G8801" s="9" t="str">
        <f t="shared" si="274"/>
        <v/>
      </c>
      <c r="H8801" s="52" t="str">
        <f t="shared" si="275"/>
        <v/>
      </c>
    </row>
    <row r="8802" spans="1:8">
      <c r="A8802" s="48" t="str">
        <f>('ANNEXURE B &amp; C'!BE$3)</f>
        <v>441102</v>
      </c>
      <c r="B8802" s="1">
        <v>1040000</v>
      </c>
      <c r="C8802" s="1" t="s">
        <v>22</v>
      </c>
      <c r="D8802" s="31"/>
      <c r="E8802" s="31"/>
      <c r="F8802" s="31"/>
      <c r="G8802" s="9" t="str">
        <f t="shared" si="274"/>
        <v/>
      </c>
      <c r="H8802" s="52" t="str">
        <f t="shared" si="275"/>
        <v/>
      </c>
    </row>
    <row r="8803" spans="1:8">
      <c r="A8803" s="48" t="str">
        <f>('ANNEXURE B &amp; C'!BE$3)</f>
        <v>441102</v>
      </c>
      <c r="B8803" s="2">
        <v>1040001</v>
      </c>
      <c r="C8803" s="2" t="s">
        <v>23</v>
      </c>
      <c r="D8803" s="20">
        <v>0</v>
      </c>
      <c r="E8803" s="20">
        <v>0</v>
      </c>
      <c r="F8803" s="38">
        <f>('ANNEXURE B &amp; C'!BE$32)</f>
        <v>0</v>
      </c>
      <c r="G8803" s="9" t="str">
        <f t="shared" si="274"/>
        <v/>
      </c>
      <c r="H8803" s="52" t="str">
        <f t="shared" si="275"/>
        <v/>
      </c>
    </row>
    <row r="8804" spans="1:8">
      <c r="A8804" s="48" t="str">
        <f>('ANNEXURE B &amp; C'!BE$3)</f>
        <v>441102</v>
      </c>
      <c r="B8804" s="2">
        <v>1040002</v>
      </c>
      <c r="C8804" s="2" t="s">
        <v>24</v>
      </c>
      <c r="D8804" s="20">
        <v>0</v>
      </c>
      <c r="E8804" s="20">
        <v>0</v>
      </c>
      <c r="F8804" s="38">
        <f>('ANNEXURE B &amp; C'!BE$33)</f>
        <v>0</v>
      </c>
      <c r="G8804" s="9" t="str">
        <f t="shared" si="274"/>
        <v/>
      </c>
      <c r="H8804" s="52" t="str">
        <f t="shared" si="275"/>
        <v/>
      </c>
    </row>
    <row r="8805" spans="1:8">
      <c r="A8805" s="48" t="str">
        <f>('ANNEXURE B &amp; C'!BE$3)</f>
        <v>441102</v>
      </c>
      <c r="B8805" s="2">
        <v>1040003</v>
      </c>
      <c r="C8805" s="2" t="s">
        <v>25</v>
      </c>
      <c r="D8805" s="20">
        <v>0</v>
      </c>
      <c r="E8805" s="20">
        <v>0</v>
      </c>
      <c r="F8805" s="38">
        <f>('ANNEXURE B &amp; C'!BE$34)</f>
        <v>0</v>
      </c>
      <c r="G8805" s="9" t="str">
        <f t="shared" si="274"/>
        <v/>
      </c>
      <c r="H8805" s="52" t="str">
        <f t="shared" si="275"/>
        <v/>
      </c>
    </row>
    <row r="8806" spans="1:8">
      <c r="A8806" s="48" t="str">
        <f>('ANNEXURE B &amp; C'!BE$3)</f>
        <v>441102</v>
      </c>
      <c r="B8806" s="2">
        <v>1040004</v>
      </c>
      <c r="C8806" s="2" t="s">
        <v>26</v>
      </c>
      <c r="D8806" s="20">
        <v>0</v>
      </c>
      <c r="E8806" s="20">
        <v>0</v>
      </c>
      <c r="F8806" s="38">
        <f>('ANNEXURE B &amp; C'!BE$35)</f>
        <v>0</v>
      </c>
      <c r="G8806" s="9" t="str">
        <f t="shared" si="274"/>
        <v/>
      </c>
      <c r="H8806" s="52" t="str">
        <f t="shared" si="275"/>
        <v/>
      </c>
    </row>
    <row r="8807" spans="1:8">
      <c r="A8807" s="48" t="str">
        <f>('ANNEXURE B &amp; C'!BE$3)</f>
        <v>441102</v>
      </c>
      <c r="B8807" s="2">
        <v>1040005</v>
      </c>
      <c r="C8807" s="2" t="s">
        <v>27</v>
      </c>
      <c r="D8807" s="20">
        <v>0</v>
      </c>
      <c r="E8807" s="20">
        <v>0</v>
      </c>
      <c r="F8807" s="38">
        <f>('ANNEXURE B &amp; C'!BE$36)</f>
        <v>0</v>
      </c>
      <c r="G8807" s="9" t="str">
        <f t="shared" si="274"/>
        <v/>
      </c>
      <c r="H8807" s="52" t="str">
        <f t="shared" si="275"/>
        <v/>
      </c>
    </row>
    <row r="8808" spans="1:8">
      <c r="A8808" s="48" t="str">
        <f>('ANNEXURE B &amp; C'!BE$3)</f>
        <v>441102</v>
      </c>
      <c r="B8808" s="2">
        <v>1040006</v>
      </c>
      <c r="C8808" s="2" t="s">
        <v>28</v>
      </c>
      <c r="D8808" s="20">
        <v>0</v>
      </c>
      <c r="E8808" s="20">
        <v>0</v>
      </c>
      <c r="F8808" s="38">
        <f>('ANNEXURE B &amp; C'!BE$37)</f>
        <v>0</v>
      </c>
      <c r="G8808" s="9" t="str">
        <f t="shared" si="274"/>
        <v/>
      </c>
      <c r="H8808" s="52" t="str">
        <f t="shared" si="275"/>
        <v/>
      </c>
    </row>
    <row r="8809" spans="1:8">
      <c r="A8809" s="48" t="str">
        <f>('ANNEXURE B &amp; C'!BE$3)</f>
        <v>441102</v>
      </c>
      <c r="B8809" s="2">
        <v>1040007</v>
      </c>
      <c r="C8809" s="2" t="s">
        <v>29</v>
      </c>
      <c r="D8809" s="20">
        <v>0</v>
      </c>
      <c r="E8809" s="20">
        <v>0</v>
      </c>
      <c r="F8809" s="38">
        <f>('ANNEXURE B &amp; C'!BE$38)</f>
        <v>0</v>
      </c>
      <c r="G8809" s="9" t="str">
        <f t="shared" si="274"/>
        <v/>
      </c>
      <c r="H8809" s="52" t="str">
        <f t="shared" si="275"/>
        <v/>
      </c>
    </row>
    <row r="8810" spans="1:8">
      <c r="A8810" s="48" t="str">
        <f>('ANNEXURE B &amp; C'!BE$3)</f>
        <v>441102</v>
      </c>
      <c r="B8810" s="2">
        <v>1040008</v>
      </c>
      <c r="C8810" s="2" t="s">
        <v>30</v>
      </c>
      <c r="D8810" s="20">
        <v>0</v>
      </c>
      <c r="E8810" s="20">
        <v>0</v>
      </c>
      <c r="F8810" s="38">
        <f>('ANNEXURE B &amp; C'!BE$39)</f>
        <v>0</v>
      </c>
      <c r="G8810" s="9" t="str">
        <f t="shared" si="274"/>
        <v/>
      </c>
      <c r="H8810" s="52" t="str">
        <f t="shared" si="275"/>
        <v/>
      </c>
    </row>
    <row r="8811" spans="1:8">
      <c r="A8811" s="48" t="str">
        <f>('ANNEXURE B &amp; C'!BE$3)</f>
        <v>441102</v>
      </c>
      <c r="B8811" s="3">
        <v>1049990</v>
      </c>
      <c r="C8811" s="3" t="s">
        <v>31</v>
      </c>
      <c r="D8811" s="39">
        <v>0</v>
      </c>
      <c r="E8811" s="39">
        <v>0</v>
      </c>
      <c r="F8811" s="39">
        <f>SUM(F8803:F8810)</f>
        <v>0</v>
      </c>
      <c r="G8811" s="9" t="str">
        <f t="shared" si="274"/>
        <v/>
      </c>
      <c r="H8811" s="52" t="str">
        <f t="shared" si="275"/>
        <v/>
      </c>
    </row>
    <row r="8812" spans="1:8">
      <c r="B8812" s="1"/>
      <c r="C8812" s="1"/>
      <c r="D8812" s="31"/>
      <c r="E8812" s="31"/>
      <c r="F8812" s="31"/>
      <c r="G8812" s="9" t="str">
        <f t="shared" si="274"/>
        <v/>
      </c>
      <c r="H8812" s="52" t="str">
        <f t="shared" si="275"/>
        <v/>
      </c>
    </row>
    <row r="8813" spans="1:8" ht="15.75" thickBot="1">
      <c r="A8813" s="48" t="str">
        <f>('ANNEXURE B &amp; C'!BE$3)</f>
        <v>441102</v>
      </c>
      <c r="B8813" s="4">
        <v>1049995</v>
      </c>
      <c r="C8813" s="4" t="s">
        <v>32</v>
      </c>
      <c r="D8813" s="40">
        <v>0</v>
      </c>
      <c r="E8813" s="40">
        <v>0</v>
      </c>
      <c r="F8813" s="40">
        <f>SUM(F8811+F8800+F8793)</f>
        <v>0</v>
      </c>
      <c r="G8813" s="9" t="str">
        <f t="shared" si="274"/>
        <v/>
      </c>
      <c r="H8813" s="52" t="str">
        <f t="shared" si="275"/>
        <v/>
      </c>
    </row>
    <row r="8814" spans="1:8" ht="15.75" thickTop="1">
      <c r="B8814" s="1"/>
      <c r="C8814" s="1"/>
      <c r="D8814" s="31"/>
      <c r="E8814" s="31"/>
      <c r="F8814" s="31"/>
      <c r="G8814" s="9" t="str">
        <f t="shared" si="274"/>
        <v/>
      </c>
      <c r="H8814" s="52" t="str">
        <f t="shared" si="275"/>
        <v/>
      </c>
    </row>
    <row r="8815" spans="1:8">
      <c r="A8815" s="48" t="str">
        <f>('ANNEXURE B &amp; C'!BE$3)</f>
        <v>441102</v>
      </c>
      <c r="B8815" s="1">
        <v>1050000</v>
      </c>
      <c r="C8815" s="1" t="s">
        <v>33</v>
      </c>
      <c r="D8815" s="31"/>
      <c r="E8815" s="31"/>
      <c r="F8815" s="31"/>
      <c r="G8815" s="9" t="str">
        <f t="shared" si="274"/>
        <v/>
      </c>
      <c r="H8815" s="52" t="str">
        <f t="shared" si="275"/>
        <v/>
      </c>
    </row>
    <row r="8816" spans="1:8">
      <c r="B8816" s="1"/>
      <c r="C8816" s="1"/>
      <c r="D8816" s="31"/>
      <c r="E8816" s="31"/>
      <c r="F8816" s="31"/>
      <c r="G8816" s="9" t="str">
        <f t="shared" si="274"/>
        <v/>
      </c>
      <c r="H8816" s="52" t="str">
        <f t="shared" si="275"/>
        <v/>
      </c>
    </row>
    <row r="8817" spans="1:8">
      <c r="A8817" s="48" t="str">
        <f>('ANNEXURE B &amp; C'!BE$3)</f>
        <v>441102</v>
      </c>
      <c r="B8817" s="1">
        <v>1060000</v>
      </c>
      <c r="C8817" s="1" t="s">
        <v>34</v>
      </c>
      <c r="D8817" s="31"/>
      <c r="E8817" s="31"/>
      <c r="F8817" s="31"/>
      <c r="G8817" s="9" t="str">
        <f t="shared" si="274"/>
        <v/>
      </c>
      <c r="H8817" s="52" t="str">
        <f t="shared" si="275"/>
        <v/>
      </c>
    </row>
    <row r="8818" spans="1:8">
      <c r="A8818" s="48" t="str">
        <f>('ANNEXURE B &amp; C'!BE$3)</f>
        <v>441102</v>
      </c>
      <c r="B8818" s="2">
        <v>1060001</v>
      </c>
      <c r="C8818" s="2" t="s">
        <v>35</v>
      </c>
      <c r="D8818" s="20">
        <v>0</v>
      </c>
      <c r="E8818" s="20">
        <v>0</v>
      </c>
      <c r="F8818" s="38">
        <f>('ANNEXURE B &amp; C'!BE$47)</f>
        <v>0</v>
      </c>
      <c r="G8818" s="9" t="str">
        <f t="shared" si="274"/>
        <v/>
      </c>
      <c r="H8818" s="52" t="str">
        <f t="shared" si="275"/>
        <v/>
      </c>
    </row>
    <row r="8819" spans="1:8">
      <c r="A8819" s="48" t="str">
        <f>('ANNEXURE B &amp; C'!BE$3)</f>
        <v>441102</v>
      </c>
      <c r="B8819" s="2">
        <v>1060003</v>
      </c>
      <c r="C8819" s="2" t="s">
        <v>36</v>
      </c>
      <c r="D8819" s="20">
        <v>0</v>
      </c>
      <c r="E8819" s="20">
        <v>0</v>
      </c>
      <c r="F8819" s="38">
        <f>('ANNEXURE B &amp; C'!BE$48)</f>
        <v>0</v>
      </c>
      <c r="G8819" s="9" t="str">
        <f t="shared" si="274"/>
        <v/>
      </c>
      <c r="H8819" s="52" t="str">
        <f t="shared" si="275"/>
        <v/>
      </c>
    </row>
    <row r="8820" spans="1:8">
      <c r="A8820" s="48" t="str">
        <f>('ANNEXURE B &amp; C'!BE$3)</f>
        <v>441102</v>
      </c>
      <c r="B8820" s="2">
        <v>1060090</v>
      </c>
      <c r="C8820" s="2" t="s">
        <v>37</v>
      </c>
      <c r="D8820" s="20">
        <v>0</v>
      </c>
      <c r="E8820" s="20">
        <v>0</v>
      </c>
      <c r="F8820" s="38">
        <f>('ANNEXURE B &amp; C'!BE$49)</f>
        <v>0</v>
      </c>
      <c r="G8820" s="9" t="str">
        <f t="shared" si="274"/>
        <v/>
      </c>
      <c r="H8820" s="52" t="str">
        <f t="shared" si="275"/>
        <v/>
      </c>
    </row>
    <row r="8821" spans="1:8">
      <c r="A8821" s="48" t="str">
        <f>('ANNEXURE B &amp; C'!BE$3)</f>
        <v>441102</v>
      </c>
      <c r="B8821" s="2">
        <v>1060100</v>
      </c>
      <c r="C8821" s="2" t="s">
        <v>38</v>
      </c>
      <c r="D8821" s="20">
        <v>0</v>
      </c>
      <c r="E8821" s="20">
        <v>0</v>
      </c>
      <c r="F8821" s="38">
        <f>('ANNEXURE B &amp; C'!BE$50)</f>
        <v>0</v>
      </c>
      <c r="G8821" s="9" t="str">
        <f t="shared" si="274"/>
        <v/>
      </c>
      <c r="H8821" s="52" t="str">
        <f t="shared" si="275"/>
        <v/>
      </c>
    </row>
    <row r="8822" spans="1:8">
      <c r="A8822" s="48" t="str">
        <f>('ANNEXURE B &amp; C'!BE$3)</f>
        <v>441102</v>
      </c>
      <c r="B8822" s="2">
        <v>1060200</v>
      </c>
      <c r="C8822" s="2" t="s">
        <v>39</v>
      </c>
      <c r="D8822" s="20">
        <v>0</v>
      </c>
      <c r="E8822" s="20">
        <v>0</v>
      </c>
      <c r="F8822" s="38">
        <f>('ANNEXURE B &amp; C'!BE$51)</f>
        <v>0</v>
      </c>
      <c r="G8822" s="9" t="str">
        <f t="shared" si="274"/>
        <v/>
      </c>
      <c r="H8822" s="52" t="str">
        <f t="shared" si="275"/>
        <v/>
      </c>
    </row>
    <row r="8823" spans="1:8">
      <c r="A8823" s="48" t="str">
        <f>('ANNEXURE B &amp; C'!BE$3)</f>
        <v>441102</v>
      </c>
      <c r="B8823" s="2">
        <v>1060201</v>
      </c>
      <c r="C8823" s="2" t="s">
        <v>40</v>
      </c>
      <c r="D8823" s="20">
        <v>0</v>
      </c>
      <c r="E8823" s="20">
        <v>0</v>
      </c>
      <c r="F8823" s="38">
        <f>('ANNEXURE B &amp; C'!BE$52)</f>
        <v>0</v>
      </c>
      <c r="G8823" s="9" t="str">
        <f t="shared" si="274"/>
        <v/>
      </c>
      <c r="H8823" s="52" t="str">
        <f t="shared" si="275"/>
        <v/>
      </c>
    </row>
    <row r="8824" spans="1:8">
      <c r="A8824" s="48" t="str">
        <f>('ANNEXURE B &amp; C'!BE$3)</f>
        <v>441102</v>
      </c>
      <c r="B8824" s="2">
        <v>1060204</v>
      </c>
      <c r="C8824" s="2" t="s">
        <v>41</v>
      </c>
      <c r="D8824" s="20">
        <v>0</v>
      </c>
      <c r="E8824" s="20">
        <v>0</v>
      </c>
      <c r="F8824" s="38">
        <f>('ANNEXURE B &amp; C'!BE$53)</f>
        <v>0</v>
      </c>
      <c r="G8824" s="9" t="str">
        <f t="shared" si="274"/>
        <v/>
      </c>
      <c r="H8824" s="52" t="str">
        <f t="shared" si="275"/>
        <v/>
      </c>
    </row>
    <row r="8825" spans="1:8">
      <c r="A8825" s="48" t="str">
        <f>('ANNEXURE B &amp; C'!BE$3)</f>
        <v>441102</v>
      </c>
      <c r="B8825" s="2">
        <v>1060205</v>
      </c>
      <c r="C8825" s="2" t="s">
        <v>42</v>
      </c>
      <c r="D8825" s="20">
        <v>0</v>
      </c>
      <c r="E8825" s="20">
        <v>0</v>
      </c>
      <c r="F8825" s="38">
        <f>('ANNEXURE B &amp; C'!BE$54)</f>
        <v>0</v>
      </c>
      <c r="G8825" s="9" t="str">
        <f t="shared" si="274"/>
        <v/>
      </c>
      <c r="H8825" s="52" t="str">
        <f t="shared" si="275"/>
        <v/>
      </c>
    </row>
    <row r="8826" spans="1:8">
      <c r="A8826" s="48" t="str">
        <f>('ANNEXURE B &amp; C'!BE$3)</f>
        <v>441102</v>
      </c>
      <c r="B8826" s="2">
        <v>1060207</v>
      </c>
      <c r="C8826" s="2" t="s">
        <v>43</v>
      </c>
      <c r="D8826" s="20">
        <v>0</v>
      </c>
      <c r="E8826" s="20">
        <v>0</v>
      </c>
      <c r="F8826" s="38">
        <f>('ANNEXURE B &amp; C'!BE$55)</f>
        <v>0</v>
      </c>
      <c r="G8826" s="9" t="str">
        <f t="shared" si="274"/>
        <v/>
      </c>
      <c r="H8826" s="52" t="str">
        <f t="shared" si="275"/>
        <v/>
      </c>
    </row>
    <row r="8827" spans="1:8">
      <c r="A8827" s="48" t="str">
        <f>('ANNEXURE B &amp; C'!BE$3)</f>
        <v>441102</v>
      </c>
      <c r="B8827" s="2">
        <v>1060208</v>
      </c>
      <c r="C8827" s="2" t="s">
        <v>44</v>
      </c>
      <c r="D8827" s="20">
        <v>0</v>
      </c>
      <c r="E8827" s="20">
        <v>0</v>
      </c>
      <c r="F8827" s="38">
        <f>('ANNEXURE B &amp; C'!BE$56)</f>
        <v>0</v>
      </c>
      <c r="G8827" s="9" t="str">
        <f t="shared" si="274"/>
        <v/>
      </c>
      <c r="H8827" s="52" t="str">
        <f t="shared" si="275"/>
        <v/>
      </c>
    </row>
    <row r="8828" spans="1:8">
      <c r="A8828" s="48" t="str">
        <f>('ANNEXURE B &amp; C'!BE$3)</f>
        <v>441102</v>
      </c>
      <c r="B8828" s="2">
        <v>1060209</v>
      </c>
      <c r="C8828" s="2" t="s">
        <v>45</v>
      </c>
      <c r="D8828" s="20">
        <v>0</v>
      </c>
      <c r="E8828" s="20">
        <v>0</v>
      </c>
      <c r="F8828" s="38">
        <f>('ANNEXURE B &amp; C'!BE$57)</f>
        <v>0</v>
      </c>
      <c r="G8828" s="9" t="str">
        <f t="shared" si="274"/>
        <v/>
      </c>
      <c r="H8828" s="52" t="str">
        <f t="shared" si="275"/>
        <v/>
      </c>
    </row>
    <row r="8829" spans="1:8">
      <c r="A8829" s="48" t="str">
        <f>('ANNEXURE B &amp; C'!BE$3)</f>
        <v>441102</v>
      </c>
      <c r="B8829" s="2">
        <v>1060210</v>
      </c>
      <c r="C8829" s="2" t="s">
        <v>46</v>
      </c>
      <c r="D8829" s="20">
        <v>0</v>
      </c>
      <c r="E8829" s="20">
        <v>0</v>
      </c>
      <c r="F8829" s="38">
        <f>('ANNEXURE B &amp; C'!BE$58)</f>
        <v>0</v>
      </c>
      <c r="G8829" s="9" t="str">
        <f t="shared" si="274"/>
        <v/>
      </c>
      <c r="H8829" s="52" t="str">
        <f t="shared" si="275"/>
        <v/>
      </c>
    </row>
    <row r="8830" spans="1:8">
      <c r="A8830" s="48" t="str">
        <f>('ANNEXURE B &amp; C'!BE$3)</f>
        <v>441102</v>
      </c>
      <c r="B8830" s="2">
        <v>1060303</v>
      </c>
      <c r="C8830" s="2" t="s">
        <v>47</v>
      </c>
      <c r="D8830" s="20">
        <v>0</v>
      </c>
      <c r="E8830" s="20">
        <v>0</v>
      </c>
      <c r="F8830" s="38">
        <f>('ANNEXURE B &amp; C'!BE$59)</f>
        <v>0</v>
      </c>
      <c r="G8830" s="9" t="str">
        <f t="shared" si="274"/>
        <v/>
      </c>
      <c r="H8830" s="52" t="str">
        <f t="shared" si="275"/>
        <v/>
      </c>
    </row>
    <row r="8831" spans="1:8">
      <c r="A8831" s="48" t="str">
        <f>('ANNEXURE B &amp; C'!BE$3)</f>
        <v>441102</v>
      </c>
      <c r="B8831" s="2">
        <v>1060304</v>
      </c>
      <c r="C8831" s="2" t="s">
        <v>48</v>
      </c>
      <c r="D8831" s="20">
        <v>0</v>
      </c>
      <c r="E8831" s="20">
        <v>0</v>
      </c>
      <c r="F8831" s="38">
        <f>('ANNEXURE B &amp; C'!BE$60)</f>
        <v>0</v>
      </c>
      <c r="G8831" s="9" t="str">
        <f t="shared" si="274"/>
        <v/>
      </c>
      <c r="H8831" s="52" t="str">
        <f t="shared" si="275"/>
        <v/>
      </c>
    </row>
    <row r="8832" spans="1:8">
      <c r="A8832" s="48" t="str">
        <f>('ANNEXURE B &amp; C'!BE$3)</f>
        <v>441102</v>
      </c>
      <c r="B8832" s="2">
        <v>1060305</v>
      </c>
      <c r="C8832" s="2" t="s">
        <v>49</v>
      </c>
      <c r="D8832" s="20">
        <v>0</v>
      </c>
      <c r="E8832" s="20">
        <v>0</v>
      </c>
      <c r="F8832" s="38">
        <f>('ANNEXURE B &amp; C'!BE$61)</f>
        <v>0</v>
      </c>
      <c r="G8832" s="9" t="str">
        <f t="shared" si="274"/>
        <v/>
      </c>
      <c r="H8832" s="52" t="str">
        <f t="shared" si="275"/>
        <v/>
      </c>
    </row>
    <row r="8833" spans="1:8">
      <c r="A8833" s="48" t="str">
        <f>('ANNEXURE B &amp; C'!BE$3)</f>
        <v>441102</v>
      </c>
      <c r="B8833" s="2">
        <v>1060400</v>
      </c>
      <c r="C8833" s="2" t="s">
        <v>50</v>
      </c>
      <c r="D8833" s="20">
        <v>0</v>
      </c>
      <c r="E8833" s="20">
        <v>0</v>
      </c>
      <c r="F8833" s="38">
        <f>('ANNEXURE B &amp; C'!BE$62)</f>
        <v>0</v>
      </c>
      <c r="G8833" s="9" t="str">
        <f t="shared" si="274"/>
        <v/>
      </c>
      <c r="H8833" s="52" t="str">
        <f t="shared" si="275"/>
        <v/>
      </c>
    </row>
    <row r="8834" spans="1:8">
      <c r="A8834" s="48" t="str">
        <f>('ANNEXURE B &amp; C'!BE$3)</f>
        <v>441102</v>
      </c>
      <c r="B8834" s="2">
        <v>1060401</v>
      </c>
      <c r="C8834" s="2" t="s">
        <v>51</v>
      </c>
      <c r="D8834" s="20">
        <v>0</v>
      </c>
      <c r="E8834" s="20">
        <v>0</v>
      </c>
      <c r="F8834" s="38">
        <f>('ANNEXURE B &amp; C'!BE$63)</f>
        <v>0</v>
      </c>
      <c r="G8834" s="9" t="str">
        <f t="shared" si="274"/>
        <v/>
      </c>
      <c r="H8834" s="52" t="str">
        <f t="shared" si="275"/>
        <v/>
      </c>
    </row>
    <row r="8835" spans="1:8">
      <c r="A8835" s="48" t="str">
        <f>('ANNEXURE B &amp; C'!BE$3)</f>
        <v>441102</v>
      </c>
      <c r="B8835" s="2">
        <v>1060402</v>
      </c>
      <c r="C8835" s="2" t="s">
        <v>52</v>
      </c>
      <c r="D8835" s="20">
        <v>0</v>
      </c>
      <c r="E8835" s="20">
        <v>0</v>
      </c>
      <c r="F8835" s="38">
        <f>('ANNEXURE B &amp; C'!BE$64)</f>
        <v>0</v>
      </c>
      <c r="G8835" s="9" t="str">
        <f t="shared" si="274"/>
        <v/>
      </c>
      <c r="H8835" s="52" t="str">
        <f t="shared" si="275"/>
        <v/>
      </c>
    </row>
    <row r="8836" spans="1:8">
      <c r="A8836" s="48" t="str">
        <f>('ANNEXURE B &amp; C'!BE$3)</f>
        <v>441102</v>
      </c>
      <c r="B8836" s="2">
        <v>1060403</v>
      </c>
      <c r="C8836" s="2" t="s">
        <v>53</v>
      </c>
      <c r="D8836" s="20">
        <v>0</v>
      </c>
      <c r="E8836" s="20">
        <v>0</v>
      </c>
      <c r="F8836" s="38">
        <f>('ANNEXURE B &amp; C'!BE$65)</f>
        <v>0</v>
      </c>
      <c r="G8836" s="9" t="str">
        <f t="shared" si="274"/>
        <v/>
      </c>
      <c r="H8836" s="52" t="str">
        <f t="shared" si="275"/>
        <v/>
      </c>
    </row>
    <row r="8837" spans="1:8">
      <c r="A8837" s="48" t="str">
        <f>('ANNEXURE B &amp; C'!BE$3)</f>
        <v>441102</v>
      </c>
      <c r="B8837" s="2">
        <v>1060404</v>
      </c>
      <c r="C8837" s="2" t="s">
        <v>54</v>
      </c>
      <c r="D8837" s="20">
        <v>0</v>
      </c>
      <c r="E8837" s="20">
        <v>0</v>
      </c>
      <c r="F8837" s="38">
        <f>('ANNEXURE B &amp; C'!BE$66)</f>
        <v>0</v>
      </c>
      <c r="G8837" s="9" t="str">
        <f t="shared" si="274"/>
        <v/>
      </c>
      <c r="H8837" s="52" t="str">
        <f t="shared" si="275"/>
        <v/>
      </c>
    </row>
    <row r="8838" spans="1:8">
      <c r="A8838" s="48" t="str">
        <f>('ANNEXURE B &amp; C'!BE$3)</f>
        <v>441102</v>
      </c>
      <c r="B8838" s="2">
        <v>1060405</v>
      </c>
      <c r="C8838" s="2" t="s">
        <v>55</v>
      </c>
      <c r="D8838" s="20">
        <v>0</v>
      </c>
      <c r="E8838" s="20">
        <v>0</v>
      </c>
      <c r="F8838" s="38">
        <f>('ANNEXURE B &amp; C'!BE$67)</f>
        <v>0</v>
      </c>
      <c r="G8838" s="9" t="str">
        <f t="shared" si="274"/>
        <v/>
      </c>
      <c r="H8838" s="52" t="str">
        <f t="shared" si="275"/>
        <v/>
      </c>
    </row>
    <row r="8839" spans="1:8">
      <c r="A8839" s="48" t="str">
        <f>('ANNEXURE B &amp; C'!BE$3)</f>
        <v>441102</v>
      </c>
      <c r="B8839" s="2">
        <v>1060601</v>
      </c>
      <c r="C8839" s="2" t="s">
        <v>56</v>
      </c>
      <c r="D8839" s="20">
        <v>0</v>
      </c>
      <c r="E8839" s="20">
        <v>0</v>
      </c>
      <c r="F8839" s="38">
        <f>('ANNEXURE B &amp; C'!BE$68)</f>
        <v>0</v>
      </c>
      <c r="G8839" s="9" t="str">
        <f t="shared" si="274"/>
        <v/>
      </c>
      <c r="H8839" s="52" t="str">
        <f t="shared" si="275"/>
        <v/>
      </c>
    </row>
    <row r="8840" spans="1:8">
      <c r="A8840" s="48" t="str">
        <f>('ANNEXURE B &amp; C'!BE$3)</f>
        <v>441102</v>
      </c>
      <c r="B8840" s="2">
        <v>1060701</v>
      </c>
      <c r="C8840" s="2" t="s">
        <v>57</v>
      </c>
      <c r="D8840" s="20">
        <v>0</v>
      </c>
      <c r="E8840" s="20">
        <v>0</v>
      </c>
      <c r="F8840" s="38">
        <f>('ANNEXURE B &amp; C'!BE$69)</f>
        <v>0</v>
      </c>
      <c r="G8840" s="9" t="str">
        <f t="shared" si="274"/>
        <v/>
      </c>
      <c r="H8840" s="52" t="str">
        <f t="shared" si="275"/>
        <v/>
      </c>
    </row>
    <row r="8841" spans="1:8">
      <c r="A8841" s="48" t="str">
        <f>('ANNEXURE B &amp; C'!BE$3)</f>
        <v>441102</v>
      </c>
      <c r="B8841" s="2">
        <v>1060702</v>
      </c>
      <c r="C8841" s="2" t="s">
        <v>58</v>
      </c>
      <c r="D8841" s="20">
        <v>0</v>
      </c>
      <c r="E8841" s="20">
        <v>0</v>
      </c>
      <c r="F8841" s="38">
        <f>('ANNEXURE B &amp; C'!BE$70)</f>
        <v>0</v>
      </c>
      <c r="G8841" s="9" t="str">
        <f t="shared" si="274"/>
        <v/>
      </c>
      <c r="H8841" s="52" t="str">
        <f t="shared" si="275"/>
        <v/>
      </c>
    </row>
    <row r="8842" spans="1:8">
      <c r="A8842" s="48" t="str">
        <f>('ANNEXURE B &amp; C'!BE$3)</f>
        <v>441102</v>
      </c>
      <c r="B8842" s="2">
        <v>1061101</v>
      </c>
      <c r="C8842" s="2" t="s">
        <v>59</v>
      </c>
      <c r="D8842" s="20">
        <v>0</v>
      </c>
      <c r="E8842" s="20">
        <v>0</v>
      </c>
      <c r="F8842" s="38">
        <f>('ANNEXURE B &amp; C'!BE$71)</f>
        <v>0</v>
      </c>
      <c r="G8842" s="9" t="str">
        <f t="shared" ref="G8842:G8905" si="276">IF(E8842&lt;0.01,"",IF(E8842&gt;F8842,"BUDGET ERROR - INSUFICIENT",""))</f>
        <v/>
      </c>
      <c r="H8842" s="52" t="str">
        <f t="shared" ref="H8842:H8905" si="277">IF(F8842&lt;0.1,"",IF(D8842=0,"NO ORIGINAL BUDGET",(F8842-D8842)/D8842))</f>
        <v/>
      </c>
    </row>
    <row r="8843" spans="1:8">
      <c r="A8843" s="48" t="str">
        <f>('ANNEXURE B &amp; C'!BE$3)</f>
        <v>441102</v>
      </c>
      <c r="B8843" s="2">
        <v>1061102</v>
      </c>
      <c r="C8843" s="2" t="s">
        <v>60</v>
      </c>
      <c r="D8843" s="20">
        <v>0</v>
      </c>
      <c r="E8843" s="20">
        <v>0</v>
      </c>
      <c r="F8843" s="38">
        <f>('ANNEXURE B &amp; C'!BE$72)</f>
        <v>0</v>
      </c>
      <c r="G8843" s="9" t="str">
        <f t="shared" si="276"/>
        <v/>
      </c>
      <c r="H8843" s="52" t="str">
        <f t="shared" si="277"/>
        <v/>
      </c>
    </row>
    <row r="8844" spans="1:8">
      <c r="A8844" s="48" t="str">
        <f>('ANNEXURE B &amp; C'!BE$3)</f>
        <v>441102</v>
      </c>
      <c r="B8844" s="2">
        <v>1061104</v>
      </c>
      <c r="C8844" s="2" t="s">
        <v>61</v>
      </c>
      <c r="D8844" s="20">
        <v>0</v>
      </c>
      <c r="E8844" s="20">
        <v>0</v>
      </c>
      <c r="F8844" s="38">
        <f>('ANNEXURE B &amp; C'!BE$73)</f>
        <v>0</v>
      </c>
      <c r="G8844" s="9" t="str">
        <f t="shared" si="276"/>
        <v/>
      </c>
      <c r="H8844" s="52" t="str">
        <f t="shared" si="277"/>
        <v/>
      </c>
    </row>
    <row r="8845" spans="1:8">
      <c r="A8845" s="48" t="str">
        <f>('ANNEXURE B &amp; C'!BE$3)</f>
        <v>441102</v>
      </c>
      <c r="B8845" s="2">
        <v>1061106</v>
      </c>
      <c r="C8845" s="2" t="s">
        <v>62</v>
      </c>
      <c r="D8845" s="20">
        <v>0</v>
      </c>
      <c r="E8845" s="20">
        <v>0</v>
      </c>
      <c r="F8845" s="38">
        <f>('ANNEXURE B &amp; C'!BE$74)</f>
        <v>0</v>
      </c>
      <c r="G8845" s="9" t="str">
        <f t="shared" si="276"/>
        <v/>
      </c>
      <c r="H8845" s="52" t="str">
        <f t="shared" si="277"/>
        <v/>
      </c>
    </row>
    <row r="8846" spans="1:8">
      <c r="A8846" s="48" t="str">
        <f>('ANNEXURE B &amp; C'!BE$3)</f>
        <v>441102</v>
      </c>
      <c r="B8846" s="2">
        <v>1061201</v>
      </c>
      <c r="C8846" s="2" t="s">
        <v>63</v>
      </c>
      <c r="D8846" s="20">
        <v>0</v>
      </c>
      <c r="E8846" s="20">
        <v>0</v>
      </c>
      <c r="F8846" s="38">
        <f>('ANNEXURE B &amp; C'!BE$75)</f>
        <v>0</v>
      </c>
      <c r="G8846" s="9" t="str">
        <f t="shared" si="276"/>
        <v/>
      </c>
      <c r="H8846" s="52" t="str">
        <f t="shared" si="277"/>
        <v/>
      </c>
    </row>
    <row r="8847" spans="1:8">
      <c r="A8847" s="48" t="str">
        <f>('ANNEXURE B &amp; C'!BE$3)</f>
        <v>441102</v>
      </c>
      <c r="B8847" s="2">
        <v>1061203</v>
      </c>
      <c r="C8847" s="2" t="s">
        <v>64</v>
      </c>
      <c r="D8847" s="20">
        <v>0</v>
      </c>
      <c r="E8847" s="20">
        <v>0</v>
      </c>
      <c r="F8847" s="38">
        <f>('ANNEXURE B &amp; C'!BE$76)</f>
        <v>0</v>
      </c>
      <c r="G8847" s="9" t="str">
        <f t="shared" si="276"/>
        <v/>
      </c>
      <c r="H8847" s="52" t="str">
        <f t="shared" si="277"/>
        <v/>
      </c>
    </row>
    <row r="8848" spans="1:8">
      <c r="A8848" s="48" t="str">
        <f>('ANNEXURE B &amp; C'!BE$3)</f>
        <v>441102</v>
      </c>
      <c r="B8848" s="2">
        <v>1061204</v>
      </c>
      <c r="C8848" s="2" t="s">
        <v>65</v>
      </c>
      <c r="D8848" s="20">
        <v>0</v>
      </c>
      <c r="E8848" s="20">
        <v>0</v>
      </c>
      <c r="F8848" s="38">
        <f>('ANNEXURE B &amp; C'!BE$77)</f>
        <v>0</v>
      </c>
      <c r="G8848" s="9" t="str">
        <f t="shared" si="276"/>
        <v/>
      </c>
      <c r="H8848" s="52" t="str">
        <f t="shared" si="277"/>
        <v/>
      </c>
    </row>
    <row r="8849" spans="1:8">
      <c r="A8849" s="48" t="str">
        <f>('ANNEXURE B &amp; C'!BE$3)</f>
        <v>441102</v>
      </c>
      <c r="B8849" s="2">
        <v>1061501</v>
      </c>
      <c r="C8849" s="2" t="s">
        <v>66</v>
      </c>
      <c r="D8849" s="20">
        <v>0</v>
      </c>
      <c r="E8849" s="20">
        <v>0</v>
      </c>
      <c r="F8849" s="38">
        <f>('ANNEXURE B &amp; C'!BE$78)</f>
        <v>0</v>
      </c>
      <c r="G8849" s="9" t="str">
        <f t="shared" si="276"/>
        <v/>
      </c>
      <c r="H8849" s="52" t="str">
        <f t="shared" si="277"/>
        <v/>
      </c>
    </row>
    <row r="8850" spans="1:8">
      <c r="A8850" s="48" t="str">
        <f>('ANNEXURE B &amp; C'!BE$3)</f>
        <v>441102</v>
      </c>
      <c r="B8850" s="2">
        <v>1061502</v>
      </c>
      <c r="C8850" s="2" t="s">
        <v>67</v>
      </c>
      <c r="D8850" s="20">
        <v>0</v>
      </c>
      <c r="E8850" s="20">
        <v>0</v>
      </c>
      <c r="F8850" s="38">
        <f>('ANNEXURE B &amp; C'!BE$79)</f>
        <v>0</v>
      </c>
      <c r="G8850" s="9" t="str">
        <f t="shared" si="276"/>
        <v/>
      </c>
      <c r="H8850" s="52" t="str">
        <f t="shared" si="277"/>
        <v/>
      </c>
    </row>
    <row r="8851" spans="1:8">
      <c r="A8851" s="48" t="str">
        <f>('ANNEXURE B &amp; C'!BE$3)</f>
        <v>441102</v>
      </c>
      <c r="B8851" s="2">
        <v>1061507</v>
      </c>
      <c r="C8851" s="2" t="s">
        <v>68</v>
      </c>
      <c r="D8851" s="20">
        <v>0</v>
      </c>
      <c r="E8851" s="20">
        <v>0</v>
      </c>
      <c r="F8851" s="38">
        <f>('ANNEXURE B &amp; C'!BE$80)</f>
        <v>0</v>
      </c>
      <c r="G8851" s="9" t="str">
        <f t="shared" si="276"/>
        <v/>
      </c>
      <c r="H8851" s="52" t="str">
        <f t="shared" si="277"/>
        <v/>
      </c>
    </row>
    <row r="8852" spans="1:8">
      <c r="A8852" s="48" t="str">
        <f>('ANNEXURE B &amp; C'!BE$3)</f>
        <v>441102</v>
      </c>
      <c r="B8852" s="2">
        <v>1061508</v>
      </c>
      <c r="C8852" s="2" t="s">
        <v>69</v>
      </c>
      <c r="D8852" s="20">
        <v>0</v>
      </c>
      <c r="E8852" s="20">
        <v>0</v>
      </c>
      <c r="F8852" s="38">
        <f>('ANNEXURE B &amp; C'!BE$81)</f>
        <v>0</v>
      </c>
      <c r="G8852" s="9" t="str">
        <f t="shared" si="276"/>
        <v/>
      </c>
      <c r="H8852" s="52" t="str">
        <f t="shared" si="277"/>
        <v/>
      </c>
    </row>
    <row r="8853" spans="1:8">
      <c r="A8853" s="48" t="str">
        <f>('ANNEXURE B &amp; C'!BE$3)</f>
        <v>441102</v>
      </c>
      <c r="B8853" s="2">
        <v>1061701</v>
      </c>
      <c r="C8853" s="2" t="s">
        <v>70</v>
      </c>
      <c r="D8853" s="20">
        <v>0</v>
      </c>
      <c r="E8853" s="20">
        <v>0</v>
      </c>
      <c r="F8853" s="38">
        <f>('ANNEXURE B &amp; C'!BE$82)</f>
        <v>0</v>
      </c>
      <c r="G8853" s="9" t="str">
        <f t="shared" si="276"/>
        <v/>
      </c>
      <c r="H8853" s="52" t="str">
        <f t="shared" si="277"/>
        <v/>
      </c>
    </row>
    <row r="8854" spans="1:8">
      <c r="A8854" s="48" t="str">
        <f>('ANNEXURE B &amp; C'!BE$3)</f>
        <v>441102</v>
      </c>
      <c r="B8854" s="2">
        <v>1061705</v>
      </c>
      <c r="C8854" s="2" t="s">
        <v>71</v>
      </c>
      <c r="D8854" s="20">
        <v>0</v>
      </c>
      <c r="E8854" s="20">
        <v>0</v>
      </c>
      <c r="F8854" s="38">
        <f>('ANNEXURE B &amp; C'!BE$83)</f>
        <v>0</v>
      </c>
      <c r="G8854" s="9" t="str">
        <f t="shared" si="276"/>
        <v/>
      </c>
      <c r="H8854" s="52" t="str">
        <f t="shared" si="277"/>
        <v/>
      </c>
    </row>
    <row r="8855" spans="1:8">
      <c r="A8855" s="48" t="str">
        <f>('ANNEXURE B &amp; C'!BE$3)</f>
        <v>441102</v>
      </c>
      <c r="B8855" s="2">
        <v>1061799</v>
      </c>
      <c r="C8855" s="2" t="s">
        <v>72</v>
      </c>
      <c r="D8855" s="20">
        <v>0</v>
      </c>
      <c r="E8855" s="20">
        <v>0</v>
      </c>
      <c r="F8855" s="38">
        <f>('ANNEXURE B &amp; C'!BE$84)</f>
        <v>0</v>
      </c>
      <c r="G8855" s="9" t="str">
        <f t="shared" si="276"/>
        <v/>
      </c>
      <c r="H8855" s="52" t="str">
        <f t="shared" si="277"/>
        <v/>
      </c>
    </row>
    <row r="8856" spans="1:8">
      <c r="A8856" s="48" t="str">
        <f>('ANNEXURE B &amp; C'!BE$3)</f>
        <v>441102</v>
      </c>
      <c r="B8856" s="2">
        <v>1061800</v>
      </c>
      <c r="C8856" s="2" t="s">
        <v>73</v>
      </c>
      <c r="D8856" s="20">
        <v>0</v>
      </c>
      <c r="E8856" s="20">
        <v>0</v>
      </c>
      <c r="F8856" s="38">
        <f>('ANNEXURE B &amp; C'!BE$85)</f>
        <v>0</v>
      </c>
      <c r="G8856" s="9" t="str">
        <f t="shared" si="276"/>
        <v/>
      </c>
      <c r="H8856" s="52" t="str">
        <f t="shared" si="277"/>
        <v/>
      </c>
    </row>
    <row r="8857" spans="1:8">
      <c r="A8857" s="48" t="str">
        <f>('ANNEXURE B &amp; C'!BE$3)</f>
        <v>441102</v>
      </c>
      <c r="B8857" s="2">
        <v>1061801</v>
      </c>
      <c r="C8857" s="2" t="s">
        <v>74</v>
      </c>
      <c r="D8857" s="20">
        <v>0</v>
      </c>
      <c r="E8857" s="20">
        <v>0</v>
      </c>
      <c r="F8857" s="38">
        <f>('ANNEXURE B &amp; C'!BE$86)</f>
        <v>0</v>
      </c>
      <c r="G8857" s="9" t="str">
        <f t="shared" si="276"/>
        <v/>
      </c>
      <c r="H8857" s="52" t="str">
        <f t="shared" si="277"/>
        <v/>
      </c>
    </row>
    <row r="8858" spans="1:8">
      <c r="A8858" s="48" t="str">
        <f>('ANNEXURE B &amp; C'!BE$3)</f>
        <v>441102</v>
      </c>
      <c r="B8858" s="2">
        <v>1061802</v>
      </c>
      <c r="C8858" s="2" t="s">
        <v>75</v>
      </c>
      <c r="D8858" s="20">
        <v>0</v>
      </c>
      <c r="E8858" s="20">
        <v>0</v>
      </c>
      <c r="F8858" s="38">
        <f>('ANNEXURE B &amp; C'!BE$87)</f>
        <v>0</v>
      </c>
      <c r="G8858" s="9" t="str">
        <f t="shared" si="276"/>
        <v/>
      </c>
      <c r="H8858" s="52" t="str">
        <f t="shared" si="277"/>
        <v/>
      </c>
    </row>
    <row r="8859" spans="1:8">
      <c r="A8859" s="48" t="str">
        <f>('ANNEXURE B &amp; C'!BE$3)</f>
        <v>441102</v>
      </c>
      <c r="B8859" s="2">
        <v>1061805</v>
      </c>
      <c r="C8859" s="2" t="s">
        <v>76</v>
      </c>
      <c r="D8859" s="20">
        <v>0</v>
      </c>
      <c r="E8859" s="20">
        <v>0</v>
      </c>
      <c r="F8859" s="38">
        <f>('ANNEXURE B &amp; C'!BE$88)</f>
        <v>0</v>
      </c>
      <c r="G8859" s="9" t="str">
        <f t="shared" si="276"/>
        <v/>
      </c>
      <c r="H8859" s="52" t="str">
        <f t="shared" si="277"/>
        <v/>
      </c>
    </row>
    <row r="8860" spans="1:8">
      <c r="A8860" s="48" t="str">
        <f>('ANNEXURE B &amp; C'!BE$3)</f>
        <v>441102</v>
      </c>
      <c r="B8860" s="2">
        <v>1061806</v>
      </c>
      <c r="C8860" s="2" t="s">
        <v>77</v>
      </c>
      <c r="D8860" s="20">
        <v>0</v>
      </c>
      <c r="E8860" s="20">
        <v>0</v>
      </c>
      <c r="F8860" s="38">
        <f>('ANNEXURE B &amp; C'!BE$89)</f>
        <v>0</v>
      </c>
      <c r="G8860" s="9" t="str">
        <f t="shared" si="276"/>
        <v/>
      </c>
      <c r="H8860" s="52" t="str">
        <f t="shared" si="277"/>
        <v/>
      </c>
    </row>
    <row r="8861" spans="1:8">
      <c r="A8861" s="48" t="str">
        <f>('ANNEXURE B &amp; C'!BE$3)</f>
        <v>441102</v>
      </c>
      <c r="B8861" s="2">
        <v>1061899</v>
      </c>
      <c r="C8861" s="2" t="s">
        <v>78</v>
      </c>
      <c r="D8861" s="20">
        <v>0</v>
      </c>
      <c r="E8861" s="20">
        <v>0</v>
      </c>
      <c r="F8861" s="38">
        <f>('ANNEXURE B &amp; C'!BE$90)</f>
        <v>0</v>
      </c>
      <c r="G8861" s="9" t="str">
        <f t="shared" si="276"/>
        <v/>
      </c>
      <c r="H8861" s="52" t="str">
        <f t="shared" si="277"/>
        <v/>
      </c>
    </row>
    <row r="8862" spans="1:8">
      <c r="A8862" s="48" t="str">
        <f>('ANNEXURE B &amp; C'!BE$3)</f>
        <v>441102</v>
      </c>
      <c r="B8862" s="2">
        <v>1061900</v>
      </c>
      <c r="C8862" s="2" t="s">
        <v>79</v>
      </c>
      <c r="D8862" s="20">
        <v>0</v>
      </c>
      <c r="E8862" s="20">
        <v>0</v>
      </c>
      <c r="F8862" s="38">
        <f>('ANNEXURE B &amp; C'!BE$91)</f>
        <v>0</v>
      </c>
      <c r="G8862" s="9" t="str">
        <f t="shared" si="276"/>
        <v/>
      </c>
      <c r="H8862" s="52" t="str">
        <f t="shared" si="277"/>
        <v/>
      </c>
    </row>
    <row r="8863" spans="1:8">
      <c r="A8863" s="48" t="str">
        <f>('ANNEXURE B &amp; C'!BE$3)</f>
        <v>441102</v>
      </c>
      <c r="B8863" s="2">
        <v>1061902</v>
      </c>
      <c r="C8863" s="2" t="s">
        <v>80</v>
      </c>
      <c r="D8863" s="20">
        <v>0</v>
      </c>
      <c r="E8863" s="20">
        <v>0</v>
      </c>
      <c r="F8863" s="38">
        <f>('ANNEXURE B &amp; C'!BE$92)</f>
        <v>0</v>
      </c>
      <c r="G8863" s="9" t="str">
        <f t="shared" si="276"/>
        <v/>
      </c>
      <c r="H8863" s="52" t="str">
        <f t="shared" si="277"/>
        <v/>
      </c>
    </row>
    <row r="8864" spans="1:8">
      <c r="A8864" s="48" t="str">
        <f>('ANNEXURE B &amp; C'!BE$3)</f>
        <v>441102</v>
      </c>
      <c r="B8864" s="2">
        <v>1061903</v>
      </c>
      <c r="C8864" s="2" t="s">
        <v>81</v>
      </c>
      <c r="D8864" s="20">
        <v>0</v>
      </c>
      <c r="E8864" s="20">
        <v>0</v>
      </c>
      <c r="F8864" s="38">
        <f>('ANNEXURE B &amp; C'!BE$93)</f>
        <v>0</v>
      </c>
      <c r="G8864" s="9" t="str">
        <f t="shared" si="276"/>
        <v/>
      </c>
      <c r="H8864" s="52" t="str">
        <f t="shared" si="277"/>
        <v/>
      </c>
    </row>
    <row r="8865" spans="1:8">
      <c r="A8865" s="48" t="str">
        <f>('ANNEXURE B &amp; C'!BE$3)</f>
        <v>441102</v>
      </c>
      <c r="B8865" s="2">
        <v>1061904</v>
      </c>
      <c r="C8865" s="2" t="s">
        <v>82</v>
      </c>
      <c r="D8865" s="20">
        <v>0</v>
      </c>
      <c r="E8865" s="20">
        <v>0</v>
      </c>
      <c r="F8865" s="38">
        <f>('ANNEXURE B &amp; C'!BE$94)</f>
        <v>0</v>
      </c>
      <c r="G8865" s="9" t="str">
        <f t="shared" si="276"/>
        <v/>
      </c>
      <c r="H8865" s="52" t="str">
        <f t="shared" si="277"/>
        <v/>
      </c>
    </row>
    <row r="8866" spans="1:8">
      <c r="A8866" s="48" t="str">
        <f>('ANNEXURE B &amp; C'!BE$3)</f>
        <v>441102</v>
      </c>
      <c r="B8866" s="2">
        <v>1062001</v>
      </c>
      <c r="C8866" s="2" t="s">
        <v>83</v>
      </c>
      <c r="D8866" s="20">
        <v>0</v>
      </c>
      <c r="E8866" s="20">
        <v>0</v>
      </c>
      <c r="F8866" s="38">
        <f>('ANNEXURE B &amp; C'!BE$95)</f>
        <v>0</v>
      </c>
      <c r="G8866" s="9" t="str">
        <f t="shared" si="276"/>
        <v/>
      </c>
      <c r="H8866" s="52" t="str">
        <f t="shared" si="277"/>
        <v/>
      </c>
    </row>
    <row r="8867" spans="1:8">
      <c r="A8867" s="48" t="str">
        <f>('ANNEXURE B &amp; C'!BE$3)</f>
        <v>441102</v>
      </c>
      <c r="B8867" s="2">
        <v>1062003</v>
      </c>
      <c r="C8867" s="2" t="s">
        <v>84</v>
      </c>
      <c r="D8867" s="20">
        <v>0</v>
      </c>
      <c r="E8867" s="20">
        <v>0</v>
      </c>
      <c r="F8867" s="38">
        <f>('ANNEXURE B &amp; C'!BE$96)</f>
        <v>0</v>
      </c>
      <c r="G8867" s="9" t="str">
        <f t="shared" si="276"/>
        <v/>
      </c>
      <c r="H8867" s="52" t="str">
        <f t="shared" si="277"/>
        <v/>
      </c>
    </row>
    <row r="8868" spans="1:8">
      <c r="A8868" s="48" t="str">
        <f>('ANNEXURE B &amp; C'!BE$3)</f>
        <v>441102</v>
      </c>
      <c r="B8868" s="2">
        <v>1062009</v>
      </c>
      <c r="C8868" s="2" t="s">
        <v>85</v>
      </c>
      <c r="D8868" s="20">
        <v>0</v>
      </c>
      <c r="E8868" s="20">
        <v>0</v>
      </c>
      <c r="F8868" s="38">
        <f>('ANNEXURE B &amp; C'!BE$97)</f>
        <v>0</v>
      </c>
      <c r="G8868" s="9" t="str">
        <f t="shared" si="276"/>
        <v/>
      </c>
      <c r="H8868" s="52" t="str">
        <f t="shared" si="277"/>
        <v/>
      </c>
    </row>
    <row r="8869" spans="1:8">
      <c r="A8869" s="48" t="str">
        <f>('ANNEXURE B &amp; C'!BE$3)</f>
        <v>441102</v>
      </c>
      <c r="B8869" s="2">
        <v>1062010</v>
      </c>
      <c r="C8869" s="2" t="s">
        <v>86</v>
      </c>
      <c r="D8869" s="20">
        <v>0</v>
      </c>
      <c r="E8869" s="20">
        <v>0</v>
      </c>
      <c r="F8869" s="38">
        <f>('ANNEXURE B &amp; C'!BE$98)</f>
        <v>0</v>
      </c>
      <c r="G8869" s="9" t="str">
        <f t="shared" si="276"/>
        <v/>
      </c>
      <c r="H8869" s="52" t="str">
        <f t="shared" si="277"/>
        <v/>
      </c>
    </row>
    <row r="8870" spans="1:8">
      <c r="A8870" s="48" t="str">
        <f>('ANNEXURE B &amp; C'!BE$3)</f>
        <v>441102</v>
      </c>
      <c r="B8870" s="2">
        <v>1062201</v>
      </c>
      <c r="C8870" s="2" t="s">
        <v>87</v>
      </c>
      <c r="D8870" s="20">
        <v>0</v>
      </c>
      <c r="E8870" s="20">
        <v>0</v>
      </c>
      <c r="F8870" s="38">
        <f>('ANNEXURE B &amp; C'!BE$99)</f>
        <v>0</v>
      </c>
      <c r="G8870" s="9" t="str">
        <f t="shared" si="276"/>
        <v/>
      </c>
      <c r="H8870" s="52" t="str">
        <f t="shared" si="277"/>
        <v/>
      </c>
    </row>
    <row r="8871" spans="1:8">
      <c r="A8871" s="48" t="str">
        <f>('ANNEXURE B &amp; C'!BE$3)</f>
        <v>441102</v>
      </c>
      <c r="B8871" s="3">
        <v>1066990</v>
      </c>
      <c r="C8871" s="3" t="s">
        <v>88</v>
      </c>
      <c r="D8871" s="39">
        <v>0</v>
      </c>
      <c r="E8871" s="39">
        <v>0</v>
      </c>
      <c r="F8871" s="39">
        <f>SUM(F8818:F8870)</f>
        <v>0</v>
      </c>
      <c r="G8871" s="9" t="str">
        <f t="shared" si="276"/>
        <v/>
      </c>
      <c r="H8871" s="52" t="str">
        <f t="shared" si="277"/>
        <v/>
      </c>
    </row>
    <row r="8872" spans="1:8">
      <c r="B8872" s="1"/>
      <c r="C8872" s="1"/>
      <c r="D8872" s="31"/>
      <c r="E8872" s="31"/>
      <c r="F8872" s="31"/>
      <c r="G8872" s="9" t="str">
        <f t="shared" si="276"/>
        <v/>
      </c>
      <c r="H8872" s="52" t="str">
        <f t="shared" si="277"/>
        <v/>
      </c>
    </row>
    <row r="8873" spans="1:8">
      <c r="A8873" s="48" t="str">
        <f>('ANNEXURE B &amp; C'!BE$3)</f>
        <v>441102</v>
      </c>
      <c r="B8873" s="1">
        <v>1080000</v>
      </c>
      <c r="C8873" s="1" t="s">
        <v>89</v>
      </c>
      <c r="D8873" s="31"/>
      <c r="E8873" s="31"/>
      <c r="F8873" s="31"/>
      <c r="G8873" s="9" t="str">
        <f t="shared" si="276"/>
        <v/>
      </c>
      <c r="H8873" s="52" t="str">
        <f t="shared" si="277"/>
        <v/>
      </c>
    </row>
    <row r="8874" spans="1:8">
      <c r="A8874" s="48" t="str">
        <f>('ANNEXURE B &amp; C'!BE$3)</f>
        <v>441102</v>
      </c>
      <c r="B8874" s="2">
        <v>1088020</v>
      </c>
      <c r="C8874" s="2" t="s">
        <v>90</v>
      </c>
      <c r="D8874" s="20">
        <v>0</v>
      </c>
      <c r="E8874" s="20">
        <v>0</v>
      </c>
      <c r="F8874" s="38">
        <f>('ANNEXURE B &amp; C'!BE$103)</f>
        <v>0</v>
      </c>
      <c r="G8874" s="9" t="str">
        <f t="shared" si="276"/>
        <v/>
      </c>
      <c r="H8874" s="52" t="str">
        <f t="shared" si="277"/>
        <v/>
      </c>
    </row>
    <row r="8875" spans="1:8">
      <c r="A8875" s="48" t="str">
        <f>('ANNEXURE B &amp; C'!BE$3)</f>
        <v>441102</v>
      </c>
      <c r="B8875" s="2">
        <v>1088080</v>
      </c>
      <c r="C8875" s="2" t="s">
        <v>91</v>
      </c>
      <c r="D8875" s="20">
        <v>0</v>
      </c>
      <c r="E8875" s="20">
        <v>0</v>
      </c>
      <c r="F8875" s="38">
        <f>('ANNEXURE B &amp; C'!BE$104)</f>
        <v>0</v>
      </c>
      <c r="G8875" s="9" t="str">
        <f t="shared" si="276"/>
        <v/>
      </c>
      <c r="H8875" s="52" t="str">
        <f t="shared" si="277"/>
        <v/>
      </c>
    </row>
    <row r="8876" spans="1:8">
      <c r="A8876" s="48" t="str">
        <f>('ANNEXURE B &amp; C'!BE$3)</f>
        <v>441102</v>
      </c>
      <c r="B8876" s="2">
        <v>1088081</v>
      </c>
      <c r="C8876" s="2" t="s">
        <v>92</v>
      </c>
      <c r="D8876" s="20">
        <v>0</v>
      </c>
      <c r="E8876" s="20">
        <v>0</v>
      </c>
      <c r="F8876" s="38">
        <f>('ANNEXURE B &amp; C'!BE$105)</f>
        <v>0</v>
      </c>
      <c r="G8876" s="9" t="str">
        <f t="shared" si="276"/>
        <v/>
      </c>
      <c r="H8876" s="52" t="str">
        <f t="shared" si="277"/>
        <v/>
      </c>
    </row>
    <row r="8877" spans="1:8">
      <c r="A8877" s="48" t="str">
        <f>('ANNEXURE B &amp; C'!BE$3)</f>
        <v>441102</v>
      </c>
      <c r="B8877" s="2">
        <v>1088082</v>
      </c>
      <c r="C8877" s="2" t="s">
        <v>93</v>
      </c>
      <c r="D8877" s="20">
        <v>0</v>
      </c>
      <c r="E8877" s="20">
        <v>0</v>
      </c>
      <c r="F8877" s="38">
        <f>('ANNEXURE B &amp; C'!BE$106)</f>
        <v>0</v>
      </c>
      <c r="G8877" s="9" t="str">
        <f t="shared" si="276"/>
        <v/>
      </c>
      <c r="H8877" s="52" t="str">
        <f t="shared" si="277"/>
        <v/>
      </c>
    </row>
    <row r="8878" spans="1:8">
      <c r="A8878" s="48" t="str">
        <f>('ANNEXURE B &amp; C'!BE$3)</f>
        <v>441102</v>
      </c>
      <c r="B8878" s="2">
        <v>1088083</v>
      </c>
      <c r="C8878" s="2" t="s">
        <v>94</v>
      </c>
      <c r="D8878" s="20">
        <v>0</v>
      </c>
      <c r="E8878" s="20">
        <v>0</v>
      </c>
      <c r="F8878" s="38">
        <f>('ANNEXURE B &amp; C'!BE$107)</f>
        <v>0</v>
      </c>
      <c r="G8878" s="9" t="str">
        <f t="shared" si="276"/>
        <v/>
      </c>
      <c r="H8878" s="52" t="str">
        <f t="shared" si="277"/>
        <v/>
      </c>
    </row>
    <row r="8879" spans="1:8">
      <c r="A8879" s="48" t="str">
        <f>('ANNEXURE B &amp; C'!BE$3)</f>
        <v>441102</v>
      </c>
      <c r="B8879" s="2">
        <v>1088084</v>
      </c>
      <c r="C8879" s="2" t="s">
        <v>95</v>
      </c>
      <c r="D8879" s="20">
        <v>0</v>
      </c>
      <c r="E8879" s="20">
        <v>0</v>
      </c>
      <c r="F8879" s="38">
        <f>('ANNEXURE B &amp; C'!BE$108)</f>
        <v>0</v>
      </c>
      <c r="G8879" s="9" t="str">
        <f t="shared" si="276"/>
        <v/>
      </c>
      <c r="H8879" s="52" t="str">
        <f t="shared" si="277"/>
        <v/>
      </c>
    </row>
    <row r="8880" spans="1:8">
      <c r="A8880" s="48" t="str">
        <f>('ANNEXURE B &amp; C'!BE$3)</f>
        <v>441102</v>
      </c>
      <c r="B8880" s="2">
        <v>1088085</v>
      </c>
      <c r="C8880" s="2" t="s">
        <v>96</v>
      </c>
      <c r="D8880" s="20">
        <v>0</v>
      </c>
      <c r="E8880" s="20">
        <v>0</v>
      </c>
      <c r="F8880" s="38">
        <f>('ANNEXURE B &amp; C'!BE$109)</f>
        <v>0</v>
      </c>
      <c r="G8880" s="9" t="str">
        <f t="shared" si="276"/>
        <v/>
      </c>
      <c r="H8880" s="52" t="str">
        <f t="shared" si="277"/>
        <v/>
      </c>
    </row>
    <row r="8881" spans="1:8">
      <c r="A8881" s="48" t="str">
        <f>('ANNEXURE B &amp; C'!BE$3)</f>
        <v>441102</v>
      </c>
      <c r="B8881" s="2">
        <v>1088110</v>
      </c>
      <c r="C8881" s="2" t="s">
        <v>61</v>
      </c>
      <c r="D8881" s="20">
        <v>0</v>
      </c>
      <c r="E8881" s="20">
        <v>0</v>
      </c>
      <c r="F8881" s="38">
        <f>('ANNEXURE B &amp; C'!BE$110)</f>
        <v>0</v>
      </c>
      <c r="G8881" s="9" t="str">
        <f t="shared" si="276"/>
        <v/>
      </c>
      <c r="H8881" s="52" t="str">
        <f t="shared" si="277"/>
        <v/>
      </c>
    </row>
    <row r="8882" spans="1:8">
      <c r="A8882" s="48" t="str">
        <f>('ANNEXURE B &amp; C'!BE$3)</f>
        <v>441102</v>
      </c>
      <c r="B8882" s="2">
        <v>1088180</v>
      </c>
      <c r="C8882" s="2" t="s">
        <v>97</v>
      </c>
      <c r="D8882" s="20">
        <v>0</v>
      </c>
      <c r="E8882" s="20">
        <v>0</v>
      </c>
      <c r="F8882" s="38">
        <f>('ANNEXURE B &amp; C'!BE$111)</f>
        <v>0</v>
      </c>
      <c r="G8882" s="9" t="str">
        <f t="shared" si="276"/>
        <v/>
      </c>
      <c r="H8882" s="52" t="str">
        <f t="shared" si="277"/>
        <v/>
      </c>
    </row>
    <row r="8883" spans="1:8">
      <c r="A8883" s="48" t="str">
        <f>('ANNEXURE B &amp; C'!BE$3)</f>
        <v>441102</v>
      </c>
      <c r="B8883" s="3">
        <v>1088990</v>
      </c>
      <c r="C8883" s="3" t="s">
        <v>98</v>
      </c>
      <c r="D8883" s="39">
        <v>0</v>
      </c>
      <c r="E8883" s="39">
        <v>0</v>
      </c>
      <c r="F8883" s="39">
        <f>SUM(F8873:F8882)</f>
        <v>0</v>
      </c>
      <c r="G8883" s="9" t="str">
        <f t="shared" si="276"/>
        <v/>
      </c>
      <c r="H8883" s="52" t="str">
        <f t="shared" si="277"/>
        <v/>
      </c>
    </row>
    <row r="8884" spans="1:8">
      <c r="B8884" s="1"/>
      <c r="C8884" s="1"/>
      <c r="D8884" s="31"/>
      <c r="E8884" s="31"/>
      <c r="F8884" s="31"/>
      <c r="G8884" s="9" t="str">
        <f t="shared" si="276"/>
        <v/>
      </c>
      <c r="H8884" s="52" t="str">
        <f t="shared" si="277"/>
        <v/>
      </c>
    </row>
    <row r="8885" spans="1:8" ht="15.75" thickBot="1">
      <c r="A8885" s="48" t="str">
        <f>('ANNEXURE B &amp; C'!BE$3)</f>
        <v>441102</v>
      </c>
      <c r="B8885" s="4">
        <v>1089995</v>
      </c>
      <c r="C8885" s="4" t="s">
        <v>99</v>
      </c>
      <c r="D8885" s="40">
        <v>0</v>
      </c>
      <c r="E8885" s="40">
        <v>0</v>
      </c>
      <c r="F8885" s="40">
        <f>SUM(F8883+F8871)</f>
        <v>0</v>
      </c>
      <c r="G8885" s="9" t="str">
        <f t="shared" si="276"/>
        <v/>
      </c>
      <c r="H8885" s="52" t="str">
        <f t="shared" si="277"/>
        <v/>
      </c>
    </row>
    <row r="8886" spans="1:8" ht="15.75" thickTop="1">
      <c r="B8886" s="1"/>
      <c r="C8886" s="1"/>
      <c r="D8886" s="31"/>
      <c r="E8886" s="31"/>
      <c r="F8886" s="31"/>
      <c r="G8886" s="9" t="str">
        <f t="shared" si="276"/>
        <v/>
      </c>
      <c r="H8886" s="52" t="str">
        <f t="shared" si="277"/>
        <v/>
      </c>
    </row>
    <row r="8887" spans="1:8">
      <c r="A8887" s="48" t="str">
        <f>('ANNEXURE B &amp; C'!BE$3)</f>
        <v>441102</v>
      </c>
      <c r="B8887" s="1">
        <v>1100000</v>
      </c>
      <c r="C8887" s="1" t="s">
        <v>100</v>
      </c>
      <c r="D8887" s="31"/>
      <c r="E8887" s="31"/>
      <c r="F8887" s="31"/>
      <c r="G8887" s="9" t="str">
        <f t="shared" si="276"/>
        <v/>
      </c>
      <c r="H8887" s="52" t="str">
        <f t="shared" si="277"/>
        <v/>
      </c>
    </row>
    <row r="8888" spans="1:8">
      <c r="A8888" s="48" t="str">
        <f>('ANNEXURE B &amp; C'!BE$3)</f>
        <v>441102</v>
      </c>
      <c r="B8888" s="2">
        <v>1101200</v>
      </c>
      <c r="C8888" s="2" t="s">
        <v>101</v>
      </c>
      <c r="D8888" s="20">
        <v>0</v>
      </c>
      <c r="E8888" s="20">
        <v>0</v>
      </c>
      <c r="F8888" s="38">
        <f>('ANNEXURE B &amp; C'!BE$117)</f>
        <v>0</v>
      </c>
      <c r="G8888" s="9" t="str">
        <f t="shared" si="276"/>
        <v/>
      </c>
      <c r="H8888" s="52" t="str">
        <f t="shared" si="277"/>
        <v/>
      </c>
    </row>
    <row r="8889" spans="1:8">
      <c r="A8889" s="48" t="str">
        <f>('ANNEXURE B &amp; C'!BE$3)</f>
        <v>441102</v>
      </c>
      <c r="B8889" s="2">
        <v>1101201</v>
      </c>
      <c r="C8889" s="2" t="s">
        <v>102</v>
      </c>
      <c r="D8889" s="20">
        <v>0</v>
      </c>
      <c r="E8889" s="20">
        <v>0</v>
      </c>
      <c r="F8889" s="38">
        <f>('ANNEXURE B &amp; C'!BE$118)</f>
        <v>0</v>
      </c>
      <c r="G8889" s="9" t="str">
        <f t="shared" si="276"/>
        <v/>
      </c>
      <c r="H8889" s="52" t="str">
        <f t="shared" si="277"/>
        <v/>
      </c>
    </row>
    <row r="8890" spans="1:8">
      <c r="A8890" s="48" t="str">
        <f>('ANNEXURE B &amp; C'!BE$3)</f>
        <v>441102</v>
      </c>
      <c r="B8890" s="2">
        <v>1101203</v>
      </c>
      <c r="C8890" s="2" t="s">
        <v>103</v>
      </c>
      <c r="D8890" s="20">
        <v>0</v>
      </c>
      <c r="E8890" s="20">
        <v>0</v>
      </c>
      <c r="F8890" s="38">
        <f>('ANNEXURE B &amp; C'!BE$119)</f>
        <v>0</v>
      </c>
      <c r="G8890" s="9" t="str">
        <f t="shared" si="276"/>
        <v/>
      </c>
      <c r="H8890" s="52" t="str">
        <f t="shared" si="277"/>
        <v/>
      </c>
    </row>
    <row r="8891" spans="1:8">
      <c r="A8891" s="48" t="str">
        <f>('ANNEXURE B &amp; C'!BE$3)</f>
        <v>441102</v>
      </c>
      <c r="B8891" s="2">
        <v>1101204</v>
      </c>
      <c r="C8891" s="2" t="s">
        <v>104</v>
      </c>
      <c r="D8891" s="20">
        <v>0</v>
      </c>
      <c r="E8891" s="20">
        <v>0</v>
      </c>
      <c r="F8891" s="38">
        <f>('ANNEXURE B &amp; C'!BE$120)</f>
        <v>0</v>
      </c>
      <c r="G8891" s="9" t="str">
        <f t="shared" si="276"/>
        <v/>
      </c>
      <c r="H8891" s="52" t="str">
        <f t="shared" si="277"/>
        <v/>
      </c>
    </row>
    <row r="8892" spans="1:8" ht="15.75" thickBot="1">
      <c r="A8892" s="48" t="str">
        <f>('ANNEXURE B &amp; C'!BE$3)</f>
        <v>441102</v>
      </c>
      <c r="B8892" s="4">
        <v>1109995</v>
      </c>
      <c r="C8892" s="4" t="s">
        <v>105</v>
      </c>
      <c r="D8892" s="40">
        <v>0</v>
      </c>
      <c r="E8892" s="40">
        <v>0</v>
      </c>
      <c r="F8892" s="40">
        <f>SUM(F8888:F8891)</f>
        <v>0</v>
      </c>
      <c r="G8892" s="9" t="str">
        <f t="shared" si="276"/>
        <v/>
      </c>
      <c r="H8892" s="52" t="str">
        <f t="shared" si="277"/>
        <v/>
      </c>
    </row>
    <row r="8893" spans="1:8" ht="15.75" thickTop="1">
      <c r="B8893" s="1"/>
      <c r="C8893" s="1"/>
      <c r="D8893" s="31"/>
      <c r="E8893" s="31"/>
      <c r="F8893" s="31"/>
      <c r="G8893" s="9" t="str">
        <f t="shared" si="276"/>
        <v/>
      </c>
      <c r="H8893" s="52" t="str">
        <f t="shared" si="277"/>
        <v/>
      </c>
    </row>
    <row r="8894" spans="1:8">
      <c r="A8894" s="48" t="str">
        <f>('ANNEXURE B &amp; C'!BE$3)</f>
        <v>441102</v>
      </c>
      <c r="B8894" s="1">
        <v>1120000</v>
      </c>
      <c r="C8894" s="1" t="s">
        <v>106</v>
      </c>
      <c r="D8894" s="31"/>
      <c r="E8894" s="31"/>
      <c r="F8894" s="31"/>
      <c r="G8894" s="9" t="str">
        <f t="shared" si="276"/>
        <v/>
      </c>
      <c r="H8894" s="52" t="str">
        <f t="shared" si="277"/>
        <v/>
      </c>
    </row>
    <row r="8895" spans="1:8">
      <c r="A8895" s="48" t="str">
        <f>('ANNEXURE B &amp; C'!BE$3)</f>
        <v>441102</v>
      </c>
      <c r="B8895" s="2">
        <v>1120300</v>
      </c>
      <c r="C8895" s="2" t="s">
        <v>106</v>
      </c>
      <c r="D8895" s="20">
        <v>0</v>
      </c>
      <c r="E8895" s="20">
        <v>0</v>
      </c>
      <c r="F8895" s="38">
        <f>('ANNEXURE B &amp; C'!BE$124)</f>
        <v>0</v>
      </c>
      <c r="G8895" s="9" t="str">
        <f t="shared" si="276"/>
        <v/>
      </c>
      <c r="H8895" s="52" t="str">
        <f t="shared" si="277"/>
        <v/>
      </c>
    </row>
    <row r="8896" spans="1:8" ht="15.75" thickBot="1">
      <c r="A8896" s="48" t="str">
        <f>('ANNEXURE B &amp; C'!BE$3)</f>
        <v>441102</v>
      </c>
      <c r="B8896" s="4">
        <v>1129990</v>
      </c>
      <c r="C8896" s="4" t="s">
        <v>107</v>
      </c>
      <c r="D8896" s="40">
        <v>0</v>
      </c>
      <c r="E8896" s="40">
        <v>0</v>
      </c>
      <c r="F8896" s="40">
        <f>SUM(F8894:F8895)</f>
        <v>0</v>
      </c>
      <c r="G8896" s="9" t="str">
        <f t="shared" si="276"/>
        <v/>
      </c>
      <c r="H8896" s="52" t="str">
        <f t="shared" si="277"/>
        <v/>
      </c>
    </row>
    <row r="8897" spans="1:8" ht="15.75" thickTop="1">
      <c r="B8897" s="1"/>
      <c r="C8897" s="1"/>
      <c r="D8897" s="31"/>
      <c r="E8897" s="31"/>
      <c r="F8897" s="31"/>
      <c r="G8897" s="9" t="str">
        <f t="shared" si="276"/>
        <v/>
      </c>
      <c r="H8897" s="52" t="str">
        <f t="shared" si="277"/>
        <v/>
      </c>
    </row>
    <row r="8898" spans="1:8">
      <c r="A8898" s="48" t="str">
        <f>('ANNEXURE B &amp; C'!BE$3)</f>
        <v>441102</v>
      </c>
      <c r="B8898" s="1">
        <v>1130000</v>
      </c>
      <c r="C8898" s="1" t="s">
        <v>108</v>
      </c>
      <c r="D8898" s="31"/>
      <c r="E8898" s="31"/>
      <c r="F8898" s="31"/>
      <c r="G8898" s="9" t="str">
        <f t="shared" si="276"/>
        <v/>
      </c>
      <c r="H8898" s="52" t="str">
        <f t="shared" si="277"/>
        <v/>
      </c>
    </row>
    <row r="8899" spans="1:8">
      <c r="A8899" s="48" t="str">
        <f>('ANNEXURE B &amp; C'!BE$3)</f>
        <v>441102</v>
      </c>
      <c r="B8899" s="2">
        <v>1130200</v>
      </c>
      <c r="C8899" s="2" t="s">
        <v>109</v>
      </c>
      <c r="D8899" s="20">
        <v>0</v>
      </c>
      <c r="E8899" s="20">
        <v>0</v>
      </c>
      <c r="F8899" s="38">
        <f>('ANNEXURE B &amp; C'!BE$128)</f>
        <v>0</v>
      </c>
      <c r="G8899" s="9" t="str">
        <f t="shared" si="276"/>
        <v/>
      </c>
      <c r="H8899" s="52" t="str">
        <f t="shared" si="277"/>
        <v/>
      </c>
    </row>
    <row r="8900" spans="1:8">
      <c r="A8900" s="48" t="str">
        <f>('ANNEXURE B &amp; C'!BE$3)</f>
        <v>441102</v>
      </c>
      <c r="B8900" s="2">
        <v>1130201</v>
      </c>
      <c r="C8900" s="2" t="s">
        <v>110</v>
      </c>
      <c r="D8900" s="20">
        <v>0</v>
      </c>
      <c r="E8900" s="20">
        <v>0</v>
      </c>
      <c r="F8900" s="38">
        <f>('ANNEXURE B &amp; C'!BE$129)</f>
        <v>0</v>
      </c>
      <c r="G8900" s="9" t="str">
        <f t="shared" si="276"/>
        <v/>
      </c>
      <c r="H8900" s="52" t="str">
        <f t="shared" si="277"/>
        <v/>
      </c>
    </row>
    <row r="8901" spans="1:8" ht="15.75" thickBot="1">
      <c r="A8901" s="48" t="str">
        <f>('ANNEXURE B &amp; C'!BE$3)</f>
        <v>441102</v>
      </c>
      <c r="B8901" s="4">
        <v>1139995</v>
      </c>
      <c r="C8901" s="4" t="s">
        <v>111</v>
      </c>
      <c r="D8901" s="40">
        <v>0</v>
      </c>
      <c r="E8901" s="40">
        <v>0</v>
      </c>
      <c r="F8901" s="40">
        <f>SUM(F8898:F8900)</f>
        <v>0</v>
      </c>
      <c r="G8901" s="9" t="str">
        <f t="shared" si="276"/>
        <v/>
      </c>
      <c r="H8901" s="52" t="str">
        <f t="shared" si="277"/>
        <v/>
      </c>
    </row>
    <row r="8902" spans="1:8" ht="15.75" thickTop="1">
      <c r="B8902" s="1"/>
      <c r="C8902" s="1"/>
      <c r="D8902" s="31"/>
      <c r="E8902" s="31"/>
      <c r="F8902" s="31"/>
      <c r="G8902" s="9" t="str">
        <f t="shared" si="276"/>
        <v/>
      </c>
      <c r="H8902" s="52" t="str">
        <f t="shared" si="277"/>
        <v/>
      </c>
    </row>
    <row r="8903" spans="1:8" ht="15.75" thickBot="1">
      <c r="A8903" s="48" t="str">
        <f>('ANNEXURE B &amp; C'!BE$3)</f>
        <v>441102</v>
      </c>
      <c r="B8903" s="5">
        <v>1199998</v>
      </c>
      <c r="C8903" s="5" t="s">
        <v>112</v>
      </c>
      <c r="D8903" s="41">
        <v>0</v>
      </c>
      <c r="E8903" s="41">
        <v>0</v>
      </c>
      <c r="F8903" s="41">
        <f>SUM(F8901+F8896+F8892+F8885+F8813)</f>
        <v>0</v>
      </c>
      <c r="G8903" s="9" t="str">
        <f t="shared" si="276"/>
        <v/>
      </c>
      <c r="H8903" s="52" t="str">
        <f t="shared" si="277"/>
        <v/>
      </c>
    </row>
    <row r="8904" spans="1:8">
      <c r="B8904" s="1"/>
      <c r="C8904" s="1"/>
      <c r="D8904" s="31"/>
      <c r="E8904" s="31"/>
      <c r="F8904" s="31"/>
      <c r="G8904" s="9" t="str">
        <f t="shared" si="276"/>
        <v/>
      </c>
      <c r="H8904" s="52" t="str">
        <f t="shared" si="277"/>
        <v/>
      </c>
    </row>
    <row r="8905" spans="1:8">
      <c r="A8905" s="48" t="str">
        <f>('ANNEXURE B &amp; C'!BE$3)</f>
        <v>441102</v>
      </c>
      <c r="B8905" s="1">
        <v>2200000</v>
      </c>
      <c r="C8905" s="1" t="s">
        <v>113</v>
      </c>
      <c r="D8905" s="31"/>
      <c r="E8905" s="31"/>
      <c r="F8905" s="31"/>
      <c r="G8905" s="9" t="str">
        <f t="shared" si="276"/>
        <v/>
      </c>
      <c r="H8905" s="52" t="str">
        <f t="shared" si="277"/>
        <v/>
      </c>
    </row>
    <row r="8906" spans="1:8">
      <c r="B8906" s="1"/>
      <c r="C8906" s="1"/>
      <c r="D8906" s="31"/>
      <c r="E8906" s="31"/>
      <c r="F8906" s="31"/>
      <c r="G8906" s="9" t="str">
        <f t="shared" ref="G8906:G8969" si="278">IF(E8906&lt;0.01,"",IF(E8906&gt;F8906,"BUDGET ERROR - INSUFICIENT",""))</f>
        <v/>
      </c>
      <c r="H8906" s="52" t="str">
        <f t="shared" ref="H8906:H8969" si="279">IF(F8906&lt;0.1,"",IF(D8906=0,"NO ORIGINAL BUDGET",(F8906-D8906)/D8906))</f>
        <v/>
      </c>
    </row>
    <row r="8907" spans="1:8">
      <c r="A8907" s="48" t="str">
        <f>('ANNEXURE B &amp; C'!BE$3)</f>
        <v>441102</v>
      </c>
      <c r="B8907" s="1">
        <v>2230000</v>
      </c>
      <c r="C8907" s="1" t="s">
        <v>114</v>
      </c>
      <c r="D8907" s="31"/>
      <c r="E8907" s="31"/>
      <c r="F8907" s="31"/>
      <c r="G8907" s="9" t="str">
        <f t="shared" si="278"/>
        <v/>
      </c>
      <c r="H8907" s="52" t="str">
        <f t="shared" si="279"/>
        <v/>
      </c>
    </row>
    <row r="8908" spans="1:8">
      <c r="A8908" s="48" t="str">
        <f>('ANNEXURE B &amp; C'!BE$3)</f>
        <v>441102</v>
      </c>
      <c r="B8908" s="2">
        <v>2231202</v>
      </c>
      <c r="C8908" s="2" t="s">
        <v>115</v>
      </c>
      <c r="D8908" s="20">
        <v>0</v>
      </c>
      <c r="E8908" s="20">
        <v>0</v>
      </c>
      <c r="F8908" s="38">
        <f>('ANNEXURE B &amp; C'!BE$137)</f>
        <v>0</v>
      </c>
      <c r="G8908" s="9" t="str">
        <f t="shared" si="278"/>
        <v/>
      </c>
      <c r="H8908" s="52" t="str">
        <f t="shared" si="279"/>
        <v/>
      </c>
    </row>
    <row r="8909" spans="1:8">
      <c r="A8909" s="48" t="str">
        <f>('ANNEXURE B &amp; C'!BE$3)</f>
        <v>441102</v>
      </c>
      <c r="B8909" s="2">
        <v>2231900</v>
      </c>
      <c r="C8909" s="2" t="s">
        <v>116</v>
      </c>
      <c r="D8909" s="20">
        <v>0</v>
      </c>
      <c r="E8909" s="20">
        <v>0</v>
      </c>
      <c r="F8909" s="38">
        <f>('ANNEXURE B &amp; C'!BE$138)</f>
        <v>0</v>
      </c>
      <c r="G8909" s="9" t="str">
        <f t="shared" si="278"/>
        <v/>
      </c>
      <c r="H8909" s="52" t="str">
        <f t="shared" si="279"/>
        <v/>
      </c>
    </row>
    <row r="8910" spans="1:8">
      <c r="A8910" s="48" t="str">
        <f>('ANNEXURE B &amp; C'!BE$3)</f>
        <v>441102</v>
      </c>
      <c r="B8910" s="3">
        <v>2239995</v>
      </c>
      <c r="C8910" s="3" t="s">
        <v>117</v>
      </c>
      <c r="D8910" s="39">
        <v>0</v>
      </c>
      <c r="E8910" s="39">
        <v>0</v>
      </c>
      <c r="F8910" s="39">
        <f>SUM(F8908:F8909)</f>
        <v>0</v>
      </c>
      <c r="G8910" s="9" t="str">
        <f t="shared" si="278"/>
        <v/>
      </c>
      <c r="H8910" s="52" t="str">
        <f t="shared" si="279"/>
        <v/>
      </c>
    </row>
    <row r="8911" spans="1:8">
      <c r="B8911" s="1"/>
      <c r="C8911" s="1"/>
      <c r="D8911" s="31"/>
      <c r="E8911" s="31"/>
      <c r="F8911" s="31"/>
      <c r="G8911" s="9" t="str">
        <f t="shared" si="278"/>
        <v/>
      </c>
      <c r="H8911" s="52" t="str">
        <f t="shared" si="279"/>
        <v/>
      </c>
    </row>
    <row r="8912" spans="1:8">
      <c r="A8912" s="48" t="str">
        <f>('ANNEXURE B &amp; C'!BE$3)</f>
        <v>441102</v>
      </c>
      <c r="B8912" s="1">
        <v>2240000</v>
      </c>
      <c r="C8912" s="1" t="s">
        <v>118</v>
      </c>
      <c r="D8912" s="31"/>
      <c r="E8912" s="31"/>
      <c r="F8912" s="31"/>
      <c r="G8912" s="9" t="str">
        <f t="shared" si="278"/>
        <v/>
      </c>
      <c r="H8912" s="52" t="str">
        <f t="shared" si="279"/>
        <v/>
      </c>
    </row>
    <row r="8913" spans="1:8">
      <c r="A8913" s="48" t="str">
        <f>('ANNEXURE B &amp; C'!BE$3)</f>
        <v>441102</v>
      </c>
      <c r="B8913" s="2">
        <v>2240001</v>
      </c>
      <c r="C8913" s="2" t="s">
        <v>119</v>
      </c>
      <c r="D8913" s="20">
        <v>0</v>
      </c>
      <c r="E8913" s="20">
        <v>0</v>
      </c>
      <c r="F8913" s="38">
        <f>('ANNEXURE B &amp; C'!BE$142)</f>
        <v>0</v>
      </c>
      <c r="G8913" s="9" t="str">
        <f t="shared" si="278"/>
        <v/>
      </c>
      <c r="H8913" s="52" t="str">
        <f t="shared" si="279"/>
        <v/>
      </c>
    </row>
    <row r="8914" spans="1:8">
      <c r="A8914" s="48" t="str">
        <f>('ANNEXURE B &amp; C'!BE$3)</f>
        <v>441102</v>
      </c>
      <c r="B8914" s="2">
        <v>2240002</v>
      </c>
      <c r="C8914" s="2" t="s">
        <v>120</v>
      </c>
      <c r="D8914" s="20">
        <v>0</v>
      </c>
      <c r="E8914" s="20">
        <v>0</v>
      </c>
      <c r="F8914" s="38">
        <f>('ANNEXURE B &amp; C'!BE$143)</f>
        <v>0</v>
      </c>
      <c r="G8914" s="9" t="str">
        <f t="shared" si="278"/>
        <v/>
      </c>
      <c r="H8914" s="52" t="str">
        <f t="shared" si="279"/>
        <v/>
      </c>
    </row>
    <row r="8915" spans="1:8">
      <c r="A8915" s="48" t="str">
        <f>('ANNEXURE B &amp; C'!BE$3)</f>
        <v>441102</v>
      </c>
      <c r="B8915" s="2">
        <v>2240400</v>
      </c>
      <c r="C8915" s="2" t="s">
        <v>121</v>
      </c>
      <c r="D8915" s="20">
        <v>0</v>
      </c>
      <c r="E8915" s="20">
        <v>0</v>
      </c>
      <c r="F8915" s="38">
        <f>('ANNEXURE B &amp; C'!BE$144)</f>
        <v>0</v>
      </c>
      <c r="G8915" s="9" t="str">
        <f t="shared" si="278"/>
        <v/>
      </c>
      <c r="H8915" s="52" t="str">
        <f t="shared" si="279"/>
        <v/>
      </c>
    </row>
    <row r="8916" spans="1:8">
      <c r="A8916" s="48" t="str">
        <f>('ANNEXURE B &amp; C'!BE$3)</f>
        <v>441102</v>
      </c>
      <c r="B8916" s="2">
        <v>2240500</v>
      </c>
      <c r="C8916" s="2" t="s">
        <v>122</v>
      </c>
      <c r="D8916" s="20">
        <v>0</v>
      </c>
      <c r="E8916" s="20">
        <v>0</v>
      </c>
      <c r="F8916" s="38">
        <f>('ANNEXURE B &amp; C'!BE$145)</f>
        <v>0</v>
      </c>
      <c r="G8916" s="9" t="str">
        <f t="shared" si="278"/>
        <v/>
      </c>
      <c r="H8916" s="52" t="str">
        <f t="shared" si="279"/>
        <v/>
      </c>
    </row>
    <row r="8917" spans="1:8">
      <c r="A8917" s="48" t="str">
        <f>('ANNEXURE B &amp; C'!BE$3)</f>
        <v>441102</v>
      </c>
      <c r="B8917" s="3">
        <v>2249995</v>
      </c>
      <c r="C8917" s="3" t="s">
        <v>123</v>
      </c>
      <c r="D8917" s="39">
        <v>0</v>
      </c>
      <c r="E8917" s="39">
        <v>0</v>
      </c>
      <c r="F8917" s="39">
        <f>SUM(F8913:F8916)</f>
        <v>0</v>
      </c>
      <c r="G8917" s="9" t="str">
        <f t="shared" si="278"/>
        <v/>
      </c>
      <c r="H8917" s="52" t="str">
        <f t="shared" si="279"/>
        <v/>
      </c>
    </row>
    <row r="8918" spans="1:8">
      <c r="B8918" s="1"/>
      <c r="C8918" s="1"/>
      <c r="D8918" s="31"/>
      <c r="E8918" s="31"/>
      <c r="F8918" s="31"/>
      <c r="G8918" s="9" t="str">
        <f t="shared" si="278"/>
        <v/>
      </c>
      <c r="H8918" s="52" t="str">
        <f t="shared" si="279"/>
        <v/>
      </c>
    </row>
    <row r="8919" spans="1:8">
      <c r="A8919" s="48" t="str">
        <f>('ANNEXURE B &amp; C'!BE$3)</f>
        <v>441102</v>
      </c>
      <c r="B8919" s="1">
        <v>2260000</v>
      </c>
      <c r="C8919" s="1" t="s">
        <v>124</v>
      </c>
      <c r="D8919" s="31"/>
      <c r="E8919" s="31"/>
      <c r="F8919" s="31"/>
      <c r="G8919" s="9" t="str">
        <f t="shared" si="278"/>
        <v/>
      </c>
      <c r="H8919" s="52" t="str">
        <f t="shared" si="279"/>
        <v/>
      </c>
    </row>
    <row r="8920" spans="1:8">
      <c r="A8920" s="48" t="str">
        <f>('ANNEXURE B &amp; C'!BE$3)</f>
        <v>441102</v>
      </c>
      <c r="B8920" s="2">
        <v>2260806</v>
      </c>
      <c r="C8920" s="2" t="s">
        <v>125</v>
      </c>
      <c r="D8920" s="20">
        <v>0</v>
      </c>
      <c r="E8920" s="20">
        <v>0</v>
      </c>
      <c r="F8920" s="38">
        <f>('ANNEXURE B &amp; C'!BE$149)</f>
        <v>0</v>
      </c>
      <c r="G8920" s="9" t="str">
        <f t="shared" si="278"/>
        <v/>
      </c>
      <c r="H8920" s="52" t="str">
        <f t="shared" si="279"/>
        <v/>
      </c>
    </row>
    <row r="8921" spans="1:8">
      <c r="A8921" s="48" t="str">
        <f>('ANNEXURE B &amp; C'!BE$3)</f>
        <v>441102</v>
      </c>
      <c r="B8921" s="2">
        <v>2260808</v>
      </c>
      <c r="C8921" s="2" t="s">
        <v>126</v>
      </c>
      <c r="D8921" s="20">
        <v>0</v>
      </c>
      <c r="E8921" s="20">
        <v>0</v>
      </c>
      <c r="F8921" s="38">
        <f>('ANNEXURE B &amp; C'!BE$150)</f>
        <v>0</v>
      </c>
      <c r="G8921" s="9" t="str">
        <f t="shared" si="278"/>
        <v/>
      </c>
      <c r="H8921" s="52" t="str">
        <f t="shared" si="279"/>
        <v/>
      </c>
    </row>
    <row r="8922" spans="1:8">
      <c r="A8922" s="48" t="str">
        <f>('ANNEXURE B &amp; C'!BE$3)</f>
        <v>441102</v>
      </c>
      <c r="B8922" s="2">
        <v>2260810</v>
      </c>
      <c r="C8922" s="2" t="s">
        <v>127</v>
      </c>
      <c r="D8922" s="20">
        <v>0</v>
      </c>
      <c r="E8922" s="20">
        <v>0</v>
      </c>
      <c r="F8922" s="38">
        <f>('ANNEXURE B &amp; C'!BE$151)</f>
        <v>0</v>
      </c>
      <c r="G8922" s="9" t="str">
        <f t="shared" si="278"/>
        <v/>
      </c>
      <c r="H8922" s="52" t="str">
        <f t="shared" si="279"/>
        <v/>
      </c>
    </row>
    <row r="8923" spans="1:8">
      <c r="A8923" s="48" t="str">
        <f>('ANNEXURE B &amp; C'!BE$3)</f>
        <v>441102</v>
      </c>
      <c r="B8923" s="3">
        <v>2269995</v>
      </c>
      <c r="C8923" s="3" t="s">
        <v>128</v>
      </c>
      <c r="D8923" s="39">
        <v>0</v>
      </c>
      <c r="E8923" s="39">
        <v>0</v>
      </c>
      <c r="F8923" s="39">
        <f>SUM(F8920:F8922)</f>
        <v>0</v>
      </c>
      <c r="G8923" s="9" t="str">
        <f t="shared" si="278"/>
        <v/>
      </c>
      <c r="H8923" s="52" t="str">
        <f t="shared" si="279"/>
        <v/>
      </c>
    </row>
    <row r="8924" spans="1:8">
      <c r="B8924" s="1"/>
      <c r="C8924" s="1"/>
      <c r="D8924" s="31"/>
      <c r="E8924" s="31"/>
      <c r="F8924" s="31"/>
      <c r="G8924" s="9" t="str">
        <f t="shared" si="278"/>
        <v/>
      </c>
      <c r="H8924" s="52" t="str">
        <f t="shared" si="279"/>
        <v/>
      </c>
    </row>
    <row r="8925" spans="1:8">
      <c r="A8925" s="48" t="str">
        <f>('ANNEXURE B &amp; C'!BE$3)</f>
        <v>441102</v>
      </c>
      <c r="B8925" s="1">
        <v>2270000</v>
      </c>
      <c r="C8925" s="1" t="s">
        <v>129</v>
      </c>
      <c r="D8925" s="31"/>
      <c r="E8925" s="31"/>
      <c r="F8925" s="31"/>
      <c r="G8925" s="9" t="str">
        <f t="shared" si="278"/>
        <v/>
      </c>
      <c r="H8925" s="52" t="str">
        <f t="shared" si="279"/>
        <v/>
      </c>
    </row>
    <row r="8926" spans="1:8">
      <c r="A8926" s="48" t="str">
        <f>('ANNEXURE B &amp; C'!BE$3)</f>
        <v>441102</v>
      </c>
      <c r="B8926" s="2">
        <v>2271701</v>
      </c>
      <c r="C8926" s="2" t="s">
        <v>130</v>
      </c>
      <c r="D8926" s="20">
        <v>0</v>
      </c>
      <c r="E8926" s="20">
        <v>0</v>
      </c>
      <c r="F8926" s="38">
        <f>('ANNEXURE B &amp; C'!BE$155)</f>
        <v>0</v>
      </c>
      <c r="G8926" s="9" t="str">
        <f t="shared" si="278"/>
        <v/>
      </c>
      <c r="H8926" s="52" t="str">
        <f t="shared" si="279"/>
        <v/>
      </c>
    </row>
    <row r="8927" spans="1:8">
      <c r="A8927" s="48" t="str">
        <f>('ANNEXURE B &amp; C'!BE$3)</f>
        <v>441102</v>
      </c>
      <c r="B8927" s="2">
        <v>2271702</v>
      </c>
      <c r="C8927" s="2" t="s">
        <v>131</v>
      </c>
      <c r="D8927" s="20">
        <v>0</v>
      </c>
      <c r="E8927" s="20">
        <v>0</v>
      </c>
      <c r="F8927" s="38">
        <f>('ANNEXURE B &amp; C'!BE$156)</f>
        <v>0</v>
      </c>
      <c r="G8927" s="9" t="str">
        <f t="shared" si="278"/>
        <v/>
      </c>
      <c r="H8927" s="52" t="str">
        <f t="shared" si="279"/>
        <v/>
      </c>
    </row>
    <row r="8928" spans="1:8">
      <c r="A8928" s="48" t="str">
        <f>('ANNEXURE B &amp; C'!BE$3)</f>
        <v>441102</v>
      </c>
      <c r="B8928" s="2">
        <v>2271703</v>
      </c>
      <c r="C8928" s="2" t="s">
        <v>132</v>
      </c>
      <c r="D8928" s="20">
        <v>0</v>
      </c>
      <c r="E8928" s="20">
        <v>0</v>
      </c>
      <c r="F8928" s="38">
        <f>('ANNEXURE B &amp; C'!BE$157)</f>
        <v>0</v>
      </c>
      <c r="G8928" s="9" t="str">
        <f t="shared" si="278"/>
        <v/>
      </c>
      <c r="H8928" s="52" t="str">
        <f t="shared" si="279"/>
        <v/>
      </c>
    </row>
    <row r="8929" spans="1:8">
      <c r="A8929" s="48" t="str">
        <f>('ANNEXURE B &amp; C'!BE$3)</f>
        <v>441102</v>
      </c>
      <c r="B8929" s="2">
        <v>2271704</v>
      </c>
      <c r="C8929" s="2" t="s">
        <v>133</v>
      </c>
      <c r="D8929" s="20">
        <v>0</v>
      </c>
      <c r="E8929" s="20">
        <v>0</v>
      </c>
      <c r="F8929" s="38">
        <f>('ANNEXURE B &amp; C'!BE$158)</f>
        <v>0</v>
      </c>
      <c r="G8929" s="9" t="str">
        <f t="shared" si="278"/>
        <v/>
      </c>
      <c r="H8929" s="52" t="str">
        <f t="shared" si="279"/>
        <v/>
      </c>
    </row>
    <row r="8930" spans="1:8">
      <c r="A8930" s="48" t="str">
        <f>('ANNEXURE B &amp; C'!BE$3)</f>
        <v>441102</v>
      </c>
      <c r="B8930" s="3">
        <v>2279995</v>
      </c>
      <c r="C8930" s="3" t="s">
        <v>134</v>
      </c>
      <c r="D8930" s="35">
        <v>0</v>
      </c>
      <c r="E8930" s="35">
        <v>0</v>
      </c>
      <c r="F8930" s="35">
        <f>SUM(F8926:F8929)</f>
        <v>0</v>
      </c>
      <c r="G8930" s="9" t="str">
        <f t="shared" si="278"/>
        <v/>
      </c>
      <c r="H8930" s="52" t="str">
        <f t="shared" si="279"/>
        <v/>
      </c>
    </row>
    <row r="8931" spans="1:8">
      <c r="B8931" s="1"/>
      <c r="C8931" s="1"/>
      <c r="D8931" s="31"/>
      <c r="E8931" s="31"/>
      <c r="F8931" s="31"/>
      <c r="G8931" s="9" t="str">
        <f t="shared" si="278"/>
        <v/>
      </c>
      <c r="H8931" s="52" t="str">
        <f t="shared" si="279"/>
        <v/>
      </c>
    </row>
    <row r="8932" spans="1:8">
      <c r="A8932" s="48" t="str">
        <f>('ANNEXURE B &amp; C'!BE$3)</f>
        <v>441102</v>
      </c>
      <c r="B8932" s="1">
        <v>2280000</v>
      </c>
      <c r="C8932" s="1" t="s">
        <v>135</v>
      </c>
      <c r="D8932" s="31"/>
      <c r="E8932" s="31"/>
      <c r="F8932" s="31"/>
      <c r="G8932" s="9" t="str">
        <f t="shared" si="278"/>
        <v/>
      </c>
      <c r="H8932" s="52" t="str">
        <f t="shared" si="279"/>
        <v/>
      </c>
    </row>
    <row r="8933" spans="1:8">
      <c r="A8933" s="48" t="str">
        <f>('ANNEXURE B &amp; C'!BE$3)</f>
        <v>441102</v>
      </c>
      <c r="B8933" s="2">
        <v>2280001</v>
      </c>
      <c r="C8933" s="2" t="s">
        <v>136</v>
      </c>
      <c r="D8933" s="20">
        <v>0</v>
      </c>
      <c r="E8933" s="20">
        <v>0</v>
      </c>
      <c r="F8933" s="38">
        <f>('ANNEXURE B &amp; C'!BE$162)</f>
        <v>0</v>
      </c>
      <c r="G8933" s="9" t="str">
        <f t="shared" si="278"/>
        <v/>
      </c>
      <c r="H8933" s="52" t="str">
        <f t="shared" si="279"/>
        <v/>
      </c>
    </row>
    <row r="8934" spans="1:8">
      <c r="A8934" s="48" t="str">
        <f>('ANNEXURE B &amp; C'!BE$3)</f>
        <v>441102</v>
      </c>
      <c r="B8934" s="2">
        <v>2280002</v>
      </c>
      <c r="C8934" s="2" t="s">
        <v>137</v>
      </c>
      <c r="D8934" s="20">
        <v>0</v>
      </c>
      <c r="E8934" s="20">
        <v>0</v>
      </c>
      <c r="F8934" s="38">
        <f>('ANNEXURE B &amp; C'!BE$163)</f>
        <v>0</v>
      </c>
      <c r="G8934" s="9" t="str">
        <f t="shared" si="278"/>
        <v/>
      </c>
      <c r="H8934" s="52" t="str">
        <f t="shared" si="279"/>
        <v/>
      </c>
    </row>
    <row r="8935" spans="1:8">
      <c r="A8935" s="48" t="str">
        <f>('ANNEXURE B &amp; C'!BE$3)</f>
        <v>441102</v>
      </c>
      <c r="B8935" s="3">
        <v>2289995</v>
      </c>
      <c r="C8935" s="3" t="s">
        <v>138</v>
      </c>
      <c r="D8935" s="39">
        <v>0</v>
      </c>
      <c r="E8935" s="39">
        <v>0</v>
      </c>
      <c r="F8935" s="39">
        <f>SUM(F8933:F8934)</f>
        <v>0</v>
      </c>
      <c r="G8935" s="9" t="str">
        <f t="shared" si="278"/>
        <v/>
      </c>
      <c r="H8935" s="52" t="str">
        <f t="shared" si="279"/>
        <v/>
      </c>
    </row>
    <row r="8936" spans="1:8">
      <c r="B8936" s="1"/>
      <c r="C8936" s="1"/>
      <c r="D8936" s="31"/>
      <c r="E8936" s="31"/>
      <c r="F8936" s="31"/>
      <c r="G8936" s="9" t="str">
        <f t="shared" si="278"/>
        <v/>
      </c>
      <c r="H8936" s="52" t="str">
        <f t="shared" si="279"/>
        <v/>
      </c>
    </row>
    <row r="8937" spans="1:8">
      <c r="A8937" s="48" t="str">
        <f>('ANNEXURE B &amp; C'!BE$3)</f>
        <v>441102</v>
      </c>
      <c r="B8937" s="1">
        <v>2300000</v>
      </c>
      <c r="C8937" s="1" t="s">
        <v>139</v>
      </c>
      <c r="D8937" s="31"/>
      <c r="E8937" s="31"/>
      <c r="F8937" s="31"/>
      <c r="G8937" s="9" t="str">
        <f t="shared" si="278"/>
        <v/>
      </c>
      <c r="H8937" s="52" t="str">
        <f t="shared" si="279"/>
        <v/>
      </c>
    </row>
    <row r="8938" spans="1:8">
      <c r="A8938" s="48" t="str">
        <f>('ANNEXURE B &amp; C'!BE$3)</f>
        <v>441102</v>
      </c>
      <c r="B8938" s="2">
        <v>2300001</v>
      </c>
      <c r="C8938" s="2" t="s">
        <v>140</v>
      </c>
      <c r="D8938" s="20">
        <v>0</v>
      </c>
      <c r="E8938" s="20">
        <v>0</v>
      </c>
      <c r="F8938" s="38">
        <f>('ANNEXURE B &amp; C'!BE$167)</f>
        <v>0</v>
      </c>
      <c r="G8938" s="9" t="str">
        <f t="shared" si="278"/>
        <v/>
      </c>
      <c r="H8938" s="52" t="str">
        <f t="shared" si="279"/>
        <v/>
      </c>
    </row>
    <row r="8939" spans="1:8">
      <c r="A8939" s="48" t="str">
        <f>('ANNEXURE B &amp; C'!BE$3)</f>
        <v>441102</v>
      </c>
      <c r="B8939" s="2">
        <v>2300002</v>
      </c>
      <c r="C8939" s="2" t="s">
        <v>141</v>
      </c>
      <c r="D8939" s="20">
        <v>0</v>
      </c>
      <c r="E8939" s="20">
        <v>0</v>
      </c>
      <c r="F8939" s="38">
        <f>('ANNEXURE B &amp; C'!BE$168)</f>
        <v>0</v>
      </c>
      <c r="G8939" s="9" t="str">
        <f t="shared" si="278"/>
        <v/>
      </c>
      <c r="H8939" s="52" t="str">
        <f t="shared" si="279"/>
        <v/>
      </c>
    </row>
    <row r="8940" spans="1:8">
      <c r="A8940" s="48" t="str">
        <f>('ANNEXURE B &amp; C'!BE$3)</f>
        <v>441102</v>
      </c>
      <c r="B8940" s="2">
        <v>2300003</v>
      </c>
      <c r="C8940" s="2" t="s">
        <v>142</v>
      </c>
      <c r="D8940" s="20">
        <v>0</v>
      </c>
      <c r="E8940" s="20">
        <v>0</v>
      </c>
      <c r="F8940" s="38">
        <f>('ANNEXURE B &amp; C'!BE$169)</f>
        <v>0</v>
      </c>
      <c r="G8940" s="9" t="str">
        <f t="shared" si="278"/>
        <v/>
      </c>
      <c r="H8940" s="52" t="str">
        <f t="shared" si="279"/>
        <v/>
      </c>
    </row>
    <row r="8941" spans="1:8">
      <c r="A8941" s="48" t="str">
        <f>('ANNEXURE B &amp; C'!BE$3)</f>
        <v>441102</v>
      </c>
      <c r="B8941" s="2">
        <v>2300204</v>
      </c>
      <c r="C8941" s="2" t="s">
        <v>143</v>
      </c>
      <c r="D8941" s="20">
        <v>0</v>
      </c>
      <c r="E8941" s="20">
        <v>0</v>
      </c>
      <c r="F8941" s="38">
        <f>('ANNEXURE B &amp; C'!BE$170)</f>
        <v>0</v>
      </c>
      <c r="G8941" s="9" t="str">
        <f t="shared" si="278"/>
        <v/>
      </c>
      <c r="H8941" s="52" t="str">
        <f t="shared" si="279"/>
        <v/>
      </c>
    </row>
    <row r="8942" spans="1:8">
      <c r="A8942" s="48" t="str">
        <f>('ANNEXURE B &amp; C'!BE$3)</f>
        <v>441102</v>
      </c>
      <c r="B8942" s="2">
        <v>2300800</v>
      </c>
      <c r="C8942" s="2" t="s">
        <v>144</v>
      </c>
      <c r="D8942" s="20">
        <v>0</v>
      </c>
      <c r="E8942" s="20">
        <v>0</v>
      </c>
      <c r="F8942" s="38">
        <f>('ANNEXURE B &amp; C'!BE$171)</f>
        <v>0</v>
      </c>
      <c r="G8942" s="9" t="str">
        <f t="shared" si="278"/>
        <v/>
      </c>
      <c r="H8942" s="52" t="str">
        <f t="shared" si="279"/>
        <v/>
      </c>
    </row>
    <row r="8943" spans="1:8">
      <c r="A8943" s="48" t="str">
        <f>('ANNEXURE B &amp; C'!BE$3)</f>
        <v>441102</v>
      </c>
      <c r="B8943" s="2">
        <v>2300801</v>
      </c>
      <c r="C8943" s="2" t="s">
        <v>145</v>
      </c>
      <c r="D8943" s="20">
        <v>0</v>
      </c>
      <c r="E8943" s="20">
        <v>0</v>
      </c>
      <c r="F8943" s="38">
        <f>('ANNEXURE B &amp; C'!BE$172)</f>
        <v>0</v>
      </c>
      <c r="G8943" s="9" t="str">
        <f t="shared" si="278"/>
        <v/>
      </c>
      <c r="H8943" s="52" t="str">
        <f t="shared" si="279"/>
        <v/>
      </c>
    </row>
    <row r="8944" spans="1:8">
      <c r="A8944" s="48" t="str">
        <f>('ANNEXURE B &amp; C'!BE$3)</f>
        <v>441102</v>
      </c>
      <c r="B8944" s="2">
        <v>2300803</v>
      </c>
      <c r="C8944" s="2" t="s">
        <v>146</v>
      </c>
      <c r="D8944" s="20">
        <v>0</v>
      </c>
      <c r="E8944" s="20">
        <v>0</v>
      </c>
      <c r="F8944" s="38">
        <f>('ANNEXURE B &amp; C'!BE$173)</f>
        <v>0</v>
      </c>
      <c r="G8944" s="9" t="str">
        <f t="shared" si="278"/>
        <v/>
      </c>
      <c r="H8944" s="52" t="str">
        <f t="shared" si="279"/>
        <v/>
      </c>
    </row>
    <row r="8945" spans="1:8">
      <c r="A8945" s="48" t="str">
        <f>('ANNEXURE B &amp; C'!BE$3)</f>
        <v>441102</v>
      </c>
      <c r="B8945" s="2">
        <v>2301503</v>
      </c>
      <c r="C8945" s="2" t="s">
        <v>147</v>
      </c>
      <c r="D8945" s="20">
        <v>0</v>
      </c>
      <c r="E8945" s="20">
        <v>0</v>
      </c>
      <c r="F8945" s="38">
        <f>('ANNEXURE B &amp; C'!BE$174)</f>
        <v>0</v>
      </c>
      <c r="G8945" s="9" t="str">
        <f t="shared" si="278"/>
        <v/>
      </c>
      <c r="H8945" s="52" t="str">
        <f t="shared" si="279"/>
        <v/>
      </c>
    </row>
    <row r="8946" spans="1:8">
      <c r="A8946" s="48" t="str">
        <f>('ANNEXURE B &amp; C'!BE$3)</f>
        <v>441102</v>
      </c>
      <c r="B8946" s="2">
        <v>2301802</v>
      </c>
      <c r="C8946" s="2" t="s">
        <v>148</v>
      </c>
      <c r="D8946" s="20">
        <v>0</v>
      </c>
      <c r="E8946" s="20">
        <v>0</v>
      </c>
      <c r="F8946" s="38">
        <f>('ANNEXURE B &amp; C'!BE$175)</f>
        <v>0</v>
      </c>
      <c r="G8946" s="9" t="str">
        <f t="shared" si="278"/>
        <v/>
      </c>
      <c r="H8946" s="52" t="str">
        <f t="shared" si="279"/>
        <v/>
      </c>
    </row>
    <row r="8947" spans="1:8">
      <c r="A8947" s="48" t="str">
        <f>('ANNEXURE B &amp; C'!BE$3)</f>
        <v>441102</v>
      </c>
      <c r="B8947" s="2">
        <v>2301803</v>
      </c>
      <c r="C8947" s="2" t="s">
        <v>149</v>
      </c>
      <c r="D8947" s="20">
        <v>0</v>
      </c>
      <c r="E8947" s="20">
        <v>0</v>
      </c>
      <c r="F8947" s="38">
        <f>('ANNEXURE B &amp; C'!BE$176)</f>
        <v>0</v>
      </c>
      <c r="G8947" s="9" t="str">
        <f t="shared" si="278"/>
        <v/>
      </c>
      <c r="H8947" s="52" t="str">
        <f t="shared" si="279"/>
        <v/>
      </c>
    </row>
    <row r="8948" spans="1:8">
      <c r="A8948" s="48" t="str">
        <f>('ANNEXURE B &amp; C'!BE$3)</f>
        <v>441102</v>
      </c>
      <c r="B8948" s="2">
        <v>2301900</v>
      </c>
      <c r="C8948" s="2" t="s">
        <v>150</v>
      </c>
      <c r="D8948" s="20">
        <v>0</v>
      </c>
      <c r="E8948" s="20">
        <v>0</v>
      </c>
      <c r="F8948" s="38">
        <f>('ANNEXURE B &amp; C'!BE$177)</f>
        <v>0</v>
      </c>
      <c r="G8948" s="9" t="str">
        <f t="shared" si="278"/>
        <v/>
      </c>
      <c r="H8948" s="52" t="str">
        <f t="shared" si="279"/>
        <v/>
      </c>
    </row>
    <row r="8949" spans="1:8">
      <c r="A8949" s="48" t="str">
        <f>('ANNEXURE B &amp; C'!BE$3)</f>
        <v>441102</v>
      </c>
      <c r="B8949" s="2">
        <v>2301901</v>
      </c>
      <c r="C8949" s="2" t="s">
        <v>151</v>
      </c>
      <c r="D8949" s="20">
        <v>0</v>
      </c>
      <c r="E8949" s="20">
        <v>0</v>
      </c>
      <c r="F8949" s="38">
        <f>('ANNEXURE B &amp; C'!BE$178)</f>
        <v>0</v>
      </c>
      <c r="G8949" s="9" t="str">
        <f t="shared" si="278"/>
        <v/>
      </c>
      <c r="H8949" s="52" t="str">
        <f t="shared" si="279"/>
        <v/>
      </c>
    </row>
    <row r="8950" spans="1:8">
      <c r="A8950" s="48" t="str">
        <f>('ANNEXURE B &amp; C'!BE$3)</f>
        <v>441102</v>
      </c>
      <c r="B8950" s="3">
        <v>2309995</v>
      </c>
      <c r="C8950" s="3" t="s">
        <v>152</v>
      </c>
      <c r="D8950" s="39">
        <v>0</v>
      </c>
      <c r="E8950" s="39">
        <v>0</v>
      </c>
      <c r="F8950" s="39">
        <f>SUM(F8938:F8949)</f>
        <v>0</v>
      </c>
      <c r="G8950" s="9" t="str">
        <f t="shared" si="278"/>
        <v/>
      </c>
      <c r="H8950" s="52" t="str">
        <f t="shared" si="279"/>
        <v/>
      </c>
    </row>
    <row r="8951" spans="1:8">
      <c r="B8951" s="1"/>
      <c r="C8951" s="1"/>
      <c r="D8951" s="31"/>
      <c r="E8951" s="31"/>
      <c r="F8951" s="31"/>
      <c r="G8951" s="9" t="str">
        <f t="shared" si="278"/>
        <v/>
      </c>
      <c r="H8951" s="52" t="str">
        <f t="shared" si="279"/>
        <v/>
      </c>
    </row>
    <row r="8952" spans="1:8" ht="15.75" thickBot="1">
      <c r="A8952" s="48" t="str">
        <f>('ANNEXURE B &amp; C'!BE$3)</f>
        <v>441102</v>
      </c>
      <c r="B8952" s="4">
        <v>2359997</v>
      </c>
      <c r="C8952" s="4" t="s">
        <v>153</v>
      </c>
      <c r="D8952" s="40">
        <v>0</v>
      </c>
      <c r="E8952" s="40">
        <v>0</v>
      </c>
      <c r="F8952" s="40">
        <f>SUM(F8950+F8935+F8930+F8923+F8917+F8910)</f>
        <v>0</v>
      </c>
      <c r="G8952" s="9" t="str">
        <f t="shared" si="278"/>
        <v/>
      </c>
      <c r="H8952" s="52" t="str">
        <f t="shared" si="279"/>
        <v/>
      </c>
    </row>
    <row r="8953" spans="1:8" ht="15.75" thickTop="1">
      <c r="B8953" s="1"/>
      <c r="C8953" s="1"/>
      <c r="D8953" s="31"/>
      <c r="E8953" s="31"/>
      <c r="F8953" s="31"/>
      <c r="G8953" s="9" t="str">
        <f t="shared" si="278"/>
        <v/>
      </c>
      <c r="H8953" s="52" t="str">
        <f t="shared" si="279"/>
        <v/>
      </c>
    </row>
    <row r="8954" spans="1:8" ht="15.75" thickBot="1">
      <c r="A8954" s="48" t="str">
        <f>('ANNEXURE B &amp; C'!BE$3)</f>
        <v>441102</v>
      </c>
      <c r="B8954" s="5">
        <v>2379995</v>
      </c>
      <c r="C8954" s="5" t="s">
        <v>154</v>
      </c>
      <c r="D8954" s="41">
        <v>0</v>
      </c>
      <c r="E8954" s="41">
        <v>0</v>
      </c>
      <c r="F8954" s="41">
        <f>SUM(F8952)</f>
        <v>0</v>
      </c>
      <c r="G8954" s="9" t="str">
        <f t="shared" si="278"/>
        <v/>
      </c>
      <c r="H8954" s="52" t="str">
        <f t="shared" si="279"/>
        <v/>
      </c>
    </row>
    <row r="8955" spans="1:8">
      <c r="B8955" s="1"/>
      <c r="C8955" s="1"/>
      <c r="D8955" s="31"/>
      <c r="E8955" s="31"/>
      <c r="F8955" s="31"/>
      <c r="G8955" s="9" t="str">
        <f t="shared" si="278"/>
        <v/>
      </c>
      <c r="H8955" s="52" t="str">
        <f t="shared" si="279"/>
        <v/>
      </c>
    </row>
    <row r="8956" spans="1:8" ht="15.75" thickBot="1">
      <c r="A8956" s="48" t="str">
        <f>('ANNEXURE B &amp; C'!BE$3)</f>
        <v>441102</v>
      </c>
      <c r="B8956" s="5">
        <v>2459998</v>
      </c>
      <c r="C8956" s="5" t="s">
        <v>155</v>
      </c>
      <c r="D8956" s="41">
        <v>0</v>
      </c>
      <c r="E8956" s="41">
        <v>0</v>
      </c>
      <c r="F8956" s="41">
        <f>SUM(F8954)</f>
        <v>0</v>
      </c>
      <c r="G8956" s="9" t="str">
        <f t="shared" si="278"/>
        <v/>
      </c>
      <c r="H8956" s="52" t="str">
        <f t="shared" si="279"/>
        <v/>
      </c>
    </row>
    <row r="8957" spans="1:8">
      <c r="B8957" s="1"/>
      <c r="C8957" s="1"/>
      <c r="D8957" s="31"/>
      <c r="E8957" s="31"/>
      <c r="F8957" s="31"/>
      <c r="G8957" s="9" t="str">
        <f t="shared" si="278"/>
        <v/>
      </c>
      <c r="H8957" s="52" t="str">
        <f t="shared" si="279"/>
        <v/>
      </c>
    </row>
    <row r="8958" spans="1:8">
      <c r="A8958" s="48" t="str">
        <f>('ANNEXURE B &amp; C'!BE$3)</f>
        <v>441102</v>
      </c>
      <c r="B8958" s="1">
        <v>3010000</v>
      </c>
      <c r="C8958" s="1" t="s">
        <v>156</v>
      </c>
      <c r="D8958" s="31"/>
      <c r="E8958" s="31"/>
      <c r="F8958" s="31"/>
      <c r="G8958" s="9" t="str">
        <f t="shared" si="278"/>
        <v/>
      </c>
      <c r="H8958" s="52" t="str">
        <f t="shared" si="279"/>
        <v/>
      </c>
    </row>
    <row r="8959" spans="1:8">
      <c r="A8959" s="48" t="str">
        <f>('ANNEXURE B &amp; C'!BE$3)</f>
        <v>441102</v>
      </c>
      <c r="B8959" s="2">
        <v>3010001</v>
      </c>
      <c r="C8959" s="2" t="s">
        <v>112</v>
      </c>
      <c r="D8959" s="38">
        <v>0</v>
      </c>
      <c r="E8959" s="38">
        <v>0</v>
      </c>
      <c r="F8959" s="38">
        <f>('ANNEXURE B &amp; C'!BE$188)</f>
        <v>0</v>
      </c>
      <c r="G8959" s="9" t="str">
        <f t="shared" si="278"/>
        <v/>
      </c>
      <c r="H8959" s="52" t="str">
        <f t="shared" si="279"/>
        <v/>
      </c>
    </row>
    <row r="8960" spans="1:8">
      <c r="A8960" s="48" t="str">
        <f>('ANNEXURE B &amp; C'!BE$3)</f>
        <v>441102</v>
      </c>
      <c r="B8960" s="2">
        <v>3010002</v>
      </c>
      <c r="C8960" s="2" t="s">
        <v>155</v>
      </c>
      <c r="D8960" s="38">
        <v>0</v>
      </c>
      <c r="E8960" s="38">
        <v>0</v>
      </c>
      <c r="F8960" s="38">
        <f>('ANNEXURE B &amp; C'!BE$189)</f>
        <v>0</v>
      </c>
      <c r="G8960" s="9" t="str">
        <f t="shared" si="278"/>
        <v/>
      </c>
      <c r="H8960" s="52" t="str">
        <f t="shared" si="279"/>
        <v/>
      </c>
    </row>
    <row r="8961" spans="1:8">
      <c r="A8961" s="48" t="str">
        <f>('ANNEXURE B &amp; C'!BE$3)</f>
        <v>441102</v>
      </c>
      <c r="B8961" s="2"/>
      <c r="C8961" s="1" t="s">
        <v>338</v>
      </c>
      <c r="D8961" s="39"/>
      <c r="E8961" s="39"/>
      <c r="F8961" s="39">
        <f>('ANNEXURE B &amp; C'!BE$190)</f>
        <v>0</v>
      </c>
      <c r="G8961" s="9" t="str">
        <f t="shared" si="278"/>
        <v/>
      </c>
      <c r="H8961" s="52" t="str">
        <f t="shared" si="279"/>
        <v/>
      </c>
    </row>
    <row r="8962" spans="1:8" ht="15.75" thickBot="1">
      <c r="A8962" s="48" t="str">
        <f>('ANNEXURE B &amp; C'!BE$3)</f>
        <v>441102</v>
      </c>
      <c r="B8962" s="5">
        <v>3019995</v>
      </c>
      <c r="C8962" s="5" t="s">
        <v>339</v>
      </c>
      <c r="D8962" s="37">
        <v>0</v>
      </c>
      <c r="E8962" s="37">
        <v>0</v>
      </c>
      <c r="F8962" s="37">
        <f>('ANNEXURE B &amp; C'!BE$191)</f>
        <v>0</v>
      </c>
      <c r="G8962" s="9" t="str">
        <f t="shared" si="278"/>
        <v/>
      </c>
      <c r="H8962" s="52" t="str">
        <f t="shared" si="279"/>
        <v/>
      </c>
    </row>
    <row r="8963" spans="1:8">
      <c r="B8963" s="1"/>
      <c r="C8963" s="1"/>
      <c r="D8963" s="31"/>
      <c r="E8963" s="31"/>
      <c r="F8963" s="31"/>
      <c r="G8963" s="9" t="str">
        <f t="shared" si="278"/>
        <v/>
      </c>
      <c r="H8963" s="52" t="str">
        <f t="shared" si="279"/>
        <v/>
      </c>
    </row>
    <row r="8964" spans="1:8">
      <c r="A8964" s="48" t="str">
        <f>('ANNEXURE B &amp; C'!BE$3)</f>
        <v>441102</v>
      </c>
      <c r="B8964" s="1">
        <v>4030000</v>
      </c>
      <c r="C8964" s="1" t="s">
        <v>157</v>
      </c>
      <c r="D8964" s="31"/>
      <c r="E8964" s="31"/>
      <c r="F8964" s="31"/>
      <c r="G8964" s="9" t="str">
        <f t="shared" si="278"/>
        <v/>
      </c>
      <c r="H8964" s="52" t="str">
        <f t="shared" si="279"/>
        <v/>
      </c>
    </row>
    <row r="8965" spans="1:8">
      <c r="A8965" s="48" t="str">
        <f>('ANNEXURE B &amp; C'!BE$3)</f>
        <v>441102</v>
      </c>
      <c r="B8965" s="2">
        <v>4030001</v>
      </c>
      <c r="C8965" s="2" t="s">
        <v>158</v>
      </c>
      <c r="D8965" s="20">
        <v>0</v>
      </c>
      <c r="E8965" s="20">
        <v>0</v>
      </c>
      <c r="F8965" s="38">
        <f>('ANNEXURE B &amp; C'!BE$194)</f>
        <v>0</v>
      </c>
      <c r="G8965" s="9" t="str">
        <f t="shared" si="278"/>
        <v/>
      </c>
      <c r="H8965" s="52" t="str">
        <f t="shared" si="279"/>
        <v/>
      </c>
    </row>
    <row r="8966" spans="1:8">
      <c r="A8966" s="48" t="str">
        <f>('ANNEXURE B &amp; C'!BE$3)</f>
        <v>441102</v>
      </c>
      <c r="B8966" s="2">
        <v>4030002</v>
      </c>
      <c r="C8966" s="2" t="s">
        <v>159</v>
      </c>
      <c r="D8966" s="20">
        <v>0</v>
      </c>
      <c r="E8966" s="20">
        <v>0</v>
      </c>
      <c r="F8966" s="38">
        <f>('ANNEXURE B &amp; C'!BE$195)</f>
        <v>0</v>
      </c>
      <c r="G8966" s="9" t="str">
        <f t="shared" si="278"/>
        <v/>
      </c>
      <c r="H8966" s="52" t="str">
        <f t="shared" si="279"/>
        <v/>
      </c>
    </row>
    <row r="8967" spans="1:8">
      <c r="A8967" s="48" t="str">
        <f>('ANNEXURE B &amp; C'!BE$3)</f>
        <v>441102</v>
      </c>
      <c r="B8967" s="2">
        <v>4030003</v>
      </c>
      <c r="C8967" s="2" t="s">
        <v>160</v>
      </c>
      <c r="D8967" s="20">
        <v>0</v>
      </c>
      <c r="E8967" s="20">
        <v>0</v>
      </c>
      <c r="F8967" s="38">
        <f>('ANNEXURE B &amp; C'!BE$196)</f>
        <v>0</v>
      </c>
      <c r="G8967" s="9" t="str">
        <f t="shared" si="278"/>
        <v/>
      </c>
      <c r="H8967" s="52" t="str">
        <f t="shared" si="279"/>
        <v/>
      </c>
    </row>
    <row r="8968" spans="1:8">
      <c r="A8968" s="48" t="str">
        <f>('ANNEXURE B &amp; C'!BE$3)</f>
        <v>441102</v>
      </c>
      <c r="B8968" s="2">
        <v>4030004</v>
      </c>
      <c r="C8968" s="2" t="s">
        <v>161</v>
      </c>
      <c r="D8968" s="20">
        <v>0</v>
      </c>
      <c r="E8968" s="20">
        <v>0</v>
      </c>
      <c r="F8968" s="38">
        <f>('ANNEXURE B &amp; C'!BE$197)</f>
        <v>0</v>
      </c>
      <c r="G8968" s="9" t="str">
        <f t="shared" si="278"/>
        <v/>
      </c>
      <c r="H8968" s="52" t="str">
        <f t="shared" si="279"/>
        <v/>
      </c>
    </row>
    <row r="8969" spans="1:8">
      <c r="A8969" s="48" t="str">
        <f>('ANNEXURE B &amp; C'!BE$3)</f>
        <v>441102</v>
      </c>
      <c r="B8969" s="2">
        <v>4030005</v>
      </c>
      <c r="C8969" s="2" t="s">
        <v>162</v>
      </c>
      <c r="D8969" s="20">
        <v>0</v>
      </c>
      <c r="E8969" s="20">
        <v>0</v>
      </c>
      <c r="F8969" s="38">
        <f>('ANNEXURE B &amp; C'!BE$198)</f>
        <v>0</v>
      </c>
      <c r="G8969" s="9" t="str">
        <f t="shared" si="278"/>
        <v/>
      </c>
      <c r="H8969" s="52" t="str">
        <f t="shared" si="279"/>
        <v/>
      </c>
    </row>
    <row r="8970" spans="1:8" ht="15.75" thickBot="1">
      <c r="A8970" s="48" t="str">
        <f>('ANNEXURE B &amp; C'!BE$3)</f>
        <v>441102</v>
      </c>
      <c r="B8970" s="3">
        <v>4039995</v>
      </c>
      <c r="C8970" s="3" t="s">
        <v>163</v>
      </c>
      <c r="D8970" s="42">
        <v>0</v>
      </c>
      <c r="E8970" s="36">
        <v>0</v>
      </c>
      <c r="F8970" s="43">
        <f>SUM(F8965:F8969)</f>
        <v>0</v>
      </c>
      <c r="G8970" s="9" t="str">
        <f t="shared" ref="G8970:G9032" si="280">IF(E8970&lt;0.01,"",IF(E8970&gt;F8970,"BUDGET ERROR - INSUFICIENT",""))</f>
        <v/>
      </c>
      <c r="H8970" s="52" t="str">
        <f t="shared" ref="H8970:H9033" si="281">IF(F8970&lt;0.1,"",IF(D8970=0,"NO ORIGINAL BUDGET",(F8970-D8970)/D8970))</f>
        <v/>
      </c>
    </row>
    <row r="8971" spans="1:8" ht="15.75" thickTop="1">
      <c r="B8971" s="2"/>
      <c r="C8971" s="2"/>
      <c r="D8971" s="32"/>
      <c r="E8971" s="32"/>
      <c r="G8971" s="9" t="str">
        <f t="shared" si="280"/>
        <v/>
      </c>
      <c r="H8971" s="52" t="str">
        <f t="shared" si="281"/>
        <v/>
      </c>
    </row>
    <row r="8972" spans="1:8">
      <c r="A8972" s="48" t="str">
        <f>('ANNEXURE B &amp; C'!BE$3)</f>
        <v>441102</v>
      </c>
      <c r="B8972" s="1">
        <v>4030000</v>
      </c>
      <c r="C8972" s="1" t="s">
        <v>164</v>
      </c>
      <c r="D8972" s="31"/>
      <c r="E8972" s="31"/>
      <c r="F8972" s="31"/>
      <c r="G8972" s="9" t="str">
        <f t="shared" si="280"/>
        <v/>
      </c>
      <c r="H8972" s="52" t="str">
        <f t="shared" si="281"/>
        <v/>
      </c>
    </row>
    <row r="8973" spans="1:8">
      <c r="A8973" s="48" t="str">
        <f>('ANNEXURE B &amp; C'!BE$3)</f>
        <v>441102</v>
      </c>
      <c r="B8973" s="2">
        <v>4031001</v>
      </c>
      <c r="C8973" s="2" t="s">
        <v>158</v>
      </c>
      <c r="D8973" s="20">
        <v>0</v>
      </c>
      <c r="E8973" s="20">
        <v>0</v>
      </c>
      <c r="F8973" s="38">
        <f>('ANNEXURE B &amp; C'!BE$202)</f>
        <v>0</v>
      </c>
      <c r="G8973" s="9" t="str">
        <f t="shared" si="280"/>
        <v/>
      </c>
      <c r="H8973" s="52" t="str">
        <f t="shared" si="281"/>
        <v/>
      </c>
    </row>
    <row r="8974" spans="1:8">
      <c r="A8974" s="48" t="str">
        <f>('ANNEXURE B &amp; C'!BE$3)</f>
        <v>441102</v>
      </c>
      <c r="B8974" s="2">
        <v>4031002</v>
      </c>
      <c r="C8974" s="2" t="s">
        <v>159</v>
      </c>
      <c r="D8974" s="20">
        <v>0</v>
      </c>
      <c r="E8974" s="20">
        <v>0</v>
      </c>
      <c r="F8974" s="38">
        <f>('ANNEXURE B &amp; C'!BE$203)</f>
        <v>0</v>
      </c>
      <c r="G8974" s="9" t="str">
        <f t="shared" si="280"/>
        <v/>
      </c>
      <c r="H8974" s="52" t="str">
        <f t="shared" si="281"/>
        <v/>
      </c>
    </row>
    <row r="8975" spans="1:8">
      <c r="A8975" s="48" t="str">
        <f>('ANNEXURE B &amp; C'!BE$3)</f>
        <v>441102</v>
      </c>
      <c r="B8975" s="2">
        <v>4031003</v>
      </c>
      <c r="C8975" s="2" t="s">
        <v>160</v>
      </c>
      <c r="D8975" s="20">
        <v>0</v>
      </c>
      <c r="E8975" s="20">
        <v>0</v>
      </c>
      <c r="F8975" s="38">
        <f>('ANNEXURE B &amp; C'!BE$204)</f>
        <v>0</v>
      </c>
      <c r="G8975" s="9" t="str">
        <f t="shared" si="280"/>
        <v/>
      </c>
      <c r="H8975" s="52" t="str">
        <f t="shared" si="281"/>
        <v/>
      </c>
    </row>
    <row r="8976" spans="1:8">
      <c r="A8976" s="48" t="str">
        <f>('ANNEXURE B &amp; C'!BE$3)</f>
        <v>441102</v>
      </c>
      <c r="B8976" s="2">
        <v>4031004</v>
      </c>
      <c r="C8976" s="2" t="s">
        <v>161</v>
      </c>
      <c r="D8976" s="20">
        <v>0</v>
      </c>
      <c r="E8976" s="20">
        <v>0</v>
      </c>
      <c r="F8976" s="38">
        <f>('ANNEXURE B &amp; C'!BE$205)</f>
        <v>0</v>
      </c>
      <c r="G8976" s="9" t="str">
        <f t="shared" si="280"/>
        <v/>
      </c>
      <c r="H8976" s="52" t="str">
        <f t="shared" si="281"/>
        <v/>
      </c>
    </row>
    <row r="8977" spans="1:8">
      <c r="A8977" s="48" t="str">
        <f>('ANNEXURE B &amp; C'!BE$3)</f>
        <v>441102</v>
      </c>
      <c r="B8977" s="2">
        <v>4031005</v>
      </c>
      <c r="C8977" s="2" t="s">
        <v>162</v>
      </c>
      <c r="D8977" s="20">
        <v>0</v>
      </c>
      <c r="E8977" s="20">
        <v>0</v>
      </c>
      <c r="F8977" s="38">
        <f>('ANNEXURE B &amp; C'!BE$206)</f>
        <v>0</v>
      </c>
      <c r="G8977" s="9" t="str">
        <f t="shared" si="280"/>
        <v/>
      </c>
      <c r="H8977" s="52" t="str">
        <f t="shared" si="281"/>
        <v/>
      </c>
    </row>
    <row r="8978" spans="1:8">
      <c r="A8978" s="48" t="str">
        <f>('ANNEXURE B &amp; C'!BE$3)</f>
        <v>441102</v>
      </c>
      <c r="B8978" s="3">
        <v>4039995</v>
      </c>
      <c r="C8978" s="3" t="s">
        <v>165</v>
      </c>
      <c r="D8978" s="39">
        <v>0</v>
      </c>
      <c r="E8978" s="39">
        <v>0</v>
      </c>
      <c r="F8978" s="39">
        <f>SUM(F8973:F8977)</f>
        <v>0</v>
      </c>
      <c r="G8978" s="9" t="str">
        <f t="shared" si="280"/>
        <v/>
      </c>
      <c r="H8978" s="52" t="str">
        <f t="shared" si="281"/>
        <v/>
      </c>
    </row>
    <row r="8979" spans="1:8">
      <c r="B8979" s="2"/>
      <c r="C8979" s="2"/>
      <c r="D8979" s="32"/>
      <c r="E8979" s="32"/>
      <c r="G8979" s="9" t="str">
        <f t="shared" si="280"/>
        <v/>
      </c>
      <c r="H8979" s="52" t="str">
        <f t="shared" si="281"/>
        <v/>
      </c>
    </row>
    <row r="8980" spans="1:8" ht="15.75" thickBot="1">
      <c r="A8980" s="48" t="str">
        <f>('ANNEXURE B &amp; C'!BE$3)</f>
        <v>441102</v>
      </c>
      <c r="B8980" s="5">
        <v>4039995</v>
      </c>
      <c r="C8980" s="5" t="s">
        <v>166</v>
      </c>
      <c r="D8980" s="41">
        <v>0</v>
      </c>
      <c r="E8980" s="41">
        <v>0</v>
      </c>
      <c r="F8980" s="41">
        <f>SUM(F8978+F8970)</f>
        <v>0</v>
      </c>
      <c r="G8980" s="9" t="str">
        <f t="shared" si="280"/>
        <v/>
      </c>
      <c r="H8980" s="52" t="str">
        <f t="shared" si="281"/>
        <v/>
      </c>
    </row>
    <row r="8981" spans="1:8">
      <c r="G8981" s="9" t="str">
        <f t="shared" si="280"/>
        <v/>
      </c>
      <c r="H8981" s="52" t="str">
        <f t="shared" si="281"/>
        <v/>
      </c>
    </row>
    <row r="8982" spans="1:8">
      <c r="A8982" s="48" t="str">
        <f>('ANNEXURE B &amp; C'!BF$3)</f>
        <v>442101</v>
      </c>
      <c r="B8982" s="1">
        <v>1000000</v>
      </c>
      <c r="C8982" s="1" t="s">
        <v>0</v>
      </c>
      <c r="D8982" s="31"/>
      <c r="E8982" s="31"/>
      <c r="G8982" s="9" t="str">
        <f t="shared" si="280"/>
        <v/>
      </c>
      <c r="H8982" s="52" t="str">
        <f t="shared" si="281"/>
        <v/>
      </c>
    </row>
    <row r="8983" spans="1:8">
      <c r="B8983" s="1"/>
      <c r="C8983" s="1"/>
      <c r="D8983" s="31"/>
      <c r="E8983" s="31"/>
      <c r="G8983" s="9" t="str">
        <f t="shared" si="280"/>
        <v/>
      </c>
      <c r="H8983" s="52" t="str">
        <f t="shared" si="281"/>
        <v/>
      </c>
    </row>
    <row r="8984" spans="1:8">
      <c r="A8984" s="48" t="str">
        <f>('ANNEXURE B &amp; C'!BF$3)</f>
        <v>442101</v>
      </c>
      <c r="B8984" s="1">
        <v>1020000</v>
      </c>
      <c r="C8984" s="1" t="s">
        <v>2</v>
      </c>
      <c r="D8984" s="31"/>
      <c r="E8984" s="31"/>
      <c r="F8984" s="31"/>
      <c r="G8984" s="9" t="str">
        <f t="shared" si="280"/>
        <v/>
      </c>
      <c r="H8984" s="52" t="str">
        <f t="shared" si="281"/>
        <v/>
      </c>
    </row>
    <row r="8985" spans="1:8">
      <c r="A8985" s="48" t="str">
        <f>('ANNEXURE B &amp; C'!BF$3)</f>
        <v>442101</v>
      </c>
      <c r="B8985" s="2">
        <v>1020001</v>
      </c>
      <c r="C8985" s="2" t="s">
        <v>3</v>
      </c>
      <c r="D8985" s="20">
        <v>0</v>
      </c>
      <c r="E8985" s="20">
        <v>0</v>
      </c>
      <c r="F8985" s="38">
        <f>('ANNEXURE B &amp; C'!BF$10)</f>
        <v>0</v>
      </c>
      <c r="G8985" s="9" t="str">
        <f t="shared" si="280"/>
        <v/>
      </c>
      <c r="H8985" s="52" t="str">
        <f t="shared" si="281"/>
        <v/>
      </c>
    </row>
    <row r="8986" spans="1:8">
      <c r="A8986" s="48" t="str">
        <f>('ANNEXURE B &amp; C'!BF$3)</f>
        <v>442101</v>
      </c>
      <c r="B8986" s="2">
        <v>1020002</v>
      </c>
      <c r="C8986" s="2" t="s">
        <v>4</v>
      </c>
      <c r="D8986" s="20">
        <v>3017244</v>
      </c>
      <c r="E8986" s="20">
        <v>1851983.22</v>
      </c>
      <c r="F8986" s="38">
        <f>('ANNEXURE B &amp; C'!BF$11)</f>
        <v>3834586</v>
      </c>
      <c r="G8986" s="9" t="str">
        <f t="shared" si="280"/>
        <v/>
      </c>
      <c r="H8986" s="52">
        <f t="shared" si="281"/>
        <v>0.27089025614103468</v>
      </c>
    </row>
    <row r="8987" spans="1:8">
      <c r="A8987" s="48" t="str">
        <f>('ANNEXURE B &amp; C'!BF$3)</f>
        <v>442101</v>
      </c>
      <c r="B8987" s="2">
        <v>1020004</v>
      </c>
      <c r="C8987" s="2" t="s">
        <v>5</v>
      </c>
      <c r="D8987" s="20">
        <v>47256</v>
      </c>
      <c r="E8987" s="20">
        <v>14076</v>
      </c>
      <c r="F8987" s="38">
        <f>('ANNEXURE B &amp; C'!BF$12)</f>
        <v>28152</v>
      </c>
      <c r="G8987" s="9" t="str">
        <f t="shared" si="280"/>
        <v/>
      </c>
      <c r="H8987" s="52">
        <f t="shared" si="281"/>
        <v>-0.40426612493651598</v>
      </c>
    </row>
    <row r="8988" spans="1:8">
      <c r="A8988" s="48" t="str">
        <f>('ANNEXURE B &amp; C'!BF$3)</f>
        <v>442101</v>
      </c>
      <c r="B8988" s="2">
        <v>1020005</v>
      </c>
      <c r="C8988" s="2" t="s">
        <v>6</v>
      </c>
      <c r="D8988" s="20">
        <v>585</v>
      </c>
      <c r="E8988" s="20">
        <v>426.4</v>
      </c>
      <c r="F8988" s="38">
        <f>('ANNEXURE B &amp; C'!BF$13)</f>
        <v>919</v>
      </c>
      <c r="G8988" s="9" t="str">
        <f t="shared" si="280"/>
        <v/>
      </c>
      <c r="H8988" s="52">
        <f t="shared" si="281"/>
        <v>0.57094017094017091</v>
      </c>
    </row>
    <row r="8989" spans="1:8">
      <c r="A8989" s="48" t="str">
        <f>('ANNEXURE B &amp; C'!BF$3)</f>
        <v>442101</v>
      </c>
      <c r="B8989" s="2">
        <v>1020006</v>
      </c>
      <c r="C8989" s="2" t="s">
        <v>7</v>
      </c>
      <c r="D8989" s="20">
        <v>220111</v>
      </c>
      <c r="E8989" s="20">
        <v>167012</v>
      </c>
      <c r="F8989" s="38">
        <f>('ANNEXURE B &amp; C'!BF$14)</f>
        <v>251452</v>
      </c>
      <c r="G8989" s="9" t="str">
        <f t="shared" si="280"/>
        <v/>
      </c>
      <c r="H8989" s="52">
        <f t="shared" si="281"/>
        <v>0.14238725006928324</v>
      </c>
    </row>
    <row r="8990" spans="1:8">
      <c r="A8990" s="48" t="str">
        <f>('ANNEXURE B &amp; C'!BF$3)</f>
        <v>442101</v>
      </c>
      <c r="B8990" s="2">
        <v>1020007</v>
      </c>
      <c r="C8990" s="2" t="s">
        <v>8</v>
      </c>
      <c r="D8990" s="20">
        <v>0</v>
      </c>
      <c r="E8990" s="20">
        <v>50086.5</v>
      </c>
      <c r="F8990" s="38">
        <f>('ANNEXURE B &amp; C'!BF$15)</f>
        <v>50087</v>
      </c>
      <c r="G8990" s="9" t="str">
        <f t="shared" si="280"/>
        <v/>
      </c>
      <c r="H8990" s="52" t="str">
        <f t="shared" si="281"/>
        <v>NO ORIGINAL BUDGET</v>
      </c>
    </row>
    <row r="8991" spans="1:8">
      <c r="A8991" s="48" t="str">
        <f>('ANNEXURE B &amp; C'!BF$3)</f>
        <v>442101</v>
      </c>
      <c r="B8991" s="2">
        <v>1020009</v>
      </c>
      <c r="C8991" s="2" t="s">
        <v>9</v>
      </c>
      <c r="D8991" s="20">
        <v>0</v>
      </c>
      <c r="E8991" s="20">
        <v>0</v>
      </c>
      <c r="F8991" s="38">
        <f>('ANNEXURE B &amp; C'!BF$16)</f>
        <v>0</v>
      </c>
      <c r="G8991" s="9" t="str">
        <f t="shared" si="280"/>
        <v/>
      </c>
      <c r="H8991" s="52" t="str">
        <f t="shared" si="281"/>
        <v/>
      </c>
    </row>
    <row r="8992" spans="1:8">
      <c r="A8992" s="48" t="str">
        <f>('ANNEXURE B &amp; C'!BF$3)</f>
        <v>442101</v>
      </c>
      <c r="B8992" s="2">
        <v>1020010</v>
      </c>
      <c r="C8992" s="2" t="s">
        <v>10</v>
      </c>
      <c r="D8992" s="20">
        <v>0</v>
      </c>
      <c r="E8992" s="20">
        <v>38398.36</v>
      </c>
      <c r="F8992" s="38">
        <f>('ANNEXURE B &amp; C'!BF$17)</f>
        <v>71799</v>
      </c>
      <c r="G8992" s="9" t="str">
        <f t="shared" si="280"/>
        <v/>
      </c>
      <c r="H8992" s="52" t="str">
        <f t="shared" si="281"/>
        <v>NO ORIGINAL BUDGET</v>
      </c>
    </row>
    <row r="8993" spans="1:8">
      <c r="A8993" s="48" t="str">
        <f>('ANNEXURE B &amp; C'!BF$3)</f>
        <v>442101</v>
      </c>
      <c r="B8993" s="2">
        <v>1020011</v>
      </c>
      <c r="C8993" s="2" t="s">
        <v>11</v>
      </c>
      <c r="D8993" s="20">
        <v>0</v>
      </c>
      <c r="E8993" s="20">
        <v>0</v>
      </c>
      <c r="F8993" s="38">
        <f>('ANNEXURE B &amp; C'!BF$18)</f>
        <v>0</v>
      </c>
      <c r="G8993" s="9" t="str">
        <f t="shared" si="280"/>
        <v/>
      </c>
      <c r="H8993" s="52" t="str">
        <f t="shared" si="281"/>
        <v/>
      </c>
    </row>
    <row r="8994" spans="1:8">
      <c r="A8994" s="48" t="str">
        <f>('ANNEXURE B &amp; C'!BF$3)</f>
        <v>442101</v>
      </c>
      <c r="B8994" s="2">
        <v>1020012</v>
      </c>
      <c r="C8994" s="2" t="s">
        <v>12</v>
      </c>
      <c r="D8994" s="20">
        <v>657597</v>
      </c>
      <c r="E8994" s="20">
        <v>341390.04</v>
      </c>
      <c r="F8994" s="38">
        <f>('ANNEXURE B &amp; C'!BF$19)</f>
        <v>670190</v>
      </c>
      <c r="G8994" s="9" t="str">
        <f t="shared" si="280"/>
        <v/>
      </c>
      <c r="H8994" s="52">
        <f t="shared" si="281"/>
        <v>1.9150026536009137E-2</v>
      </c>
    </row>
    <row r="8995" spans="1:8">
      <c r="A8995" s="48" t="str">
        <f>('ANNEXURE B &amp; C'!BF$3)</f>
        <v>442101</v>
      </c>
      <c r="B8995" s="2">
        <v>1020013</v>
      </c>
      <c r="C8995" s="2" t="s">
        <v>13</v>
      </c>
      <c r="D8995" s="20">
        <v>19466</v>
      </c>
      <c r="E8995" s="20">
        <v>12394.34</v>
      </c>
      <c r="F8995" s="38">
        <f>('ANNEXURE B &amp; C'!BF$20)</f>
        <v>26300</v>
      </c>
      <c r="G8995" s="9" t="str">
        <f t="shared" si="280"/>
        <v/>
      </c>
      <c r="H8995" s="52">
        <f t="shared" si="281"/>
        <v>0.35107366690640091</v>
      </c>
    </row>
    <row r="8996" spans="1:8">
      <c r="A8996" s="48" t="str">
        <f>('ANNEXURE B &amp; C'!BF$3)</f>
        <v>442101</v>
      </c>
      <c r="B8996" s="2">
        <v>1020014</v>
      </c>
      <c r="C8996" s="2" t="s">
        <v>14</v>
      </c>
      <c r="D8996" s="20">
        <v>0</v>
      </c>
      <c r="E8996" s="20">
        <v>0</v>
      </c>
      <c r="F8996" s="38">
        <f>('ANNEXURE B &amp; C'!BF$21)</f>
        <v>0</v>
      </c>
      <c r="G8996" s="9" t="str">
        <f t="shared" si="280"/>
        <v/>
      </c>
      <c r="H8996" s="52" t="str">
        <f t="shared" si="281"/>
        <v/>
      </c>
    </row>
    <row r="8997" spans="1:8" ht="15.75" thickBot="1">
      <c r="A8997" s="48" t="str">
        <f>('ANNEXURE B &amp; C'!BF$3)</f>
        <v>442101</v>
      </c>
      <c r="B8997" s="3">
        <v>1029990</v>
      </c>
      <c r="C8997" s="3" t="s">
        <v>15</v>
      </c>
      <c r="D8997" s="41">
        <v>3962259</v>
      </c>
      <c r="E8997" s="41">
        <v>2475766.86</v>
      </c>
      <c r="F8997" s="41">
        <f>SUM(F8985:F8996)</f>
        <v>4933485</v>
      </c>
      <c r="G8997" s="9" t="str">
        <f t="shared" si="280"/>
        <v/>
      </c>
      <c r="H8997" s="52">
        <f t="shared" si="281"/>
        <v>0.24511926151218283</v>
      </c>
    </row>
    <row r="8998" spans="1:8">
      <c r="B8998" s="1"/>
      <c r="C8998" s="1"/>
      <c r="D8998" s="31"/>
      <c r="E8998" s="31"/>
      <c r="F8998" s="31"/>
      <c r="G8998" s="9" t="str">
        <f t="shared" si="280"/>
        <v/>
      </c>
      <c r="H8998" s="52" t="str">
        <f t="shared" si="281"/>
        <v/>
      </c>
    </row>
    <row r="8999" spans="1:8">
      <c r="A8999" s="48" t="str">
        <f>('ANNEXURE B &amp; C'!BF$3)</f>
        <v>442101</v>
      </c>
      <c r="B8999" s="1">
        <v>1030000</v>
      </c>
      <c r="C8999" s="1" t="s">
        <v>16</v>
      </c>
      <c r="D8999" s="31"/>
      <c r="E8999" s="31"/>
      <c r="F8999" s="31"/>
      <c r="G8999" s="9" t="str">
        <f t="shared" si="280"/>
        <v/>
      </c>
      <c r="H8999" s="52" t="str">
        <f t="shared" si="281"/>
        <v/>
      </c>
    </row>
    <row r="9000" spans="1:8">
      <c r="A9000" s="48" t="str">
        <f>('ANNEXURE B &amp; C'!BF$3)</f>
        <v>442101</v>
      </c>
      <c r="B9000" s="2">
        <v>1030001</v>
      </c>
      <c r="C9000" s="2" t="s">
        <v>17</v>
      </c>
      <c r="D9000" s="20">
        <v>53022</v>
      </c>
      <c r="E9000" s="20">
        <v>31041.16</v>
      </c>
      <c r="F9000" s="38">
        <f>('ANNEXURE B &amp; C'!BF$25)</f>
        <v>62809</v>
      </c>
      <c r="G9000" s="9" t="str">
        <f t="shared" si="280"/>
        <v/>
      </c>
      <c r="H9000" s="52">
        <f t="shared" si="281"/>
        <v>0.18458375768548904</v>
      </c>
    </row>
    <row r="9001" spans="1:8">
      <c r="A9001" s="48" t="str">
        <f>('ANNEXURE B &amp; C'!BF$3)</f>
        <v>442101</v>
      </c>
      <c r="B9001" s="2">
        <v>1030002</v>
      </c>
      <c r="C9001" s="2" t="s">
        <v>18</v>
      </c>
      <c r="D9001" s="20">
        <v>198199</v>
      </c>
      <c r="E9001" s="20">
        <v>129396.45</v>
      </c>
      <c r="F9001" s="38">
        <f>('ANNEXURE B &amp; C'!BF$26)</f>
        <v>267571</v>
      </c>
      <c r="G9001" s="9" t="str">
        <f t="shared" si="280"/>
        <v/>
      </c>
      <c r="H9001" s="52">
        <f t="shared" si="281"/>
        <v>0.35001185677021579</v>
      </c>
    </row>
    <row r="9002" spans="1:8">
      <c r="A9002" s="48" t="str">
        <f>('ANNEXURE B &amp; C'!BF$3)</f>
        <v>442101</v>
      </c>
      <c r="B9002" s="2">
        <v>1030003</v>
      </c>
      <c r="C9002" s="2" t="s">
        <v>19</v>
      </c>
      <c r="D9002" s="20">
        <v>583238</v>
      </c>
      <c r="E9002" s="20">
        <v>341452.76</v>
      </c>
      <c r="F9002" s="38">
        <f>('ANNEXURE B &amp; C'!BF$27)</f>
        <v>690888</v>
      </c>
      <c r="G9002" s="9" t="str">
        <f t="shared" si="280"/>
        <v/>
      </c>
      <c r="H9002" s="52">
        <f t="shared" si="281"/>
        <v>0.18457302164810935</v>
      </c>
    </row>
    <row r="9003" spans="1:8">
      <c r="A9003" s="48" t="str">
        <f>('ANNEXURE B &amp; C'!BF$3)</f>
        <v>442101</v>
      </c>
      <c r="B9003" s="2">
        <v>1030004</v>
      </c>
      <c r="C9003" s="2" t="s">
        <v>20</v>
      </c>
      <c r="D9003" s="20">
        <v>0</v>
      </c>
      <c r="E9003" s="20">
        <v>0</v>
      </c>
      <c r="F9003" s="38">
        <f>('ANNEXURE B &amp; C'!BF$28)</f>
        <v>0</v>
      </c>
      <c r="G9003" s="9" t="str">
        <f t="shared" si="280"/>
        <v/>
      </c>
      <c r="H9003" s="52" t="str">
        <f t="shared" si="281"/>
        <v/>
      </c>
    </row>
    <row r="9004" spans="1:8">
      <c r="A9004" s="48" t="str">
        <f>('ANNEXURE B &amp; C'!BF$3)</f>
        <v>442101</v>
      </c>
      <c r="B9004" s="3">
        <v>1039990</v>
      </c>
      <c r="C9004" s="3" t="s">
        <v>21</v>
      </c>
      <c r="D9004" s="39">
        <v>834459</v>
      </c>
      <c r="E9004" s="39">
        <v>501890.37</v>
      </c>
      <c r="F9004" s="39">
        <f>SUM(F9000:F9003)</f>
        <v>1021268</v>
      </c>
      <c r="G9004" s="9" t="str">
        <f t="shared" si="280"/>
        <v/>
      </c>
      <c r="H9004" s="52">
        <f t="shared" si="281"/>
        <v>0.22386839856721541</v>
      </c>
    </row>
    <row r="9005" spans="1:8">
      <c r="B9005" s="1"/>
      <c r="C9005" s="1"/>
      <c r="D9005" s="31"/>
      <c r="E9005" s="31"/>
      <c r="F9005" s="31"/>
      <c r="G9005" s="9" t="str">
        <f t="shared" si="280"/>
        <v/>
      </c>
      <c r="H9005" s="52" t="str">
        <f t="shared" si="281"/>
        <v/>
      </c>
    </row>
    <row r="9006" spans="1:8">
      <c r="A9006" s="48" t="str">
        <f>('ANNEXURE B &amp; C'!BF$3)</f>
        <v>442101</v>
      </c>
      <c r="B9006" s="1">
        <v>1040000</v>
      </c>
      <c r="C9006" s="1" t="s">
        <v>22</v>
      </c>
      <c r="D9006" s="31"/>
      <c r="E9006" s="31"/>
      <c r="F9006" s="31"/>
      <c r="G9006" s="9" t="str">
        <f t="shared" si="280"/>
        <v/>
      </c>
      <c r="H9006" s="52" t="str">
        <f t="shared" si="281"/>
        <v/>
      </c>
    </row>
    <row r="9007" spans="1:8">
      <c r="A9007" s="48" t="str">
        <f>('ANNEXURE B &amp; C'!BF$3)</f>
        <v>442101</v>
      </c>
      <c r="B9007" s="2">
        <v>1040001</v>
      </c>
      <c r="C9007" s="2" t="s">
        <v>23</v>
      </c>
      <c r="D9007" s="20">
        <v>0</v>
      </c>
      <c r="E9007" s="20">
        <v>0</v>
      </c>
      <c r="F9007" s="38">
        <f>('ANNEXURE B &amp; C'!BF$32)</f>
        <v>0</v>
      </c>
      <c r="G9007" s="9" t="str">
        <f t="shared" si="280"/>
        <v/>
      </c>
      <c r="H9007" s="52" t="str">
        <f t="shared" si="281"/>
        <v/>
      </c>
    </row>
    <row r="9008" spans="1:8">
      <c r="A9008" s="48" t="str">
        <f>('ANNEXURE B &amp; C'!BF$3)</f>
        <v>442101</v>
      </c>
      <c r="B9008" s="2">
        <v>1040002</v>
      </c>
      <c r="C9008" s="2" t="s">
        <v>24</v>
      </c>
      <c r="D9008" s="20">
        <v>0</v>
      </c>
      <c r="E9008" s="20">
        <v>0</v>
      </c>
      <c r="F9008" s="38">
        <f>('ANNEXURE B &amp; C'!BF$33)</f>
        <v>0</v>
      </c>
      <c r="G9008" s="9" t="str">
        <f t="shared" si="280"/>
        <v/>
      </c>
      <c r="H9008" s="52" t="str">
        <f t="shared" si="281"/>
        <v/>
      </c>
    </row>
    <row r="9009" spans="1:8">
      <c r="A9009" s="48" t="str">
        <f>('ANNEXURE B &amp; C'!BF$3)</f>
        <v>442101</v>
      </c>
      <c r="B9009" s="2">
        <v>1040003</v>
      </c>
      <c r="C9009" s="2" t="s">
        <v>25</v>
      </c>
      <c r="D9009" s="20">
        <v>0</v>
      </c>
      <c r="E9009" s="20">
        <v>0</v>
      </c>
      <c r="F9009" s="38">
        <f>('ANNEXURE B &amp; C'!BF$34)</f>
        <v>0</v>
      </c>
      <c r="G9009" s="9" t="str">
        <f t="shared" si="280"/>
        <v/>
      </c>
      <c r="H9009" s="52" t="str">
        <f t="shared" si="281"/>
        <v/>
      </c>
    </row>
    <row r="9010" spans="1:8">
      <c r="A9010" s="48" t="str">
        <f>('ANNEXURE B &amp; C'!BF$3)</f>
        <v>442101</v>
      </c>
      <c r="B9010" s="2">
        <v>1040004</v>
      </c>
      <c r="C9010" s="2" t="s">
        <v>26</v>
      </c>
      <c r="D9010" s="20">
        <v>0</v>
      </c>
      <c r="E9010" s="20">
        <v>0</v>
      </c>
      <c r="F9010" s="38">
        <f>('ANNEXURE B &amp; C'!BF$35)</f>
        <v>0</v>
      </c>
      <c r="G9010" s="9" t="str">
        <f t="shared" si="280"/>
        <v/>
      </c>
      <c r="H9010" s="52" t="str">
        <f t="shared" si="281"/>
        <v/>
      </c>
    </row>
    <row r="9011" spans="1:8">
      <c r="A9011" s="48" t="str">
        <f>('ANNEXURE B &amp; C'!BF$3)</f>
        <v>442101</v>
      </c>
      <c r="B9011" s="2">
        <v>1040005</v>
      </c>
      <c r="C9011" s="2" t="s">
        <v>27</v>
      </c>
      <c r="D9011" s="20">
        <v>0</v>
      </c>
      <c r="E9011" s="20">
        <v>0</v>
      </c>
      <c r="F9011" s="38">
        <f>('ANNEXURE B &amp; C'!BF$36)</f>
        <v>0</v>
      </c>
      <c r="G9011" s="9" t="str">
        <f t="shared" si="280"/>
        <v/>
      </c>
      <c r="H9011" s="52" t="str">
        <f t="shared" si="281"/>
        <v/>
      </c>
    </row>
    <row r="9012" spans="1:8">
      <c r="A9012" s="48" t="str">
        <f>('ANNEXURE B &amp; C'!BF$3)</f>
        <v>442101</v>
      </c>
      <c r="B9012" s="2">
        <v>1040006</v>
      </c>
      <c r="C9012" s="2" t="s">
        <v>28</v>
      </c>
      <c r="D9012" s="20">
        <v>0</v>
      </c>
      <c r="E9012" s="20">
        <v>0</v>
      </c>
      <c r="F9012" s="38">
        <f>('ANNEXURE B &amp; C'!BF$37)</f>
        <v>0</v>
      </c>
      <c r="G9012" s="9" t="str">
        <f t="shared" si="280"/>
        <v/>
      </c>
      <c r="H9012" s="52" t="str">
        <f t="shared" si="281"/>
        <v/>
      </c>
    </row>
    <row r="9013" spans="1:8">
      <c r="A9013" s="48" t="str">
        <f>('ANNEXURE B &amp; C'!BF$3)</f>
        <v>442101</v>
      </c>
      <c r="B9013" s="2">
        <v>1040007</v>
      </c>
      <c r="C9013" s="2" t="s">
        <v>29</v>
      </c>
      <c r="D9013" s="20">
        <v>0</v>
      </c>
      <c r="E9013" s="20">
        <v>0</v>
      </c>
      <c r="F9013" s="38">
        <f>('ANNEXURE B &amp; C'!BF$38)</f>
        <v>0</v>
      </c>
      <c r="G9013" s="9" t="str">
        <f t="shared" si="280"/>
        <v/>
      </c>
      <c r="H9013" s="52" t="str">
        <f t="shared" si="281"/>
        <v/>
      </c>
    </row>
    <row r="9014" spans="1:8">
      <c r="A9014" s="48" t="str">
        <f>('ANNEXURE B &amp; C'!BF$3)</f>
        <v>442101</v>
      </c>
      <c r="B9014" s="2">
        <v>1040008</v>
      </c>
      <c r="C9014" s="2" t="s">
        <v>30</v>
      </c>
      <c r="D9014" s="20">
        <v>0</v>
      </c>
      <c r="E9014" s="20">
        <v>0</v>
      </c>
      <c r="F9014" s="38">
        <f>('ANNEXURE B &amp; C'!BF$39)</f>
        <v>0</v>
      </c>
      <c r="G9014" s="9" t="str">
        <f t="shared" si="280"/>
        <v/>
      </c>
      <c r="H9014" s="52" t="str">
        <f t="shared" si="281"/>
        <v/>
      </c>
    </row>
    <row r="9015" spans="1:8">
      <c r="A9015" s="48" t="str">
        <f>('ANNEXURE B &amp; C'!BF$3)</f>
        <v>442101</v>
      </c>
      <c r="B9015" s="3">
        <v>1049990</v>
      </c>
      <c r="C9015" s="3" t="s">
        <v>31</v>
      </c>
      <c r="D9015" s="39">
        <v>0</v>
      </c>
      <c r="E9015" s="39">
        <v>0</v>
      </c>
      <c r="F9015" s="39">
        <f>SUM(F9007:F9014)</f>
        <v>0</v>
      </c>
      <c r="G9015" s="9" t="str">
        <f t="shared" si="280"/>
        <v/>
      </c>
      <c r="H9015" s="52" t="str">
        <f t="shared" si="281"/>
        <v/>
      </c>
    </row>
    <row r="9016" spans="1:8">
      <c r="B9016" s="1"/>
      <c r="C9016" s="1"/>
      <c r="D9016" s="31"/>
      <c r="E9016" s="31"/>
      <c r="F9016" s="31"/>
      <c r="G9016" s="9" t="str">
        <f t="shared" si="280"/>
        <v/>
      </c>
      <c r="H9016" s="52" t="str">
        <f t="shared" si="281"/>
        <v/>
      </c>
    </row>
    <row r="9017" spans="1:8" ht="15.75" thickBot="1">
      <c r="A9017" s="48" t="str">
        <f>('ANNEXURE B &amp; C'!BF$3)</f>
        <v>442101</v>
      </c>
      <c r="B9017" s="4">
        <v>1049995</v>
      </c>
      <c r="C9017" s="4" t="s">
        <v>32</v>
      </c>
      <c r="D9017" s="40">
        <v>4796718</v>
      </c>
      <c r="E9017" s="40">
        <v>2977657.23</v>
      </c>
      <c r="F9017" s="40">
        <f>SUM(F9015+F9004+F8997)</f>
        <v>5954753</v>
      </c>
      <c r="G9017" s="9" t="str">
        <f t="shared" si="280"/>
        <v/>
      </c>
      <c r="H9017" s="52">
        <f t="shared" si="281"/>
        <v>0.24142236420819402</v>
      </c>
    </row>
    <row r="9018" spans="1:8" ht="15.75" thickTop="1">
      <c r="B9018" s="1"/>
      <c r="C9018" s="1"/>
      <c r="D9018" s="31"/>
      <c r="E9018" s="31"/>
      <c r="F9018" s="31"/>
      <c r="G9018" s="9" t="str">
        <f t="shared" si="280"/>
        <v/>
      </c>
      <c r="H9018" s="52" t="str">
        <f t="shared" si="281"/>
        <v/>
      </c>
    </row>
    <row r="9019" spans="1:8">
      <c r="A9019" s="48" t="str">
        <f>('ANNEXURE B &amp; C'!BF$3)</f>
        <v>442101</v>
      </c>
      <c r="B9019" s="1">
        <v>1050000</v>
      </c>
      <c r="C9019" s="1" t="s">
        <v>33</v>
      </c>
      <c r="D9019" s="31"/>
      <c r="E9019" s="31"/>
      <c r="F9019" s="31"/>
      <c r="G9019" s="9" t="str">
        <f t="shared" si="280"/>
        <v/>
      </c>
      <c r="H9019" s="52" t="str">
        <f t="shared" si="281"/>
        <v/>
      </c>
    </row>
    <row r="9020" spans="1:8">
      <c r="B9020" s="1"/>
      <c r="C9020" s="1"/>
      <c r="D9020" s="31"/>
      <c r="E9020" s="31"/>
      <c r="F9020" s="31"/>
      <c r="G9020" s="9" t="str">
        <f t="shared" si="280"/>
        <v/>
      </c>
      <c r="H9020" s="52" t="str">
        <f t="shared" si="281"/>
        <v/>
      </c>
    </row>
    <row r="9021" spans="1:8">
      <c r="A9021" s="48" t="str">
        <f>('ANNEXURE B &amp; C'!BF$3)</f>
        <v>442101</v>
      </c>
      <c r="B9021" s="1">
        <v>1060000</v>
      </c>
      <c r="C9021" s="1" t="s">
        <v>34</v>
      </c>
      <c r="D9021" s="31"/>
      <c r="E9021" s="31"/>
      <c r="F9021" s="31"/>
      <c r="G9021" s="9" t="str">
        <f t="shared" si="280"/>
        <v/>
      </c>
      <c r="H9021" s="52" t="str">
        <f t="shared" si="281"/>
        <v/>
      </c>
    </row>
    <row r="9022" spans="1:8">
      <c r="A9022" s="48" t="str">
        <f>('ANNEXURE B &amp; C'!BF$3)</f>
        <v>442101</v>
      </c>
      <c r="B9022" s="2">
        <v>1060001</v>
      </c>
      <c r="C9022" s="2" t="s">
        <v>35</v>
      </c>
      <c r="D9022" s="20">
        <v>0</v>
      </c>
      <c r="E9022" s="20">
        <v>0</v>
      </c>
      <c r="F9022" s="38">
        <f>('ANNEXURE B &amp; C'!BF$47)</f>
        <v>0</v>
      </c>
      <c r="G9022" s="9" t="str">
        <f t="shared" si="280"/>
        <v/>
      </c>
      <c r="H9022" s="52" t="str">
        <f t="shared" si="281"/>
        <v/>
      </c>
    </row>
    <row r="9023" spans="1:8">
      <c r="A9023" s="48" t="str">
        <f>('ANNEXURE B &amp; C'!BF$3)</f>
        <v>442101</v>
      </c>
      <c r="B9023" s="2">
        <v>1060003</v>
      </c>
      <c r="C9023" s="2" t="s">
        <v>36</v>
      </c>
      <c r="D9023" s="20">
        <v>0</v>
      </c>
      <c r="E9023" s="20">
        <v>0</v>
      </c>
      <c r="F9023" s="38">
        <f>('ANNEXURE B &amp; C'!BF$48)</f>
        <v>0</v>
      </c>
      <c r="G9023" s="9" t="str">
        <f t="shared" si="280"/>
        <v/>
      </c>
      <c r="H9023" s="52" t="str">
        <f t="shared" si="281"/>
        <v/>
      </c>
    </row>
    <row r="9024" spans="1:8">
      <c r="A9024" s="48" t="str">
        <f>('ANNEXURE B &amp; C'!BF$3)</f>
        <v>442101</v>
      </c>
      <c r="B9024" s="2">
        <v>1060090</v>
      </c>
      <c r="C9024" s="2" t="s">
        <v>37</v>
      </c>
      <c r="D9024" s="20">
        <v>0</v>
      </c>
      <c r="E9024" s="20">
        <v>0</v>
      </c>
      <c r="F9024" s="38">
        <f>('ANNEXURE B &amp; C'!BF$49)</f>
        <v>0</v>
      </c>
      <c r="G9024" s="9" t="str">
        <f t="shared" si="280"/>
        <v/>
      </c>
      <c r="H9024" s="52" t="str">
        <f t="shared" si="281"/>
        <v/>
      </c>
    </row>
    <row r="9025" spans="1:8">
      <c r="A9025" s="48" t="str">
        <f>('ANNEXURE B &amp; C'!BF$3)</f>
        <v>442101</v>
      </c>
      <c r="B9025" s="2">
        <v>1060100</v>
      </c>
      <c r="C9025" s="2" t="s">
        <v>38</v>
      </c>
      <c r="D9025" s="20">
        <v>0</v>
      </c>
      <c r="E9025" s="20">
        <v>0</v>
      </c>
      <c r="F9025" s="38">
        <f>('ANNEXURE B &amp; C'!BF$50)</f>
        <v>0</v>
      </c>
      <c r="G9025" s="9" t="str">
        <f t="shared" si="280"/>
        <v/>
      </c>
      <c r="H9025" s="52" t="str">
        <f t="shared" si="281"/>
        <v/>
      </c>
    </row>
    <row r="9026" spans="1:8">
      <c r="A9026" s="48" t="str">
        <f>('ANNEXURE B &amp; C'!BF$3)</f>
        <v>442101</v>
      </c>
      <c r="B9026" s="2">
        <v>1060200</v>
      </c>
      <c r="C9026" s="2" t="s">
        <v>39</v>
      </c>
      <c r="D9026" s="20">
        <v>0</v>
      </c>
      <c r="E9026" s="20">
        <v>0</v>
      </c>
      <c r="F9026" s="38">
        <f>('ANNEXURE B &amp; C'!BF$51)</f>
        <v>0</v>
      </c>
      <c r="G9026" s="9" t="str">
        <f t="shared" si="280"/>
        <v/>
      </c>
      <c r="H9026" s="52" t="str">
        <f t="shared" si="281"/>
        <v/>
      </c>
    </row>
    <row r="9027" spans="1:8">
      <c r="A9027" s="48" t="str">
        <f>('ANNEXURE B &amp; C'!BF$3)</f>
        <v>442101</v>
      </c>
      <c r="B9027" s="2">
        <v>1060201</v>
      </c>
      <c r="C9027" s="2" t="s">
        <v>40</v>
      </c>
      <c r="D9027" s="20">
        <v>1440000</v>
      </c>
      <c r="E9027" s="20">
        <v>211694.77</v>
      </c>
      <c r="F9027" s="38">
        <f>('ANNEXURE B &amp; C'!BF$52)</f>
        <v>1139982</v>
      </c>
      <c r="G9027" s="9" t="str">
        <f t="shared" si="280"/>
        <v/>
      </c>
      <c r="H9027" s="52">
        <f t="shared" si="281"/>
        <v>-0.20834583333333334</v>
      </c>
    </row>
    <row r="9028" spans="1:8">
      <c r="A9028" s="48" t="str">
        <f>('ANNEXURE B &amp; C'!BF$3)</f>
        <v>442101</v>
      </c>
      <c r="B9028" s="2">
        <v>1060204</v>
      </c>
      <c r="C9028" s="2" t="s">
        <v>41</v>
      </c>
      <c r="D9028" s="20">
        <v>308000</v>
      </c>
      <c r="E9028" s="20">
        <v>52631.58</v>
      </c>
      <c r="F9028" s="38">
        <f>('ANNEXURE B &amp; C'!BF$53)</f>
        <v>223300</v>
      </c>
      <c r="G9028" s="9" t="str">
        <f t="shared" si="280"/>
        <v/>
      </c>
      <c r="H9028" s="52">
        <f t="shared" si="281"/>
        <v>-0.27500000000000002</v>
      </c>
    </row>
    <row r="9029" spans="1:8">
      <c r="A9029" s="48" t="str">
        <f>('ANNEXURE B &amp; C'!BF$3)</f>
        <v>442101</v>
      </c>
      <c r="B9029" s="2">
        <v>1060205</v>
      </c>
      <c r="C9029" s="2" t="s">
        <v>42</v>
      </c>
      <c r="D9029" s="20">
        <v>0</v>
      </c>
      <c r="E9029" s="20">
        <v>0</v>
      </c>
      <c r="F9029" s="38">
        <f>('ANNEXURE B &amp; C'!BF$54)</f>
        <v>0</v>
      </c>
      <c r="G9029" s="9" t="str">
        <f t="shared" si="280"/>
        <v/>
      </c>
      <c r="H9029" s="52" t="str">
        <f t="shared" si="281"/>
        <v/>
      </c>
    </row>
    <row r="9030" spans="1:8">
      <c r="A9030" s="48" t="str">
        <f>('ANNEXURE B &amp; C'!BF$3)</f>
        <v>442101</v>
      </c>
      <c r="B9030" s="2">
        <v>1060207</v>
      </c>
      <c r="C9030" s="2" t="s">
        <v>43</v>
      </c>
      <c r="D9030" s="20">
        <v>1155000</v>
      </c>
      <c r="E9030" s="20">
        <v>554545.73</v>
      </c>
      <c r="F9030" s="38">
        <f>('ANNEXURE B &amp; C'!BF$55)</f>
        <v>1154995</v>
      </c>
      <c r="G9030" s="9" t="str">
        <f t="shared" si="280"/>
        <v/>
      </c>
      <c r="H9030" s="52">
        <f t="shared" si="281"/>
        <v>-4.3290043290043287E-6</v>
      </c>
    </row>
    <row r="9031" spans="1:8">
      <c r="A9031" s="48" t="str">
        <f>('ANNEXURE B &amp; C'!BF$3)</f>
        <v>442101</v>
      </c>
      <c r="B9031" s="2">
        <v>1060208</v>
      </c>
      <c r="C9031" s="2" t="s">
        <v>44</v>
      </c>
      <c r="D9031" s="20">
        <v>45000</v>
      </c>
      <c r="E9031" s="20">
        <v>0</v>
      </c>
      <c r="F9031" s="38">
        <f>('ANNEXURE B &amp; C'!BF$56)</f>
        <v>20000</v>
      </c>
      <c r="H9031" s="52">
        <f t="shared" si="281"/>
        <v>-0.55555555555555558</v>
      </c>
    </row>
    <row r="9032" spans="1:8">
      <c r="A9032" s="48" t="str">
        <f>('ANNEXURE B &amp; C'!BF$3)</f>
        <v>442101</v>
      </c>
      <c r="B9032" s="2">
        <v>1060209</v>
      </c>
      <c r="C9032" s="2" t="s">
        <v>45</v>
      </c>
      <c r="D9032" s="20">
        <v>131250</v>
      </c>
      <c r="E9032" s="20">
        <v>13000</v>
      </c>
      <c r="F9032" s="38">
        <f>('ANNEXURE B &amp; C'!BF$57)</f>
        <v>93000</v>
      </c>
      <c r="G9032" s="9" t="str">
        <f t="shared" si="280"/>
        <v/>
      </c>
      <c r="H9032" s="52">
        <f t="shared" si="281"/>
        <v>-0.29142857142857143</v>
      </c>
    </row>
    <row r="9033" spans="1:8">
      <c r="A9033" s="48" t="str">
        <f>('ANNEXURE B &amp; C'!BF$3)</f>
        <v>442101</v>
      </c>
      <c r="B9033" s="2">
        <v>1060210</v>
      </c>
      <c r="C9033" s="2" t="s">
        <v>46</v>
      </c>
      <c r="D9033" s="20">
        <v>54200</v>
      </c>
      <c r="E9033" s="20">
        <v>7628.95</v>
      </c>
      <c r="F9033" s="38">
        <f>('ANNEXURE B &amp; C'!BF$58)</f>
        <v>30479</v>
      </c>
      <c r="H9033" s="52">
        <f t="shared" si="281"/>
        <v>-0.43765682656826566</v>
      </c>
    </row>
    <row r="9034" spans="1:8">
      <c r="A9034" s="48" t="str">
        <f>('ANNEXURE B &amp; C'!BF$3)</f>
        <v>442101</v>
      </c>
      <c r="B9034" s="2">
        <v>1060303</v>
      </c>
      <c r="C9034" s="2" t="s">
        <v>47</v>
      </c>
      <c r="D9034" s="20">
        <v>0</v>
      </c>
      <c r="E9034" s="20">
        <v>0</v>
      </c>
      <c r="F9034" s="38">
        <f>('ANNEXURE B &amp; C'!BF$59)</f>
        <v>0</v>
      </c>
      <c r="G9034" s="9" t="str">
        <f t="shared" ref="G9034:G9097" si="282">IF(E9034&lt;0.01,"",IF(E9034&gt;F9034,"BUDGET ERROR - INSUFICIENT",""))</f>
        <v/>
      </c>
      <c r="H9034" s="52" t="str">
        <f t="shared" ref="H9034:H9097" si="283">IF(F9034&lt;0.1,"",IF(D9034=0,"NO ORIGINAL BUDGET",(F9034-D9034)/D9034))</f>
        <v/>
      </c>
    </row>
    <row r="9035" spans="1:8">
      <c r="A9035" s="48" t="str">
        <f>('ANNEXURE B &amp; C'!BF$3)</f>
        <v>442101</v>
      </c>
      <c r="B9035" s="2">
        <v>1060304</v>
      </c>
      <c r="C9035" s="2" t="s">
        <v>48</v>
      </c>
      <c r="D9035" s="20">
        <v>360000</v>
      </c>
      <c r="E9035" s="20">
        <v>0</v>
      </c>
      <c r="F9035" s="38">
        <f>('ANNEXURE B &amp; C'!BF$60)</f>
        <v>200000</v>
      </c>
      <c r="G9035" s="9" t="str">
        <f t="shared" si="282"/>
        <v/>
      </c>
      <c r="H9035" s="52">
        <f t="shared" si="283"/>
        <v>-0.44444444444444442</v>
      </c>
    </row>
    <row r="9036" spans="1:8">
      <c r="A9036" s="48" t="str">
        <f>('ANNEXURE B &amp; C'!BF$3)</f>
        <v>442101</v>
      </c>
      <c r="B9036" s="2">
        <v>1060305</v>
      </c>
      <c r="C9036" s="2" t="s">
        <v>49</v>
      </c>
      <c r="D9036" s="20">
        <v>281000</v>
      </c>
      <c r="E9036" s="20">
        <v>100950</v>
      </c>
      <c r="F9036" s="38">
        <f>('ANNEXURE B &amp; C'!BF$61)</f>
        <v>279175</v>
      </c>
      <c r="G9036" s="9" t="str">
        <f t="shared" si="282"/>
        <v/>
      </c>
      <c r="H9036" s="52">
        <f t="shared" si="283"/>
        <v>-6.4946619217081851E-3</v>
      </c>
    </row>
    <row r="9037" spans="1:8">
      <c r="A9037" s="48" t="str">
        <f>('ANNEXURE B &amp; C'!BF$3)</f>
        <v>442101</v>
      </c>
      <c r="B9037" s="2">
        <v>1060400</v>
      </c>
      <c r="C9037" s="2" t="s">
        <v>50</v>
      </c>
      <c r="D9037" s="20">
        <v>0</v>
      </c>
      <c r="E9037" s="20">
        <v>0</v>
      </c>
      <c r="F9037" s="38">
        <f>('ANNEXURE B &amp; C'!BF$62)</f>
        <v>0</v>
      </c>
      <c r="G9037" s="9" t="str">
        <f t="shared" si="282"/>
        <v/>
      </c>
      <c r="H9037" s="52" t="str">
        <f t="shared" si="283"/>
        <v/>
      </c>
    </row>
    <row r="9038" spans="1:8">
      <c r="A9038" s="48" t="str">
        <f>('ANNEXURE B &amp; C'!BF$3)</f>
        <v>442101</v>
      </c>
      <c r="B9038" s="2">
        <v>1060401</v>
      </c>
      <c r="C9038" s="2" t="s">
        <v>51</v>
      </c>
      <c r="D9038" s="20">
        <v>0</v>
      </c>
      <c r="E9038" s="20">
        <v>0</v>
      </c>
      <c r="F9038" s="38">
        <f>('ANNEXURE B &amp; C'!BF$63)</f>
        <v>0</v>
      </c>
      <c r="G9038" s="9" t="str">
        <f t="shared" si="282"/>
        <v/>
      </c>
      <c r="H9038" s="52" t="str">
        <f t="shared" si="283"/>
        <v/>
      </c>
    </row>
    <row r="9039" spans="1:8">
      <c r="A9039" s="48" t="str">
        <f>('ANNEXURE B &amp; C'!BF$3)</f>
        <v>442101</v>
      </c>
      <c r="B9039" s="2">
        <v>1060402</v>
      </c>
      <c r="C9039" s="2" t="s">
        <v>52</v>
      </c>
      <c r="D9039" s="20">
        <v>33000</v>
      </c>
      <c r="E9039" s="20">
        <v>10036.9</v>
      </c>
      <c r="F9039" s="38">
        <f>('ANNEXURE B &amp; C'!BF$64)</f>
        <v>32659</v>
      </c>
      <c r="G9039" s="9" t="str">
        <f t="shared" si="282"/>
        <v/>
      </c>
      <c r="H9039" s="52">
        <f t="shared" si="283"/>
        <v>-1.0333333333333333E-2</v>
      </c>
    </row>
    <row r="9040" spans="1:8">
      <c r="A9040" s="48" t="str">
        <f>('ANNEXURE B &amp; C'!BF$3)</f>
        <v>442101</v>
      </c>
      <c r="B9040" s="2">
        <v>1060403</v>
      </c>
      <c r="C9040" s="2" t="s">
        <v>53</v>
      </c>
      <c r="D9040" s="20">
        <v>15000</v>
      </c>
      <c r="E9040" s="20">
        <v>0</v>
      </c>
      <c r="F9040" s="38">
        <f>('ANNEXURE B &amp; C'!BF$65)</f>
        <v>0</v>
      </c>
      <c r="G9040" s="9" t="s">
        <v>364</v>
      </c>
      <c r="H9040" s="52" t="str">
        <f t="shared" si="283"/>
        <v/>
      </c>
    </row>
    <row r="9041" spans="1:8">
      <c r="A9041" s="48" t="str">
        <f>('ANNEXURE B &amp; C'!BF$3)</f>
        <v>442101</v>
      </c>
      <c r="B9041" s="2">
        <v>1060404</v>
      </c>
      <c r="C9041" s="2" t="s">
        <v>54</v>
      </c>
      <c r="D9041" s="20">
        <v>0</v>
      </c>
      <c r="E9041" s="20">
        <v>0</v>
      </c>
      <c r="F9041" s="38">
        <f>('ANNEXURE B &amp; C'!BF$66)</f>
        <v>0</v>
      </c>
      <c r="G9041" s="9" t="str">
        <f t="shared" si="282"/>
        <v/>
      </c>
      <c r="H9041" s="52" t="str">
        <f t="shared" si="283"/>
        <v/>
      </c>
    </row>
    <row r="9042" spans="1:8">
      <c r="A9042" s="48" t="str">
        <f>('ANNEXURE B &amp; C'!BF$3)</f>
        <v>442101</v>
      </c>
      <c r="B9042" s="2">
        <v>1060405</v>
      </c>
      <c r="C9042" s="2" t="s">
        <v>55</v>
      </c>
      <c r="D9042" s="20">
        <v>0</v>
      </c>
      <c r="E9042" s="20">
        <v>0</v>
      </c>
      <c r="F9042" s="38">
        <f>('ANNEXURE B &amp; C'!BF$67)</f>
        <v>0</v>
      </c>
      <c r="G9042" s="9" t="str">
        <f t="shared" si="282"/>
        <v/>
      </c>
      <c r="H9042" s="52" t="str">
        <f t="shared" si="283"/>
        <v/>
      </c>
    </row>
    <row r="9043" spans="1:8">
      <c r="A9043" s="48" t="str">
        <f>('ANNEXURE B &amp; C'!BF$3)</f>
        <v>442101</v>
      </c>
      <c r="B9043" s="2">
        <v>1060601</v>
      </c>
      <c r="C9043" s="2" t="s">
        <v>56</v>
      </c>
      <c r="D9043" s="20">
        <v>0</v>
      </c>
      <c r="E9043" s="20">
        <v>0</v>
      </c>
      <c r="F9043" s="38">
        <f>('ANNEXURE B &amp; C'!BF$68)</f>
        <v>0</v>
      </c>
      <c r="G9043" s="9" t="str">
        <f t="shared" si="282"/>
        <v/>
      </c>
      <c r="H9043" s="52" t="str">
        <f t="shared" si="283"/>
        <v/>
      </c>
    </row>
    <row r="9044" spans="1:8">
      <c r="A9044" s="48" t="str">
        <f>('ANNEXURE B &amp; C'!BF$3)</f>
        <v>442101</v>
      </c>
      <c r="B9044" s="2">
        <v>1060701</v>
      </c>
      <c r="C9044" s="2" t="s">
        <v>57</v>
      </c>
      <c r="D9044" s="20">
        <v>0</v>
      </c>
      <c r="E9044" s="20">
        <v>0</v>
      </c>
      <c r="F9044" s="38">
        <f>('ANNEXURE B &amp; C'!BF$69)</f>
        <v>0</v>
      </c>
      <c r="G9044" s="9" t="str">
        <f t="shared" si="282"/>
        <v/>
      </c>
      <c r="H9044" s="52" t="str">
        <f t="shared" si="283"/>
        <v/>
      </c>
    </row>
    <row r="9045" spans="1:8">
      <c r="A9045" s="48" t="str">
        <f>('ANNEXURE B &amp; C'!BF$3)</f>
        <v>442101</v>
      </c>
      <c r="B9045" s="2">
        <v>1060702</v>
      </c>
      <c r="C9045" s="2" t="s">
        <v>58</v>
      </c>
      <c r="D9045" s="20">
        <v>0</v>
      </c>
      <c r="E9045" s="20">
        <v>0</v>
      </c>
      <c r="F9045" s="38">
        <f>('ANNEXURE B &amp; C'!BF$70)</f>
        <v>0</v>
      </c>
      <c r="G9045" s="9" t="str">
        <f t="shared" si="282"/>
        <v/>
      </c>
      <c r="H9045" s="52" t="str">
        <f t="shared" si="283"/>
        <v/>
      </c>
    </row>
    <row r="9046" spans="1:8">
      <c r="A9046" s="48" t="str">
        <f>('ANNEXURE B &amp; C'!BF$3)</f>
        <v>442101</v>
      </c>
      <c r="B9046" s="2">
        <v>1061101</v>
      </c>
      <c r="C9046" s="2" t="s">
        <v>59</v>
      </c>
      <c r="D9046" s="20">
        <v>0</v>
      </c>
      <c r="E9046" s="20">
        <v>0</v>
      </c>
      <c r="F9046" s="38">
        <f>('ANNEXURE B &amp; C'!BF$71)</f>
        <v>0</v>
      </c>
      <c r="G9046" s="9" t="str">
        <f t="shared" si="282"/>
        <v/>
      </c>
      <c r="H9046" s="52" t="str">
        <f t="shared" si="283"/>
        <v/>
      </c>
    </row>
    <row r="9047" spans="1:8">
      <c r="A9047" s="48" t="str">
        <f>('ANNEXURE B &amp; C'!BF$3)</f>
        <v>442101</v>
      </c>
      <c r="B9047" s="2">
        <v>1061102</v>
      </c>
      <c r="C9047" s="2" t="s">
        <v>60</v>
      </c>
      <c r="D9047" s="20">
        <v>3698000</v>
      </c>
      <c r="E9047" s="20">
        <v>899729</v>
      </c>
      <c r="F9047" s="38">
        <f>('ANNEXURE B &amp; C'!BF$72)</f>
        <v>3131112</v>
      </c>
      <c r="G9047" s="9" t="str">
        <f t="shared" si="282"/>
        <v/>
      </c>
      <c r="H9047" s="52">
        <f t="shared" si="283"/>
        <v>-0.15329583558680368</v>
      </c>
    </row>
    <row r="9048" spans="1:8">
      <c r="A9048" s="48" t="str">
        <f>('ANNEXURE B &amp; C'!BF$3)</f>
        <v>442101</v>
      </c>
      <c r="B9048" s="2">
        <v>1061104</v>
      </c>
      <c r="C9048" s="2" t="s">
        <v>61</v>
      </c>
      <c r="D9048" s="20">
        <v>0</v>
      </c>
      <c r="E9048" s="20">
        <v>0</v>
      </c>
      <c r="F9048" s="38">
        <f>('ANNEXURE B &amp; C'!BF$73)</f>
        <v>0</v>
      </c>
      <c r="G9048" s="9" t="str">
        <f t="shared" si="282"/>
        <v/>
      </c>
      <c r="H9048" s="52" t="str">
        <f t="shared" si="283"/>
        <v/>
      </c>
    </row>
    <row r="9049" spans="1:8">
      <c r="A9049" s="48" t="str">
        <f>('ANNEXURE B &amp; C'!BF$3)</f>
        <v>442101</v>
      </c>
      <c r="B9049" s="2">
        <v>1061106</v>
      </c>
      <c r="C9049" s="2" t="s">
        <v>62</v>
      </c>
      <c r="D9049" s="20">
        <v>0</v>
      </c>
      <c r="E9049" s="20">
        <v>0</v>
      </c>
      <c r="F9049" s="38">
        <f>('ANNEXURE B &amp; C'!BF$74)</f>
        <v>0</v>
      </c>
      <c r="G9049" s="9" t="str">
        <f t="shared" si="282"/>
        <v/>
      </c>
      <c r="H9049" s="52" t="str">
        <f t="shared" si="283"/>
        <v/>
      </c>
    </row>
    <row r="9050" spans="1:8">
      <c r="A9050" s="48" t="str">
        <f>('ANNEXURE B &amp; C'!BF$3)</f>
        <v>442101</v>
      </c>
      <c r="B9050" s="2">
        <v>1061201</v>
      </c>
      <c r="C9050" s="2" t="s">
        <v>63</v>
      </c>
      <c r="D9050" s="20">
        <v>0</v>
      </c>
      <c r="E9050" s="20">
        <v>0</v>
      </c>
      <c r="F9050" s="38">
        <f>('ANNEXURE B &amp; C'!BF$75)</f>
        <v>0</v>
      </c>
      <c r="G9050" s="9" t="str">
        <f t="shared" si="282"/>
        <v/>
      </c>
      <c r="H9050" s="52" t="str">
        <f t="shared" si="283"/>
        <v/>
      </c>
    </row>
    <row r="9051" spans="1:8">
      <c r="A9051" s="48" t="str">
        <f>('ANNEXURE B &amp; C'!BF$3)</f>
        <v>442101</v>
      </c>
      <c r="B9051" s="2">
        <v>1061203</v>
      </c>
      <c r="C9051" s="2" t="s">
        <v>64</v>
      </c>
      <c r="D9051" s="20">
        <v>0</v>
      </c>
      <c r="E9051" s="20">
        <v>0</v>
      </c>
      <c r="F9051" s="38">
        <f>('ANNEXURE B &amp; C'!BF$76)</f>
        <v>0</v>
      </c>
      <c r="G9051" s="9" t="str">
        <f t="shared" si="282"/>
        <v/>
      </c>
      <c r="H9051" s="52" t="str">
        <f t="shared" si="283"/>
        <v/>
      </c>
    </row>
    <row r="9052" spans="1:8">
      <c r="A9052" s="48" t="str">
        <f>('ANNEXURE B &amp; C'!BF$3)</f>
        <v>442101</v>
      </c>
      <c r="B9052" s="2">
        <v>1061204</v>
      </c>
      <c r="C9052" s="2" t="s">
        <v>65</v>
      </c>
      <c r="D9052" s="20">
        <v>0</v>
      </c>
      <c r="E9052" s="20">
        <v>0</v>
      </c>
      <c r="F9052" s="38">
        <f>('ANNEXURE B &amp; C'!BF$77)</f>
        <v>0</v>
      </c>
      <c r="G9052" s="9" t="str">
        <f t="shared" si="282"/>
        <v/>
      </c>
      <c r="H9052" s="52" t="str">
        <f t="shared" si="283"/>
        <v/>
      </c>
    </row>
    <row r="9053" spans="1:8">
      <c r="A9053" s="48" t="str">
        <f>('ANNEXURE B &amp; C'!BF$3)</f>
        <v>442101</v>
      </c>
      <c r="B9053" s="2">
        <v>1061501</v>
      </c>
      <c r="C9053" s="2" t="s">
        <v>66</v>
      </c>
      <c r="D9053" s="20">
        <v>0</v>
      </c>
      <c r="E9053" s="20">
        <v>0</v>
      </c>
      <c r="F9053" s="38">
        <f>('ANNEXURE B &amp; C'!BF$78)</f>
        <v>0</v>
      </c>
      <c r="G9053" s="9" t="str">
        <f t="shared" si="282"/>
        <v/>
      </c>
      <c r="H9053" s="52" t="str">
        <f t="shared" si="283"/>
        <v/>
      </c>
    </row>
    <row r="9054" spans="1:8">
      <c r="A9054" s="48" t="str">
        <f>('ANNEXURE B &amp; C'!BF$3)</f>
        <v>442101</v>
      </c>
      <c r="B9054" s="2">
        <v>1061502</v>
      </c>
      <c r="C9054" s="2" t="s">
        <v>67</v>
      </c>
      <c r="D9054" s="20">
        <v>0</v>
      </c>
      <c r="E9054" s="20">
        <v>0</v>
      </c>
      <c r="F9054" s="38">
        <f>('ANNEXURE B &amp; C'!BF$79)</f>
        <v>0</v>
      </c>
      <c r="G9054" s="9" t="str">
        <f t="shared" si="282"/>
        <v/>
      </c>
      <c r="H9054" s="52" t="str">
        <f t="shared" si="283"/>
        <v/>
      </c>
    </row>
    <row r="9055" spans="1:8">
      <c r="A9055" s="48" t="str">
        <f>('ANNEXURE B &amp; C'!BF$3)</f>
        <v>442101</v>
      </c>
      <c r="B9055" s="2">
        <v>1061507</v>
      </c>
      <c r="C9055" s="2" t="s">
        <v>68</v>
      </c>
      <c r="D9055" s="20">
        <v>0</v>
      </c>
      <c r="E9055" s="20">
        <v>0</v>
      </c>
      <c r="F9055" s="38">
        <f>('ANNEXURE B &amp; C'!BF$80)</f>
        <v>0</v>
      </c>
      <c r="G9055" s="9" t="str">
        <f t="shared" si="282"/>
        <v/>
      </c>
      <c r="H9055" s="52" t="str">
        <f t="shared" si="283"/>
        <v/>
      </c>
    </row>
    <row r="9056" spans="1:8">
      <c r="A9056" s="48" t="str">
        <f>('ANNEXURE B &amp; C'!BF$3)</f>
        <v>442101</v>
      </c>
      <c r="B9056" s="2">
        <v>1061508</v>
      </c>
      <c r="C9056" s="2" t="s">
        <v>69</v>
      </c>
      <c r="D9056" s="20">
        <v>0</v>
      </c>
      <c r="E9056" s="20">
        <v>0</v>
      </c>
      <c r="F9056" s="38">
        <f>('ANNEXURE B &amp; C'!BF$81)</f>
        <v>0</v>
      </c>
      <c r="G9056" s="9" t="str">
        <f t="shared" si="282"/>
        <v/>
      </c>
      <c r="H9056" s="52" t="str">
        <f t="shared" si="283"/>
        <v/>
      </c>
    </row>
    <row r="9057" spans="1:8">
      <c r="A9057" s="48" t="str">
        <f>('ANNEXURE B &amp; C'!BF$3)</f>
        <v>442101</v>
      </c>
      <c r="B9057" s="2">
        <v>1061701</v>
      </c>
      <c r="C9057" s="2" t="s">
        <v>70</v>
      </c>
      <c r="D9057" s="20">
        <v>150000</v>
      </c>
      <c r="E9057" s="20">
        <v>3659.94</v>
      </c>
      <c r="F9057" s="38">
        <f>('ANNEXURE B &amp; C'!BF$82)</f>
        <v>55640</v>
      </c>
      <c r="G9057" s="9" t="str">
        <f t="shared" si="282"/>
        <v/>
      </c>
      <c r="H9057" s="52">
        <f t="shared" si="283"/>
        <v>-0.62906666666666666</v>
      </c>
    </row>
    <row r="9058" spans="1:8">
      <c r="A9058" s="48" t="str">
        <f>('ANNEXURE B &amp; C'!BF$3)</f>
        <v>442101</v>
      </c>
      <c r="B9058" s="2">
        <v>1061705</v>
      </c>
      <c r="C9058" s="2" t="s">
        <v>71</v>
      </c>
      <c r="D9058" s="20">
        <v>0</v>
      </c>
      <c r="E9058" s="20">
        <v>0</v>
      </c>
      <c r="F9058" s="38">
        <f>('ANNEXURE B &amp; C'!BF$83)</f>
        <v>0</v>
      </c>
      <c r="G9058" s="9" t="str">
        <f t="shared" si="282"/>
        <v/>
      </c>
      <c r="H9058" s="52" t="str">
        <f t="shared" si="283"/>
        <v/>
      </c>
    </row>
    <row r="9059" spans="1:8">
      <c r="A9059" s="48" t="str">
        <f>('ANNEXURE B &amp; C'!BF$3)</f>
        <v>442101</v>
      </c>
      <c r="B9059" s="2">
        <v>1061799</v>
      </c>
      <c r="C9059" s="2" t="s">
        <v>72</v>
      </c>
      <c r="D9059" s="20">
        <v>31500</v>
      </c>
      <c r="E9059" s="20">
        <v>19723.39</v>
      </c>
      <c r="F9059" s="38">
        <f>('ANNEXURE B &amp; C'!BF$84)</f>
        <v>51500</v>
      </c>
      <c r="G9059" s="9" t="str">
        <f t="shared" si="282"/>
        <v/>
      </c>
      <c r="H9059" s="52">
        <f t="shared" si="283"/>
        <v>0.63492063492063489</v>
      </c>
    </row>
    <row r="9060" spans="1:8">
      <c r="A9060" s="48" t="str">
        <f>('ANNEXURE B &amp; C'!BF$3)</f>
        <v>442101</v>
      </c>
      <c r="B9060" s="2">
        <v>1061800</v>
      </c>
      <c r="C9060" s="2" t="s">
        <v>73</v>
      </c>
      <c r="D9060" s="20">
        <v>0</v>
      </c>
      <c r="E9060" s="20">
        <v>0</v>
      </c>
      <c r="F9060" s="38">
        <f>('ANNEXURE B &amp; C'!BF$85)</f>
        <v>0</v>
      </c>
      <c r="G9060" s="9" t="str">
        <f t="shared" si="282"/>
        <v/>
      </c>
      <c r="H9060" s="52" t="str">
        <f t="shared" si="283"/>
        <v/>
      </c>
    </row>
    <row r="9061" spans="1:8">
      <c r="A9061" s="48" t="str">
        <f>('ANNEXURE B &amp; C'!BF$3)</f>
        <v>442101</v>
      </c>
      <c r="B9061" s="2">
        <v>1061801</v>
      </c>
      <c r="C9061" s="2" t="s">
        <v>74</v>
      </c>
      <c r="D9061" s="20">
        <v>23100</v>
      </c>
      <c r="E9061" s="20">
        <v>12578.95</v>
      </c>
      <c r="F9061" s="38">
        <f>('ANNEXURE B &amp; C'!BF$86)</f>
        <v>33135</v>
      </c>
      <c r="G9061" s="9" t="str">
        <f t="shared" si="282"/>
        <v/>
      </c>
      <c r="H9061" s="52">
        <f t="shared" si="283"/>
        <v>0.43441558441558442</v>
      </c>
    </row>
    <row r="9062" spans="1:8">
      <c r="A9062" s="48" t="str">
        <f>('ANNEXURE B &amp; C'!BF$3)</f>
        <v>442101</v>
      </c>
      <c r="B9062" s="2">
        <v>1061802</v>
      </c>
      <c r="C9062" s="2" t="s">
        <v>75</v>
      </c>
      <c r="D9062" s="20">
        <v>0</v>
      </c>
      <c r="E9062" s="20">
        <v>0</v>
      </c>
      <c r="F9062" s="38">
        <f>('ANNEXURE B &amp; C'!BF$87)</f>
        <v>334417</v>
      </c>
      <c r="G9062" s="9" t="str">
        <f t="shared" si="282"/>
        <v/>
      </c>
      <c r="H9062" s="52" t="str">
        <f t="shared" si="283"/>
        <v>NO ORIGINAL BUDGET</v>
      </c>
    </row>
    <row r="9063" spans="1:8">
      <c r="A9063" s="48" t="str">
        <f>('ANNEXURE B &amp; C'!BF$3)</f>
        <v>442101</v>
      </c>
      <c r="B9063" s="2">
        <v>1061805</v>
      </c>
      <c r="C9063" s="2" t="s">
        <v>76</v>
      </c>
      <c r="D9063" s="20">
        <v>0</v>
      </c>
      <c r="E9063" s="20">
        <v>0</v>
      </c>
      <c r="F9063" s="38">
        <f>('ANNEXURE B &amp; C'!BF$88)</f>
        <v>0</v>
      </c>
      <c r="G9063" s="9" t="str">
        <f t="shared" si="282"/>
        <v/>
      </c>
      <c r="H9063" s="52" t="str">
        <f t="shared" si="283"/>
        <v/>
      </c>
    </row>
    <row r="9064" spans="1:8">
      <c r="A9064" s="48" t="str">
        <f>('ANNEXURE B &amp; C'!BF$3)</f>
        <v>442101</v>
      </c>
      <c r="B9064" s="2">
        <v>1061806</v>
      </c>
      <c r="C9064" s="2" t="s">
        <v>77</v>
      </c>
      <c r="D9064" s="20">
        <v>100000</v>
      </c>
      <c r="E9064" s="20">
        <v>46381.02</v>
      </c>
      <c r="F9064" s="38">
        <f>('ANNEXURE B &amp; C'!BF$89)</f>
        <v>96596</v>
      </c>
      <c r="G9064" s="9" t="str">
        <f t="shared" si="282"/>
        <v/>
      </c>
      <c r="H9064" s="52">
        <f t="shared" si="283"/>
        <v>-3.4040000000000001E-2</v>
      </c>
    </row>
    <row r="9065" spans="1:8">
      <c r="A9065" s="48" t="str">
        <f>('ANNEXURE B &amp; C'!BF$3)</f>
        <v>442101</v>
      </c>
      <c r="B9065" s="2">
        <v>1061899</v>
      </c>
      <c r="C9065" s="2" t="s">
        <v>78</v>
      </c>
      <c r="D9065" s="20">
        <v>0</v>
      </c>
      <c r="E9065" s="20">
        <v>1016.4</v>
      </c>
      <c r="F9065" s="38">
        <f>('ANNEXURE B &amp; C'!BF$90)</f>
        <v>0</v>
      </c>
      <c r="G9065" s="9" t="str">
        <f t="shared" si="282"/>
        <v>BUDGET ERROR - INSUFICIENT</v>
      </c>
      <c r="H9065" s="52" t="str">
        <f t="shared" si="283"/>
        <v/>
      </c>
    </row>
    <row r="9066" spans="1:8">
      <c r="A9066" s="48" t="str">
        <f>('ANNEXURE B &amp; C'!BF$3)</f>
        <v>442101</v>
      </c>
      <c r="B9066" s="2">
        <v>1061900</v>
      </c>
      <c r="C9066" s="2" t="s">
        <v>79</v>
      </c>
      <c r="D9066" s="20">
        <v>156480</v>
      </c>
      <c r="E9066" s="20">
        <v>85885.67</v>
      </c>
      <c r="F9066" s="38">
        <f>('ANNEXURE B &amp; C'!BF$91)</f>
        <v>165240</v>
      </c>
      <c r="G9066" s="9" t="str">
        <f t="shared" si="282"/>
        <v/>
      </c>
      <c r="H9066" s="52">
        <f t="shared" si="283"/>
        <v>5.5981595092024543E-2</v>
      </c>
    </row>
    <row r="9067" spans="1:8">
      <c r="A9067" s="48" t="str">
        <f>('ANNEXURE B &amp; C'!BF$3)</f>
        <v>442101</v>
      </c>
      <c r="B9067" s="2">
        <v>1061902</v>
      </c>
      <c r="C9067" s="2" t="s">
        <v>80</v>
      </c>
      <c r="D9067" s="20">
        <v>105000</v>
      </c>
      <c r="E9067" s="20">
        <v>26689.48</v>
      </c>
      <c r="F9067" s="38">
        <f>('ANNEXURE B &amp; C'!BF$92)</f>
        <v>104650</v>
      </c>
      <c r="G9067" s="9" t="str">
        <f t="shared" si="282"/>
        <v/>
      </c>
      <c r="H9067" s="52">
        <f t="shared" si="283"/>
        <v>-3.3333333333333335E-3</v>
      </c>
    </row>
    <row r="9068" spans="1:8">
      <c r="A9068" s="48" t="str">
        <f>('ANNEXURE B &amp; C'!BF$3)</f>
        <v>442101</v>
      </c>
      <c r="B9068" s="2">
        <v>1061903</v>
      </c>
      <c r="C9068" s="2" t="s">
        <v>81</v>
      </c>
      <c r="D9068" s="20">
        <v>0</v>
      </c>
      <c r="E9068" s="20">
        <v>0</v>
      </c>
      <c r="F9068" s="38">
        <f>('ANNEXURE B &amp; C'!BF$93)</f>
        <v>0</v>
      </c>
      <c r="G9068" s="9" t="str">
        <f t="shared" si="282"/>
        <v/>
      </c>
      <c r="H9068" s="52" t="str">
        <f t="shared" si="283"/>
        <v/>
      </c>
    </row>
    <row r="9069" spans="1:8">
      <c r="A9069" s="48" t="str">
        <f>('ANNEXURE B &amp; C'!BF$3)</f>
        <v>442101</v>
      </c>
      <c r="B9069" s="2">
        <v>1061904</v>
      </c>
      <c r="C9069" s="2" t="s">
        <v>82</v>
      </c>
      <c r="D9069" s="20">
        <v>0</v>
      </c>
      <c r="E9069" s="20">
        <v>0</v>
      </c>
      <c r="F9069" s="38">
        <f>('ANNEXURE B &amp; C'!BF$94)</f>
        <v>0</v>
      </c>
      <c r="G9069" s="9" t="str">
        <f t="shared" si="282"/>
        <v/>
      </c>
      <c r="H9069" s="52" t="str">
        <f t="shared" si="283"/>
        <v/>
      </c>
    </row>
    <row r="9070" spans="1:8">
      <c r="A9070" s="48" t="str">
        <f>('ANNEXURE B &amp; C'!BF$3)</f>
        <v>442101</v>
      </c>
      <c r="B9070" s="2">
        <v>1062001</v>
      </c>
      <c r="C9070" s="2" t="s">
        <v>83</v>
      </c>
      <c r="D9070" s="20">
        <v>10000</v>
      </c>
      <c r="E9070" s="20">
        <v>0</v>
      </c>
      <c r="F9070" s="38">
        <f>('ANNEXURE B &amp; C'!BF$95)</f>
        <v>10000</v>
      </c>
      <c r="G9070" s="9" t="str">
        <f t="shared" si="282"/>
        <v/>
      </c>
      <c r="H9070" s="52">
        <f t="shared" si="283"/>
        <v>0</v>
      </c>
    </row>
    <row r="9071" spans="1:8">
      <c r="A9071" s="48" t="str">
        <f>('ANNEXURE B &amp; C'!BF$3)</f>
        <v>442101</v>
      </c>
      <c r="B9071" s="2">
        <v>1062003</v>
      </c>
      <c r="C9071" s="2" t="s">
        <v>84</v>
      </c>
      <c r="D9071" s="20">
        <v>0</v>
      </c>
      <c r="E9071" s="20">
        <v>0</v>
      </c>
      <c r="F9071" s="38">
        <f>('ANNEXURE B &amp; C'!BF$96)</f>
        <v>0</v>
      </c>
      <c r="G9071" s="9" t="str">
        <f t="shared" si="282"/>
        <v/>
      </c>
      <c r="H9071" s="52" t="str">
        <f t="shared" si="283"/>
        <v/>
      </c>
    </row>
    <row r="9072" spans="1:8">
      <c r="A9072" s="48" t="str">
        <f>('ANNEXURE B &amp; C'!BF$3)</f>
        <v>442101</v>
      </c>
      <c r="B9072" s="2">
        <v>1062009</v>
      </c>
      <c r="C9072" s="2" t="s">
        <v>85</v>
      </c>
      <c r="D9072" s="20">
        <v>0</v>
      </c>
      <c r="E9072" s="20">
        <v>0</v>
      </c>
      <c r="F9072" s="38">
        <f>('ANNEXURE B &amp; C'!BF$97)</f>
        <v>0</v>
      </c>
      <c r="G9072" s="9" t="str">
        <f t="shared" si="282"/>
        <v/>
      </c>
      <c r="H9072" s="52" t="str">
        <f t="shared" si="283"/>
        <v/>
      </c>
    </row>
    <row r="9073" spans="1:8">
      <c r="A9073" s="48" t="str">
        <f>('ANNEXURE B &amp; C'!BF$3)</f>
        <v>442101</v>
      </c>
      <c r="B9073" s="2">
        <v>1062010</v>
      </c>
      <c r="C9073" s="2" t="s">
        <v>86</v>
      </c>
      <c r="D9073" s="20">
        <v>0</v>
      </c>
      <c r="E9073" s="20">
        <v>0</v>
      </c>
      <c r="F9073" s="38">
        <f>('ANNEXURE B &amp; C'!BF$98)</f>
        <v>0</v>
      </c>
      <c r="G9073" s="9" t="str">
        <f t="shared" si="282"/>
        <v/>
      </c>
      <c r="H9073" s="52" t="str">
        <f t="shared" si="283"/>
        <v/>
      </c>
    </row>
    <row r="9074" spans="1:8">
      <c r="A9074" s="48" t="str">
        <f>('ANNEXURE B &amp; C'!BF$3)</f>
        <v>442101</v>
      </c>
      <c r="B9074" s="2">
        <v>1062201</v>
      </c>
      <c r="C9074" s="2" t="s">
        <v>87</v>
      </c>
      <c r="D9074" s="20">
        <v>0</v>
      </c>
      <c r="E9074" s="20">
        <v>0</v>
      </c>
      <c r="F9074" s="38">
        <f>('ANNEXURE B &amp; C'!BF$99)</f>
        <v>0</v>
      </c>
      <c r="G9074" s="9" t="str">
        <f t="shared" si="282"/>
        <v/>
      </c>
      <c r="H9074" s="52" t="str">
        <f t="shared" si="283"/>
        <v/>
      </c>
    </row>
    <row r="9075" spans="1:8">
      <c r="A9075" s="48" t="str">
        <f>('ANNEXURE B &amp; C'!BF$3)</f>
        <v>442101</v>
      </c>
      <c r="B9075" s="3">
        <v>1066990</v>
      </c>
      <c r="C9075" s="3" t="s">
        <v>88</v>
      </c>
      <c r="D9075" s="39">
        <v>8096530</v>
      </c>
      <c r="E9075" s="39">
        <v>2046151.7799999996</v>
      </c>
      <c r="F9075" s="39">
        <f>SUM(F9022:F9074)</f>
        <v>7155880</v>
      </c>
      <c r="G9075" s="9" t="str">
        <f t="shared" si="282"/>
        <v/>
      </c>
      <c r="H9075" s="52">
        <f t="shared" si="283"/>
        <v>-0.11617940031099742</v>
      </c>
    </row>
    <row r="9076" spans="1:8">
      <c r="B9076" s="1"/>
      <c r="C9076" s="1"/>
      <c r="D9076" s="31"/>
      <c r="E9076" s="31"/>
      <c r="F9076" s="31"/>
      <c r="G9076" s="9" t="str">
        <f t="shared" si="282"/>
        <v/>
      </c>
      <c r="H9076" s="52" t="str">
        <f t="shared" si="283"/>
        <v/>
      </c>
    </row>
    <row r="9077" spans="1:8">
      <c r="A9077" s="48" t="str">
        <f>('ANNEXURE B &amp; C'!BF$3)</f>
        <v>442101</v>
      </c>
      <c r="B9077" s="1">
        <v>1080000</v>
      </c>
      <c r="C9077" s="1" t="s">
        <v>89</v>
      </c>
      <c r="D9077" s="31"/>
      <c r="E9077" s="31"/>
      <c r="F9077" s="31"/>
      <c r="G9077" s="9" t="str">
        <f t="shared" si="282"/>
        <v/>
      </c>
      <c r="H9077" s="52" t="str">
        <f t="shared" si="283"/>
        <v/>
      </c>
    </row>
    <row r="9078" spans="1:8">
      <c r="A9078" s="48" t="str">
        <f>('ANNEXURE B &amp; C'!BF$3)</f>
        <v>442101</v>
      </c>
      <c r="B9078" s="2">
        <v>1088020</v>
      </c>
      <c r="C9078" s="2" t="s">
        <v>90</v>
      </c>
      <c r="D9078" s="20">
        <v>0</v>
      </c>
      <c r="E9078" s="20">
        <v>0</v>
      </c>
      <c r="F9078" s="38">
        <f>('ANNEXURE B &amp; C'!BF$103)</f>
        <v>0</v>
      </c>
      <c r="G9078" s="9" t="str">
        <f t="shared" si="282"/>
        <v/>
      </c>
      <c r="H9078" s="52" t="str">
        <f t="shared" si="283"/>
        <v/>
      </c>
    </row>
    <row r="9079" spans="1:8">
      <c r="A9079" s="48" t="str">
        <f>('ANNEXURE B &amp; C'!BF$3)</f>
        <v>442101</v>
      </c>
      <c r="B9079" s="2">
        <v>1088080</v>
      </c>
      <c r="C9079" s="2" t="s">
        <v>91</v>
      </c>
      <c r="D9079" s="20">
        <v>0</v>
      </c>
      <c r="E9079" s="20">
        <v>0</v>
      </c>
      <c r="F9079" s="38">
        <f>('ANNEXURE B &amp; C'!BF$104)</f>
        <v>0</v>
      </c>
      <c r="G9079" s="9" t="str">
        <f t="shared" si="282"/>
        <v/>
      </c>
      <c r="H9079" s="52" t="str">
        <f t="shared" si="283"/>
        <v/>
      </c>
    </row>
    <row r="9080" spans="1:8">
      <c r="A9080" s="48" t="str">
        <f>('ANNEXURE B &amp; C'!BF$3)</f>
        <v>442101</v>
      </c>
      <c r="B9080" s="2">
        <v>1088081</v>
      </c>
      <c r="C9080" s="2" t="s">
        <v>92</v>
      </c>
      <c r="D9080" s="20">
        <v>0</v>
      </c>
      <c r="E9080" s="20">
        <v>0</v>
      </c>
      <c r="F9080" s="38">
        <f>('ANNEXURE B &amp; C'!BF$105)</f>
        <v>0</v>
      </c>
      <c r="G9080" s="9" t="str">
        <f t="shared" si="282"/>
        <v/>
      </c>
      <c r="H9080" s="52" t="str">
        <f t="shared" si="283"/>
        <v/>
      </c>
    </row>
    <row r="9081" spans="1:8">
      <c r="A9081" s="48" t="str">
        <f>('ANNEXURE B &amp; C'!BF$3)</f>
        <v>442101</v>
      </c>
      <c r="B9081" s="2">
        <v>1088082</v>
      </c>
      <c r="C9081" s="2" t="s">
        <v>93</v>
      </c>
      <c r="D9081" s="20">
        <v>0</v>
      </c>
      <c r="E9081" s="20">
        <v>0</v>
      </c>
      <c r="F9081" s="38">
        <f>('ANNEXURE B &amp; C'!BF$106)</f>
        <v>0</v>
      </c>
      <c r="G9081" s="9" t="str">
        <f t="shared" si="282"/>
        <v/>
      </c>
      <c r="H9081" s="52" t="str">
        <f t="shared" si="283"/>
        <v/>
      </c>
    </row>
    <row r="9082" spans="1:8">
      <c r="A9082" s="48" t="str">
        <f>('ANNEXURE B &amp; C'!BF$3)</f>
        <v>442101</v>
      </c>
      <c r="B9082" s="2">
        <v>1088083</v>
      </c>
      <c r="C9082" s="2" t="s">
        <v>94</v>
      </c>
      <c r="D9082" s="20">
        <v>0</v>
      </c>
      <c r="E9082" s="20">
        <v>0</v>
      </c>
      <c r="F9082" s="38">
        <f>('ANNEXURE B &amp; C'!BF$107)</f>
        <v>0</v>
      </c>
      <c r="G9082" s="9" t="str">
        <f t="shared" si="282"/>
        <v/>
      </c>
      <c r="H9082" s="52" t="str">
        <f t="shared" si="283"/>
        <v/>
      </c>
    </row>
    <row r="9083" spans="1:8">
      <c r="A9083" s="48" t="str">
        <f>('ANNEXURE B &amp; C'!BF$3)</f>
        <v>442101</v>
      </c>
      <c r="B9083" s="2">
        <v>1088084</v>
      </c>
      <c r="C9083" s="2" t="s">
        <v>95</v>
      </c>
      <c r="D9083" s="20">
        <v>0</v>
      </c>
      <c r="E9083" s="20">
        <v>0</v>
      </c>
      <c r="F9083" s="38">
        <f>('ANNEXURE B &amp; C'!BF$108)</f>
        <v>0</v>
      </c>
      <c r="G9083" s="9" t="str">
        <f t="shared" si="282"/>
        <v/>
      </c>
      <c r="H9083" s="52" t="str">
        <f t="shared" si="283"/>
        <v/>
      </c>
    </row>
    <row r="9084" spans="1:8">
      <c r="A9084" s="48" t="str">
        <f>('ANNEXURE B &amp; C'!BF$3)</f>
        <v>442101</v>
      </c>
      <c r="B9084" s="2">
        <v>1088085</v>
      </c>
      <c r="C9084" s="2" t="s">
        <v>96</v>
      </c>
      <c r="D9084" s="20">
        <v>0</v>
      </c>
      <c r="E9084" s="20">
        <v>0</v>
      </c>
      <c r="F9084" s="38">
        <f>('ANNEXURE B &amp; C'!BF$109)</f>
        <v>0</v>
      </c>
      <c r="G9084" s="9" t="str">
        <f t="shared" si="282"/>
        <v/>
      </c>
      <c r="H9084" s="52" t="str">
        <f t="shared" si="283"/>
        <v/>
      </c>
    </row>
    <row r="9085" spans="1:8">
      <c r="A9085" s="48" t="str">
        <f>('ANNEXURE B &amp; C'!BF$3)</f>
        <v>442101</v>
      </c>
      <c r="B9085" s="2">
        <v>1088110</v>
      </c>
      <c r="C9085" s="2" t="s">
        <v>61</v>
      </c>
      <c r="D9085" s="20">
        <v>0</v>
      </c>
      <c r="E9085" s="20">
        <v>0</v>
      </c>
      <c r="F9085" s="38">
        <f>('ANNEXURE B &amp; C'!BF$110)</f>
        <v>0</v>
      </c>
      <c r="G9085" s="9" t="str">
        <f t="shared" si="282"/>
        <v/>
      </c>
      <c r="H9085" s="52" t="str">
        <f t="shared" si="283"/>
        <v/>
      </c>
    </row>
    <row r="9086" spans="1:8">
      <c r="A9086" s="48" t="str">
        <f>('ANNEXURE B &amp; C'!BF$3)</f>
        <v>442101</v>
      </c>
      <c r="B9086" s="2">
        <v>1088180</v>
      </c>
      <c r="C9086" s="2" t="s">
        <v>97</v>
      </c>
      <c r="D9086" s="20">
        <v>0</v>
      </c>
      <c r="E9086" s="20">
        <v>0</v>
      </c>
      <c r="F9086" s="38">
        <f>('ANNEXURE B &amp; C'!BF$111)</f>
        <v>0</v>
      </c>
      <c r="G9086" s="9" t="str">
        <f t="shared" si="282"/>
        <v/>
      </c>
      <c r="H9086" s="52" t="str">
        <f t="shared" si="283"/>
        <v/>
      </c>
    </row>
    <row r="9087" spans="1:8">
      <c r="A9087" s="48" t="str">
        <f>('ANNEXURE B &amp; C'!BF$3)</f>
        <v>442101</v>
      </c>
      <c r="B9087" s="3">
        <v>1088990</v>
      </c>
      <c r="C9087" s="3" t="s">
        <v>98</v>
      </c>
      <c r="D9087" s="39">
        <v>0</v>
      </c>
      <c r="E9087" s="39">
        <v>0</v>
      </c>
      <c r="F9087" s="39">
        <f>SUM(F9077:F9086)</f>
        <v>0</v>
      </c>
      <c r="G9087" s="9" t="str">
        <f t="shared" si="282"/>
        <v/>
      </c>
      <c r="H9087" s="52" t="str">
        <f t="shared" si="283"/>
        <v/>
      </c>
    </row>
    <row r="9088" spans="1:8">
      <c r="B9088" s="1"/>
      <c r="C9088" s="1"/>
      <c r="D9088" s="31"/>
      <c r="E9088" s="31"/>
      <c r="F9088" s="31"/>
      <c r="G9088" s="9" t="str">
        <f t="shared" si="282"/>
        <v/>
      </c>
      <c r="H9088" s="52" t="str">
        <f t="shared" si="283"/>
        <v/>
      </c>
    </row>
    <row r="9089" spans="1:8" ht="15.75" thickBot="1">
      <c r="A9089" s="48" t="str">
        <f>('ANNEXURE B &amp; C'!BF$3)</f>
        <v>442101</v>
      </c>
      <c r="B9089" s="4">
        <v>1089995</v>
      </c>
      <c r="C9089" s="4" t="s">
        <v>99</v>
      </c>
      <c r="D9089" s="40">
        <v>8096530</v>
      </c>
      <c r="E9089" s="40">
        <v>2046151.7799999996</v>
      </c>
      <c r="F9089" s="40">
        <f>SUM(F9087+F9075)</f>
        <v>7155880</v>
      </c>
      <c r="G9089" s="9" t="str">
        <f t="shared" si="282"/>
        <v/>
      </c>
      <c r="H9089" s="52">
        <f t="shared" si="283"/>
        <v>-0.11617940031099742</v>
      </c>
    </row>
    <row r="9090" spans="1:8" ht="15.75" thickTop="1">
      <c r="B9090" s="1"/>
      <c r="C9090" s="1"/>
      <c r="D9090" s="31"/>
      <c r="E9090" s="31"/>
      <c r="F9090" s="31"/>
      <c r="G9090" s="9" t="str">
        <f t="shared" si="282"/>
        <v/>
      </c>
      <c r="H9090" s="52" t="str">
        <f t="shared" si="283"/>
        <v/>
      </c>
    </row>
    <row r="9091" spans="1:8">
      <c r="A9091" s="48" t="str">
        <f>('ANNEXURE B &amp; C'!BF$3)</f>
        <v>442101</v>
      </c>
      <c r="B9091" s="1">
        <v>1100000</v>
      </c>
      <c r="C9091" s="1" t="s">
        <v>100</v>
      </c>
      <c r="D9091" s="31"/>
      <c r="E9091" s="31"/>
      <c r="F9091" s="31"/>
      <c r="G9091" s="9" t="str">
        <f t="shared" si="282"/>
        <v/>
      </c>
      <c r="H9091" s="52" t="str">
        <f t="shared" si="283"/>
        <v/>
      </c>
    </row>
    <row r="9092" spans="1:8">
      <c r="A9092" s="48" t="str">
        <f>('ANNEXURE B &amp; C'!BF$3)</f>
        <v>442101</v>
      </c>
      <c r="B9092" s="2">
        <v>1101200</v>
      </c>
      <c r="C9092" s="2" t="s">
        <v>101</v>
      </c>
      <c r="D9092" s="20">
        <v>0</v>
      </c>
      <c r="E9092" s="20">
        <v>0</v>
      </c>
      <c r="F9092" s="38">
        <f>('ANNEXURE B &amp; C'!BF$117)</f>
        <v>0</v>
      </c>
      <c r="G9092" s="9" t="str">
        <f t="shared" si="282"/>
        <v/>
      </c>
      <c r="H9092" s="52" t="str">
        <f t="shared" si="283"/>
        <v/>
      </c>
    </row>
    <row r="9093" spans="1:8">
      <c r="A9093" s="48" t="str">
        <f>('ANNEXURE B &amp; C'!BF$3)</f>
        <v>442101</v>
      </c>
      <c r="B9093" s="2">
        <v>1101201</v>
      </c>
      <c r="C9093" s="2" t="s">
        <v>102</v>
      </c>
      <c r="D9093" s="20">
        <v>550000</v>
      </c>
      <c r="E9093" s="20">
        <v>158361.32</v>
      </c>
      <c r="F9093" s="38">
        <f>('ANNEXURE B &amp; C'!BF$118)</f>
        <v>399908</v>
      </c>
      <c r="G9093" s="9" t="str">
        <f t="shared" si="282"/>
        <v/>
      </c>
      <c r="H9093" s="52">
        <f t="shared" si="283"/>
        <v>-0.27289454545454545</v>
      </c>
    </row>
    <row r="9094" spans="1:8">
      <c r="A9094" s="48" t="str">
        <f>('ANNEXURE B &amp; C'!BF$3)</f>
        <v>442101</v>
      </c>
      <c r="B9094" s="2">
        <v>1101203</v>
      </c>
      <c r="C9094" s="2" t="s">
        <v>103</v>
      </c>
      <c r="D9094" s="20">
        <v>390000</v>
      </c>
      <c r="E9094" s="20">
        <v>175243.62</v>
      </c>
      <c r="F9094" s="38">
        <f>('ANNEXURE B &amp; C'!BF$119)</f>
        <v>422114</v>
      </c>
      <c r="G9094" s="9" t="str">
        <f t="shared" si="282"/>
        <v/>
      </c>
      <c r="H9094" s="52">
        <f t="shared" si="283"/>
        <v>8.234358974358974E-2</v>
      </c>
    </row>
    <row r="9095" spans="1:8">
      <c r="A9095" s="48" t="str">
        <f>('ANNEXURE B &amp; C'!BF$3)</f>
        <v>442101</v>
      </c>
      <c r="B9095" s="2">
        <v>1101204</v>
      </c>
      <c r="C9095" s="2" t="s">
        <v>104</v>
      </c>
      <c r="D9095" s="20">
        <v>0</v>
      </c>
      <c r="E9095" s="20">
        <v>0</v>
      </c>
      <c r="F9095" s="38">
        <f>('ANNEXURE B &amp; C'!BF$120)</f>
        <v>0</v>
      </c>
      <c r="G9095" s="9" t="str">
        <f t="shared" si="282"/>
        <v/>
      </c>
      <c r="H9095" s="52" t="str">
        <f t="shared" si="283"/>
        <v/>
      </c>
    </row>
    <row r="9096" spans="1:8" ht="15.75" thickBot="1">
      <c r="A9096" s="48" t="str">
        <f>('ANNEXURE B &amp; C'!BF$3)</f>
        <v>442101</v>
      </c>
      <c r="B9096" s="4">
        <v>1109995</v>
      </c>
      <c r="C9096" s="4" t="s">
        <v>105</v>
      </c>
      <c r="D9096" s="40">
        <v>940000</v>
      </c>
      <c r="E9096" s="40">
        <v>333604.94</v>
      </c>
      <c r="F9096" s="40">
        <f>SUM(F9092:F9095)</f>
        <v>822022</v>
      </c>
      <c r="G9096" s="9" t="str">
        <f t="shared" si="282"/>
        <v/>
      </c>
      <c r="H9096" s="52">
        <f t="shared" si="283"/>
        <v>-0.12550851063829788</v>
      </c>
    </row>
    <row r="9097" spans="1:8" ht="15.75" thickTop="1">
      <c r="B9097" s="1"/>
      <c r="C9097" s="1"/>
      <c r="D9097" s="31"/>
      <c r="E9097" s="31"/>
      <c r="F9097" s="31"/>
      <c r="G9097" s="9" t="str">
        <f t="shared" si="282"/>
        <v/>
      </c>
      <c r="H9097" s="52" t="str">
        <f t="shared" si="283"/>
        <v/>
      </c>
    </row>
    <row r="9098" spans="1:8">
      <c r="A9098" s="48" t="str">
        <f>('ANNEXURE B &amp; C'!BF$3)</f>
        <v>442101</v>
      </c>
      <c r="B9098" s="1">
        <v>1120000</v>
      </c>
      <c r="C9098" s="1" t="s">
        <v>106</v>
      </c>
      <c r="D9098" s="31"/>
      <c r="E9098" s="31"/>
      <c r="F9098" s="31"/>
      <c r="G9098" s="9" t="str">
        <f t="shared" ref="G9098:G9161" si="284">IF(E9098&lt;0.01,"",IF(E9098&gt;F9098,"BUDGET ERROR - INSUFICIENT",""))</f>
        <v/>
      </c>
      <c r="H9098" s="52" t="str">
        <f t="shared" ref="H9098:H9161" si="285">IF(F9098&lt;0.1,"",IF(D9098=0,"NO ORIGINAL BUDGET",(F9098-D9098)/D9098))</f>
        <v/>
      </c>
    </row>
    <row r="9099" spans="1:8">
      <c r="A9099" s="48" t="str">
        <f>('ANNEXURE B &amp; C'!BF$3)</f>
        <v>442101</v>
      </c>
      <c r="B9099" s="2">
        <v>1120300</v>
      </c>
      <c r="C9099" s="2" t="s">
        <v>106</v>
      </c>
      <c r="D9099" s="20">
        <v>0</v>
      </c>
      <c r="E9099" s="20">
        <v>0</v>
      </c>
      <c r="F9099" s="38">
        <f>('ANNEXURE B &amp; C'!BF$124)</f>
        <v>0</v>
      </c>
      <c r="G9099" s="9" t="str">
        <f t="shared" si="284"/>
        <v/>
      </c>
      <c r="H9099" s="52" t="str">
        <f t="shared" si="285"/>
        <v/>
      </c>
    </row>
    <row r="9100" spans="1:8" ht="15.75" thickBot="1">
      <c r="A9100" s="48" t="str">
        <f>('ANNEXURE B &amp; C'!BF$3)</f>
        <v>442101</v>
      </c>
      <c r="B9100" s="4">
        <v>1129990</v>
      </c>
      <c r="C9100" s="4" t="s">
        <v>107</v>
      </c>
      <c r="D9100" s="40">
        <v>0</v>
      </c>
      <c r="E9100" s="40">
        <v>0</v>
      </c>
      <c r="F9100" s="40">
        <f>SUM(F9098:F9099)</f>
        <v>0</v>
      </c>
      <c r="G9100" s="9" t="str">
        <f t="shared" si="284"/>
        <v/>
      </c>
      <c r="H9100" s="52" t="str">
        <f t="shared" si="285"/>
        <v/>
      </c>
    </row>
    <row r="9101" spans="1:8" ht="15.75" thickTop="1">
      <c r="B9101" s="1"/>
      <c r="C9101" s="1"/>
      <c r="D9101" s="31"/>
      <c r="E9101" s="31"/>
      <c r="F9101" s="31"/>
      <c r="G9101" s="9" t="str">
        <f t="shared" si="284"/>
        <v/>
      </c>
      <c r="H9101" s="52" t="str">
        <f t="shared" si="285"/>
        <v/>
      </c>
    </row>
    <row r="9102" spans="1:8">
      <c r="A9102" s="48" t="str">
        <f>('ANNEXURE B &amp; C'!BF$3)</f>
        <v>442101</v>
      </c>
      <c r="B9102" s="1">
        <v>1130000</v>
      </c>
      <c r="C9102" s="1" t="s">
        <v>108</v>
      </c>
      <c r="D9102" s="31"/>
      <c r="E9102" s="31"/>
      <c r="F9102" s="31"/>
      <c r="G9102" s="9" t="str">
        <f t="shared" si="284"/>
        <v/>
      </c>
      <c r="H9102" s="52" t="str">
        <f t="shared" si="285"/>
        <v/>
      </c>
    </row>
    <row r="9103" spans="1:8">
      <c r="A9103" s="48" t="str">
        <f>('ANNEXURE B &amp; C'!BF$3)</f>
        <v>442101</v>
      </c>
      <c r="B9103" s="2">
        <v>1130200</v>
      </c>
      <c r="C9103" s="2" t="s">
        <v>109</v>
      </c>
      <c r="D9103" s="20">
        <v>0</v>
      </c>
      <c r="E9103" s="20">
        <v>0</v>
      </c>
      <c r="F9103" s="38">
        <f>('ANNEXURE B &amp; C'!BF$128)</f>
        <v>0</v>
      </c>
      <c r="G9103" s="9" t="str">
        <f t="shared" si="284"/>
        <v/>
      </c>
      <c r="H9103" s="52" t="str">
        <f t="shared" si="285"/>
        <v/>
      </c>
    </row>
    <row r="9104" spans="1:8">
      <c r="A9104" s="48" t="str">
        <f>('ANNEXURE B &amp; C'!BF$3)</f>
        <v>442101</v>
      </c>
      <c r="B9104" s="2">
        <v>1130201</v>
      </c>
      <c r="C9104" s="2" t="s">
        <v>110</v>
      </c>
      <c r="D9104" s="20">
        <v>0</v>
      </c>
      <c r="E9104" s="20">
        <v>0</v>
      </c>
      <c r="F9104" s="38">
        <f>('ANNEXURE B &amp; C'!BF$129)</f>
        <v>0</v>
      </c>
      <c r="G9104" s="9" t="str">
        <f t="shared" si="284"/>
        <v/>
      </c>
      <c r="H9104" s="52" t="str">
        <f t="shared" si="285"/>
        <v/>
      </c>
    </row>
    <row r="9105" spans="1:8" ht="15.75" thickBot="1">
      <c r="A9105" s="48" t="str">
        <f>('ANNEXURE B &amp; C'!BF$3)</f>
        <v>442101</v>
      </c>
      <c r="B9105" s="4">
        <v>1139995</v>
      </c>
      <c r="C9105" s="4" t="s">
        <v>111</v>
      </c>
      <c r="D9105" s="40">
        <v>0</v>
      </c>
      <c r="E9105" s="40">
        <v>0</v>
      </c>
      <c r="F9105" s="40">
        <f>SUM(F9102:F9104)</f>
        <v>0</v>
      </c>
      <c r="G9105" s="9" t="str">
        <f t="shared" si="284"/>
        <v/>
      </c>
      <c r="H9105" s="52" t="str">
        <f t="shared" si="285"/>
        <v/>
      </c>
    </row>
    <row r="9106" spans="1:8" ht="15.75" thickTop="1">
      <c r="B9106" s="1"/>
      <c r="C9106" s="1"/>
      <c r="D9106" s="31"/>
      <c r="E9106" s="31"/>
      <c r="F9106" s="31"/>
      <c r="G9106" s="9" t="str">
        <f t="shared" si="284"/>
        <v/>
      </c>
      <c r="H9106" s="52" t="str">
        <f t="shared" si="285"/>
        <v/>
      </c>
    </row>
    <row r="9107" spans="1:8" ht="15.75" thickBot="1">
      <c r="A9107" s="48" t="str">
        <f>('ANNEXURE B &amp; C'!BF$3)</f>
        <v>442101</v>
      </c>
      <c r="B9107" s="5">
        <v>1199998</v>
      </c>
      <c r="C9107" s="5" t="s">
        <v>112</v>
      </c>
      <c r="D9107" s="41">
        <v>13833248</v>
      </c>
      <c r="E9107" s="41">
        <v>5357413.9499999993</v>
      </c>
      <c r="F9107" s="41">
        <f>SUM(F9105+F9100+F9096+F9089+F9017)</f>
        <v>13932655</v>
      </c>
      <c r="G9107" s="9" t="str">
        <f t="shared" si="284"/>
        <v/>
      </c>
      <c r="H9107" s="52">
        <f t="shared" si="285"/>
        <v>7.1860925214382049E-3</v>
      </c>
    </row>
    <row r="9108" spans="1:8">
      <c r="B9108" s="1"/>
      <c r="C9108" s="1"/>
      <c r="D9108" s="31"/>
      <c r="E9108" s="31"/>
      <c r="F9108" s="31"/>
      <c r="G9108" s="9" t="str">
        <f t="shared" si="284"/>
        <v/>
      </c>
      <c r="H9108" s="52" t="str">
        <f t="shared" si="285"/>
        <v/>
      </c>
    </row>
    <row r="9109" spans="1:8">
      <c r="A9109" s="48" t="str">
        <f>('ANNEXURE B &amp; C'!BF$3)</f>
        <v>442101</v>
      </c>
      <c r="B9109" s="1">
        <v>2200000</v>
      </c>
      <c r="C9109" s="1" t="s">
        <v>113</v>
      </c>
      <c r="D9109" s="31"/>
      <c r="E9109" s="31"/>
      <c r="F9109" s="31"/>
      <c r="G9109" s="9" t="str">
        <f t="shared" si="284"/>
        <v/>
      </c>
      <c r="H9109" s="52" t="str">
        <f t="shared" si="285"/>
        <v/>
      </c>
    </row>
    <row r="9110" spans="1:8">
      <c r="B9110" s="1"/>
      <c r="C9110" s="1"/>
      <c r="D9110" s="31"/>
      <c r="E9110" s="31"/>
      <c r="F9110" s="31"/>
      <c r="G9110" s="9" t="str">
        <f t="shared" si="284"/>
        <v/>
      </c>
      <c r="H9110" s="52" t="str">
        <f t="shared" si="285"/>
        <v/>
      </c>
    </row>
    <row r="9111" spans="1:8">
      <c r="A9111" s="48" t="str">
        <f>('ANNEXURE B &amp; C'!BF$3)</f>
        <v>442101</v>
      </c>
      <c r="B9111" s="1">
        <v>2230000</v>
      </c>
      <c r="C9111" s="1" t="s">
        <v>114</v>
      </c>
      <c r="D9111" s="31"/>
      <c r="E9111" s="31"/>
      <c r="F9111" s="31"/>
      <c r="G9111" s="9" t="str">
        <f t="shared" si="284"/>
        <v/>
      </c>
      <c r="H9111" s="52" t="str">
        <f t="shared" si="285"/>
        <v/>
      </c>
    </row>
    <row r="9112" spans="1:8">
      <c r="A9112" s="48" t="str">
        <f>('ANNEXURE B &amp; C'!BF$3)</f>
        <v>442101</v>
      </c>
      <c r="B9112" s="2">
        <v>2231202</v>
      </c>
      <c r="C9112" s="2" t="s">
        <v>115</v>
      </c>
      <c r="D9112" s="20">
        <v>0</v>
      </c>
      <c r="E9112" s="20">
        <v>0</v>
      </c>
      <c r="F9112" s="38">
        <f>('ANNEXURE B &amp; C'!BF$137)</f>
        <v>0</v>
      </c>
      <c r="G9112" s="9" t="str">
        <f t="shared" si="284"/>
        <v/>
      </c>
      <c r="H9112" s="52" t="str">
        <f t="shared" si="285"/>
        <v/>
      </c>
    </row>
    <row r="9113" spans="1:8">
      <c r="A9113" s="48" t="str">
        <f>('ANNEXURE B &amp; C'!BF$3)</f>
        <v>442101</v>
      </c>
      <c r="B9113" s="2">
        <v>2231900</v>
      </c>
      <c r="C9113" s="2" t="s">
        <v>116</v>
      </c>
      <c r="D9113" s="20">
        <v>0</v>
      </c>
      <c r="E9113" s="20">
        <v>0</v>
      </c>
      <c r="F9113" s="38">
        <f>('ANNEXURE B &amp; C'!BF$138)</f>
        <v>0</v>
      </c>
      <c r="G9113" s="9" t="str">
        <f t="shared" si="284"/>
        <v/>
      </c>
      <c r="H9113" s="52" t="str">
        <f t="shared" si="285"/>
        <v/>
      </c>
    </row>
    <row r="9114" spans="1:8">
      <c r="A9114" s="48" t="str">
        <f>('ANNEXURE B &amp; C'!BF$3)</f>
        <v>442101</v>
      </c>
      <c r="B9114" s="3">
        <v>2239995</v>
      </c>
      <c r="C9114" s="3" t="s">
        <v>117</v>
      </c>
      <c r="D9114" s="39">
        <v>0</v>
      </c>
      <c r="E9114" s="39">
        <v>0</v>
      </c>
      <c r="F9114" s="39">
        <f>SUM(F9112:F9113)</f>
        <v>0</v>
      </c>
      <c r="G9114" s="9" t="str">
        <f t="shared" si="284"/>
        <v/>
      </c>
      <c r="H9114" s="52" t="str">
        <f t="shared" si="285"/>
        <v/>
      </c>
    </row>
    <row r="9115" spans="1:8">
      <c r="B9115" s="1"/>
      <c r="C9115" s="1"/>
      <c r="D9115" s="31"/>
      <c r="E9115" s="31"/>
      <c r="F9115" s="31"/>
      <c r="G9115" s="9" t="str">
        <f t="shared" si="284"/>
        <v/>
      </c>
      <c r="H9115" s="52" t="str">
        <f t="shared" si="285"/>
        <v/>
      </c>
    </row>
    <row r="9116" spans="1:8">
      <c r="A9116" s="48" t="str">
        <f>('ANNEXURE B &amp; C'!BF$3)</f>
        <v>442101</v>
      </c>
      <c r="B9116" s="1">
        <v>2240000</v>
      </c>
      <c r="C9116" s="1" t="s">
        <v>118</v>
      </c>
      <c r="D9116" s="31"/>
      <c r="E9116" s="31"/>
      <c r="F9116" s="31"/>
      <c r="G9116" s="9" t="str">
        <f t="shared" si="284"/>
        <v/>
      </c>
      <c r="H9116" s="52" t="str">
        <f t="shared" si="285"/>
        <v/>
      </c>
    </row>
    <row r="9117" spans="1:8">
      <c r="A9117" s="48" t="str">
        <f>('ANNEXURE B &amp; C'!BF$3)</f>
        <v>442101</v>
      </c>
      <c r="B9117" s="2">
        <v>2240001</v>
      </c>
      <c r="C9117" s="2" t="s">
        <v>119</v>
      </c>
      <c r="D9117" s="20">
        <v>0</v>
      </c>
      <c r="E9117" s="20">
        <v>0</v>
      </c>
      <c r="F9117" s="38">
        <f>('ANNEXURE B &amp; C'!BF$142)</f>
        <v>0</v>
      </c>
      <c r="G9117" s="9" t="str">
        <f t="shared" si="284"/>
        <v/>
      </c>
      <c r="H9117" s="52" t="str">
        <f t="shared" si="285"/>
        <v/>
      </c>
    </row>
    <row r="9118" spans="1:8">
      <c r="A9118" s="48" t="str">
        <f>('ANNEXURE B &amp; C'!BF$3)</f>
        <v>442101</v>
      </c>
      <c r="B9118" s="2">
        <v>2240002</v>
      </c>
      <c r="C9118" s="2" t="s">
        <v>120</v>
      </c>
      <c r="D9118" s="20">
        <v>0</v>
      </c>
      <c r="E9118" s="20">
        <v>0</v>
      </c>
      <c r="F9118" s="38">
        <f>('ANNEXURE B &amp; C'!BF$143)</f>
        <v>0</v>
      </c>
      <c r="G9118" s="9" t="str">
        <f t="shared" si="284"/>
        <v/>
      </c>
      <c r="H9118" s="52" t="str">
        <f t="shared" si="285"/>
        <v/>
      </c>
    </row>
    <row r="9119" spans="1:8">
      <c r="A9119" s="48" t="str">
        <f>('ANNEXURE B &amp; C'!BF$3)</f>
        <v>442101</v>
      </c>
      <c r="B9119" s="2">
        <v>2240400</v>
      </c>
      <c r="C9119" s="2" t="s">
        <v>121</v>
      </c>
      <c r="D9119" s="20">
        <v>0</v>
      </c>
      <c r="E9119" s="20">
        <v>0</v>
      </c>
      <c r="F9119" s="38">
        <f>('ANNEXURE B &amp; C'!BF$144)</f>
        <v>0</v>
      </c>
      <c r="G9119" s="9" t="str">
        <f t="shared" si="284"/>
        <v/>
      </c>
      <c r="H9119" s="52" t="str">
        <f t="shared" si="285"/>
        <v/>
      </c>
    </row>
    <row r="9120" spans="1:8">
      <c r="A9120" s="48" t="str">
        <f>('ANNEXURE B &amp; C'!BF$3)</f>
        <v>442101</v>
      </c>
      <c r="B9120" s="2">
        <v>2240500</v>
      </c>
      <c r="C9120" s="2" t="s">
        <v>122</v>
      </c>
      <c r="D9120" s="20">
        <v>0</v>
      </c>
      <c r="E9120" s="20">
        <v>0</v>
      </c>
      <c r="F9120" s="38">
        <f>('ANNEXURE B &amp; C'!BF$145)</f>
        <v>0</v>
      </c>
      <c r="G9120" s="9" t="str">
        <f t="shared" si="284"/>
        <v/>
      </c>
      <c r="H9120" s="52" t="str">
        <f t="shared" si="285"/>
        <v/>
      </c>
    </row>
    <row r="9121" spans="1:8">
      <c r="A9121" s="48" t="str">
        <f>('ANNEXURE B &amp; C'!BF$3)</f>
        <v>442101</v>
      </c>
      <c r="B9121" s="3">
        <v>2249995</v>
      </c>
      <c r="C9121" s="3" t="s">
        <v>123</v>
      </c>
      <c r="D9121" s="39">
        <v>0</v>
      </c>
      <c r="E9121" s="39">
        <v>0</v>
      </c>
      <c r="F9121" s="39">
        <f>SUM(F9117:F9120)</f>
        <v>0</v>
      </c>
      <c r="G9121" s="9" t="str">
        <f t="shared" si="284"/>
        <v/>
      </c>
      <c r="H9121" s="52" t="str">
        <f t="shared" si="285"/>
        <v/>
      </c>
    </row>
    <row r="9122" spans="1:8">
      <c r="B9122" s="1"/>
      <c r="C9122" s="1"/>
      <c r="D9122" s="31"/>
      <c r="E9122" s="31"/>
      <c r="F9122" s="31"/>
      <c r="G9122" s="9" t="str">
        <f t="shared" si="284"/>
        <v/>
      </c>
      <c r="H9122" s="52" t="str">
        <f t="shared" si="285"/>
        <v/>
      </c>
    </row>
    <row r="9123" spans="1:8">
      <c r="A9123" s="48" t="str">
        <f>('ANNEXURE B &amp; C'!BF$3)</f>
        <v>442101</v>
      </c>
      <c r="B9123" s="1">
        <v>2260000</v>
      </c>
      <c r="C9123" s="1" t="s">
        <v>124</v>
      </c>
      <c r="D9123" s="31"/>
      <c r="E9123" s="31"/>
      <c r="F9123" s="31"/>
      <c r="G9123" s="9" t="str">
        <f t="shared" si="284"/>
        <v/>
      </c>
      <c r="H9123" s="52" t="str">
        <f t="shared" si="285"/>
        <v/>
      </c>
    </row>
    <row r="9124" spans="1:8">
      <c r="A9124" s="48" t="str">
        <f>('ANNEXURE B &amp; C'!BF$3)</f>
        <v>442101</v>
      </c>
      <c r="B9124" s="2">
        <v>2260806</v>
      </c>
      <c r="C9124" s="2" t="s">
        <v>125</v>
      </c>
      <c r="D9124" s="20">
        <v>0</v>
      </c>
      <c r="E9124" s="20">
        <v>0</v>
      </c>
      <c r="F9124" s="38">
        <f>('ANNEXURE B &amp; C'!BF$149)</f>
        <v>0</v>
      </c>
      <c r="G9124" s="9" t="str">
        <f t="shared" si="284"/>
        <v/>
      </c>
      <c r="H9124" s="52" t="str">
        <f t="shared" si="285"/>
        <v/>
      </c>
    </row>
    <row r="9125" spans="1:8">
      <c r="A9125" s="48" t="str">
        <f>('ANNEXURE B &amp; C'!BF$3)</f>
        <v>442101</v>
      </c>
      <c r="B9125" s="2">
        <v>2260808</v>
      </c>
      <c r="C9125" s="2" t="s">
        <v>126</v>
      </c>
      <c r="D9125" s="20">
        <v>0</v>
      </c>
      <c r="E9125" s="20">
        <v>0</v>
      </c>
      <c r="F9125" s="38">
        <f>('ANNEXURE B &amp; C'!BF$150)</f>
        <v>0</v>
      </c>
      <c r="G9125" s="9" t="str">
        <f t="shared" si="284"/>
        <v/>
      </c>
      <c r="H9125" s="52" t="str">
        <f t="shared" si="285"/>
        <v/>
      </c>
    </row>
    <row r="9126" spans="1:8">
      <c r="A9126" s="48" t="str">
        <f>('ANNEXURE B &amp; C'!BF$3)</f>
        <v>442101</v>
      </c>
      <c r="B9126" s="2">
        <v>2260810</v>
      </c>
      <c r="C9126" s="2" t="s">
        <v>127</v>
      </c>
      <c r="D9126" s="20">
        <v>0</v>
      </c>
      <c r="E9126" s="20">
        <v>0</v>
      </c>
      <c r="F9126" s="38">
        <f>('ANNEXURE B &amp; C'!BF$151)</f>
        <v>0</v>
      </c>
      <c r="G9126" s="9" t="str">
        <f t="shared" si="284"/>
        <v/>
      </c>
      <c r="H9126" s="52" t="str">
        <f t="shared" si="285"/>
        <v/>
      </c>
    </row>
    <row r="9127" spans="1:8">
      <c r="A9127" s="48" t="str">
        <f>('ANNEXURE B &amp; C'!BF$3)</f>
        <v>442101</v>
      </c>
      <c r="B9127" s="3">
        <v>2269995</v>
      </c>
      <c r="C9127" s="3" t="s">
        <v>128</v>
      </c>
      <c r="D9127" s="39">
        <v>0</v>
      </c>
      <c r="E9127" s="39">
        <v>0</v>
      </c>
      <c r="F9127" s="39">
        <f>SUM(F9124:F9126)</f>
        <v>0</v>
      </c>
      <c r="G9127" s="9" t="str">
        <f t="shared" si="284"/>
        <v/>
      </c>
      <c r="H9127" s="52" t="str">
        <f t="shared" si="285"/>
        <v/>
      </c>
    </row>
    <row r="9128" spans="1:8">
      <c r="B9128" s="1"/>
      <c r="C9128" s="1"/>
      <c r="D9128" s="31"/>
      <c r="E9128" s="31"/>
      <c r="F9128" s="31"/>
      <c r="G9128" s="9" t="str">
        <f t="shared" si="284"/>
        <v/>
      </c>
      <c r="H9128" s="52" t="str">
        <f t="shared" si="285"/>
        <v/>
      </c>
    </row>
    <row r="9129" spans="1:8">
      <c r="A9129" s="48" t="str">
        <f>('ANNEXURE B &amp; C'!BF$3)</f>
        <v>442101</v>
      </c>
      <c r="B9129" s="1">
        <v>2270000</v>
      </c>
      <c r="C9129" s="1" t="s">
        <v>129</v>
      </c>
      <c r="D9129" s="31"/>
      <c r="E9129" s="31"/>
      <c r="F9129" s="31"/>
      <c r="G9129" s="9" t="str">
        <f t="shared" si="284"/>
        <v/>
      </c>
      <c r="H9129" s="52" t="str">
        <f t="shared" si="285"/>
        <v/>
      </c>
    </row>
    <row r="9130" spans="1:8">
      <c r="A9130" s="48" t="str">
        <f>('ANNEXURE B &amp; C'!BF$3)</f>
        <v>442101</v>
      </c>
      <c r="B9130" s="2">
        <v>2271701</v>
      </c>
      <c r="C9130" s="2" t="s">
        <v>130</v>
      </c>
      <c r="D9130" s="20">
        <v>0</v>
      </c>
      <c r="E9130" s="20">
        <v>0</v>
      </c>
      <c r="F9130" s="38">
        <f>('ANNEXURE B &amp; C'!BF$155)</f>
        <v>0</v>
      </c>
      <c r="G9130" s="9" t="str">
        <f t="shared" si="284"/>
        <v/>
      </c>
      <c r="H9130" s="52" t="str">
        <f t="shared" si="285"/>
        <v/>
      </c>
    </row>
    <row r="9131" spans="1:8">
      <c r="A9131" s="48" t="str">
        <f>('ANNEXURE B &amp; C'!BF$3)</f>
        <v>442101</v>
      </c>
      <c r="B9131" s="2">
        <v>2271702</v>
      </c>
      <c r="C9131" s="2" t="s">
        <v>131</v>
      </c>
      <c r="D9131" s="20">
        <v>0</v>
      </c>
      <c r="E9131" s="20">
        <v>0</v>
      </c>
      <c r="F9131" s="38">
        <f>('ANNEXURE B &amp; C'!BF$156)</f>
        <v>0</v>
      </c>
      <c r="G9131" s="9" t="str">
        <f t="shared" si="284"/>
        <v/>
      </c>
      <c r="H9131" s="52" t="str">
        <f t="shared" si="285"/>
        <v/>
      </c>
    </row>
    <row r="9132" spans="1:8">
      <c r="A9132" s="48" t="str">
        <f>('ANNEXURE B &amp; C'!BF$3)</f>
        <v>442101</v>
      </c>
      <c r="B9132" s="2">
        <v>2271703</v>
      </c>
      <c r="C9132" s="2" t="s">
        <v>132</v>
      </c>
      <c r="D9132" s="20">
        <v>0</v>
      </c>
      <c r="E9132" s="20">
        <v>0</v>
      </c>
      <c r="F9132" s="38">
        <f>('ANNEXURE B &amp; C'!BF$157)</f>
        <v>0</v>
      </c>
      <c r="G9132" s="9" t="str">
        <f t="shared" si="284"/>
        <v/>
      </c>
      <c r="H9132" s="52" t="str">
        <f t="shared" si="285"/>
        <v/>
      </c>
    </row>
    <row r="9133" spans="1:8">
      <c r="A9133" s="48" t="str">
        <f>('ANNEXURE B &amp; C'!BF$3)</f>
        <v>442101</v>
      </c>
      <c r="B9133" s="2">
        <v>2271704</v>
      </c>
      <c r="C9133" s="2" t="s">
        <v>133</v>
      </c>
      <c r="D9133" s="20">
        <v>0</v>
      </c>
      <c r="E9133" s="20">
        <v>0</v>
      </c>
      <c r="F9133" s="38">
        <f>('ANNEXURE B &amp; C'!BF$158)</f>
        <v>0</v>
      </c>
      <c r="G9133" s="9" t="str">
        <f t="shared" si="284"/>
        <v/>
      </c>
      <c r="H9133" s="52" t="str">
        <f t="shared" si="285"/>
        <v/>
      </c>
    </row>
    <row r="9134" spans="1:8">
      <c r="A9134" s="48" t="str">
        <f>('ANNEXURE B &amp; C'!BF$3)</f>
        <v>442101</v>
      </c>
      <c r="B9134" s="3">
        <v>2279995</v>
      </c>
      <c r="C9134" s="3" t="s">
        <v>134</v>
      </c>
      <c r="D9134" s="35">
        <v>0</v>
      </c>
      <c r="E9134" s="35">
        <v>0</v>
      </c>
      <c r="F9134" s="35">
        <f>SUM(F9130:F9133)</f>
        <v>0</v>
      </c>
      <c r="G9134" s="9" t="str">
        <f t="shared" si="284"/>
        <v/>
      </c>
      <c r="H9134" s="52" t="str">
        <f t="shared" si="285"/>
        <v/>
      </c>
    </row>
    <row r="9135" spans="1:8">
      <c r="B9135" s="1"/>
      <c r="C9135" s="1"/>
      <c r="D9135" s="31"/>
      <c r="E9135" s="31"/>
      <c r="F9135" s="31"/>
      <c r="G9135" s="9" t="str">
        <f t="shared" si="284"/>
        <v/>
      </c>
      <c r="H9135" s="52" t="str">
        <f t="shared" si="285"/>
        <v/>
      </c>
    </row>
    <row r="9136" spans="1:8">
      <c r="A9136" s="48" t="str">
        <f>('ANNEXURE B &amp; C'!BF$3)</f>
        <v>442101</v>
      </c>
      <c r="B9136" s="1">
        <v>2280000</v>
      </c>
      <c r="C9136" s="1" t="s">
        <v>135</v>
      </c>
      <c r="D9136" s="31"/>
      <c r="E9136" s="31"/>
      <c r="F9136" s="31"/>
      <c r="G9136" s="9" t="str">
        <f t="shared" si="284"/>
        <v/>
      </c>
      <c r="H9136" s="52" t="str">
        <f t="shared" si="285"/>
        <v/>
      </c>
    </row>
    <row r="9137" spans="1:8">
      <c r="A9137" s="48" t="str">
        <f>('ANNEXURE B &amp; C'!BF$3)</f>
        <v>442101</v>
      </c>
      <c r="B9137" s="2">
        <v>2280001</v>
      </c>
      <c r="C9137" s="2" t="s">
        <v>136</v>
      </c>
      <c r="D9137" s="20">
        <v>0</v>
      </c>
      <c r="E9137" s="20">
        <v>0</v>
      </c>
      <c r="F9137" s="38">
        <f>('ANNEXURE B &amp; C'!BF$162)</f>
        <v>0</v>
      </c>
      <c r="G9137" s="9" t="str">
        <f t="shared" si="284"/>
        <v/>
      </c>
      <c r="H9137" s="52" t="str">
        <f t="shared" si="285"/>
        <v/>
      </c>
    </row>
    <row r="9138" spans="1:8">
      <c r="A9138" s="48" t="str">
        <f>('ANNEXURE B &amp; C'!BF$3)</f>
        <v>442101</v>
      </c>
      <c r="B9138" s="2">
        <v>2280002</v>
      </c>
      <c r="C9138" s="2" t="s">
        <v>137</v>
      </c>
      <c r="D9138" s="20">
        <v>0</v>
      </c>
      <c r="E9138" s="20">
        <v>0</v>
      </c>
      <c r="F9138" s="38">
        <f>('ANNEXURE B &amp; C'!BF$163)</f>
        <v>0</v>
      </c>
      <c r="G9138" s="9" t="str">
        <f t="shared" si="284"/>
        <v/>
      </c>
      <c r="H9138" s="52" t="str">
        <f t="shared" si="285"/>
        <v/>
      </c>
    </row>
    <row r="9139" spans="1:8">
      <c r="A9139" s="48" t="str">
        <f>('ANNEXURE B &amp; C'!BF$3)</f>
        <v>442101</v>
      </c>
      <c r="B9139" s="3">
        <v>2289995</v>
      </c>
      <c r="C9139" s="3" t="s">
        <v>138</v>
      </c>
      <c r="D9139" s="39">
        <v>0</v>
      </c>
      <c r="E9139" s="39">
        <v>0</v>
      </c>
      <c r="F9139" s="39">
        <f>SUM(F9137:F9138)</f>
        <v>0</v>
      </c>
      <c r="G9139" s="9" t="str">
        <f t="shared" si="284"/>
        <v/>
      </c>
      <c r="H9139" s="52" t="str">
        <f t="shared" si="285"/>
        <v/>
      </c>
    </row>
    <row r="9140" spans="1:8">
      <c r="B9140" s="1"/>
      <c r="C9140" s="1"/>
      <c r="D9140" s="31"/>
      <c r="E9140" s="31"/>
      <c r="F9140" s="31"/>
      <c r="G9140" s="9" t="str">
        <f t="shared" si="284"/>
        <v/>
      </c>
      <c r="H9140" s="52" t="str">
        <f t="shared" si="285"/>
        <v/>
      </c>
    </row>
    <row r="9141" spans="1:8">
      <c r="A9141" s="48" t="str">
        <f>('ANNEXURE B &amp; C'!BF$3)</f>
        <v>442101</v>
      </c>
      <c r="B9141" s="1">
        <v>2300000</v>
      </c>
      <c r="C9141" s="1" t="s">
        <v>139</v>
      </c>
      <c r="D9141" s="31"/>
      <c r="E9141" s="31"/>
      <c r="F9141" s="31"/>
      <c r="G9141" s="9" t="str">
        <f t="shared" si="284"/>
        <v/>
      </c>
      <c r="H9141" s="52" t="str">
        <f t="shared" si="285"/>
        <v/>
      </c>
    </row>
    <row r="9142" spans="1:8">
      <c r="A9142" s="48" t="str">
        <f>('ANNEXURE B &amp; C'!BF$3)</f>
        <v>442101</v>
      </c>
      <c r="B9142" s="2">
        <v>2300001</v>
      </c>
      <c r="C9142" s="2" t="s">
        <v>140</v>
      </c>
      <c r="D9142" s="20">
        <v>0</v>
      </c>
      <c r="E9142" s="20">
        <v>0</v>
      </c>
      <c r="F9142" s="38">
        <f>('ANNEXURE B &amp; C'!BF$167)</f>
        <v>0</v>
      </c>
      <c r="G9142" s="9" t="str">
        <f t="shared" si="284"/>
        <v/>
      </c>
      <c r="H9142" s="52" t="str">
        <f t="shared" si="285"/>
        <v/>
      </c>
    </row>
    <row r="9143" spans="1:8">
      <c r="A9143" s="48" t="str">
        <f>('ANNEXURE B &amp; C'!BF$3)</f>
        <v>442101</v>
      </c>
      <c r="B9143" s="2">
        <v>2300002</v>
      </c>
      <c r="C9143" s="2" t="s">
        <v>141</v>
      </c>
      <c r="D9143" s="20">
        <v>0</v>
      </c>
      <c r="E9143" s="20">
        <v>0</v>
      </c>
      <c r="F9143" s="38">
        <f>('ANNEXURE B &amp; C'!BF$168)</f>
        <v>0</v>
      </c>
      <c r="G9143" s="9" t="str">
        <f t="shared" si="284"/>
        <v/>
      </c>
      <c r="H9143" s="52" t="str">
        <f t="shared" si="285"/>
        <v/>
      </c>
    </row>
    <row r="9144" spans="1:8">
      <c r="A9144" s="48" t="str">
        <f>('ANNEXURE B &amp; C'!BF$3)</f>
        <v>442101</v>
      </c>
      <c r="B9144" s="2">
        <v>2300003</v>
      </c>
      <c r="C9144" s="2" t="s">
        <v>142</v>
      </c>
      <c r="D9144" s="20">
        <v>0</v>
      </c>
      <c r="E9144" s="20">
        <v>0</v>
      </c>
      <c r="F9144" s="38">
        <f>('ANNEXURE B &amp; C'!BF$169)</f>
        <v>0</v>
      </c>
      <c r="G9144" s="9" t="str">
        <f t="shared" si="284"/>
        <v/>
      </c>
      <c r="H9144" s="52" t="str">
        <f t="shared" si="285"/>
        <v/>
      </c>
    </row>
    <row r="9145" spans="1:8">
      <c r="A9145" s="48" t="str">
        <f>('ANNEXURE B &amp; C'!BF$3)</f>
        <v>442101</v>
      </c>
      <c r="B9145" s="2">
        <v>2300204</v>
      </c>
      <c r="C9145" s="2" t="s">
        <v>143</v>
      </c>
      <c r="D9145" s="20">
        <v>0</v>
      </c>
      <c r="E9145" s="20">
        <v>0</v>
      </c>
      <c r="F9145" s="38">
        <f>('ANNEXURE B &amp; C'!BF$170)</f>
        <v>0</v>
      </c>
      <c r="G9145" s="9" t="str">
        <f t="shared" si="284"/>
        <v/>
      </c>
      <c r="H9145" s="52" t="str">
        <f t="shared" si="285"/>
        <v/>
      </c>
    </row>
    <row r="9146" spans="1:8">
      <c r="A9146" s="48" t="str">
        <f>('ANNEXURE B &amp; C'!BF$3)</f>
        <v>442101</v>
      </c>
      <c r="B9146" s="2">
        <v>2300800</v>
      </c>
      <c r="C9146" s="2" t="s">
        <v>144</v>
      </c>
      <c r="D9146" s="20">
        <v>0</v>
      </c>
      <c r="E9146" s="20">
        <v>0</v>
      </c>
      <c r="F9146" s="38">
        <f>('ANNEXURE B &amp; C'!BF$171)</f>
        <v>0</v>
      </c>
      <c r="G9146" s="9" t="str">
        <f t="shared" si="284"/>
        <v/>
      </c>
      <c r="H9146" s="52" t="str">
        <f t="shared" si="285"/>
        <v/>
      </c>
    </row>
    <row r="9147" spans="1:8">
      <c r="A9147" s="48" t="str">
        <f>('ANNEXURE B &amp; C'!BF$3)</f>
        <v>442101</v>
      </c>
      <c r="B9147" s="2">
        <v>2300801</v>
      </c>
      <c r="C9147" s="2" t="s">
        <v>145</v>
      </c>
      <c r="D9147" s="20">
        <v>0</v>
      </c>
      <c r="E9147" s="20">
        <v>0</v>
      </c>
      <c r="F9147" s="38">
        <f>('ANNEXURE B &amp; C'!BF$172)</f>
        <v>0</v>
      </c>
      <c r="G9147" s="9" t="str">
        <f t="shared" si="284"/>
        <v/>
      </c>
      <c r="H9147" s="52" t="str">
        <f t="shared" si="285"/>
        <v/>
      </c>
    </row>
    <row r="9148" spans="1:8">
      <c r="A9148" s="48" t="str">
        <f>('ANNEXURE B &amp; C'!BF$3)</f>
        <v>442101</v>
      </c>
      <c r="B9148" s="2">
        <v>2300803</v>
      </c>
      <c r="C9148" s="2" t="s">
        <v>146</v>
      </c>
      <c r="D9148" s="20">
        <v>0</v>
      </c>
      <c r="E9148" s="20">
        <v>0</v>
      </c>
      <c r="F9148" s="38">
        <f>('ANNEXURE B &amp; C'!BF$173)</f>
        <v>0</v>
      </c>
      <c r="G9148" s="9" t="str">
        <f t="shared" si="284"/>
        <v/>
      </c>
      <c r="H9148" s="52" t="str">
        <f t="shared" si="285"/>
        <v/>
      </c>
    </row>
    <row r="9149" spans="1:8">
      <c r="A9149" s="48" t="str">
        <f>('ANNEXURE B &amp; C'!BF$3)</f>
        <v>442101</v>
      </c>
      <c r="B9149" s="2">
        <v>2301503</v>
      </c>
      <c r="C9149" s="2" t="s">
        <v>147</v>
      </c>
      <c r="D9149" s="20">
        <v>0</v>
      </c>
      <c r="E9149" s="20">
        <v>0</v>
      </c>
      <c r="F9149" s="38">
        <f>('ANNEXURE B &amp; C'!BF$174)</f>
        <v>0</v>
      </c>
      <c r="G9149" s="9" t="str">
        <f t="shared" si="284"/>
        <v/>
      </c>
      <c r="H9149" s="52" t="str">
        <f t="shared" si="285"/>
        <v/>
      </c>
    </row>
    <row r="9150" spans="1:8">
      <c r="A9150" s="48" t="str">
        <f>('ANNEXURE B &amp; C'!BF$3)</f>
        <v>442101</v>
      </c>
      <c r="B9150" s="2">
        <v>2301802</v>
      </c>
      <c r="C9150" s="2" t="s">
        <v>148</v>
      </c>
      <c r="D9150" s="20">
        <v>0</v>
      </c>
      <c r="E9150" s="20">
        <v>0</v>
      </c>
      <c r="F9150" s="38">
        <f>('ANNEXURE B &amp; C'!BF$175)</f>
        <v>0</v>
      </c>
      <c r="G9150" s="9" t="str">
        <f t="shared" si="284"/>
        <v/>
      </c>
      <c r="H9150" s="52" t="str">
        <f t="shared" si="285"/>
        <v/>
      </c>
    </row>
    <row r="9151" spans="1:8">
      <c r="A9151" s="48" t="str">
        <f>('ANNEXURE B &amp; C'!BF$3)</f>
        <v>442101</v>
      </c>
      <c r="B9151" s="2">
        <v>2301803</v>
      </c>
      <c r="C9151" s="2" t="s">
        <v>149</v>
      </c>
      <c r="D9151" s="20">
        <v>0</v>
      </c>
      <c r="E9151" s="20">
        <v>0</v>
      </c>
      <c r="F9151" s="38">
        <f>('ANNEXURE B &amp; C'!BF$176)</f>
        <v>0</v>
      </c>
      <c r="G9151" s="9" t="str">
        <f t="shared" si="284"/>
        <v/>
      </c>
      <c r="H9151" s="52" t="str">
        <f t="shared" si="285"/>
        <v/>
      </c>
    </row>
    <row r="9152" spans="1:8">
      <c r="A9152" s="48" t="str">
        <f>('ANNEXURE B &amp; C'!BF$3)</f>
        <v>442101</v>
      </c>
      <c r="B9152" s="2">
        <v>2301900</v>
      </c>
      <c r="C9152" s="2" t="s">
        <v>150</v>
      </c>
      <c r="D9152" s="20">
        <v>0</v>
      </c>
      <c r="E9152" s="20">
        <v>-961.78</v>
      </c>
      <c r="F9152" s="38">
        <f>('ANNEXURE B &amp; C'!BF$177)</f>
        <v>-962</v>
      </c>
      <c r="G9152" s="9" t="str">
        <f t="shared" si="284"/>
        <v/>
      </c>
      <c r="H9152" s="52" t="str">
        <f t="shared" si="285"/>
        <v/>
      </c>
    </row>
    <row r="9153" spans="1:8">
      <c r="A9153" s="48" t="str">
        <f>('ANNEXURE B &amp; C'!BF$3)</f>
        <v>442101</v>
      </c>
      <c r="B9153" s="2">
        <v>2301901</v>
      </c>
      <c r="C9153" s="2" t="s">
        <v>151</v>
      </c>
      <c r="D9153" s="20">
        <v>0</v>
      </c>
      <c r="E9153" s="20">
        <v>0</v>
      </c>
      <c r="F9153" s="38">
        <f>('ANNEXURE B &amp; C'!BF$178)</f>
        <v>0</v>
      </c>
      <c r="G9153" s="9" t="str">
        <f t="shared" si="284"/>
        <v/>
      </c>
      <c r="H9153" s="52" t="str">
        <f t="shared" si="285"/>
        <v/>
      </c>
    </row>
    <row r="9154" spans="1:8">
      <c r="A9154" s="48" t="str">
        <f>('ANNEXURE B &amp; C'!BF$3)</f>
        <v>442101</v>
      </c>
      <c r="B9154" s="3">
        <v>2309995</v>
      </c>
      <c r="C9154" s="3" t="s">
        <v>152</v>
      </c>
      <c r="D9154" s="39">
        <v>0</v>
      </c>
      <c r="E9154" s="39">
        <v>-961.78</v>
      </c>
      <c r="F9154" s="39">
        <f>SUM(F9142:F9153)</f>
        <v>-962</v>
      </c>
      <c r="G9154" s="9" t="str">
        <f t="shared" si="284"/>
        <v/>
      </c>
      <c r="H9154" s="52" t="str">
        <f t="shared" si="285"/>
        <v/>
      </c>
    </row>
    <row r="9155" spans="1:8">
      <c r="B9155" s="1"/>
      <c r="C9155" s="1"/>
      <c r="D9155" s="31"/>
      <c r="E9155" s="31"/>
      <c r="F9155" s="31"/>
      <c r="G9155" s="9" t="str">
        <f t="shared" si="284"/>
        <v/>
      </c>
      <c r="H9155" s="52" t="str">
        <f t="shared" si="285"/>
        <v/>
      </c>
    </row>
    <row r="9156" spans="1:8" ht="15.75" thickBot="1">
      <c r="A9156" s="48" t="str">
        <f>('ANNEXURE B &amp; C'!BF$3)</f>
        <v>442101</v>
      </c>
      <c r="B9156" s="4">
        <v>2359997</v>
      </c>
      <c r="C9156" s="4" t="s">
        <v>153</v>
      </c>
      <c r="D9156" s="40">
        <v>0</v>
      </c>
      <c r="E9156" s="40">
        <v>-961.78</v>
      </c>
      <c r="F9156" s="40">
        <f>SUM(F9154+F9139+F9134+F9127+F9121+F9114)</f>
        <v>-962</v>
      </c>
      <c r="G9156" s="9" t="str">
        <f t="shared" si="284"/>
        <v/>
      </c>
      <c r="H9156" s="52" t="str">
        <f t="shared" si="285"/>
        <v/>
      </c>
    </row>
    <row r="9157" spans="1:8" ht="15.75" thickTop="1">
      <c r="B9157" s="1"/>
      <c r="C9157" s="1"/>
      <c r="D9157" s="31"/>
      <c r="E9157" s="31"/>
      <c r="F9157" s="31"/>
      <c r="G9157" s="9" t="str">
        <f t="shared" si="284"/>
        <v/>
      </c>
      <c r="H9157" s="52" t="str">
        <f t="shared" si="285"/>
        <v/>
      </c>
    </row>
    <row r="9158" spans="1:8" ht="15.75" thickBot="1">
      <c r="A9158" s="48" t="str">
        <f>('ANNEXURE B &amp; C'!BF$3)</f>
        <v>442101</v>
      </c>
      <c r="B9158" s="5">
        <v>2379995</v>
      </c>
      <c r="C9158" s="5" t="s">
        <v>154</v>
      </c>
      <c r="D9158" s="41">
        <v>0</v>
      </c>
      <c r="E9158" s="41">
        <v>-961.78</v>
      </c>
      <c r="F9158" s="41">
        <f>SUM(F9156)</f>
        <v>-962</v>
      </c>
      <c r="G9158" s="9" t="str">
        <f t="shared" si="284"/>
        <v/>
      </c>
      <c r="H9158" s="52" t="str">
        <f t="shared" si="285"/>
        <v/>
      </c>
    </row>
    <row r="9159" spans="1:8">
      <c r="B9159" s="1"/>
      <c r="C9159" s="1"/>
      <c r="D9159" s="31"/>
      <c r="E9159" s="31"/>
      <c r="F9159" s="31"/>
      <c r="G9159" s="9" t="str">
        <f t="shared" si="284"/>
        <v/>
      </c>
      <c r="H9159" s="52" t="str">
        <f t="shared" si="285"/>
        <v/>
      </c>
    </row>
    <row r="9160" spans="1:8" ht="15.75" thickBot="1">
      <c r="A9160" s="48" t="str">
        <f>('ANNEXURE B &amp; C'!BF$3)</f>
        <v>442101</v>
      </c>
      <c r="B9160" s="5">
        <v>2459998</v>
      </c>
      <c r="C9160" s="5" t="s">
        <v>155</v>
      </c>
      <c r="D9160" s="41">
        <v>0</v>
      </c>
      <c r="E9160" s="41">
        <v>-961.78</v>
      </c>
      <c r="F9160" s="41">
        <f>SUM(F9158)</f>
        <v>-962</v>
      </c>
      <c r="G9160" s="9" t="str">
        <f t="shared" si="284"/>
        <v/>
      </c>
      <c r="H9160" s="52" t="str">
        <f t="shared" si="285"/>
        <v/>
      </c>
    </row>
    <row r="9161" spans="1:8">
      <c r="B9161" s="1"/>
      <c r="C9161" s="1"/>
      <c r="D9161" s="31"/>
      <c r="E9161" s="31"/>
      <c r="F9161" s="31"/>
      <c r="G9161" s="9" t="str">
        <f t="shared" si="284"/>
        <v/>
      </c>
      <c r="H9161" s="52" t="str">
        <f t="shared" si="285"/>
        <v/>
      </c>
    </row>
    <row r="9162" spans="1:8">
      <c r="A9162" s="48" t="str">
        <f>('ANNEXURE B &amp; C'!BF$3)</f>
        <v>442101</v>
      </c>
      <c r="B9162" s="1">
        <v>3010000</v>
      </c>
      <c r="C9162" s="1" t="s">
        <v>156</v>
      </c>
      <c r="D9162" s="31"/>
      <c r="E9162" s="31"/>
      <c r="F9162" s="31"/>
      <c r="G9162" s="9" t="str">
        <f t="shared" ref="G9162:G9225" si="286">IF(E9162&lt;0.01,"",IF(E9162&gt;F9162,"BUDGET ERROR - INSUFICIENT",""))</f>
        <v/>
      </c>
      <c r="H9162" s="52" t="str">
        <f t="shared" ref="H9162:H9225" si="287">IF(F9162&lt;0.1,"",IF(D9162=0,"NO ORIGINAL BUDGET",(F9162-D9162)/D9162))</f>
        <v/>
      </c>
    </row>
    <row r="9163" spans="1:8">
      <c r="A9163" s="48" t="str">
        <f>('ANNEXURE B &amp; C'!BF$3)</f>
        <v>442101</v>
      </c>
      <c r="B9163" s="2">
        <v>3010001</v>
      </c>
      <c r="C9163" s="2" t="s">
        <v>112</v>
      </c>
      <c r="D9163" s="38">
        <v>13833248</v>
      </c>
      <c r="E9163" s="38">
        <v>5357413.9499999993</v>
      </c>
      <c r="F9163" s="38">
        <f>('ANNEXURE B &amp; C'!BF$188)</f>
        <v>13932655</v>
      </c>
      <c r="G9163" s="9" t="str">
        <f t="shared" si="286"/>
        <v/>
      </c>
      <c r="H9163" s="52">
        <f t="shared" si="287"/>
        <v>7.1860925214382049E-3</v>
      </c>
    </row>
    <row r="9164" spans="1:8">
      <c r="A9164" s="48" t="str">
        <f>('ANNEXURE B &amp; C'!BF$3)</f>
        <v>442101</v>
      </c>
      <c r="B9164" s="2">
        <v>3010002</v>
      </c>
      <c r="C9164" s="2" t="s">
        <v>155</v>
      </c>
      <c r="D9164" s="38">
        <v>0</v>
      </c>
      <c r="E9164" s="38">
        <v>-961.78</v>
      </c>
      <c r="F9164" s="38">
        <f>('ANNEXURE B &amp; C'!BF$189)</f>
        <v>-962</v>
      </c>
      <c r="G9164" s="9" t="str">
        <f t="shared" si="286"/>
        <v/>
      </c>
      <c r="H9164" s="52" t="str">
        <f t="shared" si="287"/>
        <v/>
      </c>
    </row>
    <row r="9165" spans="1:8">
      <c r="A9165" s="48" t="str">
        <f>('ANNEXURE B &amp; C'!BF$3)</f>
        <v>442101</v>
      </c>
      <c r="B9165" s="2"/>
      <c r="C9165" s="1" t="s">
        <v>338</v>
      </c>
      <c r="D9165" s="39"/>
      <c r="E9165" s="39"/>
      <c r="F9165" s="39">
        <f>('ANNEXURE B &amp; C'!BF$190)</f>
        <v>0</v>
      </c>
      <c r="G9165" s="9" t="str">
        <f t="shared" si="286"/>
        <v/>
      </c>
      <c r="H9165" s="52" t="str">
        <f t="shared" si="287"/>
        <v/>
      </c>
    </row>
    <row r="9166" spans="1:8" ht="15.75" thickBot="1">
      <c r="A9166" s="48" t="str">
        <f>('ANNEXURE B &amp; C'!BF$3)</f>
        <v>442101</v>
      </c>
      <c r="B9166" s="5">
        <v>3019995</v>
      </c>
      <c r="C9166" s="5" t="s">
        <v>339</v>
      </c>
      <c r="D9166" s="37">
        <v>13833248</v>
      </c>
      <c r="E9166" s="37">
        <v>5356452.169999999</v>
      </c>
      <c r="F9166" s="37">
        <f>('ANNEXURE B &amp; C'!BF$191)</f>
        <v>13931693</v>
      </c>
      <c r="G9166" s="9" t="str">
        <f t="shared" si="286"/>
        <v/>
      </c>
      <c r="H9166" s="52">
        <f t="shared" si="287"/>
        <v>7.1165499237778431E-3</v>
      </c>
    </row>
    <row r="9167" spans="1:8">
      <c r="B9167" s="1"/>
      <c r="C9167" s="1"/>
      <c r="D9167" s="31"/>
      <c r="E9167" s="31"/>
      <c r="F9167" s="31"/>
      <c r="G9167" s="9" t="str">
        <f t="shared" si="286"/>
        <v/>
      </c>
      <c r="H9167" s="52" t="str">
        <f t="shared" si="287"/>
        <v/>
      </c>
    </row>
    <row r="9168" spans="1:8">
      <c r="A9168" s="48" t="str">
        <f>('ANNEXURE B &amp; C'!BF$3)</f>
        <v>442101</v>
      </c>
      <c r="B9168" s="1">
        <v>4030000</v>
      </c>
      <c r="C9168" s="1" t="s">
        <v>157</v>
      </c>
      <c r="D9168" s="31"/>
      <c r="E9168" s="31"/>
      <c r="F9168" s="31"/>
      <c r="G9168" s="9" t="str">
        <f t="shared" si="286"/>
        <v/>
      </c>
      <c r="H9168" s="52" t="str">
        <f t="shared" si="287"/>
        <v/>
      </c>
    </row>
    <row r="9169" spans="1:8">
      <c r="A9169" s="48" t="str">
        <f>('ANNEXURE B &amp; C'!BF$3)</f>
        <v>442101</v>
      </c>
      <c r="B9169" s="2">
        <v>4030001</v>
      </c>
      <c r="C9169" s="2" t="s">
        <v>158</v>
      </c>
      <c r="D9169" s="20">
        <v>330000</v>
      </c>
      <c r="E9169" s="20">
        <v>35966.5</v>
      </c>
      <c r="F9169" s="38">
        <f>('ANNEXURE B &amp; C'!BF$194)</f>
        <v>264967</v>
      </c>
      <c r="G9169" s="9" t="str">
        <f t="shared" si="286"/>
        <v/>
      </c>
      <c r="H9169" s="52">
        <f t="shared" si="287"/>
        <v>-0.19706969696969698</v>
      </c>
    </row>
    <row r="9170" spans="1:8">
      <c r="A9170" s="48" t="str">
        <f>('ANNEXURE B &amp; C'!BF$3)</f>
        <v>442101</v>
      </c>
      <c r="B9170" s="2">
        <v>4030002</v>
      </c>
      <c r="C9170" s="2" t="s">
        <v>159</v>
      </c>
      <c r="D9170" s="20">
        <v>3968000</v>
      </c>
      <c r="E9170" s="20">
        <v>708397.68</v>
      </c>
      <c r="F9170" s="38">
        <f>('ANNEXURE B &amp; C'!BF$195)</f>
        <v>2947344</v>
      </c>
      <c r="G9170" s="9" t="str">
        <f t="shared" si="286"/>
        <v/>
      </c>
      <c r="H9170" s="52">
        <f t="shared" si="287"/>
        <v>-0.25722177419354841</v>
      </c>
    </row>
    <row r="9171" spans="1:8">
      <c r="A9171" s="48" t="str">
        <f>('ANNEXURE B &amp; C'!BF$3)</f>
        <v>442101</v>
      </c>
      <c r="B9171" s="2">
        <v>4030003</v>
      </c>
      <c r="C9171" s="2" t="s">
        <v>160</v>
      </c>
      <c r="D9171" s="20">
        <v>200000</v>
      </c>
      <c r="E9171" s="20">
        <v>0</v>
      </c>
      <c r="F9171" s="38">
        <f>('ANNEXURE B &amp; C'!BF$196)</f>
        <v>200000</v>
      </c>
      <c r="G9171" s="9" t="str">
        <f t="shared" si="286"/>
        <v/>
      </c>
      <c r="H9171" s="52">
        <f t="shared" si="287"/>
        <v>0</v>
      </c>
    </row>
    <row r="9172" spans="1:8">
      <c r="A9172" s="48" t="str">
        <f>('ANNEXURE B &amp; C'!BF$3)</f>
        <v>442101</v>
      </c>
      <c r="B9172" s="2">
        <v>4030004</v>
      </c>
      <c r="C9172" s="2" t="s">
        <v>161</v>
      </c>
      <c r="D9172" s="20">
        <v>0</v>
      </c>
      <c r="E9172" s="20">
        <v>0</v>
      </c>
      <c r="F9172" s="38">
        <f>('ANNEXURE B &amp; C'!BF$197)</f>
        <v>2414250</v>
      </c>
      <c r="G9172" s="9" t="str">
        <f t="shared" si="286"/>
        <v/>
      </c>
      <c r="H9172" s="52" t="str">
        <f t="shared" si="287"/>
        <v>NO ORIGINAL BUDGET</v>
      </c>
    </row>
    <row r="9173" spans="1:8">
      <c r="A9173" s="48" t="str">
        <f>('ANNEXURE B &amp; C'!BF$3)</f>
        <v>442101</v>
      </c>
      <c r="B9173" s="2">
        <v>4030005</v>
      </c>
      <c r="C9173" s="2" t="s">
        <v>162</v>
      </c>
      <c r="D9173" s="20">
        <v>7000000</v>
      </c>
      <c r="E9173" s="20">
        <v>515452.31</v>
      </c>
      <c r="F9173" s="38">
        <f>('ANNEXURE B &amp; C'!BF$198)</f>
        <v>6000000</v>
      </c>
      <c r="G9173" s="9" t="str">
        <f t="shared" si="286"/>
        <v/>
      </c>
      <c r="H9173" s="52">
        <f t="shared" si="287"/>
        <v>-0.14285714285714285</v>
      </c>
    </row>
    <row r="9174" spans="1:8" ht="15.75" thickBot="1">
      <c r="A9174" s="48" t="str">
        <f>('ANNEXURE B &amp; C'!BF$3)</f>
        <v>442101</v>
      </c>
      <c r="B9174" s="3">
        <v>4039995</v>
      </c>
      <c r="C9174" s="3" t="s">
        <v>163</v>
      </c>
      <c r="D9174" s="42">
        <v>11498000</v>
      </c>
      <c r="E9174" s="36">
        <v>1259816.49</v>
      </c>
      <c r="F9174" s="43">
        <f>SUM(F9169:F9173)</f>
        <v>11826561</v>
      </c>
      <c r="G9174" s="9" t="str">
        <f t="shared" si="286"/>
        <v/>
      </c>
      <c r="H9174" s="52">
        <f t="shared" si="287"/>
        <v>2.8575491389806924E-2</v>
      </c>
    </row>
    <row r="9175" spans="1:8" ht="15.75" thickTop="1">
      <c r="B9175" s="2"/>
      <c r="C9175" s="2"/>
      <c r="D9175" s="32"/>
      <c r="E9175" s="32"/>
      <c r="G9175" s="9" t="str">
        <f t="shared" si="286"/>
        <v/>
      </c>
      <c r="H9175" s="52" t="str">
        <f t="shared" si="287"/>
        <v/>
      </c>
    </row>
    <row r="9176" spans="1:8">
      <c r="A9176" s="48" t="str">
        <f>('ANNEXURE B &amp; C'!BF$3)</f>
        <v>442101</v>
      </c>
      <c r="B9176" s="1">
        <v>4030000</v>
      </c>
      <c r="C9176" s="1" t="s">
        <v>164</v>
      </c>
      <c r="D9176" s="31"/>
      <c r="E9176" s="31"/>
      <c r="F9176" s="31"/>
      <c r="G9176" s="9" t="str">
        <f t="shared" si="286"/>
        <v/>
      </c>
      <c r="H9176" s="52" t="str">
        <f t="shared" si="287"/>
        <v/>
      </c>
    </row>
    <row r="9177" spans="1:8">
      <c r="A9177" s="48" t="str">
        <f>('ANNEXURE B &amp; C'!BF$3)</f>
        <v>442101</v>
      </c>
      <c r="B9177" s="2">
        <v>4031001</v>
      </c>
      <c r="C9177" s="2" t="s">
        <v>158</v>
      </c>
      <c r="D9177" s="20">
        <v>0</v>
      </c>
      <c r="E9177" s="20">
        <v>0</v>
      </c>
      <c r="F9177" s="38">
        <f>('ANNEXURE B &amp; C'!BF$202)</f>
        <v>0</v>
      </c>
      <c r="G9177" s="9" t="str">
        <f t="shared" si="286"/>
        <v/>
      </c>
      <c r="H9177" s="52" t="str">
        <f t="shared" si="287"/>
        <v/>
      </c>
    </row>
    <row r="9178" spans="1:8">
      <c r="A9178" s="48" t="str">
        <f>('ANNEXURE B &amp; C'!BF$3)</f>
        <v>442101</v>
      </c>
      <c r="B9178" s="2">
        <v>4031002</v>
      </c>
      <c r="C9178" s="2" t="s">
        <v>159</v>
      </c>
      <c r="D9178" s="20">
        <v>0</v>
      </c>
      <c r="E9178" s="20">
        <v>0</v>
      </c>
      <c r="F9178" s="38">
        <f>('ANNEXURE B &amp; C'!BF$203)</f>
        <v>0</v>
      </c>
      <c r="G9178" s="9" t="str">
        <f t="shared" si="286"/>
        <v/>
      </c>
      <c r="H9178" s="52" t="str">
        <f t="shared" si="287"/>
        <v/>
      </c>
    </row>
    <row r="9179" spans="1:8">
      <c r="A9179" s="48" t="str">
        <f>('ANNEXURE B &amp; C'!BF$3)</f>
        <v>442101</v>
      </c>
      <c r="B9179" s="2">
        <v>4031003</v>
      </c>
      <c r="C9179" s="2" t="s">
        <v>160</v>
      </c>
      <c r="D9179" s="20">
        <v>0</v>
      </c>
      <c r="E9179" s="20">
        <v>0</v>
      </c>
      <c r="F9179" s="38">
        <f>('ANNEXURE B &amp; C'!BF$204)</f>
        <v>0</v>
      </c>
      <c r="G9179" s="9" t="str">
        <f t="shared" si="286"/>
        <v/>
      </c>
      <c r="H9179" s="52" t="str">
        <f t="shared" si="287"/>
        <v/>
      </c>
    </row>
    <row r="9180" spans="1:8">
      <c r="A9180" s="48" t="str">
        <f>('ANNEXURE B &amp; C'!BF$3)</f>
        <v>442101</v>
      </c>
      <c r="B9180" s="2">
        <v>4031004</v>
      </c>
      <c r="C9180" s="2" t="s">
        <v>161</v>
      </c>
      <c r="D9180" s="20">
        <v>0</v>
      </c>
      <c r="E9180" s="20">
        <v>0</v>
      </c>
      <c r="F9180" s="38">
        <f>('ANNEXURE B &amp; C'!BF$205)</f>
        <v>0</v>
      </c>
      <c r="G9180" s="9" t="str">
        <f t="shared" si="286"/>
        <v/>
      </c>
      <c r="H9180" s="52" t="str">
        <f t="shared" si="287"/>
        <v/>
      </c>
    </row>
    <row r="9181" spans="1:8">
      <c r="A9181" s="48" t="str">
        <f>('ANNEXURE B &amp; C'!BF$3)</f>
        <v>442101</v>
      </c>
      <c r="B9181" s="2">
        <v>4031005</v>
      </c>
      <c r="C9181" s="2" t="s">
        <v>162</v>
      </c>
      <c r="D9181" s="20">
        <v>0</v>
      </c>
      <c r="E9181" s="20">
        <v>0</v>
      </c>
      <c r="F9181" s="38">
        <f>('ANNEXURE B &amp; C'!BF$206)</f>
        <v>0</v>
      </c>
      <c r="G9181" s="9" t="str">
        <f t="shared" si="286"/>
        <v/>
      </c>
      <c r="H9181" s="52" t="str">
        <f t="shared" si="287"/>
        <v/>
      </c>
    </row>
    <row r="9182" spans="1:8">
      <c r="A9182" s="48" t="str">
        <f>('ANNEXURE B &amp; C'!BF$3)</f>
        <v>442101</v>
      </c>
      <c r="B9182" s="3">
        <v>4039995</v>
      </c>
      <c r="C9182" s="3" t="s">
        <v>165</v>
      </c>
      <c r="D9182" s="39">
        <v>0</v>
      </c>
      <c r="E9182" s="39">
        <v>0</v>
      </c>
      <c r="F9182" s="39">
        <f>SUM(F9177:F9181)</f>
        <v>0</v>
      </c>
      <c r="G9182" s="9" t="str">
        <f t="shared" si="286"/>
        <v/>
      </c>
      <c r="H9182" s="52" t="str">
        <f t="shared" si="287"/>
        <v/>
      </c>
    </row>
    <row r="9183" spans="1:8">
      <c r="B9183" s="2"/>
      <c r="C9183" s="2"/>
      <c r="D9183" s="32"/>
      <c r="E9183" s="32"/>
      <c r="G9183" s="9" t="str">
        <f t="shared" si="286"/>
        <v/>
      </c>
      <c r="H9183" s="52" t="str">
        <f t="shared" si="287"/>
        <v/>
      </c>
    </row>
    <row r="9184" spans="1:8" ht="15.75" thickBot="1">
      <c r="A9184" s="48" t="str">
        <f>('ANNEXURE B &amp; C'!BF$3)</f>
        <v>442101</v>
      </c>
      <c r="B9184" s="5">
        <v>4039995</v>
      </c>
      <c r="C9184" s="5" t="s">
        <v>166</v>
      </c>
      <c r="D9184" s="41">
        <v>11498000</v>
      </c>
      <c r="E9184" s="41">
        <v>1259816.49</v>
      </c>
      <c r="F9184" s="41">
        <f>SUM(F9182+F9174)</f>
        <v>11826561</v>
      </c>
      <c r="G9184" s="9" t="str">
        <f t="shared" si="286"/>
        <v/>
      </c>
      <c r="H9184" s="52">
        <f t="shared" si="287"/>
        <v>2.8575491389806924E-2</v>
      </c>
    </row>
    <row r="9185" spans="1:8">
      <c r="G9185" s="9" t="str">
        <f t="shared" si="286"/>
        <v/>
      </c>
      <c r="H9185" s="52" t="str">
        <f t="shared" si="287"/>
        <v/>
      </c>
    </row>
    <row r="9186" spans="1:8">
      <c r="A9186" s="48" t="str">
        <f>('ANNEXURE B &amp; C'!BG$3)</f>
        <v>442102</v>
      </c>
      <c r="B9186" s="1">
        <v>1000000</v>
      </c>
      <c r="C9186" s="1" t="s">
        <v>0</v>
      </c>
      <c r="D9186" s="31"/>
      <c r="E9186" s="31"/>
      <c r="G9186" s="9" t="str">
        <f t="shared" si="286"/>
        <v/>
      </c>
      <c r="H9186" s="52" t="str">
        <f t="shared" si="287"/>
        <v/>
      </c>
    </row>
    <row r="9187" spans="1:8">
      <c r="B9187" s="1"/>
      <c r="C9187" s="1"/>
      <c r="D9187" s="31"/>
      <c r="E9187" s="31"/>
      <c r="G9187" s="9" t="str">
        <f t="shared" si="286"/>
        <v/>
      </c>
      <c r="H9187" s="52" t="str">
        <f t="shared" si="287"/>
        <v/>
      </c>
    </row>
    <row r="9188" spans="1:8">
      <c r="A9188" s="48" t="str">
        <f>('ANNEXURE B &amp; C'!BG$3)</f>
        <v>442102</v>
      </c>
      <c r="B9188" s="1">
        <v>1020000</v>
      </c>
      <c r="C9188" s="1" t="s">
        <v>2</v>
      </c>
      <c r="D9188" s="31"/>
      <c r="E9188" s="31"/>
      <c r="F9188" s="31"/>
      <c r="G9188" s="9" t="str">
        <f t="shared" si="286"/>
        <v/>
      </c>
      <c r="H9188" s="52" t="str">
        <f t="shared" si="287"/>
        <v/>
      </c>
    </row>
    <row r="9189" spans="1:8">
      <c r="A9189" s="48" t="str">
        <f>('ANNEXURE B &amp; C'!BG$3)</f>
        <v>442102</v>
      </c>
      <c r="B9189" s="2">
        <v>1020001</v>
      </c>
      <c r="C9189" s="2" t="s">
        <v>3</v>
      </c>
      <c r="D9189" s="20">
        <v>0</v>
      </c>
      <c r="E9189" s="20">
        <v>0</v>
      </c>
      <c r="F9189" s="38">
        <f>('ANNEXURE B &amp; C'!BG$10)</f>
        <v>0</v>
      </c>
      <c r="G9189" s="9" t="str">
        <f t="shared" si="286"/>
        <v/>
      </c>
      <c r="H9189" s="52" t="str">
        <f t="shared" si="287"/>
        <v/>
      </c>
    </row>
    <row r="9190" spans="1:8">
      <c r="A9190" s="48" t="str">
        <f>('ANNEXURE B &amp; C'!BG$3)</f>
        <v>442102</v>
      </c>
      <c r="B9190" s="2">
        <v>1020002</v>
      </c>
      <c r="C9190" s="2" t="s">
        <v>4</v>
      </c>
      <c r="D9190" s="20">
        <v>576408</v>
      </c>
      <c r="E9190" s="20">
        <v>493663.94</v>
      </c>
      <c r="F9190" s="38">
        <f>('ANNEXURE B &amp; C'!BG$11)</f>
        <v>983117</v>
      </c>
      <c r="G9190" s="9" t="str">
        <f t="shared" si="286"/>
        <v/>
      </c>
      <c r="H9190" s="52">
        <f t="shared" si="287"/>
        <v>0.70559221940014716</v>
      </c>
    </row>
    <row r="9191" spans="1:8">
      <c r="A9191" s="48" t="str">
        <f>('ANNEXURE B &amp; C'!BG$3)</f>
        <v>442102</v>
      </c>
      <c r="B9191" s="2">
        <v>1020004</v>
      </c>
      <c r="C9191" s="2" t="s">
        <v>5</v>
      </c>
      <c r="D9191" s="20">
        <v>8232</v>
      </c>
      <c r="E9191" s="20">
        <v>3012</v>
      </c>
      <c r="F9191" s="38">
        <f>('ANNEXURE B &amp; C'!BG$12)</f>
        <v>6024</v>
      </c>
      <c r="G9191" s="9" t="str">
        <f t="shared" si="286"/>
        <v/>
      </c>
      <c r="H9191" s="52">
        <f t="shared" si="287"/>
        <v>-0.26822157434402333</v>
      </c>
    </row>
    <row r="9192" spans="1:8">
      <c r="A9192" s="48" t="str">
        <f>('ANNEXURE B &amp; C'!BG$3)</f>
        <v>442102</v>
      </c>
      <c r="B9192" s="2">
        <v>1020005</v>
      </c>
      <c r="C9192" s="2" t="s">
        <v>6</v>
      </c>
      <c r="D9192" s="20">
        <v>135</v>
      </c>
      <c r="E9192" s="20">
        <v>172.2</v>
      </c>
      <c r="F9192" s="38">
        <f>('ANNEXURE B &amp; C'!BG$13)</f>
        <v>346</v>
      </c>
      <c r="G9192" s="9" t="str">
        <f t="shared" si="286"/>
        <v/>
      </c>
      <c r="H9192" s="52">
        <f t="shared" si="287"/>
        <v>1.5629629629629629</v>
      </c>
    </row>
    <row r="9193" spans="1:8">
      <c r="A9193" s="48" t="str">
        <f>('ANNEXURE B &amp; C'!BG$3)</f>
        <v>442102</v>
      </c>
      <c r="B9193" s="2">
        <v>1020006</v>
      </c>
      <c r="C9193" s="2" t="s">
        <v>7</v>
      </c>
      <c r="D9193" s="20">
        <v>48034</v>
      </c>
      <c r="E9193" s="20">
        <v>33487</v>
      </c>
      <c r="F9193" s="38">
        <f>('ANNEXURE B &amp; C'!BG$14)</f>
        <v>48246</v>
      </c>
      <c r="G9193" s="9" t="str">
        <f t="shared" si="286"/>
        <v/>
      </c>
      <c r="H9193" s="52">
        <f t="shared" si="287"/>
        <v>4.4135404088770456E-3</v>
      </c>
    </row>
    <row r="9194" spans="1:8">
      <c r="A9194" s="48" t="str">
        <f>('ANNEXURE B &amp; C'!BG$3)</f>
        <v>442102</v>
      </c>
      <c r="B9194" s="2">
        <v>1020007</v>
      </c>
      <c r="C9194" s="2" t="s">
        <v>8</v>
      </c>
      <c r="D9194" s="20">
        <v>0</v>
      </c>
      <c r="E9194" s="20">
        <v>10000</v>
      </c>
      <c r="F9194" s="38">
        <f>('ANNEXURE B &amp; C'!BG$15)</f>
        <v>10000</v>
      </c>
      <c r="G9194" s="9" t="str">
        <f t="shared" si="286"/>
        <v/>
      </c>
      <c r="H9194" s="52" t="str">
        <f t="shared" si="287"/>
        <v>NO ORIGINAL BUDGET</v>
      </c>
    </row>
    <row r="9195" spans="1:8">
      <c r="A9195" s="48" t="str">
        <f>('ANNEXURE B &amp; C'!BG$3)</f>
        <v>442102</v>
      </c>
      <c r="B9195" s="2">
        <v>1020009</v>
      </c>
      <c r="C9195" s="2" t="s">
        <v>9</v>
      </c>
      <c r="D9195" s="20">
        <v>0</v>
      </c>
      <c r="E9195" s="20">
        <v>0</v>
      </c>
      <c r="F9195" s="38">
        <f>('ANNEXURE B &amp; C'!BG$16)</f>
        <v>0</v>
      </c>
      <c r="G9195" s="9" t="str">
        <f t="shared" si="286"/>
        <v/>
      </c>
      <c r="H9195" s="52" t="str">
        <f t="shared" si="287"/>
        <v/>
      </c>
    </row>
    <row r="9196" spans="1:8">
      <c r="A9196" s="48" t="str">
        <f>('ANNEXURE B &amp; C'!BG$3)</f>
        <v>442102</v>
      </c>
      <c r="B9196" s="2">
        <v>1020010</v>
      </c>
      <c r="C9196" s="2" t="s">
        <v>10</v>
      </c>
      <c r="D9196" s="20">
        <v>0</v>
      </c>
      <c r="E9196" s="20">
        <v>0</v>
      </c>
      <c r="F9196" s="38">
        <f>('ANNEXURE B &amp; C'!BG$17)</f>
        <v>0</v>
      </c>
      <c r="G9196" s="9" t="str">
        <f t="shared" si="286"/>
        <v/>
      </c>
      <c r="H9196" s="52" t="str">
        <f t="shared" si="287"/>
        <v/>
      </c>
    </row>
    <row r="9197" spans="1:8">
      <c r="A9197" s="48" t="str">
        <f>('ANNEXURE B &amp; C'!BG$3)</f>
        <v>442102</v>
      </c>
      <c r="B9197" s="2">
        <v>1020011</v>
      </c>
      <c r="C9197" s="2" t="s">
        <v>11</v>
      </c>
      <c r="D9197" s="20">
        <v>0</v>
      </c>
      <c r="E9197" s="20">
        <v>0</v>
      </c>
      <c r="F9197" s="38">
        <f>('ANNEXURE B &amp; C'!BG$18)</f>
        <v>0</v>
      </c>
      <c r="G9197" s="9" t="str">
        <f t="shared" si="286"/>
        <v/>
      </c>
      <c r="H9197" s="52" t="str">
        <f t="shared" si="287"/>
        <v/>
      </c>
    </row>
    <row r="9198" spans="1:8">
      <c r="A9198" s="48" t="str">
        <f>('ANNEXURE B &amp; C'!BG$3)</f>
        <v>442102</v>
      </c>
      <c r="B9198" s="2">
        <v>1020012</v>
      </c>
      <c r="C9198" s="2" t="s">
        <v>12</v>
      </c>
      <c r="D9198" s="20">
        <v>0</v>
      </c>
      <c r="E9198" s="20">
        <v>0</v>
      </c>
      <c r="F9198" s="38">
        <f>('ANNEXURE B &amp; C'!BG$19)</f>
        <v>0</v>
      </c>
      <c r="G9198" s="9" t="str">
        <f t="shared" si="286"/>
        <v/>
      </c>
      <c r="H9198" s="52" t="str">
        <f t="shared" si="287"/>
        <v/>
      </c>
    </row>
    <row r="9199" spans="1:8">
      <c r="A9199" s="48" t="str">
        <f>('ANNEXURE B &amp; C'!BG$3)</f>
        <v>442102</v>
      </c>
      <c r="B9199" s="2">
        <v>1020013</v>
      </c>
      <c r="C9199" s="2" t="s">
        <v>13</v>
      </c>
      <c r="D9199" s="20">
        <v>4492</v>
      </c>
      <c r="E9199" s="20">
        <v>4228.5600000000004</v>
      </c>
      <c r="F9199" s="38">
        <f>('ANNEXURE B &amp; C'!BG$20)</f>
        <v>8475</v>
      </c>
      <c r="G9199" s="9" t="str">
        <f t="shared" si="286"/>
        <v/>
      </c>
      <c r="H9199" s="52">
        <f t="shared" si="287"/>
        <v>0.88668744434550306</v>
      </c>
    </row>
    <row r="9200" spans="1:8">
      <c r="A9200" s="48" t="str">
        <f>('ANNEXURE B &amp; C'!BG$3)</f>
        <v>442102</v>
      </c>
      <c r="B9200" s="2">
        <v>1020014</v>
      </c>
      <c r="C9200" s="2" t="s">
        <v>14</v>
      </c>
      <c r="D9200" s="20">
        <v>0</v>
      </c>
      <c r="E9200" s="20">
        <v>0</v>
      </c>
      <c r="F9200" s="38">
        <f>('ANNEXURE B &amp; C'!BG$21)</f>
        <v>0</v>
      </c>
      <c r="G9200" s="9" t="str">
        <f t="shared" si="286"/>
        <v/>
      </c>
      <c r="H9200" s="52" t="str">
        <f t="shared" si="287"/>
        <v/>
      </c>
    </row>
    <row r="9201" spans="1:8" ht="15.75" thickBot="1">
      <c r="A9201" s="48" t="str">
        <f>('ANNEXURE B &amp; C'!BG$3)</f>
        <v>442102</v>
      </c>
      <c r="B9201" s="3">
        <v>1029990</v>
      </c>
      <c r="C9201" s="3" t="s">
        <v>15</v>
      </c>
      <c r="D9201" s="41">
        <v>637301</v>
      </c>
      <c r="E9201" s="41">
        <v>544563.70000000007</v>
      </c>
      <c r="F9201" s="41">
        <f>SUM(F9189:F9200)</f>
        <v>1056208</v>
      </c>
      <c r="G9201" s="9" t="str">
        <f t="shared" si="286"/>
        <v/>
      </c>
      <c r="H9201" s="52">
        <f t="shared" si="287"/>
        <v>0.65731420474783497</v>
      </c>
    </row>
    <row r="9202" spans="1:8">
      <c r="B9202" s="1"/>
      <c r="C9202" s="1"/>
      <c r="D9202" s="31"/>
      <c r="E9202" s="31"/>
      <c r="F9202" s="31"/>
      <c r="G9202" s="9" t="str">
        <f t="shared" si="286"/>
        <v/>
      </c>
      <c r="H9202" s="52" t="str">
        <f t="shared" si="287"/>
        <v/>
      </c>
    </row>
    <row r="9203" spans="1:8">
      <c r="A9203" s="48" t="str">
        <f>('ANNEXURE B &amp; C'!BG$3)</f>
        <v>442102</v>
      </c>
      <c r="B9203" s="1">
        <v>1030000</v>
      </c>
      <c r="C9203" s="1" t="s">
        <v>16</v>
      </c>
      <c r="D9203" s="31"/>
      <c r="E9203" s="31"/>
      <c r="F9203" s="31"/>
      <c r="G9203" s="9" t="str">
        <f t="shared" si="286"/>
        <v/>
      </c>
      <c r="H9203" s="52" t="str">
        <f t="shared" si="287"/>
        <v/>
      </c>
    </row>
    <row r="9204" spans="1:8">
      <c r="A9204" s="48" t="str">
        <f>('ANNEXURE B &amp; C'!BG$3)</f>
        <v>442102</v>
      </c>
      <c r="B9204" s="2">
        <v>1030001</v>
      </c>
      <c r="C9204" s="2" t="s">
        <v>17</v>
      </c>
      <c r="D9204" s="20">
        <v>11528</v>
      </c>
      <c r="E9204" s="20">
        <v>5789.52</v>
      </c>
      <c r="F9204" s="38">
        <f>('ANNEXURE B &amp; C'!BG$25)</f>
        <v>11580</v>
      </c>
      <c r="G9204" s="9" t="str">
        <f t="shared" si="286"/>
        <v/>
      </c>
      <c r="H9204" s="52">
        <f t="shared" si="287"/>
        <v>4.510756419153366E-3</v>
      </c>
    </row>
    <row r="9205" spans="1:8">
      <c r="A9205" s="48" t="str">
        <f>('ANNEXURE B &amp; C'!BG$3)</f>
        <v>442102</v>
      </c>
      <c r="B9205" s="2">
        <v>1030002</v>
      </c>
      <c r="C9205" s="2" t="s">
        <v>18</v>
      </c>
      <c r="D9205" s="20">
        <v>63737</v>
      </c>
      <c r="E9205" s="20">
        <v>30939.3</v>
      </c>
      <c r="F9205" s="38">
        <f>('ANNEXURE B &amp; C'!BG$26)</f>
        <v>61880</v>
      </c>
      <c r="G9205" s="9" t="str">
        <f t="shared" si="286"/>
        <v/>
      </c>
      <c r="H9205" s="52">
        <f t="shared" si="287"/>
        <v>-2.913535309161084E-2</v>
      </c>
    </row>
    <row r="9206" spans="1:8">
      <c r="A9206" s="48" t="str">
        <f>('ANNEXURE B &amp; C'!BG$3)</f>
        <v>442102</v>
      </c>
      <c r="B9206" s="2">
        <v>1030003</v>
      </c>
      <c r="C9206" s="2" t="s">
        <v>19</v>
      </c>
      <c r="D9206" s="20">
        <v>126810</v>
      </c>
      <c r="E9206" s="20">
        <v>63684.72</v>
      </c>
      <c r="F9206" s="38">
        <f>('ANNEXURE B &amp; C'!BG$27)</f>
        <v>127370</v>
      </c>
      <c r="G9206" s="9" t="str">
        <f t="shared" si="286"/>
        <v/>
      </c>
      <c r="H9206" s="52">
        <f t="shared" si="287"/>
        <v>4.4160555161264882E-3</v>
      </c>
    </row>
    <row r="9207" spans="1:8">
      <c r="A9207" s="48" t="str">
        <f>('ANNEXURE B &amp; C'!BG$3)</f>
        <v>442102</v>
      </c>
      <c r="B9207" s="2">
        <v>1030004</v>
      </c>
      <c r="C9207" s="2" t="s">
        <v>20</v>
      </c>
      <c r="D9207" s="20">
        <v>0</v>
      </c>
      <c r="E9207" s="20">
        <v>0</v>
      </c>
      <c r="F9207" s="38">
        <f>('ANNEXURE B &amp; C'!BG$28)</f>
        <v>0</v>
      </c>
      <c r="G9207" s="9" t="str">
        <f t="shared" si="286"/>
        <v/>
      </c>
      <c r="H9207" s="52" t="str">
        <f t="shared" si="287"/>
        <v/>
      </c>
    </row>
    <row r="9208" spans="1:8">
      <c r="A9208" s="48" t="str">
        <f>('ANNEXURE B &amp; C'!BG$3)</f>
        <v>442102</v>
      </c>
      <c r="B9208" s="3">
        <v>1039990</v>
      </c>
      <c r="C9208" s="3" t="s">
        <v>21</v>
      </c>
      <c r="D9208" s="39">
        <v>202075</v>
      </c>
      <c r="E9208" s="39">
        <v>100413.54000000001</v>
      </c>
      <c r="F9208" s="39">
        <f>SUM(F9204:F9207)</f>
        <v>200830</v>
      </c>
      <c r="G9208" s="9" t="str">
        <f t="shared" si="286"/>
        <v/>
      </c>
      <c r="H9208" s="52">
        <f t="shared" si="287"/>
        <v>-6.1610788073735E-3</v>
      </c>
    </row>
    <row r="9209" spans="1:8">
      <c r="B9209" s="1"/>
      <c r="C9209" s="1"/>
      <c r="D9209" s="31"/>
      <c r="E9209" s="31"/>
      <c r="F9209" s="31"/>
      <c r="G9209" s="9" t="str">
        <f t="shared" si="286"/>
        <v/>
      </c>
      <c r="H9209" s="52" t="str">
        <f t="shared" si="287"/>
        <v/>
      </c>
    </row>
    <row r="9210" spans="1:8">
      <c r="A9210" s="48" t="str">
        <f>('ANNEXURE B &amp; C'!BG$3)</f>
        <v>442102</v>
      </c>
      <c r="B9210" s="1">
        <v>1040000</v>
      </c>
      <c r="C9210" s="1" t="s">
        <v>22</v>
      </c>
      <c r="D9210" s="31"/>
      <c r="E9210" s="31"/>
      <c r="F9210" s="31"/>
      <c r="G9210" s="9" t="str">
        <f t="shared" si="286"/>
        <v/>
      </c>
      <c r="H9210" s="52" t="str">
        <f t="shared" si="287"/>
        <v/>
      </c>
    </row>
    <row r="9211" spans="1:8">
      <c r="A9211" s="48" t="str">
        <f>('ANNEXURE B &amp; C'!BG$3)</f>
        <v>442102</v>
      </c>
      <c r="B9211" s="2">
        <v>1040001</v>
      </c>
      <c r="C9211" s="2" t="s">
        <v>23</v>
      </c>
      <c r="D9211" s="20">
        <v>0</v>
      </c>
      <c r="E9211" s="20">
        <v>0</v>
      </c>
      <c r="F9211" s="38">
        <f>('ANNEXURE B &amp; C'!BG$32)</f>
        <v>0</v>
      </c>
      <c r="G9211" s="9" t="str">
        <f t="shared" si="286"/>
        <v/>
      </c>
      <c r="H9211" s="52" t="str">
        <f t="shared" si="287"/>
        <v/>
      </c>
    </row>
    <row r="9212" spans="1:8">
      <c r="A9212" s="48" t="str">
        <f>('ANNEXURE B &amp; C'!BG$3)</f>
        <v>442102</v>
      </c>
      <c r="B9212" s="2">
        <v>1040002</v>
      </c>
      <c r="C9212" s="2" t="s">
        <v>24</v>
      </c>
      <c r="D9212" s="20">
        <v>0</v>
      </c>
      <c r="E9212" s="20">
        <v>0</v>
      </c>
      <c r="F9212" s="38">
        <f>('ANNEXURE B &amp; C'!BG$33)</f>
        <v>0</v>
      </c>
      <c r="G9212" s="9" t="str">
        <f t="shared" si="286"/>
        <v/>
      </c>
      <c r="H9212" s="52" t="str">
        <f t="shared" si="287"/>
        <v/>
      </c>
    </row>
    <row r="9213" spans="1:8">
      <c r="A9213" s="48" t="str">
        <f>('ANNEXURE B &amp; C'!BG$3)</f>
        <v>442102</v>
      </c>
      <c r="B9213" s="2">
        <v>1040003</v>
      </c>
      <c r="C9213" s="2" t="s">
        <v>25</v>
      </c>
      <c r="D9213" s="20">
        <v>0</v>
      </c>
      <c r="E9213" s="20">
        <v>0</v>
      </c>
      <c r="F9213" s="38">
        <f>('ANNEXURE B &amp; C'!BG$34)</f>
        <v>0</v>
      </c>
      <c r="G9213" s="9" t="str">
        <f t="shared" si="286"/>
        <v/>
      </c>
      <c r="H9213" s="52" t="str">
        <f t="shared" si="287"/>
        <v/>
      </c>
    </row>
    <row r="9214" spans="1:8">
      <c r="A9214" s="48" t="str">
        <f>('ANNEXURE B &amp; C'!BG$3)</f>
        <v>442102</v>
      </c>
      <c r="B9214" s="2">
        <v>1040004</v>
      </c>
      <c r="C9214" s="2" t="s">
        <v>26</v>
      </c>
      <c r="D9214" s="20">
        <v>0</v>
      </c>
      <c r="E9214" s="20">
        <v>0</v>
      </c>
      <c r="F9214" s="38">
        <f>('ANNEXURE B &amp; C'!BG$35)</f>
        <v>0</v>
      </c>
      <c r="G9214" s="9" t="str">
        <f t="shared" si="286"/>
        <v/>
      </c>
      <c r="H9214" s="52" t="str">
        <f t="shared" si="287"/>
        <v/>
      </c>
    </row>
    <row r="9215" spans="1:8">
      <c r="A9215" s="48" t="str">
        <f>('ANNEXURE B &amp; C'!BG$3)</f>
        <v>442102</v>
      </c>
      <c r="B9215" s="2">
        <v>1040005</v>
      </c>
      <c r="C9215" s="2" t="s">
        <v>27</v>
      </c>
      <c r="D9215" s="20">
        <v>0</v>
      </c>
      <c r="E9215" s="20">
        <v>0</v>
      </c>
      <c r="F9215" s="38">
        <f>('ANNEXURE B &amp; C'!BG$36)</f>
        <v>0</v>
      </c>
      <c r="G9215" s="9" t="str">
        <f t="shared" si="286"/>
        <v/>
      </c>
      <c r="H9215" s="52" t="str">
        <f t="shared" si="287"/>
        <v/>
      </c>
    </row>
    <row r="9216" spans="1:8">
      <c r="A9216" s="48" t="str">
        <f>('ANNEXURE B &amp; C'!BG$3)</f>
        <v>442102</v>
      </c>
      <c r="B9216" s="2">
        <v>1040006</v>
      </c>
      <c r="C9216" s="2" t="s">
        <v>28</v>
      </c>
      <c r="D9216" s="20">
        <v>0</v>
      </c>
      <c r="E9216" s="20">
        <v>0</v>
      </c>
      <c r="F9216" s="38">
        <f>('ANNEXURE B &amp; C'!BG$37)</f>
        <v>0</v>
      </c>
      <c r="G9216" s="9" t="str">
        <f t="shared" si="286"/>
        <v/>
      </c>
      <c r="H9216" s="52" t="str">
        <f t="shared" si="287"/>
        <v/>
      </c>
    </row>
    <row r="9217" spans="1:8">
      <c r="A9217" s="48" t="str">
        <f>('ANNEXURE B &amp; C'!BG$3)</f>
        <v>442102</v>
      </c>
      <c r="B9217" s="2">
        <v>1040007</v>
      </c>
      <c r="C9217" s="2" t="s">
        <v>29</v>
      </c>
      <c r="D9217" s="20">
        <v>0</v>
      </c>
      <c r="E9217" s="20">
        <v>0</v>
      </c>
      <c r="F9217" s="38">
        <f>('ANNEXURE B &amp; C'!BG$38)</f>
        <v>0</v>
      </c>
      <c r="G9217" s="9" t="str">
        <f t="shared" si="286"/>
        <v/>
      </c>
      <c r="H9217" s="52" t="str">
        <f t="shared" si="287"/>
        <v/>
      </c>
    </row>
    <row r="9218" spans="1:8">
      <c r="A9218" s="48" t="str">
        <f>('ANNEXURE B &amp; C'!BG$3)</f>
        <v>442102</v>
      </c>
      <c r="B9218" s="2">
        <v>1040008</v>
      </c>
      <c r="C9218" s="2" t="s">
        <v>30</v>
      </c>
      <c r="D9218" s="20">
        <v>0</v>
      </c>
      <c r="E9218" s="20">
        <v>0</v>
      </c>
      <c r="F9218" s="38">
        <f>('ANNEXURE B &amp; C'!BG$39)</f>
        <v>0</v>
      </c>
      <c r="G9218" s="9" t="str">
        <f t="shared" si="286"/>
        <v/>
      </c>
      <c r="H9218" s="52" t="str">
        <f t="shared" si="287"/>
        <v/>
      </c>
    </row>
    <row r="9219" spans="1:8">
      <c r="A9219" s="48" t="str">
        <f>('ANNEXURE B &amp; C'!BG$3)</f>
        <v>442102</v>
      </c>
      <c r="B9219" s="3">
        <v>1049990</v>
      </c>
      <c r="C9219" s="3" t="s">
        <v>31</v>
      </c>
      <c r="D9219" s="39">
        <v>0</v>
      </c>
      <c r="E9219" s="39">
        <v>0</v>
      </c>
      <c r="F9219" s="39">
        <f>SUM(F9211:F9218)</f>
        <v>0</v>
      </c>
      <c r="G9219" s="9" t="str">
        <f t="shared" si="286"/>
        <v/>
      </c>
      <c r="H9219" s="52" t="str">
        <f t="shared" si="287"/>
        <v/>
      </c>
    </row>
    <row r="9220" spans="1:8">
      <c r="B9220" s="1"/>
      <c r="C9220" s="1"/>
      <c r="D9220" s="31"/>
      <c r="E9220" s="31"/>
      <c r="F9220" s="31"/>
      <c r="G9220" s="9" t="str">
        <f t="shared" si="286"/>
        <v/>
      </c>
      <c r="H9220" s="52" t="str">
        <f t="shared" si="287"/>
        <v/>
      </c>
    </row>
    <row r="9221" spans="1:8" ht="15.75" thickBot="1">
      <c r="A9221" s="48" t="str">
        <f>('ANNEXURE B &amp; C'!BG$3)</f>
        <v>442102</v>
      </c>
      <c r="B9221" s="4">
        <v>1049995</v>
      </c>
      <c r="C9221" s="4" t="s">
        <v>32</v>
      </c>
      <c r="D9221" s="40">
        <v>839376</v>
      </c>
      <c r="E9221" s="40">
        <v>644977.24000000011</v>
      </c>
      <c r="F9221" s="40">
        <f>SUM(F9219+F9208+F9201)</f>
        <v>1257038</v>
      </c>
      <c r="G9221" s="9" t="str">
        <f t="shared" si="286"/>
        <v/>
      </c>
      <c r="H9221" s="52">
        <f t="shared" si="287"/>
        <v>0.49758630220544786</v>
      </c>
    </row>
    <row r="9222" spans="1:8" ht="15.75" thickTop="1">
      <c r="B9222" s="1"/>
      <c r="C9222" s="1"/>
      <c r="D9222" s="31"/>
      <c r="E9222" s="31"/>
      <c r="F9222" s="31"/>
      <c r="G9222" s="9" t="str">
        <f t="shared" si="286"/>
        <v/>
      </c>
      <c r="H9222" s="52" t="str">
        <f t="shared" si="287"/>
        <v/>
      </c>
    </row>
    <row r="9223" spans="1:8">
      <c r="A9223" s="48" t="str">
        <f>('ANNEXURE B &amp; C'!BG$3)</f>
        <v>442102</v>
      </c>
      <c r="B9223" s="1">
        <v>1050000</v>
      </c>
      <c r="C9223" s="1" t="s">
        <v>33</v>
      </c>
      <c r="D9223" s="31"/>
      <c r="E9223" s="31"/>
      <c r="F9223" s="31"/>
      <c r="G9223" s="9" t="str">
        <f t="shared" si="286"/>
        <v/>
      </c>
      <c r="H9223" s="52" t="str">
        <f t="shared" si="287"/>
        <v/>
      </c>
    </row>
    <row r="9224" spans="1:8">
      <c r="B9224" s="1"/>
      <c r="C9224" s="1"/>
      <c r="D9224" s="31"/>
      <c r="E9224" s="31"/>
      <c r="F9224" s="31"/>
      <c r="G9224" s="9" t="str">
        <f t="shared" si="286"/>
        <v/>
      </c>
      <c r="H9224" s="52" t="str">
        <f t="shared" si="287"/>
        <v/>
      </c>
    </row>
    <row r="9225" spans="1:8">
      <c r="A9225" s="48" t="str">
        <f>('ANNEXURE B &amp; C'!BG$3)</f>
        <v>442102</v>
      </c>
      <c r="B9225" s="1">
        <v>1060000</v>
      </c>
      <c r="C9225" s="1" t="s">
        <v>34</v>
      </c>
      <c r="D9225" s="31"/>
      <c r="E9225" s="31"/>
      <c r="F9225" s="31"/>
      <c r="G9225" s="9" t="str">
        <f t="shared" si="286"/>
        <v/>
      </c>
      <c r="H9225" s="52" t="str">
        <f t="shared" si="287"/>
        <v/>
      </c>
    </row>
    <row r="9226" spans="1:8">
      <c r="A9226" s="48" t="str">
        <f>('ANNEXURE B &amp; C'!BG$3)</f>
        <v>442102</v>
      </c>
      <c r="B9226" s="2">
        <v>1060001</v>
      </c>
      <c r="C9226" s="2" t="s">
        <v>35</v>
      </c>
      <c r="D9226" s="20">
        <v>0</v>
      </c>
      <c r="E9226" s="20">
        <v>0</v>
      </c>
      <c r="F9226" s="38">
        <f>('ANNEXURE B &amp; C'!BG$47)</f>
        <v>0</v>
      </c>
      <c r="G9226" s="9" t="str">
        <f t="shared" ref="G9226:G9289" si="288">IF(E9226&lt;0.01,"",IF(E9226&gt;F9226,"BUDGET ERROR - INSUFICIENT",""))</f>
        <v/>
      </c>
      <c r="H9226" s="52" t="str">
        <f t="shared" ref="H9226:H9289" si="289">IF(F9226&lt;0.1,"",IF(D9226=0,"NO ORIGINAL BUDGET",(F9226-D9226)/D9226))</f>
        <v/>
      </c>
    </row>
    <row r="9227" spans="1:8">
      <c r="A9227" s="48" t="str">
        <f>('ANNEXURE B &amp; C'!BG$3)</f>
        <v>442102</v>
      </c>
      <c r="B9227" s="2">
        <v>1060003</v>
      </c>
      <c r="C9227" s="2" t="s">
        <v>36</v>
      </c>
      <c r="D9227" s="20">
        <v>0</v>
      </c>
      <c r="E9227" s="20">
        <v>0</v>
      </c>
      <c r="F9227" s="38">
        <f>('ANNEXURE B &amp; C'!BG$48)</f>
        <v>0</v>
      </c>
      <c r="G9227" s="9" t="str">
        <f t="shared" si="288"/>
        <v/>
      </c>
      <c r="H9227" s="52" t="str">
        <f t="shared" si="289"/>
        <v/>
      </c>
    </row>
    <row r="9228" spans="1:8">
      <c r="A9228" s="48" t="str">
        <f>('ANNEXURE B &amp; C'!BG$3)</f>
        <v>442102</v>
      </c>
      <c r="B9228" s="2">
        <v>1060090</v>
      </c>
      <c r="C9228" s="2" t="s">
        <v>37</v>
      </c>
      <c r="D9228" s="20">
        <v>0</v>
      </c>
      <c r="E9228" s="20">
        <v>0</v>
      </c>
      <c r="F9228" s="38">
        <f>('ANNEXURE B &amp; C'!BG$49)</f>
        <v>0</v>
      </c>
      <c r="G9228" s="9" t="str">
        <f t="shared" si="288"/>
        <v/>
      </c>
      <c r="H9228" s="52" t="str">
        <f t="shared" si="289"/>
        <v/>
      </c>
    </row>
    <row r="9229" spans="1:8">
      <c r="A9229" s="48" t="str">
        <f>('ANNEXURE B &amp; C'!BG$3)</f>
        <v>442102</v>
      </c>
      <c r="B9229" s="2">
        <v>1060100</v>
      </c>
      <c r="C9229" s="2" t="s">
        <v>38</v>
      </c>
      <c r="D9229" s="20">
        <v>0</v>
      </c>
      <c r="E9229" s="20">
        <v>0</v>
      </c>
      <c r="F9229" s="38">
        <f>('ANNEXURE B &amp; C'!BG$50)</f>
        <v>0</v>
      </c>
      <c r="G9229" s="9" t="str">
        <f t="shared" si="288"/>
        <v/>
      </c>
      <c r="H9229" s="52" t="str">
        <f t="shared" si="289"/>
        <v/>
      </c>
    </row>
    <row r="9230" spans="1:8">
      <c r="A9230" s="48" t="str">
        <f>('ANNEXURE B &amp; C'!BG$3)</f>
        <v>442102</v>
      </c>
      <c r="B9230" s="2">
        <v>1060200</v>
      </c>
      <c r="C9230" s="2" t="s">
        <v>39</v>
      </c>
      <c r="D9230" s="20">
        <v>0</v>
      </c>
      <c r="E9230" s="20">
        <v>0</v>
      </c>
      <c r="F9230" s="38">
        <f>('ANNEXURE B &amp; C'!BG$51)</f>
        <v>0</v>
      </c>
      <c r="G9230" s="9" t="str">
        <f t="shared" si="288"/>
        <v/>
      </c>
      <c r="H9230" s="52" t="str">
        <f t="shared" si="289"/>
        <v/>
      </c>
    </row>
    <row r="9231" spans="1:8">
      <c r="A9231" s="48" t="str">
        <f>('ANNEXURE B &amp; C'!BG$3)</f>
        <v>442102</v>
      </c>
      <c r="B9231" s="2">
        <v>1060201</v>
      </c>
      <c r="C9231" s="2" t="s">
        <v>40</v>
      </c>
      <c r="D9231" s="20">
        <v>0</v>
      </c>
      <c r="E9231" s="20">
        <v>0</v>
      </c>
      <c r="F9231" s="38">
        <f>('ANNEXURE B &amp; C'!BG$52)</f>
        <v>0</v>
      </c>
      <c r="G9231" s="9" t="str">
        <f t="shared" si="288"/>
        <v/>
      </c>
      <c r="H9231" s="52" t="str">
        <f t="shared" si="289"/>
        <v/>
      </c>
    </row>
    <row r="9232" spans="1:8">
      <c r="A9232" s="48" t="str">
        <f>('ANNEXURE B &amp; C'!BG$3)</f>
        <v>442102</v>
      </c>
      <c r="B9232" s="2">
        <v>1060204</v>
      </c>
      <c r="C9232" s="2" t="s">
        <v>41</v>
      </c>
      <c r="D9232" s="20">
        <v>0</v>
      </c>
      <c r="E9232" s="20">
        <v>0</v>
      </c>
      <c r="F9232" s="38">
        <f>('ANNEXURE B &amp; C'!BG$53)</f>
        <v>0</v>
      </c>
      <c r="G9232" s="9" t="str">
        <f t="shared" si="288"/>
        <v/>
      </c>
      <c r="H9232" s="52" t="str">
        <f t="shared" si="289"/>
        <v/>
      </c>
    </row>
    <row r="9233" spans="1:8">
      <c r="A9233" s="48" t="str">
        <f>('ANNEXURE B &amp; C'!BG$3)</f>
        <v>442102</v>
      </c>
      <c r="B9233" s="2">
        <v>1060205</v>
      </c>
      <c r="C9233" s="2" t="s">
        <v>42</v>
      </c>
      <c r="D9233" s="20">
        <v>0</v>
      </c>
      <c r="E9233" s="20">
        <v>0</v>
      </c>
      <c r="F9233" s="38">
        <f>('ANNEXURE B &amp; C'!BG$54)</f>
        <v>0</v>
      </c>
      <c r="G9233" s="9" t="str">
        <f t="shared" si="288"/>
        <v/>
      </c>
      <c r="H9233" s="52" t="str">
        <f t="shared" si="289"/>
        <v/>
      </c>
    </row>
    <row r="9234" spans="1:8">
      <c r="A9234" s="48" t="str">
        <f>('ANNEXURE B &amp; C'!BG$3)</f>
        <v>442102</v>
      </c>
      <c r="B9234" s="2">
        <v>1060207</v>
      </c>
      <c r="C9234" s="2" t="s">
        <v>43</v>
      </c>
      <c r="D9234" s="20">
        <v>0</v>
      </c>
      <c r="E9234" s="20">
        <v>0</v>
      </c>
      <c r="F9234" s="38">
        <f>('ANNEXURE B &amp; C'!BG$55)</f>
        <v>0</v>
      </c>
      <c r="G9234" s="9" t="str">
        <f t="shared" si="288"/>
        <v/>
      </c>
      <c r="H9234" s="52" t="str">
        <f t="shared" si="289"/>
        <v/>
      </c>
    </row>
    <row r="9235" spans="1:8">
      <c r="A9235" s="48" t="str">
        <f>('ANNEXURE B &amp; C'!BG$3)</f>
        <v>442102</v>
      </c>
      <c r="B9235" s="2">
        <v>1060208</v>
      </c>
      <c r="C9235" s="2" t="s">
        <v>44</v>
      </c>
      <c r="D9235" s="20">
        <v>0</v>
      </c>
      <c r="E9235" s="20">
        <v>0</v>
      </c>
      <c r="F9235" s="38">
        <f>('ANNEXURE B &amp; C'!BG$56)</f>
        <v>0</v>
      </c>
      <c r="G9235" s="9" t="str">
        <f t="shared" si="288"/>
        <v/>
      </c>
      <c r="H9235" s="52" t="str">
        <f t="shared" si="289"/>
        <v/>
      </c>
    </row>
    <row r="9236" spans="1:8">
      <c r="A9236" s="48" t="str">
        <f>('ANNEXURE B &amp; C'!BG$3)</f>
        <v>442102</v>
      </c>
      <c r="B9236" s="2">
        <v>1060209</v>
      </c>
      <c r="C9236" s="2" t="s">
        <v>45</v>
      </c>
      <c r="D9236" s="20">
        <v>0</v>
      </c>
      <c r="E9236" s="20">
        <v>0</v>
      </c>
      <c r="F9236" s="38">
        <f>('ANNEXURE B &amp; C'!BG$57)</f>
        <v>0</v>
      </c>
      <c r="G9236" s="9" t="str">
        <f t="shared" si="288"/>
        <v/>
      </c>
      <c r="H9236" s="52" t="str">
        <f t="shared" si="289"/>
        <v/>
      </c>
    </row>
    <row r="9237" spans="1:8">
      <c r="A9237" s="48" t="str">
        <f>('ANNEXURE B &amp; C'!BG$3)</f>
        <v>442102</v>
      </c>
      <c r="B9237" s="2">
        <v>1060210</v>
      </c>
      <c r="C9237" s="2" t="s">
        <v>46</v>
      </c>
      <c r="D9237" s="20">
        <v>0</v>
      </c>
      <c r="E9237" s="20">
        <v>0</v>
      </c>
      <c r="F9237" s="38">
        <f>('ANNEXURE B &amp; C'!BG$58)</f>
        <v>0</v>
      </c>
      <c r="G9237" s="9" t="str">
        <f t="shared" si="288"/>
        <v/>
      </c>
      <c r="H9237" s="52" t="str">
        <f t="shared" si="289"/>
        <v/>
      </c>
    </row>
    <row r="9238" spans="1:8">
      <c r="A9238" s="48" t="str">
        <f>('ANNEXURE B &amp; C'!BG$3)</f>
        <v>442102</v>
      </c>
      <c r="B9238" s="2">
        <v>1060303</v>
      </c>
      <c r="C9238" s="2" t="s">
        <v>47</v>
      </c>
      <c r="D9238" s="20">
        <v>0</v>
      </c>
      <c r="E9238" s="20">
        <v>0</v>
      </c>
      <c r="F9238" s="38">
        <f>('ANNEXURE B &amp; C'!BG$59)</f>
        <v>0</v>
      </c>
      <c r="G9238" s="9" t="str">
        <f t="shared" si="288"/>
        <v/>
      </c>
      <c r="H9238" s="52" t="str">
        <f t="shared" si="289"/>
        <v/>
      </c>
    </row>
    <row r="9239" spans="1:8">
      <c r="A9239" s="48" t="str">
        <f>('ANNEXURE B &amp; C'!BG$3)</f>
        <v>442102</v>
      </c>
      <c r="B9239" s="2">
        <v>1060304</v>
      </c>
      <c r="C9239" s="2" t="s">
        <v>48</v>
      </c>
      <c r="D9239" s="20">
        <v>0</v>
      </c>
      <c r="E9239" s="20">
        <v>0</v>
      </c>
      <c r="F9239" s="38">
        <f>('ANNEXURE B &amp; C'!BG$60)</f>
        <v>0</v>
      </c>
      <c r="G9239" s="9" t="str">
        <f t="shared" si="288"/>
        <v/>
      </c>
      <c r="H9239" s="52" t="str">
        <f t="shared" si="289"/>
        <v/>
      </c>
    </row>
    <row r="9240" spans="1:8">
      <c r="A9240" s="48" t="str">
        <f>('ANNEXURE B &amp; C'!BG$3)</f>
        <v>442102</v>
      </c>
      <c r="B9240" s="2">
        <v>1060305</v>
      </c>
      <c r="C9240" s="2" t="s">
        <v>49</v>
      </c>
      <c r="D9240" s="20">
        <v>0</v>
      </c>
      <c r="E9240" s="20">
        <v>0</v>
      </c>
      <c r="F9240" s="38">
        <f>('ANNEXURE B &amp; C'!BG$61)</f>
        <v>0</v>
      </c>
      <c r="G9240" s="9" t="str">
        <f t="shared" si="288"/>
        <v/>
      </c>
      <c r="H9240" s="52" t="str">
        <f t="shared" si="289"/>
        <v/>
      </c>
    </row>
    <row r="9241" spans="1:8">
      <c r="A9241" s="48" t="str">
        <f>('ANNEXURE B &amp; C'!BG$3)</f>
        <v>442102</v>
      </c>
      <c r="B9241" s="2">
        <v>1060400</v>
      </c>
      <c r="C9241" s="2" t="s">
        <v>50</v>
      </c>
      <c r="D9241" s="20">
        <v>0</v>
      </c>
      <c r="E9241" s="20">
        <v>0</v>
      </c>
      <c r="F9241" s="38">
        <f>('ANNEXURE B &amp; C'!BG$62)</f>
        <v>0</v>
      </c>
      <c r="G9241" s="9" t="str">
        <f t="shared" si="288"/>
        <v/>
      </c>
      <c r="H9241" s="52" t="str">
        <f t="shared" si="289"/>
        <v/>
      </c>
    </row>
    <row r="9242" spans="1:8">
      <c r="A9242" s="48" t="str">
        <f>('ANNEXURE B &amp; C'!BG$3)</f>
        <v>442102</v>
      </c>
      <c r="B9242" s="2">
        <v>1060401</v>
      </c>
      <c r="C9242" s="2" t="s">
        <v>51</v>
      </c>
      <c r="D9242" s="20">
        <v>0</v>
      </c>
      <c r="E9242" s="20">
        <v>0</v>
      </c>
      <c r="F9242" s="38">
        <f>('ANNEXURE B &amp; C'!BG$63)</f>
        <v>0</v>
      </c>
      <c r="G9242" s="9" t="str">
        <f t="shared" si="288"/>
        <v/>
      </c>
      <c r="H9242" s="52" t="str">
        <f t="shared" si="289"/>
        <v/>
      </c>
    </row>
    <row r="9243" spans="1:8">
      <c r="A9243" s="48" t="str">
        <f>('ANNEXURE B &amp; C'!BG$3)</f>
        <v>442102</v>
      </c>
      <c r="B9243" s="2">
        <v>1060402</v>
      </c>
      <c r="C9243" s="2" t="s">
        <v>52</v>
      </c>
      <c r="D9243" s="20">
        <v>0</v>
      </c>
      <c r="E9243" s="20">
        <v>0</v>
      </c>
      <c r="F9243" s="38">
        <f>('ANNEXURE B &amp; C'!BG$64)</f>
        <v>0</v>
      </c>
      <c r="G9243" s="9" t="str">
        <f t="shared" si="288"/>
        <v/>
      </c>
      <c r="H9243" s="52" t="str">
        <f t="shared" si="289"/>
        <v/>
      </c>
    </row>
    <row r="9244" spans="1:8">
      <c r="A9244" s="48" t="str">
        <f>('ANNEXURE B &amp; C'!BG$3)</f>
        <v>442102</v>
      </c>
      <c r="B9244" s="2">
        <v>1060403</v>
      </c>
      <c r="C9244" s="2" t="s">
        <v>53</v>
      </c>
      <c r="D9244" s="20">
        <v>0</v>
      </c>
      <c r="E9244" s="20">
        <v>0</v>
      </c>
      <c r="F9244" s="38">
        <f>('ANNEXURE B &amp; C'!BG$65)</f>
        <v>0</v>
      </c>
      <c r="G9244" s="9" t="str">
        <f t="shared" si="288"/>
        <v/>
      </c>
      <c r="H9244" s="52" t="str">
        <f t="shared" si="289"/>
        <v/>
      </c>
    </row>
    <row r="9245" spans="1:8">
      <c r="A9245" s="48" t="str">
        <f>('ANNEXURE B &amp; C'!BG$3)</f>
        <v>442102</v>
      </c>
      <c r="B9245" s="2">
        <v>1060404</v>
      </c>
      <c r="C9245" s="2" t="s">
        <v>54</v>
      </c>
      <c r="D9245" s="20">
        <v>0</v>
      </c>
      <c r="E9245" s="20">
        <v>0</v>
      </c>
      <c r="F9245" s="38">
        <f>('ANNEXURE B &amp; C'!BG$66)</f>
        <v>0</v>
      </c>
      <c r="G9245" s="9" t="str">
        <f t="shared" si="288"/>
        <v/>
      </c>
      <c r="H9245" s="52" t="str">
        <f t="shared" si="289"/>
        <v/>
      </c>
    </row>
    <row r="9246" spans="1:8">
      <c r="A9246" s="48" t="str">
        <f>('ANNEXURE B &amp; C'!BG$3)</f>
        <v>442102</v>
      </c>
      <c r="B9246" s="2">
        <v>1060405</v>
      </c>
      <c r="C9246" s="2" t="s">
        <v>55</v>
      </c>
      <c r="D9246" s="20">
        <v>0</v>
      </c>
      <c r="E9246" s="20">
        <v>0</v>
      </c>
      <c r="F9246" s="38">
        <f>('ANNEXURE B &amp; C'!BG$67)</f>
        <v>0</v>
      </c>
      <c r="G9246" s="9" t="str">
        <f t="shared" si="288"/>
        <v/>
      </c>
      <c r="H9246" s="52" t="str">
        <f t="shared" si="289"/>
        <v/>
      </c>
    </row>
    <row r="9247" spans="1:8">
      <c r="A9247" s="48" t="str">
        <f>('ANNEXURE B &amp; C'!BG$3)</f>
        <v>442102</v>
      </c>
      <c r="B9247" s="2">
        <v>1060601</v>
      </c>
      <c r="C9247" s="2" t="s">
        <v>56</v>
      </c>
      <c r="D9247" s="20">
        <v>0</v>
      </c>
      <c r="E9247" s="20">
        <v>0</v>
      </c>
      <c r="F9247" s="38">
        <f>('ANNEXURE B &amp; C'!BG$68)</f>
        <v>0</v>
      </c>
      <c r="G9247" s="9" t="str">
        <f t="shared" si="288"/>
        <v/>
      </c>
      <c r="H9247" s="52" t="str">
        <f t="shared" si="289"/>
        <v/>
      </c>
    </row>
    <row r="9248" spans="1:8">
      <c r="A9248" s="48" t="str">
        <f>('ANNEXURE B &amp; C'!BG$3)</f>
        <v>442102</v>
      </c>
      <c r="B9248" s="2">
        <v>1060701</v>
      </c>
      <c r="C9248" s="2" t="s">
        <v>57</v>
      </c>
      <c r="D9248" s="20">
        <v>0</v>
      </c>
      <c r="E9248" s="20">
        <v>0</v>
      </c>
      <c r="F9248" s="38">
        <f>('ANNEXURE B &amp; C'!BG$69)</f>
        <v>0</v>
      </c>
      <c r="G9248" s="9" t="str">
        <f t="shared" si="288"/>
        <v/>
      </c>
      <c r="H9248" s="52" t="str">
        <f t="shared" si="289"/>
        <v/>
      </c>
    </row>
    <row r="9249" spans="1:8">
      <c r="A9249" s="48" t="str">
        <f>('ANNEXURE B &amp; C'!BG$3)</f>
        <v>442102</v>
      </c>
      <c r="B9249" s="2">
        <v>1060702</v>
      </c>
      <c r="C9249" s="2" t="s">
        <v>58</v>
      </c>
      <c r="D9249" s="20">
        <v>0</v>
      </c>
      <c r="E9249" s="20">
        <v>0</v>
      </c>
      <c r="F9249" s="38">
        <f>('ANNEXURE B &amp; C'!BG$70)</f>
        <v>0</v>
      </c>
      <c r="G9249" s="9" t="str">
        <f t="shared" si="288"/>
        <v/>
      </c>
      <c r="H9249" s="52" t="str">
        <f t="shared" si="289"/>
        <v/>
      </c>
    </row>
    <row r="9250" spans="1:8">
      <c r="A9250" s="48" t="str">
        <f>('ANNEXURE B &amp; C'!BG$3)</f>
        <v>442102</v>
      </c>
      <c r="B9250" s="2">
        <v>1061101</v>
      </c>
      <c r="C9250" s="2" t="s">
        <v>59</v>
      </c>
      <c r="D9250" s="20">
        <v>0</v>
      </c>
      <c r="E9250" s="20">
        <v>0</v>
      </c>
      <c r="F9250" s="38">
        <f>('ANNEXURE B &amp; C'!BG$71)</f>
        <v>0</v>
      </c>
      <c r="G9250" s="9" t="str">
        <f t="shared" si="288"/>
        <v/>
      </c>
      <c r="H9250" s="52" t="str">
        <f t="shared" si="289"/>
        <v/>
      </c>
    </row>
    <row r="9251" spans="1:8">
      <c r="A9251" s="48" t="str">
        <f>('ANNEXURE B &amp; C'!BG$3)</f>
        <v>442102</v>
      </c>
      <c r="B9251" s="2">
        <v>1061102</v>
      </c>
      <c r="C9251" s="2" t="s">
        <v>60</v>
      </c>
      <c r="D9251" s="20">
        <v>0</v>
      </c>
      <c r="E9251" s="20">
        <v>0</v>
      </c>
      <c r="F9251" s="38">
        <f>('ANNEXURE B &amp; C'!BG$72)</f>
        <v>0</v>
      </c>
      <c r="G9251" s="9" t="str">
        <f t="shared" si="288"/>
        <v/>
      </c>
      <c r="H9251" s="52" t="str">
        <f t="shared" si="289"/>
        <v/>
      </c>
    </row>
    <row r="9252" spans="1:8">
      <c r="A9252" s="48" t="str">
        <f>('ANNEXURE B &amp; C'!BG$3)</f>
        <v>442102</v>
      </c>
      <c r="B9252" s="2">
        <v>1061104</v>
      </c>
      <c r="C9252" s="2" t="s">
        <v>61</v>
      </c>
      <c r="D9252" s="20">
        <v>0</v>
      </c>
      <c r="E9252" s="20">
        <v>0</v>
      </c>
      <c r="F9252" s="38">
        <f>('ANNEXURE B &amp; C'!BG$73)</f>
        <v>0</v>
      </c>
      <c r="G9252" s="9" t="str">
        <f t="shared" si="288"/>
        <v/>
      </c>
      <c r="H9252" s="52" t="str">
        <f t="shared" si="289"/>
        <v/>
      </c>
    </row>
    <row r="9253" spans="1:8">
      <c r="A9253" s="48" t="str">
        <f>('ANNEXURE B &amp; C'!BG$3)</f>
        <v>442102</v>
      </c>
      <c r="B9253" s="2">
        <v>1061106</v>
      </c>
      <c r="C9253" s="2" t="s">
        <v>62</v>
      </c>
      <c r="D9253" s="20">
        <v>0</v>
      </c>
      <c r="E9253" s="20">
        <v>0</v>
      </c>
      <c r="F9253" s="38">
        <f>('ANNEXURE B &amp; C'!BG$74)</f>
        <v>0</v>
      </c>
      <c r="G9253" s="9" t="str">
        <f t="shared" si="288"/>
        <v/>
      </c>
      <c r="H9253" s="52" t="str">
        <f t="shared" si="289"/>
        <v/>
      </c>
    </row>
    <row r="9254" spans="1:8">
      <c r="A9254" s="48" t="str">
        <f>('ANNEXURE B &amp; C'!BG$3)</f>
        <v>442102</v>
      </c>
      <c r="B9254" s="2">
        <v>1061201</v>
      </c>
      <c r="C9254" s="2" t="s">
        <v>63</v>
      </c>
      <c r="D9254" s="20">
        <v>0</v>
      </c>
      <c r="E9254" s="20">
        <v>0</v>
      </c>
      <c r="F9254" s="38">
        <f>('ANNEXURE B &amp; C'!BG$75)</f>
        <v>0</v>
      </c>
      <c r="G9254" s="9" t="str">
        <f t="shared" si="288"/>
        <v/>
      </c>
      <c r="H9254" s="52" t="str">
        <f t="shared" si="289"/>
        <v/>
      </c>
    </row>
    <row r="9255" spans="1:8">
      <c r="A9255" s="48" t="str">
        <f>('ANNEXURE B &amp; C'!BG$3)</f>
        <v>442102</v>
      </c>
      <c r="B9255" s="2">
        <v>1061203</v>
      </c>
      <c r="C9255" s="2" t="s">
        <v>64</v>
      </c>
      <c r="D9255" s="20">
        <v>0</v>
      </c>
      <c r="E9255" s="20">
        <v>0</v>
      </c>
      <c r="F9255" s="38">
        <f>('ANNEXURE B &amp; C'!BG$76)</f>
        <v>0</v>
      </c>
      <c r="G9255" s="9" t="str">
        <f t="shared" si="288"/>
        <v/>
      </c>
      <c r="H9255" s="52" t="str">
        <f t="shared" si="289"/>
        <v/>
      </c>
    </row>
    <row r="9256" spans="1:8">
      <c r="A9256" s="48" t="str">
        <f>('ANNEXURE B &amp; C'!BG$3)</f>
        <v>442102</v>
      </c>
      <c r="B9256" s="2">
        <v>1061204</v>
      </c>
      <c r="C9256" s="2" t="s">
        <v>65</v>
      </c>
      <c r="D9256" s="20">
        <v>0</v>
      </c>
      <c r="E9256" s="20">
        <v>0</v>
      </c>
      <c r="F9256" s="38">
        <f>('ANNEXURE B &amp; C'!BG$77)</f>
        <v>0</v>
      </c>
      <c r="G9256" s="9" t="str">
        <f t="shared" si="288"/>
        <v/>
      </c>
      <c r="H9256" s="52" t="str">
        <f t="shared" si="289"/>
        <v/>
      </c>
    </row>
    <row r="9257" spans="1:8">
      <c r="A9257" s="48" t="str">
        <f>('ANNEXURE B &amp; C'!BG$3)</f>
        <v>442102</v>
      </c>
      <c r="B9257" s="2">
        <v>1061501</v>
      </c>
      <c r="C9257" s="2" t="s">
        <v>66</v>
      </c>
      <c r="D9257" s="20">
        <v>0</v>
      </c>
      <c r="E9257" s="20">
        <v>0</v>
      </c>
      <c r="F9257" s="38">
        <f>('ANNEXURE B &amp; C'!BG$78)</f>
        <v>0</v>
      </c>
      <c r="G9257" s="9" t="str">
        <f t="shared" si="288"/>
        <v/>
      </c>
      <c r="H9257" s="52" t="str">
        <f t="shared" si="289"/>
        <v/>
      </c>
    </row>
    <row r="9258" spans="1:8">
      <c r="A9258" s="48" t="str">
        <f>('ANNEXURE B &amp; C'!BG$3)</f>
        <v>442102</v>
      </c>
      <c r="B9258" s="2">
        <v>1061502</v>
      </c>
      <c r="C9258" s="2" t="s">
        <v>67</v>
      </c>
      <c r="D9258" s="20">
        <v>0</v>
      </c>
      <c r="E9258" s="20">
        <v>0</v>
      </c>
      <c r="F9258" s="38">
        <f>('ANNEXURE B &amp; C'!BG$79)</f>
        <v>0</v>
      </c>
      <c r="G9258" s="9" t="str">
        <f t="shared" si="288"/>
        <v/>
      </c>
      <c r="H9258" s="52" t="str">
        <f t="shared" si="289"/>
        <v/>
      </c>
    </row>
    <row r="9259" spans="1:8">
      <c r="A9259" s="48" t="str">
        <f>('ANNEXURE B &amp; C'!BG$3)</f>
        <v>442102</v>
      </c>
      <c r="B9259" s="2">
        <v>1061507</v>
      </c>
      <c r="C9259" s="2" t="s">
        <v>68</v>
      </c>
      <c r="D9259" s="20">
        <v>0</v>
      </c>
      <c r="E9259" s="20">
        <v>0</v>
      </c>
      <c r="F9259" s="38">
        <f>('ANNEXURE B &amp; C'!BG$80)</f>
        <v>0</v>
      </c>
      <c r="G9259" s="9" t="str">
        <f t="shared" si="288"/>
        <v/>
      </c>
      <c r="H9259" s="52" t="str">
        <f t="shared" si="289"/>
        <v/>
      </c>
    </row>
    <row r="9260" spans="1:8">
      <c r="A9260" s="48" t="str">
        <f>('ANNEXURE B &amp; C'!BG$3)</f>
        <v>442102</v>
      </c>
      <c r="B9260" s="2">
        <v>1061508</v>
      </c>
      <c r="C9260" s="2" t="s">
        <v>69</v>
      </c>
      <c r="D9260" s="20">
        <v>0</v>
      </c>
      <c r="E9260" s="20">
        <v>0</v>
      </c>
      <c r="F9260" s="38">
        <f>('ANNEXURE B &amp; C'!BG$81)</f>
        <v>0</v>
      </c>
      <c r="G9260" s="9" t="str">
        <f t="shared" si="288"/>
        <v/>
      </c>
      <c r="H9260" s="52" t="str">
        <f t="shared" si="289"/>
        <v/>
      </c>
    </row>
    <row r="9261" spans="1:8">
      <c r="A9261" s="48" t="str">
        <f>('ANNEXURE B &amp; C'!BG$3)</f>
        <v>442102</v>
      </c>
      <c r="B9261" s="2">
        <v>1061701</v>
      </c>
      <c r="C9261" s="2" t="s">
        <v>70</v>
      </c>
      <c r="D9261" s="20">
        <v>0</v>
      </c>
      <c r="E9261" s="20">
        <v>0</v>
      </c>
      <c r="F9261" s="38">
        <f>('ANNEXURE B &amp; C'!BG$82)</f>
        <v>0</v>
      </c>
      <c r="G9261" s="9" t="str">
        <f t="shared" si="288"/>
        <v/>
      </c>
      <c r="H9261" s="52" t="str">
        <f t="shared" si="289"/>
        <v/>
      </c>
    </row>
    <row r="9262" spans="1:8">
      <c r="A9262" s="48" t="str">
        <f>('ANNEXURE B &amp; C'!BG$3)</f>
        <v>442102</v>
      </c>
      <c r="B9262" s="2">
        <v>1061705</v>
      </c>
      <c r="C9262" s="2" t="s">
        <v>71</v>
      </c>
      <c r="D9262" s="20">
        <v>0</v>
      </c>
      <c r="E9262" s="20">
        <v>0</v>
      </c>
      <c r="F9262" s="38">
        <f>('ANNEXURE B &amp; C'!BG$83)</f>
        <v>0</v>
      </c>
      <c r="G9262" s="9" t="str">
        <f t="shared" si="288"/>
        <v/>
      </c>
      <c r="H9262" s="52" t="str">
        <f t="shared" si="289"/>
        <v/>
      </c>
    </row>
    <row r="9263" spans="1:8">
      <c r="A9263" s="48" t="str">
        <f>('ANNEXURE B &amp; C'!BG$3)</f>
        <v>442102</v>
      </c>
      <c r="B9263" s="2">
        <v>1061799</v>
      </c>
      <c r="C9263" s="2" t="s">
        <v>72</v>
      </c>
      <c r="D9263" s="20">
        <v>0</v>
      </c>
      <c r="E9263" s="20">
        <v>0</v>
      </c>
      <c r="F9263" s="38">
        <f>('ANNEXURE B &amp; C'!BG$84)</f>
        <v>0</v>
      </c>
      <c r="G9263" s="9" t="str">
        <f t="shared" si="288"/>
        <v/>
      </c>
      <c r="H9263" s="52" t="str">
        <f t="shared" si="289"/>
        <v/>
      </c>
    </row>
    <row r="9264" spans="1:8">
      <c r="A9264" s="48" t="str">
        <f>('ANNEXURE B &amp; C'!BG$3)</f>
        <v>442102</v>
      </c>
      <c r="B9264" s="2">
        <v>1061800</v>
      </c>
      <c r="C9264" s="2" t="s">
        <v>73</v>
      </c>
      <c r="D9264" s="20">
        <v>0</v>
      </c>
      <c r="E9264" s="20">
        <v>0</v>
      </c>
      <c r="F9264" s="38">
        <f>('ANNEXURE B &amp; C'!BG$85)</f>
        <v>0</v>
      </c>
      <c r="G9264" s="9" t="str">
        <f t="shared" si="288"/>
        <v/>
      </c>
      <c r="H9264" s="52" t="str">
        <f t="shared" si="289"/>
        <v/>
      </c>
    </row>
    <row r="9265" spans="1:8">
      <c r="A9265" s="48" t="str">
        <f>('ANNEXURE B &amp; C'!BG$3)</f>
        <v>442102</v>
      </c>
      <c r="B9265" s="2">
        <v>1061801</v>
      </c>
      <c r="C9265" s="2" t="s">
        <v>74</v>
      </c>
      <c r="D9265" s="20">
        <v>0</v>
      </c>
      <c r="E9265" s="20">
        <v>0</v>
      </c>
      <c r="F9265" s="38">
        <f>('ANNEXURE B &amp; C'!BG$86)</f>
        <v>0</v>
      </c>
      <c r="G9265" s="9" t="str">
        <f t="shared" si="288"/>
        <v/>
      </c>
      <c r="H9265" s="52" t="str">
        <f t="shared" si="289"/>
        <v/>
      </c>
    </row>
    <row r="9266" spans="1:8">
      <c r="A9266" s="48" t="str">
        <f>('ANNEXURE B &amp; C'!BG$3)</f>
        <v>442102</v>
      </c>
      <c r="B9266" s="2">
        <v>1061802</v>
      </c>
      <c r="C9266" s="2" t="s">
        <v>75</v>
      </c>
      <c r="D9266" s="20">
        <v>0</v>
      </c>
      <c r="E9266" s="20">
        <v>0</v>
      </c>
      <c r="F9266" s="38">
        <f>('ANNEXURE B &amp; C'!BG$87)</f>
        <v>0</v>
      </c>
      <c r="G9266" s="9" t="str">
        <f t="shared" si="288"/>
        <v/>
      </c>
      <c r="H9266" s="52" t="str">
        <f t="shared" si="289"/>
        <v/>
      </c>
    </row>
    <row r="9267" spans="1:8">
      <c r="A9267" s="48" t="str">
        <f>('ANNEXURE B &amp; C'!BG$3)</f>
        <v>442102</v>
      </c>
      <c r="B9267" s="2">
        <v>1061805</v>
      </c>
      <c r="C9267" s="2" t="s">
        <v>76</v>
      </c>
      <c r="D9267" s="20">
        <v>0</v>
      </c>
      <c r="E9267" s="20">
        <v>0</v>
      </c>
      <c r="F9267" s="38">
        <f>('ANNEXURE B &amp; C'!BG$88)</f>
        <v>0</v>
      </c>
      <c r="G9267" s="9" t="str">
        <f t="shared" si="288"/>
        <v/>
      </c>
      <c r="H9267" s="52" t="str">
        <f t="shared" si="289"/>
        <v/>
      </c>
    </row>
    <row r="9268" spans="1:8">
      <c r="A9268" s="48" t="str">
        <f>('ANNEXURE B &amp; C'!BG$3)</f>
        <v>442102</v>
      </c>
      <c r="B9268" s="2">
        <v>1061806</v>
      </c>
      <c r="C9268" s="2" t="s">
        <v>77</v>
      </c>
      <c r="D9268" s="20">
        <v>0</v>
      </c>
      <c r="E9268" s="20">
        <v>0</v>
      </c>
      <c r="F9268" s="38">
        <f>('ANNEXURE B &amp; C'!BG$89)</f>
        <v>0</v>
      </c>
      <c r="G9268" s="9" t="str">
        <f t="shared" si="288"/>
        <v/>
      </c>
      <c r="H9268" s="52" t="str">
        <f t="shared" si="289"/>
        <v/>
      </c>
    </row>
    <row r="9269" spans="1:8">
      <c r="A9269" s="48" t="str">
        <f>('ANNEXURE B &amp; C'!BG$3)</f>
        <v>442102</v>
      </c>
      <c r="B9269" s="2">
        <v>1061899</v>
      </c>
      <c r="C9269" s="2" t="s">
        <v>78</v>
      </c>
      <c r="D9269" s="20">
        <v>0</v>
      </c>
      <c r="E9269" s="20">
        <v>0</v>
      </c>
      <c r="F9269" s="38">
        <f>('ANNEXURE B &amp; C'!BG$90)</f>
        <v>0</v>
      </c>
      <c r="G9269" s="9" t="str">
        <f t="shared" si="288"/>
        <v/>
      </c>
      <c r="H9269" s="52" t="str">
        <f t="shared" si="289"/>
        <v/>
      </c>
    </row>
    <row r="9270" spans="1:8">
      <c r="A9270" s="48" t="str">
        <f>('ANNEXURE B &amp; C'!BG$3)</f>
        <v>442102</v>
      </c>
      <c r="B9270" s="2">
        <v>1061900</v>
      </c>
      <c r="C9270" s="2" t="s">
        <v>79</v>
      </c>
      <c r="D9270" s="20">
        <v>0</v>
      </c>
      <c r="E9270" s="20">
        <v>8525.18</v>
      </c>
      <c r="F9270" s="38">
        <f>('ANNEXURE B &amp; C'!BG$91)</f>
        <v>17052</v>
      </c>
      <c r="G9270" s="9" t="str">
        <f t="shared" si="288"/>
        <v/>
      </c>
      <c r="H9270" s="52" t="str">
        <f t="shared" si="289"/>
        <v>NO ORIGINAL BUDGET</v>
      </c>
    </row>
    <row r="9271" spans="1:8">
      <c r="A9271" s="48" t="str">
        <f>('ANNEXURE B &amp; C'!BG$3)</f>
        <v>442102</v>
      </c>
      <c r="B9271" s="2">
        <v>1061902</v>
      </c>
      <c r="C9271" s="2" t="s">
        <v>80</v>
      </c>
      <c r="D9271" s="20">
        <v>0</v>
      </c>
      <c r="E9271" s="20">
        <v>0</v>
      </c>
      <c r="F9271" s="38">
        <f>('ANNEXURE B &amp; C'!BG$92)</f>
        <v>0</v>
      </c>
      <c r="G9271" s="9" t="str">
        <f t="shared" si="288"/>
        <v/>
      </c>
      <c r="H9271" s="52" t="str">
        <f t="shared" si="289"/>
        <v/>
      </c>
    </row>
    <row r="9272" spans="1:8">
      <c r="A9272" s="48" t="str">
        <f>('ANNEXURE B &amp; C'!BG$3)</f>
        <v>442102</v>
      </c>
      <c r="B9272" s="2">
        <v>1061903</v>
      </c>
      <c r="C9272" s="2" t="s">
        <v>81</v>
      </c>
      <c r="D9272" s="20">
        <v>0</v>
      </c>
      <c r="E9272" s="20">
        <v>0</v>
      </c>
      <c r="F9272" s="38">
        <f>('ANNEXURE B &amp; C'!BG$93)</f>
        <v>0</v>
      </c>
      <c r="G9272" s="9" t="str">
        <f t="shared" si="288"/>
        <v/>
      </c>
      <c r="H9272" s="52" t="str">
        <f t="shared" si="289"/>
        <v/>
      </c>
    </row>
    <row r="9273" spans="1:8">
      <c r="A9273" s="48" t="str">
        <f>('ANNEXURE B &amp; C'!BG$3)</f>
        <v>442102</v>
      </c>
      <c r="B9273" s="2">
        <v>1061904</v>
      </c>
      <c r="C9273" s="2" t="s">
        <v>82</v>
      </c>
      <c r="D9273" s="20">
        <v>0</v>
      </c>
      <c r="E9273" s="20">
        <v>0</v>
      </c>
      <c r="F9273" s="38">
        <f>('ANNEXURE B &amp; C'!BG$94)</f>
        <v>0</v>
      </c>
      <c r="G9273" s="9" t="str">
        <f t="shared" si="288"/>
        <v/>
      </c>
      <c r="H9273" s="52" t="str">
        <f t="shared" si="289"/>
        <v/>
      </c>
    </row>
    <row r="9274" spans="1:8">
      <c r="A9274" s="48" t="str">
        <f>('ANNEXURE B &amp; C'!BG$3)</f>
        <v>442102</v>
      </c>
      <c r="B9274" s="2">
        <v>1062001</v>
      </c>
      <c r="C9274" s="2" t="s">
        <v>83</v>
      </c>
      <c r="D9274" s="20">
        <v>0</v>
      </c>
      <c r="E9274" s="20">
        <v>0</v>
      </c>
      <c r="F9274" s="38">
        <f>('ANNEXURE B &amp; C'!BG$95)</f>
        <v>0</v>
      </c>
      <c r="G9274" s="9" t="str">
        <f t="shared" si="288"/>
        <v/>
      </c>
      <c r="H9274" s="52" t="str">
        <f t="shared" si="289"/>
        <v/>
      </c>
    </row>
    <row r="9275" spans="1:8">
      <c r="A9275" s="48" t="str">
        <f>('ANNEXURE B &amp; C'!BG$3)</f>
        <v>442102</v>
      </c>
      <c r="B9275" s="2">
        <v>1062003</v>
      </c>
      <c r="C9275" s="2" t="s">
        <v>84</v>
      </c>
      <c r="D9275" s="20">
        <v>0</v>
      </c>
      <c r="E9275" s="20">
        <v>0</v>
      </c>
      <c r="F9275" s="38">
        <f>('ANNEXURE B &amp; C'!BG$96)</f>
        <v>0</v>
      </c>
      <c r="G9275" s="9" t="str">
        <f t="shared" si="288"/>
        <v/>
      </c>
      <c r="H9275" s="52" t="str">
        <f t="shared" si="289"/>
        <v/>
      </c>
    </row>
    <row r="9276" spans="1:8">
      <c r="A9276" s="48" t="str">
        <f>('ANNEXURE B &amp; C'!BG$3)</f>
        <v>442102</v>
      </c>
      <c r="B9276" s="2">
        <v>1062009</v>
      </c>
      <c r="C9276" s="2" t="s">
        <v>85</v>
      </c>
      <c r="D9276" s="20">
        <v>0</v>
      </c>
      <c r="E9276" s="20">
        <v>0</v>
      </c>
      <c r="F9276" s="38">
        <f>('ANNEXURE B &amp; C'!BG$97)</f>
        <v>0</v>
      </c>
      <c r="G9276" s="9" t="str">
        <f t="shared" si="288"/>
        <v/>
      </c>
      <c r="H9276" s="52" t="str">
        <f t="shared" si="289"/>
        <v/>
      </c>
    </row>
    <row r="9277" spans="1:8">
      <c r="A9277" s="48" t="str">
        <f>('ANNEXURE B &amp; C'!BG$3)</f>
        <v>442102</v>
      </c>
      <c r="B9277" s="2">
        <v>1062010</v>
      </c>
      <c r="C9277" s="2" t="s">
        <v>86</v>
      </c>
      <c r="D9277" s="20">
        <v>0</v>
      </c>
      <c r="E9277" s="20">
        <v>0</v>
      </c>
      <c r="F9277" s="38">
        <f>('ANNEXURE B &amp; C'!BG$98)</f>
        <v>0</v>
      </c>
      <c r="G9277" s="9" t="str">
        <f t="shared" si="288"/>
        <v/>
      </c>
      <c r="H9277" s="52" t="str">
        <f t="shared" si="289"/>
        <v/>
      </c>
    </row>
    <row r="9278" spans="1:8">
      <c r="A9278" s="48" t="str">
        <f>('ANNEXURE B &amp; C'!BG$3)</f>
        <v>442102</v>
      </c>
      <c r="B9278" s="2">
        <v>1062201</v>
      </c>
      <c r="C9278" s="2" t="s">
        <v>87</v>
      </c>
      <c r="D9278" s="20">
        <v>0</v>
      </c>
      <c r="E9278" s="20">
        <v>0</v>
      </c>
      <c r="F9278" s="38">
        <f>('ANNEXURE B &amp; C'!BG$99)</f>
        <v>0</v>
      </c>
      <c r="G9278" s="9" t="str">
        <f t="shared" si="288"/>
        <v/>
      </c>
      <c r="H9278" s="52" t="str">
        <f t="shared" si="289"/>
        <v/>
      </c>
    </row>
    <row r="9279" spans="1:8">
      <c r="A9279" s="48" t="str">
        <f>('ANNEXURE B &amp; C'!BG$3)</f>
        <v>442102</v>
      </c>
      <c r="B9279" s="3">
        <v>1066990</v>
      </c>
      <c r="C9279" s="3" t="s">
        <v>88</v>
      </c>
      <c r="D9279" s="39">
        <v>0</v>
      </c>
      <c r="E9279" s="39">
        <v>8525.18</v>
      </c>
      <c r="F9279" s="39">
        <f>SUM(F9226:F9278)</f>
        <v>17052</v>
      </c>
      <c r="G9279" s="9" t="str">
        <f t="shared" si="288"/>
        <v/>
      </c>
      <c r="H9279" s="52" t="str">
        <f t="shared" si="289"/>
        <v>NO ORIGINAL BUDGET</v>
      </c>
    </row>
    <row r="9280" spans="1:8">
      <c r="B9280" s="1"/>
      <c r="C9280" s="1"/>
      <c r="D9280" s="31"/>
      <c r="E9280" s="31"/>
      <c r="F9280" s="31"/>
      <c r="G9280" s="9" t="str">
        <f t="shared" si="288"/>
        <v/>
      </c>
      <c r="H9280" s="52" t="str">
        <f t="shared" si="289"/>
        <v/>
      </c>
    </row>
    <row r="9281" spans="1:8">
      <c r="A9281" s="48" t="str">
        <f>('ANNEXURE B &amp; C'!BG$3)</f>
        <v>442102</v>
      </c>
      <c r="B9281" s="1">
        <v>1080000</v>
      </c>
      <c r="C9281" s="1" t="s">
        <v>89</v>
      </c>
      <c r="D9281" s="31"/>
      <c r="E9281" s="31"/>
      <c r="F9281" s="31"/>
      <c r="G9281" s="9" t="str">
        <f t="shared" si="288"/>
        <v/>
      </c>
      <c r="H9281" s="52" t="str">
        <f t="shared" si="289"/>
        <v/>
      </c>
    </row>
    <row r="9282" spans="1:8">
      <c r="A9282" s="48" t="str">
        <f>('ANNEXURE B &amp; C'!BG$3)</f>
        <v>442102</v>
      </c>
      <c r="B9282" s="2">
        <v>1088020</v>
      </c>
      <c r="C9282" s="2" t="s">
        <v>90</v>
      </c>
      <c r="D9282" s="20">
        <v>0</v>
      </c>
      <c r="E9282" s="20">
        <v>0</v>
      </c>
      <c r="F9282" s="38">
        <f>('ANNEXURE B &amp; C'!BG$103)</f>
        <v>0</v>
      </c>
      <c r="G9282" s="9" t="str">
        <f t="shared" si="288"/>
        <v/>
      </c>
      <c r="H9282" s="52" t="str">
        <f t="shared" si="289"/>
        <v/>
      </c>
    </row>
    <row r="9283" spans="1:8">
      <c r="A9283" s="48" t="str">
        <f>('ANNEXURE B &amp; C'!BG$3)</f>
        <v>442102</v>
      </c>
      <c r="B9283" s="2">
        <v>1088080</v>
      </c>
      <c r="C9283" s="2" t="s">
        <v>91</v>
      </c>
      <c r="D9283" s="20">
        <v>0</v>
      </c>
      <c r="E9283" s="20">
        <v>0</v>
      </c>
      <c r="F9283" s="38">
        <f>('ANNEXURE B &amp; C'!BG$104)</f>
        <v>0</v>
      </c>
      <c r="G9283" s="9" t="str">
        <f t="shared" si="288"/>
        <v/>
      </c>
      <c r="H9283" s="52" t="str">
        <f t="shared" si="289"/>
        <v/>
      </c>
    </row>
    <row r="9284" spans="1:8">
      <c r="A9284" s="48" t="str">
        <f>('ANNEXURE B &amp; C'!BG$3)</f>
        <v>442102</v>
      </c>
      <c r="B9284" s="2">
        <v>1088081</v>
      </c>
      <c r="C9284" s="2" t="s">
        <v>92</v>
      </c>
      <c r="D9284" s="20">
        <v>0</v>
      </c>
      <c r="E9284" s="20">
        <v>0</v>
      </c>
      <c r="F9284" s="38">
        <f>('ANNEXURE B &amp; C'!BG$105)</f>
        <v>0</v>
      </c>
      <c r="G9284" s="9" t="str">
        <f t="shared" si="288"/>
        <v/>
      </c>
      <c r="H9284" s="52" t="str">
        <f t="shared" si="289"/>
        <v/>
      </c>
    </row>
    <row r="9285" spans="1:8">
      <c r="A9285" s="48" t="str">
        <f>('ANNEXURE B &amp; C'!BG$3)</f>
        <v>442102</v>
      </c>
      <c r="B9285" s="2">
        <v>1088082</v>
      </c>
      <c r="C9285" s="2" t="s">
        <v>93</v>
      </c>
      <c r="D9285" s="20">
        <v>0</v>
      </c>
      <c r="E9285" s="20">
        <v>0</v>
      </c>
      <c r="F9285" s="38">
        <f>('ANNEXURE B &amp; C'!BG$106)</f>
        <v>0</v>
      </c>
      <c r="G9285" s="9" t="str">
        <f t="shared" si="288"/>
        <v/>
      </c>
      <c r="H9285" s="52" t="str">
        <f t="shared" si="289"/>
        <v/>
      </c>
    </row>
    <row r="9286" spans="1:8">
      <c r="A9286" s="48" t="str">
        <f>('ANNEXURE B &amp; C'!BG$3)</f>
        <v>442102</v>
      </c>
      <c r="B9286" s="2">
        <v>1088083</v>
      </c>
      <c r="C9286" s="2" t="s">
        <v>94</v>
      </c>
      <c r="D9286" s="20">
        <v>0</v>
      </c>
      <c r="E9286" s="20">
        <v>0</v>
      </c>
      <c r="F9286" s="38">
        <f>('ANNEXURE B &amp; C'!BG$107)</f>
        <v>0</v>
      </c>
      <c r="G9286" s="9" t="str">
        <f t="shared" si="288"/>
        <v/>
      </c>
      <c r="H9286" s="52" t="str">
        <f t="shared" si="289"/>
        <v/>
      </c>
    </row>
    <row r="9287" spans="1:8">
      <c r="A9287" s="48" t="str">
        <f>('ANNEXURE B &amp; C'!BG$3)</f>
        <v>442102</v>
      </c>
      <c r="B9287" s="2">
        <v>1088084</v>
      </c>
      <c r="C9287" s="2" t="s">
        <v>95</v>
      </c>
      <c r="D9287" s="20">
        <v>0</v>
      </c>
      <c r="E9287" s="20">
        <v>0</v>
      </c>
      <c r="F9287" s="38">
        <f>('ANNEXURE B &amp; C'!BG$108)</f>
        <v>0</v>
      </c>
      <c r="G9287" s="9" t="str">
        <f t="shared" si="288"/>
        <v/>
      </c>
      <c r="H9287" s="52" t="str">
        <f t="shared" si="289"/>
        <v/>
      </c>
    </row>
    <row r="9288" spans="1:8">
      <c r="A9288" s="48" t="str">
        <f>('ANNEXURE B &amp; C'!BG$3)</f>
        <v>442102</v>
      </c>
      <c r="B9288" s="2">
        <v>1088085</v>
      </c>
      <c r="C9288" s="2" t="s">
        <v>96</v>
      </c>
      <c r="D9288" s="20">
        <v>0</v>
      </c>
      <c r="E9288" s="20">
        <v>0</v>
      </c>
      <c r="F9288" s="38">
        <f>('ANNEXURE B &amp; C'!BG$109)</f>
        <v>0</v>
      </c>
      <c r="G9288" s="9" t="str">
        <f t="shared" si="288"/>
        <v/>
      </c>
      <c r="H9288" s="52" t="str">
        <f t="shared" si="289"/>
        <v/>
      </c>
    </row>
    <row r="9289" spans="1:8">
      <c r="A9289" s="48" t="str">
        <f>('ANNEXURE B &amp; C'!BG$3)</f>
        <v>442102</v>
      </c>
      <c r="B9289" s="2">
        <v>1088110</v>
      </c>
      <c r="C9289" s="2" t="s">
        <v>61</v>
      </c>
      <c r="D9289" s="20">
        <v>0</v>
      </c>
      <c r="E9289" s="20">
        <v>0</v>
      </c>
      <c r="F9289" s="38">
        <f>('ANNEXURE B &amp; C'!BG$110)</f>
        <v>0</v>
      </c>
      <c r="G9289" s="9" t="str">
        <f t="shared" si="288"/>
        <v/>
      </c>
      <c r="H9289" s="52" t="str">
        <f t="shared" si="289"/>
        <v/>
      </c>
    </row>
    <row r="9290" spans="1:8">
      <c r="A9290" s="48" t="str">
        <f>('ANNEXURE B &amp; C'!BG$3)</f>
        <v>442102</v>
      </c>
      <c r="B9290" s="2">
        <v>1088180</v>
      </c>
      <c r="C9290" s="2" t="s">
        <v>97</v>
      </c>
      <c r="D9290" s="20">
        <v>0</v>
      </c>
      <c r="E9290" s="20">
        <v>0</v>
      </c>
      <c r="F9290" s="38">
        <f>('ANNEXURE B &amp; C'!BG$111)</f>
        <v>0</v>
      </c>
      <c r="G9290" s="9" t="str">
        <f t="shared" ref="G9290:G9353" si="290">IF(E9290&lt;0.01,"",IF(E9290&gt;F9290,"BUDGET ERROR - INSUFICIENT",""))</f>
        <v/>
      </c>
      <c r="H9290" s="52" t="str">
        <f t="shared" ref="H9290:H9353" si="291">IF(F9290&lt;0.1,"",IF(D9290=0,"NO ORIGINAL BUDGET",(F9290-D9290)/D9290))</f>
        <v/>
      </c>
    </row>
    <row r="9291" spans="1:8">
      <c r="A9291" s="48" t="str">
        <f>('ANNEXURE B &amp; C'!BG$3)</f>
        <v>442102</v>
      </c>
      <c r="B9291" s="3">
        <v>1088990</v>
      </c>
      <c r="C9291" s="3" t="s">
        <v>98</v>
      </c>
      <c r="D9291" s="39">
        <v>0</v>
      </c>
      <c r="E9291" s="39">
        <v>0</v>
      </c>
      <c r="F9291" s="39">
        <f>SUM(F9281:F9290)</f>
        <v>0</v>
      </c>
      <c r="G9291" s="9" t="str">
        <f t="shared" si="290"/>
        <v/>
      </c>
      <c r="H9291" s="52" t="str">
        <f t="shared" si="291"/>
        <v/>
      </c>
    </row>
    <row r="9292" spans="1:8">
      <c r="B9292" s="1"/>
      <c r="C9292" s="1"/>
      <c r="D9292" s="31"/>
      <c r="E9292" s="31"/>
      <c r="F9292" s="31"/>
      <c r="G9292" s="9" t="str">
        <f t="shared" si="290"/>
        <v/>
      </c>
      <c r="H9292" s="52" t="str">
        <f t="shared" si="291"/>
        <v/>
      </c>
    </row>
    <row r="9293" spans="1:8" ht="15.75" thickBot="1">
      <c r="A9293" s="48" t="str">
        <f>('ANNEXURE B &amp; C'!BG$3)</f>
        <v>442102</v>
      </c>
      <c r="B9293" s="4">
        <v>1089995</v>
      </c>
      <c r="C9293" s="4" t="s">
        <v>99</v>
      </c>
      <c r="D9293" s="40">
        <v>0</v>
      </c>
      <c r="E9293" s="40">
        <v>8525.18</v>
      </c>
      <c r="F9293" s="40">
        <f>SUM(F9291+F9279)</f>
        <v>17052</v>
      </c>
      <c r="G9293" s="9" t="str">
        <f t="shared" si="290"/>
        <v/>
      </c>
      <c r="H9293" s="52" t="str">
        <f t="shared" si="291"/>
        <v>NO ORIGINAL BUDGET</v>
      </c>
    </row>
    <row r="9294" spans="1:8" ht="15.75" thickTop="1">
      <c r="B9294" s="1"/>
      <c r="C9294" s="1"/>
      <c r="D9294" s="31"/>
      <c r="E9294" s="31"/>
      <c r="F9294" s="31"/>
      <c r="G9294" s="9" t="str">
        <f t="shared" si="290"/>
        <v/>
      </c>
      <c r="H9294" s="52" t="str">
        <f t="shared" si="291"/>
        <v/>
      </c>
    </row>
    <row r="9295" spans="1:8">
      <c r="A9295" s="48" t="str">
        <f>('ANNEXURE B &amp; C'!BG$3)</f>
        <v>442102</v>
      </c>
      <c r="B9295" s="1">
        <v>1100000</v>
      </c>
      <c r="C9295" s="1" t="s">
        <v>100</v>
      </c>
      <c r="D9295" s="31"/>
      <c r="E9295" s="31"/>
      <c r="F9295" s="31"/>
      <c r="G9295" s="9" t="str">
        <f t="shared" si="290"/>
        <v/>
      </c>
      <c r="H9295" s="52" t="str">
        <f t="shared" si="291"/>
        <v/>
      </c>
    </row>
    <row r="9296" spans="1:8">
      <c r="A9296" s="48" t="str">
        <f>('ANNEXURE B &amp; C'!BG$3)</f>
        <v>442102</v>
      </c>
      <c r="B9296" s="2">
        <v>1101200</v>
      </c>
      <c r="C9296" s="2" t="s">
        <v>101</v>
      </c>
      <c r="D9296" s="20">
        <v>0</v>
      </c>
      <c r="E9296" s="20">
        <v>0</v>
      </c>
      <c r="F9296" s="38">
        <f>('ANNEXURE B &amp; C'!BG$117)</f>
        <v>0</v>
      </c>
      <c r="G9296" s="9" t="str">
        <f t="shared" si="290"/>
        <v/>
      </c>
      <c r="H9296" s="52" t="str">
        <f t="shared" si="291"/>
        <v/>
      </c>
    </row>
    <row r="9297" spans="1:8">
      <c r="A9297" s="48" t="str">
        <f>('ANNEXURE B &amp; C'!BG$3)</f>
        <v>442102</v>
      </c>
      <c r="B9297" s="2">
        <v>1101201</v>
      </c>
      <c r="C9297" s="2" t="s">
        <v>102</v>
      </c>
      <c r="D9297" s="20">
        <v>0</v>
      </c>
      <c r="E9297" s="20">
        <v>0</v>
      </c>
      <c r="F9297" s="38">
        <f>('ANNEXURE B &amp; C'!BG$118)</f>
        <v>0</v>
      </c>
      <c r="G9297" s="9" t="str">
        <f t="shared" si="290"/>
        <v/>
      </c>
      <c r="H9297" s="52" t="str">
        <f t="shared" si="291"/>
        <v/>
      </c>
    </row>
    <row r="9298" spans="1:8">
      <c r="A9298" s="48" t="str">
        <f>('ANNEXURE B &amp; C'!BG$3)</f>
        <v>442102</v>
      </c>
      <c r="B9298" s="2">
        <v>1101203</v>
      </c>
      <c r="C9298" s="2" t="s">
        <v>103</v>
      </c>
      <c r="D9298" s="20">
        <v>0</v>
      </c>
      <c r="E9298" s="20">
        <v>0</v>
      </c>
      <c r="F9298" s="38">
        <f>('ANNEXURE B &amp; C'!BG$119)</f>
        <v>0</v>
      </c>
      <c r="G9298" s="9" t="str">
        <f t="shared" si="290"/>
        <v/>
      </c>
      <c r="H9298" s="52" t="str">
        <f t="shared" si="291"/>
        <v/>
      </c>
    </row>
    <row r="9299" spans="1:8">
      <c r="A9299" s="48" t="str">
        <f>('ANNEXURE B &amp; C'!BG$3)</f>
        <v>442102</v>
      </c>
      <c r="B9299" s="2">
        <v>1101204</v>
      </c>
      <c r="C9299" s="2" t="s">
        <v>104</v>
      </c>
      <c r="D9299" s="20">
        <v>0</v>
      </c>
      <c r="E9299" s="20">
        <v>0</v>
      </c>
      <c r="F9299" s="38">
        <f>('ANNEXURE B &amp; C'!BG$120)</f>
        <v>0</v>
      </c>
      <c r="G9299" s="9" t="str">
        <f t="shared" si="290"/>
        <v/>
      </c>
      <c r="H9299" s="52" t="str">
        <f t="shared" si="291"/>
        <v/>
      </c>
    </row>
    <row r="9300" spans="1:8" ht="15.75" thickBot="1">
      <c r="A9300" s="48" t="str">
        <f>('ANNEXURE B &amp; C'!BG$3)</f>
        <v>442102</v>
      </c>
      <c r="B9300" s="4">
        <v>1109995</v>
      </c>
      <c r="C9300" s="4" t="s">
        <v>105</v>
      </c>
      <c r="D9300" s="40">
        <v>0</v>
      </c>
      <c r="E9300" s="40">
        <v>0</v>
      </c>
      <c r="F9300" s="40">
        <f>SUM(F9296:F9299)</f>
        <v>0</v>
      </c>
      <c r="G9300" s="9" t="str">
        <f t="shared" si="290"/>
        <v/>
      </c>
      <c r="H9300" s="52" t="str">
        <f t="shared" si="291"/>
        <v/>
      </c>
    </row>
    <row r="9301" spans="1:8" ht="15.75" thickTop="1">
      <c r="B9301" s="1"/>
      <c r="C9301" s="1"/>
      <c r="D9301" s="31"/>
      <c r="E9301" s="31"/>
      <c r="F9301" s="31"/>
      <c r="G9301" s="9" t="str">
        <f t="shared" si="290"/>
        <v/>
      </c>
      <c r="H9301" s="52" t="str">
        <f t="shared" si="291"/>
        <v/>
      </c>
    </row>
    <row r="9302" spans="1:8">
      <c r="A9302" s="48" t="str">
        <f>('ANNEXURE B &amp; C'!BG$3)</f>
        <v>442102</v>
      </c>
      <c r="B9302" s="1">
        <v>1120000</v>
      </c>
      <c r="C9302" s="1" t="s">
        <v>106</v>
      </c>
      <c r="D9302" s="31"/>
      <c r="E9302" s="31"/>
      <c r="F9302" s="31"/>
      <c r="G9302" s="9" t="str">
        <f t="shared" si="290"/>
        <v/>
      </c>
      <c r="H9302" s="52" t="str">
        <f t="shared" si="291"/>
        <v/>
      </c>
    </row>
    <row r="9303" spans="1:8">
      <c r="A9303" s="48" t="str">
        <f>('ANNEXURE B &amp; C'!BG$3)</f>
        <v>442102</v>
      </c>
      <c r="B9303" s="2">
        <v>1120300</v>
      </c>
      <c r="C9303" s="2" t="s">
        <v>106</v>
      </c>
      <c r="D9303" s="20">
        <v>0</v>
      </c>
      <c r="E9303" s="20">
        <v>0</v>
      </c>
      <c r="F9303" s="38">
        <f>('ANNEXURE B &amp; C'!BG$124)</f>
        <v>0</v>
      </c>
      <c r="G9303" s="9" t="str">
        <f t="shared" si="290"/>
        <v/>
      </c>
      <c r="H9303" s="52" t="str">
        <f t="shared" si="291"/>
        <v/>
      </c>
    </row>
    <row r="9304" spans="1:8" ht="15.75" thickBot="1">
      <c r="A9304" s="48" t="str">
        <f>('ANNEXURE B &amp; C'!BG$3)</f>
        <v>442102</v>
      </c>
      <c r="B9304" s="4">
        <v>1129990</v>
      </c>
      <c r="C9304" s="4" t="s">
        <v>107</v>
      </c>
      <c r="D9304" s="40">
        <v>0</v>
      </c>
      <c r="E9304" s="40">
        <v>0</v>
      </c>
      <c r="F9304" s="40">
        <f>SUM(F9302:F9303)</f>
        <v>0</v>
      </c>
      <c r="G9304" s="9" t="str">
        <f t="shared" si="290"/>
        <v/>
      </c>
      <c r="H9304" s="52" t="str">
        <f t="shared" si="291"/>
        <v/>
      </c>
    </row>
    <row r="9305" spans="1:8" ht="15.75" thickTop="1">
      <c r="B9305" s="1"/>
      <c r="C9305" s="1"/>
      <c r="D9305" s="31"/>
      <c r="E9305" s="31"/>
      <c r="F9305" s="31"/>
      <c r="G9305" s="9" t="str">
        <f t="shared" si="290"/>
        <v/>
      </c>
      <c r="H9305" s="52" t="str">
        <f t="shared" si="291"/>
        <v/>
      </c>
    </row>
    <row r="9306" spans="1:8">
      <c r="A9306" s="48" t="str">
        <f>('ANNEXURE B &amp; C'!BG$3)</f>
        <v>442102</v>
      </c>
      <c r="B9306" s="1">
        <v>1130000</v>
      </c>
      <c r="C9306" s="1" t="s">
        <v>108</v>
      </c>
      <c r="D9306" s="31"/>
      <c r="E9306" s="31"/>
      <c r="F9306" s="31"/>
      <c r="G9306" s="9" t="str">
        <f t="shared" si="290"/>
        <v/>
      </c>
      <c r="H9306" s="52" t="str">
        <f t="shared" si="291"/>
        <v/>
      </c>
    </row>
    <row r="9307" spans="1:8">
      <c r="A9307" s="48" t="str">
        <f>('ANNEXURE B &amp; C'!BG$3)</f>
        <v>442102</v>
      </c>
      <c r="B9307" s="2">
        <v>1130200</v>
      </c>
      <c r="C9307" s="2" t="s">
        <v>109</v>
      </c>
      <c r="D9307" s="20">
        <v>0</v>
      </c>
      <c r="E9307" s="20">
        <v>0</v>
      </c>
      <c r="F9307" s="38">
        <f>('ANNEXURE B &amp; C'!BG$128)</f>
        <v>0</v>
      </c>
      <c r="G9307" s="9" t="str">
        <f t="shared" si="290"/>
        <v/>
      </c>
      <c r="H9307" s="52" t="str">
        <f t="shared" si="291"/>
        <v/>
      </c>
    </row>
    <row r="9308" spans="1:8">
      <c r="A9308" s="48" t="str">
        <f>('ANNEXURE B &amp; C'!BG$3)</f>
        <v>442102</v>
      </c>
      <c r="B9308" s="2">
        <v>1130201</v>
      </c>
      <c r="C9308" s="2" t="s">
        <v>110</v>
      </c>
      <c r="D9308" s="20">
        <v>0</v>
      </c>
      <c r="E9308" s="20">
        <v>0</v>
      </c>
      <c r="F9308" s="38">
        <f>('ANNEXURE B &amp; C'!BG$129)</f>
        <v>0</v>
      </c>
      <c r="G9308" s="9" t="str">
        <f t="shared" si="290"/>
        <v/>
      </c>
      <c r="H9308" s="52" t="str">
        <f t="shared" si="291"/>
        <v/>
      </c>
    </row>
    <row r="9309" spans="1:8" ht="15.75" thickBot="1">
      <c r="A9309" s="48" t="str">
        <f>('ANNEXURE B &amp; C'!BG$3)</f>
        <v>442102</v>
      </c>
      <c r="B9309" s="4">
        <v>1139995</v>
      </c>
      <c r="C9309" s="4" t="s">
        <v>111</v>
      </c>
      <c r="D9309" s="40">
        <v>0</v>
      </c>
      <c r="E9309" s="40">
        <v>0</v>
      </c>
      <c r="F9309" s="40">
        <f>SUM(F9306:F9308)</f>
        <v>0</v>
      </c>
      <c r="G9309" s="9" t="str">
        <f t="shared" si="290"/>
        <v/>
      </c>
      <c r="H9309" s="52" t="str">
        <f t="shared" si="291"/>
        <v/>
      </c>
    </row>
    <row r="9310" spans="1:8" ht="15.75" thickTop="1">
      <c r="B9310" s="1"/>
      <c r="C9310" s="1"/>
      <c r="D9310" s="31"/>
      <c r="E9310" s="31"/>
      <c r="F9310" s="31"/>
      <c r="G9310" s="9" t="str">
        <f t="shared" si="290"/>
        <v/>
      </c>
      <c r="H9310" s="52" t="str">
        <f t="shared" si="291"/>
        <v/>
      </c>
    </row>
    <row r="9311" spans="1:8" ht="15.75" thickBot="1">
      <c r="A9311" s="48" t="str">
        <f>('ANNEXURE B &amp; C'!BG$3)</f>
        <v>442102</v>
      </c>
      <c r="B9311" s="5">
        <v>1199998</v>
      </c>
      <c r="C9311" s="5" t="s">
        <v>112</v>
      </c>
      <c r="D9311" s="41">
        <v>839376</v>
      </c>
      <c r="E9311" s="41">
        <v>653502.42000000016</v>
      </c>
      <c r="F9311" s="41">
        <f>SUM(F9309+F9304+F9300+F9293+F9221)</f>
        <v>1274090</v>
      </c>
      <c r="G9311" s="9" t="str">
        <f t="shared" si="290"/>
        <v/>
      </c>
      <c r="H9311" s="52">
        <f t="shared" si="291"/>
        <v>0.51790139341606145</v>
      </c>
    </row>
    <row r="9312" spans="1:8">
      <c r="B9312" s="1"/>
      <c r="C9312" s="1"/>
      <c r="D9312" s="31"/>
      <c r="E9312" s="31"/>
      <c r="F9312" s="31"/>
      <c r="G9312" s="9" t="str">
        <f t="shared" si="290"/>
        <v/>
      </c>
      <c r="H9312" s="52" t="str">
        <f t="shared" si="291"/>
        <v/>
      </c>
    </row>
    <row r="9313" spans="1:8">
      <c r="A9313" s="48" t="str">
        <f>('ANNEXURE B &amp; C'!BG$3)</f>
        <v>442102</v>
      </c>
      <c r="B9313" s="1">
        <v>2200000</v>
      </c>
      <c r="C9313" s="1" t="s">
        <v>113</v>
      </c>
      <c r="D9313" s="31"/>
      <c r="E9313" s="31"/>
      <c r="F9313" s="31"/>
      <c r="G9313" s="9" t="str">
        <f t="shared" si="290"/>
        <v/>
      </c>
      <c r="H9313" s="52" t="str">
        <f t="shared" si="291"/>
        <v/>
      </c>
    </row>
    <row r="9314" spans="1:8">
      <c r="B9314" s="1"/>
      <c r="C9314" s="1"/>
      <c r="D9314" s="31"/>
      <c r="E9314" s="31"/>
      <c r="F9314" s="31"/>
      <c r="G9314" s="9" t="str">
        <f t="shared" si="290"/>
        <v/>
      </c>
      <c r="H9314" s="52" t="str">
        <f t="shared" si="291"/>
        <v/>
      </c>
    </row>
    <row r="9315" spans="1:8">
      <c r="A9315" s="48" t="str">
        <f>('ANNEXURE B &amp; C'!BG$3)</f>
        <v>442102</v>
      </c>
      <c r="B9315" s="1">
        <v>2230000</v>
      </c>
      <c r="C9315" s="1" t="s">
        <v>114</v>
      </c>
      <c r="D9315" s="31"/>
      <c r="E9315" s="31"/>
      <c r="F9315" s="31"/>
      <c r="G9315" s="9" t="str">
        <f t="shared" si="290"/>
        <v/>
      </c>
      <c r="H9315" s="52" t="str">
        <f t="shared" si="291"/>
        <v/>
      </c>
    </row>
    <row r="9316" spans="1:8">
      <c r="A9316" s="48" t="str">
        <f>('ANNEXURE B &amp; C'!BG$3)</f>
        <v>442102</v>
      </c>
      <c r="B9316" s="2">
        <v>2231202</v>
      </c>
      <c r="C9316" s="2" t="s">
        <v>115</v>
      </c>
      <c r="D9316" s="20">
        <v>0</v>
      </c>
      <c r="E9316" s="20">
        <v>0</v>
      </c>
      <c r="F9316" s="38">
        <f>('ANNEXURE B &amp; C'!BG$137)</f>
        <v>0</v>
      </c>
      <c r="G9316" s="9" t="str">
        <f t="shared" si="290"/>
        <v/>
      </c>
      <c r="H9316" s="52" t="str">
        <f t="shared" si="291"/>
        <v/>
      </c>
    </row>
    <row r="9317" spans="1:8">
      <c r="A9317" s="48" t="str">
        <f>('ANNEXURE B &amp; C'!BG$3)</f>
        <v>442102</v>
      </c>
      <c r="B9317" s="2">
        <v>2231900</v>
      </c>
      <c r="C9317" s="2" t="s">
        <v>116</v>
      </c>
      <c r="D9317" s="20">
        <v>0</v>
      </c>
      <c r="E9317" s="20">
        <v>0</v>
      </c>
      <c r="F9317" s="38">
        <f>('ANNEXURE B &amp; C'!BG$138)</f>
        <v>0</v>
      </c>
      <c r="G9317" s="9" t="str">
        <f t="shared" si="290"/>
        <v/>
      </c>
      <c r="H9317" s="52" t="str">
        <f t="shared" si="291"/>
        <v/>
      </c>
    </row>
    <row r="9318" spans="1:8">
      <c r="A9318" s="48" t="str">
        <f>('ANNEXURE B &amp; C'!BG$3)</f>
        <v>442102</v>
      </c>
      <c r="B9318" s="3">
        <v>2239995</v>
      </c>
      <c r="C9318" s="3" t="s">
        <v>117</v>
      </c>
      <c r="D9318" s="39">
        <v>0</v>
      </c>
      <c r="E9318" s="39">
        <v>0</v>
      </c>
      <c r="F9318" s="39">
        <f>SUM(F9316:F9317)</f>
        <v>0</v>
      </c>
      <c r="G9318" s="9" t="str">
        <f t="shared" si="290"/>
        <v/>
      </c>
      <c r="H9318" s="52" t="str">
        <f t="shared" si="291"/>
        <v/>
      </c>
    </row>
    <row r="9319" spans="1:8">
      <c r="B9319" s="1"/>
      <c r="C9319" s="1"/>
      <c r="D9319" s="31"/>
      <c r="E9319" s="31"/>
      <c r="F9319" s="31"/>
      <c r="G9319" s="9" t="str">
        <f t="shared" si="290"/>
        <v/>
      </c>
      <c r="H9319" s="52" t="str">
        <f t="shared" si="291"/>
        <v/>
      </c>
    </row>
    <row r="9320" spans="1:8">
      <c r="A9320" s="48" t="str">
        <f>('ANNEXURE B &amp; C'!BG$3)</f>
        <v>442102</v>
      </c>
      <c r="B9320" s="1">
        <v>2240000</v>
      </c>
      <c r="C9320" s="1" t="s">
        <v>118</v>
      </c>
      <c r="D9320" s="31"/>
      <c r="E9320" s="31"/>
      <c r="F9320" s="31"/>
      <c r="G9320" s="9" t="str">
        <f t="shared" si="290"/>
        <v/>
      </c>
      <c r="H9320" s="52" t="str">
        <f t="shared" si="291"/>
        <v/>
      </c>
    </row>
    <row r="9321" spans="1:8">
      <c r="A9321" s="48" t="str">
        <f>('ANNEXURE B &amp; C'!BG$3)</f>
        <v>442102</v>
      </c>
      <c r="B9321" s="2">
        <v>2240001</v>
      </c>
      <c r="C9321" s="2" t="s">
        <v>119</v>
      </c>
      <c r="D9321" s="20">
        <v>0</v>
      </c>
      <c r="E9321" s="20">
        <v>0</v>
      </c>
      <c r="F9321" s="38">
        <f>('ANNEXURE B &amp; C'!BG$142)</f>
        <v>0</v>
      </c>
      <c r="G9321" s="9" t="str">
        <f t="shared" si="290"/>
        <v/>
      </c>
      <c r="H9321" s="52" t="str">
        <f t="shared" si="291"/>
        <v/>
      </c>
    </row>
    <row r="9322" spans="1:8">
      <c r="A9322" s="48" t="str">
        <f>('ANNEXURE B &amp; C'!BG$3)</f>
        <v>442102</v>
      </c>
      <c r="B9322" s="2">
        <v>2240002</v>
      </c>
      <c r="C9322" s="2" t="s">
        <v>120</v>
      </c>
      <c r="D9322" s="20">
        <v>0</v>
      </c>
      <c r="E9322" s="20">
        <v>0</v>
      </c>
      <c r="F9322" s="38">
        <f>('ANNEXURE B &amp; C'!BG$143)</f>
        <v>0</v>
      </c>
      <c r="G9322" s="9" t="str">
        <f t="shared" si="290"/>
        <v/>
      </c>
      <c r="H9322" s="52" t="str">
        <f t="shared" si="291"/>
        <v/>
      </c>
    </row>
    <row r="9323" spans="1:8">
      <c r="A9323" s="48" t="str">
        <f>('ANNEXURE B &amp; C'!BG$3)</f>
        <v>442102</v>
      </c>
      <c r="B9323" s="2">
        <v>2240400</v>
      </c>
      <c r="C9323" s="2" t="s">
        <v>121</v>
      </c>
      <c r="D9323" s="20">
        <v>0</v>
      </c>
      <c r="E9323" s="20">
        <v>0</v>
      </c>
      <c r="F9323" s="38">
        <f>('ANNEXURE B &amp; C'!BG$144)</f>
        <v>0</v>
      </c>
      <c r="G9323" s="9" t="str">
        <f t="shared" si="290"/>
        <v/>
      </c>
      <c r="H9323" s="52" t="str">
        <f t="shared" si="291"/>
        <v/>
      </c>
    </row>
    <row r="9324" spans="1:8">
      <c r="A9324" s="48" t="str">
        <f>('ANNEXURE B &amp; C'!BG$3)</f>
        <v>442102</v>
      </c>
      <c r="B9324" s="2">
        <v>2240500</v>
      </c>
      <c r="C9324" s="2" t="s">
        <v>122</v>
      </c>
      <c r="D9324" s="20">
        <v>0</v>
      </c>
      <c r="E9324" s="20">
        <v>0</v>
      </c>
      <c r="F9324" s="38">
        <f>('ANNEXURE B &amp; C'!BG$145)</f>
        <v>0</v>
      </c>
      <c r="G9324" s="9" t="str">
        <f t="shared" si="290"/>
        <v/>
      </c>
      <c r="H9324" s="52" t="str">
        <f t="shared" si="291"/>
        <v/>
      </c>
    </row>
    <row r="9325" spans="1:8">
      <c r="A9325" s="48" t="str">
        <f>('ANNEXURE B &amp; C'!BG$3)</f>
        <v>442102</v>
      </c>
      <c r="B9325" s="3">
        <v>2249995</v>
      </c>
      <c r="C9325" s="3" t="s">
        <v>123</v>
      </c>
      <c r="D9325" s="39">
        <v>0</v>
      </c>
      <c r="E9325" s="39">
        <v>0</v>
      </c>
      <c r="F9325" s="39">
        <f>SUM(F9321:F9324)</f>
        <v>0</v>
      </c>
      <c r="G9325" s="9" t="str">
        <f t="shared" si="290"/>
        <v/>
      </c>
      <c r="H9325" s="52" t="str">
        <f t="shared" si="291"/>
        <v/>
      </c>
    </row>
    <row r="9326" spans="1:8">
      <c r="B9326" s="1"/>
      <c r="C9326" s="1"/>
      <c r="D9326" s="31"/>
      <c r="E9326" s="31"/>
      <c r="F9326" s="31"/>
      <c r="G9326" s="9" t="str">
        <f t="shared" si="290"/>
        <v/>
      </c>
      <c r="H9326" s="52" t="str">
        <f t="shared" si="291"/>
        <v/>
      </c>
    </row>
    <row r="9327" spans="1:8">
      <c r="A9327" s="48" t="str">
        <f>('ANNEXURE B &amp; C'!BG$3)</f>
        <v>442102</v>
      </c>
      <c r="B9327" s="1">
        <v>2260000</v>
      </c>
      <c r="C9327" s="1" t="s">
        <v>124</v>
      </c>
      <c r="D9327" s="31"/>
      <c r="E9327" s="31"/>
      <c r="F9327" s="31"/>
      <c r="G9327" s="9" t="str">
        <f t="shared" si="290"/>
        <v/>
      </c>
      <c r="H9327" s="52" t="str">
        <f t="shared" si="291"/>
        <v/>
      </c>
    </row>
    <row r="9328" spans="1:8">
      <c r="A9328" s="48" t="str">
        <f>('ANNEXURE B &amp; C'!BG$3)</f>
        <v>442102</v>
      </c>
      <c r="B9328" s="2">
        <v>2260806</v>
      </c>
      <c r="C9328" s="2" t="s">
        <v>125</v>
      </c>
      <c r="D9328" s="20">
        <v>0</v>
      </c>
      <c r="E9328" s="20">
        <v>0</v>
      </c>
      <c r="F9328" s="38">
        <f>('ANNEXURE B &amp; C'!BG$149)</f>
        <v>0</v>
      </c>
      <c r="G9328" s="9" t="str">
        <f t="shared" si="290"/>
        <v/>
      </c>
      <c r="H9328" s="52" t="str">
        <f t="shared" si="291"/>
        <v/>
      </c>
    </row>
    <row r="9329" spans="1:8">
      <c r="A9329" s="48" t="str">
        <f>('ANNEXURE B &amp; C'!BG$3)</f>
        <v>442102</v>
      </c>
      <c r="B9329" s="2">
        <v>2260808</v>
      </c>
      <c r="C9329" s="2" t="s">
        <v>126</v>
      </c>
      <c r="D9329" s="20">
        <v>0</v>
      </c>
      <c r="E9329" s="20">
        <v>0</v>
      </c>
      <c r="F9329" s="38">
        <f>('ANNEXURE B &amp; C'!BG$150)</f>
        <v>0</v>
      </c>
      <c r="G9329" s="9" t="str">
        <f t="shared" si="290"/>
        <v/>
      </c>
      <c r="H9329" s="52" t="str">
        <f t="shared" si="291"/>
        <v/>
      </c>
    </row>
    <row r="9330" spans="1:8">
      <c r="A9330" s="48" t="str">
        <f>('ANNEXURE B &amp; C'!BG$3)</f>
        <v>442102</v>
      </c>
      <c r="B9330" s="2">
        <v>2260810</v>
      </c>
      <c r="C9330" s="2" t="s">
        <v>127</v>
      </c>
      <c r="D9330" s="20">
        <v>0</v>
      </c>
      <c r="E9330" s="20">
        <v>0</v>
      </c>
      <c r="F9330" s="38">
        <f>('ANNEXURE B &amp; C'!BG$151)</f>
        <v>0</v>
      </c>
      <c r="G9330" s="9" t="str">
        <f t="shared" si="290"/>
        <v/>
      </c>
      <c r="H9330" s="52" t="str">
        <f t="shared" si="291"/>
        <v/>
      </c>
    </row>
    <row r="9331" spans="1:8">
      <c r="A9331" s="48" t="str">
        <f>('ANNEXURE B &amp; C'!BG$3)</f>
        <v>442102</v>
      </c>
      <c r="B9331" s="3">
        <v>2269995</v>
      </c>
      <c r="C9331" s="3" t="s">
        <v>128</v>
      </c>
      <c r="D9331" s="39">
        <v>0</v>
      </c>
      <c r="E9331" s="39">
        <v>0</v>
      </c>
      <c r="F9331" s="39">
        <f>SUM(F9328:F9330)</f>
        <v>0</v>
      </c>
      <c r="G9331" s="9" t="str">
        <f t="shared" si="290"/>
        <v/>
      </c>
      <c r="H9331" s="52" t="str">
        <f t="shared" si="291"/>
        <v/>
      </c>
    </row>
    <row r="9332" spans="1:8">
      <c r="B9332" s="1"/>
      <c r="C9332" s="1"/>
      <c r="D9332" s="31"/>
      <c r="E9332" s="31"/>
      <c r="F9332" s="31"/>
      <c r="G9332" s="9" t="str">
        <f t="shared" si="290"/>
        <v/>
      </c>
      <c r="H9332" s="52" t="str">
        <f t="shared" si="291"/>
        <v/>
      </c>
    </row>
    <row r="9333" spans="1:8">
      <c r="A9333" s="48" t="str">
        <f>('ANNEXURE B &amp; C'!BG$3)</f>
        <v>442102</v>
      </c>
      <c r="B9333" s="1">
        <v>2270000</v>
      </c>
      <c r="C9333" s="1" t="s">
        <v>129</v>
      </c>
      <c r="D9333" s="31"/>
      <c r="E9333" s="31"/>
      <c r="F9333" s="31"/>
      <c r="G9333" s="9" t="str">
        <f t="shared" si="290"/>
        <v/>
      </c>
      <c r="H9333" s="52" t="str">
        <f t="shared" si="291"/>
        <v/>
      </c>
    </row>
    <row r="9334" spans="1:8">
      <c r="A9334" s="48" t="str">
        <f>('ANNEXURE B &amp; C'!BG$3)</f>
        <v>442102</v>
      </c>
      <c r="B9334" s="2">
        <v>2271701</v>
      </c>
      <c r="C9334" s="2" t="s">
        <v>130</v>
      </c>
      <c r="D9334" s="20">
        <v>0</v>
      </c>
      <c r="E9334" s="20">
        <v>0</v>
      </c>
      <c r="F9334" s="38">
        <f>('ANNEXURE B &amp; C'!BG$155)</f>
        <v>0</v>
      </c>
      <c r="G9334" s="9" t="str">
        <f t="shared" si="290"/>
        <v/>
      </c>
      <c r="H9334" s="52" t="str">
        <f t="shared" si="291"/>
        <v/>
      </c>
    </row>
    <row r="9335" spans="1:8">
      <c r="A9335" s="48" t="str">
        <f>('ANNEXURE B &amp; C'!BG$3)</f>
        <v>442102</v>
      </c>
      <c r="B9335" s="2">
        <v>2271702</v>
      </c>
      <c r="C9335" s="2" t="s">
        <v>131</v>
      </c>
      <c r="D9335" s="20">
        <v>0</v>
      </c>
      <c r="E9335" s="20">
        <v>0</v>
      </c>
      <c r="F9335" s="38">
        <f>('ANNEXURE B &amp; C'!BG$156)</f>
        <v>0</v>
      </c>
      <c r="G9335" s="9" t="str">
        <f t="shared" si="290"/>
        <v/>
      </c>
      <c r="H9335" s="52" t="str">
        <f t="shared" si="291"/>
        <v/>
      </c>
    </row>
    <row r="9336" spans="1:8">
      <c r="A9336" s="48" t="str">
        <f>('ANNEXURE B &amp; C'!BG$3)</f>
        <v>442102</v>
      </c>
      <c r="B9336" s="2">
        <v>2271703</v>
      </c>
      <c r="C9336" s="2" t="s">
        <v>132</v>
      </c>
      <c r="D9336" s="20">
        <v>0</v>
      </c>
      <c r="E9336" s="20">
        <v>0</v>
      </c>
      <c r="F9336" s="38">
        <f>('ANNEXURE B &amp; C'!BG$157)</f>
        <v>0</v>
      </c>
      <c r="G9336" s="9" t="str">
        <f t="shared" si="290"/>
        <v/>
      </c>
      <c r="H9336" s="52" t="str">
        <f t="shared" si="291"/>
        <v/>
      </c>
    </row>
    <row r="9337" spans="1:8">
      <c r="A9337" s="48" t="str">
        <f>('ANNEXURE B &amp; C'!BG$3)</f>
        <v>442102</v>
      </c>
      <c r="B9337" s="2">
        <v>2271704</v>
      </c>
      <c r="C9337" s="2" t="s">
        <v>133</v>
      </c>
      <c r="D9337" s="20">
        <v>0</v>
      </c>
      <c r="E9337" s="20">
        <v>0</v>
      </c>
      <c r="F9337" s="38">
        <f>('ANNEXURE B &amp; C'!BG$158)</f>
        <v>0</v>
      </c>
      <c r="G9337" s="9" t="str">
        <f t="shared" si="290"/>
        <v/>
      </c>
      <c r="H9337" s="52" t="str">
        <f t="shared" si="291"/>
        <v/>
      </c>
    </row>
    <row r="9338" spans="1:8">
      <c r="A9338" s="48" t="str">
        <f>('ANNEXURE B &amp; C'!BG$3)</f>
        <v>442102</v>
      </c>
      <c r="B9338" s="3">
        <v>2279995</v>
      </c>
      <c r="C9338" s="3" t="s">
        <v>134</v>
      </c>
      <c r="D9338" s="35">
        <v>0</v>
      </c>
      <c r="E9338" s="35">
        <v>0</v>
      </c>
      <c r="F9338" s="35">
        <f>SUM(F9334:F9337)</f>
        <v>0</v>
      </c>
      <c r="G9338" s="9" t="str">
        <f t="shared" si="290"/>
        <v/>
      </c>
      <c r="H9338" s="52" t="str">
        <f t="shared" si="291"/>
        <v/>
      </c>
    </row>
    <row r="9339" spans="1:8">
      <c r="B9339" s="1"/>
      <c r="C9339" s="1"/>
      <c r="D9339" s="31"/>
      <c r="E9339" s="31"/>
      <c r="F9339" s="31"/>
      <c r="G9339" s="9" t="str">
        <f t="shared" si="290"/>
        <v/>
      </c>
      <c r="H9339" s="52" t="str">
        <f t="shared" si="291"/>
        <v/>
      </c>
    </row>
    <row r="9340" spans="1:8">
      <c r="A9340" s="48" t="str">
        <f>('ANNEXURE B &amp; C'!BG$3)</f>
        <v>442102</v>
      </c>
      <c r="B9340" s="1">
        <v>2280000</v>
      </c>
      <c r="C9340" s="1" t="s">
        <v>135</v>
      </c>
      <c r="D9340" s="31"/>
      <c r="E9340" s="31"/>
      <c r="F9340" s="31"/>
      <c r="G9340" s="9" t="str">
        <f t="shared" si="290"/>
        <v/>
      </c>
      <c r="H9340" s="52" t="str">
        <f t="shared" si="291"/>
        <v/>
      </c>
    </row>
    <row r="9341" spans="1:8">
      <c r="A9341" s="48" t="str">
        <f>('ANNEXURE B &amp; C'!BG$3)</f>
        <v>442102</v>
      </c>
      <c r="B9341" s="2">
        <v>2280001</v>
      </c>
      <c r="C9341" s="2" t="s">
        <v>136</v>
      </c>
      <c r="D9341" s="20">
        <v>0</v>
      </c>
      <c r="E9341" s="20">
        <v>0</v>
      </c>
      <c r="F9341" s="38">
        <f>('ANNEXURE B &amp; C'!BG$162)</f>
        <v>0</v>
      </c>
      <c r="G9341" s="9" t="str">
        <f t="shared" si="290"/>
        <v/>
      </c>
      <c r="H9341" s="52" t="str">
        <f t="shared" si="291"/>
        <v/>
      </c>
    </row>
    <row r="9342" spans="1:8">
      <c r="A9342" s="48" t="str">
        <f>('ANNEXURE B &amp; C'!BG$3)</f>
        <v>442102</v>
      </c>
      <c r="B9342" s="2">
        <v>2280002</v>
      </c>
      <c r="C9342" s="2" t="s">
        <v>137</v>
      </c>
      <c r="D9342" s="20">
        <v>0</v>
      </c>
      <c r="E9342" s="20">
        <v>0</v>
      </c>
      <c r="F9342" s="38">
        <f>('ANNEXURE B &amp; C'!BG$163)</f>
        <v>0</v>
      </c>
      <c r="G9342" s="9" t="str">
        <f t="shared" si="290"/>
        <v/>
      </c>
      <c r="H9342" s="52" t="str">
        <f t="shared" si="291"/>
        <v/>
      </c>
    </row>
    <row r="9343" spans="1:8">
      <c r="A9343" s="48" t="str">
        <f>('ANNEXURE B &amp; C'!BG$3)</f>
        <v>442102</v>
      </c>
      <c r="B9343" s="3">
        <v>2289995</v>
      </c>
      <c r="C9343" s="3" t="s">
        <v>138</v>
      </c>
      <c r="D9343" s="39">
        <v>0</v>
      </c>
      <c r="E9343" s="39">
        <v>0</v>
      </c>
      <c r="F9343" s="39">
        <f>SUM(F9341:F9342)</f>
        <v>0</v>
      </c>
      <c r="G9343" s="9" t="str">
        <f t="shared" si="290"/>
        <v/>
      </c>
      <c r="H9343" s="52" t="str">
        <f t="shared" si="291"/>
        <v/>
      </c>
    </row>
    <row r="9344" spans="1:8">
      <c r="B9344" s="1"/>
      <c r="C9344" s="1"/>
      <c r="D9344" s="31"/>
      <c r="E9344" s="31"/>
      <c r="F9344" s="31"/>
      <c r="G9344" s="9" t="str">
        <f t="shared" si="290"/>
        <v/>
      </c>
      <c r="H9344" s="52" t="str">
        <f t="shared" si="291"/>
        <v/>
      </c>
    </row>
    <row r="9345" spans="1:8">
      <c r="A9345" s="48" t="str">
        <f>('ANNEXURE B &amp; C'!BG$3)</f>
        <v>442102</v>
      </c>
      <c r="B9345" s="1">
        <v>2300000</v>
      </c>
      <c r="C9345" s="1" t="s">
        <v>139</v>
      </c>
      <c r="D9345" s="31"/>
      <c r="E9345" s="31"/>
      <c r="F9345" s="31"/>
      <c r="G9345" s="9" t="str">
        <f t="shared" si="290"/>
        <v/>
      </c>
      <c r="H9345" s="52" t="str">
        <f t="shared" si="291"/>
        <v/>
      </c>
    </row>
    <row r="9346" spans="1:8">
      <c r="A9346" s="48" t="str">
        <f>('ANNEXURE B &amp; C'!BG$3)</f>
        <v>442102</v>
      </c>
      <c r="B9346" s="2">
        <v>2300001</v>
      </c>
      <c r="C9346" s="2" t="s">
        <v>140</v>
      </c>
      <c r="D9346" s="20">
        <v>0</v>
      </c>
      <c r="E9346" s="20">
        <v>0</v>
      </c>
      <c r="F9346" s="38">
        <f>('ANNEXURE B &amp; C'!BG$167)</f>
        <v>0</v>
      </c>
      <c r="G9346" s="9" t="str">
        <f t="shared" si="290"/>
        <v/>
      </c>
      <c r="H9346" s="52" t="str">
        <f t="shared" si="291"/>
        <v/>
      </c>
    </row>
    <row r="9347" spans="1:8">
      <c r="A9347" s="48" t="str">
        <f>('ANNEXURE B &amp; C'!BG$3)</f>
        <v>442102</v>
      </c>
      <c r="B9347" s="2">
        <v>2300002</v>
      </c>
      <c r="C9347" s="2" t="s">
        <v>141</v>
      </c>
      <c r="D9347" s="20">
        <v>0</v>
      </c>
      <c r="E9347" s="20">
        <v>0</v>
      </c>
      <c r="F9347" s="38">
        <f>('ANNEXURE B &amp; C'!BG$168)</f>
        <v>0</v>
      </c>
      <c r="G9347" s="9" t="str">
        <f t="shared" si="290"/>
        <v/>
      </c>
      <c r="H9347" s="52" t="str">
        <f t="shared" si="291"/>
        <v/>
      </c>
    </row>
    <row r="9348" spans="1:8">
      <c r="A9348" s="48" t="str">
        <f>('ANNEXURE B &amp; C'!BG$3)</f>
        <v>442102</v>
      </c>
      <c r="B9348" s="2">
        <v>2300003</v>
      </c>
      <c r="C9348" s="2" t="s">
        <v>142</v>
      </c>
      <c r="D9348" s="20">
        <v>0</v>
      </c>
      <c r="E9348" s="20">
        <v>0</v>
      </c>
      <c r="F9348" s="38">
        <f>('ANNEXURE B &amp; C'!BG$169)</f>
        <v>0</v>
      </c>
      <c r="G9348" s="9" t="str">
        <f t="shared" si="290"/>
        <v/>
      </c>
      <c r="H9348" s="52" t="str">
        <f t="shared" si="291"/>
        <v/>
      </c>
    </row>
    <row r="9349" spans="1:8">
      <c r="A9349" s="48" t="str">
        <f>('ANNEXURE B &amp; C'!BG$3)</f>
        <v>442102</v>
      </c>
      <c r="B9349" s="2">
        <v>2300204</v>
      </c>
      <c r="C9349" s="2" t="s">
        <v>143</v>
      </c>
      <c r="D9349" s="20">
        <v>0</v>
      </c>
      <c r="E9349" s="20">
        <v>0</v>
      </c>
      <c r="F9349" s="38">
        <f>('ANNEXURE B &amp; C'!BG$170)</f>
        <v>0</v>
      </c>
      <c r="G9349" s="9" t="str">
        <f t="shared" si="290"/>
        <v/>
      </c>
      <c r="H9349" s="52" t="str">
        <f t="shared" si="291"/>
        <v/>
      </c>
    </row>
    <row r="9350" spans="1:8">
      <c r="A9350" s="48" t="str">
        <f>('ANNEXURE B &amp; C'!BG$3)</f>
        <v>442102</v>
      </c>
      <c r="B9350" s="2">
        <v>2300800</v>
      </c>
      <c r="C9350" s="2" t="s">
        <v>144</v>
      </c>
      <c r="D9350" s="20">
        <v>-839376</v>
      </c>
      <c r="E9350" s="20">
        <v>-648804.49</v>
      </c>
      <c r="F9350" s="38">
        <f>('ANNEXURE B &amp; C'!BG$171)</f>
        <v>-1274090</v>
      </c>
      <c r="G9350" s="9" t="str">
        <f t="shared" si="290"/>
        <v/>
      </c>
      <c r="H9350" s="52" t="str">
        <f t="shared" si="291"/>
        <v/>
      </c>
    </row>
    <row r="9351" spans="1:8">
      <c r="A9351" s="48" t="str">
        <f>('ANNEXURE B &amp; C'!BG$3)</f>
        <v>442102</v>
      </c>
      <c r="B9351" s="2">
        <v>2300801</v>
      </c>
      <c r="C9351" s="2" t="s">
        <v>145</v>
      </c>
      <c r="D9351" s="20">
        <v>0</v>
      </c>
      <c r="E9351" s="20">
        <v>0</v>
      </c>
      <c r="F9351" s="38">
        <f>('ANNEXURE B &amp; C'!BG$172)</f>
        <v>0</v>
      </c>
      <c r="G9351" s="9" t="str">
        <f t="shared" si="290"/>
        <v/>
      </c>
      <c r="H9351" s="52" t="str">
        <f t="shared" si="291"/>
        <v/>
      </c>
    </row>
    <row r="9352" spans="1:8">
      <c r="A9352" s="48" t="str">
        <f>('ANNEXURE B &amp; C'!BG$3)</f>
        <v>442102</v>
      </c>
      <c r="B9352" s="2">
        <v>2300803</v>
      </c>
      <c r="C9352" s="2" t="s">
        <v>146</v>
      </c>
      <c r="D9352" s="20">
        <v>0</v>
      </c>
      <c r="E9352" s="20">
        <v>0</v>
      </c>
      <c r="F9352" s="38">
        <f>('ANNEXURE B &amp; C'!BG$173)</f>
        <v>0</v>
      </c>
      <c r="G9352" s="9" t="str">
        <f t="shared" si="290"/>
        <v/>
      </c>
      <c r="H9352" s="52" t="str">
        <f t="shared" si="291"/>
        <v/>
      </c>
    </row>
    <row r="9353" spans="1:8">
      <c r="A9353" s="48" t="str">
        <f>('ANNEXURE B &amp; C'!BG$3)</f>
        <v>442102</v>
      </c>
      <c r="B9353" s="2">
        <v>2301503</v>
      </c>
      <c r="C9353" s="2" t="s">
        <v>147</v>
      </c>
      <c r="D9353" s="20">
        <v>0</v>
      </c>
      <c r="E9353" s="20">
        <v>0</v>
      </c>
      <c r="F9353" s="38">
        <f>('ANNEXURE B &amp; C'!BG$174)</f>
        <v>0</v>
      </c>
      <c r="G9353" s="9" t="str">
        <f t="shared" si="290"/>
        <v/>
      </c>
      <c r="H9353" s="52" t="str">
        <f t="shared" si="291"/>
        <v/>
      </c>
    </row>
    <row r="9354" spans="1:8">
      <c r="A9354" s="48" t="str">
        <f>('ANNEXURE B &amp; C'!BG$3)</f>
        <v>442102</v>
      </c>
      <c r="B9354" s="2">
        <v>2301802</v>
      </c>
      <c r="C9354" s="2" t="s">
        <v>148</v>
      </c>
      <c r="D9354" s="20">
        <v>0</v>
      </c>
      <c r="E9354" s="20">
        <v>0</v>
      </c>
      <c r="F9354" s="38">
        <f>('ANNEXURE B &amp; C'!BG$175)</f>
        <v>0</v>
      </c>
      <c r="G9354" s="9" t="str">
        <f t="shared" ref="G9354:G9417" si="292">IF(E9354&lt;0.01,"",IF(E9354&gt;F9354,"BUDGET ERROR - INSUFICIENT",""))</f>
        <v/>
      </c>
      <c r="H9354" s="52" t="str">
        <f t="shared" ref="H9354:H9417" si="293">IF(F9354&lt;0.1,"",IF(D9354=0,"NO ORIGINAL BUDGET",(F9354-D9354)/D9354))</f>
        <v/>
      </c>
    </row>
    <row r="9355" spans="1:8">
      <c r="A9355" s="48" t="str">
        <f>('ANNEXURE B &amp; C'!BG$3)</f>
        <v>442102</v>
      </c>
      <c r="B9355" s="2">
        <v>2301803</v>
      </c>
      <c r="C9355" s="2" t="s">
        <v>149</v>
      </c>
      <c r="D9355" s="20">
        <v>0</v>
      </c>
      <c r="E9355" s="20">
        <v>0</v>
      </c>
      <c r="F9355" s="38">
        <f>('ANNEXURE B &amp; C'!BG$176)</f>
        <v>0</v>
      </c>
      <c r="G9355" s="9" t="str">
        <f t="shared" si="292"/>
        <v/>
      </c>
      <c r="H9355" s="52" t="str">
        <f t="shared" si="293"/>
        <v/>
      </c>
    </row>
    <row r="9356" spans="1:8">
      <c r="A9356" s="48" t="str">
        <f>('ANNEXURE B &amp; C'!BG$3)</f>
        <v>442102</v>
      </c>
      <c r="B9356" s="2">
        <v>2301900</v>
      </c>
      <c r="C9356" s="2" t="s">
        <v>150</v>
      </c>
      <c r="D9356" s="20">
        <v>0</v>
      </c>
      <c r="E9356" s="20">
        <v>0</v>
      </c>
      <c r="F9356" s="38">
        <f>('ANNEXURE B &amp; C'!BG$177)</f>
        <v>0</v>
      </c>
      <c r="G9356" s="9" t="str">
        <f t="shared" si="292"/>
        <v/>
      </c>
      <c r="H9356" s="52" t="str">
        <f t="shared" si="293"/>
        <v/>
      </c>
    </row>
    <row r="9357" spans="1:8">
      <c r="A9357" s="48" t="str">
        <f>('ANNEXURE B &amp; C'!BG$3)</f>
        <v>442102</v>
      </c>
      <c r="B9357" s="2">
        <v>2301901</v>
      </c>
      <c r="C9357" s="2" t="s">
        <v>151</v>
      </c>
      <c r="D9357" s="20">
        <v>0</v>
      </c>
      <c r="E9357" s="20">
        <v>0</v>
      </c>
      <c r="F9357" s="38">
        <f>('ANNEXURE B &amp; C'!BG$178)</f>
        <v>0</v>
      </c>
      <c r="G9357" s="9" t="str">
        <f t="shared" si="292"/>
        <v/>
      </c>
      <c r="H9357" s="52" t="str">
        <f t="shared" si="293"/>
        <v/>
      </c>
    </row>
    <row r="9358" spans="1:8">
      <c r="A9358" s="48" t="str">
        <f>('ANNEXURE B &amp; C'!BG$3)</f>
        <v>442102</v>
      </c>
      <c r="B9358" s="3">
        <v>2309995</v>
      </c>
      <c r="C9358" s="3" t="s">
        <v>152</v>
      </c>
      <c r="D9358" s="39">
        <v>-839376</v>
      </c>
      <c r="E9358" s="39">
        <v>-648804.49</v>
      </c>
      <c r="F9358" s="39">
        <f>SUM(F9346:F9357)</f>
        <v>-1274090</v>
      </c>
      <c r="G9358" s="9" t="str">
        <f t="shared" si="292"/>
        <v/>
      </c>
      <c r="H9358" s="52" t="str">
        <f t="shared" si="293"/>
        <v/>
      </c>
    </row>
    <row r="9359" spans="1:8">
      <c r="B9359" s="1"/>
      <c r="C9359" s="1"/>
      <c r="D9359" s="31"/>
      <c r="E9359" s="31"/>
      <c r="F9359" s="31"/>
      <c r="G9359" s="9" t="str">
        <f t="shared" si="292"/>
        <v/>
      </c>
      <c r="H9359" s="52" t="str">
        <f t="shared" si="293"/>
        <v/>
      </c>
    </row>
    <row r="9360" spans="1:8" ht="15.75" thickBot="1">
      <c r="A9360" s="48" t="str">
        <f>('ANNEXURE B &amp; C'!BG$3)</f>
        <v>442102</v>
      </c>
      <c r="B9360" s="4">
        <v>2359997</v>
      </c>
      <c r="C9360" s="4" t="s">
        <v>153</v>
      </c>
      <c r="D9360" s="40">
        <v>-839376</v>
      </c>
      <c r="E9360" s="40">
        <v>-648804.49</v>
      </c>
      <c r="F9360" s="40">
        <f>SUM(F9358+F9343+F9338+F9331+F9325+F9318)</f>
        <v>-1274090</v>
      </c>
      <c r="G9360" s="9" t="str">
        <f t="shared" si="292"/>
        <v/>
      </c>
      <c r="H9360" s="52" t="str">
        <f t="shared" si="293"/>
        <v/>
      </c>
    </row>
    <row r="9361" spans="1:8" ht="15.75" thickTop="1">
      <c r="B9361" s="1"/>
      <c r="C9361" s="1"/>
      <c r="D9361" s="31"/>
      <c r="E9361" s="31"/>
      <c r="F9361" s="31"/>
      <c r="G9361" s="9" t="str">
        <f t="shared" si="292"/>
        <v/>
      </c>
      <c r="H9361" s="52" t="str">
        <f t="shared" si="293"/>
        <v/>
      </c>
    </row>
    <row r="9362" spans="1:8" ht="15.75" thickBot="1">
      <c r="A9362" s="48" t="str">
        <f>('ANNEXURE B &amp; C'!BG$3)</f>
        <v>442102</v>
      </c>
      <c r="B9362" s="5">
        <v>2379995</v>
      </c>
      <c r="C9362" s="5" t="s">
        <v>154</v>
      </c>
      <c r="D9362" s="41">
        <v>-839376</v>
      </c>
      <c r="E9362" s="41">
        <v>-648804.49</v>
      </c>
      <c r="F9362" s="41">
        <f>SUM(F9360)</f>
        <v>-1274090</v>
      </c>
      <c r="G9362" s="9" t="str">
        <f t="shared" si="292"/>
        <v/>
      </c>
      <c r="H9362" s="52" t="str">
        <f t="shared" si="293"/>
        <v/>
      </c>
    </row>
    <row r="9363" spans="1:8">
      <c r="B9363" s="1"/>
      <c r="C9363" s="1"/>
      <c r="D9363" s="31"/>
      <c r="E9363" s="31"/>
      <c r="F9363" s="31"/>
      <c r="G9363" s="9" t="str">
        <f t="shared" si="292"/>
        <v/>
      </c>
      <c r="H9363" s="52" t="str">
        <f t="shared" si="293"/>
        <v/>
      </c>
    </row>
    <row r="9364" spans="1:8" ht="15.75" thickBot="1">
      <c r="A9364" s="48" t="str">
        <f>('ANNEXURE B &amp; C'!BG$3)</f>
        <v>442102</v>
      </c>
      <c r="B9364" s="5">
        <v>2459998</v>
      </c>
      <c r="C9364" s="5" t="s">
        <v>155</v>
      </c>
      <c r="D9364" s="41">
        <v>-839376</v>
      </c>
      <c r="E9364" s="41">
        <v>-648804.49</v>
      </c>
      <c r="F9364" s="41">
        <f>SUM(F9362)</f>
        <v>-1274090</v>
      </c>
      <c r="G9364" s="9" t="str">
        <f t="shared" si="292"/>
        <v/>
      </c>
      <c r="H9364" s="52" t="str">
        <f t="shared" si="293"/>
        <v/>
      </c>
    </row>
    <row r="9365" spans="1:8">
      <c r="B9365" s="1"/>
      <c r="C9365" s="1"/>
      <c r="D9365" s="31"/>
      <c r="E9365" s="31"/>
      <c r="F9365" s="31"/>
      <c r="G9365" s="9" t="str">
        <f t="shared" si="292"/>
        <v/>
      </c>
      <c r="H9365" s="52" t="str">
        <f t="shared" si="293"/>
        <v/>
      </c>
    </row>
    <row r="9366" spans="1:8">
      <c r="A9366" s="48" t="str">
        <f>('ANNEXURE B &amp; C'!BG$3)</f>
        <v>442102</v>
      </c>
      <c r="B9366" s="1">
        <v>3010000</v>
      </c>
      <c r="C9366" s="1" t="s">
        <v>156</v>
      </c>
      <c r="D9366" s="31"/>
      <c r="E9366" s="31"/>
      <c r="F9366" s="31"/>
      <c r="G9366" s="9" t="str">
        <f t="shared" si="292"/>
        <v/>
      </c>
      <c r="H9366" s="52" t="str">
        <f t="shared" si="293"/>
        <v/>
      </c>
    </row>
    <row r="9367" spans="1:8">
      <c r="A9367" s="48" t="str">
        <f>('ANNEXURE B &amp; C'!BG$3)</f>
        <v>442102</v>
      </c>
      <c r="B9367" s="2">
        <v>3010001</v>
      </c>
      <c r="C9367" s="2" t="s">
        <v>112</v>
      </c>
      <c r="D9367" s="38">
        <v>839376</v>
      </c>
      <c r="E9367" s="38">
        <v>653502.42000000016</v>
      </c>
      <c r="F9367" s="38">
        <f>('ANNEXURE B &amp; C'!BG$188)</f>
        <v>1274090</v>
      </c>
      <c r="G9367" s="9" t="str">
        <f t="shared" si="292"/>
        <v/>
      </c>
      <c r="H9367" s="52">
        <f t="shared" si="293"/>
        <v>0.51790139341606145</v>
      </c>
    </row>
    <row r="9368" spans="1:8">
      <c r="A9368" s="48" t="str">
        <f>('ANNEXURE B &amp; C'!BG$3)</f>
        <v>442102</v>
      </c>
      <c r="B9368" s="2">
        <v>3010002</v>
      </c>
      <c r="C9368" s="2" t="s">
        <v>155</v>
      </c>
      <c r="D9368" s="38">
        <v>-839376</v>
      </c>
      <c r="E9368" s="38">
        <v>-648804.49</v>
      </c>
      <c r="F9368" s="38">
        <f>('ANNEXURE B &amp; C'!BG$189)</f>
        <v>-1274090</v>
      </c>
      <c r="G9368" s="9" t="str">
        <f t="shared" si="292"/>
        <v/>
      </c>
      <c r="H9368" s="52" t="str">
        <f t="shared" si="293"/>
        <v/>
      </c>
    </row>
    <row r="9369" spans="1:8">
      <c r="A9369" s="48" t="str">
        <f>('ANNEXURE B &amp; C'!BG$3)</f>
        <v>442102</v>
      </c>
      <c r="B9369" s="2"/>
      <c r="C9369" s="1" t="s">
        <v>338</v>
      </c>
      <c r="D9369" s="39"/>
      <c r="E9369" s="39"/>
      <c r="F9369" s="39">
        <f>('ANNEXURE B &amp; C'!BG$190)</f>
        <v>0</v>
      </c>
      <c r="G9369" s="9" t="str">
        <f t="shared" si="292"/>
        <v/>
      </c>
      <c r="H9369" s="52" t="str">
        <f t="shared" si="293"/>
        <v/>
      </c>
    </row>
    <row r="9370" spans="1:8" ht="15.75" thickBot="1">
      <c r="A9370" s="48" t="str">
        <f>('ANNEXURE B &amp; C'!BG$3)</f>
        <v>442102</v>
      </c>
      <c r="B9370" s="5">
        <v>3019995</v>
      </c>
      <c r="C9370" s="5" t="s">
        <v>339</v>
      </c>
      <c r="D9370" s="37">
        <v>0</v>
      </c>
      <c r="E9370" s="37">
        <v>4697.9300000001676</v>
      </c>
      <c r="F9370" s="37">
        <f>('ANNEXURE B &amp; C'!BG$191)</f>
        <v>0</v>
      </c>
      <c r="H9370" s="52" t="str">
        <f t="shared" si="293"/>
        <v/>
      </c>
    </row>
    <row r="9371" spans="1:8">
      <c r="B9371" s="1"/>
      <c r="C9371" s="1"/>
      <c r="D9371" s="31"/>
      <c r="E9371" s="31"/>
      <c r="F9371" s="31"/>
      <c r="G9371" s="9" t="str">
        <f t="shared" si="292"/>
        <v/>
      </c>
      <c r="H9371" s="52" t="str">
        <f t="shared" si="293"/>
        <v/>
      </c>
    </row>
    <row r="9372" spans="1:8">
      <c r="A9372" s="48" t="str">
        <f>('ANNEXURE B &amp; C'!BG$3)</f>
        <v>442102</v>
      </c>
      <c r="B9372" s="1">
        <v>4030000</v>
      </c>
      <c r="C9372" s="1" t="s">
        <v>157</v>
      </c>
      <c r="D9372" s="31"/>
      <c r="E9372" s="31"/>
      <c r="F9372" s="31"/>
      <c r="G9372" s="9" t="str">
        <f t="shared" si="292"/>
        <v/>
      </c>
      <c r="H9372" s="52" t="str">
        <f t="shared" si="293"/>
        <v/>
      </c>
    </row>
    <row r="9373" spans="1:8">
      <c r="A9373" s="48" t="str">
        <f>('ANNEXURE B &amp; C'!BG$3)</f>
        <v>442102</v>
      </c>
      <c r="B9373" s="2">
        <v>4030001</v>
      </c>
      <c r="C9373" s="2" t="s">
        <v>158</v>
      </c>
      <c r="D9373" s="20">
        <v>0</v>
      </c>
      <c r="E9373" s="20">
        <v>0</v>
      </c>
      <c r="F9373" s="38">
        <f>('ANNEXURE B &amp; C'!BG$194)</f>
        <v>0</v>
      </c>
      <c r="G9373" s="9" t="str">
        <f t="shared" si="292"/>
        <v/>
      </c>
      <c r="H9373" s="52" t="str">
        <f t="shared" si="293"/>
        <v/>
      </c>
    </row>
    <row r="9374" spans="1:8">
      <c r="A9374" s="48" t="str">
        <f>('ANNEXURE B &amp; C'!BG$3)</f>
        <v>442102</v>
      </c>
      <c r="B9374" s="2">
        <v>4030002</v>
      </c>
      <c r="C9374" s="2" t="s">
        <v>159</v>
      </c>
      <c r="D9374" s="20">
        <v>0</v>
      </c>
      <c r="E9374" s="20">
        <v>0</v>
      </c>
      <c r="F9374" s="38">
        <f>('ANNEXURE B &amp; C'!BG$195)</f>
        <v>0</v>
      </c>
      <c r="G9374" s="9" t="str">
        <f t="shared" si="292"/>
        <v/>
      </c>
      <c r="H9374" s="52" t="str">
        <f t="shared" si="293"/>
        <v/>
      </c>
    </row>
    <row r="9375" spans="1:8">
      <c r="A9375" s="48" t="str">
        <f>('ANNEXURE B &amp; C'!BG$3)</f>
        <v>442102</v>
      </c>
      <c r="B9375" s="2">
        <v>4030003</v>
      </c>
      <c r="C9375" s="2" t="s">
        <v>160</v>
      </c>
      <c r="D9375" s="20">
        <v>0</v>
      </c>
      <c r="E9375" s="20">
        <v>0</v>
      </c>
      <c r="F9375" s="38">
        <f>('ANNEXURE B &amp; C'!BG$196)</f>
        <v>0</v>
      </c>
      <c r="G9375" s="9" t="str">
        <f t="shared" si="292"/>
        <v/>
      </c>
      <c r="H9375" s="52" t="str">
        <f t="shared" si="293"/>
        <v/>
      </c>
    </row>
    <row r="9376" spans="1:8">
      <c r="A9376" s="48" t="str">
        <f>('ANNEXURE B &amp; C'!BG$3)</f>
        <v>442102</v>
      </c>
      <c r="B9376" s="2">
        <v>4030004</v>
      </c>
      <c r="C9376" s="2" t="s">
        <v>161</v>
      </c>
      <c r="D9376" s="20">
        <v>0</v>
      </c>
      <c r="E9376" s="20">
        <v>0</v>
      </c>
      <c r="F9376" s="38">
        <f>('ANNEXURE B &amp; C'!BG$197)</f>
        <v>0</v>
      </c>
      <c r="G9376" s="9" t="str">
        <f t="shared" si="292"/>
        <v/>
      </c>
      <c r="H9376" s="52" t="str">
        <f t="shared" si="293"/>
        <v/>
      </c>
    </row>
    <row r="9377" spans="1:8">
      <c r="A9377" s="48" t="str">
        <f>('ANNEXURE B &amp; C'!BG$3)</f>
        <v>442102</v>
      </c>
      <c r="B9377" s="2">
        <v>4030005</v>
      </c>
      <c r="C9377" s="2" t="s">
        <v>162</v>
      </c>
      <c r="D9377" s="20">
        <v>0</v>
      </c>
      <c r="E9377" s="20">
        <v>0</v>
      </c>
      <c r="F9377" s="38">
        <f>('ANNEXURE B &amp; C'!BG$198)</f>
        <v>0</v>
      </c>
      <c r="G9377" s="9" t="str">
        <f t="shared" si="292"/>
        <v/>
      </c>
      <c r="H9377" s="52" t="str">
        <f t="shared" si="293"/>
        <v/>
      </c>
    </row>
    <row r="9378" spans="1:8" ht="15.75" thickBot="1">
      <c r="A9378" s="48" t="str">
        <f>('ANNEXURE B &amp; C'!BG$3)</f>
        <v>442102</v>
      </c>
      <c r="B9378" s="3">
        <v>4039995</v>
      </c>
      <c r="C9378" s="3" t="s">
        <v>163</v>
      </c>
      <c r="D9378" s="42">
        <v>0</v>
      </c>
      <c r="E9378" s="36">
        <v>0</v>
      </c>
      <c r="F9378" s="43">
        <f>SUM(F9373:F9377)</f>
        <v>0</v>
      </c>
      <c r="G9378" s="9" t="str">
        <f t="shared" si="292"/>
        <v/>
      </c>
      <c r="H9378" s="52" t="str">
        <f t="shared" si="293"/>
        <v/>
      </c>
    </row>
    <row r="9379" spans="1:8" ht="15.75" thickTop="1">
      <c r="B9379" s="2"/>
      <c r="C9379" s="2"/>
      <c r="D9379" s="32"/>
      <c r="E9379" s="32"/>
      <c r="G9379" s="9" t="str">
        <f t="shared" si="292"/>
        <v/>
      </c>
      <c r="H9379" s="52" t="str">
        <f t="shared" si="293"/>
        <v/>
      </c>
    </row>
    <row r="9380" spans="1:8">
      <c r="A9380" s="48" t="str">
        <f>('ANNEXURE B &amp; C'!BG$3)</f>
        <v>442102</v>
      </c>
      <c r="B9380" s="1">
        <v>4030000</v>
      </c>
      <c r="C9380" s="1" t="s">
        <v>164</v>
      </c>
      <c r="D9380" s="31"/>
      <c r="E9380" s="31"/>
      <c r="F9380" s="31"/>
      <c r="G9380" s="9" t="str">
        <f t="shared" si="292"/>
        <v/>
      </c>
      <c r="H9380" s="52" t="str">
        <f t="shared" si="293"/>
        <v/>
      </c>
    </row>
    <row r="9381" spans="1:8">
      <c r="A9381" s="48" t="str">
        <f>('ANNEXURE B &amp; C'!BG$3)</f>
        <v>442102</v>
      </c>
      <c r="B9381" s="2">
        <v>4031001</v>
      </c>
      <c r="C9381" s="2" t="s">
        <v>158</v>
      </c>
      <c r="D9381" s="20">
        <v>0</v>
      </c>
      <c r="E9381" s="20">
        <v>0</v>
      </c>
      <c r="F9381" s="38">
        <f>('ANNEXURE B &amp; C'!BG$202)</f>
        <v>0</v>
      </c>
      <c r="G9381" s="9" t="str">
        <f t="shared" si="292"/>
        <v/>
      </c>
      <c r="H9381" s="52" t="str">
        <f t="shared" si="293"/>
        <v/>
      </c>
    </row>
    <row r="9382" spans="1:8">
      <c r="A9382" s="48" t="str">
        <f>('ANNEXURE B &amp; C'!BG$3)</f>
        <v>442102</v>
      </c>
      <c r="B9382" s="2">
        <v>4031002</v>
      </c>
      <c r="C9382" s="2" t="s">
        <v>159</v>
      </c>
      <c r="D9382" s="20">
        <v>0</v>
      </c>
      <c r="E9382" s="20">
        <v>0</v>
      </c>
      <c r="F9382" s="38">
        <f>('ANNEXURE B &amp; C'!BG$203)</f>
        <v>0</v>
      </c>
      <c r="G9382" s="9" t="str">
        <f t="shared" si="292"/>
        <v/>
      </c>
      <c r="H9382" s="52" t="str">
        <f t="shared" si="293"/>
        <v/>
      </c>
    </row>
    <row r="9383" spans="1:8">
      <c r="A9383" s="48" t="str">
        <f>('ANNEXURE B &amp; C'!BG$3)</f>
        <v>442102</v>
      </c>
      <c r="B9383" s="2">
        <v>4031003</v>
      </c>
      <c r="C9383" s="2" t="s">
        <v>160</v>
      </c>
      <c r="D9383" s="20">
        <v>0</v>
      </c>
      <c r="E9383" s="20">
        <v>0</v>
      </c>
      <c r="F9383" s="38">
        <f>('ANNEXURE B &amp; C'!BG$204)</f>
        <v>0</v>
      </c>
      <c r="G9383" s="9" t="str">
        <f t="shared" si="292"/>
        <v/>
      </c>
      <c r="H9383" s="52" t="str">
        <f t="shared" si="293"/>
        <v/>
      </c>
    </row>
    <row r="9384" spans="1:8">
      <c r="A9384" s="48" t="str">
        <f>('ANNEXURE B &amp; C'!BG$3)</f>
        <v>442102</v>
      </c>
      <c r="B9384" s="2">
        <v>4031004</v>
      </c>
      <c r="C9384" s="2" t="s">
        <v>161</v>
      </c>
      <c r="D9384" s="20">
        <v>0</v>
      </c>
      <c r="E9384" s="20">
        <v>0</v>
      </c>
      <c r="F9384" s="38">
        <f>('ANNEXURE B &amp; C'!BG$205)</f>
        <v>0</v>
      </c>
      <c r="G9384" s="9" t="str">
        <f t="shared" si="292"/>
        <v/>
      </c>
      <c r="H9384" s="52" t="str">
        <f t="shared" si="293"/>
        <v/>
      </c>
    </row>
    <row r="9385" spans="1:8">
      <c r="A9385" s="48" t="str">
        <f>('ANNEXURE B &amp; C'!BG$3)</f>
        <v>442102</v>
      </c>
      <c r="B9385" s="2">
        <v>4031005</v>
      </c>
      <c r="C9385" s="2" t="s">
        <v>162</v>
      </c>
      <c r="D9385" s="20">
        <v>0</v>
      </c>
      <c r="E9385" s="20">
        <v>0</v>
      </c>
      <c r="F9385" s="38">
        <f>('ANNEXURE B &amp; C'!BG$206)</f>
        <v>0</v>
      </c>
      <c r="G9385" s="9" t="str">
        <f t="shared" si="292"/>
        <v/>
      </c>
      <c r="H9385" s="52" t="str">
        <f t="shared" si="293"/>
        <v/>
      </c>
    </row>
    <row r="9386" spans="1:8">
      <c r="A9386" s="48" t="str">
        <f>('ANNEXURE B &amp; C'!BG$3)</f>
        <v>442102</v>
      </c>
      <c r="B9386" s="3">
        <v>4039995</v>
      </c>
      <c r="C9386" s="3" t="s">
        <v>165</v>
      </c>
      <c r="D9386" s="39">
        <v>0</v>
      </c>
      <c r="E9386" s="39">
        <v>0</v>
      </c>
      <c r="F9386" s="39">
        <f>SUM(F9381:F9385)</f>
        <v>0</v>
      </c>
      <c r="G9386" s="9" t="str">
        <f t="shared" si="292"/>
        <v/>
      </c>
      <c r="H9386" s="52" t="str">
        <f t="shared" si="293"/>
        <v/>
      </c>
    </row>
    <row r="9387" spans="1:8">
      <c r="B9387" s="2"/>
      <c r="C9387" s="2"/>
      <c r="D9387" s="32"/>
      <c r="E9387" s="32"/>
      <c r="G9387" s="9" t="str">
        <f t="shared" si="292"/>
        <v/>
      </c>
      <c r="H9387" s="52" t="str">
        <f t="shared" si="293"/>
        <v/>
      </c>
    </row>
    <row r="9388" spans="1:8" ht="15.75" thickBot="1">
      <c r="A9388" s="48" t="str">
        <f>('ANNEXURE B &amp; C'!BG$3)</f>
        <v>442102</v>
      </c>
      <c r="B9388" s="5">
        <v>4039995</v>
      </c>
      <c r="C9388" s="5" t="s">
        <v>166</v>
      </c>
      <c r="D9388" s="41">
        <v>0</v>
      </c>
      <c r="E9388" s="41">
        <v>0</v>
      </c>
      <c r="F9388" s="41">
        <f>SUM(F9386+F9378)</f>
        <v>0</v>
      </c>
      <c r="G9388" s="9" t="str">
        <f t="shared" si="292"/>
        <v/>
      </c>
      <c r="H9388" s="52" t="str">
        <f t="shared" si="293"/>
        <v/>
      </c>
    </row>
    <row r="9389" spans="1:8">
      <c r="G9389" s="9" t="str">
        <f t="shared" si="292"/>
        <v/>
      </c>
      <c r="H9389" s="52" t="str">
        <f t="shared" si="293"/>
        <v/>
      </c>
    </row>
    <row r="9390" spans="1:8">
      <c r="A9390" s="48" t="str">
        <f>('ANNEXURE B &amp; C'!BH$3)</f>
        <v>450101</v>
      </c>
      <c r="B9390" s="1">
        <v>1000000</v>
      </c>
      <c r="C9390" s="1" t="s">
        <v>0</v>
      </c>
      <c r="D9390" s="31"/>
      <c r="E9390" s="31"/>
      <c r="G9390" s="9" t="str">
        <f t="shared" si="292"/>
        <v/>
      </c>
      <c r="H9390" s="52" t="str">
        <f t="shared" si="293"/>
        <v/>
      </c>
    </row>
    <row r="9391" spans="1:8">
      <c r="B9391" s="1"/>
      <c r="C9391" s="1"/>
      <c r="D9391" s="31"/>
      <c r="E9391" s="31"/>
      <c r="G9391" s="9" t="str">
        <f t="shared" si="292"/>
        <v/>
      </c>
      <c r="H9391" s="52" t="str">
        <f t="shared" si="293"/>
        <v/>
      </c>
    </row>
    <row r="9392" spans="1:8">
      <c r="A9392" s="48" t="str">
        <f>('ANNEXURE B &amp; C'!BH$3)</f>
        <v>450101</v>
      </c>
      <c r="B9392" s="1">
        <v>1020000</v>
      </c>
      <c r="C9392" s="1" t="s">
        <v>2</v>
      </c>
      <c r="D9392" s="31"/>
      <c r="E9392" s="31"/>
      <c r="F9392" s="31"/>
      <c r="G9392" s="9" t="str">
        <f t="shared" si="292"/>
        <v/>
      </c>
      <c r="H9392" s="52" t="str">
        <f t="shared" si="293"/>
        <v/>
      </c>
    </row>
    <row r="9393" spans="1:8">
      <c r="A9393" s="48" t="str">
        <f>('ANNEXURE B &amp; C'!BH$3)</f>
        <v>450101</v>
      </c>
      <c r="B9393" s="2">
        <v>1020001</v>
      </c>
      <c r="C9393" s="2" t="s">
        <v>3</v>
      </c>
      <c r="D9393" s="20">
        <v>0</v>
      </c>
      <c r="E9393" s="20">
        <v>0</v>
      </c>
      <c r="F9393" s="38">
        <f>('ANNEXURE B &amp; C'!BH$10)</f>
        <v>0</v>
      </c>
      <c r="G9393" s="9" t="str">
        <f t="shared" si="292"/>
        <v/>
      </c>
      <c r="H9393" s="52" t="str">
        <f t="shared" si="293"/>
        <v/>
      </c>
    </row>
    <row r="9394" spans="1:8">
      <c r="A9394" s="48" t="str">
        <f>('ANNEXURE B &amp; C'!BH$3)</f>
        <v>450101</v>
      </c>
      <c r="B9394" s="2">
        <v>1020002</v>
      </c>
      <c r="C9394" s="2" t="s">
        <v>4</v>
      </c>
      <c r="D9394" s="20">
        <v>308688</v>
      </c>
      <c r="E9394" s="20">
        <v>157172.79</v>
      </c>
      <c r="F9394" s="38">
        <f>('ANNEXURE B &amp; C'!BH$11)</f>
        <v>312201</v>
      </c>
      <c r="G9394" s="9" t="str">
        <f t="shared" si="292"/>
        <v/>
      </c>
      <c r="H9394" s="52">
        <f t="shared" si="293"/>
        <v>1.1380422951329497E-2</v>
      </c>
    </row>
    <row r="9395" spans="1:8">
      <c r="A9395" s="48" t="str">
        <f>('ANNEXURE B &amp; C'!BH$3)</f>
        <v>450101</v>
      </c>
      <c r="B9395" s="2">
        <v>1020004</v>
      </c>
      <c r="C9395" s="2" t="s">
        <v>5</v>
      </c>
      <c r="D9395" s="20">
        <v>8232</v>
      </c>
      <c r="E9395" s="20">
        <v>3012</v>
      </c>
      <c r="F9395" s="38">
        <f>('ANNEXURE B &amp; C'!BH$12)</f>
        <v>6024</v>
      </c>
      <c r="G9395" s="9" t="str">
        <f t="shared" si="292"/>
        <v/>
      </c>
      <c r="H9395" s="52">
        <f t="shared" si="293"/>
        <v>-0.26822157434402333</v>
      </c>
    </row>
    <row r="9396" spans="1:8">
      <c r="A9396" s="48" t="str">
        <f>('ANNEXURE B &amp; C'!BH$3)</f>
        <v>450101</v>
      </c>
      <c r="B9396" s="2">
        <v>1020005</v>
      </c>
      <c r="C9396" s="2" t="s">
        <v>6</v>
      </c>
      <c r="D9396" s="20">
        <v>45</v>
      </c>
      <c r="E9396" s="20">
        <v>24.6</v>
      </c>
      <c r="F9396" s="38">
        <f>('ANNEXURE B &amp; C'!BH$13)</f>
        <v>50</v>
      </c>
      <c r="G9396" s="9" t="str">
        <f t="shared" si="292"/>
        <v/>
      </c>
      <c r="H9396" s="52">
        <f t="shared" si="293"/>
        <v>0.1111111111111111</v>
      </c>
    </row>
    <row r="9397" spans="1:8">
      <c r="A9397" s="48" t="str">
        <f>('ANNEXURE B &amp; C'!BH$3)</f>
        <v>450101</v>
      </c>
      <c r="B9397" s="2">
        <v>1020006</v>
      </c>
      <c r="C9397" s="2" t="s">
        <v>7</v>
      </c>
      <c r="D9397" s="20">
        <v>25724</v>
      </c>
      <c r="E9397" s="20">
        <v>25838</v>
      </c>
      <c r="F9397" s="38">
        <f>('ANNEXURE B &amp; C'!BH$14)</f>
        <v>25838</v>
      </c>
      <c r="G9397" s="9" t="str">
        <f t="shared" si="292"/>
        <v/>
      </c>
      <c r="H9397" s="52">
        <f t="shared" si="293"/>
        <v>4.431659150987405E-3</v>
      </c>
    </row>
    <row r="9398" spans="1:8">
      <c r="A9398" s="48" t="str">
        <f>('ANNEXURE B &amp; C'!BH$3)</f>
        <v>450101</v>
      </c>
      <c r="B9398" s="2">
        <v>1020007</v>
      </c>
      <c r="C9398" s="2" t="s">
        <v>8</v>
      </c>
      <c r="D9398" s="20">
        <v>0</v>
      </c>
      <c r="E9398" s="20">
        <v>0</v>
      </c>
      <c r="F9398" s="38">
        <f>('ANNEXURE B &amp; C'!BH$15)</f>
        <v>0</v>
      </c>
      <c r="G9398" s="9" t="str">
        <f t="shared" si="292"/>
        <v/>
      </c>
      <c r="H9398" s="52" t="str">
        <f t="shared" si="293"/>
        <v/>
      </c>
    </row>
    <row r="9399" spans="1:8">
      <c r="A9399" s="48" t="str">
        <f>('ANNEXURE B &amp; C'!BH$3)</f>
        <v>450101</v>
      </c>
      <c r="B9399" s="2">
        <v>1020009</v>
      </c>
      <c r="C9399" s="2" t="s">
        <v>9</v>
      </c>
      <c r="D9399" s="20">
        <v>0</v>
      </c>
      <c r="E9399" s="20">
        <v>0</v>
      </c>
      <c r="F9399" s="38">
        <f>('ANNEXURE B &amp; C'!BH$16)</f>
        <v>0</v>
      </c>
      <c r="G9399" s="9" t="str">
        <f t="shared" si="292"/>
        <v/>
      </c>
      <c r="H9399" s="52" t="str">
        <f t="shared" si="293"/>
        <v/>
      </c>
    </row>
    <row r="9400" spans="1:8">
      <c r="A9400" s="48" t="str">
        <f>('ANNEXURE B &amp; C'!BH$3)</f>
        <v>450101</v>
      </c>
      <c r="B9400" s="2">
        <v>1020010</v>
      </c>
      <c r="C9400" s="2" t="s">
        <v>10</v>
      </c>
      <c r="D9400" s="20">
        <v>0</v>
      </c>
      <c r="E9400" s="20">
        <v>0</v>
      </c>
      <c r="F9400" s="38">
        <f>('ANNEXURE B &amp; C'!BH$17)</f>
        <v>0</v>
      </c>
      <c r="G9400" s="9" t="str">
        <f t="shared" si="292"/>
        <v/>
      </c>
      <c r="H9400" s="52" t="str">
        <f t="shared" si="293"/>
        <v/>
      </c>
    </row>
    <row r="9401" spans="1:8">
      <c r="A9401" s="48" t="str">
        <f>('ANNEXURE B &amp; C'!BH$3)</f>
        <v>450101</v>
      </c>
      <c r="B9401" s="2">
        <v>1020011</v>
      </c>
      <c r="C9401" s="2" t="s">
        <v>11</v>
      </c>
      <c r="D9401" s="20">
        <v>0</v>
      </c>
      <c r="E9401" s="20">
        <v>0</v>
      </c>
      <c r="F9401" s="38">
        <f>('ANNEXURE B &amp; C'!BH$18)</f>
        <v>0</v>
      </c>
      <c r="G9401" s="9" t="str">
        <f t="shared" si="292"/>
        <v/>
      </c>
      <c r="H9401" s="52" t="str">
        <f t="shared" si="293"/>
        <v/>
      </c>
    </row>
    <row r="9402" spans="1:8">
      <c r="A9402" s="48" t="str">
        <f>('ANNEXURE B &amp; C'!BH$3)</f>
        <v>450101</v>
      </c>
      <c r="B9402" s="2">
        <v>1020012</v>
      </c>
      <c r="C9402" s="2" t="s">
        <v>12</v>
      </c>
      <c r="D9402" s="20">
        <v>153756</v>
      </c>
      <c r="E9402" s="20">
        <v>77606.83</v>
      </c>
      <c r="F9402" s="38">
        <f>('ANNEXURE B &amp; C'!BH$19)</f>
        <v>154485</v>
      </c>
      <c r="G9402" s="9" t="str">
        <f t="shared" si="292"/>
        <v/>
      </c>
      <c r="H9402" s="52">
        <f t="shared" si="293"/>
        <v>4.741278389136034E-3</v>
      </c>
    </row>
    <row r="9403" spans="1:8">
      <c r="A9403" s="48" t="str">
        <f>('ANNEXURE B &amp; C'!BH$3)</f>
        <v>450101</v>
      </c>
      <c r="B9403" s="2">
        <v>1020013</v>
      </c>
      <c r="C9403" s="2" t="s">
        <v>13</v>
      </c>
      <c r="D9403" s="20">
        <v>1497</v>
      </c>
      <c r="E9403" s="20">
        <v>748.68</v>
      </c>
      <c r="F9403" s="38">
        <f>('ANNEXURE B &amp; C'!BH$20)</f>
        <v>1498</v>
      </c>
      <c r="G9403" s="9" t="str">
        <f t="shared" si="292"/>
        <v/>
      </c>
      <c r="H9403" s="52">
        <f t="shared" si="293"/>
        <v>6.680026720106881E-4</v>
      </c>
    </row>
    <row r="9404" spans="1:8">
      <c r="A9404" s="48" t="str">
        <f>('ANNEXURE B &amp; C'!BH$3)</f>
        <v>450101</v>
      </c>
      <c r="B9404" s="2">
        <v>1020014</v>
      </c>
      <c r="C9404" s="2" t="s">
        <v>14</v>
      </c>
      <c r="D9404" s="20">
        <v>0</v>
      </c>
      <c r="E9404" s="20">
        <v>0</v>
      </c>
      <c r="F9404" s="38">
        <f>('ANNEXURE B &amp; C'!BH$21)</f>
        <v>0</v>
      </c>
      <c r="G9404" s="9" t="str">
        <f t="shared" si="292"/>
        <v/>
      </c>
      <c r="H9404" s="52" t="str">
        <f t="shared" si="293"/>
        <v/>
      </c>
    </row>
    <row r="9405" spans="1:8" ht="15.75" thickBot="1">
      <c r="A9405" s="48" t="str">
        <f>('ANNEXURE B &amp; C'!BH$3)</f>
        <v>450101</v>
      </c>
      <c r="B9405" s="3">
        <v>1029990</v>
      </c>
      <c r="C9405" s="3" t="s">
        <v>15</v>
      </c>
      <c r="D9405" s="41">
        <v>497942</v>
      </c>
      <c r="E9405" s="41">
        <v>264402.90000000002</v>
      </c>
      <c r="F9405" s="41">
        <f>SUM(F9393:F9404)</f>
        <v>500096</v>
      </c>
      <c r="G9405" s="9" t="str">
        <f t="shared" si="292"/>
        <v/>
      </c>
      <c r="H9405" s="52">
        <f t="shared" si="293"/>
        <v>4.3258050134353E-3</v>
      </c>
    </row>
    <row r="9406" spans="1:8">
      <c r="B9406" s="1"/>
      <c r="C9406" s="1"/>
      <c r="D9406" s="31"/>
      <c r="E9406" s="31"/>
      <c r="F9406" s="31"/>
      <c r="G9406" s="9" t="str">
        <f t="shared" si="292"/>
        <v/>
      </c>
      <c r="H9406" s="52" t="str">
        <f t="shared" si="293"/>
        <v/>
      </c>
    </row>
    <row r="9407" spans="1:8">
      <c r="A9407" s="48" t="str">
        <f>('ANNEXURE B &amp; C'!BH$3)</f>
        <v>450101</v>
      </c>
      <c r="B9407" s="1">
        <v>1030000</v>
      </c>
      <c r="C9407" s="1" t="s">
        <v>16</v>
      </c>
      <c r="D9407" s="31"/>
      <c r="E9407" s="31"/>
      <c r="F9407" s="31"/>
      <c r="G9407" s="9" t="str">
        <f t="shared" si="292"/>
        <v/>
      </c>
      <c r="H9407" s="52" t="str">
        <f t="shared" si="293"/>
        <v/>
      </c>
    </row>
    <row r="9408" spans="1:8">
      <c r="A9408" s="48" t="str">
        <f>('ANNEXURE B &amp; C'!BH$3)</f>
        <v>450101</v>
      </c>
      <c r="B9408" s="2">
        <v>1030001</v>
      </c>
      <c r="C9408" s="2" t="s">
        <v>17</v>
      </c>
      <c r="D9408" s="20">
        <v>6174</v>
      </c>
      <c r="E9408" s="20">
        <v>3100.56</v>
      </c>
      <c r="F9408" s="38">
        <f>('ANNEXURE B &amp; C'!BH$25)</f>
        <v>6202</v>
      </c>
      <c r="G9408" s="9" t="str">
        <f t="shared" si="292"/>
        <v/>
      </c>
      <c r="H9408" s="52">
        <f t="shared" si="293"/>
        <v>4.5351473922902496E-3</v>
      </c>
    </row>
    <row r="9409" spans="1:8">
      <c r="A9409" s="48" t="str">
        <f>('ANNEXURE B &amp; C'!BH$3)</f>
        <v>450101</v>
      </c>
      <c r="B9409" s="2">
        <v>1030002</v>
      </c>
      <c r="C9409" s="2" t="s">
        <v>18</v>
      </c>
      <c r="D9409" s="20">
        <v>34632</v>
      </c>
      <c r="E9409" s="20">
        <v>15843.6</v>
      </c>
      <c r="F9409" s="38">
        <f>('ANNEXURE B &amp; C'!BH$26)</f>
        <v>31688</v>
      </c>
      <c r="G9409" s="9" t="str">
        <f t="shared" si="292"/>
        <v/>
      </c>
      <c r="H9409" s="52">
        <f t="shared" si="293"/>
        <v>-8.5008085008085002E-2</v>
      </c>
    </row>
    <row r="9410" spans="1:8">
      <c r="A9410" s="48" t="str">
        <f>('ANNEXURE B &amp; C'!BH$3)</f>
        <v>450101</v>
      </c>
      <c r="B9410" s="2">
        <v>1030003</v>
      </c>
      <c r="C9410" s="2" t="s">
        <v>19</v>
      </c>
      <c r="D9410" s="20">
        <v>67911</v>
      </c>
      <c r="E9410" s="20">
        <v>34106.160000000003</v>
      </c>
      <c r="F9410" s="38">
        <f>('ANNEXURE B &amp; C'!BH$27)</f>
        <v>68214</v>
      </c>
      <c r="G9410" s="9" t="str">
        <f t="shared" si="292"/>
        <v/>
      </c>
      <c r="H9410" s="52">
        <f t="shared" si="293"/>
        <v>4.4617219596236254E-3</v>
      </c>
    </row>
    <row r="9411" spans="1:8">
      <c r="A9411" s="48" t="str">
        <f>('ANNEXURE B &amp; C'!BH$3)</f>
        <v>450101</v>
      </c>
      <c r="B9411" s="2">
        <v>1030004</v>
      </c>
      <c r="C9411" s="2" t="s">
        <v>20</v>
      </c>
      <c r="D9411" s="20">
        <v>0</v>
      </c>
      <c r="E9411" s="20">
        <v>0</v>
      </c>
      <c r="F9411" s="38">
        <f>('ANNEXURE B &amp; C'!BH$28)</f>
        <v>0</v>
      </c>
      <c r="G9411" s="9" t="str">
        <f t="shared" si="292"/>
        <v/>
      </c>
      <c r="H9411" s="52" t="str">
        <f t="shared" si="293"/>
        <v/>
      </c>
    </row>
    <row r="9412" spans="1:8">
      <c r="A9412" s="48" t="str">
        <f>('ANNEXURE B &amp; C'!BH$3)</f>
        <v>450101</v>
      </c>
      <c r="B9412" s="3">
        <v>1039990</v>
      </c>
      <c r="C9412" s="3" t="s">
        <v>21</v>
      </c>
      <c r="D9412" s="39">
        <v>108717</v>
      </c>
      <c r="E9412" s="39">
        <v>53050.320000000007</v>
      </c>
      <c r="F9412" s="39">
        <f>SUM(F9408:F9411)</f>
        <v>106104</v>
      </c>
      <c r="G9412" s="9" t="str">
        <f t="shared" si="292"/>
        <v/>
      </c>
      <c r="H9412" s="52">
        <f t="shared" si="293"/>
        <v>-2.4034879549656447E-2</v>
      </c>
    </row>
    <row r="9413" spans="1:8">
      <c r="B9413" s="1"/>
      <c r="C9413" s="1"/>
      <c r="D9413" s="31"/>
      <c r="E9413" s="31"/>
      <c r="F9413" s="31"/>
      <c r="G9413" s="9" t="str">
        <f t="shared" si="292"/>
        <v/>
      </c>
      <c r="H9413" s="52" t="str">
        <f t="shared" si="293"/>
        <v/>
      </c>
    </row>
    <row r="9414" spans="1:8">
      <c r="A9414" s="48" t="str">
        <f>('ANNEXURE B &amp; C'!BH$3)</f>
        <v>450101</v>
      </c>
      <c r="B9414" s="1">
        <v>1040000</v>
      </c>
      <c r="C9414" s="1" t="s">
        <v>22</v>
      </c>
      <c r="D9414" s="31"/>
      <c r="E9414" s="31"/>
      <c r="F9414" s="31"/>
      <c r="G9414" s="9" t="str">
        <f t="shared" si="292"/>
        <v/>
      </c>
      <c r="H9414" s="52" t="str">
        <f t="shared" si="293"/>
        <v/>
      </c>
    </row>
    <row r="9415" spans="1:8">
      <c r="A9415" s="48" t="str">
        <f>('ANNEXURE B &amp; C'!BH$3)</f>
        <v>450101</v>
      </c>
      <c r="B9415" s="2">
        <v>1040001</v>
      </c>
      <c r="C9415" s="2" t="s">
        <v>23</v>
      </c>
      <c r="D9415" s="20">
        <v>0</v>
      </c>
      <c r="E9415" s="20">
        <v>0</v>
      </c>
      <c r="F9415" s="38">
        <f>('ANNEXURE B &amp; C'!BH$32)</f>
        <v>0</v>
      </c>
      <c r="G9415" s="9" t="str">
        <f t="shared" si="292"/>
        <v/>
      </c>
      <c r="H9415" s="52" t="str">
        <f t="shared" si="293"/>
        <v/>
      </c>
    </row>
    <row r="9416" spans="1:8">
      <c r="A9416" s="48" t="str">
        <f>('ANNEXURE B &amp; C'!BH$3)</f>
        <v>450101</v>
      </c>
      <c r="B9416" s="2">
        <v>1040002</v>
      </c>
      <c r="C9416" s="2" t="s">
        <v>24</v>
      </c>
      <c r="D9416" s="20">
        <v>0</v>
      </c>
      <c r="E9416" s="20">
        <v>0</v>
      </c>
      <c r="F9416" s="38">
        <f>('ANNEXURE B &amp; C'!BH$33)</f>
        <v>0</v>
      </c>
      <c r="G9416" s="9" t="str">
        <f t="shared" si="292"/>
        <v/>
      </c>
      <c r="H9416" s="52" t="str">
        <f t="shared" si="293"/>
        <v/>
      </c>
    </row>
    <row r="9417" spans="1:8">
      <c r="A9417" s="48" t="str">
        <f>('ANNEXURE B &amp; C'!BH$3)</f>
        <v>450101</v>
      </c>
      <c r="B9417" s="2">
        <v>1040003</v>
      </c>
      <c r="C9417" s="2" t="s">
        <v>25</v>
      </c>
      <c r="D9417" s="20">
        <v>0</v>
      </c>
      <c r="E9417" s="20">
        <v>0</v>
      </c>
      <c r="F9417" s="38">
        <f>('ANNEXURE B &amp; C'!BH$34)</f>
        <v>0</v>
      </c>
      <c r="G9417" s="9" t="str">
        <f t="shared" si="292"/>
        <v/>
      </c>
      <c r="H9417" s="52" t="str">
        <f t="shared" si="293"/>
        <v/>
      </c>
    </row>
    <row r="9418" spans="1:8">
      <c r="A9418" s="48" t="str">
        <f>('ANNEXURE B &amp; C'!BH$3)</f>
        <v>450101</v>
      </c>
      <c r="B9418" s="2">
        <v>1040004</v>
      </c>
      <c r="C9418" s="2" t="s">
        <v>26</v>
      </c>
      <c r="D9418" s="20">
        <v>0</v>
      </c>
      <c r="E9418" s="20">
        <v>0</v>
      </c>
      <c r="F9418" s="38">
        <f>('ANNEXURE B &amp; C'!BH$35)</f>
        <v>0</v>
      </c>
      <c r="G9418" s="9" t="str">
        <f t="shared" ref="G9418:G9481" si="294">IF(E9418&lt;0.01,"",IF(E9418&gt;F9418,"BUDGET ERROR - INSUFICIENT",""))</f>
        <v/>
      </c>
      <c r="H9418" s="52" t="str">
        <f t="shared" ref="H9418:H9481" si="295">IF(F9418&lt;0.1,"",IF(D9418=0,"NO ORIGINAL BUDGET",(F9418-D9418)/D9418))</f>
        <v/>
      </c>
    </row>
    <row r="9419" spans="1:8">
      <c r="A9419" s="48" t="str">
        <f>('ANNEXURE B &amp; C'!BH$3)</f>
        <v>450101</v>
      </c>
      <c r="B9419" s="2">
        <v>1040005</v>
      </c>
      <c r="C9419" s="2" t="s">
        <v>27</v>
      </c>
      <c r="D9419" s="20">
        <v>0</v>
      </c>
      <c r="E9419" s="20">
        <v>0</v>
      </c>
      <c r="F9419" s="38">
        <f>('ANNEXURE B &amp; C'!BH$36)</f>
        <v>0</v>
      </c>
      <c r="G9419" s="9" t="str">
        <f t="shared" si="294"/>
        <v/>
      </c>
      <c r="H9419" s="52" t="str">
        <f t="shared" si="295"/>
        <v/>
      </c>
    </row>
    <row r="9420" spans="1:8">
      <c r="A9420" s="48" t="str">
        <f>('ANNEXURE B &amp; C'!BH$3)</f>
        <v>450101</v>
      </c>
      <c r="B9420" s="2">
        <v>1040006</v>
      </c>
      <c r="C9420" s="2" t="s">
        <v>28</v>
      </c>
      <c r="D9420" s="20">
        <v>0</v>
      </c>
      <c r="E9420" s="20">
        <v>0</v>
      </c>
      <c r="F9420" s="38">
        <f>('ANNEXURE B &amp; C'!BH$37)</f>
        <v>0</v>
      </c>
      <c r="G9420" s="9" t="str">
        <f t="shared" si="294"/>
        <v/>
      </c>
      <c r="H9420" s="52" t="str">
        <f t="shared" si="295"/>
        <v/>
      </c>
    </row>
    <row r="9421" spans="1:8">
      <c r="A9421" s="48" t="str">
        <f>('ANNEXURE B &amp; C'!BH$3)</f>
        <v>450101</v>
      </c>
      <c r="B9421" s="2">
        <v>1040007</v>
      </c>
      <c r="C9421" s="2" t="s">
        <v>29</v>
      </c>
      <c r="D9421" s="20">
        <v>0</v>
      </c>
      <c r="E9421" s="20">
        <v>0</v>
      </c>
      <c r="F9421" s="38">
        <f>('ANNEXURE B &amp; C'!BH$38)</f>
        <v>0</v>
      </c>
      <c r="G9421" s="9" t="str">
        <f t="shared" si="294"/>
        <v/>
      </c>
      <c r="H9421" s="52" t="str">
        <f t="shared" si="295"/>
        <v/>
      </c>
    </row>
    <row r="9422" spans="1:8">
      <c r="A9422" s="48" t="str">
        <f>('ANNEXURE B &amp; C'!BH$3)</f>
        <v>450101</v>
      </c>
      <c r="B9422" s="2">
        <v>1040008</v>
      </c>
      <c r="C9422" s="2" t="s">
        <v>30</v>
      </c>
      <c r="D9422" s="20">
        <v>0</v>
      </c>
      <c r="E9422" s="20">
        <v>0</v>
      </c>
      <c r="F9422" s="38">
        <f>('ANNEXURE B &amp; C'!BH$39)</f>
        <v>0</v>
      </c>
      <c r="G9422" s="9" t="str">
        <f t="shared" si="294"/>
        <v/>
      </c>
      <c r="H9422" s="52" t="str">
        <f t="shared" si="295"/>
        <v/>
      </c>
    </row>
    <row r="9423" spans="1:8">
      <c r="A9423" s="48" t="str">
        <f>('ANNEXURE B &amp; C'!BH$3)</f>
        <v>450101</v>
      </c>
      <c r="B9423" s="3">
        <v>1049990</v>
      </c>
      <c r="C9423" s="3" t="s">
        <v>31</v>
      </c>
      <c r="D9423" s="39">
        <v>0</v>
      </c>
      <c r="E9423" s="39">
        <v>0</v>
      </c>
      <c r="F9423" s="39">
        <f>SUM(F9415:F9422)</f>
        <v>0</v>
      </c>
      <c r="G9423" s="9" t="str">
        <f t="shared" si="294"/>
        <v/>
      </c>
      <c r="H9423" s="52" t="str">
        <f t="shared" si="295"/>
        <v/>
      </c>
    </row>
    <row r="9424" spans="1:8">
      <c r="B9424" s="1"/>
      <c r="C9424" s="1"/>
      <c r="D9424" s="31"/>
      <c r="E9424" s="31"/>
      <c r="F9424" s="31"/>
      <c r="G9424" s="9" t="str">
        <f t="shared" si="294"/>
        <v/>
      </c>
      <c r="H9424" s="52" t="str">
        <f t="shared" si="295"/>
        <v/>
      </c>
    </row>
    <row r="9425" spans="1:8" ht="15.75" thickBot="1">
      <c r="A9425" s="48" t="str">
        <f>('ANNEXURE B &amp; C'!BH$3)</f>
        <v>450101</v>
      </c>
      <c r="B9425" s="4">
        <v>1049995</v>
      </c>
      <c r="C9425" s="4" t="s">
        <v>32</v>
      </c>
      <c r="D9425" s="40">
        <v>606659</v>
      </c>
      <c r="E9425" s="40">
        <v>317453.22000000003</v>
      </c>
      <c r="F9425" s="40">
        <f>SUM(F9423+F9412+F9405)</f>
        <v>606200</v>
      </c>
      <c r="G9425" s="9" t="str">
        <f t="shared" si="294"/>
        <v/>
      </c>
      <c r="H9425" s="52">
        <f t="shared" si="295"/>
        <v>-7.5660296805948651E-4</v>
      </c>
    </row>
    <row r="9426" spans="1:8" ht="15.75" thickTop="1">
      <c r="B9426" s="1"/>
      <c r="C9426" s="1"/>
      <c r="D9426" s="31"/>
      <c r="E9426" s="31"/>
      <c r="F9426" s="31"/>
      <c r="G9426" s="9" t="str">
        <f t="shared" si="294"/>
        <v/>
      </c>
      <c r="H9426" s="52" t="str">
        <f t="shared" si="295"/>
        <v/>
      </c>
    </row>
    <row r="9427" spans="1:8">
      <c r="A9427" s="48" t="str">
        <f>('ANNEXURE B &amp; C'!BH$3)</f>
        <v>450101</v>
      </c>
      <c r="B9427" s="1">
        <v>1050000</v>
      </c>
      <c r="C9427" s="1" t="s">
        <v>33</v>
      </c>
      <c r="D9427" s="31"/>
      <c r="E9427" s="31"/>
      <c r="F9427" s="31"/>
      <c r="G9427" s="9" t="str">
        <f t="shared" si="294"/>
        <v/>
      </c>
      <c r="H9427" s="52" t="str">
        <f t="shared" si="295"/>
        <v/>
      </c>
    </row>
    <row r="9428" spans="1:8">
      <c r="B9428" s="1"/>
      <c r="C9428" s="1"/>
      <c r="D9428" s="31"/>
      <c r="E9428" s="31"/>
      <c r="F9428" s="31"/>
      <c r="G9428" s="9" t="str">
        <f t="shared" si="294"/>
        <v/>
      </c>
      <c r="H9428" s="52" t="str">
        <f t="shared" si="295"/>
        <v/>
      </c>
    </row>
    <row r="9429" spans="1:8">
      <c r="A9429" s="48" t="str">
        <f>('ANNEXURE B &amp; C'!BH$3)</f>
        <v>450101</v>
      </c>
      <c r="B9429" s="1">
        <v>1060000</v>
      </c>
      <c r="C9429" s="1" t="s">
        <v>34</v>
      </c>
      <c r="D9429" s="31"/>
      <c r="E9429" s="31"/>
      <c r="F9429" s="31"/>
      <c r="G9429" s="9" t="str">
        <f t="shared" si="294"/>
        <v/>
      </c>
      <c r="H9429" s="52" t="str">
        <f t="shared" si="295"/>
        <v/>
      </c>
    </row>
    <row r="9430" spans="1:8">
      <c r="A9430" s="48" t="str">
        <f>('ANNEXURE B &amp; C'!BH$3)</f>
        <v>450101</v>
      </c>
      <c r="B9430" s="2">
        <v>1060001</v>
      </c>
      <c r="C9430" s="2" t="s">
        <v>35</v>
      </c>
      <c r="D9430" s="20">
        <v>0</v>
      </c>
      <c r="E9430" s="20">
        <v>0</v>
      </c>
      <c r="F9430" s="38">
        <f>('ANNEXURE B &amp; C'!BH$47)</f>
        <v>0</v>
      </c>
      <c r="G9430" s="9" t="str">
        <f t="shared" si="294"/>
        <v/>
      </c>
      <c r="H9430" s="52" t="str">
        <f t="shared" si="295"/>
        <v/>
      </c>
    </row>
    <row r="9431" spans="1:8">
      <c r="A9431" s="48" t="str">
        <f>('ANNEXURE B &amp; C'!BH$3)</f>
        <v>450101</v>
      </c>
      <c r="B9431" s="2">
        <v>1060003</v>
      </c>
      <c r="C9431" s="2" t="s">
        <v>36</v>
      </c>
      <c r="D9431" s="20">
        <v>0</v>
      </c>
      <c r="E9431" s="20">
        <v>0</v>
      </c>
      <c r="F9431" s="38">
        <f>('ANNEXURE B &amp; C'!BH$48)</f>
        <v>0</v>
      </c>
      <c r="G9431" s="9" t="str">
        <f t="shared" si="294"/>
        <v/>
      </c>
      <c r="H9431" s="52" t="str">
        <f t="shared" si="295"/>
        <v/>
      </c>
    </row>
    <row r="9432" spans="1:8">
      <c r="A9432" s="48" t="str">
        <f>('ANNEXURE B &amp; C'!BH$3)</f>
        <v>450101</v>
      </c>
      <c r="B9432" s="2">
        <v>1060090</v>
      </c>
      <c r="C9432" s="2" t="s">
        <v>37</v>
      </c>
      <c r="D9432" s="20">
        <v>0</v>
      </c>
      <c r="E9432" s="20">
        <v>0</v>
      </c>
      <c r="F9432" s="38">
        <f>('ANNEXURE B &amp; C'!BH$49)</f>
        <v>0</v>
      </c>
      <c r="G9432" s="9" t="str">
        <f t="shared" si="294"/>
        <v/>
      </c>
      <c r="H9432" s="52" t="str">
        <f t="shared" si="295"/>
        <v/>
      </c>
    </row>
    <row r="9433" spans="1:8">
      <c r="A9433" s="48" t="str">
        <f>('ANNEXURE B &amp; C'!BH$3)</f>
        <v>450101</v>
      </c>
      <c r="B9433" s="2">
        <v>1060100</v>
      </c>
      <c r="C9433" s="2" t="s">
        <v>38</v>
      </c>
      <c r="D9433" s="20">
        <v>0</v>
      </c>
      <c r="E9433" s="20">
        <v>0</v>
      </c>
      <c r="F9433" s="38">
        <f>('ANNEXURE B &amp; C'!BH$50)</f>
        <v>0</v>
      </c>
      <c r="G9433" s="9" t="str">
        <f t="shared" si="294"/>
        <v/>
      </c>
      <c r="H9433" s="52" t="str">
        <f t="shared" si="295"/>
        <v/>
      </c>
    </row>
    <row r="9434" spans="1:8">
      <c r="A9434" s="48" t="str">
        <f>('ANNEXURE B &amp; C'!BH$3)</f>
        <v>450101</v>
      </c>
      <c r="B9434" s="2">
        <v>1060200</v>
      </c>
      <c r="C9434" s="2" t="s">
        <v>39</v>
      </c>
      <c r="D9434" s="20">
        <v>0</v>
      </c>
      <c r="E9434" s="20">
        <v>0</v>
      </c>
      <c r="F9434" s="38">
        <f>('ANNEXURE B &amp; C'!BH$51)</f>
        <v>0</v>
      </c>
      <c r="G9434" s="9" t="str">
        <f t="shared" si="294"/>
        <v/>
      </c>
      <c r="H9434" s="52" t="str">
        <f t="shared" si="295"/>
        <v/>
      </c>
    </row>
    <row r="9435" spans="1:8">
      <c r="A9435" s="48" t="str">
        <f>('ANNEXURE B &amp; C'!BH$3)</f>
        <v>450101</v>
      </c>
      <c r="B9435" s="2">
        <v>1060201</v>
      </c>
      <c r="C9435" s="2" t="s">
        <v>40</v>
      </c>
      <c r="D9435" s="20">
        <v>0</v>
      </c>
      <c r="E9435" s="20">
        <v>0</v>
      </c>
      <c r="F9435" s="38">
        <f>('ANNEXURE B &amp; C'!BH$52)</f>
        <v>0</v>
      </c>
      <c r="G9435" s="9" t="str">
        <f t="shared" si="294"/>
        <v/>
      </c>
      <c r="H9435" s="52" t="str">
        <f t="shared" si="295"/>
        <v/>
      </c>
    </row>
    <row r="9436" spans="1:8">
      <c r="A9436" s="48" t="str">
        <f>('ANNEXURE B &amp; C'!BH$3)</f>
        <v>450101</v>
      </c>
      <c r="B9436" s="2">
        <v>1060204</v>
      </c>
      <c r="C9436" s="2" t="s">
        <v>41</v>
      </c>
      <c r="D9436" s="20">
        <v>0</v>
      </c>
      <c r="E9436" s="20">
        <v>0</v>
      </c>
      <c r="F9436" s="38">
        <f>('ANNEXURE B &amp; C'!BH$53)</f>
        <v>0</v>
      </c>
      <c r="G9436" s="9" t="str">
        <f t="shared" si="294"/>
        <v/>
      </c>
      <c r="H9436" s="52" t="str">
        <f t="shared" si="295"/>
        <v/>
      </c>
    </row>
    <row r="9437" spans="1:8">
      <c r="A9437" s="48" t="str">
        <f>('ANNEXURE B &amp; C'!BH$3)</f>
        <v>450101</v>
      </c>
      <c r="B9437" s="2">
        <v>1060205</v>
      </c>
      <c r="C9437" s="2" t="s">
        <v>42</v>
      </c>
      <c r="D9437" s="20">
        <v>0</v>
      </c>
      <c r="E9437" s="20">
        <v>0</v>
      </c>
      <c r="F9437" s="38">
        <f>('ANNEXURE B &amp; C'!BH$54)</f>
        <v>0</v>
      </c>
      <c r="G9437" s="9" t="str">
        <f t="shared" si="294"/>
        <v/>
      </c>
      <c r="H9437" s="52" t="str">
        <f t="shared" si="295"/>
        <v/>
      </c>
    </row>
    <row r="9438" spans="1:8">
      <c r="A9438" s="48" t="str">
        <f>('ANNEXURE B &amp; C'!BH$3)</f>
        <v>450101</v>
      </c>
      <c r="B9438" s="2">
        <v>1060207</v>
      </c>
      <c r="C9438" s="2" t="s">
        <v>43</v>
      </c>
      <c r="D9438" s="20">
        <v>0</v>
      </c>
      <c r="E9438" s="20">
        <v>0</v>
      </c>
      <c r="F9438" s="38">
        <f>('ANNEXURE B &amp; C'!BH$55)</f>
        <v>0</v>
      </c>
      <c r="G9438" s="9" t="str">
        <f t="shared" si="294"/>
        <v/>
      </c>
      <c r="H9438" s="52" t="str">
        <f t="shared" si="295"/>
        <v/>
      </c>
    </row>
    <row r="9439" spans="1:8">
      <c r="A9439" s="48" t="str">
        <f>('ANNEXURE B &amp; C'!BH$3)</f>
        <v>450101</v>
      </c>
      <c r="B9439" s="2">
        <v>1060208</v>
      </c>
      <c r="C9439" s="2" t="s">
        <v>44</v>
      </c>
      <c r="D9439" s="20">
        <v>10000</v>
      </c>
      <c r="E9439" s="20">
        <v>0</v>
      </c>
      <c r="F9439" s="38">
        <f>('ANNEXURE B &amp; C'!BH$56)</f>
        <v>5000</v>
      </c>
      <c r="G9439" s="9" t="str">
        <f t="shared" si="294"/>
        <v/>
      </c>
      <c r="H9439" s="52">
        <f t="shared" si="295"/>
        <v>-0.5</v>
      </c>
    </row>
    <row r="9440" spans="1:8">
      <c r="A9440" s="48" t="str">
        <f>('ANNEXURE B &amp; C'!BH$3)</f>
        <v>450101</v>
      </c>
      <c r="B9440" s="2">
        <v>1060209</v>
      </c>
      <c r="C9440" s="2" t="s">
        <v>45</v>
      </c>
      <c r="D9440" s="20">
        <v>0</v>
      </c>
      <c r="E9440" s="20">
        <v>0</v>
      </c>
      <c r="F9440" s="38">
        <f>('ANNEXURE B &amp; C'!BH$57)</f>
        <v>0</v>
      </c>
      <c r="G9440" s="9" t="str">
        <f t="shared" si="294"/>
        <v/>
      </c>
      <c r="H9440" s="52" t="str">
        <f t="shared" si="295"/>
        <v/>
      </c>
    </row>
    <row r="9441" spans="1:8">
      <c r="A9441" s="48" t="str">
        <f>('ANNEXURE B &amp; C'!BH$3)</f>
        <v>450101</v>
      </c>
      <c r="B9441" s="2">
        <v>1060210</v>
      </c>
      <c r="C9441" s="2" t="s">
        <v>46</v>
      </c>
      <c r="D9441" s="20">
        <v>0</v>
      </c>
      <c r="E9441" s="20">
        <v>0</v>
      </c>
      <c r="F9441" s="38">
        <f>('ANNEXURE B &amp; C'!BH$58)</f>
        <v>0</v>
      </c>
      <c r="G9441" s="9" t="str">
        <f t="shared" si="294"/>
        <v/>
      </c>
      <c r="H9441" s="52" t="str">
        <f t="shared" si="295"/>
        <v/>
      </c>
    </row>
    <row r="9442" spans="1:8">
      <c r="A9442" s="48" t="str">
        <f>('ANNEXURE B &amp; C'!BH$3)</f>
        <v>450101</v>
      </c>
      <c r="B9442" s="2">
        <v>1060303</v>
      </c>
      <c r="C9442" s="2" t="s">
        <v>47</v>
      </c>
      <c r="D9442" s="20">
        <v>0</v>
      </c>
      <c r="E9442" s="20">
        <v>0</v>
      </c>
      <c r="F9442" s="38">
        <f>('ANNEXURE B &amp; C'!BH$59)</f>
        <v>0</v>
      </c>
      <c r="G9442" s="9" t="str">
        <f t="shared" si="294"/>
        <v/>
      </c>
      <c r="H9442" s="52" t="str">
        <f t="shared" si="295"/>
        <v/>
      </c>
    </row>
    <row r="9443" spans="1:8">
      <c r="A9443" s="48" t="str">
        <f>('ANNEXURE B &amp; C'!BH$3)</f>
        <v>450101</v>
      </c>
      <c r="B9443" s="2">
        <v>1060304</v>
      </c>
      <c r="C9443" s="2" t="s">
        <v>48</v>
      </c>
      <c r="D9443" s="20">
        <v>0</v>
      </c>
      <c r="E9443" s="20">
        <v>0</v>
      </c>
      <c r="F9443" s="38">
        <f>('ANNEXURE B &amp; C'!BH$60)</f>
        <v>0</v>
      </c>
      <c r="G9443" s="9" t="str">
        <f t="shared" si="294"/>
        <v/>
      </c>
      <c r="H9443" s="52" t="str">
        <f t="shared" si="295"/>
        <v/>
      </c>
    </row>
    <row r="9444" spans="1:8">
      <c r="A9444" s="48" t="str">
        <f>('ANNEXURE B &amp; C'!BH$3)</f>
        <v>450101</v>
      </c>
      <c r="B9444" s="2">
        <v>1060305</v>
      </c>
      <c r="C9444" s="2" t="s">
        <v>49</v>
      </c>
      <c r="D9444" s="20">
        <v>0</v>
      </c>
      <c r="E9444" s="20">
        <v>0</v>
      </c>
      <c r="F9444" s="38">
        <f>('ANNEXURE B &amp; C'!BH$61)</f>
        <v>0</v>
      </c>
      <c r="G9444" s="9" t="str">
        <f t="shared" si="294"/>
        <v/>
      </c>
      <c r="H9444" s="52" t="str">
        <f t="shared" si="295"/>
        <v/>
      </c>
    </row>
    <row r="9445" spans="1:8">
      <c r="A9445" s="48" t="str">
        <f>('ANNEXURE B &amp; C'!BH$3)</f>
        <v>450101</v>
      </c>
      <c r="B9445" s="2">
        <v>1060400</v>
      </c>
      <c r="C9445" s="2" t="s">
        <v>50</v>
      </c>
      <c r="D9445" s="20">
        <v>0</v>
      </c>
      <c r="E9445" s="20">
        <v>0</v>
      </c>
      <c r="F9445" s="38">
        <f>('ANNEXURE B &amp; C'!BH$62)</f>
        <v>0</v>
      </c>
      <c r="G9445" s="9" t="str">
        <f t="shared" si="294"/>
        <v/>
      </c>
      <c r="H9445" s="52" t="str">
        <f t="shared" si="295"/>
        <v/>
      </c>
    </row>
    <row r="9446" spans="1:8">
      <c r="A9446" s="48" t="str">
        <f>('ANNEXURE B &amp; C'!BH$3)</f>
        <v>450101</v>
      </c>
      <c r="B9446" s="2">
        <v>1060401</v>
      </c>
      <c r="C9446" s="2" t="s">
        <v>51</v>
      </c>
      <c r="D9446" s="20">
        <v>0</v>
      </c>
      <c r="E9446" s="20">
        <v>0</v>
      </c>
      <c r="F9446" s="38">
        <f>('ANNEXURE B &amp; C'!BH$63)</f>
        <v>0</v>
      </c>
      <c r="G9446" s="9" t="str">
        <f t="shared" si="294"/>
        <v/>
      </c>
      <c r="H9446" s="52" t="str">
        <f t="shared" si="295"/>
        <v/>
      </c>
    </row>
    <row r="9447" spans="1:8">
      <c r="A9447" s="48" t="str">
        <f>('ANNEXURE B &amp; C'!BH$3)</f>
        <v>450101</v>
      </c>
      <c r="B9447" s="2">
        <v>1060402</v>
      </c>
      <c r="C9447" s="2" t="s">
        <v>52</v>
      </c>
      <c r="D9447" s="20">
        <v>0</v>
      </c>
      <c r="E9447" s="20">
        <v>0</v>
      </c>
      <c r="F9447" s="38">
        <f>('ANNEXURE B &amp; C'!BH$64)</f>
        <v>0</v>
      </c>
      <c r="G9447" s="9" t="str">
        <f t="shared" si="294"/>
        <v/>
      </c>
      <c r="H9447" s="52" t="str">
        <f t="shared" si="295"/>
        <v/>
      </c>
    </row>
    <row r="9448" spans="1:8">
      <c r="A9448" s="48" t="str">
        <f>('ANNEXURE B &amp; C'!BH$3)</f>
        <v>450101</v>
      </c>
      <c r="B9448" s="2">
        <v>1060403</v>
      </c>
      <c r="C9448" s="2" t="s">
        <v>53</v>
      </c>
      <c r="D9448" s="20">
        <v>0</v>
      </c>
      <c r="E9448" s="20">
        <v>0</v>
      </c>
      <c r="F9448" s="38">
        <f>('ANNEXURE B &amp; C'!BH$65)</f>
        <v>0</v>
      </c>
      <c r="G9448" s="9" t="str">
        <f t="shared" si="294"/>
        <v/>
      </c>
      <c r="H9448" s="52" t="str">
        <f t="shared" si="295"/>
        <v/>
      </c>
    </row>
    <row r="9449" spans="1:8">
      <c r="A9449" s="48" t="str">
        <f>('ANNEXURE B &amp; C'!BH$3)</f>
        <v>450101</v>
      </c>
      <c r="B9449" s="2">
        <v>1060404</v>
      </c>
      <c r="C9449" s="2" t="s">
        <v>54</v>
      </c>
      <c r="D9449" s="20">
        <v>0</v>
      </c>
      <c r="E9449" s="20">
        <v>0</v>
      </c>
      <c r="F9449" s="38">
        <f>('ANNEXURE B &amp; C'!BH$66)</f>
        <v>0</v>
      </c>
      <c r="G9449" s="9" t="str">
        <f t="shared" si="294"/>
        <v/>
      </c>
      <c r="H9449" s="52" t="str">
        <f t="shared" si="295"/>
        <v/>
      </c>
    </row>
    <row r="9450" spans="1:8">
      <c r="A9450" s="48" t="str">
        <f>('ANNEXURE B &amp; C'!BH$3)</f>
        <v>450101</v>
      </c>
      <c r="B9450" s="2">
        <v>1060405</v>
      </c>
      <c r="C9450" s="2" t="s">
        <v>55</v>
      </c>
      <c r="D9450" s="20">
        <v>0</v>
      </c>
      <c r="E9450" s="20">
        <v>0</v>
      </c>
      <c r="F9450" s="38">
        <f>('ANNEXURE B &amp; C'!BH$67)</f>
        <v>0</v>
      </c>
      <c r="G9450" s="9" t="str">
        <f t="shared" si="294"/>
        <v/>
      </c>
      <c r="H9450" s="52" t="str">
        <f t="shared" si="295"/>
        <v/>
      </c>
    </row>
    <row r="9451" spans="1:8">
      <c r="A9451" s="48" t="str">
        <f>('ANNEXURE B &amp; C'!BH$3)</f>
        <v>450101</v>
      </c>
      <c r="B9451" s="2">
        <v>1060601</v>
      </c>
      <c r="C9451" s="2" t="s">
        <v>56</v>
      </c>
      <c r="D9451" s="20">
        <v>0</v>
      </c>
      <c r="E9451" s="20">
        <v>0</v>
      </c>
      <c r="F9451" s="38">
        <f>('ANNEXURE B &amp; C'!BH$68)</f>
        <v>0</v>
      </c>
      <c r="G9451" s="9" t="str">
        <f t="shared" si="294"/>
        <v/>
      </c>
      <c r="H9451" s="52" t="str">
        <f t="shared" si="295"/>
        <v/>
      </c>
    </row>
    <row r="9452" spans="1:8">
      <c r="A9452" s="48" t="str">
        <f>('ANNEXURE B &amp; C'!BH$3)</f>
        <v>450101</v>
      </c>
      <c r="B9452" s="2">
        <v>1060701</v>
      </c>
      <c r="C9452" s="2" t="s">
        <v>57</v>
      </c>
      <c r="D9452" s="20">
        <v>0</v>
      </c>
      <c r="E9452" s="20">
        <v>0</v>
      </c>
      <c r="F9452" s="38">
        <f>('ANNEXURE B &amp; C'!BH$69)</f>
        <v>0</v>
      </c>
      <c r="G9452" s="9" t="str">
        <f t="shared" si="294"/>
        <v/>
      </c>
      <c r="H9452" s="52" t="str">
        <f t="shared" si="295"/>
        <v/>
      </c>
    </row>
    <row r="9453" spans="1:8">
      <c r="A9453" s="48" t="str">
        <f>('ANNEXURE B &amp; C'!BH$3)</f>
        <v>450101</v>
      </c>
      <c r="B9453" s="2">
        <v>1060702</v>
      </c>
      <c r="C9453" s="2" t="s">
        <v>58</v>
      </c>
      <c r="D9453" s="20">
        <v>0</v>
      </c>
      <c r="E9453" s="20">
        <v>0</v>
      </c>
      <c r="F9453" s="38">
        <f>('ANNEXURE B &amp; C'!BH$70)</f>
        <v>0</v>
      </c>
      <c r="G9453" s="9" t="str">
        <f t="shared" si="294"/>
        <v/>
      </c>
      <c r="H9453" s="52" t="str">
        <f t="shared" si="295"/>
        <v/>
      </c>
    </row>
    <row r="9454" spans="1:8">
      <c r="A9454" s="48" t="str">
        <f>('ANNEXURE B &amp; C'!BH$3)</f>
        <v>450101</v>
      </c>
      <c r="B9454" s="2">
        <v>1061101</v>
      </c>
      <c r="C9454" s="2" t="s">
        <v>59</v>
      </c>
      <c r="D9454" s="20">
        <v>0</v>
      </c>
      <c r="E9454" s="20">
        <v>0</v>
      </c>
      <c r="F9454" s="38">
        <f>('ANNEXURE B &amp; C'!BH$71)</f>
        <v>0</v>
      </c>
      <c r="G9454" s="9" t="str">
        <f t="shared" si="294"/>
        <v/>
      </c>
      <c r="H9454" s="52" t="str">
        <f t="shared" si="295"/>
        <v/>
      </c>
    </row>
    <row r="9455" spans="1:8">
      <c r="A9455" s="48" t="str">
        <f>('ANNEXURE B &amp; C'!BH$3)</f>
        <v>450101</v>
      </c>
      <c r="B9455" s="2">
        <v>1061102</v>
      </c>
      <c r="C9455" s="2" t="s">
        <v>60</v>
      </c>
      <c r="D9455" s="20">
        <v>0</v>
      </c>
      <c r="E9455" s="20">
        <v>0</v>
      </c>
      <c r="F9455" s="38">
        <f>('ANNEXURE B &amp; C'!BH$72)</f>
        <v>0</v>
      </c>
      <c r="G9455" s="9" t="str">
        <f t="shared" si="294"/>
        <v/>
      </c>
      <c r="H9455" s="52" t="str">
        <f t="shared" si="295"/>
        <v/>
      </c>
    </row>
    <row r="9456" spans="1:8">
      <c r="A9456" s="48" t="str">
        <f>('ANNEXURE B &amp; C'!BH$3)</f>
        <v>450101</v>
      </c>
      <c r="B9456" s="2">
        <v>1061104</v>
      </c>
      <c r="C9456" s="2" t="s">
        <v>61</v>
      </c>
      <c r="D9456" s="20">
        <v>0</v>
      </c>
      <c r="E9456" s="20">
        <v>0</v>
      </c>
      <c r="F9456" s="38">
        <f>('ANNEXURE B &amp; C'!BH$73)</f>
        <v>0</v>
      </c>
      <c r="G9456" s="9" t="str">
        <f t="shared" si="294"/>
        <v/>
      </c>
      <c r="H9456" s="52" t="str">
        <f t="shared" si="295"/>
        <v/>
      </c>
    </row>
    <row r="9457" spans="1:8">
      <c r="A9457" s="48" t="str">
        <f>('ANNEXURE B &amp; C'!BH$3)</f>
        <v>450101</v>
      </c>
      <c r="B9457" s="2">
        <v>1061106</v>
      </c>
      <c r="C9457" s="2" t="s">
        <v>62</v>
      </c>
      <c r="D9457" s="20">
        <v>0</v>
      </c>
      <c r="E9457" s="20">
        <v>0</v>
      </c>
      <c r="F9457" s="38">
        <f>('ANNEXURE B &amp; C'!BH$74)</f>
        <v>0</v>
      </c>
      <c r="G9457" s="9" t="str">
        <f t="shared" si="294"/>
        <v/>
      </c>
      <c r="H9457" s="52" t="str">
        <f t="shared" si="295"/>
        <v/>
      </c>
    </row>
    <row r="9458" spans="1:8">
      <c r="A9458" s="48" t="str">
        <f>('ANNEXURE B &amp; C'!BH$3)</f>
        <v>450101</v>
      </c>
      <c r="B9458" s="2">
        <v>1061201</v>
      </c>
      <c r="C9458" s="2" t="s">
        <v>63</v>
      </c>
      <c r="D9458" s="20">
        <v>0</v>
      </c>
      <c r="E9458" s="20">
        <v>0</v>
      </c>
      <c r="F9458" s="38">
        <f>('ANNEXURE B &amp; C'!BH$75)</f>
        <v>0</v>
      </c>
      <c r="G9458" s="9" t="str">
        <f t="shared" si="294"/>
        <v/>
      </c>
      <c r="H9458" s="52" t="str">
        <f t="shared" si="295"/>
        <v/>
      </c>
    </row>
    <row r="9459" spans="1:8">
      <c r="A9459" s="48" t="str">
        <f>('ANNEXURE B &amp; C'!BH$3)</f>
        <v>450101</v>
      </c>
      <c r="B9459" s="2">
        <v>1061203</v>
      </c>
      <c r="C9459" s="2" t="s">
        <v>64</v>
      </c>
      <c r="D9459" s="20">
        <v>0</v>
      </c>
      <c r="E9459" s="20">
        <v>0</v>
      </c>
      <c r="F9459" s="38">
        <f>('ANNEXURE B &amp; C'!BH$76)</f>
        <v>0</v>
      </c>
      <c r="G9459" s="9" t="str">
        <f t="shared" si="294"/>
        <v/>
      </c>
      <c r="H9459" s="52" t="str">
        <f t="shared" si="295"/>
        <v/>
      </c>
    </row>
    <row r="9460" spans="1:8">
      <c r="A9460" s="48" t="str">
        <f>('ANNEXURE B &amp; C'!BH$3)</f>
        <v>450101</v>
      </c>
      <c r="B9460" s="2">
        <v>1061204</v>
      </c>
      <c r="C9460" s="2" t="s">
        <v>65</v>
      </c>
      <c r="D9460" s="20">
        <v>0</v>
      </c>
      <c r="E9460" s="20">
        <v>0</v>
      </c>
      <c r="F9460" s="38">
        <f>('ANNEXURE B &amp; C'!BH$77)</f>
        <v>0</v>
      </c>
      <c r="G9460" s="9" t="str">
        <f t="shared" si="294"/>
        <v/>
      </c>
      <c r="H9460" s="52" t="str">
        <f t="shared" si="295"/>
        <v/>
      </c>
    </row>
    <row r="9461" spans="1:8">
      <c r="A9461" s="48" t="str">
        <f>('ANNEXURE B &amp; C'!BH$3)</f>
        <v>450101</v>
      </c>
      <c r="B9461" s="2">
        <v>1061501</v>
      </c>
      <c r="C9461" s="2" t="s">
        <v>66</v>
      </c>
      <c r="D9461" s="20">
        <v>2880</v>
      </c>
      <c r="E9461" s="20">
        <v>0</v>
      </c>
      <c r="F9461" s="38">
        <f>('ANNEXURE B &amp; C'!BH$78)</f>
        <v>0</v>
      </c>
      <c r="G9461" s="9" t="str">
        <f t="shared" si="294"/>
        <v/>
      </c>
      <c r="H9461" s="52" t="str">
        <f t="shared" si="295"/>
        <v/>
      </c>
    </row>
    <row r="9462" spans="1:8">
      <c r="A9462" s="48" t="str">
        <f>('ANNEXURE B &amp; C'!BH$3)</f>
        <v>450101</v>
      </c>
      <c r="B9462" s="2">
        <v>1061502</v>
      </c>
      <c r="C9462" s="2" t="s">
        <v>67</v>
      </c>
      <c r="D9462" s="20">
        <v>0</v>
      </c>
      <c r="E9462" s="20">
        <v>0</v>
      </c>
      <c r="F9462" s="38">
        <f>('ANNEXURE B &amp; C'!BH$79)</f>
        <v>0</v>
      </c>
      <c r="G9462" s="9" t="str">
        <f t="shared" si="294"/>
        <v/>
      </c>
      <c r="H9462" s="52" t="str">
        <f t="shared" si="295"/>
        <v/>
      </c>
    </row>
    <row r="9463" spans="1:8">
      <c r="A9463" s="48" t="str">
        <f>('ANNEXURE B &amp; C'!BH$3)</f>
        <v>450101</v>
      </c>
      <c r="B9463" s="2">
        <v>1061507</v>
      </c>
      <c r="C9463" s="2" t="s">
        <v>68</v>
      </c>
      <c r="D9463" s="20">
        <v>0</v>
      </c>
      <c r="E9463" s="20">
        <v>0</v>
      </c>
      <c r="F9463" s="38">
        <f>('ANNEXURE B &amp; C'!BH$80)</f>
        <v>0</v>
      </c>
      <c r="G9463" s="9" t="str">
        <f t="shared" si="294"/>
        <v/>
      </c>
      <c r="H9463" s="52" t="str">
        <f t="shared" si="295"/>
        <v/>
      </c>
    </row>
    <row r="9464" spans="1:8">
      <c r="A9464" s="48" t="str">
        <f>('ANNEXURE B &amp; C'!BH$3)</f>
        <v>450101</v>
      </c>
      <c r="B9464" s="2">
        <v>1061508</v>
      </c>
      <c r="C9464" s="2" t="s">
        <v>69</v>
      </c>
      <c r="D9464" s="20">
        <v>0</v>
      </c>
      <c r="E9464" s="20">
        <v>0</v>
      </c>
      <c r="F9464" s="38">
        <f>('ANNEXURE B &amp; C'!BH$81)</f>
        <v>0</v>
      </c>
      <c r="G9464" s="9" t="str">
        <f t="shared" si="294"/>
        <v/>
      </c>
      <c r="H9464" s="52" t="str">
        <f t="shared" si="295"/>
        <v/>
      </c>
    </row>
    <row r="9465" spans="1:8">
      <c r="A9465" s="48" t="str">
        <f>('ANNEXURE B &amp; C'!BH$3)</f>
        <v>450101</v>
      </c>
      <c r="B9465" s="2">
        <v>1061701</v>
      </c>
      <c r="C9465" s="2" t="s">
        <v>70</v>
      </c>
      <c r="D9465" s="20">
        <v>0</v>
      </c>
      <c r="E9465" s="20">
        <v>0</v>
      </c>
      <c r="F9465" s="38">
        <f>('ANNEXURE B &amp; C'!BH$82)</f>
        <v>0</v>
      </c>
      <c r="G9465" s="9" t="str">
        <f t="shared" si="294"/>
        <v/>
      </c>
      <c r="H9465" s="52" t="str">
        <f t="shared" si="295"/>
        <v/>
      </c>
    </row>
    <row r="9466" spans="1:8">
      <c r="A9466" s="48" t="str">
        <f>('ANNEXURE B &amp; C'!BH$3)</f>
        <v>450101</v>
      </c>
      <c r="B9466" s="2">
        <v>1061705</v>
      </c>
      <c r="C9466" s="2" t="s">
        <v>71</v>
      </c>
      <c r="D9466" s="20">
        <v>0</v>
      </c>
      <c r="E9466" s="20">
        <v>0</v>
      </c>
      <c r="F9466" s="38">
        <f>('ANNEXURE B &amp; C'!BH$83)</f>
        <v>0</v>
      </c>
      <c r="G9466" s="9" t="str">
        <f t="shared" si="294"/>
        <v/>
      </c>
      <c r="H9466" s="52" t="str">
        <f t="shared" si="295"/>
        <v/>
      </c>
    </row>
    <row r="9467" spans="1:8">
      <c r="A9467" s="48" t="str">
        <f>('ANNEXURE B &amp; C'!BH$3)</f>
        <v>450101</v>
      </c>
      <c r="B9467" s="2">
        <v>1061799</v>
      </c>
      <c r="C9467" s="2" t="s">
        <v>72</v>
      </c>
      <c r="D9467" s="20">
        <v>0</v>
      </c>
      <c r="E9467" s="20">
        <v>726</v>
      </c>
      <c r="F9467" s="38">
        <f>('ANNEXURE B &amp; C'!BH$84)</f>
        <v>1500</v>
      </c>
      <c r="G9467" s="9" t="str">
        <f t="shared" si="294"/>
        <v/>
      </c>
      <c r="H9467" s="52" t="str">
        <f t="shared" si="295"/>
        <v>NO ORIGINAL BUDGET</v>
      </c>
    </row>
    <row r="9468" spans="1:8">
      <c r="A9468" s="48" t="str">
        <f>('ANNEXURE B &amp; C'!BH$3)</f>
        <v>450101</v>
      </c>
      <c r="B9468" s="2">
        <v>1061800</v>
      </c>
      <c r="C9468" s="2" t="s">
        <v>73</v>
      </c>
      <c r="D9468" s="20">
        <v>20000</v>
      </c>
      <c r="E9468" s="20">
        <v>11885</v>
      </c>
      <c r="F9468" s="38">
        <f>('ANNEXURE B &amp; C'!BH$85)</f>
        <v>21905</v>
      </c>
      <c r="G9468" s="9" t="str">
        <f t="shared" si="294"/>
        <v/>
      </c>
      <c r="H9468" s="52">
        <f t="shared" si="295"/>
        <v>9.5250000000000001E-2</v>
      </c>
    </row>
    <row r="9469" spans="1:8">
      <c r="A9469" s="48" t="str">
        <f>('ANNEXURE B &amp; C'!BH$3)</f>
        <v>450101</v>
      </c>
      <c r="B9469" s="2">
        <v>1061801</v>
      </c>
      <c r="C9469" s="2" t="s">
        <v>74</v>
      </c>
      <c r="D9469" s="20">
        <v>0</v>
      </c>
      <c r="E9469" s="20">
        <v>0</v>
      </c>
      <c r="F9469" s="38">
        <f>('ANNEXURE B &amp; C'!BH$86)</f>
        <v>0</v>
      </c>
      <c r="G9469" s="9" t="str">
        <f t="shared" si="294"/>
        <v/>
      </c>
      <c r="H9469" s="52" t="str">
        <f t="shared" si="295"/>
        <v/>
      </c>
    </row>
    <row r="9470" spans="1:8">
      <c r="A9470" s="48" t="str">
        <f>('ANNEXURE B &amp; C'!BH$3)</f>
        <v>450101</v>
      </c>
      <c r="B9470" s="2">
        <v>1061802</v>
      </c>
      <c r="C9470" s="2" t="s">
        <v>75</v>
      </c>
      <c r="D9470" s="20">
        <v>0</v>
      </c>
      <c r="E9470" s="20">
        <v>0</v>
      </c>
      <c r="F9470" s="38">
        <f>('ANNEXURE B &amp; C'!BH$87)</f>
        <v>0</v>
      </c>
      <c r="G9470" s="9" t="str">
        <f t="shared" si="294"/>
        <v/>
      </c>
      <c r="H9470" s="52" t="str">
        <f t="shared" si="295"/>
        <v/>
      </c>
    </row>
    <row r="9471" spans="1:8">
      <c r="A9471" s="48" t="str">
        <f>('ANNEXURE B &amp; C'!BH$3)</f>
        <v>450101</v>
      </c>
      <c r="B9471" s="2">
        <v>1061805</v>
      </c>
      <c r="C9471" s="2" t="s">
        <v>76</v>
      </c>
      <c r="D9471" s="20">
        <v>0</v>
      </c>
      <c r="E9471" s="20">
        <v>0</v>
      </c>
      <c r="F9471" s="38">
        <f>('ANNEXURE B &amp; C'!BH$88)</f>
        <v>0</v>
      </c>
      <c r="G9471" s="9" t="str">
        <f t="shared" si="294"/>
        <v/>
      </c>
      <c r="H9471" s="52" t="str">
        <f t="shared" si="295"/>
        <v/>
      </c>
    </row>
    <row r="9472" spans="1:8">
      <c r="A9472" s="48" t="str">
        <f>('ANNEXURE B &amp; C'!BH$3)</f>
        <v>450101</v>
      </c>
      <c r="B9472" s="2">
        <v>1061806</v>
      </c>
      <c r="C9472" s="2" t="s">
        <v>77</v>
      </c>
      <c r="D9472" s="20">
        <v>800</v>
      </c>
      <c r="E9472" s="20">
        <v>1941.97</v>
      </c>
      <c r="F9472" s="38">
        <f>('ANNEXURE B &amp; C'!BH$89)</f>
        <v>3942</v>
      </c>
      <c r="G9472" s="9" t="str">
        <f t="shared" si="294"/>
        <v/>
      </c>
      <c r="H9472" s="52">
        <f t="shared" si="295"/>
        <v>3.9275000000000002</v>
      </c>
    </row>
    <row r="9473" spans="1:8">
      <c r="A9473" s="48" t="str">
        <f>('ANNEXURE B &amp; C'!BH$3)</f>
        <v>450101</v>
      </c>
      <c r="B9473" s="2">
        <v>1061899</v>
      </c>
      <c r="C9473" s="2" t="s">
        <v>78</v>
      </c>
      <c r="D9473" s="20">
        <v>0</v>
      </c>
      <c r="E9473" s="20">
        <v>0</v>
      </c>
      <c r="F9473" s="38">
        <f>('ANNEXURE B &amp; C'!BH$90)</f>
        <v>0</v>
      </c>
      <c r="G9473" s="9" t="str">
        <f t="shared" si="294"/>
        <v/>
      </c>
      <c r="H9473" s="52" t="str">
        <f t="shared" si="295"/>
        <v/>
      </c>
    </row>
    <row r="9474" spans="1:8">
      <c r="A9474" s="48" t="str">
        <f>('ANNEXURE B &amp; C'!BH$3)</f>
        <v>450101</v>
      </c>
      <c r="B9474" s="2">
        <v>1061900</v>
      </c>
      <c r="C9474" s="2" t="s">
        <v>79</v>
      </c>
      <c r="D9474" s="20">
        <v>10080</v>
      </c>
      <c r="E9474" s="20">
        <v>4843.9399999999996</v>
      </c>
      <c r="F9474" s="38">
        <f>('ANNEXURE B &amp; C'!BH$91)</f>
        <v>11628</v>
      </c>
      <c r="G9474" s="9" t="str">
        <f t="shared" si="294"/>
        <v/>
      </c>
      <c r="H9474" s="52">
        <f t="shared" si="295"/>
        <v>0.15357142857142858</v>
      </c>
    </row>
    <row r="9475" spans="1:8">
      <c r="A9475" s="48" t="str">
        <f>('ANNEXURE B &amp; C'!BH$3)</f>
        <v>450101</v>
      </c>
      <c r="B9475" s="2">
        <v>1061902</v>
      </c>
      <c r="C9475" s="2" t="s">
        <v>80</v>
      </c>
      <c r="D9475" s="20">
        <v>0</v>
      </c>
      <c r="E9475" s="20">
        <v>0</v>
      </c>
      <c r="F9475" s="38">
        <f>('ANNEXURE B &amp; C'!BH$92)</f>
        <v>0</v>
      </c>
      <c r="G9475" s="9" t="str">
        <f t="shared" si="294"/>
        <v/>
      </c>
      <c r="H9475" s="52" t="str">
        <f t="shared" si="295"/>
        <v/>
      </c>
    </row>
    <row r="9476" spans="1:8">
      <c r="A9476" s="48" t="str">
        <f>('ANNEXURE B &amp; C'!BH$3)</f>
        <v>450101</v>
      </c>
      <c r="B9476" s="2">
        <v>1061903</v>
      </c>
      <c r="C9476" s="2" t="s">
        <v>81</v>
      </c>
      <c r="D9476" s="20">
        <v>0</v>
      </c>
      <c r="E9476" s="20">
        <v>0</v>
      </c>
      <c r="F9476" s="38">
        <f>('ANNEXURE B &amp; C'!BH$93)</f>
        <v>0</v>
      </c>
      <c r="G9476" s="9" t="str">
        <f t="shared" si="294"/>
        <v/>
      </c>
      <c r="H9476" s="52" t="str">
        <f t="shared" si="295"/>
        <v/>
      </c>
    </row>
    <row r="9477" spans="1:8">
      <c r="A9477" s="48" t="str">
        <f>('ANNEXURE B &amp; C'!BH$3)</f>
        <v>450101</v>
      </c>
      <c r="B9477" s="2">
        <v>1061904</v>
      </c>
      <c r="C9477" s="2" t="s">
        <v>82</v>
      </c>
      <c r="D9477" s="20">
        <v>0</v>
      </c>
      <c r="E9477" s="20">
        <v>0</v>
      </c>
      <c r="F9477" s="38">
        <f>('ANNEXURE B &amp; C'!BH$94)</f>
        <v>0</v>
      </c>
      <c r="G9477" s="9" t="str">
        <f t="shared" si="294"/>
        <v/>
      </c>
      <c r="H9477" s="52" t="str">
        <f t="shared" si="295"/>
        <v/>
      </c>
    </row>
    <row r="9478" spans="1:8">
      <c r="A9478" s="48" t="str">
        <f>('ANNEXURE B &amp; C'!BH$3)</f>
        <v>450101</v>
      </c>
      <c r="B9478" s="2">
        <v>1062001</v>
      </c>
      <c r="C9478" s="2" t="s">
        <v>83</v>
      </c>
      <c r="D9478" s="20">
        <v>0</v>
      </c>
      <c r="E9478" s="20">
        <v>0</v>
      </c>
      <c r="F9478" s="38">
        <f>('ANNEXURE B &amp; C'!BH$95)</f>
        <v>0</v>
      </c>
      <c r="G9478" s="9" t="str">
        <f t="shared" si="294"/>
        <v/>
      </c>
      <c r="H9478" s="52" t="str">
        <f t="shared" si="295"/>
        <v/>
      </c>
    </row>
    <row r="9479" spans="1:8">
      <c r="A9479" s="48" t="str">
        <f>('ANNEXURE B &amp; C'!BH$3)</f>
        <v>450101</v>
      </c>
      <c r="B9479" s="2">
        <v>1062003</v>
      </c>
      <c r="C9479" s="2" t="s">
        <v>84</v>
      </c>
      <c r="D9479" s="20">
        <v>0</v>
      </c>
      <c r="E9479" s="20">
        <v>0</v>
      </c>
      <c r="F9479" s="38">
        <f>('ANNEXURE B &amp; C'!BH$96)</f>
        <v>0</v>
      </c>
      <c r="G9479" s="9" t="str">
        <f t="shared" si="294"/>
        <v/>
      </c>
      <c r="H9479" s="52" t="str">
        <f t="shared" si="295"/>
        <v/>
      </c>
    </row>
    <row r="9480" spans="1:8">
      <c r="A9480" s="48" t="str">
        <f>('ANNEXURE B &amp; C'!BH$3)</f>
        <v>450101</v>
      </c>
      <c r="B9480" s="2">
        <v>1062009</v>
      </c>
      <c r="C9480" s="2" t="s">
        <v>85</v>
      </c>
      <c r="D9480" s="20">
        <v>0</v>
      </c>
      <c r="E9480" s="20">
        <v>0</v>
      </c>
      <c r="F9480" s="38">
        <f>('ANNEXURE B &amp; C'!BH$97)</f>
        <v>0</v>
      </c>
      <c r="G9480" s="9" t="str">
        <f t="shared" si="294"/>
        <v/>
      </c>
      <c r="H9480" s="52" t="str">
        <f t="shared" si="295"/>
        <v/>
      </c>
    </row>
    <row r="9481" spans="1:8">
      <c r="A9481" s="48" t="str">
        <f>('ANNEXURE B &amp; C'!BH$3)</f>
        <v>450101</v>
      </c>
      <c r="B9481" s="2">
        <v>1062010</v>
      </c>
      <c r="C9481" s="2" t="s">
        <v>86</v>
      </c>
      <c r="D9481" s="20">
        <v>0</v>
      </c>
      <c r="E9481" s="20">
        <v>0</v>
      </c>
      <c r="F9481" s="38">
        <f>('ANNEXURE B &amp; C'!BH$98)</f>
        <v>0</v>
      </c>
      <c r="G9481" s="9" t="str">
        <f t="shared" si="294"/>
        <v/>
      </c>
      <c r="H9481" s="52" t="str">
        <f t="shared" si="295"/>
        <v/>
      </c>
    </row>
    <row r="9482" spans="1:8">
      <c r="A9482" s="48" t="str">
        <f>('ANNEXURE B &amp; C'!BH$3)</f>
        <v>450101</v>
      </c>
      <c r="B9482" s="2">
        <v>1062201</v>
      </c>
      <c r="C9482" s="2" t="s">
        <v>87</v>
      </c>
      <c r="D9482" s="20">
        <v>0</v>
      </c>
      <c r="E9482" s="20">
        <v>0</v>
      </c>
      <c r="F9482" s="38">
        <f>('ANNEXURE B &amp; C'!BH$99)</f>
        <v>0</v>
      </c>
      <c r="G9482" s="9" t="str">
        <f t="shared" ref="G9482:G9545" si="296">IF(E9482&lt;0.01,"",IF(E9482&gt;F9482,"BUDGET ERROR - INSUFICIENT",""))</f>
        <v/>
      </c>
      <c r="H9482" s="52" t="str">
        <f t="shared" ref="H9482:H9545" si="297">IF(F9482&lt;0.1,"",IF(D9482=0,"NO ORIGINAL BUDGET",(F9482-D9482)/D9482))</f>
        <v/>
      </c>
    </row>
    <row r="9483" spans="1:8">
      <c r="A9483" s="48" t="str">
        <f>('ANNEXURE B &amp; C'!BH$3)</f>
        <v>450101</v>
      </c>
      <c r="B9483" s="3">
        <v>1066990</v>
      </c>
      <c r="C9483" s="3" t="s">
        <v>88</v>
      </c>
      <c r="D9483" s="39">
        <v>43760</v>
      </c>
      <c r="E9483" s="39">
        <v>19396.91</v>
      </c>
      <c r="F9483" s="39">
        <f>SUM(F9430:F9482)</f>
        <v>43975</v>
      </c>
      <c r="G9483" s="9" t="str">
        <f t="shared" si="296"/>
        <v/>
      </c>
      <c r="H9483" s="52">
        <f t="shared" si="297"/>
        <v>4.9131627056672759E-3</v>
      </c>
    </row>
    <row r="9484" spans="1:8">
      <c r="B9484" s="1"/>
      <c r="C9484" s="1"/>
      <c r="D9484" s="31"/>
      <c r="E9484" s="31"/>
      <c r="F9484" s="31"/>
      <c r="G9484" s="9" t="str">
        <f t="shared" si="296"/>
        <v/>
      </c>
      <c r="H9484" s="52" t="str">
        <f t="shared" si="297"/>
        <v/>
      </c>
    </row>
    <row r="9485" spans="1:8">
      <c r="A9485" s="48" t="str">
        <f>('ANNEXURE B &amp; C'!BH$3)</f>
        <v>450101</v>
      </c>
      <c r="B9485" s="1">
        <v>1080000</v>
      </c>
      <c r="C9485" s="1" t="s">
        <v>89</v>
      </c>
      <c r="D9485" s="31"/>
      <c r="E9485" s="31"/>
      <c r="F9485" s="31"/>
      <c r="G9485" s="9" t="str">
        <f t="shared" si="296"/>
        <v/>
      </c>
      <c r="H9485" s="52" t="str">
        <f t="shared" si="297"/>
        <v/>
      </c>
    </row>
    <row r="9486" spans="1:8">
      <c r="A9486" s="48" t="str">
        <f>('ANNEXURE B &amp; C'!BH$3)</f>
        <v>450101</v>
      </c>
      <c r="B9486" s="2">
        <v>1088020</v>
      </c>
      <c r="C9486" s="2" t="s">
        <v>90</v>
      </c>
      <c r="D9486" s="20">
        <v>0</v>
      </c>
      <c r="E9486" s="20">
        <v>0</v>
      </c>
      <c r="F9486" s="38">
        <f>('ANNEXURE B &amp; C'!BH$103)</f>
        <v>0</v>
      </c>
      <c r="G9486" s="9" t="str">
        <f t="shared" si="296"/>
        <v/>
      </c>
      <c r="H9486" s="52" t="str">
        <f t="shared" si="297"/>
        <v/>
      </c>
    </row>
    <row r="9487" spans="1:8">
      <c r="A9487" s="48" t="str">
        <f>('ANNEXURE B &amp; C'!BH$3)</f>
        <v>450101</v>
      </c>
      <c r="B9487" s="2">
        <v>1088080</v>
      </c>
      <c r="C9487" s="2" t="s">
        <v>91</v>
      </c>
      <c r="D9487" s="20">
        <v>0</v>
      </c>
      <c r="E9487" s="20">
        <v>0</v>
      </c>
      <c r="F9487" s="38">
        <f>('ANNEXURE B &amp; C'!BH$104)</f>
        <v>0</v>
      </c>
      <c r="G9487" s="9" t="str">
        <f t="shared" si="296"/>
        <v/>
      </c>
      <c r="H9487" s="52" t="str">
        <f t="shared" si="297"/>
        <v/>
      </c>
    </row>
    <row r="9488" spans="1:8">
      <c r="A9488" s="48" t="str">
        <f>('ANNEXURE B &amp; C'!BH$3)</f>
        <v>450101</v>
      </c>
      <c r="B9488" s="2">
        <v>1088081</v>
      </c>
      <c r="C9488" s="2" t="s">
        <v>92</v>
      </c>
      <c r="D9488" s="20">
        <v>0</v>
      </c>
      <c r="E9488" s="20">
        <v>0</v>
      </c>
      <c r="F9488" s="38">
        <f>('ANNEXURE B &amp; C'!BH$105)</f>
        <v>0</v>
      </c>
      <c r="G9488" s="9" t="str">
        <f t="shared" si="296"/>
        <v/>
      </c>
      <c r="H9488" s="52" t="str">
        <f t="shared" si="297"/>
        <v/>
      </c>
    </row>
    <row r="9489" spans="1:8">
      <c r="A9489" s="48" t="str">
        <f>('ANNEXURE B &amp; C'!BH$3)</f>
        <v>450101</v>
      </c>
      <c r="B9489" s="2">
        <v>1088082</v>
      </c>
      <c r="C9489" s="2" t="s">
        <v>93</v>
      </c>
      <c r="D9489" s="20">
        <v>0</v>
      </c>
      <c r="E9489" s="20">
        <v>0</v>
      </c>
      <c r="F9489" s="38">
        <f>('ANNEXURE B &amp; C'!BH$106)</f>
        <v>0</v>
      </c>
      <c r="G9489" s="9" t="str">
        <f t="shared" si="296"/>
        <v/>
      </c>
      <c r="H9489" s="52" t="str">
        <f t="shared" si="297"/>
        <v/>
      </c>
    </row>
    <row r="9490" spans="1:8">
      <c r="A9490" s="48" t="str">
        <f>('ANNEXURE B &amp; C'!BH$3)</f>
        <v>450101</v>
      </c>
      <c r="B9490" s="2">
        <v>1088083</v>
      </c>
      <c r="C9490" s="2" t="s">
        <v>94</v>
      </c>
      <c r="D9490" s="20">
        <v>0</v>
      </c>
      <c r="E9490" s="20">
        <v>0</v>
      </c>
      <c r="F9490" s="38">
        <f>('ANNEXURE B &amp; C'!BH$107)</f>
        <v>0</v>
      </c>
      <c r="G9490" s="9" t="str">
        <f t="shared" si="296"/>
        <v/>
      </c>
      <c r="H9490" s="52" t="str">
        <f t="shared" si="297"/>
        <v/>
      </c>
    </row>
    <row r="9491" spans="1:8">
      <c r="A9491" s="48" t="str">
        <f>('ANNEXURE B &amp; C'!BH$3)</f>
        <v>450101</v>
      </c>
      <c r="B9491" s="2">
        <v>1088084</v>
      </c>
      <c r="C9491" s="2" t="s">
        <v>95</v>
      </c>
      <c r="D9491" s="20">
        <v>0</v>
      </c>
      <c r="E9491" s="20">
        <v>0</v>
      </c>
      <c r="F9491" s="38">
        <f>('ANNEXURE B &amp; C'!BH$108)</f>
        <v>0</v>
      </c>
      <c r="G9491" s="9" t="str">
        <f t="shared" si="296"/>
        <v/>
      </c>
      <c r="H9491" s="52" t="str">
        <f t="shared" si="297"/>
        <v/>
      </c>
    </row>
    <row r="9492" spans="1:8">
      <c r="A9492" s="48" t="str">
        <f>('ANNEXURE B &amp; C'!BH$3)</f>
        <v>450101</v>
      </c>
      <c r="B9492" s="2">
        <v>1088085</v>
      </c>
      <c r="C9492" s="2" t="s">
        <v>96</v>
      </c>
      <c r="D9492" s="20">
        <v>0</v>
      </c>
      <c r="E9492" s="20">
        <v>0</v>
      </c>
      <c r="F9492" s="38">
        <f>('ANNEXURE B &amp; C'!BH$109)</f>
        <v>0</v>
      </c>
      <c r="G9492" s="9" t="str">
        <f t="shared" si="296"/>
        <v/>
      </c>
      <c r="H9492" s="52" t="str">
        <f t="shared" si="297"/>
        <v/>
      </c>
    </row>
    <row r="9493" spans="1:8">
      <c r="A9493" s="48" t="str">
        <f>('ANNEXURE B &amp; C'!BH$3)</f>
        <v>450101</v>
      </c>
      <c r="B9493" s="2">
        <v>1088110</v>
      </c>
      <c r="C9493" s="2" t="s">
        <v>61</v>
      </c>
      <c r="D9493" s="20">
        <v>0</v>
      </c>
      <c r="E9493" s="20">
        <v>0</v>
      </c>
      <c r="F9493" s="38">
        <f>('ANNEXURE B &amp; C'!BH$110)</f>
        <v>0</v>
      </c>
      <c r="G9493" s="9" t="str">
        <f t="shared" si="296"/>
        <v/>
      </c>
      <c r="H9493" s="52" t="str">
        <f t="shared" si="297"/>
        <v/>
      </c>
    </row>
    <row r="9494" spans="1:8">
      <c r="A9494" s="48" t="str">
        <f>('ANNEXURE B &amp; C'!BH$3)</f>
        <v>450101</v>
      </c>
      <c r="B9494" s="2">
        <v>1088180</v>
      </c>
      <c r="C9494" s="2" t="s">
        <v>97</v>
      </c>
      <c r="D9494" s="20">
        <v>0</v>
      </c>
      <c r="E9494" s="20">
        <v>0</v>
      </c>
      <c r="F9494" s="38">
        <f>('ANNEXURE B &amp; C'!BH$111)</f>
        <v>0</v>
      </c>
      <c r="G9494" s="9" t="str">
        <f t="shared" si="296"/>
        <v/>
      </c>
      <c r="H9494" s="52" t="str">
        <f t="shared" si="297"/>
        <v/>
      </c>
    </row>
    <row r="9495" spans="1:8">
      <c r="A9495" s="48" t="str">
        <f>('ANNEXURE B &amp; C'!BH$3)</f>
        <v>450101</v>
      </c>
      <c r="B9495" s="3">
        <v>1088990</v>
      </c>
      <c r="C9495" s="3" t="s">
        <v>98</v>
      </c>
      <c r="D9495" s="39">
        <v>0</v>
      </c>
      <c r="E9495" s="39">
        <v>0</v>
      </c>
      <c r="F9495" s="39">
        <f>SUM(F9485:F9494)</f>
        <v>0</v>
      </c>
      <c r="G9495" s="9" t="str">
        <f t="shared" si="296"/>
        <v/>
      </c>
      <c r="H9495" s="52" t="str">
        <f t="shared" si="297"/>
        <v/>
      </c>
    </row>
    <row r="9496" spans="1:8">
      <c r="B9496" s="1"/>
      <c r="C9496" s="1"/>
      <c r="D9496" s="31"/>
      <c r="E9496" s="31"/>
      <c r="F9496" s="31"/>
      <c r="G9496" s="9" t="str">
        <f t="shared" si="296"/>
        <v/>
      </c>
      <c r="H9496" s="52" t="str">
        <f t="shared" si="297"/>
        <v/>
      </c>
    </row>
    <row r="9497" spans="1:8" ht="15.75" thickBot="1">
      <c r="A9497" s="48" t="str">
        <f>('ANNEXURE B &amp; C'!BH$3)</f>
        <v>450101</v>
      </c>
      <c r="B9497" s="4">
        <v>1089995</v>
      </c>
      <c r="C9497" s="4" t="s">
        <v>99</v>
      </c>
      <c r="D9497" s="40">
        <v>43760</v>
      </c>
      <c r="E9497" s="40">
        <v>19396.91</v>
      </c>
      <c r="F9497" s="40">
        <f>SUM(F9495+F9483)</f>
        <v>43975</v>
      </c>
      <c r="G9497" s="9" t="str">
        <f t="shared" si="296"/>
        <v/>
      </c>
      <c r="H9497" s="52">
        <f t="shared" si="297"/>
        <v>4.9131627056672759E-3</v>
      </c>
    </row>
    <row r="9498" spans="1:8" ht="15.75" thickTop="1">
      <c r="B9498" s="1"/>
      <c r="C9498" s="1"/>
      <c r="D9498" s="31"/>
      <c r="E9498" s="31"/>
      <c r="F9498" s="31"/>
      <c r="G9498" s="9" t="str">
        <f t="shared" si="296"/>
        <v/>
      </c>
      <c r="H9498" s="52" t="str">
        <f t="shared" si="297"/>
        <v/>
      </c>
    </row>
    <row r="9499" spans="1:8">
      <c r="A9499" s="48" t="str">
        <f>('ANNEXURE B &amp; C'!BH$3)</f>
        <v>450101</v>
      </c>
      <c r="B9499" s="1">
        <v>1100000</v>
      </c>
      <c r="C9499" s="1" t="s">
        <v>100</v>
      </c>
      <c r="D9499" s="31"/>
      <c r="E9499" s="31"/>
      <c r="F9499" s="31"/>
      <c r="G9499" s="9" t="str">
        <f t="shared" si="296"/>
        <v/>
      </c>
      <c r="H9499" s="52" t="str">
        <f t="shared" si="297"/>
        <v/>
      </c>
    </row>
    <row r="9500" spans="1:8">
      <c r="A9500" s="48" t="str">
        <f>('ANNEXURE B &amp; C'!BH$3)</f>
        <v>450101</v>
      </c>
      <c r="B9500" s="2">
        <v>1101200</v>
      </c>
      <c r="C9500" s="2" t="s">
        <v>101</v>
      </c>
      <c r="D9500" s="20">
        <v>0</v>
      </c>
      <c r="E9500" s="20">
        <v>0</v>
      </c>
      <c r="F9500" s="38">
        <f>('ANNEXURE B &amp; C'!BH$117)</f>
        <v>0</v>
      </c>
      <c r="G9500" s="9" t="str">
        <f t="shared" si="296"/>
        <v/>
      </c>
      <c r="H9500" s="52" t="str">
        <f t="shared" si="297"/>
        <v/>
      </c>
    </row>
    <row r="9501" spans="1:8">
      <c r="A9501" s="48" t="str">
        <f>('ANNEXURE B &amp; C'!BH$3)</f>
        <v>450101</v>
      </c>
      <c r="B9501" s="2">
        <v>1101201</v>
      </c>
      <c r="C9501" s="2" t="s">
        <v>102</v>
      </c>
      <c r="D9501" s="20">
        <v>0</v>
      </c>
      <c r="E9501" s="20">
        <v>0</v>
      </c>
      <c r="F9501" s="38">
        <f>('ANNEXURE B &amp; C'!BH$118)</f>
        <v>0</v>
      </c>
      <c r="G9501" s="9" t="str">
        <f t="shared" si="296"/>
        <v/>
      </c>
      <c r="H9501" s="52" t="str">
        <f t="shared" si="297"/>
        <v/>
      </c>
    </row>
    <row r="9502" spans="1:8">
      <c r="A9502" s="48" t="str">
        <f>('ANNEXURE B &amp; C'!BH$3)</f>
        <v>450101</v>
      </c>
      <c r="B9502" s="2">
        <v>1101203</v>
      </c>
      <c r="C9502" s="2" t="s">
        <v>103</v>
      </c>
      <c r="D9502" s="20">
        <v>0</v>
      </c>
      <c r="E9502" s="20">
        <v>0</v>
      </c>
      <c r="F9502" s="38">
        <f>('ANNEXURE B &amp; C'!BH$119)</f>
        <v>0</v>
      </c>
      <c r="G9502" s="9" t="str">
        <f t="shared" si="296"/>
        <v/>
      </c>
      <c r="H9502" s="52" t="str">
        <f t="shared" si="297"/>
        <v/>
      </c>
    </row>
    <row r="9503" spans="1:8">
      <c r="A9503" s="48" t="str">
        <f>('ANNEXURE B &amp; C'!BH$3)</f>
        <v>450101</v>
      </c>
      <c r="B9503" s="2">
        <v>1101204</v>
      </c>
      <c r="C9503" s="2" t="s">
        <v>104</v>
      </c>
      <c r="D9503" s="20">
        <v>0</v>
      </c>
      <c r="E9503" s="20">
        <v>0</v>
      </c>
      <c r="F9503" s="38">
        <f>('ANNEXURE B &amp; C'!BH$120)</f>
        <v>0</v>
      </c>
      <c r="G9503" s="9" t="str">
        <f t="shared" si="296"/>
        <v/>
      </c>
      <c r="H9503" s="52" t="str">
        <f t="shared" si="297"/>
        <v/>
      </c>
    </row>
    <row r="9504" spans="1:8" ht="15.75" thickBot="1">
      <c r="A9504" s="48" t="str">
        <f>('ANNEXURE B &amp; C'!BH$3)</f>
        <v>450101</v>
      </c>
      <c r="B9504" s="4">
        <v>1109995</v>
      </c>
      <c r="C9504" s="4" t="s">
        <v>105</v>
      </c>
      <c r="D9504" s="40">
        <v>0</v>
      </c>
      <c r="E9504" s="40">
        <v>0</v>
      </c>
      <c r="F9504" s="40">
        <f>SUM(F9500:F9503)</f>
        <v>0</v>
      </c>
      <c r="G9504" s="9" t="str">
        <f t="shared" si="296"/>
        <v/>
      </c>
      <c r="H9504" s="52" t="str">
        <f t="shared" si="297"/>
        <v/>
      </c>
    </row>
    <row r="9505" spans="1:8" ht="15.75" thickTop="1">
      <c r="B9505" s="1"/>
      <c r="C9505" s="1"/>
      <c r="D9505" s="31"/>
      <c r="E9505" s="31"/>
      <c r="F9505" s="31"/>
      <c r="G9505" s="9" t="str">
        <f t="shared" si="296"/>
        <v/>
      </c>
      <c r="H9505" s="52" t="str">
        <f t="shared" si="297"/>
        <v/>
      </c>
    </row>
    <row r="9506" spans="1:8">
      <c r="A9506" s="48" t="str">
        <f>('ANNEXURE B &amp; C'!BH$3)</f>
        <v>450101</v>
      </c>
      <c r="B9506" s="1">
        <v>1120000</v>
      </c>
      <c r="C9506" s="1" t="s">
        <v>106</v>
      </c>
      <c r="D9506" s="31"/>
      <c r="E9506" s="31"/>
      <c r="F9506" s="31"/>
      <c r="G9506" s="9" t="str">
        <f t="shared" si="296"/>
        <v/>
      </c>
      <c r="H9506" s="52" t="str">
        <f t="shared" si="297"/>
        <v/>
      </c>
    </row>
    <row r="9507" spans="1:8">
      <c r="A9507" s="48" t="str">
        <f>('ANNEXURE B &amp; C'!BH$3)</f>
        <v>450101</v>
      </c>
      <c r="B9507" s="2">
        <v>1120300</v>
      </c>
      <c r="C9507" s="2" t="s">
        <v>106</v>
      </c>
      <c r="D9507" s="20">
        <v>0</v>
      </c>
      <c r="E9507" s="20">
        <v>0</v>
      </c>
      <c r="F9507" s="38">
        <f>('ANNEXURE B &amp; C'!BH$124)</f>
        <v>0</v>
      </c>
      <c r="G9507" s="9" t="str">
        <f t="shared" si="296"/>
        <v/>
      </c>
      <c r="H9507" s="52" t="str">
        <f t="shared" si="297"/>
        <v/>
      </c>
    </row>
    <row r="9508" spans="1:8" ht="15.75" thickBot="1">
      <c r="A9508" s="48" t="str">
        <f>('ANNEXURE B &amp; C'!BH$3)</f>
        <v>450101</v>
      </c>
      <c r="B9508" s="4">
        <v>1129990</v>
      </c>
      <c r="C9508" s="4" t="s">
        <v>107</v>
      </c>
      <c r="D9508" s="40">
        <v>0</v>
      </c>
      <c r="E9508" s="40">
        <v>0</v>
      </c>
      <c r="F9508" s="40">
        <f>SUM(F9506:F9507)</f>
        <v>0</v>
      </c>
      <c r="G9508" s="9" t="str">
        <f t="shared" si="296"/>
        <v/>
      </c>
      <c r="H9508" s="52" t="str">
        <f t="shared" si="297"/>
        <v/>
      </c>
    </row>
    <row r="9509" spans="1:8" ht="15.75" thickTop="1">
      <c r="B9509" s="1"/>
      <c r="C9509" s="1"/>
      <c r="D9509" s="31"/>
      <c r="E9509" s="31"/>
      <c r="F9509" s="31"/>
      <c r="G9509" s="9" t="str">
        <f t="shared" si="296"/>
        <v/>
      </c>
      <c r="H9509" s="52" t="str">
        <f t="shared" si="297"/>
        <v/>
      </c>
    </row>
    <row r="9510" spans="1:8">
      <c r="A9510" s="48" t="str">
        <f>('ANNEXURE B &amp; C'!BH$3)</f>
        <v>450101</v>
      </c>
      <c r="B9510" s="1">
        <v>1130000</v>
      </c>
      <c r="C9510" s="1" t="s">
        <v>108</v>
      </c>
      <c r="D9510" s="31"/>
      <c r="E9510" s="31"/>
      <c r="F9510" s="31"/>
      <c r="G9510" s="9" t="str">
        <f t="shared" si="296"/>
        <v/>
      </c>
      <c r="H9510" s="52" t="str">
        <f t="shared" si="297"/>
        <v/>
      </c>
    </row>
    <row r="9511" spans="1:8">
      <c r="A9511" s="48" t="str">
        <f>('ANNEXURE B &amp; C'!BH$3)</f>
        <v>450101</v>
      </c>
      <c r="B9511" s="2">
        <v>1130200</v>
      </c>
      <c r="C9511" s="2" t="s">
        <v>109</v>
      </c>
      <c r="D9511" s="20">
        <v>0</v>
      </c>
      <c r="E9511" s="20">
        <v>0</v>
      </c>
      <c r="F9511" s="38">
        <f>('ANNEXURE B &amp; C'!BH$128)</f>
        <v>0</v>
      </c>
      <c r="G9511" s="9" t="str">
        <f t="shared" si="296"/>
        <v/>
      </c>
      <c r="H9511" s="52" t="str">
        <f t="shared" si="297"/>
        <v/>
      </c>
    </row>
    <row r="9512" spans="1:8">
      <c r="A9512" s="48" t="str">
        <f>('ANNEXURE B &amp; C'!BH$3)</f>
        <v>450101</v>
      </c>
      <c r="B9512" s="2">
        <v>1130201</v>
      </c>
      <c r="C9512" s="2" t="s">
        <v>110</v>
      </c>
      <c r="D9512" s="20">
        <v>0</v>
      </c>
      <c r="E9512" s="20">
        <v>0</v>
      </c>
      <c r="F9512" s="38">
        <f>('ANNEXURE B &amp; C'!BH$129)</f>
        <v>0</v>
      </c>
      <c r="G9512" s="9" t="str">
        <f t="shared" si="296"/>
        <v/>
      </c>
      <c r="H9512" s="52" t="str">
        <f t="shared" si="297"/>
        <v/>
      </c>
    </row>
    <row r="9513" spans="1:8" ht="15.75" thickBot="1">
      <c r="A9513" s="48" t="str">
        <f>('ANNEXURE B &amp; C'!BH$3)</f>
        <v>450101</v>
      </c>
      <c r="B9513" s="4">
        <v>1139995</v>
      </c>
      <c r="C9513" s="4" t="s">
        <v>111</v>
      </c>
      <c r="D9513" s="40">
        <v>0</v>
      </c>
      <c r="E9513" s="40">
        <v>0</v>
      </c>
      <c r="F9513" s="40">
        <f>SUM(F9510:F9512)</f>
        <v>0</v>
      </c>
      <c r="G9513" s="9" t="str">
        <f t="shared" si="296"/>
        <v/>
      </c>
      <c r="H9513" s="52" t="str">
        <f t="shared" si="297"/>
        <v/>
      </c>
    </row>
    <row r="9514" spans="1:8" ht="15.75" thickTop="1">
      <c r="B9514" s="1"/>
      <c r="C9514" s="1"/>
      <c r="D9514" s="31"/>
      <c r="E9514" s="31"/>
      <c r="F9514" s="31"/>
      <c r="G9514" s="9" t="str">
        <f t="shared" si="296"/>
        <v/>
      </c>
      <c r="H9514" s="52" t="str">
        <f t="shared" si="297"/>
        <v/>
      </c>
    </row>
    <row r="9515" spans="1:8" ht="15.75" thickBot="1">
      <c r="A9515" s="48" t="str">
        <f>('ANNEXURE B &amp; C'!BH$3)</f>
        <v>450101</v>
      </c>
      <c r="B9515" s="5">
        <v>1199998</v>
      </c>
      <c r="C9515" s="5" t="s">
        <v>112</v>
      </c>
      <c r="D9515" s="41">
        <v>650419</v>
      </c>
      <c r="E9515" s="41">
        <v>336850.13</v>
      </c>
      <c r="F9515" s="41">
        <f>SUM(F9513+F9508+F9504+F9497+F9425)</f>
        <v>650175</v>
      </c>
      <c r="G9515" s="9" t="str">
        <f t="shared" si="296"/>
        <v/>
      </c>
      <c r="H9515" s="52">
        <f t="shared" si="297"/>
        <v>-3.7514279256909778E-4</v>
      </c>
    </row>
    <row r="9516" spans="1:8">
      <c r="B9516" s="1"/>
      <c r="C9516" s="1"/>
      <c r="D9516" s="31"/>
      <c r="E9516" s="31"/>
      <c r="F9516" s="31"/>
      <c r="G9516" s="9" t="str">
        <f t="shared" si="296"/>
        <v/>
      </c>
      <c r="H9516" s="52" t="str">
        <f t="shared" si="297"/>
        <v/>
      </c>
    </row>
    <row r="9517" spans="1:8">
      <c r="A9517" s="48" t="str">
        <f>('ANNEXURE B &amp; C'!BH$3)</f>
        <v>450101</v>
      </c>
      <c r="B9517" s="1">
        <v>2200000</v>
      </c>
      <c r="C9517" s="1" t="s">
        <v>113</v>
      </c>
      <c r="D9517" s="31"/>
      <c r="E9517" s="31"/>
      <c r="F9517" s="31"/>
      <c r="G9517" s="9" t="str">
        <f t="shared" si="296"/>
        <v/>
      </c>
      <c r="H9517" s="52" t="str">
        <f t="shared" si="297"/>
        <v/>
      </c>
    </row>
    <row r="9518" spans="1:8">
      <c r="B9518" s="1"/>
      <c r="C9518" s="1"/>
      <c r="D9518" s="31"/>
      <c r="E9518" s="31"/>
      <c r="F9518" s="31"/>
      <c r="G9518" s="9" t="str">
        <f t="shared" si="296"/>
        <v/>
      </c>
      <c r="H9518" s="52" t="str">
        <f t="shared" si="297"/>
        <v/>
      </c>
    </row>
    <row r="9519" spans="1:8">
      <c r="A9519" s="48" t="str">
        <f>('ANNEXURE B &amp; C'!BH$3)</f>
        <v>450101</v>
      </c>
      <c r="B9519" s="1">
        <v>2230000</v>
      </c>
      <c r="C9519" s="1" t="s">
        <v>114</v>
      </c>
      <c r="D9519" s="31"/>
      <c r="E9519" s="31"/>
      <c r="F9519" s="31"/>
      <c r="G9519" s="9" t="str">
        <f t="shared" si="296"/>
        <v/>
      </c>
      <c r="H9519" s="52" t="str">
        <f t="shared" si="297"/>
        <v/>
      </c>
    </row>
    <row r="9520" spans="1:8">
      <c r="A9520" s="48" t="str">
        <f>('ANNEXURE B &amp; C'!BH$3)</f>
        <v>450101</v>
      </c>
      <c r="B9520" s="2">
        <v>2231202</v>
      </c>
      <c r="C9520" s="2" t="s">
        <v>115</v>
      </c>
      <c r="D9520" s="20">
        <v>0</v>
      </c>
      <c r="E9520" s="20">
        <v>0</v>
      </c>
      <c r="F9520" s="38">
        <f>('ANNEXURE B &amp; C'!BH$137)</f>
        <v>0</v>
      </c>
      <c r="G9520" s="9" t="str">
        <f t="shared" si="296"/>
        <v/>
      </c>
      <c r="H9520" s="52" t="str">
        <f t="shared" si="297"/>
        <v/>
      </c>
    </row>
    <row r="9521" spans="1:8">
      <c r="A9521" s="48" t="str">
        <f>('ANNEXURE B &amp; C'!BH$3)</f>
        <v>450101</v>
      </c>
      <c r="B9521" s="2">
        <v>2231900</v>
      </c>
      <c r="C9521" s="2" t="s">
        <v>116</v>
      </c>
      <c r="D9521" s="20">
        <v>0</v>
      </c>
      <c r="E9521" s="20">
        <v>0</v>
      </c>
      <c r="F9521" s="38">
        <f>('ANNEXURE B &amp; C'!BH$138)</f>
        <v>0</v>
      </c>
      <c r="G9521" s="9" t="str">
        <f t="shared" si="296"/>
        <v/>
      </c>
      <c r="H9521" s="52" t="str">
        <f t="shared" si="297"/>
        <v/>
      </c>
    </row>
    <row r="9522" spans="1:8">
      <c r="A9522" s="48" t="str">
        <f>('ANNEXURE B &amp; C'!BH$3)</f>
        <v>450101</v>
      </c>
      <c r="B9522" s="3">
        <v>2239995</v>
      </c>
      <c r="C9522" s="3" t="s">
        <v>117</v>
      </c>
      <c r="D9522" s="39">
        <v>0</v>
      </c>
      <c r="E9522" s="39">
        <v>0</v>
      </c>
      <c r="F9522" s="39">
        <f>SUM(F9520:F9521)</f>
        <v>0</v>
      </c>
      <c r="G9522" s="9" t="str">
        <f t="shared" si="296"/>
        <v/>
      </c>
      <c r="H9522" s="52" t="str">
        <f t="shared" si="297"/>
        <v/>
      </c>
    </row>
    <row r="9523" spans="1:8">
      <c r="B9523" s="1"/>
      <c r="C9523" s="1"/>
      <c r="D9523" s="31"/>
      <c r="E9523" s="31"/>
      <c r="F9523" s="31"/>
      <c r="G9523" s="9" t="str">
        <f t="shared" si="296"/>
        <v/>
      </c>
      <c r="H9523" s="52" t="str">
        <f t="shared" si="297"/>
        <v/>
      </c>
    </row>
    <row r="9524" spans="1:8">
      <c r="A9524" s="48" t="str">
        <f>('ANNEXURE B &amp; C'!BH$3)</f>
        <v>450101</v>
      </c>
      <c r="B9524" s="1">
        <v>2240000</v>
      </c>
      <c r="C9524" s="1" t="s">
        <v>118</v>
      </c>
      <c r="D9524" s="31"/>
      <c r="E9524" s="31"/>
      <c r="F9524" s="31"/>
      <c r="G9524" s="9" t="str">
        <f t="shared" si="296"/>
        <v/>
      </c>
      <c r="H9524" s="52" t="str">
        <f t="shared" si="297"/>
        <v/>
      </c>
    </row>
    <row r="9525" spans="1:8">
      <c r="A9525" s="48" t="str">
        <f>('ANNEXURE B &amp; C'!BH$3)</f>
        <v>450101</v>
      </c>
      <c r="B9525" s="2">
        <v>2240001</v>
      </c>
      <c r="C9525" s="2" t="s">
        <v>119</v>
      </c>
      <c r="D9525" s="20">
        <v>0</v>
      </c>
      <c r="E9525" s="20">
        <v>0</v>
      </c>
      <c r="F9525" s="38">
        <f>('ANNEXURE B &amp; C'!BH$142)</f>
        <v>0</v>
      </c>
      <c r="G9525" s="9" t="str">
        <f t="shared" si="296"/>
        <v/>
      </c>
      <c r="H9525" s="52" t="str">
        <f t="shared" si="297"/>
        <v/>
      </c>
    </row>
    <row r="9526" spans="1:8">
      <c r="A9526" s="48" t="str">
        <f>('ANNEXURE B &amp; C'!BH$3)</f>
        <v>450101</v>
      </c>
      <c r="B9526" s="2">
        <v>2240002</v>
      </c>
      <c r="C9526" s="2" t="s">
        <v>120</v>
      </c>
      <c r="D9526" s="20">
        <v>0</v>
      </c>
      <c r="E9526" s="20">
        <v>0</v>
      </c>
      <c r="F9526" s="38">
        <f>('ANNEXURE B &amp; C'!BH$143)</f>
        <v>0</v>
      </c>
      <c r="G9526" s="9" t="str">
        <f t="shared" si="296"/>
        <v/>
      </c>
      <c r="H9526" s="52" t="str">
        <f t="shared" si="297"/>
        <v/>
      </c>
    </row>
    <row r="9527" spans="1:8">
      <c r="A9527" s="48" t="str">
        <f>('ANNEXURE B &amp; C'!BH$3)</f>
        <v>450101</v>
      </c>
      <c r="B9527" s="2">
        <v>2240400</v>
      </c>
      <c r="C9527" s="2" t="s">
        <v>121</v>
      </c>
      <c r="D9527" s="20">
        <v>0</v>
      </c>
      <c r="E9527" s="20">
        <v>0</v>
      </c>
      <c r="F9527" s="38">
        <f>('ANNEXURE B &amp; C'!BH$144)</f>
        <v>0</v>
      </c>
      <c r="G9527" s="9" t="str">
        <f t="shared" si="296"/>
        <v/>
      </c>
      <c r="H9527" s="52" t="str">
        <f t="shared" si="297"/>
        <v/>
      </c>
    </row>
    <row r="9528" spans="1:8">
      <c r="A9528" s="48" t="str">
        <f>('ANNEXURE B &amp; C'!BH$3)</f>
        <v>450101</v>
      </c>
      <c r="B9528" s="2">
        <v>2240500</v>
      </c>
      <c r="C9528" s="2" t="s">
        <v>122</v>
      </c>
      <c r="D9528" s="20">
        <v>0</v>
      </c>
      <c r="E9528" s="20">
        <v>0</v>
      </c>
      <c r="F9528" s="38">
        <f>('ANNEXURE B &amp; C'!BH$145)</f>
        <v>0</v>
      </c>
      <c r="G9528" s="9" t="str">
        <f t="shared" si="296"/>
        <v/>
      </c>
      <c r="H9528" s="52" t="str">
        <f t="shared" si="297"/>
        <v/>
      </c>
    </row>
    <row r="9529" spans="1:8">
      <c r="A9529" s="48" t="str">
        <f>('ANNEXURE B &amp; C'!BH$3)</f>
        <v>450101</v>
      </c>
      <c r="B9529" s="3">
        <v>2249995</v>
      </c>
      <c r="C9529" s="3" t="s">
        <v>123</v>
      </c>
      <c r="D9529" s="39">
        <v>0</v>
      </c>
      <c r="E9529" s="39">
        <v>0</v>
      </c>
      <c r="F9529" s="39">
        <f>SUM(F9525:F9528)</f>
        <v>0</v>
      </c>
      <c r="G9529" s="9" t="str">
        <f t="shared" si="296"/>
        <v/>
      </c>
      <c r="H9529" s="52" t="str">
        <f t="shared" si="297"/>
        <v/>
      </c>
    </row>
    <row r="9530" spans="1:8">
      <c r="B9530" s="1"/>
      <c r="C9530" s="1"/>
      <c r="D9530" s="31"/>
      <c r="E9530" s="31"/>
      <c r="F9530" s="31"/>
      <c r="G9530" s="9" t="str">
        <f t="shared" si="296"/>
        <v/>
      </c>
      <c r="H9530" s="52" t="str">
        <f t="shared" si="297"/>
        <v/>
      </c>
    </row>
    <row r="9531" spans="1:8">
      <c r="A9531" s="48" t="str">
        <f>('ANNEXURE B &amp; C'!BH$3)</f>
        <v>450101</v>
      </c>
      <c r="B9531" s="1">
        <v>2260000</v>
      </c>
      <c r="C9531" s="1" t="s">
        <v>124</v>
      </c>
      <c r="D9531" s="31"/>
      <c r="E9531" s="31"/>
      <c r="F9531" s="31"/>
      <c r="G9531" s="9" t="str">
        <f t="shared" si="296"/>
        <v/>
      </c>
      <c r="H9531" s="52" t="str">
        <f t="shared" si="297"/>
        <v/>
      </c>
    </row>
    <row r="9532" spans="1:8">
      <c r="A9532" s="48" t="str">
        <f>('ANNEXURE B &amp; C'!BH$3)</f>
        <v>450101</v>
      </c>
      <c r="B9532" s="2">
        <v>2260806</v>
      </c>
      <c r="C9532" s="2" t="s">
        <v>125</v>
      </c>
      <c r="D9532" s="20">
        <v>0</v>
      </c>
      <c r="E9532" s="20">
        <v>0</v>
      </c>
      <c r="F9532" s="38">
        <f>('ANNEXURE B &amp; C'!BH$149)</f>
        <v>0</v>
      </c>
      <c r="G9532" s="9" t="str">
        <f t="shared" si="296"/>
        <v/>
      </c>
      <c r="H9532" s="52" t="str">
        <f t="shared" si="297"/>
        <v/>
      </c>
    </row>
    <row r="9533" spans="1:8">
      <c r="A9533" s="48" t="str">
        <f>('ANNEXURE B &amp; C'!BH$3)</f>
        <v>450101</v>
      </c>
      <c r="B9533" s="2">
        <v>2260808</v>
      </c>
      <c r="C9533" s="2" t="s">
        <v>126</v>
      </c>
      <c r="D9533" s="20">
        <v>0</v>
      </c>
      <c r="E9533" s="20">
        <v>0</v>
      </c>
      <c r="F9533" s="38">
        <f>('ANNEXURE B &amp; C'!BH$150)</f>
        <v>0</v>
      </c>
      <c r="G9533" s="9" t="str">
        <f t="shared" si="296"/>
        <v/>
      </c>
      <c r="H9533" s="52" t="str">
        <f t="shared" si="297"/>
        <v/>
      </c>
    </row>
    <row r="9534" spans="1:8">
      <c r="A9534" s="48" t="str">
        <f>('ANNEXURE B &amp; C'!BH$3)</f>
        <v>450101</v>
      </c>
      <c r="B9534" s="2">
        <v>2260810</v>
      </c>
      <c r="C9534" s="2" t="s">
        <v>127</v>
      </c>
      <c r="D9534" s="20">
        <v>0</v>
      </c>
      <c r="E9534" s="20">
        <v>0</v>
      </c>
      <c r="F9534" s="38">
        <f>('ANNEXURE B &amp; C'!BH$151)</f>
        <v>0</v>
      </c>
      <c r="G9534" s="9" t="str">
        <f t="shared" si="296"/>
        <v/>
      </c>
      <c r="H9534" s="52" t="str">
        <f t="shared" si="297"/>
        <v/>
      </c>
    </row>
    <row r="9535" spans="1:8">
      <c r="A9535" s="48" t="str">
        <f>('ANNEXURE B &amp; C'!BH$3)</f>
        <v>450101</v>
      </c>
      <c r="B9535" s="3">
        <v>2269995</v>
      </c>
      <c r="C9535" s="3" t="s">
        <v>128</v>
      </c>
      <c r="D9535" s="39">
        <v>0</v>
      </c>
      <c r="E9535" s="39">
        <v>0</v>
      </c>
      <c r="F9535" s="39">
        <f>SUM(F9532:F9534)</f>
        <v>0</v>
      </c>
      <c r="G9535" s="9" t="str">
        <f t="shared" si="296"/>
        <v/>
      </c>
      <c r="H9535" s="52" t="str">
        <f t="shared" si="297"/>
        <v/>
      </c>
    </row>
    <row r="9536" spans="1:8">
      <c r="B9536" s="1"/>
      <c r="C9536" s="1"/>
      <c r="D9536" s="31"/>
      <c r="E9536" s="31"/>
      <c r="F9536" s="31"/>
      <c r="G9536" s="9" t="str">
        <f t="shared" si="296"/>
        <v/>
      </c>
      <c r="H9536" s="52" t="str">
        <f t="shared" si="297"/>
        <v/>
      </c>
    </row>
    <row r="9537" spans="1:8">
      <c r="A9537" s="48" t="str">
        <f>('ANNEXURE B &amp; C'!BH$3)</f>
        <v>450101</v>
      </c>
      <c r="B9537" s="1">
        <v>2270000</v>
      </c>
      <c r="C9537" s="1" t="s">
        <v>129</v>
      </c>
      <c r="D9537" s="31"/>
      <c r="E9537" s="31"/>
      <c r="F9537" s="31"/>
      <c r="G9537" s="9" t="str">
        <f t="shared" si="296"/>
        <v/>
      </c>
      <c r="H9537" s="52" t="str">
        <f t="shared" si="297"/>
        <v/>
      </c>
    </row>
    <row r="9538" spans="1:8">
      <c r="A9538" s="48" t="str">
        <f>('ANNEXURE B &amp; C'!BH$3)</f>
        <v>450101</v>
      </c>
      <c r="B9538" s="2">
        <v>2271701</v>
      </c>
      <c r="C9538" s="2" t="s">
        <v>130</v>
      </c>
      <c r="D9538" s="20">
        <v>0</v>
      </c>
      <c r="E9538" s="20">
        <v>0</v>
      </c>
      <c r="F9538" s="38">
        <f>('ANNEXURE B &amp; C'!BH$155)</f>
        <v>0</v>
      </c>
      <c r="G9538" s="9" t="str">
        <f t="shared" si="296"/>
        <v/>
      </c>
      <c r="H9538" s="52" t="str">
        <f t="shared" si="297"/>
        <v/>
      </c>
    </row>
    <row r="9539" spans="1:8">
      <c r="A9539" s="48" t="str">
        <f>('ANNEXURE B &amp; C'!BH$3)</f>
        <v>450101</v>
      </c>
      <c r="B9539" s="2">
        <v>2271702</v>
      </c>
      <c r="C9539" s="2" t="s">
        <v>131</v>
      </c>
      <c r="D9539" s="20">
        <v>0</v>
      </c>
      <c r="E9539" s="20">
        <v>0</v>
      </c>
      <c r="F9539" s="38">
        <f>('ANNEXURE B &amp; C'!BH$156)</f>
        <v>0</v>
      </c>
      <c r="G9539" s="9" t="str">
        <f t="shared" si="296"/>
        <v/>
      </c>
      <c r="H9539" s="52" t="str">
        <f t="shared" si="297"/>
        <v/>
      </c>
    </row>
    <row r="9540" spans="1:8">
      <c r="A9540" s="48" t="str">
        <f>('ANNEXURE B &amp; C'!BH$3)</f>
        <v>450101</v>
      </c>
      <c r="B9540" s="2">
        <v>2271703</v>
      </c>
      <c r="C9540" s="2" t="s">
        <v>132</v>
      </c>
      <c r="D9540" s="20">
        <v>0</v>
      </c>
      <c r="E9540" s="20">
        <v>0</v>
      </c>
      <c r="F9540" s="38">
        <f>('ANNEXURE B &amp; C'!BH$157)</f>
        <v>0</v>
      </c>
      <c r="G9540" s="9" t="str">
        <f t="shared" si="296"/>
        <v/>
      </c>
      <c r="H9540" s="52" t="str">
        <f t="shared" si="297"/>
        <v/>
      </c>
    </row>
    <row r="9541" spans="1:8">
      <c r="A9541" s="48" t="str">
        <f>('ANNEXURE B &amp; C'!BH$3)</f>
        <v>450101</v>
      </c>
      <c r="B9541" s="2">
        <v>2271704</v>
      </c>
      <c r="C9541" s="2" t="s">
        <v>133</v>
      </c>
      <c r="D9541" s="20">
        <v>0</v>
      </c>
      <c r="E9541" s="20">
        <v>0</v>
      </c>
      <c r="F9541" s="38">
        <f>('ANNEXURE B &amp; C'!BH$158)</f>
        <v>0</v>
      </c>
      <c r="G9541" s="9" t="str">
        <f t="shared" si="296"/>
        <v/>
      </c>
      <c r="H9541" s="52" t="str">
        <f t="shared" si="297"/>
        <v/>
      </c>
    </row>
    <row r="9542" spans="1:8">
      <c r="A9542" s="48" t="str">
        <f>('ANNEXURE B &amp; C'!BH$3)</f>
        <v>450101</v>
      </c>
      <c r="B9542" s="3">
        <v>2279995</v>
      </c>
      <c r="C9542" s="3" t="s">
        <v>134</v>
      </c>
      <c r="D9542" s="35">
        <v>0</v>
      </c>
      <c r="E9542" s="35">
        <v>0</v>
      </c>
      <c r="F9542" s="35">
        <f>SUM(F9538:F9541)</f>
        <v>0</v>
      </c>
      <c r="G9542" s="9" t="str">
        <f t="shared" si="296"/>
        <v/>
      </c>
      <c r="H9542" s="52" t="str">
        <f t="shared" si="297"/>
        <v/>
      </c>
    </row>
    <row r="9543" spans="1:8">
      <c r="B9543" s="1"/>
      <c r="C9543" s="1"/>
      <c r="D9543" s="31"/>
      <c r="E9543" s="31"/>
      <c r="F9543" s="31"/>
      <c r="G9543" s="9" t="str">
        <f t="shared" si="296"/>
        <v/>
      </c>
      <c r="H9543" s="52" t="str">
        <f t="shared" si="297"/>
        <v/>
      </c>
    </row>
    <row r="9544" spans="1:8">
      <c r="A9544" s="48" t="str">
        <f>('ANNEXURE B &amp; C'!BH$3)</f>
        <v>450101</v>
      </c>
      <c r="B9544" s="1">
        <v>2280000</v>
      </c>
      <c r="C9544" s="1" t="s">
        <v>135</v>
      </c>
      <c r="D9544" s="31"/>
      <c r="E9544" s="31"/>
      <c r="F9544" s="31"/>
      <c r="G9544" s="9" t="str">
        <f t="shared" si="296"/>
        <v/>
      </c>
      <c r="H9544" s="52" t="str">
        <f t="shared" si="297"/>
        <v/>
      </c>
    </row>
    <row r="9545" spans="1:8">
      <c r="A9545" s="48" t="str">
        <f>('ANNEXURE B &amp; C'!BH$3)</f>
        <v>450101</v>
      </c>
      <c r="B9545" s="2">
        <v>2280001</v>
      </c>
      <c r="C9545" s="2" t="s">
        <v>136</v>
      </c>
      <c r="D9545" s="20">
        <v>0</v>
      </c>
      <c r="E9545" s="20">
        <v>0</v>
      </c>
      <c r="F9545" s="38">
        <f>('ANNEXURE B &amp; C'!BH$162)</f>
        <v>0</v>
      </c>
      <c r="G9545" s="9" t="str">
        <f t="shared" si="296"/>
        <v/>
      </c>
      <c r="H9545" s="52" t="str">
        <f t="shared" si="297"/>
        <v/>
      </c>
    </row>
    <row r="9546" spans="1:8">
      <c r="A9546" s="48" t="str">
        <f>('ANNEXURE B &amp; C'!BH$3)</f>
        <v>450101</v>
      </c>
      <c r="B9546" s="2">
        <v>2280002</v>
      </c>
      <c r="C9546" s="2" t="s">
        <v>137</v>
      </c>
      <c r="D9546" s="20">
        <v>0</v>
      </c>
      <c r="E9546" s="20">
        <v>0</v>
      </c>
      <c r="F9546" s="38">
        <f>('ANNEXURE B &amp; C'!BH$163)</f>
        <v>0</v>
      </c>
      <c r="G9546" s="9" t="str">
        <f t="shared" ref="G9546:G9609" si="298">IF(E9546&lt;0.01,"",IF(E9546&gt;F9546,"BUDGET ERROR - INSUFICIENT",""))</f>
        <v/>
      </c>
      <c r="H9546" s="52" t="str">
        <f t="shared" ref="H9546:H9609" si="299">IF(F9546&lt;0.1,"",IF(D9546=0,"NO ORIGINAL BUDGET",(F9546-D9546)/D9546))</f>
        <v/>
      </c>
    </row>
    <row r="9547" spans="1:8">
      <c r="A9547" s="48" t="str">
        <f>('ANNEXURE B &amp; C'!BH$3)</f>
        <v>450101</v>
      </c>
      <c r="B9547" s="3">
        <v>2289995</v>
      </c>
      <c r="C9547" s="3" t="s">
        <v>138</v>
      </c>
      <c r="D9547" s="39">
        <v>0</v>
      </c>
      <c r="E9547" s="39">
        <v>0</v>
      </c>
      <c r="F9547" s="39">
        <f>SUM(F9545:F9546)</f>
        <v>0</v>
      </c>
      <c r="G9547" s="9" t="str">
        <f t="shared" si="298"/>
        <v/>
      </c>
      <c r="H9547" s="52" t="str">
        <f t="shared" si="299"/>
        <v/>
      </c>
    </row>
    <row r="9548" spans="1:8">
      <c r="B9548" s="1"/>
      <c r="C9548" s="1"/>
      <c r="D9548" s="31"/>
      <c r="E9548" s="31"/>
      <c r="F9548" s="31"/>
      <c r="G9548" s="9" t="str">
        <f t="shared" si="298"/>
        <v/>
      </c>
      <c r="H9548" s="52" t="str">
        <f t="shared" si="299"/>
        <v/>
      </c>
    </row>
    <row r="9549" spans="1:8">
      <c r="A9549" s="48" t="str">
        <f>('ANNEXURE B &amp; C'!BH$3)</f>
        <v>450101</v>
      </c>
      <c r="B9549" s="1">
        <v>2300000</v>
      </c>
      <c r="C9549" s="1" t="s">
        <v>139</v>
      </c>
      <c r="D9549" s="31"/>
      <c r="E9549" s="31"/>
      <c r="F9549" s="31"/>
      <c r="G9549" s="9" t="str">
        <f t="shared" si="298"/>
        <v/>
      </c>
      <c r="H9549" s="52" t="str">
        <f t="shared" si="299"/>
        <v/>
      </c>
    </row>
    <row r="9550" spans="1:8">
      <c r="A9550" s="48" t="str">
        <f>('ANNEXURE B &amp; C'!BH$3)</f>
        <v>450101</v>
      </c>
      <c r="B9550" s="2">
        <v>2300001</v>
      </c>
      <c r="C9550" s="2" t="s">
        <v>140</v>
      </c>
      <c r="D9550" s="20">
        <v>0</v>
      </c>
      <c r="E9550" s="20">
        <v>0</v>
      </c>
      <c r="F9550" s="38">
        <f>('ANNEXURE B &amp; C'!BH$167)</f>
        <v>0</v>
      </c>
      <c r="G9550" s="9" t="str">
        <f t="shared" si="298"/>
        <v/>
      </c>
      <c r="H9550" s="52" t="str">
        <f t="shared" si="299"/>
        <v/>
      </c>
    </row>
    <row r="9551" spans="1:8">
      <c r="A9551" s="48" t="str">
        <f>('ANNEXURE B &amp; C'!BH$3)</f>
        <v>450101</v>
      </c>
      <c r="B9551" s="2">
        <v>2300002</v>
      </c>
      <c r="C9551" s="2" t="s">
        <v>141</v>
      </c>
      <c r="D9551" s="20">
        <v>0</v>
      </c>
      <c r="E9551" s="20">
        <v>0</v>
      </c>
      <c r="F9551" s="38">
        <f>('ANNEXURE B &amp; C'!BH$168)</f>
        <v>0</v>
      </c>
      <c r="G9551" s="9" t="str">
        <f t="shared" si="298"/>
        <v/>
      </c>
      <c r="H9551" s="52" t="str">
        <f t="shared" si="299"/>
        <v/>
      </c>
    </row>
    <row r="9552" spans="1:8">
      <c r="A9552" s="48" t="str">
        <f>('ANNEXURE B &amp; C'!BH$3)</f>
        <v>450101</v>
      </c>
      <c r="B9552" s="2">
        <v>2300003</v>
      </c>
      <c r="C9552" s="2" t="s">
        <v>142</v>
      </c>
      <c r="D9552" s="20">
        <v>0</v>
      </c>
      <c r="E9552" s="20">
        <v>0</v>
      </c>
      <c r="F9552" s="38">
        <f>('ANNEXURE B &amp; C'!BH$169)</f>
        <v>0</v>
      </c>
      <c r="G9552" s="9" t="str">
        <f t="shared" si="298"/>
        <v/>
      </c>
      <c r="H9552" s="52" t="str">
        <f t="shared" si="299"/>
        <v/>
      </c>
    </row>
    <row r="9553" spans="1:8">
      <c r="A9553" s="48" t="str">
        <f>('ANNEXURE B &amp; C'!BH$3)</f>
        <v>450101</v>
      </c>
      <c r="B9553" s="2">
        <v>2300204</v>
      </c>
      <c r="C9553" s="2" t="s">
        <v>143</v>
      </c>
      <c r="D9553" s="20">
        <v>0</v>
      </c>
      <c r="E9553" s="20">
        <v>0</v>
      </c>
      <c r="F9553" s="38">
        <f>('ANNEXURE B &amp; C'!BH$170)</f>
        <v>0</v>
      </c>
      <c r="G9553" s="9" t="str">
        <f t="shared" si="298"/>
        <v/>
      </c>
      <c r="H9553" s="52" t="str">
        <f t="shared" si="299"/>
        <v/>
      </c>
    </row>
    <row r="9554" spans="1:8">
      <c r="A9554" s="48" t="str">
        <f>('ANNEXURE B &amp; C'!BH$3)</f>
        <v>450101</v>
      </c>
      <c r="B9554" s="2">
        <v>2300800</v>
      </c>
      <c r="C9554" s="2" t="s">
        <v>144</v>
      </c>
      <c r="D9554" s="20">
        <v>0</v>
      </c>
      <c r="E9554" s="20">
        <v>0</v>
      </c>
      <c r="F9554" s="38">
        <f>('ANNEXURE B &amp; C'!BH$171)</f>
        <v>0</v>
      </c>
      <c r="G9554" s="9" t="str">
        <f t="shared" si="298"/>
        <v/>
      </c>
      <c r="H9554" s="52" t="str">
        <f t="shared" si="299"/>
        <v/>
      </c>
    </row>
    <row r="9555" spans="1:8">
      <c r="A9555" s="48" t="str">
        <f>('ANNEXURE B &amp; C'!BH$3)</f>
        <v>450101</v>
      </c>
      <c r="B9555" s="2">
        <v>2300801</v>
      </c>
      <c r="C9555" s="2" t="s">
        <v>145</v>
      </c>
      <c r="D9555" s="20">
        <v>0</v>
      </c>
      <c r="E9555" s="20">
        <v>0</v>
      </c>
      <c r="F9555" s="38">
        <f>('ANNEXURE B &amp; C'!BH$172)</f>
        <v>0</v>
      </c>
      <c r="G9555" s="9" t="str">
        <f t="shared" si="298"/>
        <v/>
      </c>
      <c r="H9555" s="52" t="str">
        <f t="shared" si="299"/>
        <v/>
      </c>
    </row>
    <row r="9556" spans="1:8">
      <c r="A9556" s="48" t="str">
        <f>('ANNEXURE B &amp; C'!BH$3)</f>
        <v>450101</v>
      </c>
      <c r="B9556" s="2">
        <v>2300803</v>
      </c>
      <c r="C9556" s="2" t="s">
        <v>146</v>
      </c>
      <c r="D9556" s="20">
        <v>0</v>
      </c>
      <c r="E9556" s="20">
        <v>0</v>
      </c>
      <c r="F9556" s="38">
        <f>('ANNEXURE B &amp; C'!BH$173)</f>
        <v>0</v>
      </c>
      <c r="G9556" s="9" t="str">
        <f t="shared" si="298"/>
        <v/>
      </c>
      <c r="H9556" s="52" t="str">
        <f t="shared" si="299"/>
        <v/>
      </c>
    </row>
    <row r="9557" spans="1:8">
      <c r="A9557" s="48" t="str">
        <f>('ANNEXURE B &amp; C'!BH$3)</f>
        <v>450101</v>
      </c>
      <c r="B9557" s="2">
        <v>2301503</v>
      </c>
      <c r="C9557" s="2" t="s">
        <v>147</v>
      </c>
      <c r="D9557" s="20">
        <v>0</v>
      </c>
      <c r="E9557" s="20">
        <v>0</v>
      </c>
      <c r="F9557" s="38">
        <f>('ANNEXURE B &amp; C'!BH$174)</f>
        <v>0</v>
      </c>
      <c r="G9557" s="9" t="str">
        <f t="shared" si="298"/>
        <v/>
      </c>
      <c r="H9557" s="52" t="str">
        <f t="shared" si="299"/>
        <v/>
      </c>
    </row>
    <row r="9558" spans="1:8">
      <c r="A9558" s="48" t="str">
        <f>('ANNEXURE B &amp; C'!BH$3)</f>
        <v>450101</v>
      </c>
      <c r="B9558" s="2">
        <v>2301802</v>
      </c>
      <c r="C9558" s="2" t="s">
        <v>148</v>
      </c>
      <c r="D9558" s="20">
        <v>0</v>
      </c>
      <c r="E9558" s="20">
        <v>0</v>
      </c>
      <c r="F9558" s="38">
        <f>('ANNEXURE B &amp; C'!BH$175)</f>
        <v>0</v>
      </c>
      <c r="G9558" s="9" t="str">
        <f t="shared" si="298"/>
        <v/>
      </c>
      <c r="H9558" s="52" t="str">
        <f t="shared" si="299"/>
        <v/>
      </c>
    </row>
    <row r="9559" spans="1:8">
      <c r="A9559" s="48" t="str">
        <f>('ANNEXURE B &amp; C'!BH$3)</f>
        <v>450101</v>
      </c>
      <c r="B9559" s="2">
        <v>2301803</v>
      </c>
      <c r="C9559" s="2" t="s">
        <v>149</v>
      </c>
      <c r="D9559" s="20">
        <v>0</v>
      </c>
      <c r="E9559" s="20">
        <v>0</v>
      </c>
      <c r="F9559" s="38">
        <f>('ANNEXURE B &amp; C'!BH$176)</f>
        <v>0</v>
      </c>
      <c r="G9559" s="9" t="str">
        <f t="shared" si="298"/>
        <v/>
      </c>
      <c r="H9559" s="52" t="str">
        <f t="shared" si="299"/>
        <v/>
      </c>
    </row>
    <row r="9560" spans="1:8">
      <c r="A9560" s="48" t="str">
        <f>('ANNEXURE B &amp; C'!BH$3)</f>
        <v>450101</v>
      </c>
      <c r="B9560" s="2">
        <v>2301900</v>
      </c>
      <c r="C9560" s="2" t="s">
        <v>150</v>
      </c>
      <c r="D9560" s="20">
        <v>0</v>
      </c>
      <c r="E9560" s="20">
        <v>-404</v>
      </c>
      <c r="F9560" s="38">
        <f>('ANNEXURE B &amp; C'!BH$177)</f>
        <v>-404</v>
      </c>
      <c r="G9560" s="9" t="str">
        <f t="shared" si="298"/>
        <v/>
      </c>
      <c r="H9560" s="52" t="str">
        <f t="shared" si="299"/>
        <v/>
      </c>
    </row>
    <row r="9561" spans="1:8">
      <c r="A9561" s="48" t="str">
        <f>('ANNEXURE B &amp; C'!BH$3)</f>
        <v>450101</v>
      </c>
      <c r="B9561" s="2">
        <v>2301901</v>
      </c>
      <c r="C9561" s="2" t="s">
        <v>151</v>
      </c>
      <c r="D9561" s="20">
        <v>0</v>
      </c>
      <c r="E9561" s="20">
        <v>0</v>
      </c>
      <c r="F9561" s="38">
        <f>('ANNEXURE B &amp; C'!BH$178)</f>
        <v>0</v>
      </c>
      <c r="G9561" s="9" t="str">
        <f t="shared" si="298"/>
        <v/>
      </c>
      <c r="H9561" s="52" t="str">
        <f t="shared" si="299"/>
        <v/>
      </c>
    </row>
    <row r="9562" spans="1:8">
      <c r="A9562" s="48" t="str">
        <f>('ANNEXURE B &amp; C'!BH$3)</f>
        <v>450101</v>
      </c>
      <c r="B9562" s="3">
        <v>2309995</v>
      </c>
      <c r="C9562" s="3" t="s">
        <v>152</v>
      </c>
      <c r="D9562" s="39">
        <v>0</v>
      </c>
      <c r="E9562" s="39">
        <v>-404</v>
      </c>
      <c r="F9562" s="39">
        <f>SUM(F9550:F9561)</f>
        <v>-404</v>
      </c>
      <c r="G9562" s="9" t="str">
        <f t="shared" si="298"/>
        <v/>
      </c>
      <c r="H9562" s="52" t="str">
        <f t="shared" si="299"/>
        <v/>
      </c>
    </row>
    <row r="9563" spans="1:8">
      <c r="B9563" s="1"/>
      <c r="C9563" s="1"/>
      <c r="D9563" s="31"/>
      <c r="E9563" s="31"/>
      <c r="F9563" s="31"/>
      <c r="G9563" s="9" t="str">
        <f t="shared" si="298"/>
        <v/>
      </c>
      <c r="H9563" s="52" t="str">
        <f t="shared" si="299"/>
        <v/>
      </c>
    </row>
    <row r="9564" spans="1:8" ht="15.75" thickBot="1">
      <c r="A9564" s="48" t="str">
        <f>('ANNEXURE B &amp; C'!BH$3)</f>
        <v>450101</v>
      </c>
      <c r="B9564" s="4">
        <v>2359997</v>
      </c>
      <c r="C9564" s="4" t="s">
        <v>153</v>
      </c>
      <c r="D9564" s="40">
        <v>0</v>
      </c>
      <c r="E9564" s="40">
        <v>-404</v>
      </c>
      <c r="F9564" s="40">
        <f>SUM(F9562+F9547+F9542+F9535+F9529+F9522)</f>
        <v>-404</v>
      </c>
      <c r="G9564" s="9" t="str">
        <f t="shared" si="298"/>
        <v/>
      </c>
      <c r="H9564" s="52" t="str">
        <f t="shared" si="299"/>
        <v/>
      </c>
    </row>
    <row r="9565" spans="1:8" ht="15.75" thickTop="1">
      <c r="B9565" s="1"/>
      <c r="C9565" s="1"/>
      <c r="D9565" s="31"/>
      <c r="E9565" s="31"/>
      <c r="F9565" s="31"/>
      <c r="G9565" s="9" t="str">
        <f t="shared" si="298"/>
        <v/>
      </c>
      <c r="H9565" s="52" t="str">
        <f t="shared" si="299"/>
        <v/>
      </c>
    </row>
    <row r="9566" spans="1:8" ht="15.75" thickBot="1">
      <c r="A9566" s="48" t="str">
        <f>('ANNEXURE B &amp; C'!BH$3)</f>
        <v>450101</v>
      </c>
      <c r="B9566" s="5">
        <v>2379995</v>
      </c>
      <c r="C9566" s="5" t="s">
        <v>154</v>
      </c>
      <c r="D9566" s="41">
        <v>0</v>
      </c>
      <c r="E9566" s="41">
        <v>-404</v>
      </c>
      <c r="F9566" s="41">
        <f>SUM(F9564)</f>
        <v>-404</v>
      </c>
      <c r="G9566" s="9" t="str">
        <f t="shared" si="298"/>
        <v/>
      </c>
      <c r="H9566" s="52" t="str">
        <f t="shared" si="299"/>
        <v/>
      </c>
    </row>
    <row r="9567" spans="1:8">
      <c r="B9567" s="1"/>
      <c r="C9567" s="1"/>
      <c r="D9567" s="31"/>
      <c r="E9567" s="31"/>
      <c r="F9567" s="31"/>
      <c r="G9567" s="9" t="str">
        <f t="shared" si="298"/>
        <v/>
      </c>
      <c r="H9567" s="52" t="str">
        <f t="shared" si="299"/>
        <v/>
      </c>
    </row>
    <row r="9568" spans="1:8" ht="15.75" thickBot="1">
      <c r="A9568" s="48" t="str">
        <f>('ANNEXURE B &amp; C'!BH$3)</f>
        <v>450101</v>
      </c>
      <c r="B9568" s="5">
        <v>2459998</v>
      </c>
      <c r="C9568" s="5" t="s">
        <v>155</v>
      </c>
      <c r="D9568" s="41">
        <v>0</v>
      </c>
      <c r="E9568" s="41">
        <v>-404</v>
      </c>
      <c r="F9568" s="41">
        <f>SUM(F9566)</f>
        <v>-404</v>
      </c>
      <c r="G9568" s="9" t="str">
        <f t="shared" si="298"/>
        <v/>
      </c>
      <c r="H9568" s="52" t="str">
        <f t="shared" si="299"/>
        <v/>
      </c>
    </row>
    <row r="9569" spans="1:8">
      <c r="B9569" s="1"/>
      <c r="C9569" s="1"/>
      <c r="D9569" s="31"/>
      <c r="E9569" s="31"/>
      <c r="F9569" s="31"/>
      <c r="G9569" s="9" t="str">
        <f t="shared" si="298"/>
        <v/>
      </c>
      <c r="H9569" s="52" t="str">
        <f t="shared" si="299"/>
        <v/>
      </c>
    </row>
    <row r="9570" spans="1:8">
      <c r="A9570" s="48" t="str">
        <f>('ANNEXURE B &amp; C'!BH$3)</f>
        <v>450101</v>
      </c>
      <c r="B9570" s="1">
        <v>3010000</v>
      </c>
      <c r="C9570" s="1" t="s">
        <v>156</v>
      </c>
      <c r="D9570" s="31"/>
      <c r="E9570" s="31"/>
      <c r="F9570" s="31"/>
      <c r="G9570" s="9" t="str">
        <f t="shared" si="298"/>
        <v/>
      </c>
      <c r="H9570" s="52" t="str">
        <f t="shared" si="299"/>
        <v/>
      </c>
    </row>
    <row r="9571" spans="1:8">
      <c r="A9571" s="48" t="str">
        <f>('ANNEXURE B &amp; C'!BH$3)</f>
        <v>450101</v>
      </c>
      <c r="B9571" s="2">
        <v>3010001</v>
      </c>
      <c r="C9571" s="2" t="s">
        <v>112</v>
      </c>
      <c r="D9571" s="38">
        <v>650419</v>
      </c>
      <c r="E9571" s="38">
        <v>336850.13</v>
      </c>
      <c r="F9571" s="38">
        <f>('ANNEXURE B &amp; C'!BH$188)</f>
        <v>650175</v>
      </c>
      <c r="G9571" s="9" t="str">
        <f t="shared" si="298"/>
        <v/>
      </c>
      <c r="H9571" s="52">
        <f t="shared" si="299"/>
        <v>-3.7514279256909778E-4</v>
      </c>
    </row>
    <row r="9572" spans="1:8">
      <c r="A9572" s="48" t="str">
        <f>('ANNEXURE B &amp; C'!BH$3)</f>
        <v>450101</v>
      </c>
      <c r="B9572" s="2">
        <v>3010002</v>
      </c>
      <c r="C9572" s="2" t="s">
        <v>155</v>
      </c>
      <c r="D9572" s="38">
        <v>0</v>
      </c>
      <c r="E9572" s="38">
        <v>-404</v>
      </c>
      <c r="F9572" s="38">
        <f>('ANNEXURE B &amp; C'!BH$189)</f>
        <v>-404</v>
      </c>
      <c r="G9572" s="9" t="str">
        <f t="shared" si="298"/>
        <v/>
      </c>
      <c r="H9572" s="52" t="str">
        <f t="shared" si="299"/>
        <v/>
      </c>
    </row>
    <row r="9573" spans="1:8">
      <c r="A9573" s="48" t="str">
        <f>('ANNEXURE B &amp; C'!BH$3)</f>
        <v>450101</v>
      </c>
      <c r="B9573" s="2"/>
      <c r="C9573" s="1" t="s">
        <v>338</v>
      </c>
      <c r="D9573" s="39"/>
      <c r="E9573" s="39"/>
      <c r="F9573" s="39">
        <f>('ANNEXURE B &amp; C'!BH$190)</f>
        <v>0</v>
      </c>
      <c r="G9573" s="9" t="str">
        <f t="shared" si="298"/>
        <v/>
      </c>
      <c r="H9573" s="52" t="str">
        <f t="shared" si="299"/>
        <v/>
      </c>
    </row>
    <row r="9574" spans="1:8" ht="15.75" thickBot="1">
      <c r="A9574" s="48" t="str">
        <f>('ANNEXURE B &amp; C'!BH$3)</f>
        <v>450101</v>
      </c>
      <c r="B9574" s="5">
        <v>3019995</v>
      </c>
      <c r="C9574" s="5" t="s">
        <v>339</v>
      </c>
      <c r="D9574" s="37">
        <v>650419</v>
      </c>
      <c r="E9574" s="37">
        <v>336446.13</v>
      </c>
      <c r="F9574" s="37">
        <f>('ANNEXURE B &amp; C'!BH$191)</f>
        <v>649771</v>
      </c>
      <c r="G9574" s="9" t="str">
        <f t="shared" si="298"/>
        <v/>
      </c>
      <c r="H9574" s="52">
        <f t="shared" si="299"/>
        <v>-9.9628085895399733E-4</v>
      </c>
    </row>
    <row r="9575" spans="1:8">
      <c r="B9575" s="1"/>
      <c r="C9575" s="1"/>
      <c r="D9575" s="31"/>
      <c r="E9575" s="31"/>
      <c r="F9575" s="31"/>
      <c r="G9575" s="9" t="str">
        <f t="shared" si="298"/>
        <v/>
      </c>
      <c r="H9575" s="52" t="str">
        <f t="shared" si="299"/>
        <v/>
      </c>
    </row>
    <row r="9576" spans="1:8">
      <c r="A9576" s="48" t="str">
        <f>('ANNEXURE B &amp; C'!BH$3)</f>
        <v>450101</v>
      </c>
      <c r="B9576" s="1">
        <v>4030000</v>
      </c>
      <c r="C9576" s="1" t="s">
        <v>157</v>
      </c>
      <c r="D9576" s="31"/>
      <c r="E9576" s="31"/>
      <c r="F9576" s="31"/>
      <c r="G9576" s="9" t="str">
        <f t="shared" si="298"/>
        <v/>
      </c>
      <c r="H9576" s="52" t="str">
        <f t="shared" si="299"/>
        <v/>
      </c>
    </row>
    <row r="9577" spans="1:8">
      <c r="A9577" s="48" t="str">
        <f>('ANNEXURE B &amp; C'!BH$3)</f>
        <v>450101</v>
      </c>
      <c r="B9577" s="2">
        <v>4030001</v>
      </c>
      <c r="C9577" s="2" t="s">
        <v>158</v>
      </c>
      <c r="D9577" s="20">
        <v>0</v>
      </c>
      <c r="E9577" s="20">
        <v>0</v>
      </c>
      <c r="F9577" s="38">
        <f>('ANNEXURE B &amp; C'!BH$194)</f>
        <v>0</v>
      </c>
      <c r="G9577" s="9" t="str">
        <f t="shared" si="298"/>
        <v/>
      </c>
      <c r="H9577" s="52" t="str">
        <f t="shared" si="299"/>
        <v/>
      </c>
    </row>
    <row r="9578" spans="1:8">
      <c r="A9578" s="48" t="str">
        <f>('ANNEXURE B &amp; C'!BH$3)</f>
        <v>450101</v>
      </c>
      <c r="B9578" s="2">
        <v>4030002</v>
      </c>
      <c r="C9578" s="2" t="s">
        <v>159</v>
      </c>
      <c r="D9578" s="20">
        <v>0</v>
      </c>
      <c r="E9578" s="20">
        <v>0</v>
      </c>
      <c r="F9578" s="38">
        <f>('ANNEXURE B &amp; C'!BH$195)</f>
        <v>0</v>
      </c>
      <c r="G9578" s="9" t="str">
        <f t="shared" si="298"/>
        <v/>
      </c>
      <c r="H9578" s="52" t="str">
        <f t="shared" si="299"/>
        <v/>
      </c>
    </row>
    <row r="9579" spans="1:8">
      <c r="A9579" s="48" t="str">
        <f>('ANNEXURE B &amp; C'!BH$3)</f>
        <v>450101</v>
      </c>
      <c r="B9579" s="2">
        <v>4030003</v>
      </c>
      <c r="C9579" s="2" t="s">
        <v>160</v>
      </c>
      <c r="D9579" s="20">
        <v>0</v>
      </c>
      <c r="E9579" s="20">
        <v>0</v>
      </c>
      <c r="F9579" s="38">
        <f>('ANNEXURE B &amp; C'!BH$196)</f>
        <v>0</v>
      </c>
      <c r="G9579" s="9" t="str">
        <f t="shared" si="298"/>
        <v/>
      </c>
      <c r="H9579" s="52" t="str">
        <f t="shared" si="299"/>
        <v/>
      </c>
    </row>
    <row r="9580" spans="1:8">
      <c r="A9580" s="48" t="str">
        <f>('ANNEXURE B &amp; C'!BH$3)</f>
        <v>450101</v>
      </c>
      <c r="B9580" s="2">
        <v>4030004</v>
      </c>
      <c r="C9580" s="2" t="s">
        <v>161</v>
      </c>
      <c r="D9580" s="20">
        <v>0</v>
      </c>
      <c r="E9580" s="20">
        <v>0</v>
      </c>
      <c r="F9580" s="38">
        <f>('ANNEXURE B &amp; C'!BH$197)</f>
        <v>0</v>
      </c>
      <c r="G9580" s="9" t="str">
        <f t="shared" si="298"/>
        <v/>
      </c>
      <c r="H9580" s="52" t="str">
        <f t="shared" si="299"/>
        <v/>
      </c>
    </row>
    <row r="9581" spans="1:8">
      <c r="A9581" s="48" t="str">
        <f>('ANNEXURE B &amp; C'!BH$3)</f>
        <v>450101</v>
      </c>
      <c r="B9581" s="2">
        <v>4030005</v>
      </c>
      <c r="C9581" s="2" t="s">
        <v>162</v>
      </c>
      <c r="D9581" s="20">
        <v>0</v>
      </c>
      <c r="E9581" s="20">
        <v>0</v>
      </c>
      <c r="F9581" s="38">
        <f>('ANNEXURE B &amp; C'!BH$198)</f>
        <v>0</v>
      </c>
      <c r="G9581" s="9" t="str">
        <f t="shared" si="298"/>
        <v/>
      </c>
      <c r="H9581" s="52" t="str">
        <f t="shared" si="299"/>
        <v/>
      </c>
    </row>
    <row r="9582" spans="1:8" ht="15.75" thickBot="1">
      <c r="A9582" s="48" t="str">
        <f>('ANNEXURE B &amp; C'!BH$3)</f>
        <v>450101</v>
      </c>
      <c r="B9582" s="3">
        <v>4039995</v>
      </c>
      <c r="C9582" s="3" t="s">
        <v>163</v>
      </c>
      <c r="D9582" s="42">
        <v>0</v>
      </c>
      <c r="E9582" s="36">
        <v>0</v>
      </c>
      <c r="F9582" s="43">
        <f>SUM(F9577:F9581)</f>
        <v>0</v>
      </c>
      <c r="G9582" s="9" t="str">
        <f t="shared" si="298"/>
        <v/>
      </c>
      <c r="H9582" s="52" t="str">
        <f t="shared" si="299"/>
        <v/>
      </c>
    </row>
    <row r="9583" spans="1:8" ht="15.75" thickTop="1">
      <c r="B9583" s="2"/>
      <c r="C9583" s="2"/>
      <c r="D9583" s="32"/>
      <c r="E9583" s="32"/>
      <c r="G9583" s="9" t="str">
        <f t="shared" si="298"/>
        <v/>
      </c>
      <c r="H9583" s="52" t="str">
        <f t="shared" si="299"/>
        <v/>
      </c>
    </row>
    <row r="9584" spans="1:8">
      <c r="A9584" s="48" t="str">
        <f>('ANNEXURE B &amp; C'!BH$3)</f>
        <v>450101</v>
      </c>
      <c r="B9584" s="1">
        <v>4030000</v>
      </c>
      <c r="C9584" s="1" t="s">
        <v>164</v>
      </c>
      <c r="D9584" s="31"/>
      <c r="E9584" s="31"/>
      <c r="F9584" s="31"/>
      <c r="G9584" s="9" t="str">
        <f t="shared" si="298"/>
        <v/>
      </c>
      <c r="H9584" s="52" t="str">
        <f t="shared" si="299"/>
        <v/>
      </c>
    </row>
    <row r="9585" spans="1:8">
      <c r="A9585" s="48" t="str">
        <f>('ANNEXURE B &amp; C'!BH$3)</f>
        <v>450101</v>
      </c>
      <c r="B9585" s="2">
        <v>4031001</v>
      </c>
      <c r="C9585" s="2" t="s">
        <v>158</v>
      </c>
      <c r="D9585" s="20">
        <v>0</v>
      </c>
      <c r="E9585" s="20">
        <v>0</v>
      </c>
      <c r="F9585" s="38">
        <f>('ANNEXURE B &amp; C'!BH$202)</f>
        <v>0</v>
      </c>
      <c r="G9585" s="9" t="str">
        <f t="shared" si="298"/>
        <v/>
      </c>
      <c r="H9585" s="52" t="str">
        <f t="shared" si="299"/>
        <v/>
      </c>
    </row>
    <row r="9586" spans="1:8">
      <c r="A9586" s="48" t="str">
        <f>('ANNEXURE B &amp; C'!BH$3)</f>
        <v>450101</v>
      </c>
      <c r="B9586" s="2">
        <v>4031002</v>
      </c>
      <c r="C9586" s="2" t="s">
        <v>159</v>
      </c>
      <c r="D9586" s="20">
        <v>0</v>
      </c>
      <c r="E9586" s="20">
        <v>0</v>
      </c>
      <c r="F9586" s="38">
        <f>('ANNEXURE B &amp; C'!BH$203)</f>
        <v>0</v>
      </c>
      <c r="G9586" s="9" t="str">
        <f t="shared" si="298"/>
        <v/>
      </c>
      <c r="H9586" s="52" t="str">
        <f t="shared" si="299"/>
        <v/>
      </c>
    </row>
    <row r="9587" spans="1:8">
      <c r="A9587" s="48" t="str">
        <f>('ANNEXURE B &amp; C'!BH$3)</f>
        <v>450101</v>
      </c>
      <c r="B9587" s="2">
        <v>4031003</v>
      </c>
      <c r="C9587" s="2" t="s">
        <v>160</v>
      </c>
      <c r="D9587" s="20">
        <v>0</v>
      </c>
      <c r="E9587" s="20">
        <v>0</v>
      </c>
      <c r="F9587" s="38">
        <f>('ANNEXURE B &amp; C'!BH$204)</f>
        <v>0</v>
      </c>
      <c r="G9587" s="9" t="str">
        <f t="shared" si="298"/>
        <v/>
      </c>
      <c r="H9587" s="52" t="str">
        <f t="shared" si="299"/>
        <v/>
      </c>
    </row>
    <row r="9588" spans="1:8">
      <c r="A9588" s="48" t="str">
        <f>('ANNEXURE B &amp; C'!BH$3)</f>
        <v>450101</v>
      </c>
      <c r="B9588" s="2">
        <v>4031004</v>
      </c>
      <c r="C9588" s="2" t="s">
        <v>161</v>
      </c>
      <c r="D9588" s="20">
        <v>0</v>
      </c>
      <c r="E9588" s="20">
        <v>0</v>
      </c>
      <c r="F9588" s="38">
        <f>('ANNEXURE B &amp; C'!BH$205)</f>
        <v>0</v>
      </c>
      <c r="G9588" s="9" t="str">
        <f t="shared" si="298"/>
        <v/>
      </c>
      <c r="H9588" s="52" t="str">
        <f t="shared" si="299"/>
        <v/>
      </c>
    </row>
    <row r="9589" spans="1:8">
      <c r="A9589" s="48" t="str">
        <f>('ANNEXURE B &amp; C'!BH$3)</f>
        <v>450101</v>
      </c>
      <c r="B9589" s="2">
        <v>4031005</v>
      </c>
      <c r="C9589" s="2" t="s">
        <v>162</v>
      </c>
      <c r="D9589" s="20">
        <v>0</v>
      </c>
      <c r="E9589" s="20">
        <v>0</v>
      </c>
      <c r="F9589" s="38">
        <f>('ANNEXURE B &amp; C'!BH$206)</f>
        <v>0</v>
      </c>
      <c r="G9589" s="9" t="str">
        <f t="shared" si="298"/>
        <v/>
      </c>
      <c r="H9589" s="52" t="str">
        <f t="shared" si="299"/>
        <v/>
      </c>
    </row>
    <row r="9590" spans="1:8">
      <c r="A9590" s="48" t="str">
        <f>('ANNEXURE B &amp; C'!BH$3)</f>
        <v>450101</v>
      </c>
      <c r="B9590" s="3">
        <v>4039995</v>
      </c>
      <c r="C9590" s="3" t="s">
        <v>165</v>
      </c>
      <c r="D9590" s="39">
        <v>0</v>
      </c>
      <c r="E9590" s="39">
        <v>0</v>
      </c>
      <c r="F9590" s="39">
        <f>SUM(F9585:F9589)</f>
        <v>0</v>
      </c>
      <c r="G9590" s="9" t="str">
        <f t="shared" si="298"/>
        <v/>
      </c>
      <c r="H9590" s="52" t="str">
        <f t="shared" si="299"/>
        <v/>
      </c>
    </row>
    <row r="9591" spans="1:8">
      <c r="B9591" s="2"/>
      <c r="C9591" s="2"/>
      <c r="D9591" s="32"/>
      <c r="E9591" s="32"/>
      <c r="G9591" s="9" t="str">
        <f t="shared" si="298"/>
        <v/>
      </c>
      <c r="H9591" s="52" t="str">
        <f t="shared" si="299"/>
        <v/>
      </c>
    </row>
    <row r="9592" spans="1:8" ht="15.75" thickBot="1">
      <c r="A9592" s="48" t="str">
        <f>('ANNEXURE B &amp; C'!BH$3)</f>
        <v>450101</v>
      </c>
      <c r="B9592" s="5">
        <v>4039995</v>
      </c>
      <c r="C9592" s="5" t="s">
        <v>166</v>
      </c>
      <c r="D9592" s="41">
        <v>0</v>
      </c>
      <c r="E9592" s="41">
        <v>0</v>
      </c>
      <c r="F9592" s="41">
        <f>SUM(F9590+F9582)</f>
        <v>0</v>
      </c>
      <c r="G9592" s="9" t="str">
        <f t="shared" si="298"/>
        <v/>
      </c>
      <c r="H9592" s="52" t="str">
        <f t="shared" si="299"/>
        <v/>
      </c>
    </row>
    <row r="9593" spans="1:8">
      <c r="G9593" s="9" t="str">
        <f t="shared" si="298"/>
        <v/>
      </c>
      <c r="H9593" s="52" t="str">
        <f t="shared" si="299"/>
        <v/>
      </c>
    </row>
    <row r="9594" spans="1:8">
      <c r="A9594" s="48" t="str">
        <f>('ANNEXURE B &amp; C'!BI$3)</f>
        <v>450102</v>
      </c>
      <c r="B9594" s="1">
        <v>1000000</v>
      </c>
      <c r="C9594" s="1" t="s">
        <v>0</v>
      </c>
      <c r="D9594" s="31"/>
      <c r="E9594" s="31"/>
      <c r="G9594" s="9" t="str">
        <f t="shared" si="298"/>
        <v/>
      </c>
      <c r="H9594" s="52" t="str">
        <f t="shared" si="299"/>
        <v/>
      </c>
    </row>
    <row r="9595" spans="1:8">
      <c r="B9595" s="1"/>
      <c r="C9595" s="1"/>
      <c r="D9595" s="31"/>
      <c r="E9595" s="31"/>
      <c r="G9595" s="9" t="str">
        <f t="shared" si="298"/>
        <v/>
      </c>
      <c r="H9595" s="52" t="str">
        <f t="shared" si="299"/>
        <v/>
      </c>
    </row>
    <row r="9596" spans="1:8">
      <c r="A9596" s="48" t="str">
        <f>('ANNEXURE B &amp; C'!BI$3)</f>
        <v>450102</v>
      </c>
      <c r="B9596" s="1">
        <v>1020000</v>
      </c>
      <c r="C9596" s="1" t="s">
        <v>2</v>
      </c>
      <c r="D9596" s="31"/>
      <c r="E9596" s="31"/>
      <c r="F9596" s="31"/>
      <c r="G9596" s="9" t="str">
        <f t="shared" si="298"/>
        <v/>
      </c>
      <c r="H9596" s="52" t="str">
        <f t="shared" si="299"/>
        <v/>
      </c>
    </row>
    <row r="9597" spans="1:8">
      <c r="A9597" s="48" t="str">
        <f>('ANNEXURE B &amp; C'!BI$3)</f>
        <v>450102</v>
      </c>
      <c r="B9597" s="2">
        <v>1020001</v>
      </c>
      <c r="C9597" s="2" t="s">
        <v>3</v>
      </c>
      <c r="D9597" s="20">
        <v>0</v>
      </c>
      <c r="E9597" s="20">
        <v>0</v>
      </c>
      <c r="F9597" s="38">
        <f>('ANNEXURE B &amp; C'!BI$10)</f>
        <v>0</v>
      </c>
      <c r="G9597" s="9" t="str">
        <f t="shared" si="298"/>
        <v/>
      </c>
      <c r="H9597" s="52" t="str">
        <f t="shared" si="299"/>
        <v/>
      </c>
    </row>
    <row r="9598" spans="1:8">
      <c r="A9598" s="48" t="str">
        <f>('ANNEXURE B &amp; C'!BI$3)</f>
        <v>450102</v>
      </c>
      <c r="B9598" s="2">
        <v>1020002</v>
      </c>
      <c r="C9598" s="2" t="s">
        <v>4</v>
      </c>
      <c r="D9598" s="20">
        <v>0</v>
      </c>
      <c r="E9598" s="20">
        <v>366244.24</v>
      </c>
      <c r="F9598" s="38">
        <f>('ANNEXURE B &amp; C'!BI$11)</f>
        <v>818803</v>
      </c>
      <c r="G9598" s="9" t="str">
        <f t="shared" si="298"/>
        <v/>
      </c>
      <c r="H9598" s="52" t="str">
        <f t="shared" si="299"/>
        <v>NO ORIGINAL BUDGET</v>
      </c>
    </row>
    <row r="9599" spans="1:8">
      <c r="A9599" s="48" t="str">
        <f>('ANNEXURE B &amp; C'!BI$3)</f>
        <v>450102</v>
      </c>
      <c r="B9599" s="2">
        <v>1020004</v>
      </c>
      <c r="C9599" s="2" t="s">
        <v>5</v>
      </c>
      <c r="D9599" s="20">
        <v>0</v>
      </c>
      <c r="E9599" s="20">
        <v>2285</v>
      </c>
      <c r="F9599" s="38">
        <f>('ANNEXURE B &amp; C'!BI$12)</f>
        <v>5027</v>
      </c>
      <c r="G9599" s="9" t="str">
        <f t="shared" si="298"/>
        <v/>
      </c>
      <c r="H9599" s="52" t="str">
        <f t="shared" si="299"/>
        <v>NO ORIGINAL BUDGET</v>
      </c>
    </row>
    <row r="9600" spans="1:8">
      <c r="A9600" s="48" t="str">
        <f>('ANNEXURE B &amp; C'!BI$3)</f>
        <v>450102</v>
      </c>
      <c r="B9600" s="2">
        <v>1020005</v>
      </c>
      <c r="C9600" s="2" t="s">
        <v>6</v>
      </c>
      <c r="D9600" s="20">
        <v>0</v>
      </c>
      <c r="E9600" s="20">
        <v>82</v>
      </c>
      <c r="F9600" s="38">
        <f>('ANNEXURE B &amp; C'!BI$13)</f>
        <v>181</v>
      </c>
      <c r="G9600" s="9" t="str">
        <f t="shared" si="298"/>
        <v/>
      </c>
      <c r="H9600" s="52" t="str">
        <f t="shared" si="299"/>
        <v>NO ORIGINAL BUDGET</v>
      </c>
    </row>
    <row r="9601" spans="1:8">
      <c r="A9601" s="48" t="str">
        <f>('ANNEXURE B &amp; C'!BI$3)</f>
        <v>450102</v>
      </c>
      <c r="B9601" s="2">
        <v>1020006</v>
      </c>
      <c r="C9601" s="2" t="s">
        <v>7</v>
      </c>
      <c r="D9601" s="20">
        <v>0</v>
      </c>
      <c r="E9601" s="20">
        <v>42272</v>
      </c>
      <c r="F9601" s="38">
        <f>('ANNEXURE B &amp; C'!BI$14)</f>
        <v>64003</v>
      </c>
      <c r="G9601" s="9" t="str">
        <f t="shared" si="298"/>
        <v/>
      </c>
      <c r="H9601" s="52" t="str">
        <f t="shared" si="299"/>
        <v>NO ORIGINAL BUDGET</v>
      </c>
    </row>
    <row r="9602" spans="1:8">
      <c r="A9602" s="48" t="str">
        <f>('ANNEXURE B &amp; C'!BI$3)</f>
        <v>450102</v>
      </c>
      <c r="B9602" s="2">
        <v>1020007</v>
      </c>
      <c r="C9602" s="2" t="s">
        <v>8</v>
      </c>
      <c r="D9602" s="20">
        <v>0</v>
      </c>
      <c r="E9602" s="20">
        <v>0</v>
      </c>
      <c r="F9602" s="38">
        <f>('ANNEXURE B &amp; C'!BI$15)</f>
        <v>0</v>
      </c>
      <c r="G9602" s="9" t="str">
        <f t="shared" si="298"/>
        <v/>
      </c>
      <c r="H9602" s="52" t="str">
        <f t="shared" si="299"/>
        <v/>
      </c>
    </row>
    <row r="9603" spans="1:8">
      <c r="A9603" s="48" t="str">
        <f>('ANNEXURE B &amp; C'!BI$3)</f>
        <v>450102</v>
      </c>
      <c r="B9603" s="2">
        <v>1020009</v>
      </c>
      <c r="C9603" s="2" t="s">
        <v>9</v>
      </c>
      <c r="D9603" s="20">
        <v>0</v>
      </c>
      <c r="E9603" s="20">
        <v>0</v>
      </c>
      <c r="F9603" s="38">
        <f>('ANNEXURE B &amp; C'!BI$16)</f>
        <v>0</v>
      </c>
      <c r="G9603" s="9" t="str">
        <f t="shared" si="298"/>
        <v/>
      </c>
      <c r="H9603" s="52" t="str">
        <f t="shared" si="299"/>
        <v/>
      </c>
    </row>
    <row r="9604" spans="1:8">
      <c r="A9604" s="48" t="str">
        <f>('ANNEXURE B &amp; C'!BI$3)</f>
        <v>450102</v>
      </c>
      <c r="B9604" s="2">
        <v>1020010</v>
      </c>
      <c r="C9604" s="2" t="s">
        <v>10</v>
      </c>
      <c r="D9604" s="20">
        <v>0</v>
      </c>
      <c r="E9604" s="20">
        <v>0</v>
      </c>
      <c r="F9604" s="38">
        <f>('ANNEXURE B &amp; C'!BI$17)</f>
        <v>0</v>
      </c>
      <c r="G9604" s="9" t="str">
        <f t="shared" si="298"/>
        <v/>
      </c>
      <c r="H9604" s="52" t="str">
        <f t="shared" si="299"/>
        <v/>
      </c>
    </row>
    <row r="9605" spans="1:8">
      <c r="A9605" s="48" t="str">
        <f>('ANNEXURE B &amp; C'!BI$3)</f>
        <v>450102</v>
      </c>
      <c r="B9605" s="2">
        <v>1020011</v>
      </c>
      <c r="C9605" s="2" t="s">
        <v>11</v>
      </c>
      <c r="D9605" s="20">
        <v>0</v>
      </c>
      <c r="E9605" s="20">
        <v>0</v>
      </c>
      <c r="F9605" s="38">
        <f>('ANNEXURE B &amp; C'!BI$18)</f>
        <v>0</v>
      </c>
      <c r="G9605" s="9" t="str">
        <f t="shared" si="298"/>
        <v/>
      </c>
      <c r="H9605" s="52" t="str">
        <f t="shared" si="299"/>
        <v/>
      </c>
    </row>
    <row r="9606" spans="1:8">
      <c r="A9606" s="48" t="str">
        <f>('ANNEXURE B &amp; C'!BI$3)</f>
        <v>450102</v>
      </c>
      <c r="B9606" s="2">
        <v>1020012</v>
      </c>
      <c r="C9606" s="2" t="s">
        <v>12</v>
      </c>
      <c r="D9606" s="20">
        <v>0</v>
      </c>
      <c r="E9606" s="20">
        <v>116406.75</v>
      </c>
      <c r="F9606" s="38">
        <f>('ANNEXURE B &amp; C'!BI$19)</f>
        <v>248140</v>
      </c>
      <c r="G9606" s="9" t="str">
        <f t="shared" si="298"/>
        <v/>
      </c>
      <c r="H9606" s="52" t="str">
        <f t="shared" si="299"/>
        <v>NO ORIGINAL BUDGET</v>
      </c>
    </row>
    <row r="9607" spans="1:8">
      <c r="A9607" s="48" t="str">
        <f>('ANNEXURE B &amp; C'!BI$3)</f>
        <v>450102</v>
      </c>
      <c r="B9607" s="2">
        <v>1020013</v>
      </c>
      <c r="C9607" s="2" t="s">
        <v>13</v>
      </c>
      <c r="D9607" s="20">
        <v>0</v>
      </c>
      <c r="E9607" s="20">
        <v>2315.85</v>
      </c>
      <c r="F9607" s="38">
        <f>('ANNEXURE B &amp; C'!BI$20)</f>
        <v>5248</v>
      </c>
      <c r="G9607" s="9" t="str">
        <f t="shared" si="298"/>
        <v/>
      </c>
      <c r="H9607" s="52" t="str">
        <f t="shared" si="299"/>
        <v>NO ORIGINAL BUDGET</v>
      </c>
    </row>
    <row r="9608" spans="1:8">
      <c r="A9608" s="48" t="str">
        <f>('ANNEXURE B &amp; C'!BI$3)</f>
        <v>450102</v>
      </c>
      <c r="B9608" s="2">
        <v>1020014</v>
      </c>
      <c r="C9608" s="2" t="s">
        <v>14</v>
      </c>
      <c r="D9608" s="20">
        <v>0</v>
      </c>
      <c r="E9608" s="20">
        <v>0</v>
      </c>
      <c r="F9608" s="38">
        <f>('ANNEXURE B &amp; C'!BI$21)</f>
        <v>0</v>
      </c>
      <c r="G9608" s="9" t="str">
        <f t="shared" si="298"/>
        <v/>
      </c>
      <c r="H9608" s="52" t="str">
        <f t="shared" si="299"/>
        <v/>
      </c>
    </row>
    <row r="9609" spans="1:8" ht="15.75" thickBot="1">
      <c r="A9609" s="48" t="str">
        <f>('ANNEXURE B &amp; C'!BI$3)</f>
        <v>450102</v>
      </c>
      <c r="B9609" s="3">
        <v>1029990</v>
      </c>
      <c r="C9609" s="3" t="s">
        <v>15</v>
      </c>
      <c r="D9609" s="41">
        <v>0</v>
      </c>
      <c r="E9609" s="41">
        <v>529605.84</v>
      </c>
      <c r="F9609" s="41">
        <f>SUM(F9597:F9608)</f>
        <v>1141402</v>
      </c>
      <c r="G9609" s="9" t="str">
        <f t="shared" si="298"/>
        <v/>
      </c>
      <c r="H9609" s="52" t="str">
        <f t="shared" si="299"/>
        <v>NO ORIGINAL BUDGET</v>
      </c>
    </row>
    <row r="9610" spans="1:8">
      <c r="B9610" s="1"/>
      <c r="C9610" s="1"/>
      <c r="D9610" s="31"/>
      <c r="E9610" s="31"/>
      <c r="F9610" s="31"/>
      <c r="G9610" s="9" t="str">
        <f t="shared" ref="G9610:G9673" si="300">IF(E9610&lt;0.01,"",IF(E9610&gt;F9610,"BUDGET ERROR - INSUFICIENT",""))</f>
        <v/>
      </c>
      <c r="H9610" s="52" t="str">
        <f t="shared" ref="H9610:H9673" si="301">IF(F9610&lt;0.1,"",IF(D9610=0,"NO ORIGINAL BUDGET",(F9610-D9610)/D9610))</f>
        <v/>
      </c>
    </row>
    <row r="9611" spans="1:8">
      <c r="A9611" s="48" t="str">
        <f>('ANNEXURE B &amp; C'!BI$3)</f>
        <v>450102</v>
      </c>
      <c r="B9611" s="1">
        <v>1030000</v>
      </c>
      <c r="C9611" s="1" t="s">
        <v>16</v>
      </c>
      <c r="D9611" s="31"/>
      <c r="E9611" s="31"/>
      <c r="F9611" s="31"/>
      <c r="G9611" s="9" t="str">
        <f t="shared" si="300"/>
        <v/>
      </c>
      <c r="H9611" s="52" t="str">
        <f t="shared" si="301"/>
        <v/>
      </c>
    </row>
    <row r="9612" spans="1:8">
      <c r="A9612" s="48" t="str">
        <f>('ANNEXURE B &amp; C'!BI$3)</f>
        <v>450102</v>
      </c>
      <c r="B9612" s="2">
        <v>1030001</v>
      </c>
      <c r="C9612" s="2" t="s">
        <v>17</v>
      </c>
      <c r="D9612" s="20">
        <v>0</v>
      </c>
      <c r="E9612" s="20">
        <v>6400.3</v>
      </c>
      <c r="F9612" s="38">
        <f>('ANNEXURE B &amp; C'!BI$25)</f>
        <v>14082</v>
      </c>
      <c r="G9612" s="9" t="str">
        <f t="shared" si="300"/>
        <v/>
      </c>
      <c r="H9612" s="52" t="str">
        <f t="shared" si="301"/>
        <v>NO ORIGINAL BUDGET</v>
      </c>
    </row>
    <row r="9613" spans="1:8">
      <c r="A9613" s="48" t="str">
        <f>('ANNEXURE B &amp; C'!BI$3)</f>
        <v>450102</v>
      </c>
      <c r="B9613" s="2">
        <v>1030002</v>
      </c>
      <c r="C9613" s="2" t="s">
        <v>18</v>
      </c>
      <c r="D9613" s="20">
        <v>0</v>
      </c>
      <c r="E9613" s="20">
        <v>31260.75</v>
      </c>
      <c r="F9613" s="38">
        <f>('ANNEXURE B &amp; C'!BI$26)</f>
        <v>68774</v>
      </c>
      <c r="G9613" s="9" t="str">
        <f t="shared" si="300"/>
        <v/>
      </c>
      <c r="H9613" s="52" t="str">
        <f t="shared" si="301"/>
        <v>NO ORIGINAL BUDGET</v>
      </c>
    </row>
    <row r="9614" spans="1:8">
      <c r="A9614" s="48" t="str">
        <f>('ANNEXURE B &amp; C'!BI$3)</f>
        <v>450102</v>
      </c>
      <c r="B9614" s="2">
        <v>1030003</v>
      </c>
      <c r="C9614" s="2" t="s">
        <v>19</v>
      </c>
      <c r="D9614" s="20">
        <v>0</v>
      </c>
      <c r="E9614" s="20">
        <v>64658.25</v>
      </c>
      <c r="F9614" s="38">
        <f>('ANNEXURE B &amp; C'!BI$27)</f>
        <v>142249</v>
      </c>
      <c r="G9614" s="9" t="str">
        <f t="shared" si="300"/>
        <v/>
      </c>
      <c r="H9614" s="52" t="str">
        <f t="shared" si="301"/>
        <v>NO ORIGINAL BUDGET</v>
      </c>
    </row>
    <row r="9615" spans="1:8">
      <c r="A9615" s="48" t="str">
        <f>('ANNEXURE B &amp; C'!BI$3)</f>
        <v>450102</v>
      </c>
      <c r="B9615" s="2">
        <v>1030004</v>
      </c>
      <c r="C9615" s="2" t="s">
        <v>20</v>
      </c>
      <c r="D9615" s="20">
        <v>0</v>
      </c>
      <c r="E9615" s="20">
        <v>0</v>
      </c>
      <c r="F9615" s="38">
        <f>('ANNEXURE B &amp; C'!BI$28)</f>
        <v>0</v>
      </c>
      <c r="G9615" s="9" t="str">
        <f t="shared" si="300"/>
        <v/>
      </c>
      <c r="H9615" s="52" t="str">
        <f t="shared" si="301"/>
        <v/>
      </c>
    </row>
    <row r="9616" spans="1:8">
      <c r="A9616" s="48" t="str">
        <f>('ANNEXURE B &amp; C'!BI$3)</f>
        <v>450102</v>
      </c>
      <c r="B9616" s="3">
        <v>1039990</v>
      </c>
      <c r="C9616" s="3" t="s">
        <v>21</v>
      </c>
      <c r="D9616" s="39">
        <v>0</v>
      </c>
      <c r="E9616" s="39">
        <v>102319.3</v>
      </c>
      <c r="F9616" s="39">
        <f>SUM(F9612:F9615)</f>
        <v>225105</v>
      </c>
      <c r="G9616" s="9" t="str">
        <f t="shared" si="300"/>
        <v/>
      </c>
      <c r="H9616" s="52" t="str">
        <f t="shared" si="301"/>
        <v>NO ORIGINAL BUDGET</v>
      </c>
    </row>
    <row r="9617" spans="1:8">
      <c r="B9617" s="1"/>
      <c r="C9617" s="1"/>
      <c r="D9617" s="31"/>
      <c r="E9617" s="31"/>
      <c r="F9617" s="31"/>
      <c r="G9617" s="9" t="str">
        <f t="shared" si="300"/>
        <v/>
      </c>
      <c r="H9617" s="52" t="str">
        <f t="shared" si="301"/>
        <v/>
      </c>
    </row>
    <row r="9618" spans="1:8">
      <c r="A9618" s="48" t="str">
        <f>('ANNEXURE B &amp; C'!BI$3)</f>
        <v>450102</v>
      </c>
      <c r="B9618" s="1">
        <v>1040000</v>
      </c>
      <c r="C9618" s="1" t="s">
        <v>22</v>
      </c>
      <c r="D9618" s="31"/>
      <c r="E9618" s="31"/>
      <c r="F9618" s="31"/>
      <c r="G9618" s="9" t="str">
        <f t="shared" si="300"/>
        <v/>
      </c>
      <c r="H9618" s="52" t="str">
        <f t="shared" si="301"/>
        <v/>
      </c>
    </row>
    <row r="9619" spans="1:8">
      <c r="A9619" s="48" t="str">
        <f>('ANNEXURE B &amp; C'!BI$3)</f>
        <v>450102</v>
      </c>
      <c r="B9619" s="2">
        <v>1040001</v>
      </c>
      <c r="C9619" s="2" t="s">
        <v>23</v>
      </c>
      <c r="D9619" s="20">
        <v>0</v>
      </c>
      <c r="E9619" s="20">
        <v>0</v>
      </c>
      <c r="F9619" s="38">
        <f>('ANNEXURE B &amp; C'!BI$32)</f>
        <v>0</v>
      </c>
      <c r="G9619" s="9" t="str">
        <f t="shared" si="300"/>
        <v/>
      </c>
      <c r="H9619" s="52" t="str">
        <f t="shared" si="301"/>
        <v/>
      </c>
    </row>
    <row r="9620" spans="1:8">
      <c r="A9620" s="48" t="str">
        <f>('ANNEXURE B &amp; C'!BI$3)</f>
        <v>450102</v>
      </c>
      <c r="B9620" s="2">
        <v>1040002</v>
      </c>
      <c r="C9620" s="2" t="s">
        <v>24</v>
      </c>
      <c r="D9620" s="20">
        <v>0</v>
      </c>
      <c r="E9620" s="20">
        <v>0</v>
      </c>
      <c r="F9620" s="38">
        <f>('ANNEXURE B &amp; C'!BI$33)</f>
        <v>0</v>
      </c>
      <c r="G9620" s="9" t="str">
        <f t="shared" si="300"/>
        <v/>
      </c>
      <c r="H9620" s="52" t="str">
        <f t="shared" si="301"/>
        <v/>
      </c>
    </row>
    <row r="9621" spans="1:8">
      <c r="A9621" s="48" t="str">
        <f>('ANNEXURE B &amp; C'!BI$3)</f>
        <v>450102</v>
      </c>
      <c r="B9621" s="2">
        <v>1040003</v>
      </c>
      <c r="C9621" s="2" t="s">
        <v>25</v>
      </c>
      <c r="D9621" s="20">
        <v>0</v>
      </c>
      <c r="E9621" s="20">
        <v>0</v>
      </c>
      <c r="F9621" s="38">
        <f>('ANNEXURE B &amp; C'!BI$34)</f>
        <v>0</v>
      </c>
      <c r="G9621" s="9" t="str">
        <f t="shared" si="300"/>
        <v/>
      </c>
      <c r="H9621" s="52" t="str">
        <f t="shared" si="301"/>
        <v/>
      </c>
    </row>
    <row r="9622" spans="1:8">
      <c r="A9622" s="48" t="str">
        <f>('ANNEXURE B &amp; C'!BI$3)</f>
        <v>450102</v>
      </c>
      <c r="B9622" s="2">
        <v>1040004</v>
      </c>
      <c r="C9622" s="2" t="s">
        <v>26</v>
      </c>
      <c r="D9622" s="20">
        <v>0</v>
      </c>
      <c r="E9622" s="20">
        <v>0</v>
      </c>
      <c r="F9622" s="38">
        <f>('ANNEXURE B &amp; C'!BI$35)</f>
        <v>0</v>
      </c>
      <c r="G9622" s="9" t="str">
        <f t="shared" si="300"/>
        <v/>
      </c>
      <c r="H9622" s="52" t="str">
        <f t="shared" si="301"/>
        <v/>
      </c>
    </row>
    <row r="9623" spans="1:8">
      <c r="A9623" s="48" t="str">
        <f>('ANNEXURE B &amp; C'!BI$3)</f>
        <v>450102</v>
      </c>
      <c r="B9623" s="2">
        <v>1040005</v>
      </c>
      <c r="C9623" s="2" t="s">
        <v>27</v>
      </c>
      <c r="D9623" s="20">
        <v>0</v>
      </c>
      <c r="E9623" s="20">
        <v>0</v>
      </c>
      <c r="F9623" s="38">
        <f>('ANNEXURE B &amp; C'!BI$36)</f>
        <v>0</v>
      </c>
      <c r="G9623" s="9" t="str">
        <f t="shared" si="300"/>
        <v/>
      </c>
      <c r="H9623" s="52" t="str">
        <f t="shared" si="301"/>
        <v/>
      </c>
    </row>
    <row r="9624" spans="1:8">
      <c r="A9624" s="48" t="str">
        <f>('ANNEXURE B &amp; C'!BI$3)</f>
        <v>450102</v>
      </c>
      <c r="B9624" s="2">
        <v>1040006</v>
      </c>
      <c r="C9624" s="2" t="s">
        <v>28</v>
      </c>
      <c r="D9624" s="20">
        <v>0</v>
      </c>
      <c r="E9624" s="20">
        <v>0</v>
      </c>
      <c r="F9624" s="38">
        <f>('ANNEXURE B &amp; C'!BI$37)</f>
        <v>0</v>
      </c>
      <c r="G9624" s="9" t="str">
        <f t="shared" si="300"/>
        <v/>
      </c>
      <c r="H9624" s="52" t="str">
        <f t="shared" si="301"/>
        <v/>
      </c>
    </row>
    <row r="9625" spans="1:8">
      <c r="A9625" s="48" t="str">
        <f>('ANNEXURE B &amp; C'!BI$3)</f>
        <v>450102</v>
      </c>
      <c r="B9625" s="2">
        <v>1040007</v>
      </c>
      <c r="C9625" s="2" t="s">
        <v>29</v>
      </c>
      <c r="D9625" s="20">
        <v>0</v>
      </c>
      <c r="E9625" s="20">
        <v>0</v>
      </c>
      <c r="F9625" s="38">
        <f>('ANNEXURE B &amp; C'!BI$38)</f>
        <v>0</v>
      </c>
      <c r="G9625" s="9" t="str">
        <f t="shared" si="300"/>
        <v/>
      </c>
      <c r="H9625" s="52" t="str">
        <f t="shared" si="301"/>
        <v/>
      </c>
    </row>
    <row r="9626" spans="1:8">
      <c r="A9626" s="48" t="str">
        <f>('ANNEXURE B &amp; C'!BI$3)</f>
        <v>450102</v>
      </c>
      <c r="B9626" s="2">
        <v>1040008</v>
      </c>
      <c r="C9626" s="2" t="s">
        <v>30</v>
      </c>
      <c r="D9626" s="20">
        <v>0</v>
      </c>
      <c r="E9626" s="20">
        <v>0</v>
      </c>
      <c r="F9626" s="38">
        <f>('ANNEXURE B &amp; C'!BI$39)</f>
        <v>0</v>
      </c>
      <c r="G9626" s="9" t="str">
        <f t="shared" si="300"/>
        <v/>
      </c>
      <c r="H9626" s="52" t="str">
        <f t="shared" si="301"/>
        <v/>
      </c>
    </row>
    <row r="9627" spans="1:8">
      <c r="A9627" s="48" t="str">
        <f>('ANNEXURE B &amp; C'!BI$3)</f>
        <v>450102</v>
      </c>
      <c r="B9627" s="3">
        <v>1049990</v>
      </c>
      <c r="C9627" s="3" t="s">
        <v>31</v>
      </c>
      <c r="D9627" s="39">
        <v>0</v>
      </c>
      <c r="E9627" s="39">
        <v>0</v>
      </c>
      <c r="F9627" s="39">
        <f>SUM(F9619:F9626)</f>
        <v>0</v>
      </c>
      <c r="G9627" s="9" t="str">
        <f t="shared" si="300"/>
        <v/>
      </c>
      <c r="H9627" s="52" t="str">
        <f t="shared" si="301"/>
        <v/>
      </c>
    </row>
    <row r="9628" spans="1:8">
      <c r="B9628" s="1"/>
      <c r="C9628" s="1"/>
      <c r="D9628" s="31"/>
      <c r="E9628" s="31"/>
      <c r="F9628" s="31"/>
      <c r="G9628" s="9" t="str">
        <f t="shared" si="300"/>
        <v/>
      </c>
      <c r="H9628" s="52" t="str">
        <f t="shared" si="301"/>
        <v/>
      </c>
    </row>
    <row r="9629" spans="1:8" ht="15.75" thickBot="1">
      <c r="A9629" s="48" t="str">
        <f>('ANNEXURE B &amp; C'!BI$3)</f>
        <v>450102</v>
      </c>
      <c r="B9629" s="4">
        <v>1049995</v>
      </c>
      <c r="C9629" s="4" t="s">
        <v>32</v>
      </c>
      <c r="D9629" s="40">
        <v>0</v>
      </c>
      <c r="E9629" s="40">
        <v>631925.14</v>
      </c>
      <c r="F9629" s="40">
        <f>SUM(F9627+F9616+F9609)</f>
        <v>1366507</v>
      </c>
      <c r="G9629" s="9" t="str">
        <f t="shared" si="300"/>
        <v/>
      </c>
      <c r="H9629" s="52" t="str">
        <f t="shared" si="301"/>
        <v>NO ORIGINAL BUDGET</v>
      </c>
    </row>
    <row r="9630" spans="1:8" ht="15.75" thickTop="1">
      <c r="B9630" s="1"/>
      <c r="C9630" s="1"/>
      <c r="D9630" s="31"/>
      <c r="E9630" s="31"/>
      <c r="F9630" s="31"/>
      <c r="G9630" s="9" t="str">
        <f t="shared" si="300"/>
        <v/>
      </c>
      <c r="H9630" s="52" t="str">
        <f t="shared" si="301"/>
        <v/>
      </c>
    </row>
    <row r="9631" spans="1:8">
      <c r="A9631" s="48" t="str">
        <f>('ANNEXURE B &amp; C'!BI$3)</f>
        <v>450102</v>
      </c>
      <c r="B9631" s="1">
        <v>1050000</v>
      </c>
      <c r="C9631" s="1" t="s">
        <v>33</v>
      </c>
      <c r="D9631" s="31"/>
      <c r="E9631" s="31"/>
      <c r="F9631" s="31"/>
      <c r="G9631" s="9" t="str">
        <f t="shared" si="300"/>
        <v/>
      </c>
      <c r="H9631" s="52" t="str">
        <f t="shared" si="301"/>
        <v/>
      </c>
    </row>
    <row r="9632" spans="1:8">
      <c r="B9632" s="1"/>
      <c r="C9632" s="1"/>
      <c r="D9632" s="31"/>
      <c r="E9632" s="31"/>
      <c r="F9632" s="31"/>
      <c r="G9632" s="9" t="str">
        <f t="shared" si="300"/>
        <v/>
      </c>
      <c r="H9632" s="52" t="str">
        <f t="shared" si="301"/>
        <v/>
      </c>
    </row>
    <row r="9633" spans="1:8">
      <c r="A9633" s="48" t="str">
        <f>('ANNEXURE B &amp; C'!BI$3)</f>
        <v>450102</v>
      </c>
      <c r="B9633" s="1">
        <v>1060000</v>
      </c>
      <c r="C9633" s="1" t="s">
        <v>34</v>
      </c>
      <c r="D9633" s="31"/>
      <c r="E9633" s="31"/>
      <c r="F9633" s="31"/>
      <c r="G9633" s="9" t="str">
        <f t="shared" si="300"/>
        <v/>
      </c>
      <c r="H9633" s="52" t="str">
        <f t="shared" si="301"/>
        <v/>
      </c>
    </row>
    <row r="9634" spans="1:8">
      <c r="A9634" s="48" t="str">
        <f>('ANNEXURE B &amp; C'!BI$3)</f>
        <v>450102</v>
      </c>
      <c r="B9634" s="2">
        <v>1060001</v>
      </c>
      <c r="C9634" s="2" t="s">
        <v>35</v>
      </c>
      <c r="D9634" s="20">
        <v>0</v>
      </c>
      <c r="E9634" s="20">
        <v>0</v>
      </c>
      <c r="F9634" s="38">
        <f>('ANNEXURE B &amp; C'!BI$47)</f>
        <v>0</v>
      </c>
      <c r="G9634" s="9" t="str">
        <f t="shared" si="300"/>
        <v/>
      </c>
      <c r="H9634" s="52" t="str">
        <f t="shared" si="301"/>
        <v/>
      </c>
    </row>
    <row r="9635" spans="1:8">
      <c r="A9635" s="48" t="str">
        <f>('ANNEXURE B &amp; C'!BI$3)</f>
        <v>450102</v>
      </c>
      <c r="B9635" s="2">
        <v>1060003</v>
      </c>
      <c r="C9635" s="2" t="s">
        <v>36</v>
      </c>
      <c r="D9635" s="20">
        <v>0</v>
      </c>
      <c r="E9635" s="20">
        <v>0</v>
      </c>
      <c r="F9635" s="38">
        <f>('ANNEXURE B &amp; C'!BI$48)</f>
        <v>0</v>
      </c>
      <c r="G9635" s="9" t="str">
        <f t="shared" si="300"/>
        <v/>
      </c>
      <c r="H9635" s="52" t="str">
        <f t="shared" si="301"/>
        <v/>
      </c>
    </row>
    <row r="9636" spans="1:8">
      <c r="A9636" s="48" t="str">
        <f>('ANNEXURE B &amp; C'!BI$3)</f>
        <v>450102</v>
      </c>
      <c r="B9636" s="2">
        <v>1060090</v>
      </c>
      <c r="C9636" s="2" t="s">
        <v>37</v>
      </c>
      <c r="D9636" s="20">
        <v>0</v>
      </c>
      <c r="E9636" s="20">
        <v>0</v>
      </c>
      <c r="F9636" s="38">
        <f>('ANNEXURE B &amp; C'!BI$49)</f>
        <v>0</v>
      </c>
      <c r="G9636" s="9" t="str">
        <f t="shared" si="300"/>
        <v/>
      </c>
      <c r="H9636" s="52" t="str">
        <f t="shared" si="301"/>
        <v/>
      </c>
    </row>
    <row r="9637" spans="1:8">
      <c r="A9637" s="48" t="str">
        <f>('ANNEXURE B &amp; C'!BI$3)</f>
        <v>450102</v>
      </c>
      <c r="B9637" s="2">
        <v>1060100</v>
      </c>
      <c r="C9637" s="2" t="s">
        <v>38</v>
      </c>
      <c r="D9637" s="20">
        <v>0</v>
      </c>
      <c r="E9637" s="20">
        <v>0</v>
      </c>
      <c r="F9637" s="38">
        <f>('ANNEXURE B &amp; C'!BI$50)</f>
        <v>0</v>
      </c>
      <c r="G9637" s="9" t="str">
        <f t="shared" si="300"/>
        <v/>
      </c>
      <c r="H9637" s="52" t="str">
        <f t="shared" si="301"/>
        <v/>
      </c>
    </row>
    <row r="9638" spans="1:8">
      <c r="A9638" s="48" t="str">
        <f>('ANNEXURE B &amp; C'!BI$3)</f>
        <v>450102</v>
      </c>
      <c r="B9638" s="2">
        <v>1060200</v>
      </c>
      <c r="C9638" s="2" t="s">
        <v>39</v>
      </c>
      <c r="D9638" s="20">
        <v>0</v>
      </c>
      <c r="E9638" s="20">
        <v>0</v>
      </c>
      <c r="F9638" s="38">
        <f>('ANNEXURE B &amp; C'!BI$51)</f>
        <v>0</v>
      </c>
      <c r="G9638" s="9" t="str">
        <f t="shared" si="300"/>
        <v/>
      </c>
      <c r="H9638" s="52" t="str">
        <f t="shared" si="301"/>
        <v/>
      </c>
    </row>
    <row r="9639" spans="1:8">
      <c r="A9639" s="48" t="str">
        <f>('ANNEXURE B &amp; C'!BI$3)</f>
        <v>450102</v>
      </c>
      <c r="B9639" s="2">
        <v>1060201</v>
      </c>
      <c r="C9639" s="2" t="s">
        <v>40</v>
      </c>
      <c r="D9639" s="20">
        <v>0</v>
      </c>
      <c r="E9639" s="20">
        <v>0</v>
      </c>
      <c r="F9639" s="38">
        <f>('ANNEXURE B &amp; C'!BI$52)</f>
        <v>0</v>
      </c>
      <c r="G9639" s="9" t="str">
        <f t="shared" si="300"/>
        <v/>
      </c>
      <c r="H9639" s="52" t="str">
        <f t="shared" si="301"/>
        <v/>
      </c>
    </row>
    <row r="9640" spans="1:8">
      <c r="A9640" s="48" t="str">
        <f>('ANNEXURE B &amp; C'!BI$3)</f>
        <v>450102</v>
      </c>
      <c r="B9640" s="2">
        <v>1060204</v>
      </c>
      <c r="C9640" s="2" t="s">
        <v>41</v>
      </c>
      <c r="D9640" s="20">
        <v>0</v>
      </c>
      <c r="E9640" s="20">
        <v>0</v>
      </c>
      <c r="F9640" s="38">
        <f>('ANNEXURE B &amp; C'!BI$53)</f>
        <v>0</v>
      </c>
      <c r="G9640" s="9" t="str">
        <f t="shared" si="300"/>
        <v/>
      </c>
      <c r="H9640" s="52" t="str">
        <f t="shared" si="301"/>
        <v/>
      </c>
    </row>
    <row r="9641" spans="1:8">
      <c r="A9641" s="48" t="str">
        <f>('ANNEXURE B &amp; C'!BI$3)</f>
        <v>450102</v>
      </c>
      <c r="B9641" s="2">
        <v>1060205</v>
      </c>
      <c r="C9641" s="2" t="s">
        <v>42</v>
      </c>
      <c r="D9641" s="20">
        <v>0</v>
      </c>
      <c r="E9641" s="20">
        <v>0</v>
      </c>
      <c r="F9641" s="38">
        <f>('ANNEXURE B &amp; C'!BI$54)</f>
        <v>0</v>
      </c>
      <c r="G9641" s="9" t="str">
        <f t="shared" si="300"/>
        <v/>
      </c>
      <c r="H9641" s="52" t="str">
        <f t="shared" si="301"/>
        <v/>
      </c>
    </row>
    <row r="9642" spans="1:8">
      <c r="A9642" s="48" t="str">
        <f>('ANNEXURE B &amp; C'!BI$3)</f>
        <v>450102</v>
      </c>
      <c r="B9642" s="2">
        <v>1060207</v>
      </c>
      <c r="C9642" s="2" t="s">
        <v>43</v>
      </c>
      <c r="D9642" s="20">
        <v>0</v>
      </c>
      <c r="E9642" s="20">
        <v>0</v>
      </c>
      <c r="F9642" s="38">
        <f>('ANNEXURE B &amp; C'!BI$55)</f>
        <v>0</v>
      </c>
      <c r="G9642" s="9" t="str">
        <f t="shared" si="300"/>
        <v/>
      </c>
      <c r="H9642" s="52" t="str">
        <f t="shared" si="301"/>
        <v/>
      </c>
    </row>
    <row r="9643" spans="1:8">
      <c r="A9643" s="48" t="str">
        <f>('ANNEXURE B &amp; C'!BI$3)</f>
        <v>450102</v>
      </c>
      <c r="B9643" s="2">
        <v>1060208</v>
      </c>
      <c r="C9643" s="2" t="s">
        <v>44</v>
      </c>
      <c r="D9643" s="20">
        <v>0</v>
      </c>
      <c r="E9643" s="20">
        <v>0</v>
      </c>
      <c r="F9643" s="38">
        <f>('ANNEXURE B &amp; C'!BI$56)</f>
        <v>0</v>
      </c>
      <c r="G9643" s="9" t="str">
        <f t="shared" si="300"/>
        <v/>
      </c>
      <c r="H9643" s="52" t="str">
        <f t="shared" si="301"/>
        <v/>
      </c>
    </row>
    <row r="9644" spans="1:8">
      <c r="A9644" s="48" t="str">
        <f>('ANNEXURE B &amp; C'!BI$3)</f>
        <v>450102</v>
      </c>
      <c r="B9644" s="2">
        <v>1060209</v>
      </c>
      <c r="C9644" s="2" t="s">
        <v>45</v>
      </c>
      <c r="D9644" s="20">
        <v>0</v>
      </c>
      <c r="E9644" s="20">
        <v>0</v>
      </c>
      <c r="F9644" s="38">
        <f>('ANNEXURE B &amp; C'!BI$57)</f>
        <v>0</v>
      </c>
      <c r="G9644" s="9" t="str">
        <f t="shared" si="300"/>
        <v/>
      </c>
      <c r="H9644" s="52" t="str">
        <f t="shared" si="301"/>
        <v/>
      </c>
    </row>
    <row r="9645" spans="1:8">
      <c r="A9645" s="48" t="str">
        <f>('ANNEXURE B &amp; C'!BI$3)</f>
        <v>450102</v>
      </c>
      <c r="B9645" s="2">
        <v>1060210</v>
      </c>
      <c r="C9645" s="2" t="s">
        <v>46</v>
      </c>
      <c r="D9645" s="20">
        <v>0</v>
      </c>
      <c r="E9645" s="20">
        <v>0</v>
      </c>
      <c r="F9645" s="38">
        <f>('ANNEXURE B &amp; C'!BI$58)</f>
        <v>0</v>
      </c>
      <c r="G9645" s="9" t="str">
        <f t="shared" si="300"/>
        <v/>
      </c>
      <c r="H9645" s="52" t="str">
        <f t="shared" si="301"/>
        <v/>
      </c>
    </row>
    <row r="9646" spans="1:8">
      <c r="A9646" s="48" t="str">
        <f>('ANNEXURE B &amp; C'!BI$3)</f>
        <v>450102</v>
      </c>
      <c r="B9646" s="2">
        <v>1060303</v>
      </c>
      <c r="C9646" s="2" t="s">
        <v>47</v>
      </c>
      <c r="D9646" s="20">
        <v>0</v>
      </c>
      <c r="E9646" s="20">
        <v>0</v>
      </c>
      <c r="F9646" s="38">
        <f>('ANNEXURE B &amp; C'!BI$59)</f>
        <v>0</v>
      </c>
      <c r="G9646" s="9" t="str">
        <f t="shared" si="300"/>
        <v/>
      </c>
      <c r="H9646" s="52" t="str">
        <f t="shared" si="301"/>
        <v/>
      </c>
    </row>
    <row r="9647" spans="1:8">
      <c r="A9647" s="48" t="str">
        <f>('ANNEXURE B &amp; C'!BI$3)</f>
        <v>450102</v>
      </c>
      <c r="B9647" s="2">
        <v>1060304</v>
      </c>
      <c r="C9647" s="2" t="s">
        <v>48</v>
      </c>
      <c r="D9647" s="20">
        <v>0</v>
      </c>
      <c r="E9647" s="20">
        <v>0</v>
      </c>
      <c r="F9647" s="38">
        <f>('ANNEXURE B &amp; C'!BI$60)</f>
        <v>0</v>
      </c>
      <c r="G9647" s="9" t="str">
        <f t="shared" si="300"/>
        <v/>
      </c>
      <c r="H9647" s="52" t="str">
        <f t="shared" si="301"/>
        <v/>
      </c>
    </row>
    <row r="9648" spans="1:8">
      <c r="A9648" s="48" t="str">
        <f>('ANNEXURE B &amp; C'!BI$3)</f>
        <v>450102</v>
      </c>
      <c r="B9648" s="2">
        <v>1060305</v>
      </c>
      <c r="C9648" s="2" t="s">
        <v>49</v>
      </c>
      <c r="D9648" s="20">
        <v>0</v>
      </c>
      <c r="E9648" s="20">
        <v>0</v>
      </c>
      <c r="F9648" s="38">
        <f>('ANNEXURE B &amp; C'!BI$61)</f>
        <v>0</v>
      </c>
      <c r="G9648" s="9" t="str">
        <f t="shared" si="300"/>
        <v/>
      </c>
      <c r="H9648" s="52" t="str">
        <f t="shared" si="301"/>
        <v/>
      </c>
    </row>
    <row r="9649" spans="1:8">
      <c r="A9649" s="48" t="str">
        <f>('ANNEXURE B &amp; C'!BI$3)</f>
        <v>450102</v>
      </c>
      <c r="B9649" s="2">
        <v>1060400</v>
      </c>
      <c r="C9649" s="2" t="s">
        <v>50</v>
      </c>
      <c r="D9649" s="20">
        <v>0</v>
      </c>
      <c r="E9649" s="20">
        <v>0</v>
      </c>
      <c r="F9649" s="38">
        <f>('ANNEXURE B &amp; C'!BI$62)</f>
        <v>0</v>
      </c>
      <c r="G9649" s="9" t="str">
        <f t="shared" si="300"/>
        <v/>
      </c>
      <c r="H9649" s="52" t="str">
        <f t="shared" si="301"/>
        <v/>
      </c>
    </row>
    <row r="9650" spans="1:8">
      <c r="A9650" s="48" t="str">
        <f>('ANNEXURE B &amp; C'!BI$3)</f>
        <v>450102</v>
      </c>
      <c r="B9650" s="2">
        <v>1060401</v>
      </c>
      <c r="C9650" s="2" t="s">
        <v>51</v>
      </c>
      <c r="D9650" s="20">
        <v>0</v>
      </c>
      <c r="E9650" s="20">
        <v>0</v>
      </c>
      <c r="F9650" s="38">
        <f>('ANNEXURE B &amp; C'!BI$63)</f>
        <v>0</v>
      </c>
      <c r="G9650" s="9" t="str">
        <f t="shared" si="300"/>
        <v/>
      </c>
      <c r="H9650" s="52" t="str">
        <f t="shared" si="301"/>
        <v/>
      </c>
    </row>
    <row r="9651" spans="1:8">
      <c r="A9651" s="48" t="str">
        <f>('ANNEXURE B &amp; C'!BI$3)</f>
        <v>450102</v>
      </c>
      <c r="B9651" s="2">
        <v>1060402</v>
      </c>
      <c r="C9651" s="2" t="s">
        <v>52</v>
      </c>
      <c r="D9651" s="20">
        <v>0</v>
      </c>
      <c r="E9651" s="20">
        <v>0</v>
      </c>
      <c r="F9651" s="38">
        <f>('ANNEXURE B &amp; C'!BI$64)</f>
        <v>1500</v>
      </c>
      <c r="G9651" s="9" t="str">
        <f t="shared" si="300"/>
        <v/>
      </c>
      <c r="H9651" s="52" t="str">
        <f t="shared" si="301"/>
        <v>NO ORIGINAL BUDGET</v>
      </c>
    </row>
    <row r="9652" spans="1:8">
      <c r="A9652" s="48" t="str">
        <f>('ANNEXURE B &amp; C'!BI$3)</f>
        <v>450102</v>
      </c>
      <c r="B9652" s="2">
        <v>1060403</v>
      </c>
      <c r="C9652" s="2" t="s">
        <v>53</v>
      </c>
      <c r="D9652" s="20">
        <v>0</v>
      </c>
      <c r="E9652" s="20">
        <v>0</v>
      </c>
      <c r="F9652" s="38">
        <f>('ANNEXURE B &amp; C'!BI$65)</f>
        <v>0</v>
      </c>
      <c r="G9652" s="9" t="str">
        <f t="shared" si="300"/>
        <v/>
      </c>
      <c r="H9652" s="52" t="str">
        <f t="shared" si="301"/>
        <v/>
      </c>
    </row>
    <row r="9653" spans="1:8">
      <c r="A9653" s="48" t="str">
        <f>('ANNEXURE B &amp; C'!BI$3)</f>
        <v>450102</v>
      </c>
      <c r="B9653" s="2">
        <v>1060404</v>
      </c>
      <c r="C9653" s="2" t="s">
        <v>54</v>
      </c>
      <c r="D9653" s="20">
        <v>0</v>
      </c>
      <c r="E9653" s="20">
        <v>0</v>
      </c>
      <c r="F9653" s="38">
        <f>('ANNEXURE B &amp; C'!BI$66)</f>
        <v>0</v>
      </c>
      <c r="G9653" s="9" t="str">
        <f t="shared" si="300"/>
        <v/>
      </c>
      <c r="H9653" s="52" t="str">
        <f t="shared" si="301"/>
        <v/>
      </c>
    </row>
    <row r="9654" spans="1:8">
      <c r="A9654" s="48" t="str">
        <f>('ANNEXURE B &amp; C'!BI$3)</f>
        <v>450102</v>
      </c>
      <c r="B9654" s="2">
        <v>1060405</v>
      </c>
      <c r="C9654" s="2" t="s">
        <v>55</v>
      </c>
      <c r="D9654" s="20">
        <v>0</v>
      </c>
      <c r="E9654" s="20">
        <v>0</v>
      </c>
      <c r="F9654" s="38">
        <f>('ANNEXURE B &amp; C'!BI$67)</f>
        <v>0</v>
      </c>
      <c r="G9654" s="9" t="str">
        <f t="shared" si="300"/>
        <v/>
      </c>
      <c r="H9654" s="52" t="str">
        <f t="shared" si="301"/>
        <v/>
      </c>
    </row>
    <row r="9655" spans="1:8">
      <c r="A9655" s="48" t="str">
        <f>('ANNEXURE B &amp; C'!BI$3)</f>
        <v>450102</v>
      </c>
      <c r="B9655" s="2">
        <v>1060601</v>
      </c>
      <c r="C9655" s="2" t="s">
        <v>56</v>
      </c>
      <c r="D9655" s="20">
        <v>0</v>
      </c>
      <c r="E9655" s="20">
        <v>0</v>
      </c>
      <c r="F9655" s="38">
        <f>('ANNEXURE B &amp; C'!BI$68)</f>
        <v>0</v>
      </c>
      <c r="G9655" s="9" t="str">
        <f t="shared" si="300"/>
        <v/>
      </c>
      <c r="H9655" s="52" t="str">
        <f t="shared" si="301"/>
        <v/>
      </c>
    </row>
    <row r="9656" spans="1:8">
      <c r="A9656" s="48" t="str">
        <f>('ANNEXURE B &amp; C'!BI$3)</f>
        <v>450102</v>
      </c>
      <c r="B9656" s="2">
        <v>1060701</v>
      </c>
      <c r="C9656" s="2" t="s">
        <v>57</v>
      </c>
      <c r="D9656" s="20">
        <v>0</v>
      </c>
      <c r="E9656" s="20">
        <v>0</v>
      </c>
      <c r="F9656" s="38">
        <f>('ANNEXURE B &amp; C'!BI$69)</f>
        <v>0</v>
      </c>
      <c r="G9656" s="9" t="str">
        <f t="shared" si="300"/>
        <v/>
      </c>
      <c r="H9656" s="52" t="str">
        <f t="shared" si="301"/>
        <v/>
      </c>
    </row>
    <row r="9657" spans="1:8">
      <c r="A9657" s="48" t="str">
        <f>('ANNEXURE B &amp; C'!BI$3)</f>
        <v>450102</v>
      </c>
      <c r="B9657" s="2">
        <v>1060702</v>
      </c>
      <c r="C9657" s="2" t="s">
        <v>58</v>
      </c>
      <c r="D9657" s="20">
        <v>0</v>
      </c>
      <c r="E9657" s="20">
        <v>0</v>
      </c>
      <c r="F9657" s="38">
        <f>('ANNEXURE B &amp; C'!BI$70)</f>
        <v>0</v>
      </c>
      <c r="G9657" s="9" t="str">
        <f t="shared" si="300"/>
        <v/>
      </c>
      <c r="H9657" s="52" t="str">
        <f t="shared" si="301"/>
        <v/>
      </c>
    </row>
    <row r="9658" spans="1:8">
      <c r="A9658" s="48" t="str">
        <f>('ANNEXURE B &amp; C'!BI$3)</f>
        <v>450102</v>
      </c>
      <c r="B9658" s="2">
        <v>1061101</v>
      </c>
      <c r="C9658" s="2" t="s">
        <v>59</v>
      </c>
      <c r="D9658" s="20">
        <v>0</v>
      </c>
      <c r="E9658" s="20">
        <v>0</v>
      </c>
      <c r="F9658" s="38">
        <f>('ANNEXURE B &amp; C'!BI$71)</f>
        <v>0</v>
      </c>
      <c r="G9658" s="9" t="str">
        <f t="shared" si="300"/>
        <v/>
      </c>
      <c r="H9658" s="52" t="str">
        <f t="shared" si="301"/>
        <v/>
      </c>
    </row>
    <row r="9659" spans="1:8">
      <c r="A9659" s="48" t="str">
        <f>('ANNEXURE B &amp; C'!BI$3)</f>
        <v>450102</v>
      </c>
      <c r="B9659" s="2">
        <v>1061102</v>
      </c>
      <c r="C9659" s="2" t="s">
        <v>60</v>
      </c>
      <c r="D9659" s="20">
        <v>0</v>
      </c>
      <c r="E9659" s="20">
        <v>0</v>
      </c>
      <c r="F9659" s="38">
        <f>('ANNEXURE B &amp; C'!BI$72)</f>
        <v>0</v>
      </c>
      <c r="G9659" s="9" t="str">
        <f t="shared" si="300"/>
        <v/>
      </c>
      <c r="H9659" s="52" t="str">
        <f t="shared" si="301"/>
        <v/>
      </c>
    </row>
    <row r="9660" spans="1:8">
      <c r="A9660" s="48" t="str">
        <f>('ANNEXURE B &amp; C'!BI$3)</f>
        <v>450102</v>
      </c>
      <c r="B9660" s="2">
        <v>1061104</v>
      </c>
      <c r="C9660" s="2" t="s">
        <v>61</v>
      </c>
      <c r="D9660" s="20">
        <v>0</v>
      </c>
      <c r="E9660" s="20">
        <v>0</v>
      </c>
      <c r="F9660" s="38">
        <f>('ANNEXURE B &amp; C'!BI$73)</f>
        <v>0</v>
      </c>
      <c r="G9660" s="9" t="str">
        <f t="shared" si="300"/>
        <v/>
      </c>
      <c r="H9660" s="52" t="str">
        <f t="shared" si="301"/>
        <v/>
      </c>
    </row>
    <row r="9661" spans="1:8">
      <c r="A9661" s="48" t="str">
        <f>('ANNEXURE B &amp; C'!BI$3)</f>
        <v>450102</v>
      </c>
      <c r="B9661" s="2">
        <v>1061106</v>
      </c>
      <c r="C9661" s="2" t="s">
        <v>62</v>
      </c>
      <c r="D9661" s="20">
        <v>0</v>
      </c>
      <c r="E9661" s="20">
        <v>0</v>
      </c>
      <c r="F9661" s="38">
        <f>('ANNEXURE B &amp; C'!BI$74)</f>
        <v>0</v>
      </c>
      <c r="G9661" s="9" t="str">
        <f t="shared" si="300"/>
        <v/>
      </c>
      <c r="H9661" s="52" t="str">
        <f t="shared" si="301"/>
        <v/>
      </c>
    </row>
    <row r="9662" spans="1:8">
      <c r="A9662" s="48" t="str">
        <f>('ANNEXURE B &amp; C'!BI$3)</f>
        <v>450102</v>
      </c>
      <c r="B9662" s="2">
        <v>1061201</v>
      </c>
      <c r="C9662" s="2" t="s">
        <v>63</v>
      </c>
      <c r="D9662" s="20">
        <v>0</v>
      </c>
      <c r="E9662" s="20">
        <v>0</v>
      </c>
      <c r="F9662" s="38">
        <f>('ANNEXURE B &amp; C'!BI$75)</f>
        <v>0</v>
      </c>
      <c r="G9662" s="9" t="str">
        <f t="shared" si="300"/>
        <v/>
      </c>
      <c r="H9662" s="52" t="str">
        <f t="shared" si="301"/>
        <v/>
      </c>
    </row>
    <row r="9663" spans="1:8">
      <c r="A9663" s="48" t="str">
        <f>('ANNEXURE B &amp; C'!BI$3)</f>
        <v>450102</v>
      </c>
      <c r="B9663" s="2">
        <v>1061203</v>
      </c>
      <c r="C9663" s="2" t="s">
        <v>64</v>
      </c>
      <c r="D9663" s="20">
        <v>0</v>
      </c>
      <c r="E9663" s="20">
        <v>0</v>
      </c>
      <c r="F9663" s="38">
        <f>('ANNEXURE B &amp; C'!BI$76)</f>
        <v>0</v>
      </c>
      <c r="G9663" s="9" t="str">
        <f t="shared" si="300"/>
        <v/>
      </c>
      <c r="H9663" s="52" t="str">
        <f t="shared" si="301"/>
        <v/>
      </c>
    </row>
    <row r="9664" spans="1:8">
      <c r="A9664" s="48" t="str">
        <f>('ANNEXURE B &amp; C'!BI$3)</f>
        <v>450102</v>
      </c>
      <c r="B9664" s="2">
        <v>1061204</v>
      </c>
      <c r="C9664" s="2" t="s">
        <v>65</v>
      </c>
      <c r="D9664" s="20">
        <v>0</v>
      </c>
      <c r="E9664" s="20">
        <v>0</v>
      </c>
      <c r="F9664" s="38">
        <f>('ANNEXURE B &amp; C'!BI$77)</f>
        <v>0</v>
      </c>
      <c r="G9664" s="9" t="str">
        <f t="shared" si="300"/>
        <v/>
      </c>
      <c r="H9664" s="52" t="str">
        <f t="shared" si="301"/>
        <v/>
      </c>
    </row>
    <row r="9665" spans="1:8">
      <c r="A9665" s="48" t="str">
        <f>('ANNEXURE B &amp; C'!BI$3)</f>
        <v>450102</v>
      </c>
      <c r="B9665" s="2">
        <v>1061501</v>
      </c>
      <c r="C9665" s="2" t="s">
        <v>66</v>
      </c>
      <c r="D9665" s="20">
        <v>0</v>
      </c>
      <c r="E9665" s="20">
        <v>0</v>
      </c>
      <c r="F9665" s="38">
        <f>('ANNEXURE B &amp; C'!BI$78)</f>
        <v>0</v>
      </c>
      <c r="G9665" s="9" t="str">
        <f t="shared" si="300"/>
        <v/>
      </c>
      <c r="H9665" s="52" t="str">
        <f t="shared" si="301"/>
        <v/>
      </c>
    </row>
    <row r="9666" spans="1:8">
      <c r="A9666" s="48" t="str">
        <f>('ANNEXURE B &amp; C'!BI$3)</f>
        <v>450102</v>
      </c>
      <c r="B9666" s="2">
        <v>1061502</v>
      </c>
      <c r="C9666" s="2" t="s">
        <v>67</v>
      </c>
      <c r="D9666" s="20">
        <v>0</v>
      </c>
      <c r="E9666" s="20">
        <v>0</v>
      </c>
      <c r="F9666" s="38">
        <f>('ANNEXURE B &amp; C'!BI$79)</f>
        <v>0</v>
      </c>
      <c r="G9666" s="9" t="str">
        <f t="shared" si="300"/>
        <v/>
      </c>
      <c r="H9666" s="52" t="str">
        <f t="shared" si="301"/>
        <v/>
      </c>
    </row>
    <row r="9667" spans="1:8">
      <c r="A9667" s="48" t="str">
        <f>('ANNEXURE B &amp; C'!BI$3)</f>
        <v>450102</v>
      </c>
      <c r="B9667" s="2">
        <v>1061507</v>
      </c>
      <c r="C9667" s="2" t="s">
        <v>68</v>
      </c>
      <c r="D9667" s="20">
        <v>0</v>
      </c>
      <c r="E9667" s="20">
        <v>0</v>
      </c>
      <c r="F9667" s="38">
        <f>('ANNEXURE B &amp; C'!BI$80)</f>
        <v>0</v>
      </c>
      <c r="G9667" s="9" t="str">
        <f t="shared" si="300"/>
        <v/>
      </c>
      <c r="H9667" s="52" t="str">
        <f t="shared" si="301"/>
        <v/>
      </c>
    </row>
    <row r="9668" spans="1:8">
      <c r="A9668" s="48" t="str">
        <f>('ANNEXURE B &amp; C'!BI$3)</f>
        <v>450102</v>
      </c>
      <c r="B9668" s="2">
        <v>1061508</v>
      </c>
      <c r="C9668" s="2" t="s">
        <v>69</v>
      </c>
      <c r="D9668" s="20">
        <v>0</v>
      </c>
      <c r="E9668" s="20">
        <v>0</v>
      </c>
      <c r="F9668" s="38">
        <f>('ANNEXURE B &amp; C'!BI$81)</f>
        <v>0</v>
      </c>
      <c r="G9668" s="9" t="str">
        <f t="shared" si="300"/>
        <v/>
      </c>
      <c r="H9668" s="52" t="str">
        <f t="shared" si="301"/>
        <v/>
      </c>
    </row>
    <row r="9669" spans="1:8">
      <c r="A9669" s="48" t="str">
        <f>('ANNEXURE B &amp; C'!BI$3)</f>
        <v>450102</v>
      </c>
      <c r="B9669" s="2">
        <v>1061701</v>
      </c>
      <c r="C9669" s="2" t="s">
        <v>70</v>
      </c>
      <c r="D9669" s="20">
        <v>0</v>
      </c>
      <c r="E9669" s="20">
        <v>0</v>
      </c>
      <c r="F9669" s="38">
        <f>('ANNEXURE B &amp; C'!BI$82)</f>
        <v>0</v>
      </c>
      <c r="G9669" s="9" t="str">
        <f t="shared" si="300"/>
        <v/>
      </c>
      <c r="H9669" s="52" t="str">
        <f t="shared" si="301"/>
        <v/>
      </c>
    </row>
    <row r="9670" spans="1:8">
      <c r="A9670" s="48" t="str">
        <f>('ANNEXURE B &amp; C'!BI$3)</f>
        <v>450102</v>
      </c>
      <c r="B9670" s="2">
        <v>1061705</v>
      </c>
      <c r="C9670" s="2" t="s">
        <v>71</v>
      </c>
      <c r="D9670" s="20">
        <v>0</v>
      </c>
      <c r="E9670" s="20">
        <v>0</v>
      </c>
      <c r="F9670" s="38">
        <f>('ANNEXURE B &amp; C'!BI$83)</f>
        <v>0</v>
      </c>
      <c r="G9670" s="9" t="str">
        <f t="shared" si="300"/>
        <v/>
      </c>
      <c r="H9670" s="52" t="str">
        <f t="shared" si="301"/>
        <v/>
      </c>
    </row>
    <row r="9671" spans="1:8">
      <c r="A9671" s="48" t="str">
        <f>('ANNEXURE B &amp; C'!BI$3)</f>
        <v>450102</v>
      </c>
      <c r="B9671" s="2">
        <v>1061799</v>
      </c>
      <c r="C9671" s="2" t="s">
        <v>72</v>
      </c>
      <c r="D9671" s="20">
        <v>0</v>
      </c>
      <c r="E9671" s="20">
        <v>0</v>
      </c>
      <c r="F9671" s="38">
        <f>('ANNEXURE B &amp; C'!BI$84)</f>
        <v>3000</v>
      </c>
      <c r="G9671" s="9" t="str">
        <f t="shared" si="300"/>
        <v/>
      </c>
      <c r="H9671" s="52" t="str">
        <f t="shared" si="301"/>
        <v>NO ORIGINAL BUDGET</v>
      </c>
    </row>
    <row r="9672" spans="1:8">
      <c r="A9672" s="48" t="str">
        <f>('ANNEXURE B &amp; C'!BI$3)</f>
        <v>450102</v>
      </c>
      <c r="B9672" s="2">
        <v>1061800</v>
      </c>
      <c r="C9672" s="2" t="s">
        <v>73</v>
      </c>
      <c r="D9672" s="20">
        <v>0</v>
      </c>
      <c r="E9672" s="20">
        <v>0</v>
      </c>
      <c r="F9672" s="38">
        <f>('ANNEXURE B &amp; C'!BI$85)</f>
        <v>0</v>
      </c>
      <c r="G9672" s="9" t="str">
        <f t="shared" si="300"/>
        <v/>
      </c>
      <c r="H9672" s="52" t="str">
        <f t="shared" si="301"/>
        <v/>
      </c>
    </row>
    <row r="9673" spans="1:8">
      <c r="A9673" s="48" t="str">
        <f>('ANNEXURE B &amp; C'!BI$3)</f>
        <v>450102</v>
      </c>
      <c r="B9673" s="2">
        <v>1061801</v>
      </c>
      <c r="C9673" s="2" t="s">
        <v>74</v>
      </c>
      <c r="D9673" s="20">
        <v>0</v>
      </c>
      <c r="E9673" s="20">
        <v>0</v>
      </c>
      <c r="F9673" s="38">
        <f>('ANNEXURE B &amp; C'!BI$86)</f>
        <v>800</v>
      </c>
      <c r="G9673" s="9" t="str">
        <f t="shared" si="300"/>
        <v/>
      </c>
      <c r="H9673" s="52" t="str">
        <f t="shared" si="301"/>
        <v>NO ORIGINAL BUDGET</v>
      </c>
    </row>
    <row r="9674" spans="1:8">
      <c r="A9674" s="48" t="str">
        <f>('ANNEXURE B &amp; C'!BI$3)</f>
        <v>450102</v>
      </c>
      <c r="B9674" s="2">
        <v>1061802</v>
      </c>
      <c r="C9674" s="2" t="s">
        <v>75</v>
      </c>
      <c r="D9674" s="20">
        <v>0</v>
      </c>
      <c r="E9674" s="20">
        <v>0</v>
      </c>
      <c r="F9674" s="38">
        <f>('ANNEXURE B &amp; C'!BI$87)</f>
        <v>0</v>
      </c>
      <c r="G9674" s="9" t="str">
        <f t="shared" ref="G9674:G9737" si="302">IF(E9674&lt;0.01,"",IF(E9674&gt;F9674,"BUDGET ERROR - INSUFICIENT",""))</f>
        <v/>
      </c>
      <c r="H9674" s="52" t="str">
        <f t="shared" ref="H9674:H9737" si="303">IF(F9674&lt;0.1,"",IF(D9674=0,"NO ORIGINAL BUDGET",(F9674-D9674)/D9674))</f>
        <v/>
      </c>
    </row>
    <row r="9675" spans="1:8">
      <c r="A9675" s="48" t="str">
        <f>('ANNEXURE B &amp; C'!BI$3)</f>
        <v>450102</v>
      </c>
      <c r="B9675" s="2">
        <v>1061805</v>
      </c>
      <c r="C9675" s="2" t="s">
        <v>76</v>
      </c>
      <c r="D9675" s="20">
        <v>0</v>
      </c>
      <c r="E9675" s="20">
        <v>0</v>
      </c>
      <c r="F9675" s="38">
        <f>('ANNEXURE B &amp; C'!BI$88)</f>
        <v>0</v>
      </c>
      <c r="G9675" s="9" t="str">
        <f t="shared" si="302"/>
        <v/>
      </c>
      <c r="H9675" s="52" t="str">
        <f t="shared" si="303"/>
        <v/>
      </c>
    </row>
    <row r="9676" spans="1:8">
      <c r="A9676" s="48" t="str">
        <f>('ANNEXURE B &amp; C'!BI$3)</f>
        <v>450102</v>
      </c>
      <c r="B9676" s="2">
        <v>1061806</v>
      </c>
      <c r="C9676" s="2" t="s">
        <v>77</v>
      </c>
      <c r="D9676" s="20">
        <v>0</v>
      </c>
      <c r="E9676" s="20">
        <v>0</v>
      </c>
      <c r="F9676" s="38">
        <f>('ANNEXURE B &amp; C'!BI$89)</f>
        <v>15000</v>
      </c>
      <c r="G9676" s="9" t="str">
        <f t="shared" si="302"/>
        <v/>
      </c>
      <c r="H9676" s="52" t="str">
        <f t="shared" si="303"/>
        <v>NO ORIGINAL BUDGET</v>
      </c>
    </row>
    <row r="9677" spans="1:8">
      <c r="A9677" s="48" t="str">
        <f>('ANNEXURE B &amp; C'!BI$3)</f>
        <v>450102</v>
      </c>
      <c r="B9677" s="2">
        <v>1061899</v>
      </c>
      <c r="C9677" s="2" t="s">
        <v>78</v>
      </c>
      <c r="D9677" s="20">
        <v>0</v>
      </c>
      <c r="E9677" s="20">
        <v>0</v>
      </c>
      <c r="F9677" s="38">
        <f>('ANNEXURE B &amp; C'!BI$90)</f>
        <v>0</v>
      </c>
      <c r="G9677" s="9" t="str">
        <f t="shared" si="302"/>
        <v/>
      </c>
      <c r="H9677" s="52" t="str">
        <f t="shared" si="303"/>
        <v/>
      </c>
    </row>
    <row r="9678" spans="1:8">
      <c r="A9678" s="48" t="str">
        <f>('ANNEXURE B &amp; C'!BI$3)</f>
        <v>450102</v>
      </c>
      <c r="B9678" s="2">
        <v>1061900</v>
      </c>
      <c r="C9678" s="2" t="s">
        <v>79</v>
      </c>
      <c r="D9678" s="20">
        <v>10080</v>
      </c>
      <c r="E9678" s="20">
        <v>0</v>
      </c>
      <c r="F9678" s="38">
        <f>('ANNEXURE B &amp; C'!BI$91)</f>
        <v>9780</v>
      </c>
      <c r="G9678" s="9" t="str">
        <f t="shared" si="302"/>
        <v/>
      </c>
      <c r="H9678" s="52">
        <f t="shared" si="303"/>
        <v>-2.976190476190476E-2</v>
      </c>
    </row>
    <row r="9679" spans="1:8">
      <c r="A9679" s="48" t="str">
        <f>('ANNEXURE B &amp; C'!BI$3)</f>
        <v>450102</v>
      </c>
      <c r="B9679" s="2">
        <v>1061902</v>
      </c>
      <c r="C9679" s="2" t="s">
        <v>80</v>
      </c>
      <c r="D9679" s="20">
        <v>0</v>
      </c>
      <c r="E9679" s="20">
        <v>0</v>
      </c>
      <c r="F9679" s="38">
        <f>('ANNEXURE B &amp; C'!BI$92)</f>
        <v>0</v>
      </c>
      <c r="G9679" s="9" t="str">
        <f t="shared" si="302"/>
        <v/>
      </c>
      <c r="H9679" s="52" t="str">
        <f t="shared" si="303"/>
        <v/>
      </c>
    </row>
    <row r="9680" spans="1:8">
      <c r="A9680" s="48" t="str">
        <f>('ANNEXURE B &amp; C'!BI$3)</f>
        <v>450102</v>
      </c>
      <c r="B9680" s="2">
        <v>1061903</v>
      </c>
      <c r="C9680" s="2" t="s">
        <v>81</v>
      </c>
      <c r="D9680" s="20">
        <v>0</v>
      </c>
      <c r="E9680" s="20">
        <v>0</v>
      </c>
      <c r="F9680" s="38">
        <f>('ANNEXURE B &amp; C'!BI$93)</f>
        <v>0</v>
      </c>
      <c r="G9680" s="9" t="str">
        <f t="shared" si="302"/>
        <v/>
      </c>
      <c r="H9680" s="52" t="str">
        <f t="shared" si="303"/>
        <v/>
      </c>
    </row>
    <row r="9681" spans="1:8">
      <c r="A9681" s="48" t="str">
        <f>('ANNEXURE B &amp; C'!BI$3)</f>
        <v>450102</v>
      </c>
      <c r="B9681" s="2">
        <v>1061904</v>
      </c>
      <c r="C9681" s="2" t="s">
        <v>82</v>
      </c>
      <c r="D9681" s="20">
        <v>0</v>
      </c>
      <c r="E9681" s="20">
        <v>0</v>
      </c>
      <c r="F9681" s="38">
        <f>('ANNEXURE B &amp; C'!BI$94)</f>
        <v>0</v>
      </c>
      <c r="G9681" s="9" t="str">
        <f t="shared" si="302"/>
        <v/>
      </c>
      <c r="H9681" s="52" t="str">
        <f t="shared" si="303"/>
        <v/>
      </c>
    </row>
    <row r="9682" spans="1:8">
      <c r="A9682" s="48" t="str">
        <f>('ANNEXURE B &amp; C'!BI$3)</f>
        <v>450102</v>
      </c>
      <c r="B9682" s="2">
        <v>1062001</v>
      </c>
      <c r="C9682" s="2" t="s">
        <v>83</v>
      </c>
      <c r="D9682" s="20">
        <v>0</v>
      </c>
      <c r="E9682" s="20">
        <v>0</v>
      </c>
      <c r="F9682" s="38">
        <f>('ANNEXURE B &amp; C'!BI$95)</f>
        <v>0</v>
      </c>
      <c r="G9682" s="9" t="str">
        <f t="shared" si="302"/>
        <v/>
      </c>
      <c r="H9682" s="52" t="str">
        <f t="shared" si="303"/>
        <v/>
      </c>
    </row>
    <row r="9683" spans="1:8">
      <c r="A9683" s="48" t="str">
        <f>('ANNEXURE B &amp; C'!BI$3)</f>
        <v>450102</v>
      </c>
      <c r="B9683" s="2">
        <v>1062003</v>
      </c>
      <c r="C9683" s="2" t="s">
        <v>84</v>
      </c>
      <c r="D9683" s="20">
        <v>0</v>
      </c>
      <c r="E9683" s="20">
        <v>0</v>
      </c>
      <c r="F9683" s="38">
        <f>('ANNEXURE B &amp; C'!BI$96)</f>
        <v>0</v>
      </c>
      <c r="G9683" s="9" t="str">
        <f t="shared" si="302"/>
        <v/>
      </c>
      <c r="H9683" s="52" t="str">
        <f t="shared" si="303"/>
        <v/>
      </c>
    </row>
    <row r="9684" spans="1:8">
      <c r="A9684" s="48" t="str">
        <f>('ANNEXURE B &amp; C'!BI$3)</f>
        <v>450102</v>
      </c>
      <c r="B9684" s="2">
        <v>1062009</v>
      </c>
      <c r="C9684" s="2" t="s">
        <v>85</v>
      </c>
      <c r="D9684" s="20">
        <v>0</v>
      </c>
      <c r="E9684" s="20">
        <v>0</v>
      </c>
      <c r="F9684" s="38">
        <f>('ANNEXURE B &amp; C'!BI$97)</f>
        <v>0</v>
      </c>
      <c r="G9684" s="9" t="str">
        <f t="shared" si="302"/>
        <v/>
      </c>
      <c r="H9684" s="52" t="str">
        <f t="shared" si="303"/>
        <v/>
      </c>
    </row>
    <row r="9685" spans="1:8">
      <c r="A9685" s="48" t="str">
        <f>('ANNEXURE B &amp; C'!BI$3)</f>
        <v>450102</v>
      </c>
      <c r="B9685" s="2">
        <v>1062010</v>
      </c>
      <c r="C9685" s="2" t="s">
        <v>86</v>
      </c>
      <c r="D9685" s="20">
        <v>0</v>
      </c>
      <c r="E9685" s="20">
        <v>0</v>
      </c>
      <c r="F9685" s="38">
        <f>('ANNEXURE B &amp; C'!BI$98)</f>
        <v>0</v>
      </c>
      <c r="G9685" s="9" t="str">
        <f t="shared" si="302"/>
        <v/>
      </c>
      <c r="H9685" s="52" t="str">
        <f t="shared" si="303"/>
        <v/>
      </c>
    </row>
    <row r="9686" spans="1:8">
      <c r="A9686" s="48" t="str">
        <f>('ANNEXURE B &amp; C'!BI$3)</f>
        <v>450102</v>
      </c>
      <c r="B9686" s="2">
        <v>1062201</v>
      </c>
      <c r="C9686" s="2" t="s">
        <v>87</v>
      </c>
      <c r="D9686" s="20">
        <v>0</v>
      </c>
      <c r="E9686" s="20">
        <v>0</v>
      </c>
      <c r="F9686" s="38">
        <f>('ANNEXURE B &amp; C'!BI$99)</f>
        <v>0</v>
      </c>
      <c r="G9686" s="9" t="str">
        <f t="shared" si="302"/>
        <v/>
      </c>
      <c r="H9686" s="52" t="str">
        <f t="shared" si="303"/>
        <v/>
      </c>
    </row>
    <row r="9687" spans="1:8">
      <c r="A9687" s="48" t="str">
        <f>('ANNEXURE B &amp; C'!BI$3)</f>
        <v>450102</v>
      </c>
      <c r="B9687" s="3">
        <v>1066990</v>
      </c>
      <c r="C9687" s="3" t="s">
        <v>88</v>
      </c>
      <c r="D9687" s="39">
        <v>10080</v>
      </c>
      <c r="E9687" s="39">
        <v>0</v>
      </c>
      <c r="F9687" s="39">
        <f>SUM(F9634:F9686)</f>
        <v>30080</v>
      </c>
      <c r="G9687" s="9" t="str">
        <f t="shared" si="302"/>
        <v/>
      </c>
      <c r="H9687" s="52">
        <f t="shared" si="303"/>
        <v>1.9841269841269842</v>
      </c>
    </row>
    <row r="9688" spans="1:8">
      <c r="B9688" s="1"/>
      <c r="C9688" s="1"/>
      <c r="D9688" s="31"/>
      <c r="E9688" s="31"/>
      <c r="F9688" s="31"/>
      <c r="G9688" s="9" t="str">
        <f t="shared" si="302"/>
        <v/>
      </c>
      <c r="H9688" s="52" t="str">
        <f t="shared" si="303"/>
        <v/>
      </c>
    </row>
    <row r="9689" spans="1:8">
      <c r="A9689" s="48" t="str">
        <f>('ANNEXURE B &amp; C'!BI$3)</f>
        <v>450102</v>
      </c>
      <c r="B9689" s="1">
        <v>1080000</v>
      </c>
      <c r="C9689" s="1" t="s">
        <v>89</v>
      </c>
      <c r="D9689" s="31"/>
      <c r="E9689" s="31"/>
      <c r="F9689" s="31"/>
      <c r="G9689" s="9" t="str">
        <f t="shared" si="302"/>
        <v/>
      </c>
      <c r="H9689" s="52" t="str">
        <f t="shared" si="303"/>
        <v/>
      </c>
    </row>
    <row r="9690" spans="1:8">
      <c r="A9690" s="48" t="str">
        <f>('ANNEXURE B &amp; C'!BI$3)</f>
        <v>450102</v>
      </c>
      <c r="B9690" s="2">
        <v>1088020</v>
      </c>
      <c r="C9690" s="2" t="s">
        <v>90</v>
      </c>
      <c r="D9690" s="20">
        <v>0</v>
      </c>
      <c r="E9690" s="20">
        <v>0</v>
      </c>
      <c r="F9690" s="38">
        <f>('ANNEXURE B &amp; C'!BI$103)</f>
        <v>0</v>
      </c>
      <c r="G9690" s="9" t="str">
        <f t="shared" si="302"/>
        <v/>
      </c>
      <c r="H9690" s="52" t="str">
        <f t="shared" si="303"/>
        <v/>
      </c>
    </row>
    <row r="9691" spans="1:8">
      <c r="A9691" s="48" t="str">
        <f>('ANNEXURE B &amp; C'!BI$3)</f>
        <v>450102</v>
      </c>
      <c r="B9691" s="2">
        <v>1088080</v>
      </c>
      <c r="C9691" s="2" t="s">
        <v>91</v>
      </c>
      <c r="D9691" s="20">
        <v>0</v>
      </c>
      <c r="E9691" s="20">
        <v>0</v>
      </c>
      <c r="F9691" s="38">
        <f>('ANNEXURE B &amp; C'!BI$104)</f>
        <v>0</v>
      </c>
      <c r="G9691" s="9" t="str">
        <f t="shared" si="302"/>
        <v/>
      </c>
      <c r="H9691" s="52" t="str">
        <f t="shared" si="303"/>
        <v/>
      </c>
    </row>
    <row r="9692" spans="1:8">
      <c r="A9692" s="48" t="str">
        <f>('ANNEXURE B &amp; C'!BI$3)</f>
        <v>450102</v>
      </c>
      <c r="B9692" s="2">
        <v>1088081</v>
      </c>
      <c r="C9692" s="2" t="s">
        <v>92</v>
      </c>
      <c r="D9692" s="20">
        <v>0</v>
      </c>
      <c r="E9692" s="20">
        <v>0</v>
      </c>
      <c r="F9692" s="38">
        <f>('ANNEXURE B &amp; C'!BI$105)</f>
        <v>0</v>
      </c>
      <c r="G9692" s="9" t="str">
        <f t="shared" si="302"/>
        <v/>
      </c>
      <c r="H9692" s="52" t="str">
        <f t="shared" si="303"/>
        <v/>
      </c>
    </row>
    <row r="9693" spans="1:8">
      <c r="A9693" s="48" t="str">
        <f>('ANNEXURE B &amp; C'!BI$3)</f>
        <v>450102</v>
      </c>
      <c r="B9693" s="2">
        <v>1088082</v>
      </c>
      <c r="C9693" s="2" t="s">
        <v>93</v>
      </c>
      <c r="D9693" s="20">
        <v>0</v>
      </c>
      <c r="E9693" s="20">
        <v>0</v>
      </c>
      <c r="F9693" s="38">
        <f>('ANNEXURE B &amp; C'!BI$106)</f>
        <v>0</v>
      </c>
      <c r="G9693" s="9" t="str">
        <f t="shared" si="302"/>
        <v/>
      </c>
      <c r="H9693" s="52" t="str">
        <f t="shared" si="303"/>
        <v/>
      </c>
    </row>
    <row r="9694" spans="1:8">
      <c r="A9694" s="48" t="str">
        <f>('ANNEXURE B &amp; C'!BI$3)</f>
        <v>450102</v>
      </c>
      <c r="B9694" s="2">
        <v>1088083</v>
      </c>
      <c r="C9694" s="2" t="s">
        <v>94</v>
      </c>
      <c r="D9694" s="20">
        <v>0</v>
      </c>
      <c r="E9694" s="20">
        <v>0</v>
      </c>
      <c r="F9694" s="38">
        <f>('ANNEXURE B &amp; C'!BI$107)</f>
        <v>0</v>
      </c>
      <c r="G9694" s="9" t="str">
        <f t="shared" si="302"/>
        <v/>
      </c>
      <c r="H9694" s="52" t="str">
        <f t="shared" si="303"/>
        <v/>
      </c>
    </row>
    <row r="9695" spans="1:8">
      <c r="A9695" s="48" t="str">
        <f>('ANNEXURE B &amp; C'!BI$3)</f>
        <v>450102</v>
      </c>
      <c r="B9695" s="2">
        <v>1088084</v>
      </c>
      <c r="C9695" s="2" t="s">
        <v>95</v>
      </c>
      <c r="D9695" s="20">
        <v>0</v>
      </c>
      <c r="E9695" s="20">
        <v>0</v>
      </c>
      <c r="F9695" s="38">
        <f>('ANNEXURE B &amp; C'!BI$108)</f>
        <v>0</v>
      </c>
      <c r="G9695" s="9" t="str">
        <f t="shared" si="302"/>
        <v/>
      </c>
      <c r="H9695" s="52" t="str">
        <f t="shared" si="303"/>
        <v/>
      </c>
    </row>
    <row r="9696" spans="1:8">
      <c r="A9696" s="48" t="str">
        <f>('ANNEXURE B &amp; C'!BI$3)</f>
        <v>450102</v>
      </c>
      <c r="B9696" s="2">
        <v>1088085</v>
      </c>
      <c r="C9696" s="2" t="s">
        <v>96</v>
      </c>
      <c r="D9696" s="20">
        <v>0</v>
      </c>
      <c r="E9696" s="20">
        <v>0</v>
      </c>
      <c r="F9696" s="38">
        <f>('ANNEXURE B &amp; C'!BI$109)</f>
        <v>0</v>
      </c>
      <c r="G9696" s="9" t="str">
        <f t="shared" si="302"/>
        <v/>
      </c>
      <c r="H9696" s="52" t="str">
        <f t="shared" si="303"/>
        <v/>
      </c>
    </row>
    <row r="9697" spans="1:8">
      <c r="A9697" s="48" t="str">
        <f>('ANNEXURE B &amp; C'!BI$3)</f>
        <v>450102</v>
      </c>
      <c r="B9697" s="2">
        <v>1088110</v>
      </c>
      <c r="C9697" s="2" t="s">
        <v>61</v>
      </c>
      <c r="D9697" s="20">
        <v>0</v>
      </c>
      <c r="E9697" s="20">
        <v>0</v>
      </c>
      <c r="F9697" s="38">
        <f>('ANNEXURE B &amp; C'!BI$110)</f>
        <v>0</v>
      </c>
      <c r="G9697" s="9" t="str">
        <f t="shared" si="302"/>
        <v/>
      </c>
      <c r="H9697" s="52" t="str">
        <f t="shared" si="303"/>
        <v/>
      </c>
    </row>
    <row r="9698" spans="1:8">
      <c r="A9698" s="48" t="str">
        <f>('ANNEXURE B &amp; C'!BI$3)</f>
        <v>450102</v>
      </c>
      <c r="B9698" s="2">
        <v>1088180</v>
      </c>
      <c r="C9698" s="2" t="s">
        <v>97</v>
      </c>
      <c r="D9698" s="20">
        <v>0</v>
      </c>
      <c r="E9698" s="20">
        <v>0</v>
      </c>
      <c r="F9698" s="38">
        <f>('ANNEXURE B &amp; C'!BI$111)</f>
        <v>0</v>
      </c>
      <c r="G9698" s="9" t="str">
        <f t="shared" si="302"/>
        <v/>
      </c>
      <c r="H9698" s="52" t="str">
        <f t="shared" si="303"/>
        <v/>
      </c>
    </row>
    <row r="9699" spans="1:8">
      <c r="A9699" s="48" t="str">
        <f>('ANNEXURE B &amp; C'!BI$3)</f>
        <v>450102</v>
      </c>
      <c r="B9699" s="3">
        <v>1088990</v>
      </c>
      <c r="C9699" s="3" t="s">
        <v>98</v>
      </c>
      <c r="D9699" s="39">
        <v>0</v>
      </c>
      <c r="E9699" s="39">
        <v>0</v>
      </c>
      <c r="F9699" s="39">
        <f>SUM(F9689:F9698)</f>
        <v>0</v>
      </c>
      <c r="G9699" s="9" t="str">
        <f t="shared" si="302"/>
        <v/>
      </c>
      <c r="H9699" s="52" t="str">
        <f t="shared" si="303"/>
        <v/>
      </c>
    </row>
    <row r="9700" spans="1:8">
      <c r="B9700" s="1"/>
      <c r="C9700" s="1"/>
      <c r="D9700" s="31"/>
      <c r="E9700" s="31"/>
      <c r="F9700" s="31"/>
      <c r="G9700" s="9" t="str">
        <f t="shared" si="302"/>
        <v/>
      </c>
      <c r="H9700" s="52" t="str">
        <f t="shared" si="303"/>
        <v/>
      </c>
    </row>
    <row r="9701" spans="1:8" ht="15.75" thickBot="1">
      <c r="A9701" s="48" t="str">
        <f>('ANNEXURE B &amp; C'!BI$3)</f>
        <v>450102</v>
      </c>
      <c r="B9701" s="4">
        <v>1089995</v>
      </c>
      <c r="C9701" s="4" t="s">
        <v>99</v>
      </c>
      <c r="D9701" s="40">
        <v>10080</v>
      </c>
      <c r="E9701" s="40">
        <v>0</v>
      </c>
      <c r="F9701" s="40">
        <f>SUM(F9699+F9687)</f>
        <v>30080</v>
      </c>
      <c r="G9701" s="9" t="str">
        <f t="shared" si="302"/>
        <v/>
      </c>
      <c r="H9701" s="52">
        <f t="shared" si="303"/>
        <v>1.9841269841269842</v>
      </c>
    </row>
    <row r="9702" spans="1:8" ht="15.75" thickTop="1">
      <c r="B9702" s="1"/>
      <c r="C9702" s="1"/>
      <c r="D9702" s="31"/>
      <c r="E9702" s="31"/>
      <c r="F9702" s="31"/>
      <c r="G9702" s="9" t="str">
        <f t="shared" si="302"/>
        <v/>
      </c>
      <c r="H9702" s="52" t="str">
        <f t="shared" si="303"/>
        <v/>
      </c>
    </row>
    <row r="9703" spans="1:8">
      <c r="A9703" s="48" t="str">
        <f>('ANNEXURE B &amp; C'!BI$3)</f>
        <v>450102</v>
      </c>
      <c r="B9703" s="1">
        <v>1100000</v>
      </c>
      <c r="C9703" s="1" t="s">
        <v>100</v>
      </c>
      <c r="D9703" s="31"/>
      <c r="E9703" s="31"/>
      <c r="F9703" s="31"/>
      <c r="G9703" s="9" t="str">
        <f t="shared" si="302"/>
        <v/>
      </c>
      <c r="H9703" s="52" t="str">
        <f t="shared" si="303"/>
        <v/>
      </c>
    </row>
    <row r="9704" spans="1:8">
      <c r="A9704" s="48" t="str">
        <f>('ANNEXURE B &amp; C'!BI$3)</f>
        <v>450102</v>
      </c>
      <c r="B9704" s="2">
        <v>1101200</v>
      </c>
      <c r="C9704" s="2" t="s">
        <v>101</v>
      </c>
      <c r="D9704" s="20">
        <v>0</v>
      </c>
      <c r="E9704" s="20">
        <v>0</v>
      </c>
      <c r="F9704" s="38">
        <f>('ANNEXURE B &amp; C'!BI$117)</f>
        <v>0</v>
      </c>
      <c r="G9704" s="9" t="str">
        <f t="shared" si="302"/>
        <v/>
      </c>
      <c r="H9704" s="52" t="str">
        <f t="shared" si="303"/>
        <v/>
      </c>
    </row>
    <row r="9705" spans="1:8">
      <c r="A9705" s="48" t="str">
        <f>('ANNEXURE B &amp; C'!BI$3)</f>
        <v>450102</v>
      </c>
      <c r="B9705" s="2">
        <v>1101201</v>
      </c>
      <c r="C9705" s="2" t="s">
        <v>102</v>
      </c>
      <c r="D9705" s="20">
        <v>0</v>
      </c>
      <c r="E9705" s="20">
        <v>0</v>
      </c>
      <c r="F9705" s="38">
        <f>('ANNEXURE B &amp; C'!BI$118)</f>
        <v>0</v>
      </c>
      <c r="G9705" s="9" t="str">
        <f t="shared" si="302"/>
        <v/>
      </c>
      <c r="H9705" s="52" t="str">
        <f t="shared" si="303"/>
        <v/>
      </c>
    </row>
    <row r="9706" spans="1:8">
      <c r="A9706" s="48" t="str">
        <f>('ANNEXURE B &amp; C'!BI$3)</f>
        <v>450102</v>
      </c>
      <c r="B9706" s="2">
        <v>1101203</v>
      </c>
      <c r="C9706" s="2" t="s">
        <v>103</v>
      </c>
      <c r="D9706" s="20">
        <v>0</v>
      </c>
      <c r="E9706" s="20">
        <v>0</v>
      </c>
      <c r="F9706" s="38">
        <f>('ANNEXURE B &amp; C'!BI$119)</f>
        <v>0</v>
      </c>
      <c r="G9706" s="9" t="str">
        <f t="shared" si="302"/>
        <v/>
      </c>
      <c r="H9706" s="52" t="str">
        <f t="shared" si="303"/>
        <v/>
      </c>
    </row>
    <row r="9707" spans="1:8">
      <c r="A9707" s="48" t="str">
        <f>('ANNEXURE B &amp; C'!BI$3)</f>
        <v>450102</v>
      </c>
      <c r="B9707" s="2">
        <v>1101204</v>
      </c>
      <c r="C9707" s="2" t="s">
        <v>104</v>
      </c>
      <c r="D9707" s="20">
        <v>0</v>
      </c>
      <c r="E9707" s="20">
        <v>0</v>
      </c>
      <c r="F9707" s="38">
        <f>('ANNEXURE B &amp; C'!BI$120)</f>
        <v>0</v>
      </c>
      <c r="G9707" s="9" t="str">
        <f t="shared" si="302"/>
        <v/>
      </c>
      <c r="H9707" s="52" t="str">
        <f t="shared" si="303"/>
        <v/>
      </c>
    </row>
    <row r="9708" spans="1:8" ht="15.75" thickBot="1">
      <c r="A9708" s="48" t="str">
        <f>('ANNEXURE B &amp; C'!BI$3)</f>
        <v>450102</v>
      </c>
      <c r="B9708" s="4">
        <v>1109995</v>
      </c>
      <c r="C9708" s="4" t="s">
        <v>105</v>
      </c>
      <c r="D9708" s="40">
        <v>0</v>
      </c>
      <c r="E9708" s="40">
        <v>0</v>
      </c>
      <c r="F9708" s="40">
        <f>SUM(F9704:F9707)</f>
        <v>0</v>
      </c>
      <c r="G9708" s="9" t="str">
        <f t="shared" si="302"/>
        <v/>
      </c>
      <c r="H9708" s="52" t="str">
        <f t="shared" si="303"/>
        <v/>
      </c>
    </row>
    <row r="9709" spans="1:8" ht="15.75" thickTop="1">
      <c r="B9709" s="1"/>
      <c r="C9709" s="1"/>
      <c r="D9709" s="31"/>
      <c r="E9709" s="31"/>
      <c r="F9709" s="31"/>
      <c r="G9709" s="9" t="str">
        <f t="shared" si="302"/>
        <v/>
      </c>
      <c r="H9709" s="52" t="str">
        <f t="shared" si="303"/>
        <v/>
      </c>
    </row>
    <row r="9710" spans="1:8">
      <c r="A9710" s="48" t="str">
        <f>('ANNEXURE B &amp; C'!BI$3)</f>
        <v>450102</v>
      </c>
      <c r="B9710" s="1">
        <v>1120000</v>
      </c>
      <c r="C9710" s="1" t="s">
        <v>106</v>
      </c>
      <c r="D9710" s="31"/>
      <c r="E9710" s="31"/>
      <c r="F9710" s="31"/>
      <c r="G9710" s="9" t="str">
        <f t="shared" si="302"/>
        <v/>
      </c>
      <c r="H9710" s="52" t="str">
        <f t="shared" si="303"/>
        <v/>
      </c>
    </row>
    <row r="9711" spans="1:8">
      <c r="A9711" s="48" t="str">
        <f>('ANNEXURE B &amp; C'!BI$3)</f>
        <v>450102</v>
      </c>
      <c r="B9711" s="2">
        <v>1120300</v>
      </c>
      <c r="C9711" s="2" t="s">
        <v>106</v>
      </c>
      <c r="D9711" s="20">
        <v>0</v>
      </c>
      <c r="E9711" s="20">
        <v>0</v>
      </c>
      <c r="F9711" s="38">
        <f>('ANNEXURE B &amp; C'!BI$124)</f>
        <v>0</v>
      </c>
      <c r="G9711" s="9" t="str">
        <f t="shared" si="302"/>
        <v/>
      </c>
      <c r="H9711" s="52" t="str">
        <f t="shared" si="303"/>
        <v/>
      </c>
    </row>
    <row r="9712" spans="1:8" ht="15.75" thickBot="1">
      <c r="A9712" s="48" t="str">
        <f>('ANNEXURE B &amp; C'!BI$3)</f>
        <v>450102</v>
      </c>
      <c r="B9712" s="4">
        <v>1129990</v>
      </c>
      <c r="C9712" s="4" t="s">
        <v>107</v>
      </c>
      <c r="D9712" s="40">
        <v>0</v>
      </c>
      <c r="E9712" s="40">
        <v>0</v>
      </c>
      <c r="F9712" s="40">
        <f>SUM(F9710:F9711)</f>
        <v>0</v>
      </c>
      <c r="G9712" s="9" t="str">
        <f t="shared" si="302"/>
        <v/>
      </c>
      <c r="H9712" s="52" t="str">
        <f t="shared" si="303"/>
        <v/>
      </c>
    </row>
    <row r="9713" spans="1:8" ht="15.75" thickTop="1">
      <c r="B9713" s="1"/>
      <c r="C9713" s="1"/>
      <c r="D9713" s="31"/>
      <c r="E9713" s="31"/>
      <c r="F9713" s="31"/>
      <c r="G9713" s="9" t="str">
        <f t="shared" si="302"/>
        <v/>
      </c>
      <c r="H9713" s="52" t="str">
        <f t="shared" si="303"/>
        <v/>
      </c>
    </row>
    <row r="9714" spans="1:8">
      <c r="A9714" s="48" t="str">
        <f>('ANNEXURE B &amp; C'!BI$3)</f>
        <v>450102</v>
      </c>
      <c r="B9714" s="1">
        <v>1130000</v>
      </c>
      <c r="C9714" s="1" t="s">
        <v>108</v>
      </c>
      <c r="D9714" s="31"/>
      <c r="E9714" s="31"/>
      <c r="F9714" s="31"/>
      <c r="G9714" s="9" t="str">
        <f t="shared" si="302"/>
        <v/>
      </c>
      <c r="H9714" s="52" t="str">
        <f t="shared" si="303"/>
        <v/>
      </c>
    </row>
    <row r="9715" spans="1:8">
      <c r="A9715" s="48" t="str">
        <f>('ANNEXURE B &amp; C'!BI$3)</f>
        <v>450102</v>
      </c>
      <c r="B9715" s="2">
        <v>1130200</v>
      </c>
      <c r="C9715" s="2" t="s">
        <v>109</v>
      </c>
      <c r="D9715" s="20">
        <v>0</v>
      </c>
      <c r="E9715" s="20">
        <v>0</v>
      </c>
      <c r="F9715" s="38">
        <f>('ANNEXURE B &amp; C'!BI$128)</f>
        <v>0</v>
      </c>
      <c r="G9715" s="9" t="str">
        <f t="shared" si="302"/>
        <v/>
      </c>
      <c r="H9715" s="52" t="str">
        <f t="shared" si="303"/>
        <v/>
      </c>
    </row>
    <row r="9716" spans="1:8">
      <c r="A9716" s="48" t="str">
        <f>('ANNEXURE B &amp; C'!BI$3)</f>
        <v>450102</v>
      </c>
      <c r="B9716" s="2">
        <v>1130201</v>
      </c>
      <c r="C9716" s="2" t="s">
        <v>110</v>
      </c>
      <c r="D9716" s="20">
        <v>0</v>
      </c>
      <c r="E9716" s="20">
        <v>0</v>
      </c>
      <c r="F9716" s="38">
        <f>('ANNEXURE B &amp; C'!BI$129)</f>
        <v>0</v>
      </c>
      <c r="G9716" s="9" t="str">
        <f t="shared" si="302"/>
        <v/>
      </c>
      <c r="H9716" s="52" t="str">
        <f t="shared" si="303"/>
        <v/>
      </c>
    </row>
    <row r="9717" spans="1:8" ht="15.75" thickBot="1">
      <c r="A9717" s="48" t="str">
        <f>('ANNEXURE B &amp; C'!BI$3)</f>
        <v>450102</v>
      </c>
      <c r="B9717" s="4">
        <v>1139995</v>
      </c>
      <c r="C9717" s="4" t="s">
        <v>111</v>
      </c>
      <c r="D9717" s="40">
        <v>0</v>
      </c>
      <c r="E9717" s="40">
        <v>0</v>
      </c>
      <c r="F9717" s="40">
        <f>SUM(F9714:F9716)</f>
        <v>0</v>
      </c>
      <c r="G9717" s="9" t="str">
        <f t="shared" si="302"/>
        <v/>
      </c>
      <c r="H9717" s="52" t="str">
        <f t="shared" si="303"/>
        <v/>
      </c>
    </row>
    <row r="9718" spans="1:8" ht="15.75" thickTop="1">
      <c r="B9718" s="1"/>
      <c r="C9718" s="1"/>
      <c r="D9718" s="31"/>
      <c r="E9718" s="31"/>
      <c r="F9718" s="31"/>
      <c r="G9718" s="9" t="str">
        <f t="shared" si="302"/>
        <v/>
      </c>
      <c r="H9718" s="52" t="str">
        <f t="shared" si="303"/>
        <v/>
      </c>
    </row>
    <row r="9719" spans="1:8" ht="15.75" thickBot="1">
      <c r="A9719" s="48" t="str">
        <f>('ANNEXURE B &amp; C'!BI$3)</f>
        <v>450102</v>
      </c>
      <c r="B9719" s="5">
        <v>1199998</v>
      </c>
      <c r="C9719" s="5" t="s">
        <v>112</v>
      </c>
      <c r="D9719" s="41">
        <v>10080</v>
      </c>
      <c r="E9719" s="41">
        <v>631925.14</v>
      </c>
      <c r="F9719" s="41">
        <f>SUM(F9717+F9712+F9708+F9701+F9629)</f>
        <v>1396587</v>
      </c>
      <c r="G9719" s="9" t="str">
        <f t="shared" si="302"/>
        <v/>
      </c>
      <c r="H9719" s="52">
        <f t="shared" si="303"/>
        <v>137.55029761904763</v>
      </c>
    </row>
    <row r="9720" spans="1:8">
      <c r="B9720" s="1"/>
      <c r="C9720" s="1"/>
      <c r="D9720" s="31"/>
      <c r="E9720" s="31"/>
      <c r="F9720" s="31"/>
      <c r="G9720" s="9" t="str">
        <f t="shared" si="302"/>
        <v/>
      </c>
      <c r="H9720" s="52" t="str">
        <f t="shared" si="303"/>
        <v/>
      </c>
    </row>
    <row r="9721" spans="1:8">
      <c r="A9721" s="48" t="str">
        <f>('ANNEXURE B &amp; C'!BI$3)</f>
        <v>450102</v>
      </c>
      <c r="B9721" s="1">
        <v>2200000</v>
      </c>
      <c r="C9721" s="1" t="s">
        <v>113</v>
      </c>
      <c r="D9721" s="31"/>
      <c r="E9721" s="31"/>
      <c r="F9721" s="31"/>
      <c r="G9721" s="9" t="str">
        <f t="shared" si="302"/>
        <v/>
      </c>
      <c r="H9721" s="52" t="str">
        <f t="shared" si="303"/>
        <v/>
      </c>
    </row>
    <row r="9722" spans="1:8">
      <c r="B9722" s="1"/>
      <c r="C9722" s="1"/>
      <c r="D9722" s="31"/>
      <c r="E9722" s="31"/>
      <c r="F9722" s="31"/>
      <c r="G9722" s="9" t="str">
        <f t="shared" si="302"/>
        <v/>
      </c>
      <c r="H9722" s="52" t="str">
        <f t="shared" si="303"/>
        <v/>
      </c>
    </row>
    <row r="9723" spans="1:8">
      <c r="A9723" s="48" t="str">
        <f>('ANNEXURE B &amp; C'!BI$3)</f>
        <v>450102</v>
      </c>
      <c r="B9723" s="1">
        <v>2230000</v>
      </c>
      <c r="C9723" s="1" t="s">
        <v>114</v>
      </c>
      <c r="D9723" s="31"/>
      <c r="E9723" s="31"/>
      <c r="F9723" s="31"/>
      <c r="G9723" s="9" t="str">
        <f t="shared" si="302"/>
        <v/>
      </c>
      <c r="H9723" s="52" t="str">
        <f t="shared" si="303"/>
        <v/>
      </c>
    </row>
    <row r="9724" spans="1:8">
      <c r="A9724" s="48" t="str">
        <f>('ANNEXURE B &amp; C'!BI$3)</f>
        <v>450102</v>
      </c>
      <c r="B9724" s="2">
        <v>2231202</v>
      </c>
      <c r="C9724" s="2" t="s">
        <v>115</v>
      </c>
      <c r="D9724" s="20">
        <v>0</v>
      </c>
      <c r="E9724" s="20">
        <v>0</v>
      </c>
      <c r="F9724" s="38">
        <f>('ANNEXURE B &amp; C'!BI$137)</f>
        <v>0</v>
      </c>
      <c r="G9724" s="9" t="str">
        <f t="shared" si="302"/>
        <v/>
      </c>
      <c r="H9724" s="52" t="str">
        <f t="shared" si="303"/>
        <v/>
      </c>
    </row>
    <row r="9725" spans="1:8">
      <c r="A9725" s="48" t="str">
        <f>('ANNEXURE B &amp; C'!BI$3)</f>
        <v>450102</v>
      </c>
      <c r="B9725" s="2">
        <v>2231900</v>
      </c>
      <c r="C9725" s="2" t="s">
        <v>116</v>
      </c>
      <c r="D9725" s="20">
        <v>0</v>
      </c>
      <c r="E9725" s="20">
        <v>0</v>
      </c>
      <c r="F9725" s="38">
        <f>('ANNEXURE B &amp; C'!BI$138)</f>
        <v>0</v>
      </c>
      <c r="G9725" s="9" t="str">
        <f t="shared" si="302"/>
        <v/>
      </c>
      <c r="H9725" s="52" t="str">
        <f t="shared" si="303"/>
        <v/>
      </c>
    </row>
    <row r="9726" spans="1:8">
      <c r="A9726" s="48" t="str">
        <f>('ANNEXURE B &amp; C'!BI$3)</f>
        <v>450102</v>
      </c>
      <c r="B9726" s="3">
        <v>2239995</v>
      </c>
      <c r="C9726" s="3" t="s">
        <v>117</v>
      </c>
      <c r="D9726" s="39">
        <v>0</v>
      </c>
      <c r="E9726" s="39">
        <v>0</v>
      </c>
      <c r="F9726" s="39">
        <f>SUM(F9724:F9725)</f>
        <v>0</v>
      </c>
      <c r="G9726" s="9" t="str">
        <f t="shared" si="302"/>
        <v/>
      </c>
      <c r="H9726" s="52" t="str">
        <f t="shared" si="303"/>
        <v/>
      </c>
    </row>
    <row r="9727" spans="1:8">
      <c r="B9727" s="1"/>
      <c r="C9727" s="1"/>
      <c r="D9727" s="31"/>
      <c r="E9727" s="31"/>
      <c r="F9727" s="31"/>
      <c r="G9727" s="9" t="str">
        <f t="shared" si="302"/>
        <v/>
      </c>
      <c r="H9727" s="52" t="str">
        <f t="shared" si="303"/>
        <v/>
      </c>
    </row>
    <row r="9728" spans="1:8">
      <c r="A9728" s="48" t="str">
        <f>('ANNEXURE B &amp; C'!BI$3)</f>
        <v>450102</v>
      </c>
      <c r="B9728" s="1">
        <v>2240000</v>
      </c>
      <c r="C9728" s="1" t="s">
        <v>118</v>
      </c>
      <c r="D9728" s="31"/>
      <c r="E9728" s="31"/>
      <c r="F9728" s="31"/>
      <c r="G9728" s="9" t="str">
        <f t="shared" si="302"/>
        <v/>
      </c>
      <c r="H9728" s="52" t="str">
        <f t="shared" si="303"/>
        <v/>
      </c>
    </row>
    <row r="9729" spans="1:8">
      <c r="A9729" s="48" t="str">
        <f>('ANNEXURE B &amp; C'!BI$3)</f>
        <v>450102</v>
      </c>
      <c r="B9729" s="2">
        <v>2240001</v>
      </c>
      <c r="C9729" s="2" t="s">
        <v>119</v>
      </c>
      <c r="D9729" s="20">
        <v>0</v>
      </c>
      <c r="E9729" s="20">
        <v>0</v>
      </c>
      <c r="F9729" s="38">
        <f>('ANNEXURE B &amp; C'!BI$142)</f>
        <v>0</v>
      </c>
      <c r="G9729" s="9" t="str">
        <f t="shared" si="302"/>
        <v/>
      </c>
      <c r="H9729" s="52" t="str">
        <f t="shared" si="303"/>
        <v/>
      </c>
    </row>
    <row r="9730" spans="1:8">
      <c r="A9730" s="48" t="str">
        <f>('ANNEXURE B &amp; C'!BI$3)</f>
        <v>450102</v>
      </c>
      <c r="B9730" s="2">
        <v>2240002</v>
      </c>
      <c r="C9730" s="2" t="s">
        <v>120</v>
      </c>
      <c r="D9730" s="20">
        <v>0</v>
      </c>
      <c r="E9730" s="20">
        <v>0</v>
      </c>
      <c r="F9730" s="38">
        <f>('ANNEXURE B &amp; C'!BI$143)</f>
        <v>0</v>
      </c>
      <c r="G9730" s="9" t="str">
        <f t="shared" si="302"/>
        <v/>
      </c>
      <c r="H9730" s="52" t="str">
        <f t="shared" si="303"/>
        <v/>
      </c>
    </row>
    <row r="9731" spans="1:8">
      <c r="A9731" s="48" t="str">
        <f>('ANNEXURE B &amp; C'!BI$3)</f>
        <v>450102</v>
      </c>
      <c r="B9731" s="2">
        <v>2240400</v>
      </c>
      <c r="C9731" s="2" t="s">
        <v>121</v>
      </c>
      <c r="D9731" s="20">
        <v>0</v>
      </c>
      <c r="E9731" s="20">
        <v>0</v>
      </c>
      <c r="F9731" s="38">
        <f>('ANNEXURE B &amp; C'!BI$144)</f>
        <v>0</v>
      </c>
      <c r="G9731" s="9" t="str">
        <f t="shared" si="302"/>
        <v/>
      </c>
      <c r="H9731" s="52" t="str">
        <f t="shared" si="303"/>
        <v/>
      </c>
    </row>
    <row r="9732" spans="1:8">
      <c r="A9732" s="48" t="str">
        <f>('ANNEXURE B &amp; C'!BI$3)</f>
        <v>450102</v>
      </c>
      <c r="B9732" s="2">
        <v>2240500</v>
      </c>
      <c r="C9732" s="2" t="s">
        <v>122</v>
      </c>
      <c r="D9732" s="20">
        <v>0</v>
      </c>
      <c r="E9732" s="20">
        <v>0</v>
      </c>
      <c r="F9732" s="38">
        <f>('ANNEXURE B &amp; C'!BI$145)</f>
        <v>-1396587</v>
      </c>
      <c r="G9732" s="9" t="str">
        <f t="shared" si="302"/>
        <v/>
      </c>
      <c r="H9732" s="52" t="str">
        <f t="shared" si="303"/>
        <v/>
      </c>
    </row>
    <row r="9733" spans="1:8">
      <c r="A9733" s="48" t="str">
        <f>('ANNEXURE B &amp; C'!BI$3)</f>
        <v>450102</v>
      </c>
      <c r="B9733" s="3">
        <v>2249995</v>
      </c>
      <c r="C9733" s="3" t="s">
        <v>123</v>
      </c>
      <c r="D9733" s="39">
        <v>0</v>
      </c>
      <c r="E9733" s="39">
        <v>0</v>
      </c>
      <c r="F9733" s="39">
        <f>SUM(F9729:F9732)</f>
        <v>-1396587</v>
      </c>
      <c r="G9733" s="9" t="str">
        <f t="shared" si="302"/>
        <v/>
      </c>
      <c r="H9733" s="52" t="str">
        <f t="shared" si="303"/>
        <v/>
      </c>
    </row>
    <row r="9734" spans="1:8">
      <c r="B9734" s="1"/>
      <c r="C9734" s="1"/>
      <c r="D9734" s="31"/>
      <c r="E9734" s="31"/>
      <c r="F9734" s="31"/>
      <c r="G9734" s="9" t="str">
        <f t="shared" si="302"/>
        <v/>
      </c>
      <c r="H9734" s="52" t="str">
        <f t="shared" si="303"/>
        <v/>
      </c>
    </row>
    <row r="9735" spans="1:8">
      <c r="A9735" s="48" t="str">
        <f>('ANNEXURE B &amp; C'!BI$3)</f>
        <v>450102</v>
      </c>
      <c r="B9735" s="1">
        <v>2260000</v>
      </c>
      <c r="C9735" s="1" t="s">
        <v>124</v>
      </c>
      <c r="D9735" s="31"/>
      <c r="E9735" s="31"/>
      <c r="F9735" s="31"/>
      <c r="G9735" s="9" t="str">
        <f t="shared" si="302"/>
        <v/>
      </c>
      <c r="H9735" s="52" t="str">
        <f t="shared" si="303"/>
        <v/>
      </c>
    </row>
    <row r="9736" spans="1:8">
      <c r="A9736" s="48" t="str">
        <f>('ANNEXURE B &amp; C'!BI$3)</f>
        <v>450102</v>
      </c>
      <c r="B9736" s="2">
        <v>2260806</v>
      </c>
      <c r="C9736" s="2" t="s">
        <v>125</v>
      </c>
      <c r="D9736" s="20">
        <v>0</v>
      </c>
      <c r="E9736" s="20">
        <v>0</v>
      </c>
      <c r="F9736" s="38">
        <f>('ANNEXURE B &amp; C'!BI$149)</f>
        <v>0</v>
      </c>
      <c r="G9736" s="9" t="str">
        <f t="shared" si="302"/>
        <v/>
      </c>
      <c r="H9736" s="52" t="str">
        <f t="shared" si="303"/>
        <v/>
      </c>
    </row>
    <row r="9737" spans="1:8">
      <c r="A9737" s="48" t="str">
        <f>('ANNEXURE B &amp; C'!BI$3)</f>
        <v>450102</v>
      </c>
      <c r="B9737" s="2">
        <v>2260808</v>
      </c>
      <c r="C9737" s="2" t="s">
        <v>126</v>
      </c>
      <c r="D9737" s="20">
        <v>0</v>
      </c>
      <c r="E9737" s="20">
        <v>0</v>
      </c>
      <c r="F9737" s="38">
        <f>('ANNEXURE B &amp; C'!BI$150)</f>
        <v>0</v>
      </c>
      <c r="G9737" s="9" t="str">
        <f t="shared" si="302"/>
        <v/>
      </c>
      <c r="H9737" s="52" t="str">
        <f t="shared" si="303"/>
        <v/>
      </c>
    </row>
    <row r="9738" spans="1:8">
      <c r="A9738" s="48" t="str">
        <f>('ANNEXURE B &amp; C'!BI$3)</f>
        <v>450102</v>
      </c>
      <c r="B9738" s="2">
        <v>2260810</v>
      </c>
      <c r="C9738" s="2" t="s">
        <v>127</v>
      </c>
      <c r="D9738" s="20">
        <v>0</v>
      </c>
      <c r="E9738" s="20">
        <v>0</v>
      </c>
      <c r="F9738" s="38">
        <f>('ANNEXURE B &amp; C'!BI$151)</f>
        <v>0</v>
      </c>
      <c r="G9738" s="9" t="str">
        <f t="shared" ref="G9738:G9801" si="304">IF(E9738&lt;0.01,"",IF(E9738&gt;F9738,"BUDGET ERROR - INSUFICIENT",""))</f>
        <v/>
      </c>
      <c r="H9738" s="52" t="str">
        <f t="shared" ref="H9738:H9801" si="305">IF(F9738&lt;0.1,"",IF(D9738=0,"NO ORIGINAL BUDGET",(F9738-D9738)/D9738))</f>
        <v/>
      </c>
    </row>
    <row r="9739" spans="1:8">
      <c r="A9739" s="48" t="str">
        <f>('ANNEXURE B &amp; C'!BI$3)</f>
        <v>450102</v>
      </c>
      <c r="B9739" s="3">
        <v>2269995</v>
      </c>
      <c r="C9739" s="3" t="s">
        <v>128</v>
      </c>
      <c r="D9739" s="39">
        <v>0</v>
      </c>
      <c r="E9739" s="39">
        <v>0</v>
      </c>
      <c r="F9739" s="39">
        <f>SUM(F9736:F9738)</f>
        <v>0</v>
      </c>
      <c r="G9739" s="9" t="str">
        <f t="shared" si="304"/>
        <v/>
      </c>
      <c r="H9739" s="52" t="str">
        <f t="shared" si="305"/>
        <v/>
      </c>
    </row>
    <row r="9740" spans="1:8">
      <c r="B9740" s="1"/>
      <c r="C9740" s="1"/>
      <c r="D9740" s="31"/>
      <c r="E9740" s="31"/>
      <c r="F9740" s="31"/>
      <c r="G9740" s="9" t="str">
        <f t="shared" si="304"/>
        <v/>
      </c>
      <c r="H9740" s="52" t="str">
        <f t="shared" si="305"/>
        <v/>
      </c>
    </row>
    <row r="9741" spans="1:8">
      <c r="A9741" s="48" t="str">
        <f>('ANNEXURE B &amp; C'!BI$3)</f>
        <v>450102</v>
      </c>
      <c r="B9741" s="1">
        <v>2270000</v>
      </c>
      <c r="C9741" s="1" t="s">
        <v>129</v>
      </c>
      <c r="D9741" s="31"/>
      <c r="E9741" s="31"/>
      <c r="F9741" s="31"/>
      <c r="G9741" s="9" t="str">
        <f t="shared" si="304"/>
        <v/>
      </c>
      <c r="H9741" s="52" t="str">
        <f t="shared" si="305"/>
        <v/>
      </c>
    </row>
    <row r="9742" spans="1:8">
      <c r="A9742" s="48" t="str">
        <f>('ANNEXURE B &amp; C'!BI$3)</f>
        <v>450102</v>
      </c>
      <c r="B9742" s="2">
        <v>2271701</v>
      </c>
      <c r="C9742" s="2" t="s">
        <v>130</v>
      </c>
      <c r="D9742" s="20">
        <v>0</v>
      </c>
      <c r="E9742" s="20">
        <v>0</v>
      </c>
      <c r="F9742" s="38">
        <f>('ANNEXURE B &amp; C'!BI$155)</f>
        <v>0</v>
      </c>
      <c r="G9742" s="9" t="str">
        <f t="shared" si="304"/>
        <v/>
      </c>
      <c r="H9742" s="52" t="str">
        <f t="shared" si="305"/>
        <v/>
      </c>
    </row>
    <row r="9743" spans="1:8">
      <c r="A9743" s="48" t="str">
        <f>('ANNEXURE B &amp; C'!BI$3)</f>
        <v>450102</v>
      </c>
      <c r="B9743" s="2">
        <v>2271702</v>
      </c>
      <c r="C9743" s="2" t="s">
        <v>131</v>
      </c>
      <c r="D9743" s="20">
        <v>0</v>
      </c>
      <c r="E9743" s="20">
        <v>0</v>
      </c>
      <c r="F9743" s="38">
        <f>('ANNEXURE B &amp; C'!BI$156)</f>
        <v>0</v>
      </c>
      <c r="G9743" s="9" t="str">
        <f t="shared" si="304"/>
        <v/>
      </c>
      <c r="H9743" s="52" t="str">
        <f t="shared" si="305"/>
        <v/>
      </c>
    </row>
    <row r="9744" spans="1:8">
      <c r="A9744" s="48" t="str">
        <f>('ANNEXURE B &amp; C'!BI$3)</f>
        <v>450102</v>
      </c>
      <c r="B9744" s="2">
        <v>2271703</v>
      </c>
      <c r="C9744" s="2" t="s">
        <v>132</v>
      </c>
      <c r="D9744" s="20">
        <v>0</v>
      </c>
      <c r="E9744" s="20">
        <v>0</v>
      </c>
      <c r="F9744" s="38">
        <f>('ANNEXURE B &amp; C'!BI$157)</f>
        <v>0</v>
      </c>
      <c r="G9744" s="9" t="str">
        <f t="shared" si="304"/>
        <v/>
      </c>
      <c r="H9744" s="52" t="str">
        <f t="shared" si="305"/>
        <v/>
      </c>
    </row>
    <row r="9745" spans="1:8">
      <c r="A9745" s="48" t="str">
        <f>('ANNEXURE B &amp; C'!BI$3)</f>
        <v>450102</v>
      </c>
      <c r="B9745" s="2">
        <v>2271704</v>
      </c>
      <c r="C9745" s="2" t="s">
        <v>133</v>
      </c>
      <c r="D9745" s="20">
        <v>0</v>
      </c>
      <c r="E9745" s="20">
        <v>0</v>
      </c>
      <c r="F9745" s="38">
        <f>('ANNEXURE B &amp; C'!BI$158)</f>
        <v>0</v>
      </c>
      <c r="G9745" s="9" t="str">
        <f t="shared" si="304"/>
        <v/>
      </c>
      <c r="H9745" s="52" t="str">
        <f t="shared" si="305"/>
        <v/>
      </c>
    </row>
    <row r="9746" spans="1:8">
      <c r="A9746" s="48" t="str">
        <f>('ANNEXURE B &amp; C'!BI$3)</f>
        <v>450102</v>
      </c>
      <c r="B9746" s="3">
        <v>2279995</v>
      </c>
      <c r="C9746" s="3" t="s">
        <v>134</v>
      </c>
      <c r="D9746" s="35">
        <v>0</v>
      </c>
      <c r="E9746" s="35">
        <v>0</v>
      </c>
      <c r="F9746" s="35">
        <f>SUM(F9742:F9745)</f>
        <v>0</v>
      </c>
      <c r="G9746" s="9" t="str">
        <f t="shared" si="304"/>
        <v/>
      </c>
      <c r="H9746" s="52" t="str">
        <f t="shared" si="305"/>
        <v/>
      </c>
    </row>
    <row r="9747" spans="1:8">
      <c r="B9747" s="1"/>
      <c r="C9747" s="1"/>
      <c r="D9747" s="31"/>
      <c r="E9747" s="31"/>
      <c r="F9747" s="31"/>
      <c r="G9747" s="9" t="str">
        <f t="shared" si="304"/>
        <v/>
      </c>
      <c r="H9747" s="52" t="str">
        <f t="shared" si="305"/>
        <v/>
      </c>
    </row>
    <row r="9748" spans="1:8">
      <c r="A9748" s="48" t="str">
        <f>('ANNEXURE B &amp; C'!BI$3)</f>
        <v>450102</v>
      </c>
      <c r="B9748" s="1">
        <v>2280000</v>
      </c>
      <c r="C9748" s="1" t="s">
        <v>135</v>
      </c>
      <c r="D9748" s="31"/>
      <c r="E9748" s="31"/>
      <c r="F9748" s="31"/>
      <c r="G9748" s="9" t="str">
        <f t="shared" si="304"/>
        <v/>
      </c>
      <c r="H9748" s="52" t="str">
        <f t="shared" si="305"/>
        <v/>
      </c>
    </row>
    <row r="9749" spans="1:8">
      <c r="A9749" s="48" t="str">
        <f>('ANNEXURE B &amp; C'!BI$3)</f>
        <v>450102</v>
      </c>
      <c r="B9749" s="2">
        <v>2280001</v>
      </c>
      <c r="C9749" s="2" t="s">
        <v>136</v>
      </c>
      <c r="D9749" s="20">
        <v>0</v>
      </c>
      <c r="E9749" s="20">
        <v>0</v>
      </c>
      <c r="F9749" s="38">
        <f>('ANNEXURE B &amp; C'!BI$162)</f>
        <v>0</v>
      </c>
      <c r="G9749" s="9" t="str">
        <f t="shared" si="304"/>
        <v/>
      </c>
      <c r="H9749" s="52" t="str">
        <f t="shared" si="305"/>
        <v/>
      </c>
    </row>
    <row r="9750" spans="1:8">
      <c r="A9750" s="48" t="str">
        <f>('ANNEXURE B &amp; C'!BI$3)</f>
        <v>450102</v>
      </c>
      <c r="B9750" s="2">
        <v>2280002</v>
      </c>
      <c r="C9750" s="2" t="s">
        <v>137</v>
      </c>
      <c r="D9750" s="20">
        <v>0</v>
      </c>
      <c r="E9750" s="20">
        <v>0</v>
      </c>
      <c r="F9750" s="38">
        <f>('ANNEXURE B &amp; C'!BI$163)</f>
        <v>0</v>
      </c>
      <c r="G9750" s="9" t="str">
        <f t="shared" si="304"/>
        <v/>
      </c>
      <c r="H9750" s="52" t="str">
        <f t="shared" si="305"/>
        <v/>
      </c>
    </row>
    <row r="9751" spans="1:8">
      <c r="A9751" s="48" t="str">
        <f>('ANNEXURE B &amp; C'!BI$3)</f>
        <v>450102</v>
      </c>
      <c r="B9751" s="3">
        <v>2289995</v>
      </c>
      <c r="C9751" s="3" t="s">
        <v>138</v>
      </c>
      <c r="D9751" s="39">
        <v>0</v>
      </c>
      <c r="E9751" s="39">
        <v>0</v>
      </c>
      <c r="F9751" s="39">
        <f>SUM(F9749:F9750)</f>
        <v>0</v>
      </c>
      <c r="G9751" s="9" t="str">
        <f t="shared" si="304"/>
        <v/>
      </c>
      <c r="H9751" s="52" t="str">
        <f t="shared" si="305"/>
        <v/>
      </c>
    </row>
    <row r="9752" spans="1:8">
      <c r="B9752" s="1"/>
      <c r="C9752" s="1"/>
      <c r="D9752" s="31"/>
      <c r="E9752" s="31"/>
      <c r="F9752" s="31"/>
      <c r="G9752" s="9" t="str">
        <f t="shared" si="304"/>
        <v/>
      </c>
      <c r="H9752" s="52" t="str">
        <f t="shared" si="305"/>
        <v/>
      </c>
    </row>
    <row r="9753" spans="1:8">
      <c r="A9753" s="48" t="str">
        <f>('ANNEXURE B &amp; C'!BI$3)</f>
        <v>450102</v>
      </c>
      <c r="B9753" s="1">
        <v>2300000</v>
      </c>
      <c r="C9753" s="1" t="s">
        <v>139</v>
      </c>
      <c r="D9753" s="31"/>
      <c r="E9753" s="31"/>
      <c r="F9753" s="31"/>
      <c r="G9753" s="9" t="str">
        <f t="shared" si="304"/>
        <v/>
      </c>
      <c r="H9753" s="52" t="str">
        <f t="shared" si="305"/>
        <v/>
      </c>
    </row>
    <row r="9754" spans="1:8">
      <c r="A9754" s="48" t="str">
        <f>('ANNEXURE B &amp; C'!BI$3)</f>
        <v>450102</v>
      </c>
      <c r="B9754" s="2">
        <v>2300001</v>
      </c>
      <c r="C9754" s="2" t="s">
        <v>140</v>
      </c>
      <c r="D9754" s="20">
        <v>0</v>
      </c>
      <c r="E9754" s="20">
        <v>0</v>
      </c>
      <c r="F9754" s="38">
        <f>('ANNEXURE B &amp; C'!BI$167)</f>
        <v>0</v>
      </c>
      <c r="G9754" s="9" t="str">
        <f t="shared" si="304"/>
        <v/>
      </c>
      <c r="H9754" s="52" t="str">
        <f t="shared" si="305"/>
        <v/>
      </c>
    </row>
    <row r="9755" spans="1:8">
      <c r="A9755" s="48" t="str">
        <f>('ANNEXURE B &amp; C'!BI$3)</f>
        <v>450102</v>
      </c>
      <c r="B9755" s="2">
        <v>2300002</v>
      </c>
      <c r="C9755" s="2" t="s">
        <v>141</v>
      </c>
      <c r="D9755" s="20">
        <v>0</v>
      </c>
      <c r="E9755" s="20">
        <v>0</v>
      </c>
      <c r="F9755" s="38">
        <f>('ANNEXURE B &amp; C'!BI$168)</f>
        <v>0</v>
      </c>
      <c r="G9755" s="9" t="str">
        <f t="shared" si="304"/>
        <v/>
      </c>
      <c r="H9755" s="52" t="str">
        <f t="shared" si="305"/>
        <v/>
      </c>
    </row>
    <row r="9756" spans="1:8">
      <c r="A9756" s="48" t="str">
        <f>('ANNEXURE B &amp; C'!BI$3)</f>
        <v>450102</v>
      </c>
      <c r="B9756" s="2">
        <v>2300003</v>
      </c>
      <c r="C9756" s="2" t="s">
        <v>142</v>
      </c>
      <c r="D9756" s="20">
        <v>0</v>
      </c>
      <c r="E9756" s="20">
        <v>0</v>
      </c>
      <c r="F9756" s="38">
        <f>('ANNEXURE B &amp; C'!BI$169)</f>
        <v>0</v>
      </c>
      <c r="G9756" s="9" t="str">
        <f t="shared" si="304"/>
        <v/>
      </c>
      <c r="H9756" s="52" t="str">
        <f t="shared" si="305"/>
        <v/>
      </c>
    </row>
    <row r="9757" spans="1:8">
      <c r="A9757" s="48" t="str">
        <f>('ANNEXURE B &amp; C'!BI$3)</f>
        <v>450102</v>
      </c>
      <c r="B9757" s="2">
        <v>2300204</v>
      </c>
      <c r="C9757" s="2" t="s">
        <v>143</v>
      </c>
      <c r="D9757" s="20">
        <v>0</v>
      </c>
      <c r="E9757" s="20">
        <v>0</v>
      </c>
      <c r="F9757" s="38">
        <f>('ANNEXURE B &amp; C'!BI$170)</f>
        <v>0</v>
      </c>
      <c r="G9757" s="9" t="str">
        <f t="shared" si="304"/>
        <v/>
      </c>
      <c r="H9757" s="52" t="str">
        <f t="shared" si="305"/>
        <v/>
      </c>
    </row>
    <row r="9758" spans="1:8">
      <c r="A9758" s="48" t="str">
        <f>('ANNEXURE B &amp; C'!BI$3)</f>
        <v>450102</v>
      </c>
      <c r="B9758" s="2">
        <v>2300800</v>
      </c>
      <c r="C9758" s="2" t="s">
        <v>144</v>
      </c>
      <c r="D9758" s="20">
        <v>0</v>
      </c>
      <c r="E9758" s="20">
        <v>0</v>
      </c>
      <c r="F9758" s="38">
        <f>('ANNEXURE B &amp; C'!BI$171)</f>
        <v>0</v>
      </c>
      <c r="G9758" s="9" t="str">
        <f t="shared" si="304"/>
        <v/>
      </c>
      <c r="H9758" s="52" t="str">
        <f t="shared" si="305"/>
        <v/>
      </c>
    </row>
    <row r="9759" spans="1:8">
      <c r="A9759" s="48" t="str">
        <f>('ANNEXURE B &amp; C'!BI$3)</f>
        <v>450102</v>
      </c>
      <c r="B9759" s="2">
        <v>2300801</v>
      </c>
      <c r="C9759" s="2" t="s">
        <v>145</v>
      </c>
      <c r="D9759" s="20">
        <v>0</v>
      </c>
      <c r="E9759" s="20">
        <v>0</v>
      </c>
      <c r="F9759" s="38">
        <f>('ANNEXURE B &amp; C'!BI$172)</f>
        <v>0</v>
      </c>
      <c r="G9759" s="9" t="str">
        <f t="shared" si="304"/>
        <v/>
      </c>
      <c r="H9759" s="52" t="str">
        <f t="shared" si="305"/>
        <v/>
      </c>
    </row>
    <row r="9760" spans="1:8">
      <c r="A9760" s="48" t="str">
        <f>('ANNEXURE B &amp; C'!BI$3)</f>
        <v>450102</v>
      </c>
      <c r="B9760" s="2">
        <v>2300803</v>
      </c>
      <c r="C9760" s="2" t="s">
        <v>146</v>
      </c>
      <c r="D9760" s="20">
        <v>0</v>
      </c>
      <c r="E9760" s="20">
        <v>0</v>
      </c>
      <c r="F9760" s="38">
        <f>('ANNEXURE B &amp; C'!BI$173)</f>
        <v>0</v>
      </c>
      <c r="G9760" s="9" t="str">
        <f t="shared" si="304"/>
        <v/>
      </c>
      <c r="H9760" s="52" t="str">
        <f t="shared" si="305"/>
        <v/>
      </c>
    </row>
    <row r="9761" spans="1:8">
      <c r="A9761" s="48" t="str">
        <f>('ANNEXURE B &amp; C'!BI$3)</f>
        <v>450102</v>
      </c>
      <c r="B9761" s="2">
        <v>2301503</v>
      </c>
      <c r="C9761" s="2" t="s">
        <v>147</v>
      </c>
      <c r="D9761" s="20">
        <v>0</v>
      </c>
      <c r="E9761" s="20">
        <v>0</v>
      </c>
      <c r="F9761" s="38">
        <f>('ANNEXURE B &amp; C'!BI$174)</f>
        <v>0</v>
      </c>
      <c r="G9761" s="9" t="str">
        <f t="shared" si="304"/>
        <v/>
      </c>
      <c r="H9761" s="52" t="str">
        <f t="shared" si="305"/>
        <v/>
      </c>
    </row>
    <row r="9762" spans="1:8">
      <c r="A9762" s="48" t="str">
        <f>('ANNEXURE B &amp; C'!BI$3)</f>
        <v>450102</v>
      </c>
      <c r="B9762" s="2">
        <v>2301802</v>
      </c>
      <c r="C9762" s="2" t="s">
        <v>148</v>
      </c>
      <c r="D9762" s="20">
        <v>0</v>
      </c>
      <c r="E9762" s="20">
        <v>0</v>
      </c>
      <c r="F9762" s="38">
        <f>('ANNEXURE B &amp; C'!BI$175)</f>
        <v>0</v>
      </c>
      <c r="G9762" s="9" t="str">
        <f t="shared" si="304"/>
        <v/>
      </c>
      <c r="H9762" s="52" t="str">
        <f t="shared" si="305"/>
        <v/>
      </c>
    </row>
    <row r="9763" spans="1:8">
      <c r="A9763" s="48" t="str">
        <f>('ANNEXURE B &amp; C'!BI$3)</f>
        <v>450102</v>
      </c>
      <c r="B9763" s="2">
        <v>2301803</v>
      </c>
      <c r="C9763" s="2" t="s">
        <v>149</v>
      </c>
      <c r="D9763" s="20">
        <v>0</v>
      </c>
      <c r="E9763" s="20">
        <v>0</v>
      </c>
      <c r="F9763" s="38">
        <f>('ANNEXURE B &amp; C'!BI$176)</f>
        <v>0</v>
      </c>
      <c r="G9763" s="9" t="str">
        <f t="shared" si="304"/>
        <v/>
      </c>
      <c r="H9763" s="52" t="str">
        <f t="shared" si="305"/>
        <v/>
      </c>
    </row>
    <row r="9764" spans="1:8">
      <c r="A9764" s="48" t="str">
        <f>('ANNEXURE B &amp; C'!BI$3)</f>
        <v>450102</v>
      </c>
      <c r="B9764" s="2">
        <v>2301900</v>
      </c>
      <c r="C9764" s="2" t="s">
        <v>150</v>
      </c>
      <c r="D9764" s="20">
        <v>0</v>
      </c>
      <c r="E9764" s="20">
        <v>-23.84</v>
      </c>
      <c r="F9764" s="38">
        <f>('ANNEXURE B &amp; C'!BI$177)</f>
        <v>-24</v>
      </c>
      <c r="G9764" s="9" t="str">
        <f t="shared" si="304"/>
        <v/>
      </c>
      <c r="H9764" s="52" t="str">
        <f t="shared" si="305"/>
        <v/>
      </c>
    </row>
    <row r="9765" spans="1:8">
      <c r="A9765" s="48" t="str">
        <f>('ANNEXURE B &amp; C'!BI$3)</f>
        <v>450102</v>
      </c>
      <c r="B9765" s="2">
        <v>2301901</v>
      </c>
      <c r="C9765" s="2" t="s">
        <v>151</v>
      </c>
      <c r="D9765" s="20">
        <v>0</v>
      </c>
      <c r="E9765" s="20">
        <v>0</v>
      </c>
      <c r="F9765" s="38">
        <f>('ANNEXURE B &amp; C'!BI$178)</f>
        <v>0</v>
      </c>
      <c r="G9765" s="9" t="str">
        <f t="shared" si="304"/>
        <v/>
      </c>
      <c r="H9765" s="52" t="str">
        <f t="shared" si="305"/>
        <v/>
      </c>
    </row>
    <row r="9766" spans="1:8">
      <c r="A9766" s="48" t="str">
        <f>('ANNEXURE B &amp; C'!BI$3)</f>
        <v>450102</v>
      </c>
      <c r="B9766" s="3">
        <v>2309995</v>
      </c>
      <c r="C9766" s="3" t="s">
        <v>152</v>
      </c>
      <c r="D9766" s="39">
        <v>0</v>
      </c>
      <c r="E9766" s="39">
        <v>-23.84</v>
      </c>
      <c r="F9766" s="39">
        <f>SUM(F9754:F9765)</f>
        <v>-24</v>
      </c>
      <c r="G9766" s="9" t="str">
        <f t="shared" si="304"/>
        <v/>
      </c>
      <c r="H9766" s="52" t="str">
        <f t="shared" si="305"/>
        <v/>
      </c>
    </row>
    <row r="9767" spans="1:8">
      <c r="B9767" s="1"/>
      <c r="C9767" s="1"/>
      <c r="D9767" s="31"/>
      <c r="E9767" s="31"/>
      <c r="F9767" s="31"/>
      <c r="G9767" s="9" t="str">
        <f t="shared" si="304"/>
        <v/>
      </c>
      <c r="H9767" s="52" t="str">
        <f t="shared" si="305"/>
        <v/>
      </c>
    </row>
    <row r="9768" spans="1:8" ht="15.75" thickBot="1">
      <c r="A9768" s="48" t="str">
        <f>('ANNEXURE B &amp; C'!BI$3)</f>
        <v>450102</v>
      </c>
      <c r="B9768" s="4">
        <v>2359997</v>
      </c>
      <c r="C9768" s="4" t="s">
        <v>153</v>
      </c>
      <c r="D9768" s="40">
        <v>0</v>
      </c>
      <c r="E9768" s="40">
        <v>-23.84</v>
      </c>
      <c r="F9768" s="40">
        <f>SUM(F9766+F9751+F9746+F9739+F9733+F9726)</f>
        <v>-1396611</v>
      </c>
      <c r="G9768" s="9" t="str">
        <f t="shared" si="304"/>
        <v/>
      </c>
      <c r="H9768" s="52" t="str">
        <f t="shared" si="305"/>
        <v/>
      </c>
    </row>
    <row r="9769" spans="1:8" ht="15.75" thickTop="1">
      <c r="B9769" s="1"/>
      <c r="C9769" s="1"/>
      <c r="D9769" s="31"/>
      <c r="E9769" s="31"/>
      <c r="F9769" s="31"/>
      <c r="G9769" s="9" t="str">
        <f t="shared" si="304"/>
        <v/>
      </c>
      <c r="H9769" s="52" t="str">
        <f t="shared" si="305"/>
        <v/>
      </c>
    </row>
    <row r="9770" spans="1:8" ht="15.75" thickBot="1">
      <c r="A9770" s="48" t="str">
        <f>('ANNEXURE B &amp; C'!BI$3)</f>
        <v>450102</v>
      </c>
      <c r="B9770" s="5">
        <v>2379995</v>
      </c>
      <c r="C9770" s="5" t="s">
        <v>154</v>
      </c>
      <c r="D9770" s="41">
        <v>0</v>
      </c>
      <c r="E9770" s="41">
        <v>-23.84</v>
      </c>
      <c r="F9770" s="41">
        <f>SUM(F9768)</f>
        <v>-1396611</v>
      </c>
      <c r="G9770" s="9" t="str">
        <f t="shared" si="304"/>
        <v/>
      </c>
      <c r="H9770" s="52" t="str">
        <f t="shared" si="305"/>
        <v/>
      </c>
    </row>
    <row r="9771" spans="1:8">
      <c r="B9771" s="1"/>
      <c r="C9771" s="1"/>
      <c r="D9771" s="31"/>
      <c r="E9771" s="31"/>
      <c r="F9771" s="31"/>
      <c r="G9771" s="9" t="str">
        <f t="shared" si="304"/>
        <v/>
      </c>
      <c r="H9771" s="52" t="str">
        <f t="shared" si="305"/>
        <v/>
      </c>
    </row>
    <row r="9772" spans="1:8" ht="15.75" thickBot="1">
      <c r="A9772" s="48" t="str">
        <f>('ANNEXURE B &amp; C'!BI$3)</f>
        <v>450102</v>
      </c>
      <c r="B9772" s="5">
        <v>2459998</v>
      </c>
      <c r="C9772" s="5" t="s">
        <v>155</v>
      </c>
      <c r="D9772" s="41">
        <v>0</v>
      </c>
      <c r="E9772" s="41">
        <v>-23.84</v>
      </c>
      <c r="F9772" s="41">
        <f>SUM(F9770)</f>
        <v>-1396611</v>
      </c>
      <c r="G9772" s="9" t="str">
        <f t="shared" si="304"/>
        <v/>
      </c>
      <c r="H9772" s="52" t="str">
        <f t="shared" si="305"/>
        <v/>
      </c>
    </row>
    <row r="9773" spans="1:8">
      <c r="B9773" s="1"/>
      <c r="C9773" s="1"/>
      <c r="D9773" s="31"/>
      <c r="E9773" s="31"/>
      <c r="F9773" s="31"/>
      <c r="G9773" s="9" t="str">
        <f t="shared" si="304"/>
        <v/>
      </c>
      <c r="H9773" s="52" t="str">
        <f t="shared" si="305"/>
        <v/>
      </c>
    </row>
    <row r="9774" spans="1:8">
      <c r="A9774" s="48" t="str">
        <f>('ANNEXURE B &amp; C'!BI$3)</f>
        <v>450102</v>
      </c>
      <c r="B9774" s="1">
        <v>3010000</v>
      </c>
      <c r="C9774" s="1" t="s">
        <v>156</v>
      </c>
      <c r="D9774" s="31"/>
      <c r="E9774" s="31"/>
      <c r="F9774" s="31"/>
      <c r="G9774" s="9" t="str">
        <f t="shared" si="304"/>
        <v/>
      </c>
      <c r="H9774" s="52" t="str">
        <f t="shared" si="305"/>
        <v/>
      </c>
    </row>
    <row r="9775" spans="1:8">
      <c r="A9775" s="48" t="str">
        <f>('ANNEXURE B &amp; C'!BI$3)</f>
        <v>450102</v>
      </c>
      <c r="B9775" s="2">
        <v>3010001</v>
      </c>
      <c r="C9775" s="2" t="s">
        <v>112</v>
      </c>
      <c r="D9775" s="38">
        <v>10080</v>
      </c>
      <c r="E9775" s="38">
        <v>631925.14</v>
      </c>
      <c r="F9775" s="38">
        <f>('ANNEXURE B &amp; C'!BI$188)</f>
        <v>1396587</v>
      </c>
      <c r="G9775" s="9" t="str">
        <f t="shared" si="304"/>
        <v/>
      </c>
      <c r="H9775" s="52">
        <f t="shared" si="305"/>
        <v>137.55029761904763</v>
      </c>
    </row>
    <row r="9776" spans="1:8">
      <c r="A9776" s="48" t="str">
        <f>('ANNEXURE B &amp; C'!BI$3)</f>
        <v>450102</v>
      </c>
      <c r="B9776" s="2">
        <v>3010002</v>
      </c>
      <c r="C9776" s="2" t="s">
        <v>155</v>
      </c>
      <c r="D9776" s="38">
        <v>0</v>
      </c>
      <c r="E9776" s="38">
        <v>-23.84</v>
      </c>
      <c r="F9776" s="38">
        <f>('ANNEXURE B &amp; C'!BI$189)</f>
        <v>-1396611</v>
      </c>
      <c r="G9776" s="9" t="str">
        <f t="shared" si="304"/>
        <v/>
      </c>
      <c r="H9776" s="52" t="str">
        <f t="shared" si="305"/>
        <v/>
      </c>
    </row>
    <row r="9777" spans="1:8">
      <c r="A9777" s="48" t="str">
        <f>('ANNEXURE B &amp; C'!BI$3)</f>
        <v>450102</v>
      </c>
      <c r="B9777" s="2"/>
      <c r="C9777" s="1" t="s">
        <v>338</v>
      </c>
      <c r="D9777" s="39"/>
      <c r="E9777" s="39"/>
      <c r="F9777" s="39">
        <f>('ANNEXURE B &amp; C'!BI$190)</f>
        <v>0</v>
      </c>
      <c r="G9777" s="9" t="str">
        <f t="shared" si="304"/>
        <v/>
      </c>
      <c r="H9777" s="52" t="str">
        <f t="shared" si="305"/>
        <v/>
      </c>
    </row>
    <row r="9778" spans="1:8" ht="15.75" thickBot="1">
      <c r="A9778" s="48" t="str">
        <f>('ANNEXURE B &amp; C'!BI$3)</f>
        <v>450102</v>
      </c>
      <c r="B9778" s="5">
        <v>3019995</v>
      </c>
      <c r="C9778" s="5" t="s">
        <v>339</v>
      </c>
      <c r="D9778" s="37">
        <v>10080</v>
      </c>
      <c r="E9778" s="37">
        <v>631901.30000000005</v>
      </c>
      <c r="F9778" s="37">
        <f>('ANNEXURE B &amp; C'!BI$191)</f>
        <v>-24</v>
      </c>
      <c r="G9778" s="9" t="str">
        <f t="shared" si="304"/>
        <v>BUDGET ERROR - INSUFICIENT</v>
      </c>
      <c r="H9778" s="52" t="str">
        <f t="shared" si="305"/>
        <v/>
      </c>
    </row>
    <row r="9779" spans="1:8">
      <c r="B9779" s="1"/>
      <c r="C9779" s="1"/>
      <c r="D9779" s="31"/>
      <c r="E9779" s="31"/>
      <c r="F9779" s="31"/>
      <c r="G9779" s="9" t="str">
        <f t="shared" si="304"/>
        <v/>
      </c>
      <c r="H9779" s="52" t="str">
        <f t="shared" si="305"/>
        <v/>
      </c>
    </row>
    <row r="9780" spans="1:8">
      <c r="A9780" s="48" t="str">
        <f>('ANNEXURE B &amp; C'!BI$3)</f>
        <v>450102</v>
      </c>
      <c r="B9780" s="1">
        <v>4030000</v>
      </c>
      <c r="C9780" s="1" t="s">
        <v>157</v>
      </c>
      <c r="D9780" s="31"/>
      <c r="E9780" s="31"/>
      <c r="F9780" s="31"/>
      <c r="G9780" s="9" t="str">
        <f t="shared" si="304"/>
        <v/>
      </c>
      <c r="H9780" s="52" t="str">
        <f t="shared" si="305"/>
        <v/>
      </c>
    </row>
    <row r="9781" spans="1:8">
      <c r="A9781" s="48" t="str">
        <f>('ANNEXURE B &amp; C'!BI$3)</f>
        <v>450102</v>
      </c>
      <c r="B9781" s="2">
        <v>4030001</v>
      </c>
      <c r="C9781" s="2" t="s">
        <v>158</v>
      </c>
      <c r="D9781" s="20">
        <v>20000</v>
      </c>
      <c r="E9781" s="20">
        <v>0</v>
      </c>
      <c r="F9781" s="38">
        <f>('ANNEXURE B &amp; C'!BI$194)</f>
        <v>0</v>
      </c>
      <c r="G9781" s="9" t="str">
        <f t="shared" si="304"/>
        <v/>
      </c>
      <c r="H9781" s="52" t="str">
        <f t="shared" si="305"/>
        <v/>
      </c>
    </row>
    <row r="9782" spans="1:8">
      <c r="A9782" s="48" t="str">
        <f>('ANNEXURE B &amp; C'!BI$3)</f>
        <v>450102</v>
      </c>
      <c r="B9782" s="2">
        <v>4030002</v>
      </c>
      <c r="C9782" s="2" t="s">
        <v>159</v>
      </c>
      <c r="D9782" s="20">
        <v>10000</v>
      </c>
      <c r="E9782" s="20">
        <v>0</v>
      </c>
      <c r="F9782" s="38">
        <f>('ANNEXURE B &amp; C'!BI$195)</f>
        <v>0</v>
      </c>
      <c r="G9782" s="9" t="str">
        <f t="shared" si="304"/>
        <v/>
      </c>
      <c r="H9782" s="52" t="str">
        <f t="shared" si="305"/>
        <v/>
      </c>
    </row>
    <row r="9783" spans="1:8">
      <c r="A9783" s="48" t="str">
        <f>('ANNEXURE B &amp; C'!BI$3)</f>
        <v>450102</v>
      </c>
      <c r="B9783" s="2">
        <v>4030003</v>
      </c>
      <c r="C9783" s="2" t="s">
        <v>160</v>
      </c>
      <c r="D9783" s="20">
        <v>0</v>
      </c>
      <c r="E9783" s="20">
        <v>0</v>
      </c>
      <c r="F9783" s="38">
        <f>('ANNEXURE B &amp; C'!BI$196)</f>
        <v>0</v>
      </c>
      <c r="G9783" s="9" t="str">
        <f t="shared" si="304"/>
        <v/>
      </c>
      <c r="H9783" s="52" t="str">
        <f t="shared" si="305"/>
        <v/>
      </c>
    </row>
    <row r="9784" spans="1:8">
      <c r="A9784" s="48" t="str">
        <f>('ANNEXURE B &amp; C'!BI$3)</f>
        <v>450102</v>
      </c>
      <c r="B9784" s="2">
        <v>4030004</v>
      </c>
      <c r="C9784" s="2" t="s">
        <v>161</v>
      </c>
      <c r="D9784" s="20">
        <v>21800000</v>
      </c>
      <c r="E9784" s="20">
        <v>0</v>
      </c>
      <c r="F9784" s="38">
        <f>('ANNEXURE B &amp; C'!BI$197)</f>
        <v>18000000</v>
      </c>
      <c r="G9784" s="9" t="str">
        <f t="shared" si="304"/>
        <v/>
      </c>
      <c r="H9784" s="52">
        <f t="shared" si="305"/>
        <v>-0.1743119266055046</v>
      </c>
    </row>
    <row r="9785" spans="1:8">
      <c r="A9785" s="48" t="str">
        <f>('ANNEXURE B &amp; C'!BI$3)</f>
        <v>450102</v>
      </c>
      <c r="B9785" s="2">
        <v>4030005</v>
      </c>
      <c r="C9785" s="2" t="s">
        <v>162</v>
      </c>
      <c r="D9785" s="20">
        <v>0</v>
      </c>
      <c r="E9785" s="20">
        <v>0</v>
      </c>
      <c r="F9785" s="38">
        <f>('ANNEXURE B &amp; C'!BI$198)</f>
        <v>0</v>
      </c>
      <c r="G9785" s="9" t="str">
        <f t="shared" si="304"/>
        <v/>
      </c>
      <c r="H9785" s="52" t="str">
        <f t="shared" si="305"/>
        <v/>
      </c>
    </row>
    <row r="9786" spans="1:8" ht="15.75" thickBot="1">
      <c r="A9786" s="48" t="str">
        <f>('ANNEXURE B &amp; C'!BI$3)</f>
        <v>450102</v>
      </c>
      <c r="B9786" s="3">
        <v>4039995</v>
      </c>
      <c r="C9786" s="3" t="s">
        <v>163</v>
      </c>
      <c r="D9786" s="42">
        <v>21830000</v>
      </c>
      <c r="E9786" s="36">
        <v>0</v>
      </c>
      <c r="F9786" s="43">
        <f>SUM(F9781:F9785)</f>
        <v>18000000</v>
      </c>
      <c r="G9786" s="9" t="str">
        <f t="shared" si="304"/>
        <v/>
      </c>
      <c r="H9786" s="52">
        <f t="shared" si="305"/>
        <v>-0.17544663307375172</v>
      </c>
    </row>
    <row r="9787" spans="1:8" ht="15.75" thickTop="1">
      <c r="B9787" s="2"/>
      <c r="C9787" s="2"/>
      <c r="D9787" s="32"/>
      <c r="E9787" s="32"/>
      <c r="G9787" s="9" t="str">
        <f t="shared" si="304"/>
        <v/>
      </c>
      <c r="H9787" s="52" t="str">
        <f t="shared" si="305"/>
        <v/>
      </c>
    </row>
    <row r="9788" spans="1:8">
      <c r="A9788" s="48" t="str">
        <f>('ANNEXURE B &amp; C'!BI$3)</f>
        <v>450102</v>
      </c>
      <c r="B9788" s="1">
        <v>4030000</v>
      </c>
      <c r="C9788" s="1" t="s">
        <v>164</v>
      </c>
      <c r="D9788" s="31"/>
      <c r="E9788" s="31"/>
      <c r="F9788" s="31"/>
      <c r="G9788" s="9" t="str">
        <f t="shared" si="304"/>
        <v/>
      </c>
      <c r="H9788" s="52" t="str">
        <f t="shared" si="305"/>
        <v/>
      </c>
    </row>
    <row r="9789" spans="1:8">
      <c r="A9789" s="48" t="str">
        <f>('ANNEXURE B &amp; C'!BI$3)</f>
        <v>450102</v>
      </c>
      <c r="B9789" s="2">
        <v>4031001</v>
      </c>
      <c r="C9789" s="2" t="s">
        <v>158</v>
      </c>
      <c r="D9789" s="20">
        <v>0</v>
      </c>
      <c r="E9789" s="20">
        <v>0</v>
      </c>
      <c r="F9789" s="38">
        <f>('ANNEXURE B &amp; C'!BI$202)</f>
        <v>0</v>
      </c>
      <c r="G9789" s="9" t="str">
        <f t="shared" si="304"/>
        <v/>
      </c>
      <c r="H9789" s="52" t="str">
        <f t="shared" si="305"/>
        <v/>
      </c>
    </row>
    <row r="9790" spans="1:8">
      <c r="A9790" s="48" t="str">
        <f>('ANNEXURE B &amp; C'!BI$3)</f>
        <v>450102</v>
      </c>
      <c r="B9790" s="2">
        <v>4031002</v>
      </c>
      <c r="C9790" s="2" t="s">
        <v>159</v>
      </c>
      <c r="D9790" s="20">
        <v>0</v>
      </c>
      <c r="E9790" s="20">
        <v>0</v>
      </c>
      <c r="F9790" s="38">
        <f>('ANNEXURE B &amp; C'!BI$203)</f>
        <v>0</v>
      </c>
      <c r="G9790" s="9" t="str">
        <f t="shared" si="304"/>
        <v/>
      </c>
      <c r="H9790" s="52" t="str">
        <f t="shared" si="305"/>
        <v/>
      </c>
    </row>
    <row r="9791" spans="1:8">
      <c r="A9791" s="48" t="str">
        <f>('ANNEXURE B &amp; C'!BI$3)</f>
        <v>450102</v>
      </c>
      <c r="B9791" s="2">
        <v>4031003</v>
      </c>
      <c r="C9791" s="2" t="s">
        <v>160</v>
      </c>
      <c r="D9791" s="20">
        <v>0</v>
      </c>
      <c r="E9791" s="20">
        <v>0</v>
      </c>
      <c r="F9791" s="38">
        <f>('ANNEXURE B &amp; C'!BI$204)</f>
        <v>0</v>
      </c>
      <c r="G9791" s="9" t="str">
        <f t="shared" si="304"/>
        <v/>
      </c>
      <c r="H9791" s="52" t="str">
        <f t="shared" si="305"/>
        <v/>
      </c>
    </row>
    <row r="9792" spans="1:8">
      <c r="A9792" s="48" t="str">
        <f>('ANNEXURE B &amp; C'!BI$3)</f>
        <v>450102</v>
      </c>
      <c r="B9792" s="2">
        <v>4031004</v>
      </c>
      <c r="C9792" s="2" t="s">
        <v>161</v>
      </c>
      <c r="D9792" s="20">
        <v>0</v>
      </c>
      <c r="E9792" s="20">
        <v>0</v>
      </c>
      <c r="F9792" s="38">
        <f>('ANNEXURE B &amp; C'!BI$205)</f>
        <v>0</v>
      </c>
      <c r="G9792" s="9" t="str">
        <f t="shared" si="304"/>
        <v/>
      </c>
      <c r="H9792" s="52" t="str">
        <f t="shared" si="305"/>
        <v/>
      </c>
    </row>
    <row r="9793" spans="1:8">
      <c r="A9793" s="48" t="str">
        <f>('ANNEXURE B &amp; C'!BI$3)</f>
        <v>450102</v>
      </c>
      <c r="B9793" s="2">
        <v>4031005</v>
      </c>
      <c r="C9793" s="2" t="s">
        <v>162</v>
      </c>
      <c r="D9793" s="20">
        <v>0</v>
      </c>
      <c r="E9793" s="20">
        <v>0</v>
      </c>
      <c r="F9793" s="38">
        <f>('ANNEXURE B &amp; C'!BI$206)</f>
        <v>0</v>
      </c>
      <c r="G9793" s="9" t="str">
        <f t="shared" si="304"/>
        <v/>
      </c>
      <c r="H9793" s="52" t="str">
        <f t="shared" si="305"/>
        <v/>
      </c>
    </row>
    <row r="9794" spans="1:8">
      <c r="A9794" s="48" t="str">
        <f>('ANNEXURE B &amp; C'!BI$3)</f>
        <v>450102</v>
      </c>
      <c r="B9794" s="3">
        <v>4039995</v>
      </c>
      <c r="C9794" s="3" t="s">
        <v>165</v>
      </c>
      <c r="D9794" s="39">
        <v>0</v>
      </c>
      <c r="E9794" s="39">
        <v>0</v>
      </c>
      <c r="F9794" s="39">
        <f>SUM(F9789:F9793)</f>
        <v>0</v>
      </c>
      <c r="G9794" s="9" t="str">
        <f t="shared" si="304"/>
        <v/>
      </c>
      <c r="H9794" s="52" t="str">
        <f t="shared" si="305"/>
        <v/>
      </c>
    </row>
    <row r="9795" spans="1:8">
      <c r="B9795" s="2"/>
      <c r="C9795" s="2"/>
      <c r="D9795" s="32"/>
      <c r="E9795" s="32"/>
      <c r="G9795" s="9" t="str">
        <f t="shared" si="304"/>
        <v/>
      </c>
      <c r="H9795" s="52" t="str">
        <f t="shared" si="305"/>
        <v/>
      </c>
    </row>
    <row r="9796" spans="1:8" ht="15.75" thickBot="1">
      <c r="A9796" s="48" t="str">
        <f>('ANNEXURE B &amp; C'!BI$3)</f>
        <v>450102</v>
      </c>
      <c r="B9796" s="5">
        <v>4039995</v>
      </c>
      <c r="C9796" s="5" t="s">
        <v>166</v>
      </c>
      <c r="D9796" s="41">
        <v>21830000</v>
      </c>
      <c r="E9796" s="41">
        <v>0</v>
      </c>
      <c r="F9796" s="41">
        <f>SUM(F9794+F9786)</f>
        <v>18000000</v>
      </c>
      <c r="G9796" s="9" t="str">
        <f t="shared" si="304"/>
        <v/>
      </c>
      <c r="H9796" s="52">
        <f t="shared" si="305"/>
        <v>-0.17544663307375172</v>
      </c>
    </row>
    <row r="9797" spans="1:8">
      <c r="G9797" s="9" t="str">
        <f t="shared" si="304"/>
        <v/>
      </c>
      <c r="H9797" s="52" t="str">
        <f t="shared" si="305"/>
        <v/>
      </c>
    </row>
    <row r="9798" spans="1:8">
      <c r="A9798" s="48" t="str">
        <f>('ANNEXURE B &amp; C'!BJ$3)</f>
        <v>450103</v>
      </c>
      <c r="B9798" s="1">
        <v>1000000</v>
      </c>
      <c r="C9798" s="1" t="s">
        <v>0</v>
      </c>
      <c r="D9798" s="31"/>
      <c r="E9798" s="31"/>
      <c r="G9798" s="9" t="str">
        <f t="shared" si="304"/>
        <v/>
      </c>
      <c r="H9798" s="52" t="str">
        <f t="shared" si="305"/>
        <v/>
      </c>
    </row>
    <row r="9799" spans="1:8">
      <c r="B9799" s="1"/>
      <c r="C9799" s="1"/>
      <c r="D9799" s="31"/>
      <c r="E9799" s="31"/>
      <c r="G9799" s="9" t="str">
        <f t="shared" si="304"/>
        <v/>
      </c>
      <c r="H9799" s="52" t="str">
        <f t="shared" si="305"/>
        <v/>
      </c>
    </row>
    <row r="9800" spans="1:8">
      <c r="A9800" s="48" t="str">
        <f>('ANNEXURE B &amp; C'!BJ$3)</f>
        <v>450103</v>
      </c>
      <c r="B9800" s="1">
        <v>1020000</v>
      </c>
      <c r="C9800" s="1" t="s">
        <v>2</v>
      </c>
      <c r="D9800" s="31"/>
      <c r="E9800" s="31"/>
      <c r="F9800" s="31"/>
      <c r="G9800" s="9" t="str">
        <f t="shared" si="304"/>
        <v/>
      </c>
      <c r="H9800" s="52" t="str">
        <f t="shared" si="305"/>
        <v/>
      </c>
    </row>
    <row r="9801" spans="1:8">
      <c r="A9801" s="48" t="str">
        <f>('ANNEXURE B &amp; C'!BJ$3)</f>
        <v>450103</v>
      </c>
      <c r="B9801" s="2">
        <v>1020001</v>
      </c>
      <c r="C9801" s="2" t="s">
        <v>3</v>
      </c>
      <c r="D9801" s="20">
        <v>0</v>
      </c>
      <c r="E9801" s="20">
        <v>0</v>
      </c>
      <c r="F9801" s="38">
        <f>('ANNEXURE B &amp; C'!BJ$10)</f>
        <v>0</v>
      </c>
      <c r="G9801" s="9" t="str">
        <f t="shared" si="304"/>
        <v/>
      </c>
      <c r="H9801" s="52" t="str">
        <f t="shared" si="305"/>
        <v/>
      </c>
    </row>
    <row r="9802" spans="1:8">
      <c r="A9802" s="48" t="str">
        <f>('ANNEXURE B &amp; C'!BJ$3)</f>
        <v>450103</v>
      </c>
      <c r="B9802" s="2">
        <v>1020002</v>
      </c>
      <c r="C9802" s="2" t="s">
        <v>4</v>
      </c>
      <c r="D9802" s="20">
        <v>1292747</v>
      </c>
      <c r="E9802" s="20">
        <v>1197329.99</v>
      </c>
      <c r="F9802" s="38">
        <f>('ANNEXURE B &amp; C'!BJ$11)</f>
        <v>1738618</v>
      </c>
      <c r="G9802" s="9" t="str">
        <f t="shared" ref="G9802:G9865" si="306">IF(E9802&lt;0.01,"",IF(E9802&gt;F9802,"BUDGET ERROR - INSUFICIENT",""))</f>
        <v/>
      </c>
      <c r="H9802" s="52">
        <f t="shared" ref="H9802:H9865" si="307">IF(F9802&lt;0.1,"",IF(D9802=0,"NO ORIGINAL BUDGET",(F9802-D9802)/D9802))</f>
        <v>0.3449019800471399</v>
      </c>
    </row>
    <row r="9803" spans="1:8">
      <c r="A9803" s="48" t="str">
        <f>('ANNEXURE B &amp; C'!BJ$3)</f>
        <v>450103</v>
      </c>
      <c r="B9803" s="2">
        <v>1020004</v>
      </c>
      <c r="C9803" s="2" t="s">
        <v>5</v>
      </c>
      <c r="D9803" s="20">
        <v>15540</v>
      </c>
      <c r="E9803" s="20">
        <v>8454</v>
      </c>
      <c r="F9803" s="38">
        <f>('ANNEXURE B &amp; C'!BJ$12)</f>
        <v>16908</v>
      </c>
      <c r="G9803" s="9" t="str">
        <f t="shared" si="306"/>
        <v/>
      </c>
      <c r="H9803" s="52">
        <f t="shared" si="307"/>
        <v>8.803088803088803E-2</v>
      </c>
    </row>
    <row r="9804" spans="1:8">
      <c r="A9804" s="48" t="str">
        <f>('ANNEXURE B &amp; C'!BJ$3)</f>
        <v>450103</v>
      </c>
      <c r="B9804" s="2">
        <v>1020005</v>
      </c>
      <c r="C9804" s="2" t="s">
        <v>6</v>
      </c>
      <c r="D9804" s="20">
        <v>270</v>
      </c>
      <c r="E9804" s="20">
        <v>127.1</v>
      </c>
      <c r="F9804" s="38">
        <f>('ANNEXURE B &amp; C'!BJ$13)</f>
        <v>251</v>
      </c>
      <c r="G9804" s="9" t="str">
        <f t="shared" si="306"/>
        <v/>
      </c>
      <c r="H9804" s="52">
        <f t="shared" si="307"/>
        <v>-7.0370370370370375E-2</v>
      </c>
    </row>
    <row r="9805" spans="1:8">
      <c r="A9805" s="48" t="str">
        <f>('ANNEXURE B &amp; C'!BJ$3)</f>
        <v>450103</v>
      </c>
      <c r="B9805" s="2">
        <v>1020006</v>
      </c>
      <c r="C9805" s="2" t="s">
        <v>7</v>
      </c>
      <c r="D9805" s="20">
        <v>90578</v>
      </c>
      <c r="E9805" s="20">
        <v>42945.9</v>
      </c>
      <c r="F9805" s="38">
        <f>('ANNEXURE B &amp; C'!BJ$14)</f>
        <v>85959</v>
      </c>
      <c r="G9805" s="9" t="str">
        <f t="shared" si="306"/>
        <v/>
      </c>
      <c r="H9805" s="52">
        <f t="shared" si="307"/>
        <v>-5.099472278036609E-2</v>
      </c>
    </row>
    <row r="9806" spans="1:8">
      <c r="A9806" s="48" t="str">
        <f>('ANNEXURE B &amp; C'!BJ$3)</f>
        <v>450103</v>
      </c>
      <c r="B9806" s="2">
        <v>1020007</v>
      </c>
      <c r="C9806" s="2" t="s">
        <v>8</v>
      </c>
      <c r="D9806" s="20">
        <v>0</v>
      </c>
      <c r="E9806" s="20">
        <v>0</v>
      </c>
      <c r="F9806" s="38">
        <f>('ANNEXURE B &amp; C'!BJ$15)</f>
        <v>0</v>
      </c>
      <c r="G9806" s="9" t="str">
        <f t="shared" si="306"/>
        <v/>
      </c>
      <c r="H9806" s="52" t="str">
        <f t="shared" si="307"/>
        <v/>
      </c>
    </row>
    <row r="9807" spans="1:8">
      <c r="A9807" s="48" t="str">
        <f>('ANNEXURE B &amp; C'!BJ$3)</f>
        <v>450103</v>
      </c>
      <c r="B9807" s="2">
        <v>1020009</v>
      </c>
      <c r="C9807" s="2" t="s">
        <v>9</v>
      </c>
      <c r="D9807" s="20">
        <v>0</v>
      </c>
      <c r="E9807" s="20">
        <v>0</v>
      </c>
      <c r="F9807" s="38">
        <f>('ANNEXURE B &amp; C'!BJ$16)</f>
        <v>0</v>
      </c>
      <c r="G9807" s="9" t="str">
        <f t="shared" si="306"/>
        <v/>
      </c>
      <c r="H9807" s="52" t="str">
        <f t="shared" si="307"/>
        <v/>
      </c>
    </row>
    <row r="9808" spans="1:8">
      <c r="A9808" s="48" t="str">
        <f>('ANNEXURE B &amp; C'!BJ$3)</f>
        <v>450103</v>
      </c>
      <c r="B9808" s="2">
        <v>1020010</v>
      </c>
      <c r="C9808" s="2" t="s">
        <v>10</v>
      </c>
      <c r="D9808" s="20">
        <v>0</v>
      </c>
      <c r="E9808" s="20">
        <v>0</v>
      </c>
      <c r="F9808" s="38">
        <f>('ANNEXURE B &amp; C'!BJ$17)</f>
        <v>0</v>
      </c>
      <c r="G9808" s="9" t="str">
        <f t="shared" si="306"/>
        <v/>
      </c>
      <c r="H9808" s="52" t="str">
        <f t="shared" si="307"/>
        <v/>
      </c>
    </row>
    <row r="9809" spans="1:8">
      <c r="A9809" s="48" t="str">
        <f>('ANNEXURE B &amp; C'!BJ$3)</f>
        <v>450103</v>
      </c>
      <c r="B9809" s="2">
        <v>1020011</v>
      </c>
      <c r="C9809" s="2" t="s">
        <v>11</v>
      </c>
      <c r="D9809" s="20">
        <v>0</v>
      </c>
      <c r="E9809" s="20">
        <v>0</v>
      </c>
      <c r="F9809" s="38">
        <f>('ANNEXURE B &amp; C'!BJ$18)</f>
        <v>0</v>
      </c>
      <c r="G9809" s="9" t="str">
        <f t="shared" si="306"/>
        <v/>
      </c>
      <c r="H9809" s="52" t="str">
        <f t="shared" si="307"/>
        <v/>
      </c>
    </row>
    <row r="9810" spans="1:8">
      <c r="A9810" s="48" t="str">
        <f>('ANNEXURE B &amp; C'!BJ$3)</f>
        <v>450103</v>
      </c>
      <c r="B9810" s="2">
        <v>1020012</v>
      </c>
      <c r="C9810" s="2" t="s">
        <v>12</v>
      </c>
      <c r="D9810" s="20">
        <v>178357</v>
      </c>
      <c r="E9810" s="20">
        <v>162980.88</v>
      </c>
      <c r="F9810" s="38">
        <f>('ANNEXURE B &amp; C'!BJ$19)</f>
        <v>252160</v>
      </c>
      <c r="G9810" s="9" t="str">
        <f t="shared" si="306"/>
        <v/>
      </c>
      <c r="H9810" s="52">
        <f t="shared" si="307"/>
        <v>0.41379368345509288</v>
      </c>
    </row>
    <row r="9811" spans="1:8">
      <c r="A9811" s="48" t="str">
        <f>('ANNEXURE B &amp; C'!BJ$3)</f>
        <v>450103</v>
      </c>
      <c r="B9811" s="2">
        <v>1020013</v>
      </c>
      <c r="C9811" s="2" t="s">
        <v>13</v>
      </c>
      <c r="D9811" s="20">
        <v>8872</v>
      </c>
      <c r="E9811" s="20">
        <v>3794.5</v>
      </c>
      <c r="F9811" s="38">
        <f>('ANNEXURE B &amp; C'!BJ$20)</f>
        <v>7506</v>
      </c>
      <c r="G9811" s="9" t="str">
        <f t="shared" si="306"/>
        <v/>
      </c>
      <c r="H9811" s="52">
        <f t="shared" si="307"/>
        <v>-0.15396753832281335</v>
      </c>
    </row>
    <row r="9812" spans="1:8">
      <c r="A9812" s="48" t="str">
        <f>('ANNEXURE B &amp; C'!BJ$3)</f>
        <v>450103</v>
      </c>
      <c r="B9812" s="2">
        <v>1020014</v>
      </c>
      <c r="C9812" s="2" t="s">
        <v>14</v>
      </c>
      <c r="D9812" s="20">
        <v>0</v>
      </c>
      <c r="E9812" s="20">
        <v>0</v>
      </c>
      <c r="F9812" s="38">
        <f>('ANNEXURE B &amp; C'!BJ$21)</f>
        <v>0</v>
      </c>
      <c r="G9812" s="9" t="str">
        <f t="shared" si="306"/>
        <v/>
      </c>
      <c r="H9812" s="52" t="str">
        <f t="shared" si="307"/>
        <v/>
      </c>
    </row>
    <row r="9813" spans="1:8" ht="15.75" thickBot="1">
      <c r="A9813" s="48" t="str">
        <f>('ANNEXURE B &amp; C'!BJ$3)</f>
        <v>450103</v>
      </c>
      <c r="B9813" s="3">
        <v>1029990</v>
      </c>
      <c r="C9813" s="3" t="s">
        <v>15</v>
      </c>
      <c r="D9813" s="41">
        <v>1586364</v>
      </c>
      <c r="E9813" s="41">
        <v>1415632.37</v>
      </c>
      <c r="F9813" s="41">
        <f>SUM(F9801:F9812)</f>
        <v>2101402</v>
      </c>
      <c r="G9813" s="9" t="str">
        <f t="shared" si="306"/>
        <v/>
      </c>
      <c r="H9813" s="52">
        <f t="shared" si="307"/>
        <v>0.32466571354367596</v>
      </c>
    </row>
    <row r="9814" spans="1:8">
      <c r="B9814" s="1"/>
      <c r="C9814" s="1"/>
      <c r="D9814" s="31"/>
      <c r="E9814" s="31"/>
      <c r="F9814" s="31"/>
      <c r="G9814" s="9" t="str">
        <f t="shared" si="306"/>
        <v/>
      </c>
      <c r="H9814" s="52" t="str">
        <f t="shared" si="307"/>
        <v/>
      </c>
    </row>
    <row r="9815" spans="1:8">
      <c r="A9815" s="48" t="str">
        <f>('ANNEXURE B &amp; C'!BJ$3)</f>
        <v>450103</v>
      </c>
      <c r="B9815" s="1">
        <v>1030000</v>
      </c>
      <c r="C9815" s="1" t="s">
        <v>16</v>
      </c>
      <c r="D9815" s="31"/>
      <c r="E9815" s="31"/>
      <c r="F9815" s="31"/>
      <c r="G9815" s="9" t="str">
        <f t="shared" si="306"/>
        <v/>
      </c>
      <c r="H9815" s="52" t="str">
        <f t="shared" si="307"/>
        <v/>
      </c>
    </row>
    <row r="9816" spans="1:8">
      <c r="A9816" s="48" t="str">
        <f>('ANNEXURE B &amp; C'!BJ$3)</f>
        <v>450103</v>
      </c>
      <c r="B9816" s="2">
        <v>1030001</v>
      </c>
      <c r="C9816" s="2" t="s">
        <v>17</v>
      </c>
      <c r="D9816" s="20">
        <v>21795</v>
      </c>
      <c r="E9816" s="20">
        <v>9044.56</v>
      </c>
      <c r="F9816" s="38">
        <f>('ANNEXURE B &amp; C'!BJ$25)</f>
        <v>17772</v>
      </c>
      <c r="G9816" s="9" t="str">
        <f t="shared" si="306"/>
        <v/>
      </c>
      <c r="H9816" s="52">
        <f t="shared" si="307"/>
        <v>-0.18458362009635237</v>
      </c>
    </row>
    <row r="9817" spans="1:8">
      <c r="A9817" s="48" t="str">
        <f>('ANNEXURE B &amp; C'!BJ$3)</f>
        <v>450103</v>
      </c>
      <c r="B9817" s="2">
        <v>1030002</v>
      </c>
      <c r="C9817" s="2" t="s">
        <v>18</v>
      </c>
      <c r="D9817" s="20">
        <v>75744</v>
      </c>
      <c r="E9817" s="20">
        <v>25063.599999999999</v>
      </c>
      <c r="F9817" s="38">
        <f>('ANNEXURE B &amp; C'!BJ$26)</f>
        <v>49948</v>
      </c>
      <c r="G9817" s="9" t="str">
        <f t="shared" si="306"/>
        <v/>
      </c>
      <c r="H9817" s="52">
        <f t="shared" si="307"/>
        <v>-0.34056822982678497</v>
      </c>
    </row>
    <row r="9818" spans="1:8">
      <c r="A9818" s="48" t="str">
        <f>('ANNEXURE B &amp; C'!BJ$3)</f>
        <v>450103</v>
      </c>
      <c r="B9818" s="2">
        <v>1030003</v>
      </c>
      <c r="C9818" s="2" t="s">
        <v>19</v>
      </c>
      <c r="D9818" s="20">
        <v>226016</v>
      </c>
      <c r="E9818" s="20">
        <v>92596.1</v>
      </c>
      <c r="F9818" s="38">
        <f>('ANNEXURE B &amp; C'!BJ$27)</f>
        <v>181693</v>
      </c>
      <c r="G9818" s="9" t="str">
        <f t="shared" si="306"/>
        <v/>
      </c>
      <c r="H9818" s="52">
        <f t="shared" si="307"/>
        <v>-0.1961055854452782</v>
      </c>
    </row>
    <row r="9819" spans="1:8">
      <c r="A9819" s="48" t="str">
        <f>('ANNEXURE B &amp; C'!BJ$3)</f>
        <v>450103</v>
      </c>
      <c r="B9819" s="2">
        <v>1030004</v>
      </c>
      <c r="C9819" s="2" t="s">
        <v>20</v>
      </c>
      <c r="D9819" s="20">
        <v>0</v>
      </c>
      <c r="E9819" s="20">
        <v>0</v>
      </c>
      <c r="F9819" s="38">
        <f>('ANNEXURE B &amp; C'!BJ$28)</f>
        <v>0</v>
      </c>
      <c r="G9819" s="9" t="str">
        <f t="shared" si="306"/>
        <v/>
      </c>
      <c r="H9819" s="52" t="str">
        <f t="shared" si="307"/>
        <v/>
      </c>
    </row>
    <row r="9820" spans="1:8">
      <c r="A9820" s="48" t="str">
        <f>('ANNEXURE B &amp; C'!BJ$3)</f>
        <v>450103</v>
      </c>
      <c r="B9820" s="3">
        <v>1039990</v>
      </c>
      <c r="C9820" s="3" t="s">
        <v>21</v>
      </c>
      <c r="D9820" s="39">
        <v>323555</v>
      </c>
      <c r="E9820" s="39">
        <v>126704.26000000001</v>
      </c>
      <c r="F9820" s="39">
        <f>SUM(F9816:F9819)</f>
        <v>249413</v>
      </c>
      <c r="G9820" s="9" t="str">
        <f t="shared" si="306"/>
        <v/>
      </c>
      <c r="H9820" s="52">
        <f t="shared" si="307"/>
        <v>-0.22914805828993526</v>
      </c>
    </row>
    <row r="9821" spans="1:8">
      <c r="B9821" s="1"/>
      <c r="C9821" s="1"/>
      <c r="D9821" s="31"/>
      <c r="E9821" s="31"/>
      <c r="F9821" s="31"/>
      <c r="G9821" s="9" t="str">
        <f t="shared" si="306"/>
        <v/>
      </c>
      <c r="H9821" s="52" t="str">
        <f t="shared" si="307"/>
        <v/>
      </c>
    </row>
    <row r="9822" spans="1:8">
      <c r="A9822" s="48" t="str">
        <f>('ANNEXURE B &amp; C'!BJ$3)</f>
        <v>450103</v>
      </c>
      <c r="B9822" s="1">
        <v>1040000</v>
      </c>
      <c r="C9822" s="1" t="s">
        <v>22</v>
      </c>
      <c r="D9822" s="31"/>
      <c r="E9822" s="31"/>
      <c r="F9822" s="31"/>
      <c r="G9822" s="9" t="str">
        <f t="shared" si="306"/>
        <v/>
      </c>
      <c r="H9822" s="52" t="str">
        <f t="shared" si="307"/>
        <v/>
      </c>
    </row>
    <row r="9823" spans="1:8">
      <c r="A9823" s="48" t="str">
        <f>('ANNEXURE B &amp; C'!BJ$3)</f>
        <v>450103</v>
      </c>
      <c r="B9823" s="2">
        <v>1040001</v>
      </c>
      <c r="C9823" s="2" t="s">
        <v>23</v>
      </c>
      <c r="D9823" s="20">
        <v>0</v>
      </c>
      <c r="E9823" s="20">
        <v>0</v>
      </c>
      <c r="F9823" s="38">
        <f>('ANNEXURE B &amp; C'!BJ$32)</f>
        <v>0</v>
      </c>
      <c r="G9823" s="9" t="str">
        <f t="shared" si="306"/>
        <v/>
      </c>
      <c r="H9823" s="52" t="str">
        <f t="shared" si="307"/>
        <v/>
      </c>
    </row>
    <row r="9824" spans="1:8">
      <c r="A9824" s="48" t="str">
        <f>('ANNEXURE B &amp; C'!BJ$3)</f>
        <v>450103</v>
      </c>
      <c r="B9824" s="2">
        <v>1040002</v>
      </c>
      <c r="C9824" s="2" t="s">
        <v>24</v>
      </c>
      <c r="D9824" s="20">
        <v>0</v>
      </c>
      <c r="E9824" s="20">
        <v>0</v>
      </c>
      <c r="F9824" s="38">
        <f>('ANNEXURE B &amp; C'!BJ$33)</f>
        <v>0</v>
      </c>
      <c r="G9824" s="9" t="str">
        <f t="shared" si="306"/>
        <v/>
      </c>
      <c r="H9824" s="52" t="str">
        <f t="shared" si="307"/>
        <v/>
      </c>
    </row>
    <row r="9825" spans="1:8">
      <c r="A9825" s="48" t="str">
        <f>('ANNEXURE B &amp; C'!BJ$3)</f>
        <v>450103</v>
      </c>
      <c r="B9825" s="2">
        <v>1040003</v>
      </c>
      <c r="C9825" s="2" t="s">
        <v>25</v>
      </c>
      <c r="D9825" s="20">
        <v>0</v>
      </c>
      <c r="E9825" s="20">
        <v>0</v>
      </c>
      <c r="F9825" s="38">
        <f>('ANNEXURE B &amp; C'!BJ$34)</f>
        <v>0</v>
      </c>
      <c r="G9825" s="9" t="str">
        <f t="shared" si="306"/>
        <v/>
      </c>
      <c r="H9825" s="52" t="str">
        <f t="shared" si="307"/>
        <v/>
      </c>
    </row>
    <row r="9826" spans="1:8">
      <c r="A9826" s="48" t="str">
        <f>('ANNEXURE B &amp; C'!BJ$3)</f>
        <v>450103</v>
      </c>
      <c r="B9826" s="2">
        <v>1040004</v>
      </c>
      <c r="C9826" s="2" t="s">
        <v>26</v>
      </c>
      <c r="D9826" s="20">
        <v>0</v>
      </c>
      <c r="E9826" s="20">
        <v>0</v>
      </c>
      <c r="F9826" s="38">
        <f>('ANNEXURE B &amp; C'!BJ$35)</f>
        <v>0</v>
      </c>
      <c r="G9826" s="9" t="str">
        <f t="shared" si="306"/>
        <v/>
      </c>
      <c r="H9826" s="52" t="str">
        <f t="shared" si="307"/>
        <v/>
      </c>
    </row>
    <row r="9827" spans="1:8">
      <c r="A9827" s="48" t="str">
        <f>('ANNEXURE B &amp; C'!BJ$3)</f>
        <v>450103</v>
      </c>
      <c r="B9827" s="2">
        <v>1040005</v>
      </c>
      <c r="C9827" s="2" t="s">
        <v>27</v>
      </c>
      <c r="D9827" s="20">
        <v>0</v>
      </c>
      <c r="E9827" s="20">
        <v>0</v>
      </c>
      <c r="F9827" s="38">
        <f>('ANNEXURE B &amp; C'!BJ$36)</f>
        <v>0</v>
      </c>
      <c r="G9827" s="9" t="str">
        <f t="shared" si="306"/>
        <v/>
      </c>
      <c r="H9827" s="52" t="str">
        <f t="shared" si="307"/>
        <v/>
      </c>
    </row>
    <row r="9828" spans="1:8">
      <c r="A9828" s="48" t="str">
        <f>('ANNEXURE B &amp; C'!BJ$3)</f>
        <v>450103</v>
      </c>
      <c r="B9828" s="2">
        <v>1040006</v>
      </c>
      <c r="C9828" s="2" t="s">
        <v>28</v>
      </c>
      <c r="D9828" s="20">
        <v>0</v>
      </c>
      <c r="E9828" s="20">
        <v>0</v>
      </c>
      <c r="F9828" s="38">
        <f>('ANNEXURE B &amp; C'!BJ$37)</f>
        <v>0</v>
      </c>
      <c r="G9828" s="9" t="str">
        <f t="shared" si="306"/>
        <v/>
      </c>
      <c r="H9828" s="52" t="str">
        <f t="shared" si="307"/>
        <v/>
      </c>
    </row>
    <row r="9829" spans="1:8">
      <c r="A9829" s="48" t="str">
        <f>('ANNEXURE B &amp; C'!BJ$3)</f>
        <v>450103</v>
      </c>
      <c r="B9829" s="2">
        <v>1040007</v>
      </c>
      <c r="C9829" s="2" t="s">
        <v>29</v>
      </c>
      <c r="D9829" s="20">
        <v>0</v>
      </c>
      <c r="E9829" s="20">
        <v>0</v>
      </c>
      <c r="F9829" s="38">
        <f>('ANNEXURE B &amp; C'!BJ$38)</f>
        <v>0</v>
      </c>
      <c r="G9829" s="9" t="str">
        <f t="shared" si="306"/>
        <v/>
      </c>
      <c r="H9829" s="52" t="str">
        <f t="shared" si="307"/>
        <v/>
      </c>
    </row>
    <row r="9830" spans="1:8">
      <c r="A9830" s="48" t="str">
        <f>('ANNEXURE B &amp; C'!BJ$3)</f>
        <v>450103</v>
      </c>
      <c r="B9830" s="2">
        <v>1040008</v>
      </c>
      <c r="C9830" s="2" t="s">
        <v>30</v>
      </c>
      <c r="D9830" s="20">
        <v>0</v>
      </c>
      <c r="E9830" s="20">
        <v>0</v>
      </c>
      <c r="F9830" s="38">
        <f>('ANNEXURE B &amp; C'!BJ$39)</f>
        <v>0</v>
      </c>
      <c r="G9830" s="9" t="str">
        <f t="shared" si="306"/>
        <v/>
      </c>
      <c r="H9830" s="52" t="str">
        <f t="shared" si="307"/>
        <v/>
      </c>
    </row>
    <row r="9831" spans="1:8">
      <c r="A9831" s="48" t="str">
        <f>('ANNEXURE B &amp; C'!BJ$3)</f>
        <v>450103</v>
      </c>
      <c r="B9831" s="3">
        <v>1049990</v>
      </c>
      <c r="C9831" s="3" t="s">
        <v>31</v>
      </c>
      <c r="D9831" s="39">
        <v>0</v>
      </c>
      <c r="E9831" s="39">
        <v>0</v>
      </c>
      <c r="F9831" s="39">
        <f>SUM(F9823:F9830)</f>
        <v>0</v>
      </c>
      <c r="G9831" s="9" t="str">
        <f t="shared" si="306"/>
        <v/>
      </c>
      <c r="H9831" s="52" t="str">
        <f t="shared" si="307"/>
        <v/>
      </c>
    </row>
    <row r="9832" spans="1:8">
      <c r="B9832" s="1"/>
      <c r="C9832" s="1"/>
      <c r="D9832" s="31"/>
      <c r="E9832" s="31"/>
      <c r="F9832" s="31"/>
      <c r="G9832" s="9" t="str">
        <f t="shared" si="306"/>
        <v/>
      </c>
      <c r="H9832" s="52" t="str">
        <f t="shared" si="307"/>
        <v/>
      </c>
    </row>
    <row r="9833" spans="1:8" ht="15.75" thickBot="1">
      <c r="A9833" s="48" t="str">
        <f>('ANNEXURE B &amp; C'!BJ$3)</f>
        <v>450103</v>
      </c>
      <c r="B9833" s="4">
        <v>1049995</v>
      </c>
      <c r="C9833" s="4" t="s">
        <v>32</v>
      </c>
      <c r="D9833" s="40">
        <v>1909919</v>
      </c>
      <c r="E9833" s="40">
        <v>1542336.6300000001</v>
      </c>
      <c r="F9833" s="40">
        <f>SUM(F9831+F9820+F9813)</f>
        <v>2350815</v>
      </c>
      <c r="G9833" s="9" t="str">
        <f t="shared" si="306"/>
        <v/>
      </c>
      <c r="H9833" s="52">
        <f t="shared" si="307"/>
        <v>0.23084539187263964</v>
      </c>
    </row>
    <row r="9834" spans="1:8" ht="15.75" thickTop="1">
      <c r="B9834" s="1"/>
      <c r="C9834" s="1"/>
      <c r="D9834" s="31"/>
      <c r="E9834" s="31"/>
      <c r="F9834" s="31"/>
      <c r="G9834" s="9" t="str">
        <f t="shared" si="306"/>
        <v/>
      </c>
      <c r="H9834" s="52" t="str">
        <f t="shared" si="307"/>
        <v/>
      </c>
    </row>
    <row r="9835" spans="1:8">
      <c r="A9835" s="48" t="str">
        <f>('ANNEXURE B &amp; C'!BJ$3)</f>
        <v>450103</v>
      </c>
      <c r="B9835" s="1">
        <v>1050000</v>
      </c>
      <c r="C9835" s="1" t="s">
        <v>33</v>
      </c>
      <c r="D9835" s="31"/>
      <c r="E9835" s="31"/>
      <c r="F9835" s="31"/>
      <c r="G9835" s="9" t="str">
        <f t="shared" si="306"/>
        <v/>
      </c>
      <c r="H9835" s="52" t="str">
        <f t="shared" si="307"/>
        <v/>
      </c>
    </row>
    <row r="9836" spans="1:8">
      <c r="B9836" s="1"/>
      <c r="C9836" s="1"/>
      <c r="D9836" s="31"/>
      <c r="E9836" s="31"/>
      <c r="F9836" s="31"/>
      <c r="G9836" s="9" t="str">
        <f t="shared" si="306"/>
        <v/>
      </c>
      <c r="H9836" s="52" t="str">
        <f t="shared" si="307"/>
        <v/>
      </c>
    </row>
    <row r="9837" spans="1:8">
      <c r="A9837" s="48" t="str">
        <f>('ANNEXURE B &amp; C'!BJ$3)</f>
        <v>450103</v>
      </c>
      <c r="B9837" s="1">
        <v>1060000</v>
      </c>
      <c r="C9837" s="1" t="s">
        <v>34</v>
      </c>
      <c r="D9837" s="31"/>
      <c r="E9837" s="31"/>
      <c r="F9837" s="31"/>
      <c r="G9837" s="9" t="str">
        <f t="shared" si="306"/>
        <v/>
      </c>
      <c r="H9837" s="52" t="str">
        <f t="shared" si="307"/>
        <v/>
      </c>
    </row>
    <row r="9838" spans="1:8">
      <c r="A9838" s="48" t="str">
        <f>('ANNEXURE B &amp; C'!BJ$3)</f>
        <v>450103</v>
      </c>
      <c r="B9838" s="2">
        <v>1060001</v>
      </c>
      <c r="C9838" s="2" t="s">
        <v>35</v>
      </c>
      <c r="D9838" s="20">
        <v>0</v>
      </c>
      <c r="E9838" s="20">
        <v>0</v>
      </c>
      <c r="F9838" s="38">
        <f>('ANNEXURE B &amp; C'!BJ$47)</f>
        <v>0</v>
      </c>
      <c r="G9838" s="9" t="str">
        <f t="shared" si="306"/>
        <v/>
      </c>
      <c r="H9838" s="52" t="str">
        <f t="shared" si="307"/>
        <v/>
      </c>
    </row>
    <row r="9839" spans="1:8">
      <c r="A9839" s="48" t="str">
        <f>('ANNEXURE B &amp; C'!BJ$3)</f>
        <v>450103</v>
      </c>
      <c r="B9839" s="2">
        <v>1060003</v>
      </c>
      <c r="C9839" s="2" t="s">
        <v>36</v>
      </c>
      <c r="D9839" s="20">
        <v>0</v>
      </c>
      <c r="E9839" s="20">
        <v>0</v>
      </c>
      <c r="F9839" s="38">
        <f>('ANNEXURE B &amp; C'!BJ$48)</f>
        <v>0</v>
      </c>
      <c r="G9839" s="9" t="str">
        <f t="shared" si="306"/>
        <v/>
      </c>
      <c r="H9839" s="52" t="str">
        <f t="shared" si="307"/>
        <v/>
      </c>
    </row>
    <row r="9840" spans="1:8">
      <c r="A9840" s="48" t="str">
        <f>('ANNEXURE B &amp; C'!BJ$3)</f>
        <v>450103</v>
      </c>
      <c r="B9840" s="2">
        <v>1060090</v>
      </c>
      <c r="C9840" s="2" t="s">
        <v>37</v>
      </c>
      <c r="D9840" s="20">
        <v>0</v>
      </c>
      <c r="E9840" s="20">
        <v>0</v>
      </c>
      <c r="F9840" s="38">
        <f>('ANNEXURE B &amp; C'!BJ$49)</f>
        <v>0</v>
      </c>
      <c r="G9840" s="9" t="str">
        <f t="shared" si="306"/>
        <v/>
      </c>
      <c r="H9840" s="52" t="str">
        <f t="shared" si="307"/>
        <v/>
      </c>
    </row>
    <row r="9841" spans="1:8">
      <c r="A9841" s="48" t="str">
        <f>('ANNEXURE B &amp; C'!BJ$3)</f>
        <v>450103</v>
      </c>
      <c r="B9841" s="2">
        <v>1060100</v>
      </c>
      <c r="C9841" s="2" t="s">
        <v>38</v>
      </c>
      <c r="D9841" s="20">
        <v>0</v>
      </c>
      <c r="E9841" s="20">
        <v>0</v>
      </c>
      <c r="F9841" s="38">
        <f>('ANNEXURE B &amp; C'!BJ$50)</f>
        <v>0</v>
      </c>
      <c r="G9841" s="9" t="str">
        <f t="shared" si="306"/>
        <v/>
      </c>
      <c r="H9841" s="52" t="str">
        <f t="shared" si="307"/>
        <v/>
      </c>
    </row>
    <row r="9842" spans="1:8">
      <c r="A9842" s="48" t="str">
        <f>('ANNEXURE B &amp; C'!BJ$3)</f>
        <v>450103</v>
      </c>
      <c r="B9842" s="2">
        <v>1060200</v>
      </c>
      <c r="C9842" s="2" t="s">
        <v>39</v>
      </c>
      <c r="D9842" s="20">
        <v>0</v>
      </c>
      <c r="E9842" s="20">
        <v>0</v>
      </c>
      <c r="F9842" s="38">
        <f>('ANNEXURE B &amp; C'!BJ$51)</f>
        <v>0</v>
      </c>
      <c r="G9842" s="9" t="str">
        <f t="shared" si="306"/>
        <v/>
      </c>
      <c r="H9842" s="52" t="str">
        <f t="shared" si="307"/>
        <v/>
      </c>
    </row>
    <row r="9843" spans="1:8">
      <c r="A9843" s="48" t="str">
        <f>('ANNEXURE B &amp; C'!BJ$3)</f>
        <v>450103</v>
      </c>
      <c r="B9843" s="2">
        <v>1060201</v>
      </c>
      <c r="C9843" s="2" t="s">
        <v>40</v>
      </c>
      <c r="D9843" s="20">
        <v>0</v>
      </c>
      <c r="E9843" s="20">
        <v>0</v>
      </c>
      <c r="F9843" s="38">
        <f>('ANNEXURE B &amp; C'!BJ$52)</f>
        <v>0</v>
      </c>
      <c r="G9843" s="9" t="str">
        <f t="shared" si="306"/>
        <v/>
      </c>
      <c r="H9843" s="52" t="str">
        <f t="shared" si="307"/>
        <v/>
      </c>
    </row>
    <row r="9844" spans="1:8">
      <c r="A9844" s="48" t="str">
        <f>('ANNEXURE B &amp; C'!BJ$3)</f>
        <v>450103</v>
      </c>
      <c r="B9844" s="2">
        <v>1060204</v>
      </c>
      <c r="C9844" s="2" t="s">
        <v>41</v>
      </c>
      <c r="D9844" s="20">
        <v>0</v>
      </c>
      <c r="E9844" s="20">
        <v>0</v>
      </c>
      <c r="F9844" s="38">
        <f>('ANNEXURE B &amp; C'!BJ$53)</f>
        <v>0</v>
      </c>
      <c r="G9844" s="9" t="str">
        <f t="shared" si="306"/>
        <v/>
      </c>
      <c r="H9844" s="52" t="str">
        <f t="shared" si="307"/>
        <v/>
      </c>
    </row>
    <row r="9845" spans="1:8">
      <c r="A9845" s="48" t="str">
        <f>('ANNEXURE B &amp; C'!BJ$3)</f>
        <v>450103</v>
      </c>
      <c r="B9845" s="2">
        <v>1060205</v>
      </c>
      <c r="C9845" s="2" t="s">
        <v>42</v>
      </c>
      <c r="D9845" s="20">
        <v>0</v>
      </c>
      <c r="E9845" s="20">
        <v>0</v>
      </c>
      <c r="F9845" s="38">
        <f>('ANNEXURE B &amp; C'!BJ$54)</f>
        <v>0</v>
      </c>
      <c r="G9845" s="9" t="str">
        <f t="shared" si="306"/>
        <v/>
      </c>
      <c r="H9845" s="52" t="str">
        <f t="shared" si="307"/>
        <v/>
      </c>
    </row>
    <row r="9846" spans="1:8">
      <c r="A9846" s="48" t="str">
        <f>('ANNEXURE B &amp; C'!BJ$3)</f>
        <v>450103</v>
      </c>
      <c r="B9846" s="2">
        <v>1060207</v>
      </c>
      <c r="C9846" s="2" t="s">
        <v>43</v>
      </c>
      <c r="D9846" s="20">
        <v>0</v>
      </c>
      <c r="E9846" s="20">
        <v>0</v>
      </c>
      <c r="F9846" s="38">
        <f>('ANNEXURE B &amp; C'!BJ$55)</f>
        <v>0</v>
      </c>
      <c r="G9846" s="9" t="str">
        <f t="shared" si="306"/>
        <v/>
      </c>
      <c r="H9846" s="52" t="str">
        <f t="shared" si="307"/>
        <v/>
      </c>
    </row>
    <row r="9847" spans="1:8">
      <c r="A9847" s="48" t="str">
        <f>('ANNEXURE B &amp; C'!BJ$3)</f>
        <v>450103</v>
      </c>
      <c r="B9847" s="2">
        <v>1060208</v>
      </c>
      <c r="C9847" s="2" t="s">
        <v>44</v>
      </c>
      <c r="D9847" s="20">
        <v>60000</v>
      </c>
      <c r="E9847" s="20">
        <v>14926.8</v>
      </c>
      <c r="F9847" s="38">
        <f>('ANNEXURE B &amp; C'!BJ$56)</f>
        <v>21327</v>
      </c>
      <c r="G9847" s="9" t="str">
        <f t="shared" si="306"/>
        <v/>
      </c>
      <c r="H9847" s="52">
        <f t="shared" si="307"/>
        <v>-0.64454999999999996</v>
      </c>
    </row>
    <row r="9848" spans="1:8">
      <c r="A9848" s="48" t="str">
        <f>('ANNEXURE B &amp; C'!BJ$3)</f>
        <v>450103</v>
      </c>
      <c r="B9848" s="2">
        <v>1060209</v>
      </c>
      <c r="C9848" s="2" t="s">
        <v>45</v>
      </c>
      <c r="D9848" s="20">
        <v>250000</v>
      </c>
      <c r="E9848" s="20">
        <v>105000</v>
      </c>
      <c r="F9848" s="38">
        <f>('ANNEXURE B &amp; C'!BJ$57)</f>
        <v>450000</v>
      </c>
      <c r="G9848" s="9" t="str">
        <f t="shared" si="306"/>
        <v/>
      </c>
      <c r="H9848" s="52">
        <f t="shared" si="307"/>
        <v>0.8</v>
      </c>
    </row>
    <row r="9849" spans="1:8">
      <c r="A9849" s="48" t="str">
        <f>('ANNEXURE B &amp; C'!BJ$3)</f>
        <v>450103</v>
      </c>
      <c r="B9849" s="2">
        <v>1060210</v>
      </c>
      <c r="C9849" s="2" t="s">
        <v>46</v>
      </c>
      <c r="D9849" s="20">
        <v>80000</v>
      </c>
      <c r="E9849" s="20">
        <v>17375.54</v>
      </c>
      <c r="F9849" s="38">
        <f>('ANNEXURE B &amp; C'!BJ$58)</f>
        <v>80000</v>
      </c>
      <c r="G9849" s="9" t="str">
        <f t="shared" si="306"/>
        <v/>
      </c>
      <c r="H9849" s="52">
        <f t="shared" si="307"/>
        <v>0</v>
      </c>
    </row>
    <row r="9850" spans="1:8">
      <c r="A9850" s="48" t="str">
        <f>('ANNEXURE B &amp; C'!BJ$3)</f>
        <v>450103</v>
      </c>
      <c r="B9850" s="2">
        <v>1060303</v>
      </c>
      <c r="C9850" s="2" t="s">
        <v>47</v>
      </c>
      <c r="D9850" s="20">
        <v>0</v>
      </c>
      <c r="E9850" s="20">
        <v>0</v>
      </c>
      <c r="F9850" s="38">
        <f>('ANNEXURE B &amp; C'!BJ$59)</f>
        <v>0</v>
      </c>
      <c r="G9850" s="9" t="str">
        <f t="shared" si="306"/>
        <v/>
      </c>
      <c r="H9850" s="52" t="str">
        <f t="shared" si="307"/>
        <v/>
      </c>
    </row>
    <row r="9851" spans="1:8">
      <c r="A9851" s="48" t="str">
        <f>('ANNEXURE B &amp; C'!BJ$3)</f>
        <v>450103</v>
      </c>
      <c r="B9851" s="2">
        <v>1060304</v>
      </c>
      <c r="C9851" s="2" t="s">
        <v>48</v>
      </c>
      <c r="D9851" s="20">
        <v>0</v>
      </c>
      <c r="E9851" s="20">
        <v>0</v>
      </c>
      <c r="F9851" s="38">
        <f>('ANNEXURE B &amp; C'!BJ$60)</f>
        <v>0</v>
      </c>
      <c r="G9851" s="9" t="str">
        <f t="shared" si="306"/>
        <v/>
      </c>
      <c r="H9851" s="52" t="str">
        <f t="shared" si="307"/>
        <v/>
      </c>
    </row>
    <row r="9852" spans="1:8">
      <c r="A9852" s="48" t="str">
        <f>('ANNEXURE B &amp; C'!BJ$3)</f>
        <v>450103</v>
      </c>
      <c r="B9852" s="2">
        <v>1060305</v>
      </c>
      <c r="C9852" s="2" t="s">
        <v>49</v>
      </c>
      <c r="D9852" s="20">
        <v>0</v>
      </c>
      <c r="E9852" s="20">
        <v>0</v>
      </c>
      <c r="F9852" s="38">
        <f>('ANNEXURE B &amp; C'!BJ$61)</f>
        <v>0</v>
      </c>
      <c r="G9852" s="9" t="str">
        <f t="shared" si="306"/>
        <v/>
      </c>
      <c r="H9852" s="52" t="str">
        <f t="shared" si="307"/>
        <v/>
      </c>
    </row>
    <row r="9853" spans="1:8">
      <c r="A9853" s="48" t="str">
        <f>('ANNEXURE B &amp; C'!BJ$3)</f>
        <v>450103</v>
      </c>
      <c r="B9853" s="2">
        <v>1060400</v>
      </c>
      <c r="C9853" s="2" t="s">
        <v>50</v>
      </c>
      <c r="D9853" s="20">
        <v>0</v>
      </c>
      <c r="E9853" s="20">
        <v>0</v>
      </c>
      <c r="F9853" s="38">
        <f>('ANNEXURE B &amp; C'!BJ$62)</f>
        <v>0</v>
      </c>
      <c r="G9853" s="9" t="str">
        <f t="shared" si="306"/>
        <v/>
      </c>
      <c r="H9853" s="52" t="str">
        <f t="shared" si="307"/>
        <v/>
      </c>
    </row>
    <row r="9854" spans="1:8">
      <c r="A9854" s="48" t="str">
        <f>('ANNEXURE B &amp; C'!BJ$3)</f>
        <v>450103</v>
      </c>
      <c r="B9854" s="2">
        <v>1060401</v>
      </c>
      <c r="C9854" s="2" t="s">
        <v>51</v>
      </c>
      <c r="D9854" s="20">
        <v>0</v>
      </c>
      <c r="E9854" s="20">
        <v>0</v>
      </c>
      <c r="F9854" s="38">
        <f>('ANNEXURE B &amp; C'!BJ$63)</f>
        <v>0</v>
      </c>
      <c r="G9854" s="9" t="str">
        <f t="shared" si="306"/>
        <v/>
      </c>
      <c r="H9854" s="52" t="str">
        <f t="shared" si="307"/>
        <v/>
      </c>
    </row>
    <row r="9855" spans="1:8">
      <c r="A9855" s="48" t="str">
        <f>('ANNEXURE B &amp; C'!BJ$3)</f>
        <v>450103</v>
      </c>
      <c r="B9855" s="2">
        <v>1060402</v>
      </c>
      <c r="C9855" s="2" t="s">
        <v>52</v>
      </c>
      <c r="D9855" s="20">
        <v>0</v>
      </c>
      <c r="E9855" s="20">
        <v>0</v>
      </c>
      <c r="F9855" s="38">
        <f>('ANNEXURE B &amp; C'!BJ$64)</f>
        <v>0</v>
      </c>
      <c r="G9855" s="9" t="str">
        <f t="shared" si="306"/>
        <v/>
      </c>
      <c r="H9855" s="52" t="str">
        <f t="shared" si="307"/>
        <v/>
      </c>
    </row>
    <row r="9856" spans="1:8">
      <c r="A9856" s="48" t="str">
        <f>('ANNEXURE B &amp; C'!BJ$3)</f>
        <v>450103</v>
      </c>
      <c r="B9856" s="2">
        <v>1060403</v>
      </c>
      <c r="C9856" s="2" t="s">
        <v>53</v>
      </c>
      <c r="D9856" s="20">
        <v>0</v>
      </c>
      <c r="E9856" s="20">
        <v>0</v>
      </c>
      <c r="F9856" s="38">
        <f>('ANNEXURE B &amp; C'!BJ$65)</f>
        <v>0</v>
      </c>
      <c r="G9856" s="9" t="str">
        <f t="shared" si="306"/>
        <v/>
      </c>
      <c r="H9856" s="52" t="str">
        <f t="shared" si="307"/>
        <v/>
      </c>
    </row>
    <row r="9857" spans="1:8">
      <c r="A9857" s="48" t="str">
        <f>('ANNEXURE B &amp; C'!BJ$3)</f>
        <v>450103</v>
      </c>
      <c r="B9857" s="2">
        <v>1060404</v>
      </c>
      <c r="C9857" s="2" t="s">
        <v>54</v>
      </c>
      <c r="D9857" s="20">
        <v>0</v>
      </c>
      <c r="E9857" s="20">
        <v>0</v>
      </c>
      <c r="F9857" s="38">
        <f>('ANNEXURE B &amp; C'!BJ$66)</f>
        <v>0</v>
      </c>
      <c r="G9857" s="9" t="str">
        <f t="shared" si="306"/>
        <v/>
      </c>
      <c r="H9857" s="52" t="str">
        <f t="shared" si="307"/>
        <v/>
      </c>
    </row>
    <row r="9858" spans="1:8">
      <c r="A9858" s="48" t="str">
        <f>('ANNEXURE B &amp; C'!BJ$3)</f>
        <v>450103</v>
      </c>
      <c r="B9858" s="2">
        <v>1060405</v>
      </c>
      <c r="C9858" s="2" t="s">
        <v>55</v>
      </c>
      <c r="D9858" s="20">
        <v>0</v>
      </c>
      <c r="E9858" s="20">
        <v>0</v>
      </c>
      <c r="F9858" s="38">
        <f>('ANNEXURE B &amp; C'!BJ$67)</f>
        <v>0</v>
      </c>
      <c r="G9858" s="9" t="str">
        <f t="shared" si="306"/>
        <v/>
      </c>
      <c r="H9858" s="52" t="str">
        <f t="shared" si="307"/>
        <v/>
      </c>
    </row>
    <row r="9859" spans="1:8">
      <c r="A9859" s="48" t="str">
        <f>('ANNEXURE B &amp; C'!BJ$3)</f>
        <v>450103</v>
      </c>
      <c r="B9859" s="2">
        <v>1060601</v>
      </c>
      <c r="C9859" s="2" t="s">
        <v>56</v>
      </c>
      <c r="D9859" s="20">
        <v>0</v>
      </c>
      <c r="E9859" s="20">
        <v>0</v>
      </c>
      <c r="F9859" s="38">
        <f>('ANNEXURE B &amp; C'!BJ$68)</f>
        <v>0</v>
      </c>
      <c r="G9859" s="9" t="str">
        <f t="shared" si="306"/>
        <v/>
      </c>
      <c r="H9859" s="52" t="str">
        <f t="shared" si="307"/>
        <v/>
      </c>
    </row>
    <row r="9860" spans="1:8">
      <c r="A9860" s="48" t="str">
        <f>('ANNEXURE B &amp; C'!BJ$3)</f>
        <v>450103</v>
      </c>
      <c r="B9860" s="2">
        <v>1060701</v>
      </c>
      <c r="C9860" s="2" t="s">
        <v>57</v>
      </c>
      <c r="D9860" s="20">
        <v>0</v>
      </c>
      <c r="E9860" s="20">
        <v>0</v>
      </c>
      <c r="F9860" s="38">
        <f>('ANNEXURE B &amp; C'!BJ$69)</f>
        <v>0</v>
      </c>
      <c r="G9860" s="9" t="str">
        <f t="shared" si="306"/>
        <v/>
      </c>
      <c r="H9860" s="52" t="str">
        <f t="shared" si="307"/>
        <v/>
      </c>
    </row>
    <row r="9861" spans="1:8">
      <c r="A9861" s="48" t="str">
        <f>('ANNEXURE B &amp; C'!BJ$3)</f>
        <v>450103</v>
      </c>
      <c r="B9861" s="2">
        <v>1060702</v>
      </c>
      <c r="C9861" s="2" t="s">
        <v>58</v>
      </c>
      <c r="D9861" s="20">
        <v>0</v>
      </c>
      <c r="E9861" s="20">
        <v>0</v>
      </c>
      <c r="F9861" s="38">
        <f>('ANNEXURE B &amp; C'!BJ$70)</f>
        <v>0</v>
      </c>
      <c r="G9861" s="9" t="str">
        <f t="shared" si="306"/>
        <v/>
      </c>
      <c r="H9861" s="52" t="str">
        <f t="shared" si="307"/>
        <v/>
      </c>
    </row>
    <row r="9862" spans="1:8">
      <c r="A9862" s="48" t="str">
        <f>('ANNEXURE B &amp; C'!BJ$3)</f>
        <v>450103</v>
      </c>
      <c r="B9862" s="2">
        <v>1061101</v>
      </c>
      <c r="C9862" s="2" t="s">
        <v>59</v>
      </c>
      <c r="D9862" s="20">
        <v>0</v>
      </c>
      <c r="E9862" s="20">
        <v>0</v>
      </c>
      <c r="F9862" s="38">
        <f>('ANNEXURE B &amp; C'!BJ$71)</f>
        <v>0</v>
      </c>
      <c r="G9862" s="9" t="str">
        <f t="shared" si="306"/>
        <v/>
      </c>
      <c r="H9862" s="52" t="str">
        <f t="shared" si="307"/>
        <v/>
      </c>
    </row>
    <row r="9863" spans="1:8">
      <c r="A9863" s="48" t="str">
        <f>('ANNEXURE B &amp; C'!BJ$3)</f>
        <v>450103</v>
      </c>
      <c r="B9863" s="2">
        <v>1061102</v>
      </c>
      <c r="C9863" s="2" t="s">
        <v>60</v>
      </c>
      <c r="D9863" s="20">
        <v>0</v>
      </c>
      <c r="E9863" s="20">
        <v>0</v>
      </c>
      <c r="F9863" s="38">
        <f>('ANNEXURE B &amp; C'!BJ$72)</f>
        <v>0</v>
      </c>
      <c r="G9863" s="9" t="str">
        <f t="shared" si="306"/>
        <v/>
      </c>
      <c r="H9863" s="52" t="str">
        <f t="shared" si="307"/>
        <v/>
      </c>
    </row>
    <row r="9864" spans="1:8">
      <c r="A9864" s="48" t="str">
        <f>('ANNEXURE B &amp; C'!BJ$3)</f>
        <v>450103</v>
      </c>
      <c r="B9864" s="2">
        <v>1061104</v>
      </c>
      <c r="C9864" s="2" t="s">
        <v>61</v>
      </c>
      <c r="D9864" s="20">
        <v>0</v>
      </c>
      <c r="E9864" s="20">
        <v>0</v>
      </c>
      <c r="F9864" s="38">
        <f>('ANNEXURE B &amp; C'!BJ$73)</f>
        <v>0</v>
      </c>
      <c r="G9864" s="9" t="str">
        <f t="shared" si="306"/>
        <v/>
      </c>
      <c r="H9864" s="52" t="str">
        <f t="shared" si="307"/>
        <v/>
      </c>
    </row>
    <row r="9865" spans="1:8">
      <c r="A9865" s="48" t="str">
        <f>('ANNEXURE B &amp; C'!BJ$3)</f>
        <v>450103</v>
      </c>
      <c r="B9865" s="2">
        <v>1061106</v>
      </c>
      <c r="C9865" s="2" t="s">
        <v>62</v>
      </c>
      <c r="D9865" s="20">
        <v>0</v>
      </c>
      <c r="E9865" s="20">
        <v>0</v>
      </c>
      <c r="F9865" s="38">
        <f>('ANNEXURE B &amp; C'!BJ$74)</f>
        <v>0</v>
      </c>
      <c r="G9865" s="9" t="str">
        <f t="shared" si="306"/>
        <v/>
      </c>
      <c r="H9865" s="52" t="str">
        <f t="shared" si="307"/>
        <v/>
      </c>
    </row>
    <row r="9866" spans="1:8">
      <c r="A9866" s="48" t="str">
        <f>('ANNEXURE B &amp; C'!BJ$3)</f>
        <v>450103</v>
      </c>
      <c r="B9866" s="2">
        <v>1061201</v>
      </c>
      <c r="C9866" s="2" t="s">
        <v>63</v>
      </c>
      <c r="D9866" s="20">
        <v>0</v>
      </c>
      <c r="E9866" s="20">
        <v>0</v>
      </c>
      <c r="F9866" s="38">
        <f>('ANNEXURE B &amp; C'!BJ$75)</f>
        <v>0</v>
      </c>
      <c r="G9866" s="9" t="str">
        <f t="shared" ref="G9866:G9929" si="308">IF(E9866&lt;0.01,"",IF(E9866&gt;F9866,"BUDGET ERROR - INSUFICIENT",""))</f>
        <v/>
      </c>
      <c r="H9866" s="52" t="str">
        <f t="shared" ref="H9866:H9929" si="309">IF(F9866&lt;0.1,"",IF(D9866=0,"NO ORIGINAL BUDGET",(F9866-D9866)/D9866))</f>
        <v/>
      </c>
    </row>
    <row r="9867" spans="1:8">
      <c r="A9867" s="48" t="str">
        <f>('ANNEXURE B &amp; C'!BJ$3)</f>
        <v>450103</v>
      </c>
      <c r="B9867" s="2">
        <v>1061203</v>
      </c>
      <c r="C9867" s="2" t="s">
        <v>64</v>
      </c>
      <c r="D9867" s="20">
        <v>0</v>
      </c>
      <c r="E9867" s="20">
        <v>0</v>
      </c>
      <c r="F9867" s="38">
        <f>('ANNEXURE B &amp; C'!BJ$76)</f>
        <v>0</v>
      </c>
      <c r="G9867" s="9" t="str">
        <f t="shared" si="308"/>
        <v/>
      </c>
      <c r="H9867" s="52" t="str">
        <f t="shared" si="309"/>
        <v/>
      </c>
    </row>
    <row r="9868" spans="1:8">
      <c r="A9868" s="48" t="str">
        <f>('ANNEXURE B &amp; C'!BJ$3)</f>
        <v>450103</v>
      </c>
      <c r="B9868" s="2">
        <v>1061204</v>
      </c>
      <c r="C9868" s="2" t="s">
        <v>65</v>
      </c>
      <c r="D9868" s="20">
        <v>0</v>
      </c>
      <c r="E9868" s="20">
        <v>0</v>
      </c>
      <c r="F9868" s="38">
        <f>('ANNEXURE B &amp; C'!BJ$77)</f>
        <v>0</v>
      </c>
      <c r="G9868" s="9" t="str">
        <f t="shared" si="308"/>
        <v/>
      </c>
      <c r="H9868" s="52" t="str">
        <f t="shared" si="309"/>
        <v/>
      </c>
    </row>
    <row r="9869" spans="1:8">
      <c r="A9869" s="48" t="str">
        <f>('ANNEXURE B &amp; C'!BJ$3)</f>
        <v>450103</v>
      </c>
      <c r="B9869" s="2">
        <v>1061501</v>
      </c>
      <c r="C9869" s="2" t="s">
        <v>66</v>
      </c>
      <c r="D9869" s="20">
        <v>720</v>
      </c>
      <c r="E9869" s="20">
        <v>0</v>
      </c>
      <c r="F9869" s="38">
        <f>('ANNEXURE B &amp; C'!BJ$78)</f>
        <v>0</v>
      </c>
      <c r="G9869" s="9" t="str">
        <f t="shared" si="308"/>
        <v/>
      </c>
      <c r="H9869" s="52" t="str">
        <f t="shared" si="309"/>
        <v/>
      </c>
    </row>
    <row r="9870" spans="1:8">
      <c r="A9870" s="48" t="str">
        <f>('ANNEXURE B &amp; C'!BJ$3)</f>
        <v>450103</v>
      </c>
      <c r="B9870" s="2">
        <v>1061502</v>
      </c>
      <c r="C9870" s="2" t="s">
        <v>67</v>
      </c>
      <c r="D9870" s="20">
        <v>0</v>
      </c>
      <c r="E9870" s="20">
        <v>0</v>
      </c>
      <c r="F9870" s="38">
        <f>('ANNEXURE B &amp; C'!BJ$79)</f>
        <v>0</v>
      </c>
      <c r="G9870" s="9" t="str">
        <f t="shared" si="308"/>
        <v/>
      </c>
      <c r="H9870" s="52" t="str">
        <f t="shared" si="309"/>
        <v/>
      </c>
    </row>
    <row r="9871" spans="1:8">
      <c r="A9871" s="48" t="str">
        <f>('ANNEXURE B &amp; C'!BJ$3)</f>
        <v>450103</v>
      </c>
      <c r="B9871" s="2">
        <v>1061507</v>
      </c>
      <c r="C9871" s="2" t="s">
        <v>68</v>
      </c>
      <c r="D9871" s="20">
        <v>0</v>
      </c>
      <c r="E9871" s="20">
        <v>0</v>
      </c>
      <c r="F9871" s="38">
        <f>('ANNEXURE B &amp; C'!BJ$80)</f>
        <v>0</v>
      </c>
      <c r="G9871" s="9" t="str">
        <f t="shared" si="308"/>
        <v/>
      </c>
      <c r="H9871" s="52" t="str">
        <f t="shared" si="309"/>
        <v/>
      </c>
    </row>
    <row r="9872" spans="1:8">
      <c r="A9872" s="48" t="str">
        <f>('ANNEXURE B &amp; C'!BJ$3)</f>
        <v>450103</v>
      </c>
      <c r="B9872" s="2">
        <v>1061508</v>
      </c>
      <c r="C9872" s="2" t="s">
        <v>69</v>
      </c>
      <c r="D9872" s="20">
        <v>0</v>
      </c>
      <c r="E9872" s="20">
        <v>0</v>
      </c>
      <c r="F9872" s="38">
        <f>('ANNEXURE B &amp; C'!BJ$81)</f>
        <v>0</v>
      </c>
      <c r="G9872" s="9" t="str">
        <f t="shared" si="308"/>
        <v/>
      </c>
      <c r="H9872" s="52" t="str">
        <f t="shared" si="309"/>
        <v/>
      </c>
    </row>
    <row r="9873" spans="1:8">
      <c r="A9873" s="48" t="str">
        <f>('ANNEXURE B &amp; C'!BJ$3)</f>
        <v>450103</v>
      </c>
      <c r="B9873" s="2">
        <v>1061701</v>
      </c>
      <c r="C9873" s="2" t="s">
        <v>70</v>
      </c>
      <c r="D9873" s="20">
        <v>0</v>
      </c>
      <c r="E9873" s="20">
        <v>0</v>
      </c>
      <c r="F9873" s="38">
        <f>('ANNEXURE B &amp; C'!BJ$82)</f>
        <v>0</v>
      </c>
      <c r="G9873" s="9" t="str">
        <f t="shared" si="308"/>
        <v/>
      </c>
      <c r="H9873" s="52" t="str">
        <f t="shared" si="309"/>
        <v/>
      </c>
    </row>
    <row r="9874" spans="1:8">
      <c r="A9874" s="48" t="str">
        <f>('ANNEXURE B &amp; C'!BJ$3)</f>
        <v>450103</v>
      </c>
      <c r="B9874" s="2">
        <v>1061705</v>
      </c>
      <c r="C9874" s="2" t="s">
        <v>71</v>
      </c>
      <c r="D9874" s="20">
        <v>0</v>
      </c>
      <c r="E9874" s="20">
        <v>0</v>
      </c>
      <c r="F9874" s="38">
        <f>('ANNEXURE B &amp; C'!BJ$83)</f>
        <v>0</v>
      </c>
      <c r="G9874" s="9" t="str">
        <f t="shared" si="308"/>
        <v/>
      </c>
      <c r="H9874" s="52" t="str">
        <f t="shared" si="309"/>
        <v/>
      </c>
    </row>
    <row r="9875" spans="1:8">
      <c r="A9875" s="48" t="str">
        <f>('ANNEXURE B &amp; C'!BJ$3)</f>
        <v>450103</v>
      </c>
      <c r="B9875" s="2">
        <v>1061799</v>
      </c>
      <c r="C9875" s="2" t="s">
        <v>72</v>
      </c>
      <c r="D9875" s="20">
        <v>0</v>
      </c>
      <c r="E9875" s="20">
        <v>0</v>
      </c>
      <c r="F9875" s="38">
        <f>('ANNEXURE B &amp; C'!BJ$84)</f>
        <v>0</v>
      </c>
      <c r="G9875" s="9" t="str">
        <f t="shared" si="308"/>
        <v/>
      </c>
      <c r="H9875" s="52" t="str">
        <f t="shared" si="309"/>
        <v/>
      </c>
    </row>
    <row r="9876" spans="1:8">
      <c r="A9876" s="48" t="str">
        <f>('ANNEXURE B &amp; C'!BJ$3)</f>
        <v>450103</v>
      </c>
      <c r="B9876" s="2">
        <v>1061800</v>
      </c>
      <c r="C9876" s="2" t="s">
        <v>73</v>
      </c>
      <c r="D9876" s="20">
        <v>0</v>
      </c>
      <c r="E9876" s="20">
        <v>0</v>
      </c>
      <c r="F9876" s="38">
        <f>('ANNEXURE B &amp; C'!BJ$85)</f>
        <v>0</v>
      </c>
      <c r="G9876" s="9" t="str">
        <f t="shared" si="308"/>
        <v/>
      </c>
      <c r="H9876" s="52" t="str">
        <f t="shared" si="309"/>
        <v/>
      </c>
    </row>
    <row r="9877" spans="1:8">
      <c r="A9877" s="48" t="str">
        <f>('ANNEXURE B &amp; C'!BJ$3)</f>
        <v>450103</v>
      </c>
      <c r="B9877" s="2">
        <v>1061801</v>
      </c>
      <c r="C9877" s="2" t="s">
        <v>74</v>
      </c>
      <c r="D9877" s="20">
        <v>0</v>
      </c>
      <c r="E9877" s="20">
        <v>0</v>
      </c>
      <c r="F9877" s="38">
        <f>('ANNEXURE B &amp; C'!BJ$86)</f>
        <v>0</v>
      </c>
      <c r="G9877" s="9" t="str">
        <f t="shared" si="308"/>
        <v/>
      </c>
      <c r="H9877" s="52" t="str">
        <f t="shared" si="309"/>
        <v/>
      </c>
    </row>
    <row r="9878" spans="1:8">
      <c r="A9878" s="48" t="str">
        <f>('ANNEXURE B &amp; C'!BJ$3)</f>
        <v>450103</v>
      </c>
      <c r="B9878" s="2">
        <v>1061802</v>
      </c>
      <c r="C9878" s="2" t="s">
        <v>75</v>
      </c>
      <c r="D9878" s="20">
        <v>0</v>
      </c>
      <c r="E9878" s="20">
        <v>0</v>
      </c>
      <c r="F9878" s="38">
        <f>('ANNEXURE B &amp; C'!BJ$87)</f>
        <v>0</v>
      </c>
      <c r="G9878" s="9" t="str">
        <f t="shared" si="308"/>
        <v/>
      </c>
      <c r="H9878" s="52" t="str">
        <f t="shared" si="309"/>
        <v/>
      </c>
    </row>
    <row r="9879" spans="1:8">
      <c r="A9879" s="48" t="str">
        <f>('ANNEXURE B &amp; C'!BJ$3)</f>
        <v>450103</v>
      </c>
      <c r="B9879" s="2">
        <v>1061805</v>
      </c>
      <c r="C9879" s="2" t="s">
        <v>76</v>
      </c>
      <c r="D9879" s="20">
        <v>0</v>
      </c>
      <c r="E9879" s="20">
        <v>0</v>
      </c>
      <c r="F9879" s="38">
        <f>('ANNEXURE B &amp; C'!BJ$88)</f>
        <v>0</v>
      </c>
      <c r="G9879" s="9" t="str">
        <f t="shared" si="308"/>
        <v/>
      </c>
      <c r="H9879" s="52" t="str">
        <f t="shared" si="309"/>
        <v/>
      </c>
    </row>
    <row r="9880" spans="1:8">
      <c r="A9880" s="48" t="str">
        <f>('ANNEXURE B &amp; C'!BJ$3)</f>
        <v>450103</v>
      </c>
      <c r="B9880" s="2">
        <v>1061806</v>
      </c>
      <c r="C9880" s="2" t="s">
        <v>77</v>
      </c>
      <c r="D9880" s="20">
        <v>50000</v>
      </c>
      <c r="E9880" s="20">
        <v>34106.28</v>
      </c>
      <c r="F9880" s="38">
        <f>('ANNEXURE B &amp; C'!BJ$89)</f>
        <v>40096</v>
      </c>
      <c r="G9880" s="9" t="str">
        <f t="shared" si="308"/>
        <v/>
      </c>
      <c r="H9880" s="52">
        <f t="shared" si="309"/>
        <v>-0.19808000000000001</v>
      </c>
    </row>
    <row r="9881" spans="1:8">
      <c r="A9881" s="48" t="str">
        <f>('ANNEXURE B &amp; C'!BJ$3)</f>
        <v>450103</v>
      </c>
      <c r="B9881" s="2">
        <v>1061899</v>
      </c>
      <c r="C9881" s="2" t="s">
        <v>78</v>
      </c>
      <c r="D9881" s="20">
        <v>0</v>
      </c>
      <c r="E9881" s="20">
        <v>0</v>
      </c>
      <c r="F9881" s="38">
        <f>('ANNEXURE B &amp; C'!BJ$90)</f>
        <v>0</v>
      </c>
      <c r="G9881" s="9" t="str">
        <f t="shared" si="308"/>
        <v/>
      </c>
      <c r="H9881" s="52" t="str">
        <f t="shared" si="309"/>
        <v/>
      </c>
    </row>
    <row r="9882" spans="1:8">
      <c r="A9882" s="48" t="str">
        <f>('ANNEXURE B &amp; C'!BJ$3)</f>
        <v>450103</v>
      </c>
      <c r="B9882" s="2">
        <v>1061900</v>
      </c>
      <c r="C9882" s="2" t="s">
        <v>79</v>
      </c>
      <c r="D9882" s="20">
        <v>19200</v>
      </c>
      <c r="E9882" s="20">
        <v>11124.05</v>
      </c>
      <c r="F9882" s="38">
        <f>('ANNEXURE B &amp; C'!BJ$91)</f>
        <v>21705</v>
      </c>
      <c r="G9882" s="9" t="str">
        <f t="shared" si="308"/>
        <v/>
      </c>
      <c r="H9882" s="52">
        <f t="shared" si="309"/>
        <v>0.13046874999999999</v>
      </c>
    </row>
    <row r="9883" spans="1:8">
      <c r="A9883" s="48" t="str">
        <f>('ANNEXURE B &amp; C'!BJ$3)</f>
        <v>450103</v>
      </c>
      <c r="B9883" s="2">
        <v>1061902</v>
      </c>
      <c r="C9883" s="2" t="s">
        <v>80</v>
      </c>
      <c r="D9883" s="20">
        <v>20000</v>
      </c>
      <c r="E9883" s="20">
        <v>0</v>
      </c>
      <c r="F9883" s="38">
        <f>('ANNEXURE B &amp; C'!BJ$92)</f>
        <v>0</v>
      </c>
      <c r="G9883" s="9" t="str">
        <f t="shared" si="308"/>
        <v/>
      </c>
      <c r="H9883" s="52" t="str">
        <f t="shared" si="309"/>
        <v/>
      </c>
    </row>
    <row r="9884" spans="1:8">
      <c r="A9884" s="48" t="str">
        <f>('ANNEXURE B &amp; C'!BJ$3)</f>
        <v>450103</v>
      </c>
      <c r="B9884" s="2">
        <v>1061903</v>
      </c>
      <c r="C9884" s="2" t="s">
        <v>81</v>
      </c>
      <c r="D9884" s="20">
        <v>0</v>
      </c>
      <c r="E9884" s="20">
        <v>0</v>
      </c>
      <c r="F9884" s="38">
        <f>('ANNEXURE B &amp; C'!BJ$93)</f>
        <v>0</v>
      </c>
      <c r="G9884" s="9" t="str">
        <f t="shared" si="308"/>
        <v/>
      </c>
      <c r="H9884" s="52" t="str">
        <f t="shared" si="309"/>
        <v/>
      </c>
    </row>
    <row r="9885" spans="1:8">
      <c r="A9885" s="48" t="str">
        <f>('ANNEXURE B &amp; C'!BJ$3)</f>
        <v>450103</v>
      </c>
      <c r="B9885" s="2">
        <v>1061904</v>
      </c>
      <c r="C9885" s="2" t="s">
        <v>82</v>
      </c>
      <c r="D9885" s="20">
        <v>0</v>
      </c>
      <c r="E9885" s="20">
        <v>0</v>
      </c>
      <c r="F9885" s="38">
        <f>('ANNEXURE B &amp; C'!BJ$94)</f>
        <v>0</v>
      </c>
      <c r="G9885" s="9" t="str">
        <f t="shared" si="308"/>
        <v/>
      </c>
      <c r="H9885" s="52" t="str">
        <f t="shared" si="309"/>
        <v/>
      </c>
    </row>
    <row r="9886" spans="1:8">
      <c r="A9886" s="48" t="str">
        <f>('ANNEXURE B &amp; C'!BJ$3)</f>
        <v>450103</v>
      </c>
      <c r="B9886" s="2">
        <v>1062001</v>
      </c>
      <c r="C9886" s="2" t="s">
        <v>83</v>
      </c>
      <c r="D9886" s="20">
        <v>0</v>
      </c>
      <c r="E9886" s="20">
        <v>0</v>
      </c>
      <c r="F9886" s="38">
        <f>('ANNEXURE B &amp; C'!BJ$95)</f>
        <v>0</v>
      </c>
      <c r="G9886" s="9" t="str">
        <f t="shared" si="308"/>
        <v/>
      </c>
      <c r="H9886" s="52" t="str">
        <f t="shared" si="309"/>
        <v/>
      </c>
    </row>
    <row r="9887" spans="1:8">
      <c r="A9887" s="48" t="str">
        <f>('ANNEXURE B &amp; C'!BJ$3)</f>
        <v>450103</v>
      </c>
      <c r="B9887" s="2">
        <v>1062003</v>
      </c>
      <c r="C9887" s="2" t="s">
        <v>84</v>
      </c>
      <c r="D9887" s="20">
        <v>0</v>
      </c>
      <c r="E9887" s="20">
        <v>0</v>
      </c>
      <c r="F9887" s="38">
        <f>('ANNEXURE B &amp; C'!BJ$96)</f>
        <v>0</v>
      </c>
      <c r="G9887" s="9" t="str">
        <f t="shared" si="308"/>
        <v/>
      </c>
      <c r="H9887" s="52" t="str">
        <f t="shared" si="309"/>
        <v/>
      </c>
    </row>
    <row r="9888" spans="1:8">
      <c r="A9888" s="48" t="str">
        <f>('ANNEXURE B &amp; C'!BJ$3)</f>
        <v>450103</v>
      </c>
      <c r="B9888" s="2">
        <v>1062009</v>
      </c>
      <c r="C9888" s="2" t="s">
        <v>85</v>
      </c>
      <c r="D9888" s="20">
        <v>0</v>
      </c>
      <c r="E9888" s="20">
        <v>0</v>
      </c>
      <c r="F9888" s="38">
        <f>('ANNEXURE B &amp; C'!BJ$97)</f>
        <v>0</v>
      </c>
      <c r="G9888" s="9" t="str">
        <f t="shared" si="308"/>
        <v/>
      </c>
      <c r="H9888" s="52" t="str">
        <f t="shared" si="309"/>
        <v/>
      </c>
    </row>
    <row r="9889" spans="1:8">
      <c r="A9889" s="48" t="str">
        <f>('ANNEXURE B &amp; C'!BJ$3)</f>
        <v>450103</v>
      </c>
      <c r="B9889" s="2">
        <v>1062010</v>
      </c>
      <c r="C9889" s="2" t="s">
        <v>86</v>
      </c>
      <c r="D9889" s="20">
        <v>0</v>
      </c>
      <c r="E9889" s="20">
        <v>0</v>
      </c>
      <c r="F9889" s="38">
        <f>('ANNEXURE B &amp; C'!BJ$98)</f>
        <v>0</v>
      </c>
      <c r="G9889" s="9" t="str">
        <f t="shared" si="308"/>
        <v/>
      </c>
      <c r="H9889" s="52" t="str">
        <f t="shared" si="309"/>
        <v/>
      </c>
    </row>
    <row r="9890" spans="1:8">
      <c r="A9890" s="48" t="str">
        <f>('ANNEXURE B &amp; C'!BJ$3)</f>
        <v>450103</v>
      </c>
      <c r="B9890" s="2">
        <v>1062201</v>
      </c>
      <c r="C9890" s="2" t="s">
        <v>87</v>
      </c>
      <c r="D9890" s="20">
        <v>0</v>
      </c>
      <c r="E9890" s="20">
        <v>0</v>
      </c>
      <c r="F9890" s="38">
        <f>('ANNEXURE B &amp; C'!BJ$99)</f>
        <v>0</v>
      </c>
      <c r="G9890" s="9" t="str">
        <f t="shared" si="308"/>
        <v/>
      </c>
      <c r="H9890" s="52" t="str">
        <f t="shared" si="309"/>
        <v/>
      </c>
    </row>
    <row r="9891" spans="1:8">
      <c r="A9891" s="48" t="str">
        <f>('ANNEXURE B &amp; C'!BJ$3)</f>
        <v>450103</v>
      </c>
      <c r="B9891" s="3">
        <v>1066990</v>
      </c>
      <c r="C9891" s="3" t="s">
        <v>88</v>
      </c>
      <c r="D9891" s="39">
        <v>479920</v>
      </c>
      <c r="E9891" s="39">
        <v>182532.66999999998</v>
      </c>
      <c r="F9891" s="39">
        <f>SUM(F9838:F9890)</f>
        <v>613128</v>
      </c>
      <c r="G9891" s="9" t="str">
        <f t="shared" si="308"/>
        <v/>
      </c>
      <c r="H9891" s="52">
        <f t="shared" si="309"/>
        <v>0.27756292715452574</v>
      </c>
    </row>
    <row r="9892" spans="1:8">
      <c r="B9892" s="1"/>
      <c r="C9892" s="1"/>
      <c r="D9892" s="31"/>
      <c r="E9892" s="31"/>
      <c r="F9892" s="31"/>
      <c r="G9892" s="9" t="str">
        <f t="shared" si="308"/>
        <v/>
      </c>
      <c r="H9892" s="52" t="str">
        <f t="shared" si="309"/>
        <v/>
      </c>
    </row>
    <row r="9893" spans="1:8">
      <c r="A9893" s="48" t="str">
        <f>('ANNEXURE B &amp; C'!BJ$3)</f>
        <v>450103</v>
      </c>
      <c r="B9893" s="1">
        <v>1080000</v>
      </c>
      <c r="C9893" s="1" t="s">
        <v>89</v>
      </c>
      <c r="D9893" s="31"/>
      <c r="E9893" s="31"/>
      <c r="F9893" s="31"/>
      <c r="G9893" s="9" t="str">
        <f t="shared" si="308"/>
        <v/>
      </c>
      <c r="H9893" s="52" t="str">
        <f t="shared" si="309"/>
        <v/>
      </c>
    </row>
    <row r="9894" spans="1:8">
      <c r="A9894" s="48" t="str">
        <f>('ANNEXURE B &amp; C'!BJ$3)</f>
        <v>450103</v>
      </c>
      <c r="B9894" s="2">
        <v>1088020</v>
      </c>
      <c r="C9894" s="2" t="s">
        <v>90</v>
      </c>
      <c r="D9894" s="20">
        <v>0</v>
      </c>
      <c r="E9894" s="20">
        <v>0</v>
      </c>
      <c r="F9894" s="38">
        <f>('ANNEXURE B &amp; C'!BJ$103)</f>
        <v>0</v>
      </c>
      <c r="G9894" s="9" t="str">
        <f t="shared" si="308"/>
        <v/>
      </c>
      <c r="H9894" s="52" t="str">
        <f t="shared" si="309"/>
        <v/>
      </c>
    </row>
    <row r="9895" spans="1:8">
      <c r="A9895" s="48" t="str">
        <f>('ANNEXURE B &amp; C'!BJ$3)</f>
        <v>450103</v>
      </c>
      <c r="B9895" s="2">
        <v>1088080</v>
      </c>
      <c r="C9895" s="2" t="s">
        <v>91</v>
      </c>
      <c r="D9895" s="20">
        <v>0</v>
      </c>
      <c r="E9895" s="20">
        <v>0</v>
      </c>
      <c r="F9895" s="38">
        <f>('ANNEXURE B &amp; C'!BJ$104)</f>
        <v>0</v>
      </c>
      <c r="G9895" s="9" t="str">
        <f t="shared" si="308"/>
        <v/>
      </c>
      <c r="H9895" s="52" t="str">
        <f t="shared" si="309"/>
        <v/>
      </c>
    </row>
    <row r="9896" spans="1:8">
      <c r="A9896" s="48" t="str">
        <f>('ANNEXURE B &amp; C'!BJ$3)</f>
        <v>450103</v>
      </c>
      <c r="B9896" s="2">
        <v>1088081</v>
      </c>
      <c r="C9896" s="2" t="s">
        <v>92</v>
      </c>
      <c r="D9896" s="20">
        <v>0</v>
      </c>
      <c r="E9896" s="20">
        <v>0</v>
      </c>
      <c r="F9896" s="38">
        <f>('ANNEXURE B &amp; C'!BJ$105)</f>
        <v>0</v>
      </c>
      <c r="G9896" s="9" t="str">
        <f t="shared" si="308"/>
        <v/>
      </c>
      <c r="H9896" s="52" t="str">
        <f t="shared" si="309"/>
        <v/>
      </c>
    </row>
    <row r="9897" spans="1:8">
      <c r="A9897" s="48" t="str">
        <f>('ANNEXURE B &amp; C'!BJ$3)</f>
        <v>450103</v>
      </c>
      <c r="B9897" s="2">
        <v>1088082</v>
      </c>
      <c r="C9897" s="2" t="s">
        <v>93</v>
      </c>
      <c r="D9897" s="20">
        <v>0</v>
      </c>
      <c r="E9897" s="20">
        <v>0</v>
      </c>
      <c r="F9897" s="38">
        <f>('ANNEXURE B &amp; C'!BJ$106)</f>
        <v>0</v>
      </c>
      <c r="G9897" s="9" t="str">
        <f t="shared" si="308"/>
        <v/>
      </c>
      <c r="H9897" s="52" t="str">
        <f t="shared" si="309"/>
        <v/>
      </c>
    </row>
    <row r="9898" spans="1:8">
      <c r="A9898" s="48" t="str">
        <f>('ANNEXURE B &amp; C'!BJ$3)</f>
        <v>450103</v>
      </c>
      <c r="B9898" s="2">
        <v>1088083</v>
      </c>
      <c r="C9898" s="2" t="s">
        <v>94</v>
      </c>
      <c r="D9898" s="20">
        <v>0</v>
      </c>
      <c r="E9898" s="20">
        <v>0</v>
      </c>
      <c r="F9898" s="38">
        <f>('ANNEXURE B &amp; C'!BJ$107)</f>
        <v>0</v>
      </c>
      <c r="G9898" s="9" t="str">
        <f t="shared" si="308"/>
        <v/>
      </c>
      <c r="H9898" s="52" t="str">
        <f t="shared" si="309"/>
        <v/>
      </c>
    </row>
    <row r="9899" spans="1:8">
      <c r="A9899" s="48" t="str">
        <f>('ANNEXURE B &amp; C'!BJ$3)</f>
        <v>450103</v>
      </c>
      <c r="B9899" s="2">
        <v>1088084</v>
      </c>
      <c r="C9899" s="2" t="s">
        <v>95</v>
      </c>
      <c r="D9899" s="20">
        <v>0</v>
      </c>
      <c r="E9899" s="20">
        <v>0</v>
      </c>
      <c r="F9899" s="38">
        <f>('ANNEXURE B &amp; C'!BJ$108)</f>
        <v>0</v>
      </c>
      <c r="G9899" s="9" t="str">
        <f t="shared" si="308"/>
        <v/>
      </c>
      <c r="H9899" s="52" t="str">
        <f t="shared" si="309"/>
        <v/>
      </c>
    </row>
    <row r="9900" spans="1:8">
      <c r="A9900" s="48" t="str">
        <f>('ANNEXURE B &amp; C'!BJ$3)</f>
        <v>450103</v>
      </c>
      <c r="B9900" s="2">
        <v>1088085</v>
      </c>
      <c r="C9900" s="2" t="s">
        <v>96</v>
      </c>
      <c r="D9900" s="20">
        <v>0</v>
      </c>
      <c r="E9900" s="20">
        <v>0</v>
      </c>
      <c r="F9900" s="38">
        <f>('ANNEXURE B &amp; C'!BJ$109)</f>
        <v>0</v>
      </c>
      <c r="G9900" s="9" t="str">
        <f t="shared" si="308"/>
        <v/>
      </c>
      <c r="H9900" s="52" t="str">
        <f t="shared" si="309"/>
        <v/>
      </c>
    </row>
    <row r="9901" spans="1:8">
      <c r="A9901" s="48" t="str">
        <f>('ANNEXURE B &amp; C'!BJ$3)</f>
        <v>450103</v>
      </c>
      <c r="B9901" s="2">
        <v>1088110</v>
      </c>
      <c r="C9901" s="2" t="s">
        <v>61</v>
      </c>
      <c r="D9901" s="20">
        <v>0</v>
      </c>
      <c r="E9901" s="20">
        <v>0</v>
      </c>
      <c r="F9901" s="38">
        <f>('ANNEXURE B &amp; C'!BJ$110)</f>
        <v>0</v>
      </c>
      <c r="G9901" s="9" t="str">
        <f t="shared" si="308"/>
        <v/>
      </c>
      <c r="H9901" s="52" t="str">
        <f t="shared" si="309"/>
        <v/>
      </c>
    </row>
    <row r="9902" spans="1:8">
      <c r="A9902" s="48" t="str">
        <f>('ANNEXURE B &amp; C'!BJ$3)</f>
        <v>450103</v>
      </c>
      <c r="B9902" s="2">
        <v>1088180</v>
      </c>
      <c r="C9902" s="2" t="s">
        <v>97</v>
      </c>
      <c r="D9902" s="20">
        <v>0</v>
      </c>
      <c r="E9902" s="20">
        <v>0</v>
      </c>
      <c r="F9902" s="38">
        <f>('ANNEXURE B &amp; C'!BJ$111)</f>
        <v>0</v>
      </c>
      <c r="G9902" s="9" t="str">
        <f t="shared" si="308"/>
        <v/>
      </c>
      <c r="H9902" s="52" t="str">
        <f t="shared" si="309"/>
        <v/>
      </c>
    </row>
    <row r="9903" spans="1:8">
      <c r="A9903" s="48" t="str">
        <f>('ANNEXURE B &amp; C'!BJ$3)</f>
        <v>450103</v>
      </c>
      <c r="B9903" s="3">
        <v>1088990</v>
      </c>
      <c r="C9903" s="3" t="s">
        <v>98</v>
      </c>
      <c r="D9903" s="39">
        <v>0</v>
      </c>
      <c r="E9903" s="39">
        <v>0</v>
      </c>
      <c r="F9903" s="39">
        <f>SUM(F9893:F9902)</f>
        <v>0</v>
      </c>
      <c r="G9903" s="9" t="str">
        <f t="shared" si="308"/>
        <v/>
      </c>
      <c r="H9903" s="52" t="str">
        <f t="shared" si="309"/>
        <v/>
      </c>
    </row>
    <row r="9904" spans="1:8">
      <c r="B9904" s="1"/>
      <c r="C9904" s="1"/>
      <c r="D9904" s="31"/>
      <c r="E9904" s="31"/>
      <c r="F9904" s="31"/>
      <c r="G9904" s="9" t="str">
        <f t="shared" si="308"/>
        <v/>
      </c>
      <c r="H9904" s="52" t="str">
        <f t="shared" si="309"/>
        <v/>
      </c>
    </row>
    <row r="9905" spans="1:8" ht="15.75" thickBot="1">
      <c r="A9905" s="48" t="str">
        <f>('ANNEXURE B &amp; C'!BJ$3)</f>
        <v>450103</v>
      </c>
      <c r="B9905" s="4">
        <v>1089995</v>
      </c>
      <c r="C9905" s="4" t="s">
        <v>99</v>
      </c>
      <c r="D9905" s="40">
        <v>479920</v>
      </c>
      <c r="E9905" s="40">
        <v>182532.66999999998</v>
      </c>
      <c r="F9905" s="40">
        <f>SUM(F9903+F9891)</f>
        <v>613128</v>
      </c>
      <c r="G9905" s="9" t="str">
        <f t="shared" si="308"/>
        <v/>
      </c>
      <c r="H9905" s="52">
        <f t="shared" si="309"/>
        <v>0.27756292715452574</v>
      </c>
    </row>
    <row r="9906" spans="1:8" ht="15.75" thickTop="1">
      <c r="B9906" s="1"/>
      <c r="C9906" s="1"/>
      <c r="D9906" s="31"/>
      <c r="E9906" s="31"/>
      <c r="F9906" s="31"/>
      <c r="G9906" s="9" t="str">
        <f t="shared" si="308"/>
        <v/>
      </c>
      <c r="H9906" s="52" t="str">
        <f t="shared" si="309"/>
        <v/>
      </c>
    </row>
    <row r="9907" spans="1:8">
      <c r="A9907" s="48" t="str">
        <f>('ANNEXURE B &amp; C'!BJ$3)</f>
        <v>450103</v>
      </c>
      <c r="B9907" s="1">
        <v>1100000</v>
      </c>
      <c r="C9907" s="1" t="s">
        <v>100</v>
      </c>
      <c r="D9907" s="31"/>
      <c r="E9907" s="31"/>
      <c r="F9907" s="31"/>
      <c r="G9907" s="9" t="str">
        <f t="shared" si="308"/>
        <v/>
      </c>
      <c r="H9907" s="52" t="str">
        <f t="shared" si="309"/>
        <v/>
      </c>
    </row>
    <row r="9908" spans="1:8">
      <c r="A9908" s="48" t="str">
        <f>('ANNEXURE B &amp; C'!BJ$3)</f>
        <v>450103</v>
      </c>
      <c r="B9908" s="2">
        <v>1101200</v>
      </c>
      <c r="C9908" s="2" t="s">
        <v>101</v>
      </c>
      <c r="D9908" s="20">
        <v>0</v>
      </c>
      <c r="E9908" s="20">
        <v>0</v>
      </c>
      <c r="F9908" s="38">
        <f>('ANNEXURE B &amp; C'!BJ$117)</f>
        <v>0</v>
      </c>
      <c r="G9908" s="9" t="str">
        <f t="shared" si="308"/>
        <v/>
      </c>
      <c r="H9908" s="52" t="str">
        <f t="shared" si="309"/>
        <v/>
      </c>
    </row>
    <row r="9909" spans="1:8">
      <c r="A9909" s="48" t="str">
        <f>('ANNEXURE B &amp; C'!BJ$3)</f>
        <v>450103</v>
      </c>
      <c r="B9909" s="2">
        <v>1101201</v>
      </c>
      <c r="C9909" s="2" t="s">
        <v>102</v>
      </c>
      <c r="D9909" s="20">
        <v>0</v>
      </c>
      <c r="E9909" s="20">
        <v>0</v>
      </c>
      <c r="F9909" s="38">
        <f>('ANNEXURE B &amp; C'!BJ$118)</f>
        <v>0</v>
      </c>
      <c r="G9909" s="9" t="str">
        <f t="shared" si="308"/>
        <v/>
      </c>
      <c r="H9909" s="52" t="str">
        <f t="shared" si="309"/>
        <v/>
      </c>
    </row>
    <row r="9910" spans="1:8">
      <c r="A9910" s="48" t="str">
        <f>('ANNEXURE B &amp; C'!BJ$3)</f>
        <v>450103</v>
      </c>
      <c r="B9910" s="2">
        <v>1101203</v>
      </c>
      <c r="C9910" s="2" t="s">
        <v>103</v>
      </c>
      <c r="D9910" s="20">
        <v>0</v>
      </c>
      <c r="E9910" s="20">
        <v>0</v>
      </c>
      <c r="F9910" s="38">
        <f>('ANNEXURE B &amp; C'!BJ$119)</f>
        <v>0</v>
      </c>
      <c r="G9910" s="9" t="str">
        <f t="shared" si="308"/>
        <v/>
      </c>
      <c r="H9910" s="52" t="str">
        <f t="shared" si="309"/>
        <v/>
      </c>
    </row>
    <row r="9911" spans="1:8">
      <c r="A9911" s="48" t="str">
        <f>('ANNEXURE B &amp; C'!BJ$3)</f>
        <v>450103</v>
      </c>
      <c r="B9911" s="2">
        <v>1101204</v>
      </c>
      <c r="C9911" s="2" t="s">
        <v>104</v>
      </c>
      <c r="D9911" s="20">
        <v>0</v>
      </c>
      <c r="E9911" s="20">
        <v>0</v>
      </c>
      <c r="F9911" s="38">
        <f>('ANNEXURE B &amp; C'!BJ$120)</f>
        <v>0</v>
      </c>
      <c r="G9911" s="9" t="str">
        <f t="shared" si="308"/>
        <v/>
      </c>
      <c r="H9911" s="52" t="str">
        <f t="shared" si="309"/>
        <v/>
      </c>
    </row>
    <row r="9912" spans="1:8" ht="15.75" thickBot="1">
      <c r="A9912" s="48" t="str">
        <f>('ANNEXURE B &amp; C'!BJ$3)</f>
        <v>450103</v>
      </c>
      <c r="B9912" s="4">
        <v>1109995</v>
      </c>
      <c r="C9912" s="4" t="s">
        <v>105</v>
      </c>
      <c r="D9912" s="40">
        <v>0</v>
      </c>
      <c r="E9912" s="40">
        <v>0</v>
      </c>
      <c r="F9912" s="40">
        <f>SUM(F9908:F9911)</f>
        <v>0</v>
      </c>
      <c r="G9912" s="9" t="str">
        <f t="shared" si="308"/>
        <v/>
      </c>
      <c r="H9912" s="52" t="str">
        <f t="shared" si="309"/>
        <v/>
      </c>
    </row>
    <row r="9913" spans="1:8" ht="15.75" thickTop="1">
      <c r="B9913" s="1"/>
      <c r="C9913" s="1"/>
      <c r="D9913" s="31"/>
      <c r="E9913" s="31"/>
      <c r="F9913" s="31"/>
      <c r="G9913" s="9" t="str">
        <f t="shared" si="308"/>
        <v/>
      </c>
      <c r="H9913" s="52" t="str">
        <f t="shared" si="309"/>
        <v/>
      </c>
    </row>
    <row r="9914" spans="1:8">
      <c r="A9914" s="48" t="str">
        <f>('ANNEXURE B &amp; C'!BJ$3)</f>
        <v>450103</v>
      </c>
      <c r="B9914" s="1">
        <v>1120000</v>
      </c>
      <c r="C9914" s="1" t="s">
        <v>106</v>
      </c>
      <c r="D9914" s="31"/>
      <c r="E9914" s="31"/>
      <c r="F9914" s="31"/>
      <c r="G9914" s="9" t="str">
        <f t="shared" si="308"/>
        <v/>
      </c>
      <c r="H9914" s="52" t="str">
        <f t="shared" si="309"/>
        <v/>
      </c>
    </row>
    <row r="9915" spans="1:8">
      <c r="A9915" s="48" t="str">
        <f>('ANNEXURE B &amp; C'!BJ$3)</f>
        <v>450103</v>
      </c>
      <c r="B9915" s="2">
        <v>1120300</v>
      </c>
      <c r="C9915" s="2" t="s">
        <v>106</v>
      </c>
      <c r="D9915" s="20">
        <v>0</v>
      </c>
      <c r="E9915" s="20">
        <v>0</v>
      </c>
      <c r="F9915" s="38">
        <f>('ANNEXURE B &amp; C'!BJ$124)</f>
        <v>0</v>
      </c>
      <c r="G9915" s="9" t="str">
        <f t="shared" si="308"/>
        <v/>
      </c>
      <c r="H9915" s="52" t="str">
        <f t="shared" si="309"/>
        <v/>
      </c>
    </row>
    <row r="9916" spans="1:8" ht="15.75" thickBot="1">
      <c r="A9916" s="48" t="str">
        <f>('ANNEXURE B &amp; C'!BJ$3)</f>
        <v>450103</v>
      </c>
      <c r="B9916" s="4">
        <v>1129990</v>
      </c>
      <c r="C9916" s="4" t="s">
        <v>107</v>
      </c>
      <c r="D9916" s="40">
        <v>0</v>
      </c>
      <c r="E9916" s="40">
        <v>0</v>
      </c>
      <c r="F9916" s="40">
        <f>SUM(F9914:F9915)</f>
        <v>0</v>
      </c>
      <c r="G9916" s="9" t="str">
        <f t="shared" si="308"/>
        <v/>
      </c>
      <c r="H9916" s="52" t="str">
        <f t="shared" si="309"/>
        <v/>
      </c>
    </row>
    <row r="9917" spans="1:8" ht="15.75" thickTop="1">
      <c r="B9917" s="1"/>
      <c r="C9917" s="1"/>
      <c r="D9917" s="31"/>
      <c r="E9917" s="31"/>
      <c r="F9917" s="31"/>
      <c r="G9917" s="9" t="str">
        <f t="shared" si="308"/>
        <v/>
      </c>
      <c r="H9917" s="52" t="str">
        <f t="shared" si="309"/>
        <v/>
      </c>
    </row>
    <row r="9918" spans="1:8">
      <c r="A9918" s="48" t="str">
        <f>('ANNEXURE B &amp; C'!BJ$3)</f>
        <v>450103</v>
      </c>
      <c r="B9918" s="1">
        <v>1130000</v>
      </c>
      <c r="C9918" s="1" t="s">
        <v>108</v>
      </c>
      <c r="D9918" s="31"/>
      <c r="E9918" s="31"/>
      <c r="F9918" s="31"/>
      <c r="G9918" s="9" t="str">
        <f t="shared" si="308"/>
        <v/>
      </c>
      <c r="H9918" s="52" t="str">
        <f t="shared" si="309"/>
        <v/>
      </c>
    </row>
    <row r="9919" spans="1:8">
      <c r="A9919" s="48" t="str">
        <f>('ANNEXURE B &amp; C'!BJ$3)</f>
        <v>450103</v>
      </c>
      <c r="B9919" s="2">
        <v>1130200</v>
      </c>
      <c r="C9919" s="2" t="s">
        <v>109</v>
      </c>
      <c r="D9919" s="20">
        <v>0</v>
      </c>
      <c r="E9919" s="20">
        <v>0</v>
      </c>
      <c r="F9919" s="38">
        <f>('ANNEXURE B &amp; C'!BJ$128)</f>
        <v>0</v>
      </c>
      <c r="G9919" s="9" t="str">
        <f t="shared" si="308"/>
        <v/>
      </c>
      <c r="H9919" s="52" t="str">
        <f t="shared" si="309"/>
        <v/>
      </c>
    </row>
    <row r="9920" spans="1:8">
      <c r="A9920" s="48" t="str">
        <f>('ANNEXURE B &amp; C'!BJ$3)</f>
        <v>450103</v>
      </c>
      <c r="B9920" s="2">
        <v>1130201</v>
      </c>
      <c r="C9920" s="2" t="s">
        <v>110</v>
      </c>
      <c r="D9920" s="20">
        <v>0</v>
      </c>
      <c r="E9920" s="20">
        <v>0</v>
      </c>
      <c r="F9920" s="38">
        <f>('ANNEXURE B &amp; C'!BJ$129)</f>
        <v>0</v>
      </c>
      <c r="G9920" s="9" t="str">
        <f t="shared" si="308"/>
        <v/>
      </c>
      <c r="H9920" s="52" t="str">
        <f t="shared" si="309"/>
        <v/>
      </c>
    </row>
    <row r="9921" spans="1:8" ht="15.75" thickBot="1">
      <c r="A9921" s="48" t="str">
        <f>('ANNEXURE B &amp; C'!BJ$3)</f>
        <v>450103</v>
      </c>
      <c r="B9921" s="4">
        <v>1139995</v>
      </c>
      <c r="C9921" s="4" t="s">
        <v>111</v>
      </c>
      <c r="D9921" s="40">
        <v>0</v>
      </c>
      <c r="E9921" s="40">
        <v>0</v>
      </c>
      <c r="F9921" s="40">
        <f>SUM(F9918:F9920)</f>
        <v>0</v>
      </c>
      <c r="G9921" s="9" t="str">
        <f t="shared" si="308"/>
        <v/>
      </c>
      <c r="H9921" s="52" t="str">
        <f t="shared" si="309"/>
        <v/>
      </c>
    </row>
    <row r="9922" spans="1:8" ht="15.75" thickTop="1">
      <c r="B9922" s="1"/>
      <c r="C9922" s="1"/>
      <c r="D9922" s="31"/>
      <c r="E9922" s="31"/>
      <c r="F9922" s="31"/>
      <c r="G9922" s="9" t="str">
        <f t="shared" si="308"/>
        <v/>
      </c>
      <c r="H9922" s="52" t="str">
        <f t="shared" si="309"/>
        <v/>
      </c>
    </row>
    <row r="9923" spans="1:8" ht="15.75" thickBot="1">
      <c r="A9923" s="48" t="str">
        <f>('ANNEXURE B &amp; C'!BJ$3)</f>
        <v>450103</v>
      </c>
      <c r="B9923" s="5">
        <v>1199998</v>
      </c>
      <c r="C9923" s="5" t="s">
        <v>112</v>
      </c>
      <c r="D9923" s="41">
        <v>2389839</v>
      </c>
      <c r="E9923" s="41">
        <v>1724869.3</v>
      </c>
      <c r="F9923" s="41">
        <f>SUM(F9921+F9916+F9912+F9905+F9833)</f>
        <v>2963943</v>
      </c>
      <c r="G9923" s="9" t="str">
        <f t="shared" si="308"/>
        <v/>
      </c>
      <c r="H9923" s="52">
        <f t="shared" si="309"/>
        <v>0.24022706132086721</v>
      </c>
    </row>
    <row r="9924" spans="1:8">
      <c r="B9924" s="1"/>
      <c r="C9924" s="1"/>
      <c r="D9924" s="31"/>
      <c r="E9924" s="31"/>
      <c r="F9924" s="31"/>
      <c r="G9924" s="9" t="str">
        <f t="shared" si="308"/>
        <v/>
      </c>
      <c r="H9924" s="52" t="str">
        <f t="shared" si="309"/>
        <v/>
      </c>
    </row>
    <row r="9925" spans="1:8">
      <c r="A9925" s="48" t="str">
        <f>('ANNEXURE B &amp; C'!BJ$3)</f>
        <v>450103</v>
      </c>
      <c r="B9925" s="1">
        <v>2200000</v>
      </c>
      <c r="C9925" s="1" t="s">
        <v>113</v>
      </c>
      <c r="D9925" s="31"/>
      <c r="E9925" s="31"/>
      <c r="F9925" s="31"/>
      <c r="G9925" s="9" t="str">
        <f t="shared" si="308"/>
        <v/>
      </c>
      <c r="H9925" s="52" t="str">
        <f t="shared" si="309"/>
        <v/>
      </c>
    </row>
    <row r="9926" spans="1:8">
      <c r="B9926" s="1"/>
      <c r="C9926" s="1"/>
      <c r="D9926" s="31"/>
      <c r="E9926" s="31"/>
      <c r="F9926" s="31"/>
      <c r="G9926" s="9" t="str">
        <f t="shared" si="308"/>
        <v/>
      </c>
      <c r="H9926" s="52" t="str">
        <f t="shared" si="309"/>
        <v/>
      </c>
    </row>
    <row r="9927" spans="1:8">
      <c r="A9927" s="48" t="str">
        <f>('ANNEXURE B &amp; C'!BJ$3)</f>
        <v>450103</v>
      </c>
      <c r="B9927" s="1">
        <v>2230000</v>
      </c>
      <c r="C9927" s="1" t="s">
        <v>114</v>
      </c>
      <c r="D9927" s="31"/>
      <c r="E9927" s="31"/>
      <c r="F9927" s="31"/>
      <c r="G9927" s="9" t="str">
        <f t="shared" si="308"/>
        <v/>
      </c>
      <c r="H9927" s="52" t="str">
        <f t="shared" si="309"/>
        <v/>
      </c>
    </row>
    <row r="9928" spans="1:8">
      <c r="A9928" s="48" t="str">
        <f>('ANNEXURE B &amp; C'!BJ$3)</f>
        <v>450103</v>
      </c>
      <c r="B9928" s="2">
        <v>2231202</v>
      </c>
      <c r="C9928" s="2" t="s">
        <v>115</v>
      </c>
      <c r="D9928" s="20">
        <v>0</v>
      </c>
      <c r="E9928" s="20">
        <v>0</v>
      </c>
      <c r="F9928" s="38">
        <f>('ANNEXURE B &amp; C'!BJ$137)</f>
        <v>0</v>
      </c>
      <c r="G9928" s="9" t="str">
        <f t="shared" si="308"/>
        <v/>
      </c>
      <c r="H9928" s="52" t="str">
        <f t="shared" si="309"/>
        <v/>
      </c>
    </row>
    <row r="9929" spans="1:8">
      <c r="A9929" s="48" t="str">
        <f>('ANNEXURE B &amp; C'!BJ$3)</f>
        <v>450103</v>
      </c>
      <c r="B9929" s="2">
        <v>2231900</v>
      </c>
      <c r="C9929" s="2" t="s">
        <v>116</v>
      </c>
      <c r="D9929" s="20">
        <v>0</v>
      </c>
      <c r="E9929" s="20">
        <v>0</v>
      </c>
      <c r="F9929" s="38">
        <f>('ANNEXURE B &amp; C'!BJ$138)</f>
        <v>0</v>
      </c>
      <c r="G9929" s="9" t="str">
        <f t="shared" si="308"/>
        <v/>
      </c>
      <c r="H9929" s="52" t="str">
        <f t="shared" si="309"/>
        <v/>
      </c>
    </row>
    <row r="9930" spans="1:8">
      <c r="A9930" s="48" t="str">
        <f>('ANNEXURE B &amp; C'!BJ$3)</f>
        <v>450103</v>
      </c>
      <c r="B9930" s="3">
        <v>2239995</v>
      </c>
      <c r="C9930" s="3" t="s">
        <v>117</v>
      </c>
      <c r="D9930" s="39">
        <v>0</v>
      </c>
      <c r="E9930" s="39">
        <v>0</v>
      </c>
      <c r="F9930" s="39">
        <f>SUM(F9928:F9929)</f>
        <v>0</v>
      </c>
      <c r="G9930" s="9" t="str">
        <f t="shared" ref="G9930:G9993" si="310">IF(E9930&lt;0.01,"",IF(E9930&gt;F9930,"BUDGET ERROR - INSUFICIENT",""))</f>
        <v/>
      </c>
      <c r="H9930" s="52" t="str">
        <f t="shared" ref="H9930:H9993" si="311">IF(F9930&lt;0.1,"",IF(D9930=0,"NO ORIGINAL BUDGET",(F9930-D9930)/D9930))</f>
        <v/>
      </c>
    </row>
    <row r="9931" spans="1:8">
      <c r="B9931" s="1"/>
      <c r="C9931" s="1"/>
      <c r="D9931" s="31"/>
      <c r="E9931" s="31"/>
      <c r="F9931" s="31"/>
      <c r="G9931" s="9" t="str">
        <f t="shared" si="310"/>
        <v/>
      </c>
      <c r="H9931" s="52" t="str">
        <f t="shared" si="311"/>
        <v/>
      </c>
    </row>
    <row r="9932" spans="1:8">
      <c r="A9932" s="48" t="str">
        <f>('ANNEXURE B &amp; C'!BJ$3)</f>
        <v>450103</v>
      </c>
      <c r="B9932" s="1">
        <v>2240000</v>
      </c>
      <c r="C9932" s="1" t="s">
        <v>118</v>
      </c>
      <c r="D9932" s="31"/>
      <c r="E9932" s="31"/>
      <c r="F9932" s="31"/>
      <c r="G9932" s="9" t="str">
        <f t="shared" si="310"/>
        <v/>
      </c>
      <c r="H9932" s="52" t="str">
        <f t="shared" si="311"/>
        <v/>
      </c>
    </row>
    <row r="9933" spans="1:8">
      <c r="A9933" s="48" t="str">
        <f>('ANNEXURE B &amp; C'!BJ$3)</f>
        <v>450103</v>
      </c>
      <c r="B9933" s="2">
        <v>2240001</v>
      </c>
      <c r="C9933" s="2" t="s">
        <v>119</v>
      </c>
      <c r="D9933" s="20">
        <v>0</v>
      </c>
      <c r="E9933" s="20">
        <v>0</v>
      </c>
      <c r="F9933" s="38">
        <f>('ANNEXURE B &amp; C'!BJ$142)</f>
        <v>0</v>
      </c>
      <c r="G9933" s="9" t="str">
        <f t="shared" si="310"/>
        <v/>
      </c>
      <c r="H9933" s="52" t="str">
        <f t="shared" si="311"/>
        <v/>
      </c>
    </row>
    <row r="9934" spans="1:8">
      <c r="A9934" s="48" t="str">
        <f>('ANNEXURE B &amp; C'!BJ$3)</f>
        <v>450103</v>
      </c>
      <c r="B9934" s="2">
        <v>2240002</v>
      </c>
      <c r="C9934" s="2" t="s">
        <v>120</v>
      </c>
      <c r="D9934" s="20">
        <v>0</v>
      </c>
      <c r="E9934" s="20">
        <v>0</v>
      </c>
      <c r="F9934" s="38">
        <f>('ANNEXURE B &amp; C'!BJ$143)</f>
        <v>0</v>
      </c>
      <c r="G9934" s="9" t="str">
        <f t="shared" si="310"/>
        <v/>
      </c>
      <c r="H9934" s="52" t="str">
        <f t="shared" si="311"/>
        <v/>
      </c>
    </row>
    <row r="9935" spans="1:8">
      <c r="A9935" s="48" t="str">
        <f>('ANNEXURE B &amp; C'!BJ$3)</f>
        <v>450103</v>
      </c>
      <c r="B9935" s="2">
        <v>2240400</v>
      </c>
      <c r="C9935" s="2" t="s">
        <v>121</v>
      </c>
      <c r="D9935" s="20">
        <v>0</v>
      </c>
      <c r="E9935" s="20">
        <v>0</v>
      </c>
      <c r="F9935" s="38">
        <f>('ANNEXURE B &amp; C'!BJ$144)</f>
        <v>0</v>
      </c>
      <c r="G9935" s="9" t="str">
        <f t="shared" si="310"/>
        <v/>
      </c>
      <c r="H9935" s="52" t="str">
        <f t="shared" si="311"/>
        <v/>
      </c>
    </row>
    <row r="9936" spans="1:8">
      <c r="A9936" s="48" t="str">
        <f>('ANNEXURE B &amp; C'!BJ$3)</f>
        <v>450103</v>
      </c>
      <c r="B9936" s="2">
        <v>2240500</v>
      </c>
      <c r="C9936" s="2" t="s">
        <v>122</v>
      </c>
      <c r="D9936" s="20">
        <v>0</v>
      </c>
      <c r="E9936" s="20">
        <v>0</v>
      </c>
      <c r="F9936" s="38">
        <f>('ANNEXURE B &amp; C'!BJ$145)</f>
        <v>0</v>
      </c>
      <c r="G9936" s="9" t="str">
        <f t="shared" si="310"/>
        <v/>
      </c>
      <c r="H9936" s="52" t="str">
        <f t="shared" si="311"/>
        <v/>
      </c>
    </row>
    <row r="9937" spans="1:8">
      <c r="A9937" s="48" t="str">
        <f>('ANNEXURE B &amp; C'!BJ$3)</f>
        <v>450103</v>
      </c>
      <c r="B9937" s="3">
        <v>2249995</v>
      </c>
      <c r="C9937" s="3" t="s">
        <v>123</v>
      </c>
      <c r="D9937" s="39">
        <v>0</v>
      </c>
      <c r="E9937" s="39">
        <v>0</v>
      </c>
      <c r="F9937" s="39">
        <f>SUM(F9933:F9936)</f>
        <v>0</v>
      </c>
      <c r="G9937" s="9" t="str">
        <f t="shared" si="310"/>
        <v/>
      </c>
      <c r="H9937" s="52" t="str">
        <f t="shared" si="311"/>
        <v/>
      </c>
    </row>
    <row r="9938" spans="1:8">
      <c r="B9938" s="1"/>
      <c r="C9938" s="1"/>
      <c r="D9938" s="31"/>
      <c r="E9938" s="31"/>
      <c r="F9938" s="31"/>
      <c r="G9938" s="9" t="str">
        <f t="shared" si="310"/>
        <v/>
      </c>
      <c r="H9938" s="52" t="str">
        <f t="shared" si="311"/>
        <v/>
      </c>
    </row>
    <row r="9939" spans="1:8">
      <c r="A9939" s="48" t="str">
        <f>('ANNEXURE B &amp; C'!BJ$3)</f>
        <v>450103</v>
      </c>
      <c r="B9939" s="1">
        <v>2260000</v>
      </c>
      <c r="C9939" s="1" t="s">
        <v>124</v>
      </c>
      <c r="D9939" s="31"/>
      <c r="E9939" s="31"/>
      <c r="F9939" s="31"/>
      <c r="G9939" s="9" t="str">
        <f t="shared" si="310"/>
        <v/>
      </c>
      <c r="H9939" s="52" t="str">
        <f t="shared" si="311"/>
        <v/>
      </c>
    </row>
    <row r="9940" spans="1:8">
      <c r="A9940" s="48" t="str">
        <f>('ANNEXURE B &amp; C'!BJ$3)</f>
        <v>450103</v>
      </c>
      <c r="B9940" s="2">
        <v>2260806</v>
      </c>
      <c r="C9940" s="2" t="s">
        <v>125</v>
      </c>
      <c r="D9940" s="20">
        <v>0</v>
      </c>
      <c r="E9940" s="20">
        <v>0</v>
      </c>
      <c r="F9940" s="38">
        <f>('ANNEXURE B &amp; C'!BJ$149)</f>
        <v>0</v>
      </c>
      <c r="G9940" s="9" t="str">
        <f t="shared" si="310"/>
        <v/>
      </c>
      <c r="H9940" s="52" t="str">
        <f t="shared" si="311"/>
        <v/>
      </c>
    </row>
    <row r="9941" spans="1:8">
      <c r="A9941" s="48" t="str">
        <f>('ANNEXURE B &amp; C'!BJ$3)</f>
        <v>450103</v>
      </c>
      <c r="B9941" s="2">
        <v>2260808</v>
      </c>
      <c r="C9941" s="2" t="s">
        <v>126</v>
      </c>
      <c r="D9941" s="20">
        <v>0</v>
      </c>
      <c r="E9941" s="20">
        <v>0</v>
      </c>
      <c r="F9941" s="38">
        <f>('ANNEXURE B &amp; C'!BJ$150)</f>
        <v>0</v>
      </c>
      <c r="G9941" s="9" t="str">
        <f t="shared" si="310"/>
        <v/>
      </c>
      <c r="H9941" s="52" t="str">
        <f t="shared" si="311"/>
        <v/>
      </c>
    </row>
    <row r="9942" spans="1:8">
      <c r="A9942" s="48" t="str">
        <f>('ANNEXURE B &amp; C'!BJ$3)</f>
        <v>450103</v>
      </c>
      <c r="B9942" s="2">
        <v>2260810</v>
      </c>
      <c r="C9942" s="2" t="s">
        <v>127</v>
      </c>
      <c r="D9942" s="20">
        <v>0</v>
      </c>
      <c r="E9942" s="20">
        <v>0</v>
      </c>
      <c r="F9942" s="38">
        <f>('ANNEXURE B &amp; C'!BJ$151)</f>
        <v>0</v>
      </c>
      <c r="G9942" s="9" t="str">
        <f t="shared" si="310"/>
        <v/>
      </c>
      <c r="H9942" s="52" t="str">
        <f t="shared" si="311"/>
        <v/>
      </c>
    </row>
    <row r="9943" spans="1:8">
      <c r="A9943" s="48" t="str">
        <f>('ANNEXURE B &amp; C'!BJ$3)</f>
        <v>450103</v>
      </c>
      <c r="B9943" s="3">
        <v>2269995</v>
      </c>
      <c r="C9943" s="3" t="s">
        <v>128</v>
      </c>
      <c r="D9943" s="39">
        <v>0</v>
      </c>
      <c r="E9943" s="39">
        <v>0</v>
      </c>
      <c r="F9943" s="39">
        <f>SUM(F9940:F9942)</f>
        <v>0</v>
      </c>
      <c r="G9943" s="9" t="str">
        <f t="shared" si="310"/>
        <v/>
      </c>
      <c r="H9943" s="52" t="str">
        <f t="shared" si="311"/>
        <v/>
      </c>
    </row>
    <row r="9944" spans="1:8">
      <c r="B9944" s="1"/>
      <c r="C9944" s="1"/>
      <c r="D9944" s="31"/>
      <c r="E9944" s="31"/>
      <c r="F9944" s="31"/>
      <c r="G9944" s="9" t="str">
        <f t="shared" si="310"/>
        <v/>
      </c>
      <c r="H9944" s="52" t="str">
        <f t="shared" si="311"/>
        <v/>
      </c>
    </row>
    <row r="9945" spans="1:8">
      <c r="A9945" s="48" t="str">
        <f>('ANNEXURE B &amp; C'!BJ$3)</f>
        <v>450103</v>
      </c>
      <c r="B9945" s="1">
        <v>2270000</v>
      </c>
      <c r="C9945" s="1" t="s">
        <v>129</v>
      </c>
      <c r="D9945" s="31"/>
      <c r="E9945" s="31"/>
      <c r="F9945" s="31"/>
      <c r="G9945" s="9" t="str">
        <f t="shared" si="310"/>
        <v/>
      </c>
      <c r="H9945" s="52" t="str">
        <f t="shared" si="311"/>
        <v/>
      </c>
    </row>
    <row r="9946" spans="1:8">
      <c r="A9946" s="48" t="str">
        <f>('ANNEXURE B &amp; C'!BJ$3)</f>
        <v>450103</v>
      </c>
      <c r="B9946" s="2">
        <v>2271701</v>
      </c>
      <c r="C9946" s="2" t="s">
        <v>130</v>
      </c>
      <c r="D9946" s="20">
        <v>0</v>
      </c>
      <c r="E9946" s="20">
        <v>0</v>
      </c>
      <c r="F9946" s="38">
        <f>('ANNEXURE B &amp; C'!BJ$155)</f>
        <v>0</v>
      </c>
      <c r="G9946" s="9" t="str">
        <f t="shared" si="310"/>
        <v/>
      </c>
      <c r="H9946" s="52" t="str">
        <f t="shared" si="311"/>
        <v/>
      </c>
    </row>
    <row r="9947" spans="1:8">
      <c r="A9947" s="48" t="str">
        <f>('ANNEXURE B &amp; C'!BJ$3)</f>
        <v>450103</v>
      </c>
      <c r="B9947" s="2">
        <v>2271702</v>
      </c>
      <c r="C9947" s="2" t="s">
        <v>131</v>
      </c>
      <c r="D9947" s="20">
        <v>0</v>
      </c>
      <c r="E9947" s="20">
        <v>0</v>
      </c>
      <c r="F9947" s="38">
        <f>('ANNEXURE B &amp; C'!BJ$156)</f>
        <v>0</v>
      </c>
      <c r="G9947" s="9" t="str">
        <f t="shared" si="310"/>
        <v/>
      </c>
      <c r="H9947" s="52" t="str">
        <f t="shared" si="311"/>
        <v/>
      </c>
    </row>
    <row r="9948" spans="1:8">
      <c r="A9948" s="48" t="str">
        <f>('ANNEXURE B &amp; C'!BJ$3)</f>
        <v>450103</v>
      </c>
      <c r="B9948" s="2">
        <v>2271703</v>
      </c>
      <c r="C9948" s="2" t="s">
        <v>132</v>
      </c>
      <c r="D9948" s="20">
        <v>0</v>
      </c>
      <c r="E9948" s="20">
        <v>0</v>
      </c>
      <c r="F9948" s="38">
        <f>('ANNEXURE B &amp; C'!BJ$157)</f>
        <v>0</v>
      </c>
      <c r="G9948" s="9" t="str">
        <f t="shared" si="310"/>
        <v/>
      </c>
      <c r="H9948" s="52" t="str">
        <f t="shared" si="311"/>
        <v/>
      </c>
    </row>
    <row r="9949" spans="1:8">
      <c r="A9949" s="48" t="str">
        <f>('ANNEXURE B &amp; C'!BJ$3)</f>
        <v>450103</v>
      </c>
      <c r="B9949" s="2">
        <v>2271704</v>
      </c>
      <c r="C9949" s="2" t="s">
        <v>133</v>
      </c>
      <c r="D9949" s="20">
        <v>0</v>
      </c>
      <c r="E9949" s="20">
        <v>0</v>
      </c>
      <c r="F9949" s="38">
        <f>('ANNEXURE B &amp; C'!BJ$158)</f>
        <v>0</v>
      </c>
      <c r="G9949" s="9" t="str">
        <f t="shared" si="310"/>
        <v/>
      </c>
      <c r="H9949" s="52" t="str">
        <f t="shared" si="311"/>
        <v/>
      </c>
    </row>
    <row r="9950" spans="1:8">
      <c r="A9950" s="48" t="str">
        <f>('ANNEXURE B &amp; C'!BJ$3)</f>
        <v>450103</v>
      </c>
      <c r="B9950" s="3">
        <v>2279995</v>
      </c>
      <c r="C9950" s="3" t="s">
        <v>134</v>
      </c>
      <c r="D9950" s="35">
        <v>0</v>
      </c>
      <c r="E9950" s="35">
        <v>0</v>
      </c>
      <c r="F9950" s="35">
        <f>SUM(F9946:F9949)</f>
        <v>0</v>
      </c>
      <c r="G9950" s="9" t="str">
        <f t="shared" si="310"/>
        <v/>
      </c>
      <c r="H9950" s="52" t="str">
        <f t="shared" si="311"/>
        <v/>
      </c>
    </row>
    <row r="9951" spans="1:8">
      <c r="B9951" s="1"/>
      <c r="C9951" s="1"/>
      <c r="D9951" s="31"/>
      <c r="E9951" s="31"/>
      <c r="F9951" s="31"/>
      <c r="G9951" s="9" t="str">
        <f t="shared" si="310"/>
        <v/>
      </c>
      <c r="H9951" s="52" t="str">
        <f t="shared" si="311"/>
        <v/>
      </c>
    </row>
    <row r="9952" spans="1:8">
      <c r="A9952" s="48" t="str">
        <f>('ANNEXURE B &amp; C'!BJ$3)</f>
        <v>450103</v>
      </c>
      <c r="B9952" s="1">
        <v>2280000</v>
      </c>
      <c r="C9952" s="1" t="s">
        <v>135</v>
      </c>
      <c r="D9952" s="31"/>
      <c r="E9952" s="31"/>
      <c r="F9952" s="31"/>
      <c r="G9952" s="9" t="str">
        <f t="shared" si="310"/>
        <v/>
      </c>
      <c r="H9952" s="52" t="str">
        <f t="shared" si="311"/>
        <v/>
      </c>
    </row>
    <row r="9953" spans="1:8">
      <c r="A9953" s="48" t="str">
        <f>('ANNEXURE B &amp; C'!BJ$3)</f>
        <v>450103</v>
      </c>
      <c r="B9953" s="2">
        <v>2280001</v>
      </c>
      <c r="C9953" s="2" t="s">
        <v>136</v>
      </c>
      <c r="D9953" s="20">
        <v>0</v>
      </c>
      <c r="E9953" s="20">
        <v>0</v>
      </c>
      <c r="F9953" s="38">
        <f>('ANNEXURE B &amp; C'!BJ$162)</f>
        <v>0</v>
      </c>
      <c r="G9953" s="9" t="str">
        <f t="shared" si="310"/>
        <v/>
      </c>
      <c r="H9953" s="52" t="str">
        <f t="shared" si="311"/>
        <v/>
      </c>
    </row>
    <row r="9954" spans="1:8">
      <c r="A9954" s="48" t="str">
        <f>('ANNEXURE B &amp; C'!BJ$3)</f>
        <v>450103</v>
      </c>
      <c r="B9954" s="2">
        <v>2280002</v>
      </c>
      <c r="C9954" s="2" t="s">
        <v>137</v>
      </c>
      <c r="D9954" s="20">
        <v>0</v>
      </c>
      <c r="E9954" s="20">
        <v>0</v>
      </c>
      <c r="F9954" s="38">
        <f>('ANNEXURE B &amp; C'!BJ$163)</f>
        <v>0</v>
      </c>
      <c r="G9954" s="9" t="str">
        <f t="shared" si="310"/>
        <v/>
      </c>
      <c r="H9954" s="52" t="str">
        <f t="shared" si="311"/>
        <v/>
      </c>
    </row>
    <row r="9955" spans="1:8">
      <c r="A9955" s="48" t="str">
        <f>('ANNEXURE B &amp; C'!BJ$3)</f>
        <v>450103</v>
      </c>
      <c r="B9955" s="3">
        <v>2289995</v>
      </c>
      <c r="C9955" s="3" t="s">
        <v>138</v>
      </c>
      <c r="D9955" s="39">
        <v>0</v>
      </c>
      <c r="E9955" s="39">
        <v>0</v>
      </c>
      <c r="F9955" s="39">
        <f>SUM(F9953:F9954)</f>
        <v>0</v>
      </c>
      <c r="G9955" s="9" t="str">
        <f t="shared" si="310"/>
        <v/>
      </c>
      <c r="H9955" s="52" t="str">
        <f t="shared" si="311"/>
        <v/>
      </c>
    </row>
    <row r="9956" spans="1:8">
      <c r="B9956" s="1"/>
      <c r="C9956" s="1"/>
      <c r="D9956" s="31"/>
      <c r="E9956" s="31"/>
      <c r="F9956" s="31"/>
      <c r="G9956" s="9" t="str">
        <f t="shared" si="310"/>
        <v/>
      </c>
      <c r="H9956" s="52" t="str">
        <f t="shared" si="311"/>
        <v/>
      </c>
    </row>
    <row r="9957" spans="1:8">
      <c r="A9957" s="48" t="str">
        <f>('ANNEXURE B &amp; C'!BJ$3)</f>
        <v>450103</v>
      </c>
      <c r="B9957" s="1">
        <v>2300000</v>
      </c>
      <c r="C9957" s="1" t="s">
        <v>139</v>
      </c>
      <c r="D9957" s="31"/>
      <c r="E9957" s="31"/>
      <c r="F9957" s="31"/>
      <c r="G9957" s="9" t="str">
        <f t="shared" si="310"/>
        <v/>
      </c>
      <c r="H9957" s="52" t="str">
        <f t="shared" si="311"/>
        <v/>
      </c>
    </row>
    <row r="9958" spans="1:8">
      <c r="A9958" s="48" t="str">
        <f>('ANNEXURE B &amp; C'!BJ$3)</f>
        <v>450103</v>
      </c>
      <c r="B9958" s="2">
        <v>2300001</v>
      </c>
      <c r="C9958" s="2" t="s">
        <v>140</v>
      </c>
      <c r="D9958" s="20">
        <v>0</v>
      </c>
      <c r="E9958" s="20">
        <v>0</v>
      </c>
      <c r="F9958" s="38">
        <f>('ANNEXURE B &amp; C'!BJ$167)</f>
        <v>0</v>
      </c>
      <c r="G9958" s="9" t="str">
        <f t="shared" si="310"/>
        <v/>
      </c>
      <c r="H9958" s="52" t="str">
        <f t="shared" si="311"/>
        <v/>
      </c>
    </row>
    <row r="9959" spans="1:8">
      <c r="A9959" s="48" t="str">
        <f>('ANNEXURE B &amp; C'!BJ$3)</f>
        <v>450103</v>
      </c>
      <c r="B9959" s="2">
        <v>2300002</v>
      </c>
      <c r="C9959" s="2" t="s">
        <v>141</v>
      </c>
      <c r="D9959" s="20">
        <v>0</v>
      </c>
      <c r="E9959" s="20">
        <v>0</v>
      </c>
      <c r="F9959" s="38">
        <f>('ANNEXURE B &amp; C'!BJ$168)</f>
        <v>0</v>
      </c>
      <c r="G9959" s="9" t="str">
        <f t="shared" si="310"/>
        <v/>
      </c>
      <c r="H9959" s="52" t="str">
        <f t="shared" si="311"/>
        <v/>
      </c>
    </row>
    <row r="9960" spans="1:8">
      <c r="A9960" s="48" t="str">
        <f>('ANNEXURE B &amp; C'!BJ$3)</f>
        <v>450103</v>
      </c>
      <c r="B9960" s="2">
        <v>2300003</v>
      </c>
      <c r="C9960" s="2" t="s">
        <v>142</v>
      </c>
      <c r="D9960" s="20">
        <v>0</v>
      </c>
      <c r="E9960" s="20">
        <v>0</v>
      </c>
      <c r="F9960" s="38">
        <f>('ANNEXURE B &amp; C'!BJ$169)</f>
        <v>0</v>
      </c>
      <c r="G9960" s="9" t="str">
        <f t="shared" si="310"/>
        <v/>
      </c>
      <c r="H9960" s="52" t="str">
        <f t="shared" si="311"/>
        <v/>
      </c>
    </row>
    <row r="9961" spans="1:8">
      <c r="A9961" s="48" t="str">
        <f>('ANNEXURE B &amp; C'!BJ$3)</f>
        <v>450103</v>
      </c>
      <c r="B9961" s="2">
        <v>2300204</v>
      </c>
      <c r="C9961" s="2" t="s">
        <v>143</v>
      </c>
      <c r="D9961" s="20">
        <v>0</v>
      </c>
      <c r="E9961" s="20">
        <v>0</v>
      </c>
      <c r="F9961" s="38">
        <f>('ANNEXURE B &amp; C'!BJ$170)</f>
        <v>0</v>
      </c>
      <c r="G9961" s="9" t="str">
        <f t="shared" si="310"/>
        <v/>
      </c>
      <c r="H9961" s="52" t="str">
        <f t="shared" si="311"/>
        <v/>
      </c>
    </row>
    <row r="9962" spans="1:8">
      <c r="A9962" s="48" t="str">
        <f>('ANNEXURE B &amp; C'!BJ$3)</f>
        <v>450103</v>
      </c>
      <c r="B9962" s="2">
        <v>2300800</v>
      </c>
      <c r="C9962" s="2" t="s">
        <v>144</v>
      </c>
      <c r="D9962" s="20">
        <v>0</v>
      </c>
      <c r="E9962" s="20">
        <v>0</v>
      </c>
      <c r="F9962" s="38">
        <f>('ANNEXURE B &amp; C'!BJ$171)</f>
        <v>0</v>
      </c>
      <c r="G9962" s="9" t="str">
        <f t="shared" si="310"/>
        <v/>
      </c>
      <c r="H9962" s="52" t="str">
        <f t="shared" si="311"/>
        <v/>
      </c>
    </row>
    <row r="9963" spans="1:8">
      <c r="A9963" s="48" t="str">
        <f>('ANNEXURE B &amp; C'!BJ$3)</f>
        <v>450103</v>
      </c>
      <c r="B9963" s="2">
        <v>2300801</v>
      </c>
      <c r="C9963" s="2" t="s">
        <v>145</v>
      </c>
      <c r="D9963" s="20">
        <v>0</v>
      </c>
      <c r="E9963" s="20">
        <v>0</v>
      </c>
      <c r="F9963" s="38">
        <f>('ANNEXURE B &amp; C'!BJ$172)</f>
        <v>0</v>
      </c>
      <c r="G9963" s="9" t="str">
        <f t="shared" si="310"/>
        <v/>
      </c>
      <c r="H9963" s="52" t="str">
        <f t="shared" si="311"/>
        <v/>
      </c>
    </row>
    <row r="9964" spans="1:8">
      <c r="A9964" s="48" t="str">
        <f>('ANNEXURE B &amp; C'!BJ$3)</f>
        <v>450103</v>
      </c>
      <c r="B9964" s="2">
        <v>2300803</v>
      </c>
      <c r="C9964" s="2" t="s">
        <v>146</v>
      </c>
      <c r="D9964" s="20">
        <v>0</v>
      </c>
      <c r="E9964" s="20">
        <v>0</v>
      </c>
      <c r="F9964" s="38">
        <f>('ANNEXURE B &amp; C'!BJ$173)</f>
        <v>0</v>
      </c>
      <c r="G9964" s="9" t="str">
        <f t="shared" si="310"/>
        <v/>
      </c>
      <c r="H9964" s="52" t="str">
        <f t="shared" si="311"/>
        <v/>
      </c>
    </row>
    <row r="9965" spans="1:8">
      <c r="A9965" s="48" t="str">
        <f>('ANNEXURE B &amp; C'!BJ$3)</f>
        <v>450103</v>
      </c>
      <c r="B9965" s="2">
        <v>2301503</v>
      </c>
      <c r="C9965" s="2" t="s">
        <v>147</v>
      </c>
      <c r="D9965" s="20">
        <v>0</v>
      </c>
      <c r="E9965" s="20">
        <v>0</v>
      </c>
      <c r="F9965" s="38">
        <f>('ANNEXURE B &amp; C'!BJ$174)</f>
        <v>0</v>
      </c>
      <c r="G9965" s="9" t="str">
        <f t="shared" si="310"/>
        <v/>
      </c>
      <c r="H9965" s="52" t="str">
        <f t="shared" si="311"/>
        <v/>
      </c>
    </row>
    <row r="9966" spans="1:8">
      <c r="A9966" s="48" t="str">
        <f>('ANNEXURE B &amp; C'!BJ$3)</f>
        <v>450103</v>
      </c>
      <c r="B9966" s="2">
        <v>2301802</v>
      </c>
      <c r="C9966" s="2" t="s">
        <v>148</v>
      </c>
      <c r="D9966" s="20">
        <v>0</v>
      </c>
      <c r="E9966" s="20">
        <v>0</v>
      </c>
      <c r="F9966" s="38">
        <f>('ANNEXURE B &amp; C'!BJ$175)</f>
        <v>0</v>
      </c>
      <c r="G9966" s="9" t="str">
        <f t="shared" si="310"/>
        <v/>
      </c>
      <c r="H9966" s="52" t="str">
        <f t="shared" si="311"/>
        <v/>
      </c>
    </row>
    <row r="9967" spans="1:8">
      <c r="A9967" s="48" t="str">
        <f>('ANNEXURE B &amp; C'!BJ$3)</f>
        <v>450103</v>
      </c>
      <c r="B9967" s="2">
        <v>2301803</v>
      </c>
      <c r="C9967" s="2" t="s">
        <v>149</v>
      </c>
      <c r="D9967" s="20">
        <v>0</v>
      </c>
      <c r="E9967" s="20">
        <v>0</v>
      </c>
      <c r="F9967" s="38">
        <f>('ANNEXURE B &amp; C'!BJ$176)</f>
        <v>0</v>
      </c>
      <c r="G9967" s="9" t="str">
        <f t="shared" si="310"/>
        <v/>
      </c>
      <c r="H9967" s="52" t="str">
        <f t="shared" si="311"/>
        <v/>
      </c>
    </row>
    <row r="9968" spans="1:8">
      <c r="A9968" s="48" t="str">
        <f>('ANNEXURE B &amp; C'!BJ$3)</f>
        <v>450103</v>
      </c>
      <c r="B9968" s="2">
        <v>2301900</v>
      </c>
      <c r="C9968" s="2" t="s">
        <v>150</v>
      </c>
      <c r="D9968" s="20">
        <v>0</v>
      </c>
      <c r="E9968" s="20">
        <v>-1152</v>
      </c>
      <c r="F9968" s="38">
        <f>('ANNEXURE B &amp; C'!BJ$177)</f>
        <v>-1152</v>
      </c>
      <c r="G9968" s="9" t="str">
        <f t="shared" si="310"/>
        <v/>
      </c>
      <c r="H9968" s="52" t="str">
        <f t="shared" si="311"/>
        <v/>
      </c>
    </row>
    <row r="9969" spans="1:8">
      <c r="A9969" s="48" t="str">
        <f>('ANNEXURE B &amp; C'!BJ$3)</f>
        <v>450103</v>
      </c>
      <c r="B9969" s="2">
        <v>2301901</v>
      </c>
      <c r="C9969" s="2" t="s">
        <v>151</v>
      </c>
      <c r="D9969" s="20">
        <v>0</v>
      </c>
      <c r="E9969" s="20">
        <v>0</v>
      </c>
      <c r="F9969" s="38">
        <f>('ANNEXURE B &amp; C'!BJ$178)</f>
        <v>0</v>
      </c>
      <c r="G9969" s="9" t="str">
        <f t="shared" si="310"/>
        <v/>
      </c>
      <c r="H9969" s="52" t="str">
        <f t="shared" si="311"/>
        <v/>
      </c>
    </row>
    <row r="9970" spans="1:8">
      <c r="A9970" s="48" t="str">
        <f>('ANNEXURE B &amp; C'!BJ$3)</f>
        <v>450103</v>
      </c>
      <c r="B9970" s="3">
        <v>2309995</v>
      </c>
      <c r="C9970" s="3" t="s">
        <v>152</v>
      </c>
      <c r="D9970" s="39">
        <v>0</v>
      </c>
      <c r="E9970" s="39">
        <v>-1152</v>
      </c>
      <c r="F9970" s="39">
        <f>SUM(F9958:F9969)</f>
        <v>-1152</v>
      </c>
      <c r="G9970" s="9" t="str">
        <f t="shared" si="310"/>
        <v/>
      </c>
      <c r="H9970" s="52" t="str">
        <f t="shared" si="311"/>
        <v/>
      </c>
    </row>
    <row r="9971" spans="1:8">
      <c r="B9971" s="1"/>
      <c r="C9971" s="1"/>
      <c r="D9971" s="31"/>
      <c r="E9971" s="31"/>
      <c r="F9971" s="31"/>
      <c r="G9971" s="9" t="str">
        <f t="shared" si="310"/>
        <v/>
      </c>
      <c r="H9971" s="52" t="str">
        <f t="shared" si="311"/>
        <v/>
      </c>
    </row>
    <row r="9972" spans="1:8" ht="15.75" thickBot="1">
      <c r="A9972" s="48" t="str">
        <f>('ANNEXURE B &amp; C'!BJ$3)</f>
        <v>450103</v>
      </c>
      <c r="B9972" s="4">
        <v>2359997</v>
      </c>
      <c r="C9972" s="4" t="s">
        <v>153</v>
      </c>
      <c r="D9972" s="40">
        <v>0</v>
      </c>
      <c r="E9972" s="40">
        <v>-1152</v>
      </c>
      <c r="F9972" s="40">
        <f>SUM(F9970+F9955+F9950+F9943+F9937+F9930)</f>
        <v>-1152</v>
      </c>
      <c r="G9972" s="9" t="str">
        <f t="shared" si="310"/>
        <v/>
      </c>
      <c r="H9972" s="52" t="str">
        <f t="shared" si="311"/>
        <v/>
      </c>
    </row>
    <row r="9973" spans="1:8" ht="15.75" thickTop="1">
      <c r="B9973" s="1"/>
      <c r="C9973" s="1"/>
      <c r="D9973" s="31"/>
      <c r="E9973" s="31"/>
      <c r="F9973" s="31"/>
      <c r="G9973" s="9" t="str">
        <f t="shared" si="310"/>
        <v/>
      </c>
      <c r="H9973" s="52" t="str">
        <f t="shared" si="311"/>
        <v/>
      </c>
    </row>
    <row r="9974" spans="1:8" ht="15.75" thickBot="1">
      <c r="A9974" s="48" t="str">
        <f>('ANNEXURE B &amp; C'!BJ$3)</f>
        <v>450103</v>
      </c>
      <c r="B9974" s="5">
        <v>2379995</v>
      </c>
      <c r="C9974" s="5" t="s">
        <v>154</v>
      </c>
      <c r="D9974" s="41">
        <v>0</v>
      </c>
      <c r="E9974" s="41">
        <v>-1152</v>
      </c>
      <c r="F9974" s="41">
        <f>SUM(F9972)</f>
        <v>-1152</v>
      </c>
      <c r="G9974" s="9" t="str">
        <f t="shared" si="310"/>
        <v/>
      </c>
      <c r="H9974" s="52" t="str">
        <f t="shared" si="311"/>
        <v/>
      </c>
    </row>
    <row r="9975" spans="1:8">
      <c r="B9975" s="1"/>
      <c r="C9975" s="1"/>
      <c r="D9975" s="31"/>
      <c r="E9975" s="31"/>
      <c r="F9975" s="31"/>
      <c r="G9975" s="9" t="str">
        <f t="shared" si="310"/>
        <v/>
      </c>
      <c r="H9975" s="52" t="str">
        <f t="shared" si="311"/>
        <v/>
      </c>
    </row>
    <row r="9976" spans="1:8" ht="15.75" thickBot="1">
      <c r="A9976" s="48" t="str">
        <f>('ANNEXURE B &amp; C'!BJ$3)</f>
        <v>450103</v>
      </c>
      <c r="B9976" s="5">
        <v>2459998</v>
      </c>
      <c r="C9976" s="5" t="s">
        <v>155</v>
      </c>
      <c r="D9976" s="41">
        <v>0</v>
      </c>
      <c r="E9976" s="41">
        <v>-1152</v>
      </c>
      <c r="F9976" s="41">
        <f>SUM(F9974)</f>
        <v>-1152</v>
      </c>
      <c r="G9976" s="9" t="str">
        <f t="shared" si="310"/>
        <v/>
      </c>
      <c r="H9976" s="52" t="str">
        <f t="shared" si="311"/>
        <v/>
      </c>
    </row>
    <row r="9977" spans="1:8">
      <c r="B9977" s="1"/>
      <c r="C9977" s="1"/>
      <c r="D9977" s="31"/>
      <c r="E9977" s="31"/>
      <c r="F9977" s="31"/>
      <c r="G9977" s="9" t="str">
        <f t="shared" si="310"/>
        <v/>
      </c>
      <c r="H9977" s="52" t="str">
        <f t="shared" si="311"/>
        <v/>
      </c>
    </row>
    <row r="9978" spans="1:8">
      <c r="A9978" s="48" t="str">
        <f>('ANNEXURE B &amp; C'!BJ$3)</f>
        <v>450103</v>
      </c>
      <c r="B9978" s="1">
        <v>3010000</v>
      </c>
      <c r="C9978" s="1" t="s">
        <v>156</v>
      </c>
      <c r="D9978" s="31"/>
      <c r="E9978" s="31"/>
      <c r="F9978" s="31"/>
      <c r="G9978" s="9" t="str">
        <f t="shared" si="310"/>
        <v/>
      </c>
      <c r="H9978" s="52" t="str">
        <f t="shared" si="311"/>
        <v/>
      </c>
    </row>
    <row r="9979" spans="1:8">
      <c r="A9979" s="48" t="str">
        <f>('ANNEXURE B &amp; C'!BJ$3)</f>
        <v>450103</v>
      </c>
      <c r="B9979" s="2">
        <v>3010001</v>
      </c>
      <c r="C9979" s="2" t="s">
        <v>112</v>
      </c>
      <c r="D9979" s="38">
        <v>2389839</v>
      </c>
      <c r="E9979" s="38">
        <v>1724869.3</v>
      </c>
      <c r="F9979" s="38">
        <f>('ANNEXURE B &amp; C'!BJ$188)</f>
        <v>2963943</v>
      </c>
      <c r="G9979" s="9" t="str">
        <f t="shared" si="310"/>
        <v/>
      </c>
      <c r="H9979" s="52">
        <f t="shared" si="311"/>
        <v>0.24022706132086721</v>
      </c>
    </row>
    <row r="9980" spans="1:8">
      <c r="A9980" s="48" t="str">
        <f>('ANNEXURE B &amp; C'!BJ$3)</f>
        <v>450103</v>
      </c>
      <c r="B9980" s="2">
        <v>3010002</v>
      </c>
      <c r="C9980" s="2" t="s">
        <v>155</v>
      </c>
      <c r="D9980" s="38">
        <v>0</v>
      </c>
      <c r="E9980" s="38">
        <v>-1152</v>
      </c>
      <c r="F9980" s="38">
        <f>('ANNEXURE B &amp; C'!BJ$189)</f>
        <v>-1152</v>
      </c>
      <c r="G9980" s="9" t="str">
        <f t="shared" si="310"/>
        <v/>
      </c>
      <c r="H9980" s="52" t="str">
        <f t="shared" si="311"/>
        <v/>
      </c>
    </row>
    <row r="9981" spans="1:8">
      <c r="A9981" s="48" t="str">
        <f>('ANNEXURE B &amp; C'!BJ$3)</f>
        <v>450103</v>
      </c>
      <c r="B9981" s="2"/>
      <c r="C9981" s="1" t="s">
        <v>338</v>
      </c>
      <c r="D9981" s="39"/>
      <c r="E9981" s="39"/>
      <c r="F9981" s="39">
        <f>('ANNEXURE B &amp; C'!BJ$190)</f>
        <v>0</v>
      </c>
      <c r="G9981" s="9" t="str">
        <f t="shared" si="310"/>
        <v/>
      </c>
      <c r="H9981" s="52" t="str">
        <f t="shared" si="311"/>
        <v/>
      </c>
    </row>
    <row r="9982" spans="1:8" ht="15.75" thickBot="1">
      <c r="A9982" s="48" t="str">
        <f>('ANNEXURE B &amp; C'!BJ$3)</f>
        <v>450103</v>
      </c>
      <c r="B9982" s="5">
        <v>3019995</v>
      </c>
      <c r="C9982" s="5" t="s">
        <v>339</v>
      </c>
      <c r="D9982" s="37">
        <v>2389839</v>
      </c>
      <c r="E9982" s="37">
        <v>1723717.3</v>
      </c>
      <c r="F9982" s="37">
        <f>('ANNEXURE B &amp; C'!BJ$191)</f>
        <v>2962791</v>
      </c>
      <c r="G9982" s="9" t="str">
        <f t="shared" si="310"/>
        <v/>
      </c>
      <c r="H9982" s="52">
        <f t="shared" si="311"/>
        <v>0.23974502048045915</v>
      </c>
    </row>
    <row r="9983" spans="1:8">
      <c r="B9983" s="1"/>
      <c r="C9983" s="1"/>
      <c r="D9983" s="31"/>
      <c r="E9983" s="31"/>
      <c r="F9983" s="31"/>
      <c r="G9983" s="9" t="str">
        <f t="shared" si="310"/>
        <v/>
      </c>
      <c r="H9983" s="52" t="str">
        <f t="shared" si="311"/>
        <v/>
      </c>
    </row>
    <row r="9984" spans="1:8">
      <c r="A9984" s="48" t="str">
        <f>('ANNEXURE B &amp; C'!BJ$3)</f>
        <v>450103</v>
      </c>
      <c r="B9984" s="1">
        <v>4030000</v>
      </c>
      <c r="C9984" s="1" t="s">
        <v>157</v>
      </c>
      <c r="D9984" s="31"/>
      <c r="E9984" s="31"/>
      <c r="F9984" s="31"/>
      <c r="G9984" s="9" t="str">
        <f t="shared" si="310"/>
        <v/>
      </c>
      <c r="H9984" s="52" t="str">
        <f t="shared" si="311"/>
        <v/>
      </c>
    </row>
    <row r="9985" spans="1:8">
      <c r="A9985" s="48" t="str">
        <f>('ANNEXURE B &amp; C'!BJ$3)</f>
        <v>450103</v>
      </c>
      <c r="B9985" s="2">
        <v>4030001</v>
      </c>
      <c r="C9985" s="2" t="s">
        <v>158</v>
      </c>
      <c r="D9985" s="20">
        <v>20000</v>
      </c>
      <c r="E9985" s="20">
        <v>0</v>
      </c>
      <c r="F9985" s="38">
        <f>('ANNEXURE B &amp; C'!BJ$194)</f>
        <v>10000</v>
      </c>
      <c r="G9985" s="9" t="str">
        <f t="shared" si="310"/>
        <v/>
      </c>
      <c r="H9985" s="52">
        <f t="shared" si="311"/>
        <v>-0.5</v>
      </c>
    </row>
    <row r="9986" spans="1:8">
      <c r="A9986" s="48" t="str">
        <f>('ANNEXURE B &amp; C'!BJ$3)</f>
        <v>450103</v>
      </c>
      <c r="B9986" s="2">
        <v>4030002</v>
      </c>
      <c r="C9986" s="2" t="s">
        <v>159</v>
      </c>
      <c r="D9986" s="20">
        <v>8000</v>
      </c>
      <c r="E9986" s="20">
        <v>0</v>
      </c>
      <c r="F9986" s="38">
        <f>('ANNEXURE B &amp; C'!BJ$195)</f>
        <v>0</v>
      </c>
      <c r="G9986" s="9" t="str">
        <f t="shared" si="310"/>
        <v/>
      </c>
      <c r="H9986" s="52" t="str">
        <f t="shared" si="311"/>
        <v/>
      </c>
    </row>
    <row r="9987" spans="1:8">
      <c r="A9987" s="48" t="str">
        <f>('ANNEXURE B &amp; C'!BJ$3)</f>
        <v>450103</v>
      </c>
      <c r="B9987" s="2">
        <v>4030003</v>
      </c>
      <c r="C9987" s="2" t="s">
        <v>160</v>
      </c>
      <c r="D9987" s="20">
        <v>150000</v>
      </c>
      <c r="E9987" s="20">
        <v>0</v>
      </c>
      <c r="F9987" s="38">
        <f>('ANNEXURE B &amp; C'!BJ$196)</f>
        <v>150000</v>
      </c>
      <c r="G9987" s="9" t="str">
        <f t="shared" si="310"/>
        <v/>
      </c>
      <c r="H9987" s="52">
        <f t="shared" si="311"/>
        <v>0</v>
      </c>
    </row>
    <row r="9988" spans="1:8">
      <c r="A9988" s="48" t="str">
        <f>('ANNEXURE B &amp; C'!BJ$3)</f>
        <v>450103</v>
      </c>
      <c r="B9988" s="2">
        <v>4030004</v>
      </c>
      <c r="C9988" s="2" t="s">
        <v>161</v>
      </c>
      <c r="D9988" s="20">
        <v>0</v>
      </c>
      <c r="E9988" s="20">
        <v>0</v>
      </c>
      <c r="F9988" s="38">
        <f>('ANNEXURE B &amp; C'!BJ$197)</f>
        <v>0</v>
      </c>
      <c r="G9988" s="9" t="str">
        <f t="shared" si="310"/>
        <v/>
      </c>
      <c r="H9988" s="52" t="str">
        <f t="shared" si="311"/>
        <v/>
      </c>
    </row>
    <row r="9989" spans="1:8">
      <c r="A9989" s="48" t="str">
        <f>('ANNEXURE B &amp; C'!BJ$3)</f>
        <v>450103</v>
      </c>
      <c r="B9989" s="2">
        <v>4030005</v>
      </c>
      <c r="C9989" s="2" t="s">
        <v>162</v>
      </c>
      <c r="D9989" s="20">
        <v>0</v>
      </c>
      <c r="E9989" s="20">
        <v>0</v>
      </c>
      <c r="F9989" s="38">
        <f>('ANNEXURE B &amp; C'!BJ$198)</f>
        <v>0</v>
      </c>
      <c r="G9989" s="9" t="str">
        <f t="shared" si="310"/>
        <v/>
      </c>
      <c r="H9989" s="52" t="str">
        <f t="shared" si="311"/>
        <v/>
      </c>
    </row>
    <row r="9990" spans="1:8" ht="15.75" thickBot="1">
      <c r="A9990" s="48" t="str">
        <f>('ANNEXURE B &amp; C'!BJ$3)</f>
        <v>450103</v>
      </c>
      <c r="B9990" s="3">
        <v>4039995</v>
      </c>
      <c r="C9990" s="3" t="s">
        <v>163</v>
      </c>
      <c r="D9990" s="42">
        <v>178000</v>
      </c>
      <c r="E9990" s="36">
        <v>0</v>
      </c>
      <c r="F9990" s="43">
        <f>SUM(F9985:F9989)</f>
        <v>160000</v>
      </c>
      <c r="G9990" s="9" t="str">
        <f t="shared" si="310"/>
        <v/>
      </c>
      <c r="H9990" s="52">
        <f t="shared" si="311"/>
        <v>-0.10112359550561797</v>
      </c>
    </row>
    <row r="9991" spans="1:8" ht="15.75" thickTop="1">
      <c r="B9991" s="2"/>
      <c r="C9991" s="2"/>
      <c r="D9991" s="32"/>
      <c r="E9991" s="32"/>
      <c r="G9991" s="9" t="str">
        <f t="shared" si="310"/>
        <v/>
      </c>
      <c r="H9991" s="52" t="str">
        <f t="shared" si="311"/>
        <v/>
      </c>
    </row>
    <row r="9992" spans="1:8">
      <c r="A9992" s="48" t="str">
        <f>('ANNEXURE B &amp; C'!BJ$3)</f>
        <v>450103</v>
      </c>
      <c r="B9992" s="1">
        <v>4030000</v>
      </c>
      <c r="C9992" s="1" t="s">
        <v>164</v>
      </c>
      <c r="D9992" s="31"/>
      <c r="E9992" s="31"/>
      <c r="F9992" s="31"/>
      <c r="G9992" s="9" t="str">
        <f t="shared" si="310"/>
        <v/>
      </c>
      <c r="H9992" s="52" t="str">
        <f t="shared" si="311"/>
        <v/>
      </c>
    </row>
    <row r="9993" spans="1:8">
      <c r="A9993" s="48" t="str">
        <f>('ANNEXURE B &amp; C'!BJ$3)</f>
        <v>450103</v>
      </c>
      <c r="B9993" s="2">
        <v>4031001</v>
      </c>
      <c r="C9993" s="2" t="s">
        <v>158</v>
      </c>
      <c r="D9993" s="20">
        <v>0</v>
      </c>
      <c r="E9993" s="20">
        <v>0</v>
      </c>
      <c r="F9993" s="38">
        <f>('ANNEXURE B &amp; C'!BJ$202)</f>
        <v>0</v>
      </c>
      <c r="G9993" s="9" t="str">
        <f t="shared" si="310"/>
        <v/>
      </c>
      <c r="H9993" s="52" t="str">
        <f t="shared" si="311"/>
        <v/>
      </c>
    </row>
    <row r="9994" spans="1:8">
      <c r="A9994" s="48" t="str">
        <f>('ANNEXURE B &amp; C'!BJ$3)</f>
        <v>450103</v>
      </c>
      <c r="B9994" s="2">
        <v>4031002</v>
      </c>
      <c r="C9994" s="2" t="s">
        <v>159</v>
      </c>
      <c r="D9994" s="20">
        <v>0</v>
      </c>
      <c r="E9994" s="20">
        <v>0</v>
      </c>
      <c r="F9994" s="38">
        <f>('ANNEXURE B &amp; C'!BJ$203)</f>
        <v>0</v>
      </c>
      <c r="G9994" s="9" t="str">
        <f t="shared" ref="G9994:G10057" si="312">IF(E9994&lt;0.01,"",IF(E9994&gt;F9994,"BUDGET ERROR - INSUFICIENT",""))</f>
        <v/>
      </c>
      <c r="H9994" s="52" t="str">
        <f t="shared" ref="H9994:H10057" si="313">IF(F9994&lt;0.1,"",IF(D9994=0,"NO ORIGINAL BUDGET",(F9994-D9994)/D9994))</f>
        <v/>
      </c>
    </row>
    <row r="9995" spans="1:8">
      <c r="A9995" s="48" t="str">
        <f>('ANNEXURE B &amp; C'!BJ$3)</f>
        <v>450103</v>
      </c>
      <c r="B9995" s="2">
        <v>4031003</v>
      </c>
      <c r="C9995" s="2" t="s">
        <v>160</v>
      </c>
      <c r="D9995" s="20">
        <v>0</v>
      </c>
      <c r="E9995" s="20">
        <v>0</v>
      </c>
      <c r="F9995" s="38">
        <f>('ANNEXURE B &amp; C'!BJ$204)</f>
        <v>0</v>
      </c>
      <c r="G9995" s="9" t="str">
        <f t="shared" si="312"/>
        <v/>
      </c>
      <c r="H9995" s="52" t="str">
        <f t="shared" si="313"/>
        <v/>
      </c>
    </row>
    <row r="9996" spans="1:8">
      <c r="A9996" s="48" t="str">
        <f>('ANNEXURE B &amp; C'!BJ$3)</f>
        <v>450103</v>
      </c>
      <c r="B9996" s="2">
        <v>4031004</v>
      </c>
      <c r="C9996" s="2" t="s">
        <v>161</v>
      </c>
      <c r="D9996" s="20">
        <v>0</v>
      </c>
      <c r="E9996" s="20">
        <v>0</v>
      </c>
      <c r="F9996" s="38">
        <f>('ANNEXURE B &amp; C'!BJ$205)</f>
        <v>0</v>
      </c>
      <c r="G9996" s="9" t="str">
        <f t="shared" si="312"/>
        <v/>
      </c>
      <c r="H9996" s="52" t="str">
        <f t="shared" si="313"/>
        <v/>
      </c>
    </row>
    <row r="9997" spans="1:8">
      <c r="A9997" s="48" t="str">
        <f>('ANNEXURE B &amp; C'!BJ$3)</f>
        <v>450103</v>
      </c>
      <c r="B9997" s="2">
        <v>4031005</v>
      </c>
      <c r="C9997" s="2" t="s">
        <v>162</v>
      </c>
      <c r="D9997" s="20">
        <v>0</v>
      </c>
      <c r="E9997" s="20">
        <v>0</v>
      </c>
      <c r="F9997" s="38">
        <f>('ANNEXURE B &amp; C'!BJ$206)</f>
        <v>0</v>
      </c>
      <c r="G9997" s="9" t="str">
        <f t="shared" si="312"/>
        <v/>
      </c>
      <c r="H9997" s="52" t="str">
        <f t="shared" si="313"/>
        <v/>
      </c>
    </row>
    <row r="9998" spans="1:8">
      <c r="A9998" s="48" t="str">
        <f>('ANNEXURE B &amp; C'!BJ$3)</f>
        <v>450103</v>
      </c>
      <c r="B9998" s="3">
        <v>4039995</v>
      </c>
      <c r="C9998" s="3" t="s">
        <v>165</v>
      </c>
      <c r="D9998" s="39">
        <v>0</v>
      </c>
      <c r="E9998" s="39">
        <v>0</v>
      </c>
      <c r="F9998" s="39">
        <f>SUM(F9993:F9997)</f>
        <v>0</v>
      </c>
      <c r="G9998" s="9" t="str">
        <f t="shared" si="312"/>
        <v/>
      </c>
      <c r="H9998" s="52" t="str">
        <f t="shared" si="313"/>
        <v/>
      </c>
    </row>
    <row r="9999" spans="1:8">
      <c r="B9999" s="2"/>
      <c r="C9999" s="2"/>
      <c r="D9999" s="32"/>
      <c r="E9999" s="32"/>
      <c r="G9999" s="9" t="str">
        <f t="shared" si="312"/>
        <v/>
      </c>
      <c r="H9999" s="52" t="str">
        <f t="shared" si="313"/>
        <v/>
      </c>
    </row>
    <row r="10000" spans="1:8" ht="15.75" thickBot="1">
      <c r="A10000" s="48" t="str">
        <f>('ANNEXURE B &amp; C'!BJ$3)</f>
        <v>450103</v>
      </c>
      <c r="B10000" s="5">
        <v>4039995</v>
      </c>
      <c r="C10000" s="5" t="s">
        <v>166</v>
      </c>
      <c r="D10000" s="41">
        <v>178000</v>
      </c>
      <c r="E10000" s="41">
        <v>0</v>
      </c>
      <c r="F10000" s="41">
        <f>SUM(F9998+F9990)</f>
        <v>160000</v>
      </c>
      <c r="G10000" s="9" t="str">
        <f t="shared" si="312"/>
        <v/>
      </c>
      <c r="H10000" s="52">
        <f t="shared" si="313"/>
        <v>-0.10112359550561797</v>
      </c>
    </row>
    <row r="10001" spans="1:8">
      <c r="G10001" s="9" t="str">
        <f t="shared" si="312"/>
        <v/>
      </c>
      <c r="H10001" s="52" t="str">
        <f t="shared" si="313"/>
        <v/>
      </c>
    </row>
    <row r="10002" spans="1:8">
      <c r="A10002" s="48" t="str">
        <f>('ANNEXURE B &amp; C'!BK$3)</f>
        <v>450104</v>
      </c>
      <c r="B10002" s="1">
        <v>1000000</v>
      </c>
      <c r="C10002" s="1" t="s">
        <v>0</v>
      </c>
      <c r="D10002" s="31"/>
      <c r="E10002" s="31"/>
      <c r="G10002" s="9" t="str">
        <f t="shared" si="312"/>
        <v/>
      </c>
      <c r="H10002" s="52" t="str">
        <f t="shared" si="313"/>
        <v/>
      </c>
    </row>
    <row r="10003" spans="1:8">
      <c r="B10003" s="1"/>
      <c r="C10003" s="1"/>
      <c r="D10003" s="31"/>
      <c r="E10003" s="31"/>
      <c r="G10003" s="9" t="str">
        <f t="shared" si="312"/>
        <v/>
      </c>
      <c r="H10003" s="52" t="str">
        <f t="shared" si="313"/>
        <v/>
      </c>
    </row>
    <row r="10004" spans="1:8">
      <c r="A10004" s="48" t="str">
        <f>('ANNEXURE B &amp; C'!BK$3)</f>
        <v>450104</v>
      </c>
      <c r="B10004" s="1">
        <v>1020000</v>
      </c>
      <c r="C10004" s="1" t="s">
        <v>2</v>
      </c>
      <c r="D10004" s="31"/>
      <c r="E10004" s="31"/>
      <c r="F10004" s="31"/>
      <c r="G10004" s="9" t="str">
        <f t="shared" si="312"/>
        <v/>
      </c>
      <c r="H10004" s="52" t="str">
        <f t="shared" si="313"/>
        <v/>
      </c>
    </row>
    <row r="10005" spans="1:8">
      <c r="A10005" s="48" t="str">
        <f>('ANNEXURE B &amp; C'!BK$3)</f>
        <v>450104</v>
      </c>
      <c r="B10005" s="2">
        <v>1020001</v>
      </c>
      <c r="C10005" s="2" t="s">
        <v>3</v>
      </c>
      <c r="D10005" s="20">
        <v>0</v>
      </c>
      <c r="E10005" s="20">
        <v>0</v>
      </c>
      <c r="F10005" s="38">
        <f>('ANNEXURE B &amp; C'!BK$10)</f>
        <v>0</v>
      </c>
      <c r="G10005" s="9" t="str">
        <f t="shared" si="312"/>
        <v/>
      </c>
      <c r="H10005" s="52" t="str">
        <f t="shared" si="313"/>
        <v/>
      </c>
    </row>
    <row r="10006" spans="1:8">
      <c r="A10006" s="48" t="str">
        <f>('ANNEXURE B &amp; C'!BK$3)</f>
        <v>450104</v>
      </c>
      <c r="B10006" s="2">
        <v>1020002</v>
      </c>
      <c r="C10006" s="2" t="s">
        <v>4</v>
      </c>
      <c r="D10006" s="20">
        <v>0</v>
      </c>
      <c r="E10006" s="20">
        <v>0</v>
      </c>
      <c r="F10006" s="38">
        <f>('ANNEXURE B &amp; C'!BK$11)</f>
        <v>0</v>
      </c>
      <c r="G10006" s="9" t="str">
        <f t="shared" si="312"/>
        <v/>
      </c>
      <c r="H10006" s="52" t="str">
        <f t="shared" si="313"/>
        <v/>
      </c>
    </row>
    <row r="10007" spans="1:8">
      <c r="A10007" s="48" t="str">
        <f>('ANNEXURE B &amp; C'!BK$3)</f>
        <v>450104</v>
      </c>
      <c r="B10007" s="2">
        <v>1020004</v>
      </c>
      <c r="C10007" s="2" t="s">
        <v>5</v>
      </c>
      <c r="D10007" s="20">
        <v>0</v>
      </c>
      <c r="E10007" s="20">
        <v>0</v>
      </c>
      <c r="F10007" s="38">
        <f>('ANNEXURE B &amp; C'!BK$12)</f>
        <v>0</v>
      </c>
      <c r="G10007" s="9" t="str">
        <f t="shared" si="312"/>
        <v/>
      </c>
      <c r="H10007" s="52" t="str">
        <f t="shared" si="313"/>
        <v/>
      </c>
    </row>
    <row r="10008" spans="1:8">
      <c r="A10008" s="48" t="str">
        <f>('ANNEXURE B &amp; C'!BK$3)</f>
        <v>450104</v>
      </c>
      <c r="B10008" s="2">
        <v>1020005</v>
      </c>
      <c r="C10008" s="2" t="s">
        <v>6</v>
      </c>
      <c r="D10008" s="20">
        <v>0</v>
      </c>
      <c r="E10008" s="20">
        <v>0</v>
      </c>
      <c r="F10008" s="38">
        <f>('ANNEXURE B &amp; C'!BK$13)</f>
        <v>0</v>
      </c>
      <c r="G10008" s="9" t="str">
        <f t="shared" si="312"/>
        <v/>
      </c>
      <c r="H10008" s="52" t="str">
        <f t="shared" si="313"/>
        <v/>
      </c>
    </row>
    <row r="10009" spans="1:8">
      <c r="A10009" s="48" t="str">
        <f>('ANNEXURE B &amp; C'!BK$3)</f>
        <v>450104</v>
      </c>
      <c r="B10009" s="2">
        <v>1020006</v>
      </c>
      <c r="C10009" s="2" t="s">
        <v>7</v>
      </c>
      <c r="D10009" s="20">
        <v>0</v>
      </c>
      <c r="E10009" s="20">
        <v>0</v>
      </c>
      <c r="F10009" s="38">
        <f>('ANNEXURE B &amp; C'!BK$14)</f>
        <v>0</v>
      </c>
      <c r="G10009" s="9" t="str">
        <f t="shared" si="312"/>
        <v/>
      </c>
      <c r="H10009" s="52" t="str">
        <f t="shared" si="313"/>
        <v/>
      </c>
    </row>
    <row r="10010" spans="1:8">
      <c r="A10010" s="48" t="str">
        <f>('ANNEXURE B &amp; C'!BK$3)</f>
        <v>450104</v>
      </c>
      <c r="B10010" s="2">
        <v>1020007</v>
      </c>
      <c r="C10010" s="2" t="s">
        <v>8</v>
      </c>
      <c r="D10010" s="20">
        <v>0</v>
      </c>
      <c r="E10010" s="20">
        <v>0</v>
      </c>
      <c r="F10010" s="38">
        <f>('ANNEXURE B &amp; C'!BK$15)</f>
        <v>0</v>
      </c>
      <c r="G10010" s="9" t="str">
        <f t="shared" si="312"/>
        <v/>
      </c>
      <c r="H10010" s="52" t="str">
        <f t="shared" si="313"/>
        <v/>
      </c>
    </row>
    <row r="10011" spans="1:8">
      <c r="A10011" s="48" t="str">
        <f>('ANNEXURE B &amp; C'!BK$3)</f>
        <v>450104</v>
      </c>
      <c r="B10011" s="2">
        <v>1020009</v>
      </c>
      <c r="C10011" s="2" t="s">
        <v>9</v>
      </c>
      <c r="D10011" s="20">
        <v>0</v>
      </c>
      <c r="E10011" s="20">
        <v>0</v>
      </c>
      <c r="F10011" s="38">
        <f>('ANNEXURE B &amp; C'!BK$16)</f>
        <v>0</v>
      </c>
      <c r="G10011" s="9" t="str">
        <f t="shared" si="312"/>
        <v/>
      </c>
      <c r="H10011" s="52" t="str">
        <f t="shared" si="313"/>
        <v/>
      </c>
    </row>
    <row r="10012" spans="1:8">
      <c r="A10012" s="48" t="str">
        <f>('ANNEXURE B &amp; C'!BK$3)</f>
        <v>450104</v>
      </c>
      <c r="B10012" s="2">
        <v>1020010</v>
      </c>
      <c r="C10012" s="2" t="s">
        <v>10</v>
      </c>
      <c r="D10012" s="20">
        <v>0</v>
      </c>
      <c r="E10012" s="20">
        <v>0</v>
      </c>
      <c r="F10012" s="38">
        <f>('ANNEXURE B &amp; C'!BK$17)</f>
        <v>0</v>
      </c>
      <c r="G10012" s="9" t="str">
        <f t="shared" si="312"/>
        <v/>
      </c>
      <c r="H10012" s="52" t="str">
        <f t="shared" si="313"/>
        <v/>
      </c>
    </row>
    <row r="10013" spans="1:8">
      <c r="A10013" s="48" t="str">
        <f>('ANNEXURE B &amp; C'!BK$3)</f>
        <v>450104</v>
      </c>
      <c r="B10013" s="2">
        <v>1020011</v>
      </c>
      <c r="C10013" s="2" t="s">
        <v>11</v>
      </c>
      <c r="D10013" s="20">
        <v>0</v>
      </c>
      <c r="E10013" s="20">
        <v>0</v>
      </c>
      <c r="F10013" s="38">
        <f>('ANNEXURE B &amp; C'!BK$18)</f>
        <v>0</v>
      </c>
      <c r="G10013" s="9" t="str">
        <f t="shared" si="312"/>
        <v/>
      </c>
      <c r="H10013" s="52" t="str">
        <f t="shared" si="313"/>
        <v/>
      </c>
    </row>
    <row r="10014" spans="1:8">
      <c r="A10014" s="48" t="str">
        <f>('ANNEXURE B &amp; C'!BK$3)</f>
        <v>450104</v>
      </c>
      <c r="B10014" s="2">
        <v>1020012</v>
      </c>
      <c r="C10014" s="2" t="s">
        <v>12</v>
      </c>
      <c r="D10014" s="20">
        <v>0</v>
      </c>
      <c r="E10014" s="20">
        <v>0</v>
      </c>
      <c r="F10014" s="38">
        <f>('ANNEXURE B &amp; C'!BK$19)</f>
        <v>0</v>
      </c>
      <c r="G10014" s="9" t="str">
        <f t="shared" si="312"/>
        <v/>
      </c>
      <c r="H10014" s="52" t="str">
        <f t="shared" si="313"/>
        <v/>
      </c>
    </row>
    <row r="10015" spans="1:8">
      <c r="A10015" s="48" t="str">
        <f>('ANNEXURE B &amp; C'!BK$3)</f>
        <v>450104</v>
      </c>
      <c r="B10015" s="2">
        <v>1020013</v>
      </c>
      <c r="C10015" s="2" t="s">
        <v>13</v>
      </c>
      <c r="D10015" s="20">
        <v>0</v>
      </c>
      <c r="E10015" s="20">
        <v>0</v>
      </c>
      <c r="F10015" s="38">
        <f>('ANNEXURE B &amp; C'!BK$20)</f>
        <v>0</v>
      </c>
      <c r="G10015" s="9" t="str">
        <f t="shared" si="312"/>
        <v/>
      </c>
      <c r="H10015" s="52" t="str">
        <f t="shared" si="313"/>
        <v/>
      </c>
    </row>
    <row r="10016" spans="1:8">
      <c r="A10016" s="48" t="str">
        <f>('ANNEXURE B &amp; C'!BK$3)</f>
        <v>450104</v>
      </c>
      <c r="B10016" s="2">
        <v>1020014</v>
      </c>
      <c r="C10016" s="2" t="s">
        <v>14</v>
      </c>
      <c r="D10016" s="20">
        <v>0</v>
      </c>
      <c r="E10016" s="20">
        <v>0</v>
      </c>
      <c r="F10016" s="38">
        <f>('ANNEXURE B &amp; C'!BK$21)</f>
        <v>0</v>
      </c>
      <c r="G10016" s="9" t="str">
        <f t="shared" si="312"/>
        <v/>
      </c>
      <c r="H10016" s="52" t="str">
        <f t="shared" si="313"/>
        <v/>
      </c>
    </row>
    <row r="10017" spans="1:8" ht="15.75" thickBot="1">
      <c r="A10017" s="48" t="str">
        <f>('ANNEXURE B &amp; C'!BK$3)</f>
        <v>450104</v>
      </c>
      <c r="B10017" s="3">
        <v>1029990</v>
      </c>
      <c r="C10017" s="3" t="s">
        <v>15</v>
      </c>
      <c r="D10017" s="41">
        <v>0</v>
      </c>
      <c r="E10017" s="41">
        <v>0</v>
      </c>
      <c r="F10017" s="41">
        <f>SUM(F10005:F10016)</f>
        <v>0</v>
      </c>
      <c r="G10017" s="9" t="str">
        <f t="shared" si="312"/>
        <v/>
      </c>
      <c r="H10017" s="52" t="str">
        <f t="shared" si="313"/>
        <v/>
      </c>
    </row>
    <row r="10018" spans="1:8">
      <c r="B10018" s="1"/>
      <c r="C10018" s="1"/>
      <c r="D10018" s="31"/>
      <c r="E10018" s="31"/>
      <c r="F10018" s="31"/>
      <c r="G10018" s="9" t="str">
        <f t="shared" si="312"/>
        <v/>
      </c>
      <c r="H10018" s="52" t="str">
        <f t="shared" si="313"/>
        <v/>
      </c>
    </row>
    <row r="10019" spans="1:8">
      <c r="A10019" s="48" t="str">
        <f>('ANNEXURE B &amp; C'!BK$3)</f>
        <v>450104</v>
      </c>
      <c r="B10019" s="1">
        <v>1030000</v>
      </c>
      <c r="C10019" s="1" t="s">
        <v>16</v>
      </c>
      <c r="D10019" s="31"/>
      <c r="E10019" s="31"/>
      <c r="F10019" s="31"/>
      <c r="G10019" s="9" t="str">
        <f t="shared" si="312"/>
        <v/>
      </c>
      <c r="H10019" s="52" t="str">
        <f t="shared" si="313"/>
        <v/>
      </c>
    </row>
    <row r="10020" spans="1:8">
      <c r="A10020" s="48" t="str">
        <f>('ANNEXURE B &amp; C'!BK$3)</f>
        <v>450104</v>
      </c>
      <c r="B10020" s="2">
        <v>1030001</v>
      </c>
      <c r="C10020" s="2" t="s">
        <v>17</v>
      </c>
      <c r="D10020" s="20">
        <v>0</v>
      </c>
      <c r="E10020" s="20">
        <v>0</v>
      </c>
      <c r="F10020" s="38">
        <f>('ANNEXURE B &amp; C'!BK$25)</f>
        <v>0</v>
      </c>
      <c r="G10020" s="9" t="str">
        <f t="shared" si="312"/>
        <v/>
      </c>
      <c r="H10020" s="52" t="str">
        <f t="shared" si="313"/>
        <v/>
      </c>
    </row>
    <row r="10021" spans="1:8">
      <c r="A10021" s="48" t="str">
        <f>('ANNEXURE B &amp; C'!BK$3)</f>
        <v>450104</v>
      </c>
      <c r="B10021" s="2">
        <v>1030002</v>
      </c>
      <c r="C10021" s="2" t="s">
        <v>18</v>
      </c>
      <c r="D10021" s="20">
        <v>0</v>
      </c>
      <c r="E10021" s="20">
        <v>0</v>
      </c>
      <c r="F10021" s="38">
        <f>('ANNEXURE B &amp; C'!BK$26)</f>
        <v>0</v>
      </c>
      <c r="G10021" s="9" t="str">
        <f t="shared" si="312"/>
        <v/>
      </c>
      <c r="H10021" s="52" t="str">
        <f t="shared" si="313"/>
        <v/>
      </c>
    </row>
    <row r="10022" spans="1:8">
      <c r="A10022" s="48" t="str">
        <f>('ANNEXURE B &amp; C'!BK$3)</f>
        <v>450104</v>
      </c>
      <c r="B10022" s="2">
        <v>1030003</v>
      </c>
      <c r="C10022" s="2" t="s">
        <v>19</v>
      </c>
      <c r="D10022" s="20">
        <v>0</v>
      </c>
      <c r="E10022" s="20">
        <v>0</v>
      </c>
      <c r="F10022" s="38">
        <f>('ANNEXURE B &amp; C'!BK$27)</f>
        <v>0</v>
      </c>
      <c r="G10022" s="9" t="str">
        <f t="shared" si="312"/>
        <v/>
      </c>
      <c r="H10022" s="52" t="str">
        <f t="shared" si="313"/>
        <v/>
      </c>
    </row>
    <row r="10023" spans="1:8">
      <c r="A10023" s="48" t="str">
        <f>('ANNEXURE B &amp; C'!BK$3)</f>
        <v>450104</v>
      </c>
      <c r="B10023" s="2">
        <v>1030004</v>
      </c>
      <c r="C10023" s="2" t="s">
        <v>20</v>
      </c>
      <c r="D10023" s="20">
        <v>0</v>
      </c>
      <c r="E10023" s="20">
        <v>0</v>
      </c>
      <c r="F10023" s="38">
        <f>('ANNEXURE B &amp; C'!BK$28)</f>
        <v>0</v>
      </c>
      <c r="G10023" s="9" t="str">
        <f t="shared" si="312"/>
        <v/>
      </c>
      <c r="H10023" s="52" t="str">
        <f t="shared" si="313"/>
        <v/>
      </c>
    </row>
    <row r="10024" spans="1:8">
      <c r="A10024" s="48" t="str">
        <f>('ANNEXURE B &amp; C'!BK$3)</f>
        <v>450104</v>
      </c>
      <c r="B10024" s="3">
        <v>1039990</v>
      </c>
      <c r="C10024" s="3" t="s">
        <v>21</v>
      </c>
      <c r="D10024" s="39">
        <v>0</v>
      </c>
      <c r="E10024" s="39">
        <v>0</v>
      </c>
      <c r="F10024" s="39">
        <f>SUM(F10020:F10023)</f>
        <v>0</v>
      </c>
      <c r="G10024" s="9" t="str">
        <f t="shared" si="312"/>
        <v/>
      </c>
      <c r="H10024" s="52" t="str">
        <f t="shared" si="313"/>
        <v/>
      </c>
    </row>
    <row r="10025" spans="1:8">
      <c r="B10025" s="1"/>
      <c r="C10025" s="1"/>
      <c r="D10025" s="31"/>
      <c r="E10025" s="31"/>
      <c r="F10025" s="31"/>
      <c r="G10025" s="9" t="str">
        <f t="shared" si="312"/>
        <v/>
      </c>
      <c r="H10025" s="52" t="str">
        <f t="shared" si="313"/>
        <v/>
      </c>
    </row>
    <row r="10026" spans="1:8">
      <c r="A10026" s="48" t="str">
        <f>('ANNEXURE B &amp; C'!BK$3)</f>
        <v>450104</v>
      </c>
      <c r="B10026" s="1">
        <v>1040000</v>
      </c>
      <c r="C10026" s="1" t="s">
        <v>22</v>
      </c>
      <c r="D10026" s="31"/>
      <c r="E10026" s="31"/>
      <c r="F10026" s="31"/>
      <c r="G10026" s="9" t="str">
        <f t="shared" si="312"/>
        <v/>
      </c>
      <c r="H10026" s="52" t="str">
        <f t="shared" si="313"/>
        <v/>
      </c>
    </row>
    <row r="10027" spans="1:8">
      <c r="A10027" s="48" t="str">
        <f>('ANNEXURE B &amp; C'!BK$3)</f>
        <v>450104</v>
      </c>
      <c r="B10027" s="2">
        <v>1040001</v>
      </c>
      <c r="C10027" s="2" t="s">
        <v>23</v>
      </c>
      <c r="D10027" s="20">
        <v>0</v>
      </c>
      <c r="E10027" s="20">
        <v>0</v>
      </c>
      <c r="F10027" s="38">
        <f>('ANNEXURE B &amp; C'!BK$32)</f>
        <v>0</v>
      </c>
      <c r="G10027" s="9" t="str">
        <f t="shared" si="312"/>
        <v/>
      </c>
      <c r="H10027" s="52" t="str">
        <f t="shared" si="313"/>
        <v/>
      </c>
    </row>
    <row r="10028" spans="1:8">
      <c r="A10028" s="48" t="str">
        <f>('ANNEXURE B &amp; C'!BK$3)</f>
        <v>450104</v>
      </c>
      <c r="B10028" s="2">
        <v>1040002</v>
      </c>
      <c r="C10028" s="2" t="s">
        <v>24</v>
      </c>
      <c r="D10028" s="20">
        <v>0</v>
      </c>
      <c r="E10028" s="20">
        <v>0</v>
      </c>
      <c r="F10028" s="38">
        <f>('ANNEXURE B &amp; C'!BK$33)</f>
        <v>0</v>
      </c>
      <c r="G10028" s="9" t="str">
        <f t="shared" si="312"/>
        <v/>
      </c>
      <c r="H10028" s="52" t="str">
        <f t="shared" si="313"/>
        <v/>
      </c>
    </row>
    <row r="10029" spans="1:8">
      <c r="A10029" s="48" t="str">
        <f>('ANNEXURE B &amp; C'!BK$3)</f>
        <v>450104</v>
      </c>
      <c r="B10029" s="2">
        <v>1040003</v>
      </c>
      <c r="C10029" s="2" t="s">
        <v>25</v>
      </c>
      <c r="D10029" s="20">
        <v>0</v>
      </c>
      <c r="E10029" s="20">
        <v>0</v>
      </c>
      <c r="F10029" s="38">
        <f>('ANNEXURE B &amp; C'!BK$34)</f>
        <v>0</v>
      </c>
      <c r="G10029" s="9" t="str">
        <f t="shared" si="312"/>
        <v/>
      </c>
      <c r="H10029" s="52" t="str">
        <f t="shared" si="313"/>
        <v/>
      </c>
    </row>
    <row r="10030" spans="1:8">
      <c r="A10030" s="48" t="str">
        <f>('ANNEXURE B &amp; C'!BK$3)</f>
        <v>450104</v>
      </c>
      <c r="B10030" s="2">
        <v>1040004</v>
      </c>
      <c r="C10030" s="2" t="s">
        <v>26</v>
      </c>
      <c r="D10030" s="20">
        <v>0</v>
      </c>
      <c r="E10030" s="20">
        <v>0</v>
      </c>
      <c r="F10030" s="38">
        <f>('ANNEXURE B &amp; C'!BK$35)</f>
        <v>0</v>
      </c>
      <c r="G10030" s="9" t="str">
        <f t="shared" si="312"/>
        <v/>
      </c>
      <c r="H10030" s="52" t="str">
        <f t="shared" si="313"/>
        <v/>
      </c>
    </row>
    <row r="10031" spans="1:8">
      <c r="A10031" s="48" t="str">
        <f>('ANNEXURE B &amp; C'!BK$3)</f>
        <v>450104</v>
      </c>
      <c r="B10031" s="2">
        <v>1040005</v>
      </c>
      <c r="C10031" s="2" t="s">
        <v>27</v>
      </c>
      <c r="D10031" s="20">
        <v>0</v>
      </c>
      <c r="E10031" s="20">
        <v>0</v>
      </c>
      <c r="F10031" s="38">
        <f>('ANNEXURE B &amp; C'!BK$36)</f>
        <v>0</v>
      </c>
      <c r="G10031" s="9" t="str">
        <f t="shared" si="312"/>
        <v/>
      </c>
      <c r="H10031" s="52" t="str">
        <f t="shared" si="313"/>
        <v/>
      </c>
    </row>
    <row r="10032" spans="1:8">
      <c r="A10032" s="48" t="str">
        <f>('ANNEXURE B &amp; C'!BK$3)</f>
        <v>450104</v>
      </c>
      <c r="B10032" s="2">
        <v>1040006</v>
      </c>
      <c r="C10032" s="2" t="s">
        <v>28</v>
      </c>
      <c r="D10032" s="20">
        <v>0</v>
      </c>
      <c r="E10032" s="20">
        <v>0</v>
      </c>
      <c r="F10032" s="38">
        <f>('ANNEXURE B &amp; C'!BK$37)</f>
        <v>0</v>
      </c>
      <c r="G10032" s="9" t="str">
        <f t="shared" si="312"/>
        <v/>
      </c>
      <c r="H10032" s="52" t="str">
        <f t="shared" si="313"/>
        <v/>
      </c>
    </row>
    <row r="10033" spans="1:8">
      <c r="A10033" s="48" t="str">
        <f>('ANNEXURE B &amp; C'!BK$3)</f>
        <v>450104</v>
      </c>
      <c r="B10033" s="2">
        <v>1040007</v>
      </c>
      <c r="C10033" s="2" t="s">
        <v>29</v>
      </c>
      <c r="D10033" s="20">
        <v>0</v>
      </c>
      <c r="E10033" s="20">
        <v>0</v>
      </c>
      <c r="F10033" s="38">
        <f>('ANNEXURE B &amp; C'!BK$38)</f>
        <v>0</v>
      </c>
      <c r="G10033" s="9" t="str">
        <f t="shared" si="312"/>
        <v/>
      </c>
      <c r="H10033" s="52" t="str">
        <f t="shared" si="313"/>
        <v/>
      </c>
    </row>
    <row r="10034" spans="1:8">
      <c r="A10034" s="48" t="str">
        <f>('ANNEXURE B &amp; C'!BK$3)</f>
        <v>450104</v>
      </c>
      <c r="B10034" s="2">
        <v>1040008</v>
      </c>
      <c r="C10034" s="2" t="s">
        <v>30</v>
      </c>
      <c r="D10034" s="20">
        <v>0</v>
      </c>
      <c r="E10034" s="20">
        <v>0</v>
      </c>
      <c r="F10034" s="38">
        <f>('ANNEXURE B &amp; C'!BK$39)</f>
        <v>0</v>
      </c>
      <c r="G10034" s="9" t="str">
        <f t="shared" si="312"/>
        <v/>
      </c>
      <c r="H10034" s="52" t="str">
        <f t="shared" si="313"/>
        <v/>
      </c>
    </row>
    <row r="10035" spans="1:8">
      <c r="A10035" s="48" t="str">
        <f>('ANNEXURE B &amp; C'!BK$3)</f>
        <v>450104</v>
      </c>
      <c r="B10035" s="3">
        <v>1049990</v>
      </c>
      <c r="C10035" s="3" t="s">
        <v>31</v>
      </c>
      <c r="D10035" s="39">
        <v>0</v>
      </c>
      <c r="E10035" s="39">
        <v>0</v>
      </c>
      <c r="F10035" s="39">
        <f>SUM(F10027:F10034)</f>
        <v>0</v>
      </c>
      <c r="G10035" s="9" t="str">
        <f t="shared" si="312"/>
        <v/>
      </c>
      <c r="H10035" s="52" t="str">
        <f t="shared" si="313"/>
        <v/>
      </c>
    </row>
    <row r="10036" spans="1:8">
      <c r="B10036" s="1"/>
      <c r="C10036" s="1"/>
      <c r="D10036" s="31"/>
      <c r="E10036" s="31"/>
      <c r="F10036" s="31"/>
      <c r="G10036" s="9" t="str">
        <f t="shared" si="312"/>
        <v/>
      </c>
      <c r="H10036" s="52" t="str">
        <f t="shared" si="313"/>
        <v/>
      </c>
    </row>
    <row r="10037" spans="1:8" ht="15.75" thickBot="1">
      <c r="A10037" s="48" t="str">
        <f>('ANNEXURE B &amp; C'!BK$3)</f>
        <v>450104</v>
      </c>
      <c r="B10037" s="4">
        <v>1049995</v>
      </c>
      <c r="C10037" s="4" t="s">
        <v>32</v>
      </c>
      <c r="D10037" s="40">
        <v>0</v>
      </c>
      <c r="E10037" s="40">
        <v>0</v>
      </c>
      <c r="F10037" s="40">
        <f>SUM(F10035+F10024+F10017)</f>
        <v>0</v>
      </c>
      <c r="G10037" s="9" t="str">
        <f t="shared" si="312"/>
        <v/>
      </c>
      <c r="H10037" s="52" t="str">
        <f t="shared" si="313"/>
        <v/>
      </c>
    </row>
    <row r="10038" spans="1:8" ht="15.75" thickTop="1">
      <c r="B10038" s="1"/>
      <c r="C10038" s="1"/>
      <c r="D10038" s="31"/>
      <c r="E10038" s="31"/>
      <c r="F10038" s="31"/>
      <c r="G10038" s="9" t="str">
        <f t="shared" si="312"/>
        <v/>
      </c>
      <c r="H10038" s="52" t="str">
        <f t="shared" si="313"/>
        <v/>
      </c>
    </row>
    <row r="10039" spans="1:8">
      <c r="A10039" s="48" t="str">
        <f>('ANNEXURE B &amp; C'!BK$3)</f>
        <v>450104</v>
      </c>
      <c r="B10039" s="1">
        <v>1050000</v>
      </c>
      <c r="C10039" s="1" t="s">
        <v>33</v>
      </c>
      <c r="D10039" s="31"/>
      <c r="E10039" s="31"/>
      <c r="F10039" s="31"/>
      <c r="G10039" s="9" t="str">
        <f t="shared" si="312"/>
        <v/>
      </c>
      <c r="H10039" s="52" t="str">
        <f t="shared" si="313"/>
        <v/>
      </c>
    </row>
    <row r="10040" spans="1:8">
      <c r="B10040" s="1"/>
      <c r="C10040" s="1"/>
      <c r="D10040" s="31"/>
      <c r="E10040" s="31"/>
      <c r="F10040" s="31"/>
      <c r="G10040" s="9" t="str">
        <f t="shared" si="312"/>
        <v/>
      </c>
      <c r="H10040" s="52" t="str">
        <f t="shared" si="313"/>
        <v/>
      </c>
    </row>
    <row r="10041" spans="1:8">
      <c r="A10041" s="48" t="str">
        <f>('ANNEXURE B &amp; C'!BK$3)</f>
        <v>450104</v>
      </c>
      <c r="B10041" s="1">
        <v>1060000</v>
      </c>
      <c r="C10041" s="1" t="s">
        <v>34</v>
      </c>
      <c r="D10041" s="31"/>
      <c r="E10041" s="31"/>
      <c r="F10041" s="31"/>
      <c r="G10041" s="9" t="str">
        <f t="shared" si="312"/>
        <v/>
      </c>
      <c r="H10041" s="52" t="str">
        <f t="shared" si="313"/>
        <v/>
      </c>
    </row>
    <row r="10042" spans="1:8">
      <c r="A10042" s="48" t="str">
        <f>('ANNEXURE B &amp; C'!BK$3)</f>
        <v>450104</v>
      </c>
      <c r="B10042" s="2">
        <v>1060001</v>
      </c>
      <c r="C10042" s="2" t="s">
        <v>35</v>
      </c>
      <c r="D10042" s="20">
        <v>0</v>
      </c>
      <c r="E10042" s="20">
        <v>0</v>
      </c>
      <c r="F10042" s="38">
        <f>('ANNEXURE B &amp; C'!BK$47)</f>
        <v>0</v>
      </c>
      <c r="G10042" s="9" t="str">
        <f t="shared" si="312"/>
        <v/>
      </c>
      <c r="H10042" s="52" t="str">
        <f t="shared" si="313"/>
        <v/>
      </c>
    </row>
    <row r="10043" spans="1:8">
      <c r="A10043" s="48" t="str">
        <f>('ANNEXURE B &amp; C'!BK$3)</f>
        <v>450104</v>
      </c>
      <c r="B10043" s="2">
        <v>1060003</v>
      </c>
      <c r="C10043" s="2" t="s">
        <v>36</v>
      </c>
      <c r="D10043" s="20">
        <v>0</v>
      </c>
      <c r="E10043" s="20">
        <v>0</v>
      </c>
      <c r="F10043" s="38">
        <f>('ANNEXURE B &amp; C'!BK$48)</f>
        <v>0</v>
      </c>
      <c r="G10043" s="9" t="str">
        <f t="shared" si="312"/>
        <v/>
      </c>
      <c r="H10043" s="52" t="str">
        <f t="shared" si="313"/>
        <v/>
      </c>
    </row>
    <row r="10044" spans="1:8">
      <c r="A10044" s="48" t="str">
        <f>('ANNEXURE B &amp; C'!BK$3)</f>
        <v>450104</v>
      </c>
      <c r="B10044" s="2">
        <v>1060090</v>
      </c>
      <c r="C10044" s="2" t="s">
        <v>37</v>
      </c>
      <c r="D10044" s="20">
        <v>0</v>
      </c>
      <c r="E10044" s="20">
        <v>0</v>
      </c>
      <c r="F10044" s="38">
        <f>('ANNEXURE B &amp; C'!BK$49)</f>
        <v>0</v>
      </c>
      <c r="G10044" s="9" t="str">
        <f t="shared" si="312"/>
        <v/>
      </c>
      <c r="H10044" s="52" t="str">
        <f t="shared" si="313"/>
        <v/>
      </c>
    </row>
    <row r="10045" spans="1:8">
      <c r="A10045" s="48" t="str">
        <f>('ANNEXURE B &amp; C'!BK$3)</f>
        <v>450104</v>
      </c>
      <c r="B10045" s="2">
        <v>1060100</v>
      </c>
      <c r="C10045" s="2" t="s">
        <v>38</v>
      </c>
      <c r="D10045" s="20">
        <v>0</v>
      </c>
      <c r="E10045" s="20">
        <v>0</v>
      </c>
      <c r="F10045" s="38">
        <f>('ANNEXURE B &amp; C'!BK$50)</f>
        <v>0</v>
      </c>
      <c r="G10045" s="9" t="str">
        <f t="shared" si="312"/>
        <v/>
      </c>
      <c r="H10045" s="52" t="str">
        <f t="shared" si="313"/>
        <v/>
      </c>
    </row>
    <row r="10046" spans="1:8">
      <c r="A10046" s="48" t="str">
        <f>('ANNEXURE B &amp; C'!BK$3)</f>
        <v>450104</v>
      </c>
      <c r="B10046" s="2">
        <v>1060200</v>
      </c>
      <c r="C10046" s="2" t="s">
        <v>39</v>
      </c>
      <c r="D10046" s="20">
        <v>0</v>
      </c>
      <c r="E10046" s="20">
        <v>0</v>
      </c>
      <c r="F10046" s="38">
        <f>('ANNEXURE B &amp; C'!BK$51)</f>
        <v>0</v>
      </c>
      <c r="G10046" s="9" t="str">
        <f t="shared" si="312"/>
        <v/>
      </c>
      <c r="H10046" s="52" t="str">
        <f t="shared" si="313"/>
        <v/>
      </c>
    </row>
    <row r="10047" spans="1:8">
      <c r="A10047" s="48" t="str">
        <f>('ANNEXURE B &amp; C'!BK$3)</f>
        <v>450104</v>
      </c>
      <c r="B10047" s="2">
        <v>1060201</v>
      </c>
      <c r="C10047" s="2" t="s">
        <v>40</v>
      </c>
      <c r="D10047" s="20">
        <v>0</v>
      </c>
      <c r="E10047" s="20">
        <v>0</v>
      </c>
      <c r="F10047" s="38">
        <f>('ANNEXURE B &amp; C'!BK$52)</f>
        <v>0</v>
      </c>
      <c r="G10047" s="9" t="str">
        <f t="shared" si="312"/>
        <v/>
      </c>
      <c r="H10047" s="52" t="str">
        <f t="shared" si="313"/>
        <v/>
      </c>
    </row>
    <row r="10048" spans="1:8">
      <c r="A10048" s="48" t="str">
        <f>('ANNEXURE B &amp; C'!BK$3)</f>
        <v>450104</v>
      </c>
      <c r="B10048" s="2">
        <v>1060204</v>
      </c>
      <c r="C10048" s="2" t="s">
        <v>41</v>
      </c>
      <c r="D10048" s="20">
        <v>0</v>
      </c>
      <c r="E10048" s="20">
        <v>0</v>
      </c>
      <c r="F10048" s="38">
        <f>('ANNEXURE B &amp; C'!BK$53)</f>
        <v>0</v>
      </c>
      <c r="G10048" s="9" t="str">
        <f t="shared" si="312"/>
        <v/>
      </c>
      <c r="H10048" s="52" t="str">
        <f t="shared" si="313"/>
        <v/>
      </c>
    </row>
    <row r="10049" spans="1:8">
      <c r="A10049" s="48" t="str">
        <f>('ANNEXURE B &amp; C'!BK$3)</f>
        <v>450104</v>
      </c>
      <c r="B10049" s="2">
        <v>1060205</v>
      </c>
      <c r="C10049" s="2" t="s">
        <v>42</v>
      </c>
      <c r="D10049" s="20">
        <v>0</v>
      </c>
      <c r="E10049" s="20">
        <v>0</v>
      </c>
      <c r="F10049" s="38">
        <f>('ANNEXURE B &amp; C'!BK$54)</f>
        <v>0</v>
      </c>
      <c r="G10049" s="9" t="str">
        <f t="shared" si="312"/>
        <v/>
      </c>
      <c r="H10049" s="52" t="str">
        <f t="shared" si="313"/>
        <v/>
      </c>
    </row>
    <row r="10050" spans="1:8">
      <c r="A10050" s="48" t="str">
        <f>('ANNEXURE B &amp; C'!BK$3)</f>
        <v>450104</v>
      </c>
      <c r="B10050" s="2">
        <v>1060207</v>
      </c>
      <c r="C10050" s="2" t="s">
        <v>43</v>
      </c>
      <c r="D10050" s="20">
        <v>0</v>
      </c>
      <c r="E10050" s="20">
        <v>0</v>
      </c>
      <c r="F10050" s="38">
        <f>('ANNEXURE B &amp; C'!BK$55)</f>
        <v>0</v>
      </c>
      <c r="G10050" s="9" t="str">
        <f t="shared" si="312"/>
        <v/>
      </c>
      <c r="H10050" s="52" t="str">
        <f t="shared" si="313"/>
        <v/>
      </c>
    </row>
    <row r="10051" spans="1:8">
      <c r="A10051" s="48" t="str">
        <f>('ANNEXURE B &amp; C'!BK$3)</f>
        <v>450104</v>
      </c>
      <c r="B10051" s="2">
        <v>1060208</v>
      </c>
      <c r="C10051" s="2" t="s">
        <v>44</v>
      </c>
      <c r="D10051" s="20">
        <v>11000</v>
      </c>
      <c r="E10051" s="20">
        <v>0</v>
      </c>
      <c r="F10051" s="38">
        <f>('ANNEXURE B &amp; C'!BK$56)</f>
        <v>5000</v>
      </c>
      <c r="G10051" s="9" t="str">
        <f t="shared" si="312"/>
        <v/>
      </c>
      <c r="H10051" s="52">
        <f t="shared" si="313"/>
        <v>-0.54545454545454541</v>
      </c>
    </row>
    <row r="10052" spans="1:8">
      <c r="A10052" s="48" t="str">
        <f>('ANNEXURE B &amp; C'!BK$3)</f>
        <v>450104</v>
      </c>
      <c r="B10052" s="2">
        <v>1060209</v>
      </c>
      <c r="C10052" s="2" t="s">
        <v>45</v>
      </c>
      <c r="D10052" s="20">
        <v>0</v>
      </c>
      <c r="E10052" s="20">
        <v>0</v>
      </c>
      <c r="F10052" s="38">
        <f>('ANNEXURE B &amp; C'!BK$57)</f>
        <v>0</v>
      </c>
      <c r="G10052" s="9" t="str">
        <f t="shared" si="312"/>
        <v/>
      </c>
      <c r="H10052" s="52" t="str">
        <f t="shared" si="313"/>
        <v/>
      </c>
    </row>
    <row r="10053" spans="1:8">
      <c r="A10053" s="48" t="str">
        <f>('ANNEXURE B &amp; C'!BK$3)</f>
        <v>450104</v>
      </c>
      <c r="B10053" s="2">
        <v>1060210</v>
      </c>
      <c r="C10053" s="2" t="s">
        <v>46</v>
      </c>
      <c r="D10053" s="20">
        <v>0</v>
      </c>
      <c r="E10053" s="20">
        <v>0</v>
      </c>
      <c r="F10053" s="38">
        <f>('ANNEXURE B &amp; C'!BK$58)</f>
        <v>0</v>
      </c>
      <c r="G10053" s="9" t="str">
        <f t="shared" si="312"/>
        <v/>
      </c>
      <c r="H10053" s="52" t="str">
        <f t="shared" si="313"/>
        <v/>
      </c>
    </row>
    <row r="10054" spans="1:8">
      <c r="A10054" s="48" t="str">
        <f>('ANNEXURE B &amp; C'!BK$3)</f>
        <v>450104</v>
      </c>
      <c r="B10054" s="2">
        <v>1060303</v>
      </c>
      <c r="C10054" s="2" t="s">
        <v>47</v>
      </c>
      <c r="D10054" s="20">
        <v>0</v>
      </c>
      <c r="E10054" s="20">
        <v>0</v>
      </c>
      <c r="F10054" s="38">
        <f>('ANNEXURE B &amp; C'!BK$59)</f>
        <v>0</v>
      </c>
      <c r="G10054" s="9" t="str">
        <f t="shared" si="312"/>
        <v/>
      </c>
      <c r="H10054" s="52" t="str">
        <f t="shared" si="313"/>
        <v/>
      </c>
    </row>
    <row r="10055" spans="1:8">
      <c r="A10055" s="48" t="str">
        <f>('ANNEXURE B &amp; C'!BK$3)</f>
        <v>450104</v>
      </c>
      <c r="B10055" s="2">
        <v>1060304</v>
      </c>
      <c r="C10055" s="2" t="s">
        <v>48</v>
      </c>
      <c r="D10055" s="20">
        <v>0</v>
      </c>
      <c r="E10055" s="20">
        <v>0</v>
      </c>
      <c r="F10055" s="38">
        <f>('ANNEXURE B &amp; C'!BK$60)</f>
        <v>0</v>
      </c>
      <c r="G10055" s="9" t="str">
        <f t="shared" si="312"/>
        <v/>
      </c>
      <c r="H10055" s="52" t="str">
        <f t="shared" si="313"/>
        <v/>
      </c>
    </row>
    <row r="10056" spans="1:8">
      <c r="A10056" s="48" t="str">
        <f>('ANNEXURE B &amp; C'!BK$3)</f>
        <v>450104</v>
      </c>
      <c r="B10056" s="2">
        <v>1060305</v>
      </c>
      <c r="C10056" s="2" t="s">
        <v>49</v>
      </c>
      <c r="D10056" s="20">
        <v>0</v>
      </c>
      <c r="E10056" s="20">
        <v>0</v>
      </c>
      <c r="F10056" s="38">
        <f>('ANNEXURE B &amp; C'!BK$61)</f>
        <v>0</v>
      </c>
      <c r="G10056" s="9" t="str">
        <f t="shared" si="312"/>
        <v/>
      </c>
      <c r="H10056" s="52" t="str">
        <f t="shared" si="313"/>
        <v/>
      </c>
    </row>
    <row r="10057" spans="1:8">
      <c r="A10057" s="48" t="str">
        <f>('ANNEXURE B &amp; C'!BK$3)</f>
        <v>450104</v>
      </c>
      <c r="B10057" s="2">
        <v>1060400</v>
      </c>
      <c r="C10057" s="2" t="s">
        <v>50</v>
      </c>
      <c r="D10057" s="20">
        <v>0</v>
      </c>
      <c r="E10057" s="20">
        <v>0</v>
      </c>
      <c r="F10057" s="38">
        <f>('ANNEXURE B &amp; C'!BK$62)</f>
        <v>0</v>
      </c>
      <c r="G10057" s="9" t="str">
        <f t="shared" si="312"/>
        <v/>
      </c>
      <c r="H10057" s="52" t="str">
        <f t="shared" si="313"/>
        <v/>
      </c>
    </row>
    <row r="10058" spans="1:8">
      <c r="A10058" s="48" t="str">
        <f>('ANNEXURE B &amp; C'!BK$3)</f>
        <v>450104</v>
      </c>
      <c r="B10058" s="2">
        <v>1060401</v>
      </c>
      <c r="C10058" s="2" t="s">
        <v>51</v>
      </c>
      <c r="D10058" s="20">
        <v>0</v>
      </c>
      <c r="E10058" s="20">
        <v>0</v>
      </c>
      <c r="F10058" s="38">
        <f>('ANNEXURE B &amp; C'!BK$63)</f>
        <v>0</v>
      </c>
      <c r="G10058" s="9" t="str">
        <f t="shared" ref="G10058:G10121" si="314">IF(E10058&lt;0.01,"",IF(E10058&gt;F10058,"BUDGET ERROR - INSUFICIENT",""))</f>
        <v/>
      </c>
      <c r="H10058" s="52" t="str">
        <f t="shared" ref="H10058:H10121" si="315">IF(F10058&lt;0.1,"",IF(D10058=0,"NO ORIGINAL BUDGET",(F10058-D10058)/D10058))</f>
        <v/>
      </c>
    </row>
    <row r="10059" spans="1:8">
      <c r="A10059" s="48" t="str">
        <f>('ANNEXURE B &amp; C'!BK$3)</f>
        <v>450104</v>
      </c>
      <c r="B10059" s="2">
        <v>1060402</v>
      </c>
      <c r="C10059" s="2" t="s">
        <v>52</v>
      </c>
      <c r="D10059" s="20">
        <v>0</v>
      </c>
      <c r="E10059" s="20">
        <v>0</v>
      </c>
      <c r="F10059" s="38">
        <f>('ANNEXURE B &amp; C'!BK$64)</f>
        <v>0</v>
      </c>
      <c r="G10059" s="9" t="str">
        <f t="shared" si="314"/>
        <v/>
      </c>
      <c r="H10059" s="52" t="str">
        <f t="shared" si="315"/>
        <v/>
      </c>
    </row>
    <row r="10060" spans="1:8">
      <c r="A10060" s="48" t="str">
        <f>('ANNEXURE B &amp; C'!BK$3)</f>
        <v>450104</v>
      </c>
      <c r="B10060" s="2">
        <v>1060403</v>
      </c>
      <c r="C10060" s="2" t="s">
        <v>53</v>
      </c>
      <c r="D10060" s="20">
        <v>0</v>
      </c>
      <c r="E10060" s="20">
        <v>0</v>
      </c>
      <c r="F10060" s="38">
        <f>('ANNEXURE B &amp; C'!BK$65)</f>
        <v>0</v>
      </c>
      <c r="G10060" s="9" t="str">
        <f t="shared" si="314"/>
        <v/>
      </c>
      <c r="H10060" s="52" t="str">
        <f t="shared" si="315"/>
        <v/>
      </c>
    </row>
    <row r="10061" spans="1:8">
      <c r="A10061" s="48" t="str">
        <f>('ANNEXURE B &amp; C'!BK$3)</f>
        <v>450104</v>
      </c>
      <c r="B10061" s="2">
        <v>1060404</v>
      </c>
      <c r="C10061" s="2" t="s">
        <v>54</v>
      </c>
      <c r="D10061" s="20">
        <v>0</v>
      </c>
      <c r="E10061" s="20">
        <v>0</v>
      </c>
      <c r="F10061" s="38">
        <f>('ANNEXURE B &amp; C'!BK$66)</f>
        <v>0</v>
      </c>
      <c r="G10061" s="9" t="str">
        <f t="shared" si="314"/>
        <v/>
      </c>
      <c r="H10061" s="52" t="str">
        <f t="shared" si="315"/>
        <v/>
      </c>
    </row>
    <row r="10062" spans="1:8">
      <c r="A10062" s="48" t="str">
        <f>('ANNEXURE B &amp; C'!BK$3)</f>
        <v>450104</v>
      </c>
      <c r="B10062" s="2">
        <v>1060405</v>
      </c>
      <c r="C10062" s="2" t="s">
        <v>55</v>
      </c>
      <c r="D10062" s="20">
        <v>0</v>
      </c>
      <c r="E10062" s="20">
        <v>0</v>
      </c>
      <c r="F10062" s="38">
        <f>('ANNEXURE B &amp; C'!BK$67)</f>
        <v>0</v>
      </c>
      <c r="G10062" s="9" t="str">
        <f t="shared" si="314"/>
        <v/>
      </c>
      <c r="H10062" s="52" t="str">
        <f t="shared" si="315"/>
        <v/>
      </c>
    </row>
    <row r="10063" spans="1:8">
      <c r="A10063" s="48" t="str">
        <f>('ANNEXURE B &amp; C'!BK$3)</f>
        <v>450104</v>
      </c>
      <c r="B10063" s="2">
        <v>1060601</v>
      </c>
      <c r="C10063" s="2" t="s">
        <v>56</v>
      </c>
      <c r="D10063" s="20">
        <v>0</v>
      </c>
      <c r="E10063" s="20">
        <v>0</v>
      </c>
      <c r="F10063" s="38">
        <f>('ANNEXURE B &amp; C'!BK$68)</f>
        <v>0</v>
      </c>
      <c r="G10063" s="9" t="str">
        <f t="shared" si="314"/>
        <v/>
      </c>
      <c r="H10063" s="52" t="str">
        <f t="shared" si="315"/>
        <v/>
      </c>
    </row>
    <row r="10064" spans="1:8">
      <c r="A10064" s="48" t="str">
        <f>('ANNEXURE B &amp; C'!BK$3)</f>
        <v>450104</v>
      </c>
      <c r="B10064" s="2">
        <v>1060701</v>
      </c>
      <c r="C10064" s="2" t="s">
        <v>57</v>
      </c>
      <c r="D10064" s="20">
        <v>0</v>
      </c>
      <c r="E10064" s="20">
        <v>0</v>
      </c>
      <c r="F10064" s="38">
        <f>('ANNEXURE B &amp; C'!BK$69)</f>
        <v>0</v>
      </c>
      <c r="G10064" s="9" t="str">
        <f t="shared" si="314"/>
        <v/>
      </c>
      <c r="H10064" s="52" t="str">
        <f t="shared" si="315"/>
        <v/>
      </c>
    </row>
    <row r="10065" spans="1:8">
      <c r="A10065" s="48" t="str">
        <f>('ANNEXURE B &amp; C'!BK$3)</f>
        <v>450104</v>
      </c>
      <c r="B10065" s="2">
        <v>1060702</v>
      </c>
      <c r="C10065" s="2" t="s">
        <v>58</v>
      </c>
      <c r="D10065" s="20">
        <v>0</v>
      </c>
      <c r="E10065" s="20">
        <v>0</v>
      </c>
      <c r="F10065" s="38">
        <f>('ANNEXURE B &amp; C'!BK$70)</f>
        <v>0</v>
      </c>
      <c r="G10065" s="9" t="str">
        <f t="shared" si="314"/>
        <v/>
      </c>
      <c r="H10065" s="52" t="str">
        <f t="shared" si="315"/>
        <v/>
      </c>
    </row>
    <row r="10066" spans="1:8">
      <c r="A10066" s="48" t="str">
        <f>('ANNEXURE B &amp; C'!BK$3)</f>
        <v>450104</v>
      </c>
      <c r="B10066" s="2">
        <v>1061101</v>
      </c>
      <c r="C10066" s="2" t="s">
        <v>59</v>
      </c>
      <c r="D10066" s="20">
        <v>0</v>
      </c>
      <c r="E10066" s="20">
        <v>0</v>
      </c>
      <c r="F10066" s="38">
        <f>('ANNEXURE B &amp; C'!BK$71)</f>
        <v>0</v>
      </c>
      <c r="G10066" s="9" t="str">
        <f t="shared" si="314"/>
        <v/>
      </c>
      <c r="H10066" s="52" t="str">
        <f t="shared" si="315"/>
        <v/>
      </c>
    </row>
    <row r="10067" spans="1:8">
      <c r="A10067" s="48" t="str">
        <f>('ANNEXURE B &amp; C'!BK$3)</f>
        <v>450104</v>
      </c>
      <c r="B10067" s="2">
        <v>1061102</v>
      </c>
      <c r="C10067" s="2" t="s">
        <v>60</v>
      </c>
      <c r="D10067" s="20">
        <v>0</v>
      </c>
      <c r="E10067" s="20">
        <v>0</v>
      </c>
      <c r="F10067" s="38">
        <f>('ANNEXURE B &amp; C'!BK$72)</f>
        <v>0</v>
      </c>
      <c r="G10067" s="9" t="str">
        <f t="shared" si="314"/>
        <v/>
      </c>
      <c r="H10067" s="52" t="str">
        <f t="shared" si="315"/>
        <v/>
      </c>
    </row>
    <row r="10068" spans="1:8">
      <c r="A10068" s="48" t="str">
        <f>('ANNEXURE B &amp; C'!BK$3)</f>
        <v>450104</v>
      </c>
      <c r="B10068" s="2">
        <v>1061104</v>
      </c>
      <c r="C10068" s="2" t="s">
        <v>61</v>
      </c>
      <c r="D10068" s="20">
        <v>0</v>
      </c>
      <c r="E10068" s="20">
        <v>0</v>
      </c>
      <c r="F10068" s="38">
        <f>('ANNEXURE B &amp; C'!BK$73)</f>
        <v>0</v>
      </c>
      <c r="G10068" s="9" t="str">
        <f t="shared" si="314"/>
        <v/>
      </c>
      <c r="H10068" s="52" t="str">
        <f t="shared" si="315"/>
        <v/>
      </c>
    </row>
    <row r="10069" spans="1:8">
      <c r="A10069" s="48" t="str">
        <f>('ANNEXURE B &amp; C'!BK$3)</f>
        <v>450104</v>
      </c>
      <c r="B10069" s="2">
        <v>1061106</v>
      </c>
      <c r="C10069" s="2" t="s">
        <v>62</v>
      </c>
      <c r="D10069" s="20">
        <v>0</v>
      </c>
      <c r="E10069" s="20">
        <v>0</v>
      </c>
      <c r="F10069" s="38">
        <f>('ANNEXURE B &amp; C'!BK$74)</f>
        <v>0</v>
      </c>
      <c r="G10069" s="9" t="str">
        <f t="shared" si="314"/>
        <v/>
      </c>
      <c r="H10069" s="52" t="str">
        <f t="shared" si="315"/>
        <v/>
      </c>
    </row>
    <row r="10070" spans="1:8">
      <c r="A10070" s="48" t="str">
        <f>('ANNEXURE B &amp; C'!BK$3)</f>
        <v>450104</v>
      </c>
      <c r="B10070" s="2">
        <v>1061201</v>
      </c>
      <c r="C10070" s="2" t="s">
        <v>63</v>
      </c>
      <c r="D10070" s="20">
        <v>0</v>
      </c>
      <c r="E10070" s="20">
        <v>0</v>
      </c>
      <c r="F10070" s="38">
        <f>('ANNEXURE B &amp; C'!BK$75)</f>
        <v>0</v>
      </c>
      <c r="G10070" s="9" t="str">
        <f t="shared" si="314"/>
        <v/>
      </c>
      <c r="H10070" s="52" t="str">
        <f t="shared" si="315"/>
        <v/>
      </c>
    </row>
    <row r="10071" spans="1:8">
      <c r="A10071" s="48" t="str">
        <f>('ANNEXURE B &amp; C'!BK$3)</f>
        <v>450104</v>
      </c>
      <c r="B10071" s="2">
        <v>1061203</v>
      </c>
      <c r="C10071" s="2" t="s">
        <v>64</v>
      </c>
      <c r="D10071" s="20">
        <v>0</v>
      </c>
      <c r="E10071" s="20">
        <v>0</v>
      </c>
      <c r="F10071" s="38">
        <f>('ANNEXURE B &amp; C'!BK$76)</f>
        <v>0</v>
      </c>
      <c r="G10071" s="9" t="str">
        <f t="shared" si="314"/>
        <v/>
      </c>
      <c r="H10071" s="52" t="str">
        <f t="shared" si="315"/>
        <v/>
      </c>
    </row>
    <row r="10072" spans="1:8">
      <c r="A10072" s="48" t="str">
        <f>('ANNEXURE B &amp; C'!BK$3)</f>
        <v>450104</v>
      </c>
      <c r="B10072" s="2">
        <v>1061204</v>
      </c>
      <c r="C10072" s="2" t="s">
        <v>65</v>
      </c>
      <c r="D10072" s="20">
        <v>0</v>
      </c>
      <c r="E10072" s="20">
        <v>0</v>
      </c>
      <c r="F10072" s="38">
        <f>('ANNEXURE B &amp; C'!BK$77)</f>
        <v>0</v>
      </c>
      <c r="G10072" s="9" t="str">
        <f t="shared" si="314"/>
        <v/>
      </c>
      <c r="H10072" s="52" t="str">
        <f t="shared" si="315"/>
        <v/>
      </c>
    </row>
    <row r="10073" spans="1:8">
      <c r="A10073" s="48" t="str">
        <f>('ANNEXURE B &amp; C'!BK$3)</f>
        <v>450104</v>
      </c>
      <c r="B10073" s="2">
        <v>1061501</v>
      </c>
      <c r="C10073" s="2" t="s">
        <v>66</v>
      </c>
      <c r="D10073" s="20">
        <v>0</v>
      </c>
      <c r="E10073" s="20">
        <v>0</v>
      </c>
      <c r="F10073" s="38">
        <f>('ANNEXURE B &amp; C'!BK$78)</f>
        <v>0</v>
      </c>
      <c r="G10073" s="9" t="str">
        <f t="shared" si="314"/>
        <v/>
      </c>
      <c r="H10073" s="52" t="str">
        <f t="shared" si="315"/>
        <v/>
      </c>
    </row>
    <row r="10074" spans="1:8">
      <c r="A10074" s="48" t="str">
        <f>('ANNEXURE B &amp; C'!BK$3)</f>
        <v>450104</v>
      </c>
      <c r="B10074" s="2">
        <v>1061502</v>
      </c>
      <c r="C10074" s="2" t="s">
        <v>67</v>
      </c>
      <c r="D10074" s="20">
        <v>0</v>
      </c>
      <c r="E10074" s="20">
        <v>0</v>
      </c>
      <c r="F10074" s="38">
        <f>('ANNEXURE B &amp; C'!BK$79)</f>
        <v>0</v>
      </c>
      <c r="G10074" s="9" t="str">
        <f t="shared" si="314"/>
        <v/>
      </c>
      <c r="H10074" s="52" t="str">
        <f t="shared" si="315"/>
        <v/>
      </c>
    </row>
    <row r="10075" spans="1:8">
      <c r="A10075" s="48" t="str">
        <f>('ANNEXURE B &amp; C'!BK$3)</f>
        <v>450104</v>
      </c>
      <c r="B10075" s="2">
        <v>1061507</v>
      </c>
      <c r="C10075" s="2" t="s">
        <v>68</v>
      </c>
      <c r="D10075" s="20">
        <v>0</v>
      </c>
      <c r="E10075" s="20">
        <v>0</v>
      </c>
      <c r="F10075" s="38">
        <f>('ANNEXURE B &amp; C'!BK$80)</f>
        <v>0</v>
      </c>
      <c r="G10075" s="9" t="str">
        <f t="shared" si="314"/>
        <v/>
      </c>
      <c r="H10075" s="52" t="str">
        <f t="shared" si="315"/>
        <v/>
      </c>
    </row>
    <row r="10076" spans="1:8">
      <c r="A10076" s="48" t="str">
        <f>('ANNEXURE B &amp; C'!BK$3)</f>
        <v>450104</v>
      </c>
      <c r="B10076" s="2">
        <v>1061508</v>
      </c>
      <c r="C10076" s="2" t="s">
        <v>69</v>
      </c>
      <c r="D10076" s="20">
        <v>0</v>
      </c>
      <c r="E10076" s="20">
        <v>0</v>
      </c>
      <c r="F10076" s="38">
        <f>('ANNEXURE B &amp; C'!BK$81)</f>
        <v>0</v>
      </c>
      <c r="G10076" s="9" t="str">
        <f t="shared" si="314"/>
        <v/>
      </c>
      <c r="H10076" s="52" t="str">
        <f t="shared" si="315"/>
        <v/>
      </c>
    </row>
    <row r="10077" spans="1:8">
      <c r="A10077" s="48" t="str">
        <f>('ANNEXURE B &amp; C'!BK$3)</f>
        <v>450104</v>
      </c>
      <c r="B10077" s="2">
        <v>1061701</v>
      </c>
      <c r="C10077" s="2" t="s">
        <v>70</v>
      </c>
      <c r="D10077" s="20">
        <v>0</v>
      </c>
      <c r="E10077" s="20">
        <v>0</v>
      </c>
      <c r="F10077" s="38">
        <f>('ANNEXURE B &amp; C'!BK$82)</f>
        <v>0</v>
      </c>
      <c r="G10077" s="9" t="str">
        <f t="shared" si="314"/>
        <v/>
      </c>
      <c r="H10077" s="52" t="str">
        <f t="shared" si="315"/>
        <v/>
      </c>
    </row>
    <row r="10078" spans="1:8">
      <c r="A10078" s="48" t="str">
        <f>('ANNEXURE B &amp; C'!BK$3)</f>
        <v>450104</v>
      </c>
      <c r="B10078" s="2">
        <v>1061705</v>
      </c>
      <c r="C10078" s="2" t="s">
        <v>71</v>
      </c>
      <c r="D10078" s="20">
        <v>0</v>
      </c>
      <c r="E10078" s="20">
        <v>0</v>
      </c>
      <c r="F10078" s="38">
        <f>('ANNEXURE B &amp; C'!BK$83)</f>
        <v>0</v>
      </c>
      <c r="G10078" s="9" t="str">
        <f t="shared" si="314"/>
        <v/>
      </c>
      <c r="H10078" s="52" t="str">
        <f t="shared" si="315"/>
        <v/>
      </c>
    </row>
    <row r="10079" spans="1:8">
      <c r="A10079" s="48" t="str">
        <f>('ANNEXURE B &amp; C'!BK$3)</f>
        <v>450104</v>
      </c>
      <c r="B10079" s="2">
        <v>1061799</v>
      </c>
      <c r="C10079" s="2" t="s">
        <v>72</v>
      </c>
      <c r="D10079" s="20">
        <v>0</v>
      </c>
      <c r="E10079" s="20">
        <v>0</v>
      </c>
      <c r="F10079" s="38">
        <f>('ANNEXURE B &amp; C'!BK$84)</f>
        <v>0</v>
      </c>
      <c r="G10079" s="9" t="str">
        <f t="shared" si="314"/>
        <v/>
      </c>
      <c r="H10079" s="52" t="str">
        <f t="shared" si="315"/>
        <v/>
      </c>
    </row>
    <row r="10080" spans="1:8">
      <c r="A10080" s="48" t="str">
        <f>('ANNEXURE B &amp; C'!BK$3)</f>
        <v>450104</v>
      </c>
      <c r="B10080" s="2">
        <v>1061800</v>
      </c>
      <c r="C10080" s="2" t="s">
        <v>73</v>
      </c>
      <c r="D10080" s="20">
        <v>0</v>
      </c>
      <c r="E10080" s="20">
        <v>0</v>
      </c>
      <c r="F10080" s="38">
        <f>('ANNEXURE B &amp; C'!BK$85)</f>
        <v>0</v>
      </c>
      <c r="G10080" s="9" t="str">
        <f t="shared" si="314"/>
        <v/>
      </c>
      <c r="H10080" s="52" t="str">
        <f t="shared" si="315"/>
        <v/>
      </c>
    </row>
    <row r="10081" spans="1:8">
      <c r="A10081" s="48" t="str">
        <f>('ANNEXURE B &amp; C'!BK$3)</f>
        <v>450104</v>
      </c>
      <c r="B10081" s="2">
        <v>1061801</v>
      </c>
      <c r="C10081" s="2" t="s">
        <v>74</v>
      </c>
      <c r="D10081" s="20">
        <v>1000</v>
      </c>
      <c r="E10081" s="20">
        <v>0</v>
      </c>
      <c r="F10081" s="38">
        <f>('ANNEXURE B &amp; C'!BK$86)</f>
        <v>500</v>
      </c>
      <c r="G10081" s="9" t="str">
        <f t="shared" si="314"/>
        <v/>
      </c>
      <c r="H10081" s="52">
        <f t="shared" si="315"/>
        <v>-0.5</v>
      </c>
    </row>
    <row r="10082" spans="1:8">
      <c r="A10082" s="48" t="str">
        <f>('ANNEXURE B &amp; C'!BK$3)</f>
        <v>450104</v>
      </c>
      <c r="B10082" s="2">
        <v>1061802</v>
      </c>
      <c r="C10082" s="2" t="s">
        <v>75</v>
      </c>
      <c r="D10082" s="20">
        <v>0</v>
      </c>
      <c r="E10082" s="20">
        <v>0</v>
      </c>
      <c r="F10082" s="38">
        <f>('ANNEXURE B &amp; C'!BK$87)</f>
        <v>0</v>
      </c>
      <c r="G10082" s="9" t="str">
        <f t="shared" si="314"/>
        <v/>
      </c>
      <c r="H10082" s="52" t="str">
        <f t="shared" si="315"/>
        <v/>
      </c>
    </row>
    <row r="10083" spans="1:8">
      <c r="A10083" s="48" t="str">
        <f>('ANNEXURE B &amp; C'!BK$3)</f>
        <v>450104</v>
      </c>
      <c r="B10083" s="2">
        <v>1061805</v>
      </c>
      <c r="C10083" s="2" t="s">
        <v>76</v>
      </c>
      <c r="D10083" s="20">
        <v>0</v>
      </c>
      <c r="E10083" s="20">
        <v>0</v>
      </c>
      <c r="F10083" s="38">
        <f>('ANNEXURE B &amp; C'!BK$88)</f>
        <v>0</v>
      </c>
      <c r="G10083" s="9" t="str">
        <f t="shared" si="314"/>
        <v/>
      </c>
      <c r="H10083" s="52" t="str">
        <f t="shared" si="315"/>
        <v/>
      </c>
    </row>
    <row r="10084" spans="1:8">
      <c r="A10084" s="48" t="str">
        <f>('ANNEXURE B &amp; C'!BK$3)</f>
        <v>450104</v>
      </c>
      <c r="B10084" s="2">
        <v>1061806</v>
      </c>
      <c r="C10084" s="2" t="s">
        <v>77</v>
      </c>
      <c r="D10084" s="20">
        <v>0</v>
      </c>
      <c r="E10084" s="20">
        <v>0</v>
      </c>
      <c r="F10084" s="38">
        <f>('ANNEXURE B &amp; C'!BK$89)</f>
        <v>0</v>
      </c>
      <c r="G10084" s="9" t="str">
        <f t="shared" si="314"/>
        <v/>
      </c>
      <c r="H10084" s="52" t="str">
        <f t="shared" si="315"/>
        <v/>
      </c>
    </row>
    <row r="10085" spans="1:8">
      <c r="A10085" s="48" t="str">
        <f>('ANNEXURE B &amp; C'!BK$3)</f>
        <v>450104</v>
      </c>
      <c r="B10085" s="2">
        <v>1061899</v>
      </c>
      <c r="C10085" s="2" t="s">
        <v>78</v>
      </c>
      <c r="D10085" s="20">
        <v>0</v>
      </c>
      <c r="E10085" s="20">
        <v>0</v>
      </c>
      <c r="F10085" s="38">
        <f>('ANNEXURE B &amp; C'!BK$90)</f>
        <v>0</v>
      </c>
      <c r="G10085" s="9" t="str">
        <f t="shared" si="314"/>
        <v/>
      </c>
      <c r="H10085" s="52" t="str">
        <f t="shared" si="315"/>
        <v/>
      </c>
    </row>
    <row r="10086" spans="1:8">
      <c r="A10086" s="48" t="str">
        <f>('ANNEXURE B &amp; C'!BK$3)</f>
        <v>450104</v>
      </c>
      <c r="B10086" s="2">
        <v>1061900</v>
      </c>
      <c r="C10086" s="2" t="s">
        <v>79</v>
      </c>
      <c r="D10086" s="20">
        <v>13680</v>
      </c>
      <c r="E10086" s="20">
        <v>0</v>
      </c>
      <c r="F10086" s="38">
        <f>('ANNEXURE B &amp; C'!BK$91)</f>
        <v>5000</v>
      </c>
      <c r="G10086" s="9" t="str">
        <f t="shared" si="314"/>
        <v/>
      </c>
      <c r="H10086" s="52">
        <f t="shared" si="315"/>
        <v>-0.63450292397660824</v>
      </c>
    </row>
    <row r="10087" spans="1:8">
      <c r="A10087" s="48" t="str">
        <f>('ANNEXURE B &amp; C'!BK$3)</f>
        <v>450104</v>
      </c>
      <c r="B10087" s="2">
        <v>1061902</v>
      </c>
      <c r="C10087" s="2" t="s">
        <v>80</v>
      </c>
      <c r="D10087" s="20">
        <v>10000</v>
      </c>
      <c r="E10087" s="20">
        <v>0</v>
      </c>
      <c r="F10087" s="38">
        <f>('ANNEXURE B &amp; C'!BK$92)</f>
        <v>0</v>
      </c>
      <c r="G10087" s="9" t="str">
        <f t="shared" si="314"/>
        <v/>
      </c>
      <c r="H10087" s="52" t="str">
        <f t="shared" si="315"/>
        <v/>
      </c>
    </row>
    <row r="10088" spans="1:8">
      <c r="A10088" s="48" t="str">
        <f>('ANNEXURE B &amp; C'!BK$3)</f>
        <v>450104</v>
      </c>
      <c r="B10088" s="2">
        <v>1061903</v>
      </c>
      <c r="C10088" s="2" t="s">
        <v>81</v>
      </c>
      <c r="D10088" s="20">
        <v>0</v>
      </c>
      <c r="E10088" s="20">
        <v>0</v>
      </c>
      <c r="F10088" s="38">
        <f>('ANNEXURE B &amp; C'!BK$93)</f>
        <v>0</v>
      </c>
      <c r="G10088" s="9" t="str">
        <f t="shared" si="314"/>
        <v/>
      </c>
      <c r="H10088" s="52" t="str">
        <f t="shared" si="315"/>
        <v/>
      </c>
    </row>
    <row r="10089" spans="1:8">
      <c r="A10089" s="48" t="str">
        <f>('ANNEXURE B &amp; C'!BK$3)</f>
        <v>450104</v>
      </c>
      <c r="B10089" s="2">
        <v>1061904</v>
      </c>
      <c r="C10089" s="2" t="s">
        <v>82</v>
      </c>
      <c r="D10089" s="20">
        <v>0</v>
      </c>
      <c r="E10089" s="20">
        <v>0</v>
      </c>
      <c r="F10089" s="38">
        <f>('ANNEXURE B &amp; C'!BK$94)</f>
        <v>0</v>
      </c>
      <c r="G10089" s="9" t="str">
        <f t="shared" si="314"/>
        <v/>
      </c>
      <c r="H10089" s="52" t="str">
        <f t="shared" si="315"/>
        <v/>
      </c>
    </row>
    <row r="10090" spans="1:8">
      <c r="A10090" s="48" t="str">
        <f>('ANNEXURE B &amp; C'!BK$3)</f>
        <v>450104</v>
      </c>
      <c r="B10090" s="2">
        <v>1062001</v>
      </c>
      <c r="C10090" s="2" t="s">
        <v>83</v>
      </c>
      <c r="D10090" s="20">
        <v>0</v>
      </c>
      <c r="E10090" s="20">
        <v>0</v>
      </c>
      <c r="F10090" s="38">
        <f>('ANNEXURE B &amp; C'!BK$95)</f>
        <v>0</v>
      </c>
      <c r="G10090" s="9" t="str">
        <f t="shared" si="314"/>
        <v/>
      </c>
      <c r="H10090" s="52" t="str">
        <f t="shared" si="315"/>
        <v/>
      </c>
    </row>
    <row r="10091" spans="1:8">
      <c r="A10091" s="48" t="str">
        <f>('ANNEXURE B &amp; C'!BK$3)</f>
        <v>450104</v>
      </c>
      <c r="B10091" s="2">
        <v>1062003</v>
      </c>
      <c r="C10091" s="2" t="s">
        <v>84</v>
      </c>
      <c r="D10091" s="20">
        <v>0</v>
      </c>
      <c r="E10091" s="20">
        <v>0</v>
      </c>
      <c r="F10091" s="38">
        <f>('ANNEXURE B &amp; C'!BK$96)</f>
        <v>0</v>
      </c>
      <c r="G10091" s="9" t="str">
        <f t="shared" si="314"/>
        <v/>
      </c>
      <c r="H10091" s="52" t="str">
        <f t="shared" si="315"/>
        <v/>
      </c>
    </row>
    <row r="10092" spans="1:8">
      <c r="A10092" s="48" t="str">
        <f>('ANNEXURE B &amp; C'!BK$3)</f>
        <v>450104</v>
      </c>
      <c r="B10092" s="2">
        <v>1062009</v>
      </c>
      <c r="C10092" s="2" t="s">
        <v>85</v>
      </c>
      <c r="D10092" s="20">
        <v>0</v>
      </c>
      <c r="E10092" s="20">
        <v>0</v>
      </c>
      <c r="F10092" s="38">
        <f>('ANNEXURE B &amp; C'!BK$97)</f>
        <v>0</v>
      </c>
      <c r="G10092" s="9" t="str">
        <f t="shared" si="314"/>
        <v/>
      </c>
      <c r="H10092" s="52" t="str">
        <f t="shared" si="315"/>
        <v/>
      </c>
    </row>
    <row r="10093" spans="1:8">
      <c r="A10093" s="48" t="str">
        <f>('ANNEXURE B &amp; C'!BK$3)</f>
        <v>450104</v>
      </c>
      <c r="B10093" s="2">
        <v>1062010</v>
      </c>
      <c r="C10093" s="2" t="s">
        <v>86</v>
      </c>
      <c r="D10093" s="20">
        <v>0</v>
      </c>
      <c r="E10093" s="20">
        <v>0</v>
      </c>
      <c r="F10093" s="38">
        <f>('ANNEXURE B &amp; C'!BK$98)</f>
        <v>0</v>
      </c>
      <c r="G10093" s="9" t="str">
        <f t="shared" si="314"/>
        <v/>
      </c>
      <c r="H10093" s="52" t="str">
        <f t="shared" si="315"/>
        <v/>
      </c>
    </row>
    <row r="10094" spans="1:8">
      <c r="A10094" s="48" t="str">
        <f>('ANNEXURE B &amp; C'!BK$3)</f>
        <v>450104</v>
      </c>
      <c r="B10094" s="2">
        <v>1062201</v>
      </c>
      <c r="C10094" s="2" t="s">
        <v>87</v>
      </c>
      <c r="D10094" s="20">
        <v>0</v>
      </c>
      <c r="E10094" s="20">
        <v>0</v>
      </c>
      <c r="F10094" s="38">
        <f>('ANNEXURE B &amp; C'!BK$99)</f>
        <v>0</v>
      </c>
      <c r="G10094" s="9" t="str">
        <f t="shared" si="314"/>
        <v/>
      </c>
      <c r="H10094" s="52" t="str">
        <f t="shared" si="315"/>
        <v/>
      </c>
    </row>
    <row r="10095" spans="1:8">
      <c r="A10095" s="48" t="str">
        <f>('ANNEXURE B &amp; C'!BK$3)</f>
        <v>450104</v>
      </c>
      <c r="B10095" s="3">
        <v>1066990</v>
      </c>
      <c r="C10095" s="3" t="s">
        <v>88</v>
      </c>
      <c r="D10095" s="39">
        <v>35680</v>
      </c>
      <c r="E10095" s="39">
        <v>0</v>
      </c>
      <c r="F10095" s="39">
        <f>SUM(F10042:F10094)</f>
        <v>10500</v>
      </c>
      <c r="G10095" s="9" t="str">
        <f t="shared" si="314"/>
        <v/>
      </c>
      <c r="H10095" s="52">
        <f t="shared" si="315"/>
        <v>-0.70571748878923768</v>
      </c>
    </row>
    <row r="10096" spans="1:8">
      <c r="B10096" s="1"/>
      <c r="C10096" s="1"/>
      <c r="D10096" s="31"/>
      <c r="E10096" s="31"/>
      <c r="F10096" s="31"/>
      <c r="G10096" s="9" t="str">
        <f t="shared" si="314"/>
        <v/>
      </c>
      <c r="H10096" s="52" t="str">
        <f t="shared" si="315"/>
        <v/>
      </c>
    </row>
    <row r="10097" spans="1:8">
      <c r="A10097" s="48" t="str">
        <f>('ANNEXURE B &amp; C'!BK$3)</f>
        <v>450104</v>
      </c>
      <c r="B10097" s="1">
        <v>1080000</v>
      </c>
      <c r="C10097" s="1" t="s">
        <v>89</v>
      </c>
      <c r="D10097" s="31"/>
      <c r="E10097" s="31"/>
      <c r="F10097" s="31"/>
      <c r="G10097" s="9" t="str">
        <f t="shared" si="314"/>
        <v/>
      </c>
      <c r="H10097" s="52" t="str">
        <f t="shared" si="315"/>
        <v/>
      </c>
    </row>
    <row r="10098" spans="1:8">
      <c r="A10098" s="48" t="str">
        <f>('ANNEXURE B &amp; C'!BK$3)</f>
        <v>450104</v>
      </c>
      <c r="B10098" s="2">
        <v>1088020</v>
      </c>
      <c r="C10098" s="2" t="s">
        <v>90</v>
      </c>
      <c r="D10098" s="20">
        <v>0</v>
      </c>
      <c r="E10098" s="20">
        <v>0</v>
      </c>
      <c r="F10098" s="38">
        <f>('ANNEXURE B &amp; C'!BK$103)</f>
        <v>0</v>
      </c>
      <c r="G10098" s="9" t="str">
        <f t="shared" si="314"/>
        <v/>
      </c>
      <c r="H10098" s="52" t="str">
        <f t="shared" si="315"/>
        <v/>
      </c>
    </row>
    <row r="10099" spans="1:8">
      <c r="A10099" s="48" t="str">
        <f>('ANNEXURE B &amp; C'!BK$3)</f>
        <v>450104</v>
      </c>
      <c r="B10099" s="2">
        <v>1088080</v>
      </c>
      <c r="C10099" s="2" t="s">
        <v>91</v>
      </c>
      <c r="D10099" s="20">
        <v>0</v>
      </c>
      <c r="E10099" s="20">
        <v>0</v>
      </c>
      <c r="F10099" s="38">
        <f>('ANNEXURE B &amp; C'!BK$104)</f>
        <v>0</v>
      </c>
      <c r="G10099" s="9" t="str">
        <f t="shared" si="314"/>
        <v/>
      </c>
      <c r="H10099" s="52" t="str">
        <f t="shared" si="315"/>
        <v/>
      </c>
    </row>
    <row r="10100" spans="1:8">
      <c r="A10100" s="48" t="str">
        <f>('ANNEXURE B &amp; C'!BK$3)</f>
        <v>450104</v>
      </c>
      <c r="B10100" s="2">
        <v>1088081</v>
      </c>
      <c r="C10100" s="2" t="s">
        <v>92</v>
      </c>
      <c r="D10100" s="20">
        <v>0</v>
      </c>
      <c r="E10100" s="20">
        <v>0</v>
      </c>
      <c r="F10100" s="38">
        <f>('ANNEXURE B &amp; C'!BK$105)</f>
        <v>0</v>
      </c>
      <c r="G10100" s="9" t="str">
        <f t="shared" si="314"/>
        <v/>
      </c>
      <c r="H10100" s="52" t="str">
        <f t="shared" si="315"/>
        <v/>
      </c>
    </row>
    <row r="10101" spans="1:8">
      <c r="A10101" s="48" t="str">
        <f>('ANNEXURE B &amp; C'!BK$3)</f>
        <v>450104</v>
      </c>
      <c r="B10101" s="2">
        <v>1088082</v>
      </c>
      <c r="C10101" s="2" t="s">
        <v>93</v>
      </c>
      <c r="D10101" s="20">
        <v>0</v>
      </c>
      <c r="E10101" s="20">
        <v>0</v>
      </c>
      <c r="F10101" s="38">
        <f>('ANNEXURE B &amp; C'!BK$106)</f>
        <v>0</v>
      </c>
      <c r="G10101" s="9" t="str">
        <f t="shared" si="314"/>
        <v/>
      </c>
      <c r="H10101" s="52" t="str">
        <f t="shared" si="315"/>
        <v/>
      </c>
    </row>
    <row r="10102" spans="1:8">
      <c r="A10102" s="48" t="str">
        <f>('ANNEXURE B &amp; C'!BK$3)</f>
        <v>450104</v>
      </c>
      <c r="B10102" s="2">
        <v>1088083</v>
      </c>
      <c r="C10102" s="2" t="s">
        <v>94</v>
      </c>
      <c r="D10102" s="20">
        <v>0</v>
      </c>
      <c r="E10102" s="20">
        <v>0</v>
      </c>
      <c r="F10102" s="38">
        <f>('ANNEXURE B &amp; C'!BK$107)</f>
        <v>0</v>
      </c>
      <c r="G10102" s="9" t="str">
        <f t="shared" si="314"/>
        <v/>
      </c>
      <c r="H10102" s="52" t="str">
        <f t="shared" si="315"/>
        <v/>
      </c>
    </row>
    <row r="10103" spans="1:8">
      <c r="A10103" s="48" t="str">
        <f>('ANNEXURE B &amp; C'!BK$3)</f>
        <v>450104</v>
      </c>
      <c r="B10103" s="2">
        <v>1088084</v>
      </c>
      <c r="C10103" s="2" t="s">
        <v>95</v>
      </c>
      <c r="D10103" s="20">
        <v>0</v>
      </c>
      <c r="E10103" s="20">
        <v>0</v>
      </c>
      <c r="F10103" s="38">
        <f>('ANNEXURE B &amp; C'!BK$108)</f>
        <v>0</v>
      </c>
      <c r="G10103" s="9" t="str">
        <f t="shared" si="314"/>
        <v/>
      </c>
      <c r="H10103" s="52" t="str">
        <f t="shared" si="315"/>
        <v/>
      </c>
    </row>
    <row r="10104" spans="1:8">
      <c r="A10104" s="48" t="str">
        <f>('ANNEXURE B &amp; C'!BK$3)</f>
        <v>450104</v>
      </c>
      <c r="B10104" s="2">
        <v>1088085</v>
      </c>
      <c r="C10104" s="2" t="s">
        <v>96</v>
      </c>
      <c r="D10104" s="20">
        <v>0</v>
      </c>
      <c r="E10104" s="20">
        <v>0</v>
      </c>
      <c r="F10104" s="38">
        <f>('ANNEXURE B &amp; C'!BK$109)</f>
        <v>0</v>
      </c>
      <c r="G10104" s="9" t="str">
        <f t="shared" si="314"/>
        <v/>
      </c>
      <c r="H10104" s="52" t="str">
        <f t="shared" si="315"/>
        <v/>
      </c>
    </row>
    <row r="10105" spans="1:8">
      <c r="A10105" s="48" t="str">
        <f>('ANNEXURE B &amp; C'!BK$3)</f>
        <v>450104</v>
      </c>
      <c r="B10105" s="2">
        <v>1088110</v>
      </c>
      <c r="C10105" s="2" t="s">
        <v>61</v>
      </c>
      <c r="D10105" s="20">
        <v>0</v>
      </c>
      <c r="E10105" s="20">
        <v>0</v>
      </c>
      <c r="F10105" s="38">
        <f>('ANNEXURE B &amp; C'!BK$110)</f>
        <v>0</v>
      </c>
      <c r="G10105" s="9" t="str">
        <f t="shared" si="314"/>
        <v/>
      </c>
      <c r="H10105" s="52" t="str">
        <f t="shared" si="315"/>
        <v/>
      </c>
    </row>
    <row r="10106" spans="1:8">
      <c r="A10106" s="48" t="str">
        <f>('ANNEXURE B &amp; C'!BK$3)</f>
        <v>450104</v>
      </c>
      <c r="B10106" s="2">
        <v>1088180</v>
      </c>
      <c r="C10106" s="2" t="s">
        <v>97</v>
      </c>
      <c r="D10106" s="20">
        <v>0</v>
      </c>
      <c r="E10106" s="20">
        <v>0</v>
      </c>
      <c r="F10106" s="38">
        <f>('ANNEXURE B &amp; C'!BK$111)</f>
        <v>0</v>
      </c>
      <c r="G10106" s="9" t="str">
        <f t="shared" si="314"/>
        <v/>
      </c>
      <c r="H10106" s="52" t="str">
        <f t="shared" si="315"/>
        <v/>
      </c>
    </row>
    <row r="10107" spans="1:8">
      <c r="A10107" s="48" t="str">
        <f>('ANNEXURE B &amp; C'!BK$3)</f>
        <v>450104</v>
      </c>
      <c r="B10107" s="3">
        <v>1088990</v>
      </c>
      <c r="C10107" s="3" t="s">
        <v>98</v>
      </c>
      <c r="D10107" s="39">
        <v>0</v>
      </c>
      <c r="E10107" s="39">
        <v>0</v>
      </c>
      <c r="F10107" s="39">
        <f>SUM(F10097:F10106)</f>
        <v>0</v>
      </c>
      <c r="G10107" s="9" t="str">
        <f t="shared" si="314"/>
        <v/>
      </c>
      <c r="H10107" s="52" t="str">
        <f t="shared" si="315"/>
        <v/>
      </c>
    </row>
    <row r="10108" spans="1:8">
      <c r="B10108" s="1"/>
      <c r="C10108" s="1"/>
      <c r="D10108" s="31"/>
      <c r="E10108" s="31"/>
      <c r="F10108" s="31"/>
      <c r="G10108" s="9" t="str">
        <f t="shared" si="314"/>
        <v/>
      </c>
      <c r="H10108" s="52" t="str">
        <f t="shared" si="315"/>
        <v/>
      </c>
    </row>
    <row r="10109" spans="1:8" ht="15.75" thickBot="1">
      <c r="A10109" s="48" t="str">
        <f>('ANNEXURE B &amp; C'!BK$3)</f>
        <v>450104</v>
      </c>
      <c r="B10109" s="4">
        <v>1089995</v>
      </c>
      <c r="C10109" s="4" t="s">
        <v>99</v>
      </c>
      <c r="D10109" s="40">
        <v>35680</v>
      </c>
      <c r="E10109" s="40">
        <v>0</v>
      </c>
      <c r="F10109" s="40">
        <f>SUM(F10107+F10095)</f>
        <v>10500</v>
      </c>
      <c r="G10109" s="9" t="str">
        <f t="shared" si="314"/>
        <v/>
      </c>
      <c r="H10109" s="52">
        <f t="shared" si="315"/>
        <v>-0.70571748878923768</v>
      </c>
    </row>
    <row r="10110" spans="1:8" ht="15.75" thickTop="1">
      <c r="B10110" s="1"/>
      <c r="C10110" s="1"/>
      <c r="D10110" s="31"/>
      <c r="E10110" s="31"/>
      <c r="F10110" s="31"/>
      <c r="G10110" s="9" t="str">
        <f t="shared" si="314"/>
        <v/>
      </c>
      <c r="H10110" s="52" t="str">
        <f t="shared" si="315"/>
        <v/>
      </c>
    </row>
    <row r="10111" spans="1:8">
      <c r="A10111" s="48" t="str">
        <f>('ANNEXURE B &amp; C'!BK$3)</f>
        <v>450104</v>
      </c>
      <c r="B10111" s="1">
        <v>1100000</v>
      </c>
      <c r="C10111" s="1" t="s">
        <v>100</v>
      </c>
      <c r="D10111" s="31"/>
      <c r="E10111" s="31"/>
      <c r="F10111" s="31"/>
      <c r="G10111" s="9" t="str">
        <f t="shared" si="314"/>
        <v/>
      </c>
      <c r="H10111" s="52" t="str">
        <f t="shared" si="315"/>
        <v/>
      </c>
    </row>
    <row r="10112" spans="1:8">
      <c r="A10112" s="48" t="str">
        <f>('ANNEXURE B &amp; C'!BK$3)</f>
        <v>450104</v>
      </c>
      <c r="B10112" s="2">
        <v>1101200</v>
      </c>
      <c r="C10112" s="2" t="s">
        <v>101</v>
      </c>
      <c r="D10112" s="20">
        <v>0</v>
      </c>
      <c r="E10112" s="20">
        <v>0</v>
      </c>
      <c r="F10112" s="38">
        <f>('ANNEXURE B &amp; C'!BK$117)</f>
        <v>0</v>
      </c>
      <c r="G10112" s="9" t="str">
        <f t="shared" si="314"/>
        <v/>
      </c>
      <c r="H10112" s="52" t="str">
        <f t="shared" si="315"/>
        <v/>
      </c>
    </row>
    <row r="10113" spans="1:8">
      <c r="A10113" s="48" t="str">
        <f>('ANNEXURE B &amp; C'!BK$3)</f>
        <v>450104</v>
      </c>
      <c r="B10113" s="2">
        <v>1101201</v>
      </c>
      <c r="C10113" s="2" t="s">
        <v>102</v>
      </c>
      <c r="D10113" s="20">
        <v>0</v>
      </c>
      <c r="E10113" s="20">
        <v>0</v>
      </c>
      <c r="F10113" s="38">
        <f>('ANNEXURE B &amp; C'!BK$118)</f>
        <v>0</v>
      </c>
      <c r="G10113" s="9" t="str">
        <f t="shared" si="314"/>
        <v/>
      </c>
      <c r="H10113" s="52" t="str">
        <f t="shared" si="315"/>
        <v/>
      </c>
    </row>
    <row r="10114" spans="1:8">
      <c r="A10114" s="48" t="str">
        <f>('ANNEXURE B &amp; C'!BK$3)</f>
        <v>450104</v>
      </c>
      <c r="B10114" s="2">
        <v>1101203</v>
      </c>
      <c r="C10114" s="2" t="s">
        <v>103</v>
      </c>
      <c r="D10114" s="20">
        <v>0</v>
      </c>
      <c r="E10114" s="20">
        <v>0</v>
      </c>
      <c r="F10114" s="38">
        <f>('ANNEXURE B &amp; C'!BK$119)</f>
        <v>0</v>
      </c>
      <c r="G10114" s="9" t="str">
        <f t="shared" si="314"/>
        <v/>
      </c>
      <c r="H10114" s="52" t="str">
        <f t="shared" si="315"/>
        <v/>
      </c>
    </row>
    <row r="10115" spans="1:8">
      <c r="A10115" s="48" t="str">
        <f>('ANNEXURE B &amp; C'!BK$3)</f>
        <v>450104</v>
      </c>
      <c r="B10115" s="2">
        <v>1101204</v>
      </c>
      <c r="C10115" s="2" t="s">
        <v>104</v>
      </c>
      <c r="D10115" s="20">
        <v>0</v>
      </c>
      <c r="E10115" s="20">
        <v>0</v>
      </c>
      <c r="F10115" s="38">
        <f>('ANNEXURE B &amp; C'!BK$120)</f>
        <v>0</v>
      </c>
      <c r="G10115" s="9" t="str">
        <f t="shared" si="314"/>
        <v/>
      </c>
      <c r="H10115" s="52" t="str">
        <f t="shared" si="315"/>
        <v/>
      </c>
    </row>
    <row r="10116" spans="1:8" ht="15.75" thickBot="1">
      <c r="A10116" s="48" t="str">
        <f>('ANNEXURE B &amp; C'!BK$3)</f>
        <v>450104</v>
      </c>
      <c r="B10116" s="4">
        <v>1109995</v>
      </c>
      <c r="C10116" s="4" t="s">
        <v>105</v>
      </c>
      <c r="D10116" s="40">
        <v>0</v>
      </c>
      <c r="E10116" s="40">
        <v>0</v>
      </c>
      <c r="F10116" s="40">
        <f>SUM(F10112:F10115)</f>
        <v>0</v>
      </c>
      <c r="G10116" s="9" t="str">
        <f t="shared" si="314"/>
        <v/>
      </c>
      <c r="H10116" s="52" t="str">
        <f t="shared" si="315"/>
        <v/>
      </c>
    </row>
    <row r="10117" spans="1:8" ht="15.75" thickTop="1">
      <c r="B10117" s="1"/>
      <c r="C10117" s="1"/>
      <c r="D10117" s="31"/>
      <c r="E10117" s="31"/>
      <c r="F10117" s="31"/>
      <c r="G10117" s="9" t="str">
        <f t="shared" si="314"/>
        <v/>
      </c>
      <c r="H10117" s="52" t="str">
        <f t="shared" si="315"/>
        <v/>
      </c>
    </row>
    <row r="10118" spans="1:8">
      <c r="A10118" s="48" t="str">
        <f>('ANNEXURE B &amp; C'!BK$3)</f>
        <v>450104</v>
      </c>
      <c r="B10118" s="1">
        <v>1120000</v>
      </c>
      <c r="C10118" s="1" t="s">
        <v>106</v>
      </c>
      <c r="D10118" s="31"/>
      <c r="E10118" s="31"/>
      <c r="F10118" s="31"/>
      <c r="G10118" s="9" t="str">
        <f t="shared" si="314"/>
        <v/>
      </c>
      <c r="H10118" s="52" t="str">
        <f t="shared" si="315"/>
        <v/>
      </c>
    </row>
    <row r="10119" spans="1:8">
      <c r="A10119" s="48" t="str">
        <f>('ANNEXURE B &amp; C'!BK$3)</f>
        <v>450104</v>
      </c>
      <c r="B10119" s="2">
        <v>1120300</v>
      </c>
      <c r="C10119" s="2" t="s">
        <v>106</v>
      </c>
      <c r="D10119" s="20">
        <v>0</v>
      </c>
      <c r="E10119" s="20">
        <v>0</v>
      </c>
      <c r="F10119" s="38">
        <f>('ANNEXURE B &amp; C'!BK$124)</f>
        <v>0</v>
      </c>
      <c r="G10119" s="9" t="str">
        <f t="shared" si="314"/>
        <v/>
      </c>
      <c r="H10119" s="52" t="str">
        <f t="shared" si="315"/>
        <v/>
      </c>
    </row>
    <row r="10120" spans="1:8" ht="15.75" thickBot="1">
      <c r="A10120" s="48" t="str">
        <f>('ANNEXURE B &amp; C'!BK$3)</f>
        <v>450104</v>
      </c>
      <c r="B10120" s="4">
        <v>1129990</v>
      </c>
      <c r="C10120" s="4" t="s">
        <v>107</v>
      </c>
      <c r="D10120" s="40">
        <v>0</v>
      </c>
      <c r="E10120" s="40">
        <v>0</v>
      </c>
      <c r="F10120" s="40">
        <f>SUM(F10118:F10119)</f>
        <v>0</v>
      </c>
      <c r="G10120" s="9" t="str">
        <f t="shared" si="314"/>
        <v/>
      </c>
      <c r="H10120" s="52" t="str">
        <f t="shared" si="315"/>
        <v/>
      </c>
    </row>
    <row r="10121" spans="1:8" ht="15.75" thickTop="1">
      <c r="B10121" s="1"/>
      <c r="C10121" s="1"/>
      <c r="D10121" s="31"/>
      <c r="E10121" s="31"/>
      <c r="F10121" s="31"/>
      <c r="G10121" s="9" t="str">
        <f t="shared" si="314"/>
        <v/>
      </c>
      <c r="H10121" s="52" t="str">
        <f t="shared" si="315"/>
        <v/>
      </c>
    </row>
    <row r="10122" spans="1:8">
      <c r="A10122" s="48" t="str">
        <f>('ANNEXURE B &amp; C'!BK$3)</f>
        <v>450104</v>
      </c>
      <c r="B10122" s="1">
        <v>1130000</v>
      </c>
      <c r="C10122" s="1" t="s">
        <v>108</v>
      </c>
      <c r="D10122" s="31"/>
      <c r="E10122" s="31"/>
      <c r="F10122" s="31"/>
      <c r="G10122" s="9" t="str">
        <f t="shared" ref="G10122:G10185" si="316">IF(E10122&lt;0.01,"",IF(E10122&gt;F10122,"BUDGET ERROR - INSUFICIENT",""))</f>
        <v/>
      </c>
      <c r="H10122" s="52" t="str">
        <f t="shared" ref="H10122:H10185" si="317">IF(F10122&lt;0.1,"",IF(D10122=0,"NO ORIGINAL BUDGET",(F10122-D10122)/D10122))</f>
        <v/>
      </c>
    </row>
    <row r="10123" spans="1:8">
      <c r="A10123" s="48" t="str">
        <f>('ANNEXURE B &amp; C'!BK$3)</f>
        <v>450104</v>
      </c>
      <c r="B10123" s="2">
        <v>1130200</v>
      </c>
      <c r="C10123" s="2" t="s">
        <v>109</v>
      </c>
      <c r="D10123" s="20">
        <v>0</v>
      </c>
      <c r="E10123" s="20">
        <v>0</v>
      </c>
      <c r="F10123" s="38">
        <f>('ANNEXURE B &amp; C'!BK$128)</f>
        <v>0</v>
      </c>
      <c r="G10123" s="9" t="str">
        <f t="shared" si="316"/>
        <v/>
      </c>
      <c r="H10123" s="52" t="str">
        <f t="shared" si="317"/>
        <v/>
      </c>
    </row>
    <row r="10124" spans="1:8">
      <c r="A10124" s="48" t="str">
        <f>('ANNEXURE B &amp; C'!BK$3)</f>
        <v>450104</v>
      </c>
      <c r="B10124" s="2">
        <v>1130201</v>
      </c>
      <c r="C10124" s="2" t="s">
        <v>110</v>
      </c>
      <c r="D10124" s="20">
        <v>0</v>
      </c>
      <c r="E10124" s="20">
        <v>0</v>
      </c>
      <c r="F10124" s="38">
        <f>('ANNEXURE B &amp; C'!BK$129)</f>
        <v>0</v>
      </c>
      <c r="G10124" s="9" t="str">
        <f t="shared" si="316"/>
        <v/>
      </c>
      <c r="H10124" s="52" t="str">
        <f t="shared" si="317"/>
        <v/>
      </c>
    </row>
    <row r="10125" spans="1:8" ht="15.75" thickBot="1">
      <c r="A10125" s="48" t="str">
        <f>('ANNEXURE B &amp; C'!BK$3)</f>
        <v>450104</v>
      </c>
      <c r="B10125" s="4">
        <v>1139995</v>
      </c>
      <c r="C10125" s="4" t="s">
        <v>111</v>
      </c>
      <c r="D10125" s="40">
        <v>0</v>
      </c>
      <c r="E10125" s="40">
        <v>0</v>
      </c>
      <c r="F10125" s="40">
        <f>SUM(F10122:F10124)</f>
        <v>0</v>
      </c>
      <c r="G10125" s="9" t="str">
        <f t="shared" si="316"/>
        <v/>
      </c>
      <c r="H10125" s="52" t="str">
        <f t="shared" si="317"/>
        <v/>
      </c>
    </row>
    <row r="10126" spans="1:8" ht="15.75" thickTop="1">
      <c r="B10126" s="1"/>
      <c r="C10126" s="1"/>
      <c r="D10126" s="31"/>
      <c r="E10126" s="31"/>
      <c r="F10126" s="31"/>
      <c r="G10126" s="9" t="str">
        <f t="shared" si="316"/>
        <v/>
      </c>
      <c r="H10126" s="52" t="str">
        <f t="shared" si="317"/>
        <v/>
      </c>
    </row>
    <row r="10127" spans="1:8" ht="15.75" thickBot="1">
      <c r="A10127" s="48" t="str">
        <f>('ANNEXURE B &amp; C'!BK$3)</f>
        <v>450104</v>
      </c>
      <c r="B10127" s="5">
        <v>1199998</v>
      </c>
      <c r="C10127" s="5" t="s">
        <v>112</v>
      </c>
      <c r="D10127" s="41">
        <v>35680</v>
      </c>
      <c r="E10127" s="41">
        <v>0</v>
      </c>
      <c r="F10127" s="41">
        <f>SUM(F10125+F10120+F10116+F10109+F10037)</f>
        <v>10500</v>
      </c>
      <c r="G10127" s="9" t="str">
        <f t="shared" si="316"/>
        <v/>
      </c>
      <c r="H10127" s="52">
        <f t="shared" si="317"/>
        <v>-0.70571748878923768</v>
      </c>
    </row>
    <row r="10128" spans="1:8">
      <c r="B10128" s="1"/>
      <c r="C10128" s="1"/>
      <c r="D10128" s="31"/>
      <c r="E10128" s="31"/>
      <c r="F10128" s="31"/>
      <c r="G10128" s="9" t="str">
        <f t="shared" si="316"/>
        <v/>
      </c>
      <c r="H10128" s="52" t="str">
        <f t="shared" si="317"/>
        <v/>
      </c>
    </row>
    <row r="10129" spans="1:8">
      <c r="A10129" s="48" t="str">
        <f>('ANNEXURE B &amp; C'!BK$3)</f>
        <v>450104</v>
      </c>
      <c r="B10129" s="1">
        <v>2200000</v>
      </c>
      <c r="C10129" s="1" t="s">
        <v>113</v>
      </c>
      <c r="D10129" s="31"/>
      <c r="E10129" s="31"/>
      <c r="F10129" s="31"/>
      <c r="G10129" s="9" t="str">
        <f t="shared" si="316"/>
        <v/>
      </c>
      <c r="H10129" s="52" t="str">
        <f t="shared" si="317"/>
        <v/>
      </c>
    </row>
    <row r="10130" spans="1:8">
      <c r="B10130" s="1"/>
      <c r="C10130" s="1"/>
      <c r="D10130" s="31"/>
      <c r="E10130" s="31"/>
      <c r="F10130" s="31"/>
      <c r="G10130" s="9" t="str">
        <f t="shared" si="316"/>
        <v/>
      </c>
      <c r="H10130" s="52" t="str">
        <f t="shared" si="317"/>
        <v/>
      </c>
    </row>
    <row r="10131" spans="1:8">
      <c r="A10131" s="48" t="str">
        <f>('ANNEXURE B &amp; C'!BK$3)</f>
        <v>450104</v>
      </c>
      <c r="B10131" s="1">
        <v>2230000</v>
      </c>
      <c r="C10131" s="1" t="s">
        <v>114</v>
      </c>
      <c r="D10131" s="31"/>
      <c r="E10131" s="31"/>
      <c r="F10131" s="31"/>
      <c r="G10131" s="9" t="str">
        <f t="shared" si="316"/>
        <v/>
      </c>
      <c r="H10131" s="52" t="str">
        <f t="shared" si="317"/>
        <v/>
      </c>
    </row>
    <row r="10132" spans="1:8">
      <c r="A10132" s="48" t="str">
        <f>('ANNEXURE B &amp; C'!BK$3)</f>
        <v>450104</v>
      </c>
      <c r="B10132" s="2">
        <v>2231202</v>
      </c>
      <c r="C10132" s="2" t="s">
        <v>115</v>
      </c>
      <c r="D10132" s="20">
        <v>0</v>
      </c>
      <c r="E10132" s="20">
        <v>0</v>
      </c>
      <c r="F10132" s="38">
        <f>('ANNEXURE B &amp; C'!BK$137)</f>
        <v>0</v>
      </c>
      <c r="G10132" s="9" t="str">
        <f t="shared" si="316"/>
        <v/>
      </c>
      <c r="H10132" s="52" t="str">
        <f t="shared" si="317"/>
        <v/>
      </c>
    </row>
    <row r="10133" spans="1:8">
      <c r="A10133" s="48" t="str">
        <f>('ANNEXURE B &amp; C'!BK$3)</f>
        <v>450104</v>
      </c>
      <c r="B10133" s="2">
        <v>2231900</v>
      </c>
      <c r="C10133" s="2" t="s">
        <v>116</v>
      </c>
      <c r="D10133" s="20">
        <v>0</v>
      </c>
      <c r="E10133" s="20">
        <v>0</v>
      </c>
      <c r="F10133" s="38">
        <f>('ANNEXURE B &amp; C'!BK$138)</f>
        <v>0</v>
      </c>
      <c r="G10133" s="9" t="str">
        <f t="shared" si="316"/>
        <v/>
      </c>
      <c r="H10133" s="52" t="str">
        <f t="shared" si="317"/>
        <v/>
      </c>
    </row>
    <row r="10134" spans="1:8">
      <c r="A10134" s="48" t="str">
        <f>('ANNEXURE B &amp; C'!BK$3)</f>
        <v>450104</v>
      </c>
      <c r="B10134" s="3">
        <v>2239995</v>
      </c>
      <c r="C10134" s="3" t="s">
        <v>117</v>
      </c>
      <c r="D10134" s="39">
        <v>0</v>
      </c>
      <c r="E10134" s="39">
        <v>0</v>
      </c>
      <c r="F10134" s="39">
        <f>SUM(F10132:F10133)</f>
        <v>0</v>
      </c>
      <c r="G10134" s="9" t="str">
        <f t="shared" si="316"/>
        <v/>
      </c>
      <c r="H10134" s="52" t="str">
        <f t="shared" si="317"/>
        <v/>
      </c>
    </row>
    <row r="10135" spans="1:8">
      <c r="B10135" s="1"/>
      <c r="C10135" s="1"/>
      <c r="D10135" s="31"/>
      <c r="E10135" s="31"/>
      <c r="F10135" s="31"/>
      <c r="G10135" s="9" t="str">
        <f t="shared" si="316"/>
        <v/>
      </c>
      <c r="H10135" s="52" t="str">
        <f t="shared" si="317"/>
        <v/>
      </c>
    </row>
    <row r="10136" spans="1:8">
      <c r="A10136" s="48" t="str">
        <f>('ANNEXURE B &amp; C'!BK$3)</f>
        <v>450104</v>
      </c>
      <c r="B10136" s="1">
        <v>2240000</v>
      </c>
      <c r="C10136" s="1" t="s">
        <v>118</v>
      </c>
      <c r="D10136" s="31"/>
      <c r="E10136" s="31"/>
      <c r="F10136" s="31"/>
      <c r="G10136" s="9" t="str">
        <f t="shared" si="316"/>
        <v/>
      </c>
      <c r="H10136" s="52" t="str">
        <f t="shared" si="317"/>
        <v/>
      </c>
    </row>
    <row r="10137" spans="1:8">
      <c r="A10137" s="48" t="str">
        <f>('ANNEXURE B &amp; C'!BK$3)</f>
        <v>450104</v>
      </c>
      <c r="B10137" s="2">
        <v>2240001</v>
      </c>
      <c r="C10137" s="2" t="s">
        <v>119</v>
      </c>
      <c r="D10137" s="20">
        <v>0</v>
      </c>
      <c r="E10137" s="20">
        <v>0</v>
      </c>
      <c r="F10137" s="38">
        <f>('ANNEXURE B &amp; C'!BK$142)</f>
        <v>0</v>
      </c>
      <c r="G10137" s="9" t="str">
        <f t="shared" si="316"/>
        <v/>
      </c>
      <c r="H10137" s="52" t="str">
        <f t="shared" si="317"/>
        <v/>
      </c>
    </row>
    <row r="10138" spans="1:8">
      <c r="A10138" s="48" t="str">
        <f>('ANNEXURE B &amp; C'!BK$3)</f>
        <v>450104</v>
      </c>
      <c r="B10138" s="2">
        <v>2240002</v>
      </c>
      <c r="C10138" s="2" t="s">
        <v>120</v>
      </c>
      <c r="D10138" s="20">
        <v>0</v>
      </c>
      <c r="E10138" s="20">
        <v>0</v>
      </c>
      <c r="F10138" s="38">
        <f>('ANNEXURE B &amp; C'!BK$143)</f>
        <v>0</v>
      </c>
      <c r="G10138" s="9" t="str">
        <f t="shared" si="316"/>
        <v/>
      </c>
      <c r="H10138" s="52" t="str">
        <f t="shared" si="317"/>
        <v/>
      </c>
    </row>
    <row r="10139" spans="1:8">
      <c r="A10139" s="48" t="str">
        <f>('ANNEXURE B &amp; C'!BK$3)</f>
        <v>450104</v>
      </c>
      <c r="B10139" s="2">
        <v>2240400</v>
      </c>
      <c r="C10139" s="2" t="s">
        <v>121</v>
      </c>
      <c r="D10139" s="20">
        <v>0</v>
      </c>
      <c r="E10139" s="20">
        <v>0</v>
      </c>
      <c r="F10139" s="38">
        <f>('ANNEXURE B &amp; C'!BK$144)</f>
        <v>0</v>
      </c>
      <c r="G10139" s="9" t="str">
        <f t="shared" si="316"/>
        <v/>
      </c>
      <c r="H10139" s="52" t="str">
        <f t="shared" si="317"/>
        <v/>
      </c>
    </row>
    <row r="10140" spans="1:8">
      <c r="A10140" s="48" t="str">
        <f>('ANNEXURE B &amp; C'!BK$3)</f>
        <v>450104</v>
      </c>
      <c r="B10140" s="2">
        <v>2240500</v>
      </c>
      <c r="C10140" s="2" t="s">
        <v>122</v>
      </c>
      <c r="D10140" s="20">
        <v>0</v>
      </c>
      <c r="E10140" s="20">
        <v>0</v>
      </c>
      <c r="F10140" s="38">
        <f>('ANNEXURE B &amp; C'!BK$145)</f>
        <v>0</v>
      </c>
      <c r="G10140" s="9" t="str">
        <f t="shared" si="316"/>
        <v/>
      </c>
      <c r="H10140" s="52" t="str">
        <f t="shared" si="317"/>
        <v/>
      </c>
    </row>
    <row r="10141" spans="1:8">
      <c r="A10141" s="48" t="str">
        <f>('ANNEXURE B &amp; C'!BK$3)</f>
        <v>450104</v>
      </c>
      <c r="B10141" s="3">
        <v>2249995</v>
      </c>
      <c r="C10141" s="3" t="s">
        <v>123</v>
      </c>
      <c r="D10141" s="39">
        <v>0</v>
      </c>
      <c r="E10141" s="39">
        <v>0</v>
      </c>
      <c r="F10141" s="39">
        <f>SUM(F10137:F10140)</f>
        <v>0</v>
      </c>
      <c r="G10141" s="9" t="str">
        <f t="shared" si="316"/>
        <v/>
      </c>
      <c r="H10141" s="52" t="str">
        <f t="shared" si="317"/>
        <v/>
      </c>
    </row>
    <row r="10142" spans="1:8">
      <c r="B10142" s="1"/>
      <c r="C10142" s="1"/>
      <c r="D10142" s="31"/>
      <c r="E10142" s="31"/>
      <c r="F10142" s="31"/>
      <c r="G10142" s="9" t="str">
        <f t="shared" si="316"/>
        <v/>
      </c>
      <c r="H10142" s="52" t="str">
        <f t="shared" si="317"/>
        <v/>
      </c>
    </row>
    <row r="10143" spans="1:8">
      <c r="A10143" s="48" t="str">
        <f>('ANNEXURE B &amp; C'!BK$3)</f>
        <v>450104</v>
      </c>
      <c r="B10143" s="1">
        <v>2260000</v>
      </c>
      <c r="C10143" s="1" t="s">
        <v>124</v>
      </c>
      <c r="D10143" s="31"/>
      <c r="E10143" s="31"/>
      <c r="F10143" s="31"/>
      <c r="G10143" s="9" t="str">
        <f t="shared" si="316"/>
        <v/>
      </c>
      <c r="H10143" s="52" t="str">
        <f t="shared" si="317"/>
        <v/>
      </c>
    </row>
    <row r="10144" spans="1:8">
      <c r="A10144" s="48" t="str">
        <f>('ANNEXURE B &amp; C'!BK$3)</f>
        <v>450104</v>
      </c>
      <c r="B10144" s="2">
        <v>2260806</v>
      </c>
      <c r="C10144" s="2" t="s">
        <v>125</v>
      </c>
      <c r="D10144" s="20">
        <v>0</v>
      </c>
      <c r="E10144" s="20">
        <v>0</v>
      </c>
      <c r="F10144" s="38">
        <f>('ANNEXURE B &amp; C'!BK$149)</f>
        <v>0</v>
      </c>
      <c r="G10144" s="9" t="str">
        <f t="shared" si="316"/>
        <v/>
      </c>
      <c r="H10144" s="52" t="str">
        <f t="shared" si="317"/>
        <v/>
      </c>
    </row>
    <row r="10145" spans="1:8">
      <c r="A10145" s="48" t="str">
        <f>('ANNEXURE B &amp; C'!BK$3)</f>
        <v>450104</v>
      </c>
      <c r="B10145" s="2">
        <v>2260808</v>
      </c>
      <c r="C10145" s="2" t="s">
        <v>126</v>
      </c>
      <c r="D10145" s="20">
        <v>0</v>
      </c>
      <c r="E10145" s="20">
        <v>0</v>
      </c>
      <c r="F10145" s="38">
        <f>('ANNEXURE B &amp; C'!BK$150)</f>
        <v>0</v>
      </c>
      <c r="G10145" s="9" t="str">
        <f t="shared" si="316"/>
        <v/>
      </c>
      <c r="H10145" s="52" t="str">
        <f t="shared" si="317"/>
        <v/>
      </c>
    </row>
    <row r="10146" spans="1:8">
      <c r="A10146" s="48" t="str">
        <f>('ANNEXURE B &amp; C'!BK$3)</f>
        <v>450104</v>
      </c>
      <c r="B10146" s="2">
        <v>2260810</v>
      </c>
      <c r="C10146" s="2" t="s">
        <v>127</v>
      </c>
      <c r="D10146" s="20">
        <v>0</v>
      </c>
      <c r="E10146" s="20">
        <v>0</v>
      </c>
      <c r="F10146" s="38">
        <f>('ANNEXURE B &amp; C'!BK$151)</f>
        <v>0</v>
      </c>
      <c r="G10146" s="9" t="str">
        <f t="shared" si="316"/>
        <v/>
      </c>
      <c r="H10146" s="52" t="str">
        <f t="shared" si="317"/>
        <v/>
      </c>
    </row>
    <row r="10147" spans="1:8">
      <c r="A10147" s="48" t="str">
        <f>('ANNEXURE B &amp; C'!BK$3)</f>
        <v>450104</v>
      </c>
      <c r="B10147" s="3">
        <v>2269995</v>
      </c>
      <c r="C10147" s="3" t="s">
        <v>128</v>
      </c>
      <c r="D10147" s="39">
        <v>0</v>
      </c>
      <c r="E10147" s="39">
        <v>0</v>
      </c>
      <c r="F10147" s="39">
        <f>SUM(F10144:F10146)</f>
        <v>0</v>
      </c>
      <c r="G10147" s="9" t="str">
        <f t="shared" si="316"/>
        <v/>
      </c>
      <c r="H10147" s="52" t="str">
        <f t="shared" si="317"/>
        <v/>
      </c>
    </row>
    <row r="10148" spans="1:8">
      <c r="B10148" s="1"/>
      <c r="C10148" s="1"/>
      <c r="D10148" s="31"/>
      <c r="E10148" s="31"/>
      <c r="F10148" s="31"/>
      <c r="G10148" s="9" t="str">
        <f t="shared" si="316"/>
        <v/>
      </c>
      <c r="H10148" s="52" t="str">
        <f t="shared" si="317"/>
        <v/>
      </c>
    </row>
    <row r="10149" spans="1:8">
      <c r="A10149" s="48" t="str">
        <f>('ANNEXURE B &amp; C'!BK$3)</f>
        <v>450104</v>
      </c>
      <c r="B10149" s="1">
        <v>2270000</v>
      </c>
      <c r="C10149" s="1" t="s">
        <v>129</v>
      </c>
      <c r="D10149" s="31"/>
      <c r="E10149" s="31"/>
      <c r="F10149" s="31"/>
      <c r="G10149" s="9" t="str">
        <f t="shared" si="316"/>
        <v/>
      </c>
      <c r="H10149" s="52" t="str">
        <f t="shared" si="317"/>
        <v/>
      </c>
    </row>
    <row r="10150" spans="1:8">
      <c r="A10150" s="48" t="str">
        <f>('ANNEXURE B &amp; C'!BK$3)</f>
        <v>450104</v>
      </c>
      <c r="B10150" s="2">
        <v>2271701</v>
      </c>
      <c r="C10150" s="2" t="s">
        <v>130</v>
      </c>
      <c r="D10150" s="20">
        <v>0</v>
      </c>
      <c r="E10150" s="20">
        <v>0</v>
      </c>
      <c r="F10150" s="38">
        <f>('ANNEXURE B &amp; C'!BK$155)</f>
        <v>0</v>
      </c>
      <c r="G10150" s="9" t="str">
        <f t="shared" si="316"/>
        <v/>
      </c>
      <c r="H10150" s="52" t="str">
        <f t="shared" si="317"/>
        <v/>
      </c>
    </row>
    <row r="10151" spans="1:8">
      <c r="A10151" s="48" t="str">
        <f>('ANNEXURE B &amp; C'!BK$3)</f>
        <v>450104</v>
      </c>
      <c r="B10151" s="2">
        <v>2271702</v>
      </c>
      <c r="C10151" s="2" t="s">
        <v>131</v>
      </c>
      <c r="D10151" s="20">
        <v>0</v>
      </c>
      <c r="E10151" s="20">
        <v>0</v>
      </c>
      <c r="F10151" s="38">
        <f>('ANNEXURE B &amp; C'!BK$156)</f>
        <v>0</v>
      </c>
      <c r="G10151" s="9" t="str">
        <f t="shared" si="316"/>
        <v/>
      </c>
      <c r="H10151" s="52" t="str">
        <f t="shared" si="317"/>
        <v/>
      </c>
    </row>
    <row r="10152" spans="1:8">
      <c r="A10152" s="48" t="str">
        <f>('ANNEXURE B &amp; C'!BK$3)</f>
        <v>450104</v>
      </c>
      <c r="B10152" s="2">
        <v>2271703</v>
      </c>
      <c r="C10152" s="2" t="s">
        <v>132</v>
      </c>
      <c r="D10152" s="20">
        <v>0</v>
      </c>
      <c r="E10152" s="20">
        <v>0</v>
      </c>
      <c r="F10152" s="38">
        <f>('ANNEXURE B &amp; C'!BK$157)</f>
        <v>0</v>
      </c>
      <c r="G10152" s="9" t="str">
        <f t="shared" si="316"/>
        <v/>
      </c>
      <c r="H10152" s="52" t="str">
        <f t="shared" si="317"/>
        <v/>
      </c>
    </row>
    <row r="10153" spans="1:8">
      <c r="A10153" s="48" t="str">
        <f>('ANNEXURE B &amp; C'!BK$3)</f>
        <v>450104</v>
      </c>
      <c r="B10153" s="2">
        <v>2271704</v>
      </c>
      <c r="C10153" s="2" t="s">
        <v>133</v>
      </c>
      <c r="D10153" s="20">
        <v>0</v>
      </c>
      <c r="E10153" s="20">
        <v>0</v>
      </c>
      <c r="F10153" s="38">
        <f>('ANNEXURE B &amp; C'!BK$158)</f>
        <v>0</v>
      </c>
      <c r="G10153" s="9" t="str">
        <f t="shared" si="316"/>
        <v/>
      </c>
      <c r="H10153" s="52" t="str">
        <f t="shared" si="317"/>
        <v/>
      </c>
    </row>
    <row r="10154" spans="1:8">
      <c r="A10154" s="48" t="str">
        <f>('ANNEXURE B &amp; C'!BK$3)</f>
        <v>450104</v>
      </c>
      <c r="B10154" s="3">
        <v>2279995</v>
      </c>
      <c r="C10154" s="3" t="s">
        <v>134</v>
      </c>
      <c r="D10154" s="35">
        <v>0</v>
      </c>
      <c r="E10154" s="35">
        <v>0</v>
      </c>
      <c r="F10154" s="35">
        <f>SUM(F10150:F10153)</f>
        <v>0</v>
      </c>
      <c r="G10154" s="9" t="str">
        <f t="shared" si="316"/>
        <v/>
      </c>
      <c r="H10154" s="52" t="str">
        <f t="shared" si="317"/>
        <v/>
      </c>
    </row>
    <row r="10155" spans="1:8">
      <c r="B10155" s="1"/>
      <c r="C10155" s="1"/>
      <c r="D10155" s="31"/>
      <c r="E10155" s="31"/>
      <c r="F10155" s="31"/>
      <c r="G10155" s="9" t="str">
        <f t="shared" si="316"/>
        <v/>
      </c>
      <c r="H10155" s="52" t="str">
        <f t="shared" si="317"/>
        <v/>
      </c>
    </row>
    <row r="10156" spans="1:8">
      <c r="A10156" s="48" t="str">
        <f>('ANNEXURE B &amp; C'!BK$3)</f>
        <v>450104</v>
      </c>
      <c r="B10156" s="1">
        <v>2280000</v>
      </c>
      <c r="C10156" s="1" t="s">
        <v>135</v>
      </c>
      <c r="D10156" s="31"/>
      <c r="E10156" s="31"/>
      <c r="F10156" s="31"/>
      <c r="G10156" s="9" t="str">
        <f t="shared" si="316"/>
        <v/>
      </c>
      <c r="H10156" s="52" t="str">
        <f t="shared" si="317"/>
        <v/>
      </c>
    </row>
    <row r="10157" spans="1:8">
      <c r="A10157" s="48" t="str">
        <f>('ANNEXURE B &amp; C'!BK$3)</f>
        <v>450104</v>
      </c>
      <c r="B10157" s="2">
        <v>2280001</v>
      </c>
      <c r="C10157" s="2" t="s">
        <v>136</v>
      </c>
      <c r="D10157" s="20">
        <v>0</v>
      </c>
      <c r="E10157" s="20">
        <v>0</v>
      </c>
      <c r="F10157" s="38">
        <f>('ANNEXURE B &amp; C'!BK$162)</f>
        <v>0</v>
      </c>
      <c r="G10157" s="9" t="str">
        <f t="shared" si="316"/>
        <v/>
      </c>
      <c r="H10157" s="52" t="str">
        <f t="shared" si="317"/>
        <v/>
      </c>
    </row>
    <row r="10158" spans="1:8">
      <c r="A10158" s="48" t="str">
        <f>('ANNEXURE B &amp; C'!BK$3)</f>
        <v>450104</v>
      </c>
      <c r="B10158" s="2">
        <v>2280002</v>
      </c>
      <c r="C10158" s="2" t="s">
        <v>137</v>
      </c>
      <c r="D10158" s="20">
        <v>0</v>
      </c>
      <c r="E10158" s="20">
        <v>0</v>
      </c>
      <c r="F10158" s="38">
        <f>('ANNEXURE B &amp; C'!BK$163)</f>
        <v>0</v>
      </c>
      <c r="G10158" s="9" t="str">
        <f t="shared" si="316"/>
        <v/>
      </c>
      <c r="H10158" s="52" t="str">
        <f t="shared" si="317"/>
        <v/>
      </c>
    </row>
    <row r="10159" spans="1:8">
      <c r="A10159" s="48" t="str">
        <f>('ANNEXURE B &amp; C'!BK$3)</f>
        <v>450104</v>
      </c>
      <c r="B10159" s="3">
        <v>2289995</v>
      </c>
      <c r="C10159" s="3" t="s">
        <v>138</v>
      </c>
      <c r="D10159" s="39">
        <v>0</v>
      </c>
      <c r="E10159" s="39">
        <v>0</v>
      </c>
      <c r="F10159" s="39">
        <f>SUM(F10157:F10158)</f>
        <v>0</v>
      </c>
      <c r="G10159" s="9" t="str">
        <f t="shared" si="316"/>
        <v/>
      </c>
      <c r="H10159" s="52" t="str">
        <f t="shared" si="317"/>
        <v/>
      </c>
    </row>
    <row r="10160" spans="1:8">
      <c r="B10160" s="1"/>
      <c r="C10160" s="1"/>
      <c r="D10160" s="31"/>
      <c r="E10160" s="31"/>
      <c r="F10160" s="31"/>
      <c r="G10160" s="9" t="str">
        <f t="shared" si="316"/>
        <v/>
      </c>
      <c r="H10160" s="52" t="str">
        <f t="shared" si="317"/>
        <v/>
      </c>
    </row>
    <row r="10161" spans="1:8">
      <c r="A10161" s="48" t="str">
        <f>('ANNEXURE B &amp; C'!BK$3)</f>
        <v>450104</v>
      </c>
      <c r="B10161" s="1">
        <v>2300000</v>
      </c>
      <c r="C10161" s="1" t="s">
        <v>139</v>
      </c>
      <c r="D10161" s="31"/>
      <c r="E10161" s="31"/>
      <c r="F10161" s="31"/>
      <c r="G10161" s="9" t="str">
        <f t="shared" si="316"/>
        <v/>
      </c>
      <c r="H10161" s="52" t="str">
        <f t="shared" si="317"/>
        <v/>
      </c>
    </row>
    <row r="10162" spans="1:8">
      <c r="A10162" s="48" t="str">
        <f>('ANNEXURE B &amp; C'!BK$3)</f>
        <v>450104</v>
      </c>
      <c r="B10162" s="2">
        <v>2300001</v>
      </c>
      <c r="C10162" s="2" t="s">
        <v>140</v>
      </c>
      <c r="D10162" s="20">
        <v>0</v>
      </c>
      <c r="E10162" s="20">
        <v>0</v>
      </c>
      <c r="F10162" s="38">
        <f>('ANNEXURE B &amp; C'!BK$167)</f>
        <v>0</v>
      </c>
      <c r="G10162" s="9" t="str">
        <f t="shared" si="316"/>
        <v/>
      </c>
      <c r="H10162" s="52" t="str">
        <f t="shared" si="317"/>
        <v/>
      </c>
    </row>
    <row r="10163" spans="1:8">
      <c r="A10163" s="48" t="str">
        <f>('ANNEXURE B &amp; C'!BK$3)</f>
        <v>450104</v>
      </c>
      <c r="B10163" s="2">
        <v>2300002</v>
      </c>
      <c r="C10163" s="2" t="s">
        <v>141</v>
      </c>
      <c r="D10163" s="20">
        <v>0</v>
      </c>
      <c r="E10163" s="20">
        <v>0</v>
      </c>
      <c r="F10163" s="38">
        <f>('ANNEXURE B &amp; C'!BK$168)</f>
        <v>0</v>
      </c>
      <c r="G10163" s="9" t="str">
        <f t="shared" si="316"/>
        <v/>
      </c>
      <c r="H10163" s="52" t="str">
        <f t="shared" si="317"/>
        <v/>
      </c>
    </row>
    <row r="10164" spans="1:8">
      <c r="A10164" s="48" t="str">
        <f>('ANNEXURE B &amp; C'!BK$3)</f>
        <v>450104</v>
      </c>
      <c r="B10164" s="2">
        <v>2300003</v>
      </c>
      <c r="C10164" s="2" t="s">
        <v>142</v>
      </c>
      <c r="D10164" s="20">
        <v>0</v>
      </c>
      <c r="E10164" s="20">
        <v>0</v>
      </c>
      <c r="F10164" s="38">
        <f>('ANNEXURE B &amp; C'!BK$169)</f>
        <v>0</v>
      </c>
      <c r="G10164" s="9" t="str">
        <f t="shared" si="316"/>
        <v/>
      </c>
      <c r="H10164" s="52" t="str">
        <f t="shared" si="317"/>
        <v/>
      </c>
    </row>
    <row r="10165" spans="1:8">
      <c r="A10165" s="48" t="str">
        <f>('ANNEXURE B &amp; C'!BK$3)</f>
        <v>450104</v>
      </c>
      <c r="B10165" s="2">
        <v>2300204</v>
      </c>
      <c r="C10165" s="2" t="s">
        <v>143</v>
      </c>
      <c r="D10165" s="20">
        <v>0</v>
      </c>
      <c r="E10165" s="20">
        <v>0</v>
      </c>
      <c r="F10165" s="38">
        <f>('ANNEXURE B &amp; C'!BK$170)</f>
        <v>0</v>
      </c>
      <c r="G10165" s="9" t="str">
        <f t="shared" si="316"/>
        <v/>
      </c>
      <c r="H10165" s="52" t="str">
        <f t="shared" si="317"/>
        <v/>
      </c>
    </row>
    <row r="10166" spans="1:8">
      <c r="A10166" s="48" t="str">
        <f>('ANNEXURE B &amp; C'!BK$3)</f>
        <v>450104</v>
      </c>
      <c r="B10166" s="2">
        <v>2300800</v>
      </c>
      <c r="C10166" s="2" t="s">
        <v>144</v>
      </c>
      <c r="D10166" s="20">
        <v>0</v>
      </c>
      <c r="E10166" s="20">
        <v>0</v>
      </c>
      <c r="F10166" s="38">
        <f>('ANNEXURE B &amp; C'!BK$171)</f>
        <v>0</v>
      </c>
      <c r="G10166" s="9" t="str">
        <f t="shared" si="316"/>
        <v/>
      </c>
      <c r="H10166" s="52" t="str">
        <f t="shared" si="317"/>
        <v/>
      </c>
    </row>
    <row r="10167" spans="1:8">
      <c r="A10167" s="48" t="str">
        <f>('ANNEXURE B &amp; C'!BK$3)</f>
        <v>450104</v>
      </c>
      <c r="B10167" s="2">
        <v>2300801</v>
      </c>
      <c r="C10167" s="2" t="s">
        <v>145</v>
      </c>
      <c r="D10167" s="20">
        <v>0</v>
      </c>
      <c r="E10167" s="20">
        <v>0</v>
      </c>
      <c r="F10167" s="38">
        <f>('ANNEXURE B &amp; C'!BK$172)</f>
        <v>0</v>
      </c>
      <c r="G10167" s="9" t="str">
        <f t="shared" si="316"/>
        <v/>
      </c>
      <c r="H10167" s="52" t="str">
        <f t="shared" si="317"/>
        <v/>
      </c>
    </row>
    <row r="10168" spans="1:8">
      <c r="A10168" s="48" t="str">
        <f>('ANNEXURE B &amp; C'!BK$3)</f>
        <v>450104</v>
      </c>
      <c r="B10168" s="2">
        <v>2300803</v>
      </c>
      <c r="C10168" s="2" t="s">
        <v>146</v>
      </c>
      <c r="D10168" s="20">
        <v>0</v>
      </c>
      <c r="E10168" s="20">
        <v>0</v>
      </c>
      <c r="F10168" s="38">
        <f>('ANNEXURE B &amp; C'!BK$173)</f>
        <v>0</v>
      </c>
      <c r="G10168" s="9" t="str">
        <f t="shared" si="316"/>
        <v/>
      </c>
      <c r="H10168" s="52" t="str">
        <f t="shared" si="317"/>
        <v/>
      </c>
    </row>
    <row r="10169" spans="1:8">
      <c r="A10169" s="48" t="str">
        <f>('ANNEXURE B &amp; C'!BK$3)</f>
        <v>450104</v>
      </c>
      <c r="B10169" s="2">
        <v>2301503</v>
      </c>
      <c r="C10169" s="2" t="s">
        <v>147</v>
      </c>
      <c r="D10169" s="20">
        <v>0</v>
      </c>
      <c r="E10169" s="20">
        <v>0</v>
      </c>
      <c r="F10169" s="38">
        <f>('ANNEXURE B &amp; C'!BK$174)</f>
        <v>0</v>
      </c>
      <c r="G10169" s="9" t="str">
        <f t="shared" si="316"/>
        <v/>
      </c>
      <c r="H10169" s="52" t="str">
        <f t="shared" si="317"/>
        <v/>
      </c>
    </row>
    <row r="10170" spans="1:8">
      <c r="A10170" s="48" t="str">
        <f>('ANNEXURE B &amp; C'!BK$3)</f>
        <v>450104</v>
      </c>
      <c r="B10170" s="2">
        <v>2301802</v>
      </c>
      <c r="C10170" s="2" t="s">
        <v>148</v>
      </c>
      <c r="D10170" s="20">
        <v>0</v>
      </c>
      <c r="E10170" s="20">
        <v>0</v>
      </c>
      <c r="F10170" s="38">
        <f>('ANNEXURE B &amp; C'!BK$175)</f>
        <v>0</v>
      </c>
      <c r="G10170" s="9" t="str">
        <f t="shared" si="316"/>
        <v/>
      </c>
      <c r="H10170" s="52" t="str">
        <f t="shared" si="317"/>
        <v/>
      </c>
    </row>
    <row r="10171" spans="1:8">
      <c r="A10171" s="48" t="str">
        <f>('ANNEXURE B &amp; C'!BK$3)</f>
        <v>450104</v>
      </c>
      <c r="B10171" s="2">
        <v>2301803</v>
      </c>
      <c r="C10171" s="2" t="s">
        <v>149</v>
      </c>
      <c r="D10171" s="20">
        <v>0</v>
      </c>
      <c r="E10171" s="20">
        <v>0</v>
      </c>
      <c r="F10171" s="38">
        <f>('ANNEXURE B &amp; C'!BK$176)</f>
        <v>0</v>
      </c>
      <c r="G10171" s="9" t="str">
        <f t="shared" si="316"/>
        <v/>
      </c>
      <c r="H10171" s="52" t="str">
        <f t="shared" si="317"/>
        <v/>
      </c>
    </row>
    <row r="10172" spans="1:8">
      <c r="A10172" s="48" t="str">
        <f>('ANNEXURE B &amp; C'!BK$3)</f>
        <v>450104</v>
      </c>
      <c r="B10172" s="2">
        <v>2301900</v>
      </c>
      <c r="C10172" s="2" t="s">
        <v>150</v>
      </c>
      <c r="D10172" s="20">
        <v>0</v>
      </c>
      <c r="E10172" s="20">
        <v>0</v>
      </c>
      <c r="F10172" s="38">
        <f>('ANNEXURE B &amp; C'!BK$177)</f>
        <v>0</v>
      </c>
      <c r="G10172" s="9" t="str">
        <f t="shared" si="316"/>
        <v/>
      </c>
      <c r="H10172" s="52" t="str">
        <f t="shared" si="317"/>
        <v/>
      </c>
    </row>
    <row r="10173" spans="1:8">
      <c r="A10173" s="48" t="str">
        <f>('ANNEXURE B &amp; C'!BK$3)</f>
        <v>450104</v>
      </c>
      <c r="B10173" s="2">
        <v>2301901</v>
      </c>
      <c r="C10173" s="2" t="s">
        <v>151</v>
      </c>
      <c r="D10173" s="20">
        <v>0</v>
      </c>
      <c r="E10173" s="20">
        <v>0</v>
      </c>
      <c r="F10173" s="38">
        <f>('ANNEXURE B &amp; C'!BK$178)</f>
        <v>0</v>
      </c>
      <c r="G10173" s="9" t="str">
        <f t="shared" si="316"/>
        <v/>
      </c>
      <c r="H10173" s="52" t="str">
        <f t="shared" si="317"/>
        <v/>
      </c>
    </row>
    <row r="10174" spans="1:8">
      <c r="A10174" s="48" t="str">
        <f>('ANNEXURE B &amp; C'!BK$3)</f>
        <v>450104</v>
      </c>
      <c r="B10174" s="3">
        <v>2309995</v>
      </c>
      <c r="C10174" s="3" t="s">
        <v>152</v>
      </c>
      <c r="D10174" s="39">
        <v>0</v>
      </c>
      <c r="E10174" s="39">
        <v>0</v>
      </c>
      <c r="F10174" s="39">
        <f>SUM(F10162:F10173)</f>
        <v>0</v>
      </c>
      <c r="G10174" s="9" t="str">
        <f t="shared" si="316"/>
        <v/>
      </c>
      <c r="H10174" s="52" t="str">
        <f t="shared" si="317"/>
        <v/>
      </c>
    </row>
    <row r="10175" spans="1:8">
      <c r="B10175" s="1"/>
      <c r="C10175" s="1"/>
      <c r="D10175" s="31"/>
      <c r="E10175" s="31"/>
      <c r="F10175" s="31"/>
      <c r="G10175" s="9" t="str">
        <f t="shared" si="316"/>
        <v/>
      </c>
      <c r="H10175" s="52" t="str">
        <f t="shared" si="317"/>
        <v/>
      </c>
    </row>
    <row r="10176" spans="1:8" ht="15.75" thickBot="1">
      <c r="A10176" s="48" t="str">
        <f>('ANNEXURE B &amp; C'!BK$3)</f>
        <v>450104</v>
      </c>
      <c r="B10176" s="4">
        <v>2359997</v>
      </c>
      <c r="C10176" s="4" t="s">
        <v>153</v>
      </c>
      <c r="D10176" s="40">
        <v>0</v>
      </c>
      <c r="E10176" s="40">
        <v>0</v>
      </c>
      <c r="F10176" s="40">
        <f>SUM(F10174+F10159+F10154+F10147+F10141+F10134)</f>
        <v>0</v>
      </c>
      <c r="G10176" s="9" t="str">
        <f t="shared" si="316"/>
        <v/>
      </c>
      <c r="H10176" s="52" t="str">
        <f t="shared" si="317"/>
        <v/>
      </c>
    </row>
    <row r="10177" spans="1:8" ht="15.75" thickTop="1">
      <c r="B10177" s="1"/>
      <c r="C10177" s="1"/>
      <c r="D10177" s="31"/>
      <c r="E10177" s="31"/>
      <c r="F10177" s="31"/>
      <c r="G10177" s="9" t="str">
        <f t="shared" si="316"/>
        <v/>
      </c>
      <c r="H10177" s="52" t="str">
        <f t="shared" si="317"/>
        <v/>
      </c>
    </row>
    <row r="10178" spans="1:8" ht="15.75" thickBot="1">
      <c r="A10178" s="48" t="str">
        <f>('ANNEXURE B &amp; C'!BK$3)</f>
        <v>450104</v>
      </c>
      <c r="B10178" s="5">
        <v>2379995</v>
      </c>
      <c r="C10178" s="5" t="s">
        <v>154</v>
      </c>
      <c r="D10178" s="41">
        <v>0</v>
      </c>
      <c r="E10178" s="41">
        <v>0</v>
      </c>
      <c r="F10178" s="41">
        <f>SUM(F10176)</f>
        <v>0</v>
      </c>
      <c r="G10178" s="9" t="str">
        <f t="shared" si="316"/>
        <v/>
      </c>
      <c r="H10178" s="52" t="str">
        <f t="shared" si="317"/>
        <v/>
      </c>
    </row>
    <row r="10179" spans="1:8">
      <c r="B10179" s="1"/>
      <c r="C10179" s="1"/>
      <c r="D10179" s="31"/>
      <c r="E10179" s="31"/>
      <c r="F10179" s="31"/>
      <c r="G10179" s="9" t="str">
        <f t="shared" si="316"/>
        <v/>
      </c>
      <c r="H10179" s="52" t="str">
        <f t="shared" si="317"/>
        <v/>
      </c>
    </row>
    <row r="10180" spans="1:8" ht="15.75" thickBot="1">
      <c r="A10180" s="48" t="str">
        <f>('ANNEXURE B &amp; C'!BK$3)</f>
        <v>450104</v>
      </c>
      <c r="B10180" s="5">
        <v>2459998</v>
      </c>
      <c r="C10180" s="5" t="s">
        <v>155</v>
      </c>
      <c r="D10180" s="41">
        <v>0</v>
      </c>
      <c r="E10180" s="41">
        <v>0</v>
      </c>
      <c r="F10180" s="41">
        <f>SUM(F10178)</f>
        <v>0</v>
      </c>
      <c r="G10180" s="9" t="str">
        <f t="shared" si="316"/>
        <v/>
      </c>
      <c r="H10180" s="52" t="str">
        <f t="shared" si="317"/>
        <v/>
      </c>
    </row>
    <row r="10181" spans="1:8">
      <c r="B10181" s="1"/>
      <c r="C10181" s="1"/>
      <c r="D10181" s="31"/>
      <c r="E10181" s="31"/>
      <c r="F10181" s="31"/>
      <c r="G10181" s="9" t="str">
        <f t="shared" si="316"/>
        <v/>
      </c>
      <c r="H10181" s="52" t="str">
        <f t="shared" si="317"/>
        <v/>
      </c>
    </row>
    <row r="10182" spans="1:8">
      <c r="A10182" s="48" t="str">
        <f>('ANNEXURE B &amp; C'!BK$3)</f>
        <v>450104</v>
      </c>
      <c r="B10182" s="1">
        <v>3010000</v>
      </c>
      <c r="C10182" s="1" t="s">
        <v>156</v>
      </c>
      <c r="D10182" s="31"/>
      <c r="E10182" s="31"/>
      <c r="F10182" s="31"/>
      <c r="G10182" s="9" t="str">
        <f t="shared" si="316"/>
        <v/>
      </c>
      <c r="H10182" s="52" t="str">
        <f t="shared" si="317"/>
        <v/>
      </c>
    </row>
    <row r="10183" spans="1:8">
      <c r="A10183" s="48" t="str">
        <f>('ANNEXURE B &amp; C'!BK$3)</f>
        <v>450104</v>
      </c>
      <c r="B10183" s="2">
        <v>3010001</v>
      </c>
      <c r="C10183" s="2" t="s">
        <v>112</v>
      </c>
      <c r="D10183" s="38">
        <v>35680</v>
      </c>
      <c r="E10183" s="38">
        <v>0</v>
      </c>
      <c r="F10183" s="38">
        <f>('ANNEXURE B &amp; C'!BK$188)</f>
        <v>10500</v>
      </c>
      <c r="G10183" s="9" t="str">
        <f t="shared" si="316"/>
        <v/>
      </c>
      <c r="H10183" s="52">
        <f t="shared" si="317"/>
        <v>-0.70571748878923768</v>
      </c>
    </row>
    <row r="10184" spans="1:8">
      <c r="A10184" s="48" t="str">
        <f>('ANNEXURE B &amp; C'!BK$3)</f>
        <v>450104</v>
      </c>
      <c r="B10184" s="2">
        <v>3010002</v>
      </c>
      <c r="C10184" s="2" t="s">
        <v>155</v>
      </c>
      <c r="D10184" s="38">
        <v>0</v>
      </c>
      <c r="E10184" s="38">
        <v>0</v>
      </c>
      <c r="F10184" s="38">
        <f>('ANNEXURE B &amp; C'!BK$189)</f>
        <v>0</v>
      </c>
      <c r="G10184" s="9" t="str">
        <f t="shared" si="316"/>
        <v/>
      </c>
      <c r="H10184" s="52" t="str">
        <f t="shared" si="317"/>
        <v/>
      </c>
    </row>
    <row r="10185" spans="1:8">
      <c r="A10185" s="48" t="str">
        <f>('ANNEXURE B &amp; C'!BK$3)</f>
        <v>450104</v>
      </c>
      <c r="B10185" s="2"/>
      <c r="C10185" s="1" t="s">
        <v>338</v>
      </c>
      <c r="D10185" s="39"/>
      <c r="E10185" s="39"/>
      <c r="F10185" s="39">
        <f>('ANNEXURE B &amp; C'!BK$190)</f>
        <v>0</v>
      </c>
      <c r="G10185" s="9" t="str">
        <f t="shared" si="316"/>
        <v/>
      </c>
      <c r="H10185" s="52" t="str">
        <f t="shared" si="317"/>
        <v/>
      </c>
    </row>
    <row r="10186" spans="1:8" ht="15.75" thickBot="1">
      <c r="A10186" s="48" t="str">
        <f>('ANNEXURE B &amp; C'!BK$3)</f>
        <v>450104</v>
      </c>
      <c r="B10186" s="5">
        <v>3019995</v>
      </c>
      <c r="C10186" s="5" t="s">
        <v>339</v>
      </c>
      <c r="D10186" s="37">
        <v>35680</v>
      </c>
      <c r="E10186" s="37">
        <v>0</v>
      </c>
      <c r="F10186" s="37">
        <f>('ANNEXURE B &amp; C'!BK$191)</f>
        <v>10500</v>
      </c>
      <c r="G10186" s="9" t="str">
        <f t="shared" ref="G10186:G10205" si="318">IF(E10186&lt;0.01,"",IF(E10186&gt;F10186,"BUDGET ERROR - INSUFICIENT",""))</f>
        <v/>
      </c>
      <c r="H10186" s="52">
        <f t="shared" ref="H10186:H10205" si="319">IF(F10186&lt;0.1,"",IF(D10186=0,"NO ORIGINAL BUDGET",(F10186-D10186)/D10186))</f>
        <v>-0.70571748878923768</v>
      </c>
    </row>
    <row r="10187" spans="1:8">
      <c r="B10187" s="1"/>
      <c r="C10187" s="1"/>
      <c r="D10187" s="31"/>
      <c r="E10187" s="31"/>
      <c r="F10187" s="31"/>
      <c r="G10187" s="9" t="str">
        <f t="shared" si="318"/>
        <v/>
      </c>
      <c r="H10187" s="52" t="str">
        <f t="shared" si="319"/>
        <v/>
      </c>
    </row>
    <row r="10188" spans="1:8">
      <c r="A10188" s="48" t="str">
        <f>('ANNEXURE B &amp; C'!BK$3)</f>
        <v>450104</v>
      </c>
      <c r="B10188" s="1">
        <v>4030000</v>
      </c>
      <c r="C10188" s="1" t="s">
        <v>157</v>
      </c>
      <c r="D10188" s="31"/>
      <c r="E10188" s="31"/>
      <c r="F10188" s="31"/>
      <c r="G10188" s="9" t="str">
        <f t="shared" si="318"/>
        <v/>
      </c>
      <c r="H10188" s="52" t="str">
        <f t="shared" si="319"/>
        <v/>
      </c>
    </row>
    <row r="10189" spans="1:8">
      <c r="A10189" s="48" t="str">
        <f>('ANNEXURE B &amp; C'!BK$3)</f>
        <v>450104</v>
      </c>
      <c r="B10189" s="2">
        <v>4030001</v>
      </c>
      <c r="C10189" s="2" t="s">
        <v>158</v>
      </c>
      <c r="D10189" s="20">
        <v>0</v>
      </c>
      <c r="E10189" s="20">
        <v>0</v>
      </c>
      <c r="F10189" s="38">
        <f>('ANNEXURE B &amp; C'!BK$194)</f>
        <v>0</v>
      </c>
      <c r="G10189" s="9" t="str">
        <f t="shared" si="318"/>
        <v/>
      </c>
      <c r="H10189" s="52" t="str">
        <f t="shared" si="319"/>
        <v/>
      </c>
    </row>
    <row r="10190" spans="1:8">
      <c r="A10190" s="48" t="str">
        <f>('ANNEXURE B &amp; C'!BK$3)</f>
        <v>450104</v>
      </c>
      <c r="B10190" s="2">
        <v>4030002</v>
      </c>
      <c r="C10190" s="2" t="s">
        <v>159</v>
      </c>
      <c r="D10190" s="20">
        <v>0</v>
      </c>
      <c r="E10190" s="20">
        <v>0</v>
      </c>
      <c r="F10190" s="38">
        <f>('ANNEXURE B &amp; C'!BK$195)</f>
        <v>0</v>
      </c>
      <c r="G10190" s="9" t="str">
        <f t="shared" si="318"/>
        <v/>
      </c>
      <c r="H10190" s="52" t="str">
        <f t="shared" si="319"/>
        <v/>
      </c>
    </row>
    <row r="10191" spans="1:8">
      <c r="A10191" s="48" t="str">
        <f>('ANNEXURE B &amp; C'!BK$3)</f>
        <v>450104</v>
      </c>
      <c r="B10191" s="2">
        <v>4030003</v>
      </c>
      <c r="C10191" s="2" t="s">
        <v>160</v>
      </c>
      <c r="D10191" s="20">
        <v>0</v>
      </c>
      <c r="E10191" s="20">
        <v>0</v>
      </c>
      <c r="F10191" s="38">
        <f>('ANNEXURE B &amp; C'!BK$196)</f>
        <v>0</v>
      </c>
      <c r="G10191" s="9" t="str">
        <f t="shared" si="318"/>
        <v/>
      </c>
      <c r="H10191" s="52" t="str">
        <f t="shared" si="319"/>
        <v/>
      </c>
    </row>
    <row r="10192" spans="1:8">
      <c r="A10192" s="48" t="str">
        <f>('ANNEXURE B &amp; C'!BK$3)</f>
        <v>450104</v>
      </c>
      <c r="B10192" s="2">
        <v>4030004</v>
      </c>
      <c r="C10192" s="2" t="s">
        <v>161</v>
      </c>
      <c r="D10192" s="20">
        <v>0</v>
      </c>
      <c r="E10192" s="20">
        <v>0</v>
      </c>
      <c r="F10192" s="38">
        <f>('ANNEXURE B &amp; C'!BK$197)</f>
        <v>0</v>
      </c>
      <c r="G10192" s="9" t="str">
        <f t="shared" si="318"/>
        <v/>
      </c>
      <c r="H10192" s="52" t="str">
        <f t="shared" si="319"/>
        <v/>
      </c>
    </row>
    <row r="10193" spans="1:8">
      <c r="A10193" s="48" t="str">
        <f>('ANNEXURE B &amp; C'!BK$3)</f>
        <v>450104</v>
      </c>
      <c r="B10193" s="2">
        <v>4030005</v>
      </c>
      <c r="C10193" s="2" t="s">
        <v>162</v>
      </c>
      <c r="D10193" s="20">
        <v>0</v>
      </c>
      <c r="E10193" s="20">
        <v>0</v>
      </c>
      <c r="F10193" s="38">
        <f>('ANNEXURE B &amp; C'!BK$198)</f>
        <v>0</v>
      </c>
      <c r="G10193" s="9" t="str">
        <f t="shared" si="318"/>
        <v/>
      </c>
      <c r="H10193" s="52" t="str">
        <f t="shared" si="319"/>
        <v/>
      </c>
    </row>
    <row r="10194" spans="1:8" ht="15.75" thickBot="1">
      <c r="A10194" s="48" t="str">
        <f>('ANNEXURE B &amp; C'!BK$3)</f>
        <v>450104</v>
      </c>
      <c r="B10194" s="3">
        <v>4039995</v>
      </c>
      <c r="C10194" s="3" t="s">
        <v>163</v>
      </c>
      <c r="D10194" s="42">
        <v>0</v>
      </c>
      <c r="E10194" s="36">
        <v>0</v>
      </c>
      <c r="F10194" s="43">
        <f>SUM(F10189:F10193)</f>
        <v>0</v>
      </c>
      <c r="G10194" s="9" t="str">
        <f t="shared" si="318"/>
        <v/>
      </c>
      <c r="H10194" s="52" t="str">
        <f t="shared" si="319"/>
        <v/>
      </c>
    </row>
    <row r="10195" spans="1:8" ht="15.75" thickTop="1">
      <c r="B10195" s="2"/>
      <c r="C10195" s="2"/>
      <c r="D10195" s="32"/>
      <c r="E10195" s="32"/>
      <c r="G10195" s="9" t="str">
        <f t="shared" si="318"/>
        <v/>
      </c>
      <c r="H10195" s="52" t="str">
        <f t="shared" si="319"/>
        <v/>
      </c>
    </row>
    <row r="10196" spans="1:8">
      <c r="A10196" s="48" t="str">
        <f>('ANNEXURE B &amp; C'!BK$3)</f>
        <v>450104</v>
      </c>
      <c r="B10196" s="1">
        <v>4030000</v>
      </c>
      <c r="C10196" s="1" t="s">
        <v>164</v>
      </c>
      <c r="D10196" s="31"/>
      <c r="E10196" s="31"/>
      <c r="F10196" s="31"/>
      <c r="G10196" s="9" t="str">
        <f t="shared" si="318"/>
        <v/>
      </c>
      <c r="H10196" s="52" t="str">
        <f t="shared" si="319"/>
        <v/>
      </c>
    </row>
    <row r="10197" spans="1:8">
      <c r="A10197" s="48" t="str">
        <f>('ANNEXURE B &amp; C'!BK$3)</f>
        <v>450104</v>
      </c>
      <c r="B10197" s="2">
        <v>4031001</v>
      </c>
      <c r="C10197" s="2" t="s">
        <v>158</v>
      </c>
      <c r="D10197" s="20">
        <v>0</v>
      </c>
      <c r="E10197" s="20">
        <v>0</v>
      </c>
      <c r="F10197" s="38">
        <f>('ANNEXURE B &amp; C'!BK$202)</f>
        <v>0</v>
      </c>
      <c r="G10197" s="9" t="str">
        <f t="shared" si="318"/>
        <v/>
      </c>
      <c r="H10197" s="52" t="str">
        <f t="shared" si="319"/>
        <v/>
      </c>
    </row>
    <row r="10198" spans="1:8">
      <c r="A10198" s="48" t="str">
        <f>('ANNEXURE B &amp; C'!BK$3)</f>
        <v>450104</v>
      </c>
      <c r="B10198" s="2">
        <v>4031002</v>
      </c>
      <c r="C10198" s="2" t="s">
        <v>159</v>
      </c>
      <c r="D10198" s="20">
        <v>0</v>
      </c>
      <c r="E10198" s="20">
        <v>0</v>
      </c>
      <c r="F10198" s="38">
        <f>('ANNEXURE B &amp; C'!BK$203)</f>
        <v>0</v>
      </c>
      <c r="G10198" s="9" t="str">
        <f t="shared" si="318"/>
        <v/>
      </c>
      <c r="H10198" s="52" t="str">
        <f t="shared" si="319"/>
        <v/>
      </c>
    </row>
    <row r="10199" spans="1:8">
      <c r="A10199" s="48" t="str">
        <f>('ANNEXURE B &amp; C'!BK$3)</f>
        <v>450104</v>
      </c>
      <c r="B10199" s="2">
        <v>4031003</v>
      </c>
      <c r="C10199" s="2" t="s">
        <v>160</v>
      </c>
      <c r="D10199" s="20">
        <v>0</v>
      </c>
      <c r="E10199" s="20">
        <v>0</v>
      </c>
      <c r="F10199" s="38">
        <f>('ANNEXURE B &amp; C'!BK$204)</f>
        <v>0</v>
      </c>
      <c r="G10199" s="9" t="str">
        <f t="shared" si="318"/>
        <v/>
      </c>
      <c r="H10199" s="52" t="str">
        <f t="shared" si="319"/>
        <v/>
      </c>
    </row>
    <row r="10200" spans="1:8">
      <c r="A10200" s="48" t="str">
        <f>('ANNEXURE B &amp; C'!BK$3)</f>
        <v>450104</v>
      </c>
      <c r="B10200" s="2">
        <v>4031004</v>
      </c>
      <c r="C10200" s="2" t="s">
        <v>161</v>
      </c>
      <c r="D10200" s="20">
        <v>0</v>
      </c>
      <c r="E10200" s="20">
        <v>0</v>
      </c>
      <c r="F10200" s="38">
        <f>('ANNEXURE B &amp; C'!BK$205)</f>
        <v>0</v>
      </c>
      <c r="G10200" s="9" t="str">
        <f t="shared" si="318"/>
        <v/>
      </c>
      <c r="H10200" s="52" t="str">
        <f t="shared" si="319"/>
        <v/>
      </c>
    </row>
    <row r="10201" spans="1:8">
      <c r="A10201" s="48" t="str">
        <f>('ANNEXURE B &amp; C'!BK$3)</f>
        <v>450104</v>
      </c>
      <c r="B10201" s="2">
        <v>4031005</v>
      </c>
      <c r="C10201" s="2" t="s">
        <v>162</v>
      </c>
      <c r="D10201" s="20">
        <v>0</v>
      </c>
      <c r="E10201" s="20">
        <v>0</v>
      </c>
      <c r="F10201" s="38">
        <f>('ANNEXURE B &amp; C'!BK$206)</f>
        <v>0</v>
      </c>
      <c r="G10201" s="9" t="str">
        <f t="shared" si="318"/>
        <v/>
      </c>
      <c r="H10201" s="52" t="str">
        <f t="shared" si="319"/>
        <v/>
      </c>
    </row>
    <row r="10202" spans="1:8">
      <c r="A10202" s="48" t="str">
        <f>('ANNEXURE B &amp; C'!BK$3)</f>
        <v>450104</v>
      </c>
      <c r="B10202" s="3">
        <v>4039995</v>
      </c>
      <c r="C10202" s="3" t="s">
        <v>165</v>
      </c>
      <c r="D10202" s="39">
        <v>0</v>
      </c>
      <c r="E10202" s="39">
        <v>0</v>
      </c>
      <c r="F10202" s="39">
        <f>SUM(F10197:F10201)</f>
        <v>0</v>
      </c>
      <c r="G10202" s="9" t="str">
        <f t="shared" si="318"/>
        <v/>
      </c>
      <c r="H10202" s="52" t="str">
        <f t="shared" si="319"/>
        <v/>
      </c>
    </row>
    <row r="10203" spans="1:8">
      <c r="B10203" s="2"/>
      <c r="C10203" s="2"/>
      <c r="D10203" s="32"/>
      <c r="E10203" s="32"/>
      <c r="G10203" s="9" t="str">
        <f t="shared" si="318"/>
        <v/>
      </c>
      <c r="H10203" s="52" t="str">
        <f t="shared" si="319"/>
        <v/>
      </c>
    </row>
    <row r="10204" spans="1:8" ht="15.75" thickBot="1">
      <c r="A10204" s="48" t="str">
        <f>('ANNEXURE B &amp; C'!BK$3)</f>
        <v>450104</v>
      </c>
      <c r="B10204" s="5">
        <v>4039995</v>
      </c>
      <c r="C10204" s="5" t="s">
        <v>166</v>
      </c>
      <c r="D10204" s="41">
        <v>0</v>
      </c>
      <c r="E10204" s="41">
        <v>0</v>
      </c>
      <c r="F10204" s="41">
        <f>SUM(F10202+F10194)</f>
        <v>0</v>
      </c>
      <c r="G10204" s="9" t="str">
        <f t="shared" si="318"/>
        <v/>
      </c>
      <c r="H10204" s="52" t="str">
        <f t="shared" si="319"/>
        <v/>
      </c>
    </row>
    <row r="10205" spans="1:8">
      <c r="G10205" s="9" t="str">
        <f t="shared" si="318"/>
        <v/>
      </c>
      <c r="H10205" s="52" t="str">
        <f t="shared" si="319"/>
        <v/>
      </c>
    </row>
    <row r="10206" spans="1:8">
      <c r="G10206" s="9" t="str">
        <f t="shared" ref="G10206:G10238" si="320">IF(E10206&lt;0.01,"",IF(E10206&gt;F10206,"BUDGET ERROR - INSUFICIENT",""))</f>
        <v/>
      </c>
      <c r="H10206" s="52" t="str">
        <f t="shared" ref="H10206:H10238" si="321">IF(F10206&lt;0.1,"",IF(D10206=0,"NO ORIGINAL BUDGET",(F10206-D10206)/D10206))</f>
        <v/>
      </c>
    </row>
    <row r="10207" spans="1:8">
      <c r="A10207" s="48" t="str">
        <f>('ANNEXURE B &amp; C'!BL$3)</f>
        <v>450201</v>
      </c>
      <c r="B10207" s="1">
        <v>1000000</v>
      </c>
      <c r="C10207" s="1" t="s">
        <v>0</v>
      </c>
      <c r="D10207" s="31"/>
      <c r="E10207" s="31"/>
      <c r="G10207" s="9" t="str">
        <f t="shared" si="320"/>
        <v/>
      </c>
      <c r="H10207" s="52" t="str">
        <f t="shared" si="321"/>
        <v/>
      </c>
    </row>
    <row r="10208" spans="1:8">
      <c r="B10208" s="1"/>
      <c r="C10208" s="1"/>
      <c r="D10208" s="31"/>
      <c r="E10208" s="31"/>
      <c r="G10208" s="9" t="str">
        <f t="shared" si="320"/>
        <v/>
      </c>
      <c r="H10208" s="52" t="str">
        <f t="shared" si="321"/>
        <v/>
      </c>
    </row>
    <row r="10209" spans="1:8">
      <c r="A10209" s="48" t="str">
        <f>('ANNEXURE B &amp; C'!BL$3)</f>
        <v>450201</v>
      </c>
      <c r="B10209" s="1">
        <v>1020000</v>
      </c>
      <c r="C10209" s="1" t="s">
        <v>2</v>
      </c>
      <c r="D10209" s="31"/>
      <c r="E10209" s="31"/>
      <c r="F10209" s="31"/>
      <c r="G10209" s="9" t="str">
        <f t="shared" si="320"/>
        <v/>
      </c>
      <c r="H10209" s="52" t="str">
        <f t="shared" si="321"/>
        <v/>
      </c>
    </row>
    <row r="10210" spans="1:8">
      <c r="A10210" s="48" t="str">
        <f>('ANNEXURE B &amp; C'!BL$3)</f>
        <v>450201</v>
      </c>
      <c r="B10210" s="2">
        <v>1020001</v>
      </c>
      <c r="C10210" s="2" t="s">
        <v>3</v>
      </c>
      <c r="D10210" s="20">
        <v>0</v>
      </c>
      <c r="E10210" s="20">
        <v>0</v>
      </c>
      <c r="F10210" s="38">
        <f>('ANNEXURE B &amp; C'!BL$10)</f>
        <v>0</v>
      </c>
      <c r="G10210" s="9" t="str">
        <f t="shared" si="320"/>
        <v/>
      </c>
      <c r="H10210" s="52" t="str">
        <f t="shared" si="321"/>
        <v/>
      </c>
    </row>
    <row r="10211" spans="1:8">
      <c r="A10211" s="48" t="str">
        <f>('ANNEXURE B &amp; C'!BL$3)</f>
        <v>450201</v>
      </c>
      <c r="B10211" s="2">
        <v>1020002</v>
      </c>
      <c r="C10211" s="2" t="s">
        <v>4</v>
      </c>
      <c r="D10211" s="20">
        <v>1056271</v>
      </c>
      <c r="E10211" s="20">
        <v>526536.91</v>
      </c>
      <c r="F10211" s="38">
        <f>('ANNEXURE B &amp; C'!BL$11)</f>
        <v>1053251</v>
      </c>
      <c r="G10211" s="9" t="str">
        <f t="shared" si="320"/>
        <v/>
      </c>
      <c r="H10211" s="52">
        <f t="shared" si="321"/>
        <v>-2.8591147536948377E-3</v>
      </c>
    </row>
    <row r="10212" spans="1:8">
      <c r="A10212" s="48" t="str">
        <f>('ANNEXURE B &amp; C'!BL$3)</f>
        <v>450201</v>
      </c>
      <c r="B10212" s="2">
        <v>1020004</v>
      </c>
      <c r="C10212" s="2" t="s">
        <v>5</v>
      </c>
      <c r="D10212" s="20">
        <v>0</v>
      </c>
      <c r="E10212" s="20">
        <v>0</v>
      </c>
      <c r="F10212" s="38">
        <f>('ANNEXURE B &amp; C'!BL$12)</f>
        <v>0</v>
      </c>
      <c r="G10212" s="9" t="str">
        <f t="shared" si="320"/>
        <v/>
      </c>
      <c r="H10212" s="52" t="str">
        <f t="shared" si="321"/>
        <v/>
      </c>
    </row>
    <row r="10213" spans="1:8">
      <c r="A10213" s="48" t="str">
        <f>('ANNEXURE B &amp; C'!BL$3)</f>
        <v>450201</v>
      </c>
      <c r="B10213" s="2">
        <v>1020005</v>
      </c>
      <c r="C10213" s="2" t="s">
        <v>6</v>
      </c>
      <c r="D10213" s="20">
        <v>135</v>
      </c>
      <c r="E10213" s="20">
        <v>73.8</v>
      </c>
      <c r="F10213" s="38">
        <f>('ANNEXURE B &amp; C'!BL$13)</f>
        <v>148</v>
      </c>
      <c r="G10213" s="9" t="str">
        <f t="shared" si="320"/>
        <v/>
      </c>
      <c r="H10213" s="52">
        <f t="shared" si="321"/>
        <v>9.6296296296296297E-2</v>
      </c>
    </row>
    <row r="10214" spans="1:8">
      <c r="A10214" s="48" t="str">
        <f>('ANNEXURE B &amp; C'!BL$3)</f>
        <v>450201</v>
      </c>
      <c r="B10214" s="2">
        <v>1020006</v>
      </c>
      <c r="C10214" s="2" t="s">
        <v>7</v>
      </c>
      <c r="D10214" s="20">
        <v>24985</v>
      </c>
      <c r="E10214" s="20">
        <v>0</v>
      </c>
      <c r="F10214" s="38">
        <f>('ANNEXURE B &amp; C'!BL$14)</f>
        <v>25096</v>
      </c>
      <c r="G10214" s="9" t="str">
        <f t="shared" si="320"/>
        <v/>
      </c>
      <c r="H10214" s="52">
        <f t="shared" si="321"/>
        <v>4.4426655993596159E-3</v>
      </c>
    </row>
    <row r="10215" spans="1:8">
      <c r="A10215" s="48" t="str">
        <f>('ANNEXURE B &amp; C'!BL$3)</f>
        <v>450201</v>
      </c>
      <c r="B10215" s="2">
        <v>1020007</v>
      </c>
      <c r="C10215" s="2" t="s">
        <v>8</v>
      </c>
      <c r="D10215" s="20">
        <v>0</v>
      </c>
      <c r="E10215" s="20">
        <v>0</v>
      </c>
      <c r="F10215" s="38">
        <f>('ANNEXURE B &amp; C'!BL$15)</f>
        <v>0</v>
      </c>
      <c r="G10215" s="9" t="str">
        <f t="shared" si="320"/>
        <v/>
      </c>
      <c r="H10215" s="52" t="str">
        <f t="shared" si="321"/>
        <v/>
      </c>
    </row>
    <row r="10216" spans="1:8">
      <c r="A10216" s="48" t="str">
        <f>('ANNEXURE B &amp; C'!BL$3)</f>
        <v>450201</v>
      </c>
      <c r="B10216" s="2">
        <v>1020009</v>
      </c>
      <c r="C10216" s="2" t="s">
        <v>9</v>
      </c>
      <c r="D10216" s="20">
        <v>0</v>
      </c>
      <c r="E10216" s="20">
        <v>0</v>
      </c>
      <c r="F10216" s="38">
        <f>('ANNEXURE B &amp; C'!BL$16)</f>
        <v>0</v>
      </c>
      <c r="G10216" s="9" t="str">
        <f t="shared" si="320"/>
        <v/>
      </c>
      <c r="H10216" s="52" t="str">
        <f t="shared" si="321"/>
        <v/>
      </c>
    </row>
    <row r="10217" spans="1:8">
      <c r="A10217" s="48" t="str">
        <f>('ANNEXURE B &amp; C'!BL$3)</f>
        <v>450201</v>
      </c>
      <c r="B10217" s="2">
        <v>1020010</v>
      </c>
      <c r="C10217" s="2" t="s">
        <v>10</v>
      </c>
      <c r="D10217" s="20">
        <v>0</v>
      </c>
      <c r="E10217" s="20">
        <v>0</v>
      </c>
      <c r="F10217" s="38">
        <f>('ANNEXURE B &amp; C'!BL$17)</f>
        <v>0</v>
      </c>
      <c r="G10217" s="9" t="str">
        <f t="shared" si="320"/>
        <v/>
      </c>
      <c r="H10217" s="52" t="str">
        <f t="shared" si="321"/>
        <v/>
      </c>
    </row>
    <row r="10218" spans="1:8">
      <c r="A10218" s="48" t="str">
        <f>('ANNEXURE B &amp; C'!BL$3)</f>
        <v>450201</v>
      </c>
      <c r="B10218" s="2">
        <v>1020011</v>
      </c>
      <c r="C10218" s="2" t="s">
        <v>11</v>
      </c>
      <c r="D10218" s="20">
        <v>0</v>
      </c>
      <c r="E10218" s="20">
        <v>0</v>
      </c>
      <c r="F10218" s="38">
        <f>('ANNEXURE B &amp; C'!BL$18)</f>
        <v>0</v>
      </c>
      <c r="G10218" s="9" t="str">
        <f t="shared" si="320"/>
        <v/>
      </c>
      <c r="H10218" s="52" t="str">
        <f t="shared" si="321"/>
        <v/>
      </c>
    </row>
    <row r="10219" spans="1:8">
      <c r="A10219" s="48" t="str">
        <f>('ANNEXURE B &amp; C'!BL$3)</f>
        <v>450201</v>
      </c>
      <c r="B10219" s="2">
        <v>1020012</v>
      </c>
      <c r="C10219" s="2" t="s">
        <v>12</v>
      </c>
      <c r="D10219" s="20">
        <v>90000</v>
      </c>
      <c r="E10219" s="20">
        <v>45000</v>
      </c>
      <c r="F10219" s="38">
        <f>('ANNEXURE B &amp; C'!BL$19)</f>
        <v>90000</v>
      </c>
      <c r="G10219" s="9" t="str">
        <f t="shared" si="320"/>
        <v/>
      </c>
      <c r="H10219" s="52">
        <f t="shared" si="321"/>
        <v>0</v>
      </c>
    </row>
    <row r="10220" spans="1:8">
      <c r="A10220" s="48" t="str">
        <f>('ANNEXURE B &amp; C'!BL$3)</f>
        <v>450201</v>
      </c>
      <c r="B10220" s="2">
        <v>1020013</v>
      </c>
      <c r="C10220" s="2" t="s">
        <v>13</v>
      </c>
      <c r="D10220" s="20">
        <v>4057</v>
      </c>
      <c r="E10220" s="20">
        <v>2006.76</v>
      </c>
      <c r="F10220" s="38">
        <f>('ANNEXURE B &amp; C'!BL$20)</f>
        <v>4061</v>
      </c>
      <c r="G10220" s="9" t="str">
        <f t="shared" si="320"/>
        <v/>
      </c>
      <c r="H10220" s="52">
        <f t="shared" si="321"/>
        <v>9.8595020951441946E-4</v>
      </c>
    </row>
    <row r="10221" spans="1:8">
      <c r="A10221" s="48" t="str">
        <f>('ANNEXURE B &amp; C'!BL$3)</f>
        <v>450201</v>
      </c>
      <c r="B10221" s="2">
        <v>1020014</v>
      </c>
      <c r="C10221" s="2" t="s">
        <v>14</v>
      </c>
      <c r="D10221" s="20">
        <v>0</v>
      </c>
      <c r="E10221" s="20">
        <v>0</v>
      </c>
      <c r="F10221" s="38">
        <f>('ANNEXURE B &amp; C'!BL$21)</f>
        <v>0</v>
      </c>
      <c r="G10221" s="9" t="str">
        <f t="shared" si="320"/>
        <v/>
      </c>
      <c r="H10221" s="52" t="str">
        <f t="shared" si="321"/>
        <v/>
      </c>
    </row>
    <row r="10222" spans="1:8" ht="15.75" thickBot="1">
      <c r="A10222" s="48" t="str">
        <f>('ANNEXURE B &amp; C'!BL$3)</f>
        <v>450201</v>
      </c>
      <c r="B10222" s="3">
        <v>1029990</v>
      </c>
      <c r="C10222" s="3" t="s">
        <v>15</v>
      </c>
      <c r="D10222" s="41">
        <v>1175448</v>
      </c>
      <c r="E10222" s="41">
        <v>573617.47000000009</v>
      </c>
      <c r="F10222" s="41">
        <f>SUM(F10210:F10221)</f>
        <v>1172556</v>
      </c>
      <c r="G10222" s="9" t="str">
        <f t="shared" si="320"/>
        <v/>
      </c>
      <c r="H10222" s="52">
        <f t="shared" si="321"/>
        <v>-2.4603385262470137E-3</v>
      </c>
    </row>
    <row r="10223" spans="1:8">
      <c r="B10223" s="1"/>
      <c r="C10223" s="1"/>
      <c r="D10223" s="31"/>
      <c r="E10223" s="31"/>
      <c r="F10223" s="31"/>
      <c r="G10223" s="9" t="str">
        <f t="shared" si="320"/>
        <v/>
      </c>
      <c r="H10223" s="52" t="str">
        <f t="shared" si="321"/>
        <v/>
      </c>
    </row>
    <row r="10224" spans="1:8">
      <c r="A10224" s="48" t="str">
        <f>('ANNEXURE B &amp; C'!BL$3)</f>
        <v>450201</v>
      </c>
      <c r="B10224" s="1">
        <v>1030000</v>
      </c>
      <c r="C10224" s="1" t="s">
        <v>16</v>
      </c>
      <c r="D10224" s="31"/>
      <c r="E10224" s="31"/>
      <c r="F10224" s="31"/>
      <c r="G10224" s="9" t="str">
        <f t="shared" si="320"/>
        <v/>
      </c>
      <c r="H10224" s="52" t="str">
        <f t="shared" si="321"/>
        <v/>
      </c>
    </row>
    <row r="10225" spans="1:8">
      <c r="A10225" s="48" t="str">
        <f>('ANNEXURE B &amp; C'!BL$3)</f>
        <v>450201</v>
      </c>
      <c r="B10225" s="2">
        <v>1030001</v>
      </c>
      <c r="C10225" s="2" t="s">
        <v>17</v>
      </c>
      <c r="D10225" s="20">
        <v>6010</v>
      </c>
      <c r="E10225" s="20">
        <v>3011.52</v>
      </c>
      <c r="F10225" s="38">
        <f>('ANNEXURE B &amp; C'!BL$25)</f>
        <v>6037</v>
      </c>
      <c r="G10225" s="9" t="str">
        <f t="shared" si="320"/>
        <v/>
      </c>
      <c r="H10225" s="52">
        <f t="shared" si="321"/>
        <v>4.4925124792013311E-3</v>
      </c>
    </row>
    <row r="10226" spans="1:8">
      <c r="A10226" s="48" t="str">
        <f>('ANNEXURE B &amp; C'!BL$3)</f>
        <v>450201</v>
      </c>
      <c r="B10226" s="2">
        <v>1030002</v>
      </c>
      <c r="C10226" s="2" t="s">
        <v>18</v>
      </c>
      <c r="D10226" s="20">
        <v>22824</v>
      </c>
      <c r="E10226" s="20">
        <v>10745.4</v>
      </c>
      <c r="F10226" s="38">
        <f>('ANNEXURE B &amp; C'!BL$26)</f>
        <v>22425</v>
      </c>
      <c r="G10226" s="9" t="str">
        <f t="shared" si="320"/>
        <v/>
      </c>
      <c r="H10226" s="52">
        <f t="shared" si="321"/>
        <v>-1.7481598317560462E-2</v>
      </c>
    </row>
    <row r="10227" spans="1:8">
      <c r="A10227" s="48" t="str">
        <f>('ANNEXURE B &amp; C'!BL$3)</f>
        <v>450201</v>
      </c>
      <c r="B10227" s="2">
        <v>1030003</v>
      </c>
      <c r="C10227" s="2" t="s">
        <v>19</v>
      </c>
      <c r="D10227" s="20">
        <v>66106</v>
      </c>
      <c r="E10227" s="20">
        <v>33126.720000000001</v>
      </c>
      <c r="F10227" s="38">
        <f>('ANNEXURE B &amp; C'!BL$27)</f>
        <v>66401</v>
      </c>
      <c r="G10227" s="9" t="str">
        <f t="shared" si="320"/>
        <v/>
      </c>
      <c r="H10227" s="52">
        <f t="shared" si="321"/>
        <v>4.4625298762593409E-3</v>
      </c>
    </row>
    <row r="10228" spans="1:8">
      <c r="A10228" s="48" t="str">
        <f>('ANNEXURE B &amp; C'!BL$3)</f>
        <v>450201</v>
      </c>
      <c r="B10228" s="2">
        <v>1030004</v>
      </c>
      <c r="C10228" s="2" t="s">
        <v>20</v>
      </c>
      <c r="D10228" s="20">
        <v>0</v>
      </c>
      <c r="E10228" s="20">
        <v>0</v>
      </c>
      <c r="F10228" s="38">
        <f>('ANNEXURE B &amp; C'!BL$28)</f>
        <v>0</v>
      </c>
      <c r="G10228" s="9" t="str">
        <f t="shared" si="320"/>
        <v/>
      </c>
      <c r="H10228" s="52" t="str">
        <f t="shared" si="321"/>
        <v/>
      </c>
    </row>
    <row r="10229" spans="1:8">
      <c r="A10229" s="48" t="str">
        <f>('ANNEXURE B &amp; C'!BL$3)</f>
        <v>450201</v>
      </c>
      <c r="B10229" s="3">
        <v>1039990</v>
      </c>
      <c r="C10229" s="3" t="s">
        <v>21</v>
      </c>
      <c r="D10229" s="39">
        <v>94940</v>
      </c>
      <c r="E10229" s="39">
        <v>46883.64</v>
      </c>
      <c r="F10229" s="39">
        <f>SUM(F10225:F10228)</f>
        <v>94863</v>
      </c>
      <c r="G10229" s="9" t="str">
        <f t="shared" si="320"/>
        <v/>
      </c>
      <c r="H10229" s="52">
        <f t="shared" si="321"/>
        <v>-8.1103855066357695E-4</v>
      </c>
    </row>
    <row r="10230" spans="1:8">
      <c r="B10230" s="1"/>
      <c r="C10230" s="1"/>
      <c r="D10230" s="31"/>
      <c r="E10230" s="31"/>
      <c r="F10230" s="31"/>
      <c r="G10230" s="9" t="str">
        <f t="shared" si="320"/>
        <v/>
      </c>
      <c r="H10230" s="52" t="str">
        <f t="shared" si="321"/>
        <v/>
      </c>
    </row>
    <row r="10231" spans="1:8">
      <c r="A10231" s="48" t="str">
        <f>('ANNEXURE B &amp; C'!BL$3)</f>
        <v>450201</v>
      </c>
      <c r="B10231" s="1">
        <v>1040000</v>
      </c>
      <c r="C10231" s="1" t="s">
        <v>22</v>
      </c>
      <c r="D10231" s="31"/>
      <c r="E10231" s="31"/>
      <c r="F10231" s="31"/>
      <c r="G10231" s="9" t="str">
        <f t="shared" si="320"/>
        <v/>
      </c>
      <c r="H10231" s="52" t="str">
        <f t="shared" si="321"/>
        <v/>
      </c>
    </row>
    <row r="10232" spans="1:8">
      <c r="A10232" s="48" t="str">
        <f>('ANNEXURE B &amp; C'!BL$3)</f>
        <v>450201</v>
      </c>
      <c r="B10232" s="2">
        <v>1040001</v>
      </c>
      <c r="C10232" s="2" t="s">
        <v>23</v>
      </c>
      <c r="D10232" s="20">
        <v>0</v>
      </c>
      <c r="E10232" s="20">
        <v>0</v>
      </c>
      <c r="F10232" s="38">
        <f>('ANNEXURE B &amp; C'!BL$32)</f>
        <v>0</v>
      </c>
      <c r="G10232" s="9" t="str">
        <f t="shared" si="320"/>
        <v/>
      </c>
      <c r="H10232" s="52" t="str">
        <f t="shared" si="321"/>
        <v/>
      </c>
    </row>
    <row r="10233" spans="1:8">
      <c r="A10233" s="48" t="str">
        <f>('ANNEXURE B &amp; C'!BL$3)</f>
        <v>450201</v>
      </c>
      <c r="B10233" s="2">
        <v>1040002</v>
      </c>
      <c r="C10233" s="2" t="s">
        <v>24</v>
      </c>
      <c r="D10233" s="20">
        <v>0</v>
      </c>
      <c r="E10233" s="20">
        <v>0</v>
      </c>
      <c r="F10233" s="38">
        <f>('ANNEXURE B &amp; C'!BL$33)</f>
        <v>0</v>
      </c>
      <c r="G10233" s="9" t="str">
        <f t="shared" si="320"/>
        <v/>
      </c>
      <c r="H10233" s="52" t="str">
        <f t="shared" si="321"/>
        <v/>
      </c>
    </row>
    <row r="10234" spans="1:8">
      <c r="A10234" s="48" t="str">
        <f>('ANNEXURE B &amp; C'!BL$3)</f>
        <v>450201</v>
      </c>
      <c r="B10234" s="2">
        <v>1040003</v>
      </c>
      <c r="C10234" s="2" t="s">
        <v>25</v>
      </c>
      <c r="D10234" s="20">
        <v>0</v>
      </c>
      <c r="E10234" s="20">
        <v>0</v>
      </c>
      <c r="F10234" s="38">
        <f>('ANNEXURE B &amp; C'!BL$34)</f>
        <v>0</v>
      </c>
      <c r="G10234" s="9" t="str">
        <f t="shared" si="320"/>
        <v/>
      </c>
      <c r="H10234" s="52" t="str">
        <f t="shared" si="321"/>
        <v/>
      </c>
    </row>
    <row r="10235" spans="1:8">
      <c r="A10235" s="48" t="str">
        <f>('ANNEXURE B &amp; C'!BL$3)</f>
        <v>450201</v>
      </c>
      <c r="B10235" s="2">
        <v>1040004</v>
      </c>
      <c r="C10235" s="2" t="s">
        <v>26</v>
      </c>
      <c r="D10235" s="20">
        <v>0</v>
      </c>
      <c r="E10235" s="20">
        <v>0</v>
      </c>
      <c r="F10235" s="38">
        <f>('ANNEXURE B &amp; C'!BL$35)</f>
        <v>0</v>
      </c>
      <c r="G10235" s="9" t="str">
        <f t="shared" si="320"/>
        <v/>
      </c>
      <c r="H10235" s="52" t="str">
        <f t="shared" si="321"/>
        <v/>
      </c>
    </row>
    <row r="10236" spans="1:8">
      <c r="A10236" s="48" t="str">
        <f>('ANNEXURE B &amp; C'!BL$3)</f>
        <v>450201</v>
      </c>
      <c r="B10236" s="2">
        <v>1040005</v>
      </c>
      <c r="C10236" s="2" t="s">
        <v>27</v>
      </c>
      <c r="D10236" s="20">
        <v>0</v>
      </c>
      <c r="E10236" s="20">
        <v>0</v>
      </c>
      <c r="F10236" s="38">
        <f>('ANNEXURE B &amp; C'!BL$36)</f>
        <v>0</v>
      </c>
      <c r="G10236" s="9" t="str">
        <f t="shared" si="320"/>
        <v/>
      </c>
      <c r="H10236" s="52" t="str">
        <f t="shared" si="321"/>
        <v/>
      </c>
    </row>
    <row r="10237" spans="1:8">
      <c r="A10237" s="48" t="str">
        <f>('ANNEXURE B &amp; C'!BL$3)</f>
        <v>450201</v>
      </c>
      <c r="B10237" s="2">
        <v>1040006</v>
      </c>
      <c r="C10237" s="2" t="s">
        <v>28</v>
      </c>
      <c r="D10237" s="20">
        <v>0</v>
      </c>
      <c r="E10237" s="20">
        <v>0</v>
      </c>
      <c r="F10237" s="38">
        <f>('ANNEXURE B &amp; C'!BL$37)</f>
        <v>0</v>
      </c>
      <c r="G10237" s="9" t="str">
        <f t="shared" si="320"/>
        <v/>
      </c>
      <c r="H10237" s="52" t="str">
        <f t="shared" si="321"/>
        <v/>
      </c>
    </row>
    <row r="10238" spans="1:8">
      <c r="A10238" s="48" t="str">
        <f>('ANNEXURE B &amp; C'!BL$3)</f>
        <v>450201</v>
      </c>
      <c r="B10238" s="2">
        <v>1040007</v>
      </c>
      <c r="C10238" s="2" t="s">
        <v>29</v>
      </c>
      <c r="D10238" s="20">
        <v>0</v>
      </c>
      <c r="E10238" s="20">
        <v>0</v>
      </c>
      <c r="F10238" s="38">
        <f>('ANNEXURE B &amp; C'!BL$38)</f>
        <v>0</v>
      </c>
      <c r="G10238" s="9" t="str">
        <f t="shared" si="320"/>
        <v/>
      </c>
      <c r="H10238" s="52" t="str">
        <f t="shared" si="321"/>
        <v/>
      </c>
    </row>
    <row r="10239" spans="1:8">
      <c r="A10239" s="48" t="str">
        <f>('ANNEXURE B &amp; C'!BL$3)</f>
        <v>450201</v>
      </c>
      <c r="B10239" s="2">
        <v>1040008</v>
      </c>
      <c r="C10239" s="2" t="s">
        <v>30</v>
      </c>
      <c r="D10239" s="20">
        <v>0</v>
      </c>
      <c r="E10239" s="20">
        <v>0</v>
      </c>
      <c r="F10239" s="38">
        <f>('ANNEXURE B &amp; C'!BL$39)</f>
        <v>0</v>
      </c>
      <c r="G10239" s="9" t="str">
        <f t="shared" ref="G10239:G10302" si="322">IF(E10239&lt;0.01,"",IF(E10239&gt;F10239,"BUDGET ERROR - INSUFICIENT",""))</f>
        <v/>
      </c>
      <c r="H10239" s="52" t="str">
        <f t="shared" ref="H10239:H10302" si="323">IF(F10239&lt;0.1,"",IF(D10239=0,"NO ORIGINAL BUDGET",(F10239-D10239)/D10239))</f>
        <v/>
      </c>
    </row>
    <row r="10240" spans="1:8">
      <c r="A10240" s="48" t="str">
        <f>('ANNEXURE B &amp; C'!BL$3)</f>
        <v>450201</v>
      </c>
      <c r="B10240" s="3">
        <v>1049990</v>
      </c>
      <c r="C10240" s="3" t="s">
        <v>31</v>
      </c>
      <c r="D10240" s="39">
        <v>0</v>
      </c>
      <c r="E10240" s="39">
        <v>0</v>
      </c>
      <c r="F10240" s="39">
        <f>SUM(F10232:F10239)</f>
        <v>0</v>
      </c>
      <c r="G10240" s="9" t="str">
        <f t="shared" si="322"/>
        <v/>
      </c>
      <c r="H10240" s="52" t="str">
        <f t="shared" si="323"/>
        <v/>
      </c>
    </row>
    <row r="10241" spans="1:8">
      <c r="B10241" s="1"/>
      <c r="C10241" s="1"/>
      <c r="D10241" s="31"/>
      <c r="E10241" s="31"/>
      <c r="F10241" s="31"/>
      <c r="G10241" s="9" t="str">
        <f t="shared" si="322"/>
        <v/>
      </c>
      <c r="H10241" s="52" t="str">
        <f t="shared" si="323"/>
        <v/>
      </c>
    </row>
    <row r="10242" spans="1:8" ht="15.75" thickBot="1">
      <c r="A10242" s="48" t="str">
        <f>('ANNEXURE B &amp; C'!BL$3)</f>
        <v>450201</v>
      </c>
      <c r="B10242" s="4">
        <v>1049995</v>
      </c>
      <c r="C10242" s="4" t="s">
        <v>32</v>
      </c>
      <c r="D10242" s="40">
        <v>1270388</v>
      </c>
      <c r="E10242" s="40">
        <v>620501.1100000001</v>
      </c>
      <c r="F10242" s="40">
        <f>SUM(F10240+F10229+F10222)</f>
        <v>1267419</v>
      </c>
      <c r="G10242" s="9" t="str">
        <f t="shared" si="322"/>
        <v/>
      </c>
      <c r="H10242" s="52">
        <f t="shared" si="323"/>
        <v>-2.3370812696593482E-3</v>
      </c>
    </row>
    <row r="10243" spans="1:8" ht="15.75" thickTop="1">
      <c r="B10243" s="1"/>
      <c r="C10243" s="1"/>
      <c r="D10243" s="31"/>
      <c r="E10243" s="31"/>
      <c r="F10243" s="31"/>
      <c r="G10243" s="9" t="str">
        <f t="shared" si="322"/>
        <v/>
      </c>
      <c r="H10243" s="52" t="str">
        <f t="shared" si="323"/>
        <v/>
      </c>
    </row>
    <row r="10244" spans="1:8">
      <c r="A10244" s="48" t="str">
        <f>('ANNEXURE B &amp; C'!BL$3)</f>
        <v>450201</v>
      </c>
      <c r="B10244" s="1">
        <v>1050000</v>
      </c>
      <c r="C10244" s="1" t="s">
        <v>33</v>
      </c>
      <c r="D10244" s="31"/>
      <c r="E10244" s="31"/>
      <c r="F10244" s="31"/>
      <c r="G10244" s="9" t="str">
        <f t="shared" si="322"/>
        <v/>
      </c>
      <c r="H10244" s="52" t="str">
        <f t="shared" si="323"/>
        <v/>
      </c>
    </row>
    <row r="10245" spans="1:8">
      <c r="B10245" s="1"/>
      <c r="C10245" s="1"/>
      <c r="D10245" s="31"/>
      <c r="E10245" s="31"/>
      <c r="F10245" s="31"/>
      <c r="G10245" s="9" t="str">
        <f t="shared" si="322"/>
        <v/>
      </c>
      <c r="H10245" s="52" t="str">
        <f t="shared" si="323"/>
        <v/>
      </c>
    </row>
    <row r="10246" spans="1:8">
      <c r="A10246" s="48" t="str">
        <f>('ANNEXURE B &amp; C'!BL$3)</f>
        <v>450201</v>
      </c>
      <c r="B10246" s="1">
        <v>1060000</v>
      </c>
      <c r="C10246" s="1" t="s">
        <v>34</v>
      </c>
      <c r="D10246" s="31"/>
      <c r="E10246" s="31"/>
      <c r="F10246" s="31"/>
      <c r="G10246" s="9" t="str">
        <f t="shared" si="322"/>
        <v/>
      </c>
      <c r="H10246" s="52" t="str">
        <f t="shared" si="323"/>
        <v/>
      </c>
    </row>
    <row r="10247" spans="1:8">
      <c r="A10247" s="48" t="str">
        <f>('ANNEXURE B &amp; C'!BL$3)</f>
        <v>450201</v>
      </c>
      <c r="B10247" s="2">
        <v>1060001</v>
      </c>
      <c r="C10247" s="2" t="s">
        <v>35</v>
      </c>
      <c r="D10247" s="20">
        <v>0</v>
      </c>
      <c r="E10247" s="20">
        <v>0</v>
      </c>
      <c r="F10247" s="38">
        <f>('ANNEXURE B &amp; C'!BL$47)</f>
        <v>0</v>
      </c>
      <c r="G10247" s="9" t="str">
        <f t="shared" si="322"/>
        <v/>
      </c>
      <c r="H10247" s="52" t="str">
        <f t="shared" si="323"/>
        <v/>
      </c>
    </row>
    <row r="10248" spans="1:8">
      <c r="A10248" s="48" t="str">
        <f>('ANNEXURE B &amp; C'!BL$3)</f>
        <v>450201</v>
      </c>
      <c r="B10248" s="2">
        <v>1060003</v>
      </c>
      <c r="C10248" s="2" t="s">
        <v>36</v>
      </c>
      <c r="D10248" s="20">
        <v>0</v>
      </c>
      <c r="E10248" s="20">
        <v>0</v>
      </c>
      <c r="F10248" s="38">
        <f>('ANNEXURE B &amp; C'!BL$48)</f>
        <v>0</v>
      </c>
      <c r="G10248" s="9" t="str">
        <f t="shared" si="322"/>
        <v/>
      </c>
      <c r="H10248" s="52" t="str">
        <f t="shared" si="323"/>
        <v/>
      </c>
    </row>
    <row r="10249" spans="1:8">
      <c r="A10249" s="48" t="str">
        <f>('ANNEXURE B &amp; C'!BL$3)</f>
        <v>450201</v>
      </c>
      <c r="B10249" s="2">
        <v>1060090</v>
      </c>
      <c r="C10249" s="2" t="s">
        <v>37</v>
      </c>
      <c r="D10249" s="20">
        <v>0</v>
      </c>
      <c r="E10249" s="20">
        <v>0</v>
      </c>
      <c r="F10249" s="38">
        <f>('ANNEXURE B &amp; C'!BL$49)</f>
        <v>0</v>
      </c>
      <c r="G10249" s="9" t="str">
        <f t="shared" si="322"/>
        <v/>
      </c>
      <c r="H10249" s="52" t="str">
        <f t="shared" si="323"/>
        <v/>
      </c>
    </row>
    <row r="10250" spans="1:8">
      <c r="A10250" s="48" t="str">
        <f>('ANNEXURE B &amp; C'!BL$3)</f>
        <v>450201</v>
      </c>
      <c r="B10250" s="2">
        <v>1060100</v>
      </c>
      <c r="C10250" s="2" t="s">
        <v>38</v>
      </c>
      <c r="D10250" s="20">
        <v>0</v>
      </c>
      <c r="E10250" s="20">
        <v>0</v>
      </c>
      <c r="F10250" s="38">
        <f>('ANNEXURE B &amp; C'!BL$50)</f>
        <v>0</v>
      </c>
      <c r="G10250" s="9" t="str">
        <f t="shared" si="322"/>
        <v/>
      </c>
      <c r="H10250" s="52" t="str">
        <f t="shared" si="323"/>
        <v/>
      </c>
    </row>
    <row r="10251" spans="1:8">
      <c r="A10251" s="48" t="str">
        <f>('ANNEXURE B &amp; C'!BL$3)</f>
        <v>450201</v>
      </c>
      <c r="B10251" s="2">
        <v>1060200</v>
      </c>
      <c r="C10251" s="2" t="s">
        <v>39</v>
      </c>
      <c r="D10251" s="20">
        <v>0</v>
      </c>
      <c r="E10251" s="20">
        <v>0</v>
      </c>
      <c r="F10251" s="38">
        <f>('ANNEXURE B &amp; C'!BL$51)</f>
        <v>0</v>
      </c>
      <c r="G10251" s="9" t="str">
        <f t="shared" si="322"/>
        <v/>
      </c>
      <c r="H10251" s="52" t="str">
        <f t="shared" si="323"/>
        <v/>
      </c>
    </row>
    <row r="10252" spans="1:8">
      <c r="A10252" s="48" t="str">
        <f>('ANNEXURE B &amp; C'!BL$3)</f>
        <v>450201</v>
      </c>
      <c r="B10252" s="2">
        <v>1060201</v>
      </c>
      <c r="C10252" s="2" t="s">
        <v>40</v>
      </c>
      <c r="D10252" s="20">
        <v>0</v>
      </c>
      <c r="E10252" s="20">
        <v>0</v>
      </c>
      <c r="F10252" s="38">
        <f>('ANNEXURE B &amp; C'!BL$52)</f>
        <v>0</v>
      </c>
      <c r="G10252" s="9" t="str">
        <f t="shared" si="322"/>
        <v/>
      </c>
      <c r="H10252" s="52" t="str">
        <f t="shared" si="323"/>
        <v/>
      </c>
    </row>
    <row r="10253" spans="1:8">
      <c r="A10253" s="48" t="str">
        <f>('ANNEXURE B &amp; C'!BL$3)</f>
        <v>450201</v>
      </c>
      <c r="B10253" s="2">
        <v>1060204</v>
      </c>
      <c r="C10253" s="2" t="s">
        <v>41</v>
      </c>
      <c r="D10253" s="20">
        <v>0</v>
      </c>
      <c r="E10253" s="20">
        <v>0</v>
      </c>
      <c r="F10253" s="38">
        <f>('ANNEXURE B &amp; C'!BL$53)</f>
        <v>0</v>
      </c>
      <c r="G10253" s="9" t="str">
        <f t="shared" si="322"/>
        <v/>
      </c>
      <c r="H10253" s="52" t="str">
        <f t="shared" si="323"/>
        <v/>
      </c>
    </row>
    <row r="10254" spans="1:8">
      <c r="A10254" s="48" t="str">
        <f>('ANNEXURE B &amp; C'!BL$3)</f>
        <v>450201</v>
      </c>
      <c r="B10254" s="2">
        <v>1060205</v>
      </c>
      <c r="C10254" s="2" t="s">
        <v>42</v>
      </c>
      <c r="D10254" s="20">
        <v>0</v>
      </c>
      <c r="E10254" s="20">
        <v>0</v>
      </c>
      <c r="F10254" s="38">
        <f>('ANNEXURE B &amp; C'!BL$54)</f>
        <v>0</v>
      </c>
      <c r="G10254" s="9" t="str">
        <f t="shared" si="322"/>
        <v/>
      </c>
      <c r="H10254" s="52" t="str">
        <f t="shared" si="323"/>
        <v/>
      </c>
    </row>
    <row r="10255" spans="1:8">
      <c r="A10255" s="48" t="str">
        <f>('ANNEXURE B &amp; C'!BL$3)</f>
        <v>450201</v>
      </c>
      <c r="B10255" s="2">
        <v>1060207</v>
      </c>
      <c r="C10255" s="2" t="s">
        <v>43</v>
      </c>
      <c r="D10255" s="20">
        <v>0</v>
      </c>
      <c r="E10255" s="20">
        <v>0</v>
      </c>
      <c r="F10255" s="38">
        <f>('ANNEXURE B &amp; C'!BL$55)</f>
        <v>0</v>
      </c>
      <c r="G10255" s="9" t="str">
        <f t="shared" si="322"/>
        <v/>
      </c>
      <c r="H10255" s="52" t="str">
        <f t="shared" si="323"/>
        <v/>
      </c>
    </row>
    <row r="10256" spans="1:8">
      <c r="A10256" s="48" t="str">
        <f>('ANNEXURE B &amp; C'!BL$3)</f>
        <v>450201</v>
      </c>
      <c r="B10256" s="2">
        <v>1060208</v>
      </c>
      <c r="C10256" s="2" t="s">
        <v>44</v>
      </c>
      <c r="D10256" s="20">
        <v>0</v>
      </c>
      <c r="E10256" s="20">
        <v>0</v>
      </c>
      <c r="F10256" s="38">
        <f>('ANNEXURE B &amp; C'!BL$56)</f>
        <v>0</v>
      </c>
      <c r="G10256" s="9" t="str">
        <f t="shared" si="322"/>
        <v/>
      </c>
      <c r="H10256" s="52" t="str">
        <f t="shared" si="323"/>
        <v/>
      </c>
    </row>
    <row r="10257" spans="1:8">
      <c r="A10257" s="48" t="str">
        <f>('ANNEXURE B &amp; C'!BL$3)</f>
        <v>450201</v>
      </c>
      <c r="B10257" s="2">
        <v>1060209</v>
      </c>
      <c r="C10257" s="2" t="s">
        <v>45</v>
      </c>
      <c r="D10257" s="20">
        <v>0</v>
      </c>
      <c r="E10257" s="20">
        <v>0</v>
      </c>
      <c r="F10257" s="38">
        <f>('ANNEXURE B &amp; C'!BL$57)</f>
        <v>0</v>
      </c>
      <c r="G10257" s="9" t="str">
        <f t="shared" si="322"/>
        <v/>
      </c>
      <c r="H10257" s="52" t="str">
        <f t="shared" si="323"/>
        <v/>
      </c>
    </row>
    <row r="10258" spans="1:8">
      <c r="A10258" s="48" t="str">
        <f>('ANNEXURE B &amp; C'!BL$3)</f>
        <v>450201</v>
      </c>
      <c r="B10258" s="2">
        <v>1060210</v>
      </c>
      <c r="C10258" s="2" t="s">
        <v>46</v>
      </c>
      <c r="D10258" s="20">
        <v>0</v>
      </c>
      <c r="E10258" s="20">
        <v>0</v>
      </c>
      <c r="F10258" s="38">
        <f>('ANNEXURE B &amp; C'!BL$58)</f>
        <v>0</v>
      </c>
      <c r="G10258" s="9" t="str">
        <f t="shared" si="322"/>
        <v/>
      </c>
      <c r="H10258" s="52" t="str">
        <f t="shared" si="323"/>
        <v/>
      </c>
    </row>
    <row r="10259" spans="1:8">
      <c r="A10259" s="48" t="str">
        <f>('ANNEXURE B &amp; C'!BL$3)</f>
        <v>450201</v>
      </c>
      <c r="B10259" s="2">
        <v>1060303</v>
      </c>
      <c r="C10259" s="2" t="s">
        <v>47</v>
      </c>
      <c r="D10259" s="20">
        <v>0</v>
      </c>
      <c r="E10259" s="20">
        <v>0</v>
      </c>
      <c r="F10259" s="38">
        <f>('ANNEXURE B &amp; C'!BL$59)</f>
        <v>0</v>
      </c>
      <c r="G10259" s="9" t="str">
        <f t="shared" si="322"/>
        <v/>
      </c>
      <c r="H10259" s="52" t="str">
        <f t="shared" si="323"/>
        <v/>
      </c>
    </row>
    <row r="10260" spans="1:8">
      <c r="A10260" s="48" t="str">
        <f>('ANNEXURE B &amp; C'!BL$3)</f>
        <v>450201</v>
      </c>
      <c r="B10260" s="2">
        <v>1060304</v>
      </c>
      <c r="C10260" s="2" t="s">
        <v>48</v>
      </c>
      <c r="D10260" s="20">
        <v>0</v>
      </c>
      <c r="E10260" s="20">
        <v>0</v>
      </c>
      <c r="F10260" s="38">
        <f>('ANNEXURE B &amp; C'!BL$60)</f>
        <v>0</v>
      </c>
      <c r="G10260" s="9" t="str">
        <f t="shared" si="322"/>
        <v/>
      </c>
      <c r="H10260" s="52" t="str">
        <f t="shared" si="323"/>
        <v/>
      </c>
    </row>
    <row r="10261" spans="1:8">
      <c r="A10261" s="48" t="str">
        <f>('ANNEXURE B &amp; C'!BL$3)</f>
        <v>450201</v>
      </c>
      <c r="B10261" s="2">
        <v>1060305</v>
      </c>
      <c r="C10261" s="2" t="s">
        <v>49</v>
      </c>
      <c r="D10261" s="20">
        <v>0</v>
      </c>
      <c r="E10261" s="20">
        <v>0</v>
      </c>
      <c r="F10261" s="38">
        <f>('ANNEXURE B &amp; C'!BL$61)</f>
        <v>0</v>
      </c>
      <c r="G10261" s="9" t="str">
        <f t="shared" si="322"/>
        <v/>
      </c>
      <c r="H10261" s="52" t="str">
        <f t="shared" si="323"/>
        <v/>
      </c>
    </row>
    <row r="10262" spans="1:8">
      <c r="A10262" s="48" t="str">
        <f>('ANNEXURE B &amp; C'!BL$3)</f>
        <v>450201</v>
      </c>
      <c r="B10262" s="2">
        <v>1060400</v>
      </c>
      <c r="C10262" s="2" t="s">
        <v>50</v>
      </c>
      <c r="D10262" s="20">
        <v>0</v>
      </c>
      <c r="E10262" s="20">
        <v>0</v>
      </c>
      <c r="F10262" s="38">
        <f>('ANNEXURE B &amp; C'!BL$62)</f>
        <v>0</v>
      </c>
      <c r="G10262" s="9" t="str">
        <f t="shared" si="322"/>
        <v/>
      </c>
      <c r="H10262" s="52" t="str">
        <f t="shared" si="323"/>
        <v/>
      </c>
    </row>
    <row r="10263" spans="1:8">
      <c r="A10263" s="48" t="str">
        <f>('ANNEXURE B &amp; C'!BL$3)</f>
        <v>450201</v>
      </c>
      <c r="B10263" s="2">
        <v>1060401</v>
      </c>
      <c r="C10263" s="2" t="s">
        <v>51</v>
      </c>
      <c r="D10263" s="20">
        <v>2500</v>
      </c>
      <c r="E10263" s="20">
        <v>0</v>
      </c>
      <c r="F10263" s="38">
        <f>('ANNEXURE B &amp; C'!BL$63)</f>
        <v>0</v>
      </c>
      <c r="G10263" s="9" t="str">
        <f t="shared" si="322"/>
        <v/>
      </c>
      <c r="H10263" s="52" t="str">
        <f t="shared" si="323"/>
        <v/>
      </c>
    </row>
    <row r="10264" spans="1:8">
      <c r="A10264" s="48" t="str">
        <f>('ANNEXURE B &amp; C'!BL$3)</f>
        <v>450201</v>
      </c>
      <c r="B10264" s="2">
        <v>1060402</v>
      </c>
      <c r="C10264" s="2" t="s">
        <v>52</v>
      </c>
      <c r="D10264" s="20">
        <v>24000</v>
      </c>
      <c r="E10264" s="20">
        <v>8800.9500000000007</v>
      </c>
      <c r="F10264" s="38">
        <f>('ANNEXURE B &amp; C'!BL$64)</f>
        <v>17801</v>
      </c>
      <c r="G10264" s="9" t="str">
        <f t="shared" si="322"/>
        <v/>
      </c>
      <c r="H10264" s="52">
        <f t="shared" si="323"/>
        <v>-0.25829166666666664</v>
      </c>
    </row>
    <row r="10265" spans="1:8">
      <c r="A10265" s="48" t="str">
        <f>('ANNEXURE B &amp; C'!BL$3)</f>
        <v>450201</v>
      </c>
      <c r="B10265" s="2">
        <v>1060403</v>
      </c>
      <c r="C10265" s="2" t="s">
        <v>53</v>
      </c>
      <c r="D10265" s="20">
        <v>66000</v>
      </c>
      <c r="E10265" s="20">
        <v>6600</v>
      </c>
      <c r="F10265" s="38">
        <f>('ANNEXURE B &amp; C'!BL$65)</f>
        <v>33750</v>
      </c>
      <c r="G10265" s="9" t="str">
        <f t="shared" si="322"/>
        <v/>
      </c>
      <c r="H10265" s="52">
        <f t="shared" si="323"/>
        <v>-0.48863636363636365</v>
      </c>
    </row>
    <row r="10266" spans="1:8">
      <c r="A10266" s="48" t="str">
        <f>('ANNEXURE B &amp; C'!BL$3)</f>
        <v>450201</v>
      </c>
      <c r="B10266" s="2">
        <v>1060404</v>
      </c>
      <c r="C10266" s="2" t="s">
        <v>54</v>
      </c>
      <c r="D10266" s="20">
        <v>0</v>
      </c>
      <c r="E10266" s="20">
        <v>0</v>
      </c>
      <c r="F10266" s="38">
        <f>('ANNEXURE B &amp; C'!BL$66)</f>
        <v>0</v>
      </c>
      <c r="G10266" s="9" t="str">
        <f t="shared" si="322"/>
        <v/>
      </c>
      <c r="H10266" s="52" t="str">
        <f t="shared" si="323"/>
        <v/>
      </c>
    </row>
    <row r="10267" spans="1:8">
      <c r="A10267" s="48" t="str">
        <f>('ANNEXURE B &amp; C'!BL$3)</f>
        <v>450201</v>
      </c>
      <c r="B10267" s="2">
        <v>1060405</v>
      </c>
      <c r="C10267" s="2" t="s">
        <v>55</v>
      </c>
      <c r="D10267" s="20">
        <v>0</v>
      </c>
      <c r="E10267" s="20">
        <v>0</v>
      </c>
      <c r="F10267" s="38">
        <f>('ANNEXURE B &amp; C'!BL$67)</f>
        <v>0</v>
      </c>
      <c r="G10267" s="9" t="str">
        <f t="shared" si="322"/>
        <v/>
      </c>
      <c r="H10267" s="52" t="str">
        <f t="shared" si="323"/>
        <v/>
      </c>
    </row>
    <row r="10268" spans="1:8">
      <c r="A10268" s="48" t="str">
        <f>('ANNEXURE B &amp; C'!BL$3)</f>
        <v>450201</v>
      </c>
      <c r="B10268" s="2">
        <v>1060601</v>
      </c>
      <c r="C10268" s="2" t="s">
        <v>56</v>
      </c>
      <c r="D10268" s="20">
        <v>0</v>
      </c>
      <c r="E10268" s="20">
        <v>0</v>
      </c>
      <c r="F10268" s="38">
        <f>('ANNEXURE B &amp; C'!BL$68)</f>
        <v>0</v>
      </c>
      <c r="G10268" s="9" t="str">
        <f t="shared" si="322"/>
        <v/>
      </c>
      <c r="H10268" s="52" t="str">
        <f t="shared" si="323"/>
        <v/>
      </c>
    </row>
    <row r="10269" spans="1:8">
      <c r="A10269" s="48" t="str">
        <f>('ANNEXURE B &amp; C'!BL$3)</f>
        <v>450201</v>
      </c>
      <c r="B10269" s="2">
        <v>1060701</v>
      </c>
      <c r="C10269" s="2" t="s">
        <v>57</v>
      </c>
      <c r="D10269" s="20">
        <v>0</v>
      </c>
      <c r="E10269" s="20">
        <v>0</v>
      </c>
      <c r="F10269" s="38">
        <f>('ANNEXURE B &amp; C'!BL$69)</f>
        <v>0</v>
      </c>
      <c r="G10269" s="9" t="str">
        <f t="shared" si="322"/>
        <v/>
      </c>
      <c r="H10269" s="52" t="str">
        <f t="shared" si="323"/>
        <v/>
      </c>
    </row>
    <row r="10270" spans="1:8">
      <c r="A10270" s="48" t="str">
        <f>('ANNEXURE B &amp; C'!BL$3)</f>
        <v>450201</v>
      </c>
      <c r="B10270" s="2">
        <v>1060702</v>
      </c>
      <c r="C10270" s="2" t="s">
        <v>58</v>
      </c>
      <c r="D10270" s="20">
        <v>0</v>
      </c>
      <c r="E10270" s="20">
        <v>0</v>
      </c>
      <c r="F10270" s="38">
        <f>('ANNEXURE B &amp; C'!BL$70)</f>
        <v>0</v>
      </c>
      <c r="G10270" s="9" t="str">
        <f t="shared" si="322"/>
        <v/>
      </c>
      <c r="H10270" s="52" t="str">
        <f t="shared" si="323"/>
        <v/>
      </c>
    </row>
    <row r="10271" spans="1:8">
      <c r="A10271" s="48" t="str">
        <f>('ANNEXURE B &amp; C'!BL$3)</f>
        <v>450201</v>
      </c>
      <c r="B10271" s="2">
        <v>1061101</v>
      </c>
      <c r="C10271" s="2" t="s">
        <v>59</v>
      </c>
      <c r="D10271" s="20">
        <v>0</v>
      </c>
      <c r="E10271" s="20">
        <v>0</v>
      </c>
      <c r="F10271" s="38">
        <f>('ANNEXURE B &amp; C'!BL$71)</f>
        <v>0</v>
      </c>
      <c r="G10271" s="9" t="str">
        <f t="shared" si="322"/>
        <v/>
      </c>
      <c r="H10271" s="52" t="str">
        <f t="shared" si="323"/>
        <v/>
      </c>
    </row>
    <row r="10272" spans="1:8">
      <c r="A10272" s="48" t="str">
        <f>('ANNEXURE B &amp; C'!BL$3)</f>
        <v>450201</v>
      </c>
      <c r="B10272" s="2">
        <v>1061102</v>
      </c>
      <c r="C10272" s="2" t="s">
        <v>60</v>
      </c>
      <c r="D10272" s="20">
        <v>0</v>
      </c>
      <c r="E10272" s="20">
        <v>0</v>
      </c>
      <c r="F10272" s="38">
        <f>('ANNEXURE B &amp; C'!BL$72)</f>
        <v>0</v>
      </c>
      <c r="G10272" s="9" t="str">
        <f t="shared" si="322"/>
        <v/>
      </c>
      <c r="H10272" s="52" t="str">
        <f t="shared" si="323"/>
        <v/>
      </c>
    </row>
    <row r="10273" spans="1:8">
      <c r="A10273" s="48" t="str">
        <f>('ANNEXURE B &amp; C'!BL$3)</f>
        <v>450201</v>
      </c>
      <c r="B10273" s="2">
        <v>1061104</v>
      </c>
      <c r="C10273" s="2" t="s">
        <v>61</v>
      </c>
      <c r="D10273" s="20">
        <v>0</v>
      </c>
      <c r="E10273" s="20">
        <v>0</v>
      </c>
      <c r="F10273" s="38">
        <f>('ANNEXURE B &amp; C'!BL$73)</f>
        <v>0</v>
      </c>
      <c r="G10273" s="9" t="str">
        <f t="shared" si="322"/>
        <v/>
      </c>
      <c r="H10273" s="52" t="str">
        <f t="shared" si="323"/>
        <v/>
      </c>
    </row>
    <row r="10274" spans="1:8">
      <c r="A10274" s="48" t="str">
        <f>('ANNEXURE B &amp; C'!BL$3)</f>
        <v>450201</v>
      </c>
      <c r="B10274" s="2">
        <v>1061106</v>
      </c>
      <c r="C10274" s="2" t="s">
        <v>62</v>
      </c>
      <c r="D10274" s="20">
        <v>0</v>
      </c>
      <c r="E10274" s="20">
        <v>0</v>
      </c>
      <c r="F10274" s="38">
        <f>('ANNEXURE B &amp; C'!BL$74)</f>
        <v>0</v>
      </c>
      <c r="G10274" s="9" t="str">
        <f t="shared" si="322"/>
        <v/>
      </c>
      <c r="H10274" s="52" t="str">
        <f t="shared" si="323"/>
        <v/>
      </c>
    </row>
    <row r="10275" spans="1:8">
      <c r="A10275" s="48" t="str">
        <f>('ANNEXURE B &amp; C'!BL$3)</f>
        <v>450201</v>
      </c>
      <c r="B10275" s="2">
        <v>1061201</v>
      </c>
      <c r="C10275" s="2" t="s">
        <v>63</v>
      </c>
      <c r="D10275" s="20">
        <v>0</v>
      </c>
      <c r="E10275" s="20">
        <v>0</v>
      </c>
      <c r="F10275" s="38">
        <f>('ANNEXURE B &amp; C'!BL$75)</f>
        <v>0</v>
      </c>
      <c r="G10275" s="9" t="str">
        <f t="shared" si="322"/>
        <v/>
      </c>
      <c r="H10275" s="52" t="str">
        <f t="shared" si="323"/>
        <v/>
      </c>
    </row>
    <row r="10276" spans="1:8">
      <c r="A10276" s="48" t="str">
        <f>('ANNEXURE B &amp; C'!BL$3)</f>
        <v>450201</v>
      </c>
      <c r="B10276" s="2">
        <v>1061203</v>
      </c>
      <c r="C10276" s="2" t="s">
        <v>64</v>
      </c>
      <c r="D10276" s="20">
        <v>10000</v>
      </c>
      <c r="E10276" s="20">
        <v>5335.2</v>
      </c>
      <c r="F10276" s="38">
        <f>('ANNEXURE B &amp; C'!BL$76)</f>
        <v>10000</v>
      </c>
      <c r="G10276" s="9" t="str">
        <f t="shared" si="322"/>
        <v/>
      </c>
      <c r="H10276" s="52">
        <f t="shared" si="323"/>
        <v>0</v>
      </c>
    </row>
    <row r="10277" spans="1:8">
      <c r="A10277" s="48" t="str">
        <f>('ANNEXURE B &amp; C'!BL$3)</f>
        <v>450201</v>
      </c>
      <c r="B10277" s="2">
        <v>1061204</v>
      </c>
      <c r="C10277" s="2" t="s">
        <v>65</v>
      </c>
      <c r="D10277" s="20">
        <v>0</v>
      </c>
      <c r="E10277" s="20">
        <v>0</v>
      </c>
      <c r="F10277" s="38">
        <f>('ANNEXURE B &amp; C'!BL$77)</f>
        <v>0</v>
      </c>
      <c r="G10277" s="9" t="str">
        <f t="shared" si="322"/>
        <v/>
      </c>
      <c r="H10277" s="52" t="str">
        <f t="shared" si="323"/>
        <v/>
      </c>
    </row>
    <row r="10278" spans="1:8">
      <c r="A10278" s="48" t="str">
        <f>('ANNEXURE B &amp; C'!BL$3)</f>
        <v>450201</v>
      </c>
      <c r="B10278" s="2">
        <v>1061501</v>
      </c>
      <c r="C10278" s="2" t="s">
        <v>66</v>
      </c>
      <c r="D10278" s="20">
        <v>27960</v>
      </c>
      <c r="E10278" s="20">
        <v>9145.67</v>
      </c>
      <c r="F10278" s="38">
        <f>('ANNEXURE B &amp; C'!BL$78)</f>
        <v>12673</v>
      </c>
      <c r="G10278" s="9" t="str">
        <f t="shared" si="322"/>
        <v/>
      </c>
      <c r="H10278" s="52">
        <f t="shared" si="323"/>
        <v>-0.54674535050071527</v>
      </c>
    </row>
    <row r="10279" spans="1:8">
      <c r="A10279" s="48" t="str">
        <f>('ANNEXURE B &amp; C'!BL$3)</f>
        <v>450201</v>
      </c>
      <c r="B10279" s="2">
        <v>1061502</v>
      </c>
      <c r="C10279" s="2" t="s">
        <v>67</v>
      </c>
      <c r="D10279" s="20">
        <v>0</v>
      </c>
      <c r="E10279" s="20">
        <v>0</v>
      </c>
      <c r="F10279" s="38">
        <f>('ANNEXURE B &amp; C'!BL$79)</f>
        <v>0</v>
      </c>
      <c r="G10279" s="9" t="str">
        <f t="shared" si="322"/>
        <v/>
      </c>
      <c r="H10279" s="52" t="str">
        <f t="shared" si="323"/>
        <v/>
      </c>
    </row>
    <row r="10280" spans="1:8">
      <c r="A10280" s="48" t="str">
        <f>('ANNEXURE B &amp; C'!BL$3)</f>
        <v>450201</v>
      </c>
      <c r="B10280" s="2">
        <v>1061507</v>
      </c>
      <c r="C10280" s="2" t="s">
        <v>68</v>
      </c>
      <c r="D10280" s="20">
        <v>0</v>
      </c>
      <c r="E10280" s="20">
        <v>0</v>
      </c>
      <c r="F10280" s="38">
        <f>('ANNEXURE B &amp; C'!BL$80)</f>
        <v>0</v>
      </c>
      <c r="G10280" s="9" t="str">
        <f t="shared" si="322"/>
        <v/>
      </c>
      <c r="H10280" s="52" t="str">
        <f t="shared" si="323"/>
        <v/>
      </c>
    </row>
    <row r="10281" spans="1:8">
      <c r="A10281" s="48" t="str">
        <f>('ANNEXURE B &amp; C'!BL$3)</f>
        <v>450201</v>
      </c>
      <c r="B10281" s="2">
        <v>1061508</v>
      </c>
      <c r="C10281" s="2" t="s">
        <v>69</v>
      </c>
      <c r="D10281" s="20">
        <v>0</v>
      </c>
      <c r="E10281" s="20">
        <v>0</v>
      </c>
      <c r="F10281" s="38">
        <f>('ANNEXURE B &amp; C'!BL$81)</f>
        <v>0</v>
      </c>
      <c r="G10281" s="9" t="str">
        <f t="shared" si="322"/>
        <v/>
      </c>
      <c r="H10281" s="52" t="str">
        <f t="shared" si="323"/>
        <v/>
      </c>
    </row>
    <row r="10282" spans="1:8">
      <c r="A10282" s="48" t="str">
        <f>('ANNEXURE B &amp; C'!BL$3)</f>
        <v>450201</v>
      </c>
      <c r="B10282" s="2">
        <v>1061701</v>
      </c>
      <c r="C10282" s="2" t="s">
        <v>70</v>
      </c>
      <c r="D10282" s="20">
        <v>0</v>
      </c>
      <c r="E10282" s="20">
        <v>0</v>
      </c>
      <c r="F10282" s="38">
        <f>('ANNEXURE B &amp; C'!BL$82)</f>
        <v>0</v>
      </c>
      <c r="G10282" s="9" t="str">
        <f t="shared" si="322"/>
        <v/>
      </c>
      <c r="H10282" s="52" t="str">
        <f t="shared" si="323"/>
        <v/>
      </c>
    </row>
    <row r="10283" spans="1:8">
      <c r="A10283" s="48" t="str">
        <f>('ANNEXURE B &amp; C'!BL$3)</f>
        <v>450201</v>
      </c>
      <c r="B10283" s="2">
        <v>1061705</v>
      </c>
      <c r="C10283" s="2" t="s">
        <v>71</v>
      </c>
      <c r="D10283" s="20">
        <v>0</v>
      </c>
      <c r="E10283" s="20">
        <v>0</v>
      </c>
      <c r="F10283" s="38">
        <f>('ANNEXURE B &amp; C'!BL$83)</f>
        <v>0</v>
      </c>
      <c r="G10283" s="9" t="str">
        <f t="shared" si="322"/>
        <v/>
      </c>
      <c r="H10283" s="52" t="str">
        <f t="shared" si="323"/>
        <v/>
      </c>
    </row>
    <row r="10284" spans="1:8">
      <c r="A10284" s="48" t="str">
        <f>('ANNEXURE B &amp; C'!BL$3)</f>
        <v>450201</v>
      </c>
      <c r="B10284" s="2">
        <v>1061799</v>
      </c>
      <c r="C10284" s="2" t="s">
        <v>72</v>
      </c>
      <c r="D10284" s="20">
        <v>24000</v>
      </c>
      <c r="E10284" s="20">
        <v>23986.48</v>
      </c>
      <c r="F10284" s="38">
        <f>('ANNEXURE B &amp; C'!BL$84)</f>
        <v>43112</v>
      </c>
      <c r="G10284" s="9" t="str">
        <f t="shared" si="322"/>
        <v/>
      </c>
      <c r="H10284" s="52">
        <f t="shared" si="323"/>
        <v>0.79633333333333334</v>
      </c>
    </row>
    <row r="10285" spans="1:8">
      <c r="A10285" s="48" t="str">
        <f>('ANNEXURE B &amp; C'!BL$3)</f>
        <v>450201</v>
      </c>
      <c r="B10285" s="2">
        <v>1061800</v>
      </c>
      <c r="C10285" s="2" t="s">
        <v>73</v>
      </c>
      <c r="D10285" s="20">
        <v>0</v>
      </c>
      <c r="E10285" s="20">
        <v>0</v>
      </c>
      <c r="F10285" s="38">
        <f>('ANNEXURE B &amp; C'!BL$85)</f>
        <v>0</v>
      </c>
      <c r="G10285" s="9" t="str">
        <f t="shared" si="322"/>
        <v/>
      </c>
      <c r="H10285" s="52" t="str">
        <f t="shared" si="323"/>
        <v/>
      </c>
    </row>
    <row r="10286" spans="1:8">
      <c r="A10286" s="48" t="str">
        <f>('ANNEXURE B &amp; C'!BL$3)</f>
        <v>450201</v>
      </c>
      <c r="B10286" s="2">
        <v>1061801</v>
      </c>
      <c r="C10286" s="2" t="s">
        <v>74</v>
      </c>
      <c r="D10286" s="20">
        <v>7992</v>
      </c>
      <c r="E10286" s="20">
        <v>7194.29</v>
      </c>
      <c r="F10286" s="38">
        <f>('ANNEXURE B &amp; C'!BL$86)</f>
        <v>13431</v>
      </c>
      <c r="G10286" s="9" t="str">
        <f t="shared" si="322"/>
        <v/>
      </c>
      <c r="H10286" s="52">
        <f t="shared" si="323"/>
        <v>0.68055555555555558</v>
      </c>
    </row>
    <row r="10287" spans="1:8">
      <c r="A10287" s="48" t="str">
        <f>('ANNEXURE B &amp; C'!BL$3)</f>
        <v>450201</v>
      </c>
      <c r="B10287" s="2">
        <v>1061802</v>
      </c>
      <c r="C10287" s="2" t="s">
        <v>75</v>
      </c>
      <c r="D10287" s="20">
        <v>0</v>
      </c>
      <c r="E10287" s="20">
        <v>0</v>
      </c>
      <c r="F10287" s="38">
        <f>('ANNEXURE B &amp; C'!BL$87)</f>
        <v>0</v>
      </c>
      <c r="G10287" s="9" t="str">
        <f t="shared" si="322"/>
        <v/>
      </c>
      <c r="H10287" s="52" t="str">
        <f t="shared" si="323"/>
        <v/>
      </c>
    </row>
    <row r="10288" spans="1:8">
      <c r="A10288" s="48" t="str">
        <f>('ANNEXURE B &amp; C'!BL$3)</f>
        <v>450201</v>
      </c>
      <c r="B10288" s="2">
        <v>1061805</v>
      </c>
      <c r="C10288" s="2" t="s">
        <v>76</v>
      </c>
      <c r="D10288" s="20">
        <v>0</v>
      </c>
      <c r="E10288" s="20">
        <v>0</v>
      </c>
      <c r="F10288" s="38">
        <f>('ANNEXURE B &amp; C'!BL$88)</f>
        <v>0</v>
      </c>
      <c r="G10288" s="9" t="str">
        <f t="shared" si="322"/>
        <v/>
      </c>
      <c r="H10288" s="52" t="str">
        <f t="shared" si="323"/>
        <v/>
      </c>
    </row>
    <row r="10289" spans="1:8">
      <c r="A10289" s="48" t="str">
        <f>('ANNEXURE B &amp; C'!BL$3)</f>
        <v>450201</v>
      </c>
      <c r="B10289" s="2">
        <v>1061806</v>
      </c>
      <c r="C10289" s="2" t="s">
        <v>77</v>
      </c>
      <c r="D10289" s="20">
        <v>5000</v>
      </c>
      <c r="E10289" s="20">
        <v>4936.51</v>
      </c>
      <c r="F10289" s="38">
        <f>('ANNEXURE B &amp; C'!BL$89)</f>
        <v>8552</v>
      </c>
      <c r="G10289" s="9" t="str">
        <f t="shared" si="322"/>
        <v/>
      </c>
      <c r="H10289" s="52">
        <f t="shared" si="323"/>
        <v>0.71040000000000003</v>
      </c>
    </row>
    <row r="10290" spans="1:8">
      <c r="A10290" s="48" t="str">
        <f>('ANNEXURE B &amp; C'!BL$3)</f>
        <v>450201</v>
      </c>
      <c r="B10290" s="2">
        <v>1061899</v>
      </c>
      <c r="C10290" s="2" t="s">
        <v>78</v>
      </c>
      <c r="D10290" s="20">
        <v>0</v>
      </c>
      <c r="E10290" s="20">
        <v>0</v>
      </c>
      <c r="F10290" s="38">
        <f>('ANNEXURE B &amp; C'!BL$90)</f>
        <v>0</v>
      </c>
      <c r="G10290" s="9" t="str">
        <f t="shared" si="322"/>
        <v/>
      </c>
      <c r="H10290" s="52" t="str">
        <f t="shared" si="323"/>
        <v/>
      </c>
    </row>
    <row r="10291" spans="1:8">
      <c r="A10291" s="48" t="str">
        <f>('ANNEXURE B &amp; C'!BL$3)</f>
        <v>450201</v>
      </c>
      <c r="B10291" s="2">
        <v>1061900</v>
      </c>
      <c r="C10291" s="2" t="s">
        <v>79</v>
      </c>
      <c r="D10291" s="20">
        <v>35280</v>
      </c>
      <c r="E10291" s="20">
        <v>12194.72</v>
      </c>
      <c r="F10291" s="38">
        <f>('ANNEXURE B &amp; C'!BL$91)</f>
        <v>29267</v>
      </c>
      <c r="G10291" s="9" t="str">
        <f t="shared" si="322"/>
        <v/>
      </c>
      <c r="H10291" s="52">
        <f t="shared" si="323"/>
        <v>-0.17043650793650794</v>
      </c>
    </row>
    <row r="10292" spans="1:8">
      <c r="A10292" s="48" t="str">
        <f>('ANNEXURE B &amp; C'!BL$3)</f>
        <v>450201</v>
      </c>
      <c r="B10292" s="2">
        <v>1061902</v>
      </c>
      <c r="C10292" s="2" t="s">
        <v>80</v>
      </c>
      <c r="D10292" s="20">
        <v>50000</v>
      </c>
      <c r="E10292" s="20">
        <v>0</v>
      </c>
      <c r="F10292" s="38">
        <f>('ANNEXURE B &amp; C'!BL$92)</f>
        <v>0</v>
      </c>
      <c r="G10292" s="9" t="str">
        <f t="shared" si="322"/>
        <v/>
      </c>
      <c r="H10292" s="52" t="str">
        <f t="shared" si="323"/>
        <v/>
      </c>
    </row>
    <row r="10293" spans="1:8">
      <c r="A10293" s="48" t="str">
        <f>('ANNEXURE B &amp; C'!BL$3)</f>
        <v>450201</v>
      </c>
      <c r="B10293" s="2">
        <v>1061903</v>
      </c>
      <c r="C10293" s="2" t="s">
        <v>81</v>
      </c>
      <c r="D10293" s="20">
        <v>0</v>
      </c>
      <c r="E10293" s="20">
        <v>0</v>
      </c>
      <c r="F10293" s="38">
        <f>('ANNEXURE B &amp; C'!BL$93)</f>
        <v>0</v>
      </c>
      <c r="G10293" s="9" t="str">
        <f t="shared" si="322"/>
        <v/>
      </c>
      <c r="H10293" s="52" t="str">
        <f t="shared" si="323"/>
        <v/>
      </c>
    </row>
    <row r="10294" spans="1:8">
      <c r="A10294" s="48" t="str">
        <f>('ANNEXURE B &amp; C'!BL$3)</f>
        <v>450201</v>
      </c>
      <c r="B10294" s="2">
        <v>1061904</v>
      </c>
      <c r="C10294" s="2" t="s">
        <v>82</v>
      </c>
      <c r="D10294" s="20">
        <v>0</v>
      </c>
      <c r="E10294" s="20">
        <v>0</v>
      </c>
      <c r="F10294" s="38">
        <f>('ANNEXURE B &amp; C'!BL$94)</f>
        <v>0</v>
      </c>
      <c r="G10294" s="9" t="str">
        <f t="shared" si="322"/>
        <v/>
      </c>
      <c r="H10294" s="52" t="str">
        <f t="shared" si="323"/>
        <v/>
      </c>
    </row>
    <row r="10295" spans="1:8">
      <c r="A10295" s="48" t="str">
        <f>('ANNEXURE B &amp; C'!BL$3)</f>
        <v>450201</v>
      </c>
      <c r="B10295" s="2">
        <v>1062001</v>
      </c>
      <c r="C10295" s="2" t="s">
        <v>83</v>
      </c>
      <c r="D10295" s="20">
        <v>0</v>
      </c>
      <c r="E10295" s="20">
        <v>0</v>
      </c>
      <c r="F10295" s="38">
        <f>('ANNEXURE B &amp; C'!BL$95)</f>
        <v>0</v>
      </c>
      <c r="G10295" s="9" t="str">
        <f t="shared" si="322"/>
        <v/>
      </c>
      <c r="H10295" s="52" t="str">
        <f t="shared" si="323"/>
        <v/>
      </c>
    </row>
    <row r="10296" spans="1:8">
      <c r="A10296" s="48" t="str">
        <f>('ANNEXURE B &amp; C'!BL$3)</f>
        <v>450201</v>
      </c>
      <c r="B10296" s="2">
        <v>1062003</v>
      </c>
      <c r="C10296" s="2" t="s">
        <v>84</v>
      </c>
      <c r="D10296" s="20">
        <v>0</v>
      </c>
      <c r="E10296" s="20">
        <v>0</v>
      </c>
      <c r="F10296" s="38">
        <f>('ANNEXURE B &amp; C'!BL$96)</f>
        <v>0</v>
      </c>
      <c r="G10296" s="9" t="str">
        <f t="shared" si="322"/>
        <v/>
      </c>
      <c r="H10296" s="52" t="str">
        <f t="shared" si="323"/>
        <v/>
      </c>
    </row>
    <row r="10297" spans="1:8">
      <c r="A10297" s="48" t="str">
        <f>('ANNEXURE B &amp; C'!BL$3)</f>
        <v>450201</v>
      </c>
      <c r="B10297" s="2">
        <v>1062009</v>
      </c>
      <c r="C10297" s="2" t="s">
        <v>85</v>
      </c>
      <c r="D10297" s="20">
        <v>0</v>
      </c>
      <c r="E10297" s="20">
        <v>0</v>
      </c>
      <c r="F10297" s="38">
        <f>('ANNEXURE B &amp; C'!BL$97)</f>
        <v>0</v>
      </c>
      <c r="G10297" s="9" t="str">
        <f t="shared" si="322"/>
        <v/>
      </c>
      <c r="H10297" s="52" t="str">
        <f t="shared" si="323"/>
        <v/>
      </c>
    </row>
    <row r="10298" spans="1:8">
      <c r="A10298" s="48" t="str">
        <f>('ANNEXURE B &amp; C'!BL$3)</f>
        <v>450201</v>
      </c>
      <c r="B10298" s="2">
        <v>1062010</v>
      </c>
      <c r="C10298" s="2" t="s">
        <v>86</v>
      </c>
      <c r="D10298" s="20">
        <v>0</v>
      </c>
      <c r="E10298" s="20">
        <v>0</v>
      </c>
      <c r="F10298" s="38">
        <f>('ANNEXURE B &amp; C'!BL$98)</f>
        <v>0</v>
      </c>
      <c r="G10298" s="9" t="str">
        <f t="shared" si="322"/>
        <v/>
      </c>
      <c r="H10298" s="52" t="str">
        <f t="shared" si="323"/>
        <v/>
      </c>
    </row>
    <row r="10299" spans="1:8">
      <c r="A10299" s="48" t="str">
        <f>('ANNEXURE B &amp; C'!BL$3)</f>
        <v>450201</v>
      </c>
      <c r="B10299" s="2">
        <v>1062201</v>
      </c>
      <c r="C10299" s="2" t="s">
        <v>87</v>
      </c>
      <c r="D10299" s="20">
        <v>0</v>
      </c>
      <c r="E10299" s="20">
        <v>0</v>
      </c>
      <c r="F10299" s="38">
        <f>('ANNEXURE B &amp; C'!BL$99)</f>
        <v>0</v>
      </c>
      <c r="G10299" s="9" t="str">
        <f t="shared" si="322"/>
        <v/>
      </c>
      <c r="H10299" s="52" t="str">
        <f t="shared" si="323"/>
        <v/>
      </c>
    </row>
    <row r="10300" spans="1:8">
      <c r="A10300" s="48" t="str">
        <f>('ANNEXURE B &amp; C'!BL$3)</f>
        <v>450201</v>
      </c>
      <c r="B10300" s="3">
        <v>1066990</v>
      </c>
      <c r="C10300" s="3" t="s">
        <v>88</v>
      </c>
      <c r="D10300" s="39">
        <v>252732</v>
      </c>
      <c r="E10300" s="39">
        <v>78193.820000000007</v>
      </c>
      <c r="F10300" s="39">
        <f>SUM(F10247:F10299)</f>
        <v>168586</v>
      </c>
      <c r="G10300" s="9" t="str">
        <f t="shared" si="322"/>
        <v/>
      </c>
      <c r="H10300" s="52">
        <f t="shared" si="323"/>
        <v>-0.33294557080227277</v>
      </c>
    </row>
    <row r="10301" spans="1:8">
      <c r="B10301" s="1"/>
      <c r="C10301" s="1"/>
      <c r="D10301" s="31"/>
      <c r="E10301" s="31"/>
      <c r="F10301" s="31"/>
      <c r="G10301" s="9" t="str">
        <f t="shared" si="322"/>
        <v/>
      </c>
      <c r="H10301" s="52" t="str">
        <f t="shared" si="323"/>
        <v/>
      </c>
    </row>
    <row r="10302" spans="1:8">
      <c r="A10302" s="48" t="str">
        <f>('ANNEXURE B &amp; C'!BL$3)</f>
        <v>450201</v>
      </c>
      <c r="B10302" s="1">
        <v>1080000</v>
      </c>
      <c r="C10302" s="1" t="s">
        <v>89</v>
      </c>
      <c r="D10302" s="31"/>
      <c r="E10302" s="31"/>
      <c r="F10302" s="31"/>
      <c r="G10302" s="9" t="str">
        <f t="shared" si="322"/>
        <v/>
      </c>
      <c r="H10302" s="52" t="str">
        <f t="shared" si="323"/>
        <v/>
      </c>
    </row>
    <row r="10303" spans="1:8">
      <c r="A10303" s="48" t="str">
        <f>('ANNEXURE B &amp; C'!BL$3)</f>
        <v>450201</v>
      </c>
      <c r="B10303" s="2">
        <v>1088020</v>
      </c>
      <c r="C10303" s="2" t="s">
        <v>90</v>
      </c>
      <c r="D10303" s="20">
        <v>0</v>
      </c>
      <c r="E10303" s="20">
        <v>0</v>
      </c>
      <c r="F10303" s="38">
        <f>('ANNEXURE B &amp; C'!BL$103)</f>
        <v>0</v>
      </c>
      <c r="G10303" s="9" t="str">
        <f t="shared" ref="G10303:G10366" si="324">IF(E10303&lt;0.01,"",IF(E10303&gt;F10303,"BUDGET ERROR - INSUFICIENT",""))</f>
        <v/>
      </c>
      <c r="H10303" s="52" t="str">
        <f t="shared" ref="H10303:H10366" si="325">IF(F10303&lt;0.1,"",IF(D10303=0,"NO ORIGINAL BUDGET",(F10303-D10303)/D10303))</f>
        <v/>
      </c>
    </row>
    <row r="10304" spans="1:8">
      <c r="A10304" s="48" t="str">
        <f>('ANNEXURE B &amp; C'!BL$3)</f>
        <v>450201</v>
      </c>
      <c r="B10304" s="2">
        <v>1088080</v>
      </c>
      <c r="C10304" s="2" t="s">
        <v>91</v>
      </c>
      <c r="D10304" s="20">
        <v>0</v>
      </c>
      <c r="E10304" s="20">
        <v>0</v>
      </c>
      <c r="F10304" s="38">
        <f>('ANNEXURE B &amp; C'!BL$104)</f>
        <v>0</v>
      </c>
      <c r="G10304" s="9" t="str">
        <f t="shared" si="324"/>
        <v/>
      </c>
      <c r="H10304" s="52" t="str">
        <f t="shared" si="325"/>
        <v/>
      </c>
    </row>
    <row r="10305" spans="1:8">
      <c r="A10305" s="48" t="str">
        <f>('ANNEXURE B &amp; C'!BL$3)</f>
        <v>450201</v>
      </c>
      <c r="B10305" s="2">
        <v>1088081</v>
      </c>
      <c r="C10305" s="2" t="s">
        <v>92</v>
      </c>
      <c r="D10305" s="20">
        <v>0</v>
      </c>
      <c r="E10305" s="20">
        <v>0</v>
      </c>
      <c r="F10305" s="38">
        <f>('ANNEXURE B &amp; C'!BL$105)</f>
        <v>0</v>
      </c>
      <c r="G10305" s="9" t="str">
        <f t="shared" si="324"/>
        <v/>
      </c>
      <c r="H10305" s="52" t="str">
        <f t="shared" si="325"/>
        <v/>
      </c>
    </row>
    <row r="10306" spans="1:8">
      <c r="A10306" s="48" t="str">
        <f>('ANNEXURE B &amp; C'!BL$3)</f>
        <v>450201</v>
      </c>
      <c r="B10306" s="2">
        <v>1088082</v>
      </c>
      <c r="C10306" s="2" t="s">
        <v>93</v>
      </c>
      <c r="D10306" s="20">
        <v>0</v>
      </c>
      <c r="E10306" s="20">
        <v>0</v>
      </c>
      <c r="F10306" s="38">
        <f>('ANNEXURE B &amp; C'!BL$106)</f>
        <v>0</v>
      </c>
      <c r="G10306" s="9" t="str">
        <f t="shared" si="324"/>
        <v/>
      </c>
      <c r="H10306" s="52" t="str">
        <f t="shared" si="325"/>
        <v/>
      </c>
    </row>
    <row r="10307" spans="1:8">
      <c r="A10307" s="48" t="str">
        <f>('ANNEXURE B &amp; C'!BL$3)</f>
        <v>450201</v>
      </c>
      <c r="B10307" s="2">
        <v>1088083</v>
      </c>
      <c r="C10307" s="2" t="s">
        <v>94</v>
      </c>
      <c r="D10307" s="20">
        <v>0</v>
      </c>
      <c r="E10307" s="20">
        <v>0</v>
      </c>
      <c r="F10307" s="38">
        <f>('ANNEXURE B &amp; C'!BL$107)</f>
        <v>0</v>
      </c>
      <c r="G10307" s="9" t="str">
        <f t="shared" si="324"/>
        <v/>
      </c>
      <c r="H10307" s="52" t="str">
        <f t="shared" si="325"/>
        <v/>
      </c>
    </row>
    <row r="10308" spans="1:8">
      <c r="A10308" s="48" t="str">
        <f>('ANNEXURE B &amp; C'!BL$3)</f>
        <v>450201</v>
      </c>
      <c r="B10308" s="2">
        <v>1088084</v>
      </c>
      <c r="C10308" s="2" t="s">
        <v>95</v>
      </c>
      <c r="D10308" s="20">
        <v>0</v>
      </c>
      <c r="E10308" s="20">
        <v>0</v>
      </c>
      <c r="F10308" s="38">
        <f>('ANNEXURE B &amp; C'!BL$108)</f>
        <v>0</v>
      </c>
      <c r="G10308" s="9" t="str">
        <f t="shared" si="324"/>
        <v/>
      </c>
      <c r="H10308" s="52" t="str">
        <f t="shared" si="325"/>
        <v/>
      </c>
    </row>
    <row r="10309" spans="1:8">
      <c r="A10309" s="48" t="str">
        <f>('ANNEXURE B &amp; C'!BL$3)</f>
        <v>450201</v>
      </c>
      <c r="B10309" s="2">
        <v>1088085</v>
      </c>
      <c r="C10309" s="2" t="s">
        <v>96</v>
      </c>
      <c r="D10309" s="20">
        <v>0</v>
      </c>
      <c r="E10309" s="20">
        <v>0</v>
      </c>
      <c r="F10309" s="38">
        <f>('ANNEXURE B &amp; C'!BL$109)</f>
        <v>0</v>
      </c>
      <c r="G10309" s="9" t="str">
        <f t="shared" si="324"/>
        <v/>
      </c>
      <c r="H10309" s="52" t="str">
        <f t="shared" si="325"/>
        <v/>
      </c>
    </row>
    <row r="10310" spans="1:8">
      <c r="A10310" s="48" t="str">
        <f>('ANNEXURE B &amp; C'!BL$3)</f>
        <v>450201</v>
      </c>
      <c r="B10310" s="2">
        <v>1088110</v>
      </c>
      <c r="C10310" s="2" t="s">
        <v>61</v>
      </c>
      <c r="D10310" s="20">
        <v>0</v>
      </c>
      <c r="E10310" s="20">
        <v>0</v>
      </c>
      <c r="F10310" s="38">
        <f>('ANNEXURE B &amp; C'!BL$110)</f>
        <v>0</v>
      </c>
      <c r="G10310" s="9" t="str">
        <f t="shared" si="324"/>
        <v/>
      </c>
      <c r="H10310" s="52" t="str">
        <f t="shared" si="325"/>
        <v/>
      </c>
    </row>
    <row r="10311" spans="1:8">
      <c r="A10311" s="48" t="str">
        <f>('ANNEXURE B &amp; C'!BL$3)</f>
        <v>450201</v>
      </c>
      <c r="B10311" s="2">
        <v>1088180</v>
      </c>
      <c r="C10311" s="2" t="s">
        <v>97</v>
      </c>
      <c r="D10311" s="20">
        <v>0</v>
      </c>
      <c r="E10311" s="20">
        <v>0</v>
      </c>
      <c r="F10311" s="38">
        <f>('ANNEXURE B &amp; C'!BL$111)</f>
        <v>0</v>
      </c>
      <c r="G10311" s="9" t="str">
        <f t="shared" si="324"/>
        <v/>
      </c>
      <c r="H10311" s="52" t="str">
        <f t="shared" si="325"/>
        <v/>
      </c>
    </row>
    <row r="10312" spans="1:8">
      <c r="A10312" s="48" t="str">
        <f>('ANNEXURE B &amp; C'!BL$3)</f>
        <v>450201</v>
      </c>
      <c r="B10312" s="3">
        <v>1088990</v>
      </c>
      <c r="C10312" s="3" t="s">
        <v>98</v>
      </c>
      <c r="D10312" s="39">
        <v>0</v>
      </c>
      <c r="E10312" s="39">
        <v>0</v>
      </c>
      <c r="F10312" s="39">
        <f>SUM(F10302:F10311)</f>
        <v>0</v>
      </c>
      <c r="G10312" s="9" t="str">
        <f t="shared" si="324"/>
        <v/>
      </c>
      <c r="H10312" s="52" t="str">
        <f t="shared" si="325"/>
        <v/>
      </c>
    </row>
    <row r="10313" spans="1:8">
      <c r="B10313" s="1"/>
      <c r="C10313" s="1"/>
      <c r="D10313" s="31"/>
      <c r="E10313" s="31"/>
      <c r="F10313" s="31"/>
      <c r="G10313" s="9" t="str">
        <f t="shared" si="324"/>
        <v/>
      </c>
      <c r="H10313" s="52" t="str">
        <f t="shared" si="325"/>
        <v/>
      </c>
    </row>
    <row r="10314" spans="1:8" ht="15.75" thickBot="1">
      <c r="A10314" s="48" t="str">
        <f>('ANNEXURE B &amp; C'!BL$3)</f>
        <v>450201</v>
      </c>
      <c r="B10314" s="4">
        <v>1089995</v>
      </c>
      <c r="C10314" s="4" t="s">
        <v>99</v>
      </c>
      <c r="D10314" s="40">
        <v>252732</v>
      </c>
      <c r="E10314" s="40">
        <v>78193.820000000007</v>
      </c>
      <c r="F10314" s="40">
        <f>SUM(F10312+F10300)</f>
        <v>168586</v>
      </c>
      <c r="G10314" s="9" t="str">
        <f t="shared" si="324"/>
        <v/>
      </c>
      <c r="H10314" s="52">
        <f t="shared" si="325"/>
        <v>-0.33294557080227277</v>
      </c>
    </row>
    <row r="10315" spans="1:8" ht="15.75" thickTop="1">
      <c r="B10315" s="1"/>
      <c r="C10315" s="1"/>
      <c r="D10315" s="31"/>
      <c r="E10315" s="31"/>
      <c r="F10315" s="31"/>
      <c r="G10315" s="9" t="str">
        <f t="shared" si="324"/>
        <v/>
      </c>
      <c r="H10315" s="52" t="str">
        <f t="shared" si="325"/>
        <v/>
      </c>
    </row>
    <row r="10316" spans="1:8">
      <c r="A10316" s="48" t="str">
        <f>('ANNEXURE B &amp; C'!BL$3)</f>
        <v>450201</v>
      </c>
      <c r="B10316" s="1">
        <v>1100000</v>
      </c>
      <c r="C10316" s="1" t="s">
        <v>100</v>
      </c>
      <c r="D10316" s="31"/>
      <c r="E10316" s="31"/>
      <c r="F10316" s="31"/>
      <c r="G10316" s="9" t="str">
        <f t="shared" si="324"/>
        <v/>
      </c>
      <c r="H10316" s="52" t="str">
        <f t="shared" si="325"/>
        <v/>
      </c>
    </row>
    <row r="10317" spans="1:8">
      <c r="A10317" s="48" t="str">
        <f>('ANNEXURE B &amp; C'!BL$3)</f>
        <v>450201</v>
      </c>
      <c r="B10317" s="2">
        <v>1101200</v>
      </c>
      <c r="C10317" s="2" t="s">
        <v>101</v>
      </c>
      <c r="D10317" s="20">
        <v>0</v>
      </c>
      <c r="E10317" s="20">
        <v>0</v>
      </c>
      <c r="F10317" s="38">
        <f>('ANNEXURE B &amp; C'!BL$117)</f>
        <v>0</v>
      </c>
      <c r="G10317" s="9" t="str">
        <f t="shared" si="324"/>
        <v/>
      </c>
      <c r="H10317" s="52" t="str">
        <f t="shared" si="325"/>
        <v/>
      </c>
    </row>
    <row r="10318" spans="1:8">
      <c r="A10318" s="48" t="str">
        <f>('ANNEXURE B &amp; C'!BL$3)</f>
        <v>450201</v>
      </c>
      <c r="B10318" s="2">
        <v>1101201</v>
      </c>
      <c r="C10318" s="2" t="s">
        <v>102</v>
      </c>
      <c r="D10318" s="20">
        <v>0</v>
      </c>
      <c r="E10318" s="20">
        <v>0</v>
      </c>
      <c r="F10318" s="38">
        <f>('ANNEXURE B &amp; C'!BL$118)</f>
        <v>0</v>
      </c>
      <c r="G10318" s="9" t="str">
        <f t="shared" si="324"/>
        <v/>
      </c>
      <c r="H10318" s="52" t="str">
        <f t="shared" si="325"/>
        <v/>
      </c>
    </row>
    <row r="10319" spans="1:8">
      <c r="A10319" s="48" t="str">
        <f>('ANNEXURE B &amp; C'!BL$3)</f>
        <v>450201</v>
      </c>
      <c r="B10319" s="2">
        <v>1101203</v>
      </c>
      <c r="C10319" s="2" t="s">
        <v>103</v>
      </c>
      <c r="D10319" s="20">
        <v>0</v>
      </c>
      <c r="E10319" s="20">
        <v>0</v>
      </c>
      <c r="F10319" s="38">
        <f>('ANNEXURE B &amp; C'!BL$119)</f>
        <v>0</v>
      </c>
      <c r="G10319" s="9" t="str">
        <f t="shared" si="324"/>
        <v/>
      </c>
      <c r="H10319" s="52" t="str">
        <f t="shared" si="325"/>
        <v/>
      </c>
    </row>
    <row r="10320" spans="1:8">
      <c r="A10320" s="48" t="str">
        <f>('ANNEXURE B &amp; C'!BL$3)</f>
        <v>450201</v>
      </c>
      <c r="B10320" s="2">
        <v>1101204</v>
      </c>
      <c r="C10320" s="2" t="s">
        <v>104</v>
      </c>
      <c r="D10320" s="20">
        <v>0</v>
      </c>
      <c r="E10320" s="20">
        <v>0</v>
      </c>
      <c r="F10320" s="38">
        <f>('ANNEXURE B &amp; C'!BL$120)</f>
        <v>0</v>
      </c>
      <c r="G10320" s="9" t="str">
        <f t="shared" si="324"/>
        <v/>
      </c>
      <c r="H10320" s="52" t="str">
        <f t="shared" si="325"/>
        <v/>
      </c>
    </row>
    <row r="10321" spans="1:8" ht="15.75" thickBot="1">
      <c r="A10321" s="48" t="str">
        <f>('ANNEXURE B &amp; C'!BL$3)</f>
        <v>450201</v>
      </c>
      <c r="B10321" s="4">
        <v>1109995</v>
      </c>
      <c r="C10321" s="4" t="s">
        <v>105</v>
      </c>
      <c r="D10321" s="40">
        <v>0</v>
      </c>
      <c r="E10321" s="40">
        <v>0</v>
      </c>
      <c r="F10321" s="40">
        <f>SUM(F10317:F10320)</f>
        <v>0</v>
      </c>
      <c r="G10321" s="9" t="str">
        <f t="shared" si="324"/>
        <v/>
      </c>
      <c r="H10321" s="52" t="str">
        <f t="shared" si="325"/>
        <v/>
      </c>
    </row>
    <row r="10322" spans="1:8" ht="15.75" thickTop="1">
      <c r="B10322" s="1"/>
      <c r="C10322" s="1"/>
      <c r="D10322" s="31"/>
      <c r="E10322" s="31"/>
      <c r="F10322" s="31"/>
      <c r="G10322" s="9" t="str">
        <f t="shared" si="324"/>
        <v/>
      </c>
      <c r="H10322" s="52" t="str">
        <f t="shared" si="325"/>
        <v/>
      </c>
    </row>
    <row r="10323" spans="1:8">
      <c r="A10323" s="48" t="str">
        <f>('ANNEXURE B &amp; C'!BL$3)</f>
        <v>450201</v>
      </c>
      <c r="B10323" s="1">
        <v>1120000</v>
      </c>
      <c r="C10323" s="1" t="s">
        <v>106</v>
      </c>
      <c r="D10323" s="31"/>
      <c r="E10323" s="31"/>
      <c r="F10323" s="31"/>
      <c r="G10323" s="9" t="str">
        <f t="shared" si="324"/>
        <v/>
      </c>
      <c r="H10323" s="52" t="str">
        <f t="shared" si="325"/>
        <v/>
      </c>
    </row>
    <row r="10324" spans="1:8">
      <c r="A10324" s="48" t="str">
        <f>('ANNEXURE B &amp; C'!BL$3)</f>
        <v>450201</v>
      </c>
      <c r="B10324" s="2">
        <v>1120300</v>
      </c>
      <c r="C10324" s="2" t="s">
        <v>106</v>
      </c>
      <c r="D10324" s="20">
        <v>0</v>
      </c>
      <c r="E10324" s="20">
        <v>0</v>
      </c>
      <c r="F10324" s="38">
        <f>('ANNEXURE B &amp; C'!BL$124)</f>
        <v>0</v>
      </c>
      <c r="G10324" s="9" t="str">
        <f t="shared" si="324"/>
        <v/>
      </c>
      <c r="H10324" s="52" t="str">
        <f t="shared" si="325"/>
        <v/>
      </c>
    </row>
    <row r="10325" spans="1:8" ht="15.75" thickBot="1">
      <c r="A10325" s="48" t="str">
        <f>('ANNEXURE B &amp; C'!BL$3)</f>
        <v>450201</v>
      </c>
      <c r="B10325" s="4">
        <v>1129990</v>
      </c>
      <c r="C10325" s="4" t="s">
        <v>107</v>
      </c>
      <c r="D10325" s="40">
        <v>0</v>
      </c>
      <c r="E10325" s="40">
        <v>0</v>
      </c>
      <c r="F10325" s="40">
        <f>SUM(F10323:F10324)</f>
        <v>0</v>
      </c>
      <c r="G10325" s="9" t="str">
        <f t="shared" si="324"/>
        <v/>
      </c>
      <c r="H10325" s="52" t="str">
        <f t="shared" si="325"/>
        <v/>
      </c>
    </row>
    <row r="10326" spans="1:8" ht="15.75" thickTop="1">
      <c r="B10326" s="1"/>
      <c r="C10326" s="1"/>
      <c r="D10326" s="31"/>
      <c r="E10326" s="31"/>
      <c r="F10326" s="31"/>
      <c r="G10326" s="9" t="str">
        <f t="shared" si="324"/>
        <v/>
      </c>
      <c r="H10326" s="52" t="str">
        <f t="shared" si="325"/>
        <v/>
      </c>
    </row>
    <row r="10327" spans="1:8">
      <c r="A10327" s="48" t="str">
        <f>('ANNEXURE B &amp; C'!BL$3)</f>
        <v>450201</v>
      </c>
      <c r="B10327" s="1">
        <v>1130000</v>
      </c>
      <c r="C10327" s="1" t="s">
        <v>108</v>
      </c>
      <c r="D10327" s="31"/>
      <c r="E10327" s="31"/>
      <c r="F10327" s="31"/>
      <c r="G10327" s="9" t="str">
        <f t="shared" si="324"/>
        <v/>
      </c>
      <c r="H10327" s="52" t="str">
        <f t="shared" si="325"/>
        <v/>
      </c>
    </row>
    <row r="10328" spans="1:8">
      <c r="A10328" s="48" t="str">
        <f>('ANNEXURE B &amp; C'!BL$3)</f>
        <v>450201</v>
      </c>
      <c r="B10328" s="2">
        <v>1130200</v>
      </c>
      <c r="C10328" s="2" t="s">
        <v>109</v>
      </c>
      <c r="D10328" s="20">
        <v>0</v>
      </c>
      <c r="E10328" s="20">
        <v>0</v>
      </c>
      <c r="F10328" s="38">
        <f>('ANNEXURE B &amp; C'!BL$128)</f>
        <v>0</v>
      </c>
      <c r="G10328" s="9" t="str">
        <f t="shared" si="324"/>
        <v/>
      </c>
      <c r="H10328" s="52" t="str">
        <f t="shared" si="325"/>
        <v/>
      </c>
    </row>
    <row r="10329" spans="1:8">
      <c r="A10329" s="48" t="str">
        <f>('ANNEXURE B &amp; C'!BL$3)</f>
        <v>450201</v>
      </c>
      <c r="B10329" s="2">
        <v>1130201</v>
      </c>
      <c r="C10329" s="2" t="s">
        <v>110</v>
      </c>
      <c r="D10329" s="20">
        <v>0</v>
      </c>
      <c r="E10329" s="20">
        <v>0</v>
      </c>
      <c r="F10329" s="38">
        <f>('ANNEXURE B &amp; C'!BL$129)</f>
        <v>0</v>
      </c>
      <c r="G10329" s="9" t="str">
        <f t="shared" si="324"/>
        <v/>
      </c>
      <c r="H10329" s="52" t="str">
        <f t="shared" si="325"/>
        <v/>
      </c>
    </row>
    <row r="10330" spans="1:8" ht="15.75" thickBot="1">
      <c r="A10330" s="48" t="str">
        <f>('ANNEXURE B &amp; C'!BL$3)</f>
        <v>450201</v>
      </c>
      <c r="B10330" s="4">
        <v>1139995</v>
      </c>
      <c r="C10330" s="4" t="s">
        <v>111</v>
      </c>
      <c r="D10330" s="40">
        <v>0</v>
      </c>
      <c r="E10330" s="40">
        <v>0</v>
      </c>
      <c r="F10330" s="40">
        <f>SUM(F10327:F10329)</f>
        <v>0</v>
      </c>
      <c r="G10330" s="9" t="str">
        <f t="shared" si="324"/>
        <v/>
      </c>
      <c r="H10330" s="52" t="str">
        <f t="shared" si="325"/>
        <v/>
      </c>
    </row>
    <row r="10331" spans="1:8" ht="15.75" thickTop="1">
      <c r="B10331" s="1"/>
      <c r="C10331" s="1"/>
      <c r="D10331" s="31"/>
      <c r="E10331" s="31"/>
      <c r="F10331" s="31"/>
      <c r="G10331" s="9" t="str">
        <f t="shared" si="324"/>
        <v/>
      </c>
      <c r="H10331" s="52" t="str">
        <f t="shared" si="325"/>
        <v/>
      </c>
    </row>
    <row r="10332" spans="1:8" ht="15.75" thickBot="1">
      <c r="A10332" s="48" t="str">
        <f>('ANNEXURE B &amp; C'!BL$3)</f>
        <v>450201</v>
      </c>
      <c r="B10332" s="5">
        <v>1199998</v>
      </c>
      <c r="C10332" s="5" t="s">
        <v>112</v>
      </c>
      <c r="D10332" s="41">
        <v>1523120</v>
      </c>
      <c r="E10332" s="41">
        <v>698694.93000000017</v>
      </c>
      <c r="F10332" s="41">
        <f>SUM(F10330+F10325+F10321+F10314+F10242)</f>
        <v>1436005</v>
      </c>
      <c r="G10332" s="9" t="str">
        <f t="shared" si="324"/>
        <v/>
      </c>
      <c r="H10332" s="52">
        <f t="shared" si="325"/>
        <v>-5.7195099532538471E-2</v>
      </c>
    </row>
    <row r="10333" spans="1:8">
      <c r="B10333" s="1"/>
      <c r="C10333" s="1"/>
      <c r="D10333" s="31"/>
      <c r="E10333" s="31"/>
      <c r="F10333" s="31"/>
      <c r="G10333" s="9" t="str">
        <f t="shared" si="324"/>
        <v/>
      </c>
      <c r="H10333" s="52" t="str">
        <f t="shared" si="325"/>
        <v/>
      </c>
    </row>
    <row r="10334" spans="1:8">
      <c r="A10334" s="48" t="str">
        <f>('ANNEXURE B &amp; C'!BL$3)</f>
        <v>450201</v>
      </c>
      <c r="B10334" s="1">
        <v>2200000</v>
      </c>
      <c r="C10334" s="1" t="s">
        <v>113</v>
      </c>
      <c r="D10334" s="31"/>
      <c r="E10334" s="31"/>
      <c r="F10334" s="31"/>
      <c r="G10334" s="9" t="str">
        <f t="shared" si="324"/>
        <v/>
      </c>
      <c r="H10334" s="52" t="str">
        <f t="shared" si="325"/>
        <v/>
      </c>
    </row>
    <row r="10335" spans="1:8">
      <c r="B10335" s="1"/>
      <c r="C10335" s="1"/>
      <c r="D10335" s="31"/>
      <c r="E10335" s="31"/>
      <c r="F10335" s="31"/>
      <c r="G10335" s="9" t="str">
        <f t="shared" si="324"/>
        <v/>
      </c>
      <c r="H10335" s="52" t="str">
        <f t="shared" si="325"/>
        <v/>
      </c>
    </row>
    <row r="10336" spans="1:8">
      <c r="A10336" s="48" t="str">
        <f>('ANNEXURE B &amp; C'!BL$3)</f>
        <v>450201</v>
      </c>
      <c r="B10336" s="1">
        <v>2230000</v>
      </c>
      <c r="C10336" s="1" t="s">
        <v>114</v>
      </c>
      <c r="D10336" s="31"/>
      <c r="E10336" s="31"/>
      <c r="F10336" s="31"/>
      <c r="G10336" s="9" t="str">
        <f t="shared" si="324"/>
        <v/>
      </c>
      <c r="H10336" s="52" t="str">
        <f t="shared" si="325"/>
        <v/>
      </c>
    </row>
    <row r="10337" spans="1:8">
      <c r="A10337" s="48" t="str">
        <f>('ANNEXURE B &amp; C'!BL$3)</f>
        <v>450201</v>
      </c>
      <c r="B10337" s="2">
        <v>2231202</v>
      </c>
      <c r="C10337" s="2" t="s">
        <v>115</v>
      </c>
      <c r="D10337" s="20">
        <v>0</v>
      </c>
      <c r="E10337" s="20">
        <v>0</v>
      </c>
      <c r="F10337" s="38">
        <f>('ANNEXURE B &amp; C'!BL$137)</f>
        <v>0</v>
      </c>
      <c r="G10337" s="9" t="str">
        <f t="shared" si="324"/>
        <v/>
      </c>
      <c r="H10337" s="52" t="str">
        <f t="shared" si="325"/>
        <v/>
      </c>
    </row>
    <row r="10338" spans="1:8">
      <c r="A10338" s="48" t="str">
        <f>('ANNEXURE B &amp; C'!BL$3)</f>
        <v>450201</v>
      </c>
      <c r="B10338" s="2">
        <v>2231900</v>
      </c>
      <c r="C10338" s="2" t="s">
        <v>116</v>
      </c>
      <c r="D10338" s="20">
        <v>0</v>
      </c>
      <c r="E10338" s="20">
        <v>0</v>
      </c>
      <c r="F10338" s="38">
        <f>('ANNEXURE B &amp; C'!BL$138)</f>
        <v>0</v>
      </c>
      <c r="G10338" s="9" t="str">
        <f t="shared" si="324"/>
        <v/>
      </c>
      <c r="H10338" s="52" t="str">
        <f t="shared" si="325"/>
        <v/>
      </c>
    </row>
    <row r="10339" spans="1:8">
      <c r="A10339" s="48" t="str">
        <f>('ANNEXURE B &amp; C'!BL$3)</f>
        <v>450201</v>
      </c>
      <c r="B10339" s="3">
        <v>2239995</v>
      </c>
      <c r="C10339" s="3" t="s">
        <v>117</v>
      </c>
      <c r="D10339" s="39">
        <v>0</v>
      </c>
      <c r="E10339" s="39">
        <v>0</v>
      </c>
      <c r="F10339" s="39">
        <f>SUM(F10337:F10338)</f>
        <v>0</v>
      </c>
      <c r="G10339" s="9" t="str">
        <f t="shared" si="324"/>
        <v/>
      </c>
      <c r="H10339" s="52" t="str">
        <f t="shared" si="325"/>
        <v/>
      </c>
    </row>
    <row r="10340" spans="1:8">
      <c r="B10340" s="1"/>
      <c r="C10340" s="1"/>
      <c r="D10340" s="31"/>
      <c r="E10340" s="31"/>
      <c r="F10340" s="31"/>
      <c r="G10340" s="9" t="str">
        <f t="shared" si="324"/>
        <v/>
      </c>
      <c r="H10340" s="52" t="str">
        <f t="shared" si="325"/>
        <v/>
      </c>
    </row>
    <row r="10341" spans="1:8">
      <c r="A10341" s="48" t="str">
        <f>('ANNEXURE B &amp; C'!BL$3)</f>
        <v>450201</v>
      </c>
      <c r="B10341" s="1">
        <v>2240000</v>
      </c>
      <c r="C10341" s="1" t="s">
        <v>118</v>
      </c>
      <c r="D10341" s="31"/>
      <c r="E10341" s="31"/>
      <c r="F10341" s="31"/>
      <c r="G10341" s="9" t="str">
        <f t="shared" si="324"/>
        <v/>
      </c>
      <c r="H10341" s="52" t="str">
        <f t="shared" si="325"/>
        <v/>
      </c>
    </row>
    <row r="10342" spans="1:8">
      <c r="A10342" s="48" t="str">
        <f>('ANNEXURE B &amp; C'!BL$3)</f>
        <v>450201</v>
      </c>
      <c r="B10342" s="2">
        <v>2240001</v>
      </c>
      <c r="C10342" s="2" t="s">
        <v>119</v>
      </c>
      <c r="D10342" s="20">
        <v>0</v>
      </c>
      <c r="E10342" s="20">
        <v>0</v>
      </c>
      <c r="F10342" s="38">
        <f>('ANNEXURE B &amp; C'!BL$142)</f>
        <v>0</v>
      </c>
      <c r="G10342" s="9" t="str">
        <f t="shared" si="324"/>
        <v/>
      </c>
      <c r="H10342" s="52" t="str">
        <f t="shared" si="325"/>
        <v/>
      </c>
    </row>
    <row r="10343" spans="1:8">
      <c r="A10343" s="48" t="str">
        <f>('ANNEXURE B &amp; C'!BL$3)</f>
        <v>450201</v>
      </c>
      <c r="B10343" s="2">
        <v>2240002</v>
      </c>
      <c r="C10343" s="2" t="s">
        <v>120</v>
      </c>
      <c r="D10343" s="20">
        <v>0</v>
      </c>
      <c r="E10343" s="20">
        <v>0</v>
      </c>
      <c r="F10343" s="38">
        <f>('ANNEXURE B &amp; C'!BL$143)</f>
        <v>0</v>
      </c>
      <c r="G10343" s="9" t="str">
        <f t="shared" si="324"/>
        <v/>
      </c>
      <c r="H10343" s="52" t="str">
        <f t="shared" si="325"/>
        <v/>
      </c>
    </row>
    <row r="10344" spans="1:8">
      <c r="A10344" s="48" t="str">
        <f>('ANNEXURE B &amp; C'!BL$3)</f>
        <v>450201</v>
      </c>
      <c r="B10344" s="2">
        <v>2240400</v>
      </c>
      <c r="C10344" s="2" t="s">
        <v>121</v>
      </c>
      <c r="D10344" s="20">
        <v>0</v>
      </c>
      <c r="E10344" s="20">
        <v>0</v>
      </c>
      <c r="F10344" s="38">
        <f>('ANNEXURE B &amp; C'!BL$144)</f>
        <v>0</v>
      </c>
      <c r="G10344" s="9" t="str">
        <f t="shared" si="324"/>
        <v/>
      </c>
      <c r="H10344" s="52" t="str">
        <f t="shared" si="325"/>
        <v/>
      </c>
    </row>
    <row r="10345" spans="1:8">
      <c r="A10345" s="48" t="str">
        <f>('ANNEXURE B &amp; C'!BL$3)</f>
        <v>450201</v>
      </c>
      <c r="B10345" s="2">
        <v>2240500</v>
      </c>
      <c r="C10345" s="2" t="s">
        <v>122</v>
      </c>
      <c r="D10345" s="20">
        <v>0</v>
      </c>
      <c r="E10345" s="20">
        <v>0</v>
      </c>
      <c r="F10345" s="38">
        <f>('ANNEXURE B &amp; C'!BL$145)</f>
        <v>0</v>
      </c>
      <c r="G10345" s="9" t="str">
        <f t="shared" si="324"/>
        <v/>
      </c>
      <c r="H10345" s="52" t="str">
        <f t="shared" si="325"/>
        <v/>
      </c>
    </row>
    <row r="10346" spans="1:8">
      <c r="A10346" s="48" t="str">
        <f>('ANNEXURE B &amp; C'!BL$3)</f>
        <v>450201</v>
      </c>
      <c r="B10346" s="3">
        <v>2249995</v>
      </c>
      <c r="C10346" s="3" t="s">
        <v>123</v>
      </c>
      <c r="D10346" s="39">
        <v>0</v>
      </c>
      <c r="E10346" s="39">
        <v>0</v>
      </c>
      <c r="F10346" s="39">
        <f>SUM(F10342:F10345)</f>
        <v>0</v>
      </c>
      <c r="G10346" s="9" t="str">
        <f t="shared" si="324"/>
        <v/>
      </c>
      <c r="H10346" s="52" t="str">
        <f t="shared" si="325"/>
        <v/>
      </c>
    </row>
    <row r="10347" spans="1:8">
      <c r="B10347" s="1"/>
      <c r="C10347" s="1"/>
      <c r="D10347" s="31"/>
      <c r="E10347" s="31"/>
      <c r="F10347" s="31"/>
      <c r="G10347" s="9" t="str">
        <f t="shared" si="324"/>
        <v/>
      </c>
      <c r="H10347" s="52" t="str">
        <f t="shared" si="325"/>
        <v/>
      </c>
    </row>
    <row r="10348" spans="1:8">
      <c r="A10348" s="48" t="str">
        <f>('ANNEXURE B &amp; C'!BL$3)</f>
        <v>450201</v>
      </c>
      <c r="B10348" s="1">
        <v>2260000</v>
      </c>
      <c r="C10348" s="1" t="s">
        <v>124</v>
      </c>
      <c r="D10348" s="31"/>
      <c r="E10348" s="31"/>
      <c r="F10348" s="31"/>
      <c r="G10348" s="9" t="str">
        <f t="shared" si="324"/>
        <v/>
      </c>
      <c r="H10348" s="52" t="str">
        <f t="shared" si="325"/>
        <v/>
      </c>
    </row>
    <row r="10349" spans="1:8">
      <c r="A10349" s="48" t="str">
        <f>('ANNEXURE B &amp; C'!BL$3)</f>
        <v>450201</v>
      </c>
      <c r="B10349" s="2">
        <v>2260806</v>
      </c>
      <c r="C10349" s="2" t="s">
        <v>125</v>
      </c>
      <c r="D10349" s="20">
        <v>0</v>
      </c>
      <c r="E10349" s="20">
        <v>0</v>
      </c>
      <c r="F10349" s="38">
        <f>('ANNEXURE B &amp; C'!BL$149)</f>
        <v>0</v>
      </c>
      <c r="G10349" s="9" t="str">
        <f t="shared" si="324"/>
        <v/>
      </c>
      <c r="H10349" s="52" t="str">
        <f t="shared" si="325"/>
        <v/>
      </c>
    </row>
    <row r="10350" spans="1:8">
      <c r="A10350" s="48" t="str">
        <f>('ANNEXURE B &amp; C'!BL$3)</f>
        <v>450201</v>
      </c>
      <c r="B10350" s="2">
        <v>2260808</v>
      </c>
      <c r="C10350" s="2" t="s">
        <v>126</v>
      </c>
      <c r="D10350" s="20">
        <v>0</v>
      </c>
      <c r="E10350" s="20">
        <v>0</v>
      </c>
      <c r="F10350" s="38">
        <f>('ANNEXURE B &amp; C'!BL$150)</f>
        <v>0</v>
      </c>
      <c r="G10350" s="9" t="str">
        <f t="shared" si="324"/>
        <v/>
      </c>
      <c r="H10350" s="52" t="str">
        <f t="shared" si="325"/>
        <v/>
      </c>
    </row>
    <row r="10351" spans="1:8">
      <c r="A10351" s="48" t="str">
        <f>('ANNEXURE B &amp; C'!BL$3)</f>
        <v>450201</v>
      </c>
      <c r="B10351" s="2">
        <v>2260810</v>
      </c>
      <c r="C10351" s="2" t="s">
        <v>127</v>
      </c>
      <c r="D10351" s="20">
        <v>0</v>
      </c>
      <c r="E10351" s="20">
        <v>0</v>
      </c>
      <c r="F10351" s="38">
        <f>('ANNEXURE B &amp; C'!BL$151)</f>
        <v>0</v>
      </c>
      <c r="G10351" s="9" t="str">
        <f t="shared" si="324"/>
        <v/>
      </c>
      <c r="H10351" s="52" t="str">
        <f t="shared" si="325"/>
        <v/>
      </c>
    </row>
    <row r="10352" spans="1:8">
      <c r="A10352" s="48" t="str">
        <f>('ANNEXURE B &amp; C'!BL$3)</f>
        <v>450201</v>
      </c>
      <c r="B10352" s="3">
        <v>2269995</v>
      </c>
      <c r="C10352" s="3" t="s">
        <v>128</v>
      </c>
      <c r="D10352" s="39">
        <v>0</v>
      </c>
      <c r="E10352" s="39">
        <v>0</v>
      </c>
      <c r="F10352" s="39">
        <f>SUM(F10349:F10351)</f>
        <v>0</v>
      </c>
      <c r="G10352" s="9" t="str">
        <f t="shared" si="324"/>
        <v/>
      </c>
      <c r="H10352" s="52" t="str">
        <f t="shared" si="325"/>
        <v/>
      </c>
    </row>
    <row r="10353" spans="1:8">
      <c r="B10353" s="1"/>
      <c r="C10353" s="1"/>
      <c r="D10353" s="31"/>
      <c r="E10353" s="31"/>
      <c r="F10353" s="31"/>
      <c r="G10353" s="9" t="str">
        <f t="shared" si="324"/>
        <v/>
      </c>
      <c r="H10353" s="52" t="str">
        <f t="shared" si="325"/>
        <v/>
      </c>
    </row>
    <row r="10354" spans="1:8">
      <c r="A10354" s="48" t="str">
        <f>('ANNEXURE B &amp; C'!BL$3)</f>
        <v>450201</v>
      </c>
      <c r="B10354" s="1">
        <v>2270000</v>
      </c>
      <c r="C10354" s="1" t="s">
        <v>129</v>
      </c>
      <c r="D10354" s="31"/>
      <c r="E10354" s="31"/>
      <c r="F10354" s="31"/>
      <c r="G10354" s="9" t="str">
        <f t="shared" si="324"/>
        <v/>
      </c>
      <c r="H10354" s="52" t="str">
        <f t="shared" si="325"/>
        <v/>
      </c>
    </row>
    <row r="10355" spans="1:8">
      <c r="A10355" s="48" t="str">
        <f>('ANNEXURE B &amp; C'!BL$3)</f>
        <v>450201</v>
      </c>
      <c r="B10355" s="2">
        <v>2271701</v>
      </c>
      <c r="C10355" s="2" t="s">
        <v>130</v>
      </c>
      <c r="D10355" s="20">
        <v>0</v>
      </c>
      <c r="E10355" s="20">
        <v>0</v>
      </c>
      <c r="F10355" s="38">
        <f>('ANNEXURE B &amp; C'!BL$155)</f>
        <v>0</v>
      </c>
      <c r="G10355" s="9" t="str">
        <f t="shared" si="324"/>
        <v/>
      </c>
      <c r="H10355" s="52" t="str">
        <f t="shared" si="325"/>
        <v/>
      </c>
    </row>
    <row r="10356" spans="1:8">
      <c r="A10356" s="48" t="str">
        <f>('ANNEXURE B &amp; C'!BL$3)</f>
        <v>450201</v>
      </c>
      <c r="B10356" s="2">
        <v>2271702</v>
      </c>
      <c r="C10356" s="2" t="s">
        <v>131</v>
      </c>
      <c r="D10356" s="20">
        <v>0</v>
      </c>
      <c r="E10356" s="20">
        <v>0</v>
      </c>
      <c r="F10356" s="38">
        <f>('ANNEXURE B &amp; C'!BL$156)</f>
        <v>0</v>
      </c>
      <c r="G10356" s="9" t="str">
        <f t="shared" si="324"/>
        <v/>
      </c>
      <c r="H10356" s="52" t="str">
        <f t="shared" si="325"/>
        <v/>
      </c>
    </row>
    <row r="10357" spans="1:8">
      <c r="A10357" s="48" t="str">
        <f>('ANNEXURE B &amp; C'!BL$3)</f>
        <v>450201</v>
      </c>
      <c r="B10357" s="2">
        <v>2271703</v>
      </c>
      <c r="C10357" s="2" t="s">
        <v>132</v>
      </c>
      <c r="D10357" s="20">
        <v>0</v>
      </c>
      <c r="E10357" s="20">
        <v>0</v>
      </c>
      <c r="F10357" s="38">
        <f>('ANNEXURE B &amp; C'!BL$157)</f>
        <v>0</v>
      </c>
      <c r="G10357" s="9" t="str">
        <f t="shared" si="324"/>
        <v/>
      </c>
      <c r="H10357" s="52" t="str">
        <f t="shared" si="325"/>
        <v/>
      </c>
    </row>
    <row r="10358" spans="1:8">
      <c r="A10358" s="48" t="str">
        <f>('ANNEXURE B &amp; C'!BL$3)</f>
        <v>450201</v>
      </c>
      <c r="B10358" s="2">
        <v>2271704</v>
      </c>
      <c r="C10358" s="2" t="s">
        <v>133</v>
      </c>
      <c r="D10358" s="20">
        <v>0</v>
      </c>
      <c r="E10358" s="20">
        <v>0</v>
      </c>
      <c r="F10358" s="38">
        <f>('ANNEXURE B &amp; C'!BL$158)</f>
        <v>0</v>
      </c>
      <c r="G10358" s="9" t="str">
        <f t="shared" si="324"/>
        <v/>
      </c>
      <c r="H10358" s="52" t="str">
        <f t="shared" si="325"/>
        <v/>
      </c>
    </row>
    <row r="10359" spans="1:8">
      <c r="A10359" s="48" t="str">
        <f>('ANNEXURE B &amp; C'!BL$3)</f>
        <v>450201</v>
      </c>
      <c r="B10359" s="3">
        <v>2279995</v>
      </c>
      <c r="C10359" s="3" t="s">
        <v>134</v>
      </c>
      <c r="D10359" s="35">
        <v>0</v>
      </c>
      <c r="E10359" s="35">
        <v>0</v>
      </c>
      <c r="F10359" s="35">
        <f>SUM(F10355:F10358)</f>
        <v>0</v>
      </c>
      <c r="G10359" s="9" t="str">
        <f t="shared" si="324"/>
        <v/>
      </c>
      <c r="H10359" s="52" t="str">
        <f t="shared" si="325"/>
        <v/>
      </c>
    </row>
    <row r="10360" spans="1:8">
      <c r="B10360" s="1"/>
      <c r="C10360" s="1"/>
      <c r="D10360" s="31"/>
      <c r="E10360" s="31"/>
      <c r="F10360" s="31"/>
      <c r="G10360" s="9" t="str">
        <f t="shared" si="324"/>
        <v/>
      </c>
      <c r="H10360" s="52" t="str">
        <f t="shared" si="325"/>
        <v/>
      </c>
    </row>
    <row r="10361" spans="1:8">
      <c r="A10361" s="48" t="str">
        <f>('ANNEXURE B &amp; C'!BL$3)</f>
        <v>450201</v>
      </c>
      <c r="B10361" s="1">
        <v>2280000</v>
      </c>
      <c r="C10361" s="1" t="s">
        <v>135</v>
      </c>
      <c r="D10361" s="31"/>
      <c r="E10361" s="31"/>
      <c r="F10361" s="31"/>
      <c r="G10361" s="9" t="str">
        <f t="shared" si="324"/>
        <v/>
      </c>
      <c r="H10361" s="52" t="str">
        <f t="shared" si="325"/>
        <v/>
      </c>
    </row>
    <row r="10362" spans="1:8">
      <c r="A10362" s="48" t="str">
        <f>('ANNEXURE B &amp; C'!BL$3)</f>
        <v>450201</v>
      </c>
      <c r="B10362" s="2">
        <v>2280001</v>
      </c>
      <c r="C10362" s="2" t="s">
        <v>136</v>
      </c>
      <c r="D10362" s="20">
        <v>0</v>
      </c>
      <c r="E10362" s="20">
        <v>0</v>
      </c>
      <c r="F10362" s="38">
        <f>('ANNEXURE B &amp; C'!BL$162)</f>
        <v>0</v>
      </c>
      <c r="G10362" s="9" t="str">
        <f t="shared" si="324"/>
        <v/>
      </c>
      <c r="H10362" s="52" t="str">
        <f t="shared" si="325"/>
        <v/>
      </c>
    </row>
    <row r="10363" spans="1:8">
      <c r="A10363" s="48" t="str">
        <f>('ANNEXURE B &amp; C'!BL$3)</f>
        <v>450201</v>
      </c>
      <c r="B10363" s="2">
        <v>2280002</v>
      </c>
      <c r="C10363" s="2" t="s">
        <v>137</v>
      </c>
      <c r="D10363" s="20">
        <v>0</v>
      </c>
      <c r="E10363" s="20">
        <v>0</v>
      </c>
      <c r="F10363" s="38">
        <f>('ANNEXURE B &amp; C'!BL$163)</f>
        <v>0</v>
      </c>
      <c r="G10363" s="9" t="str">
        <f t="shared" si="324"/>
        <v/>
      </c>
      <c r="H10363" s="52" t="str">
        <f t="shared" si="325"/>
        <v/>
      </c>
    </row>
    <row r="10364" spans="1:8">
      <c r="A10364" s="48" t="str">
        <f>('ANNEXURE B &amp; C'!BL$3)</f>
        <v>450201</v>
      </c>
      <c r="B10364" s="3">
        <v>2289995</v>
      </c>
      <c r="C10364" s="3" t="s">
        <v>138</v>
      </c>
      <c r="D10364" s="39">
        <v>0</v>
      </c>
      <c r="E10364" s="39">
        <v>0</v>
      </c>
      <c r="F10364" s="39">
        <f>SUM(F10362:F10363)</f>
        <v>0</v>
      </c>
      <c r="G10364" s="9" t="str">
        <f t="shared" si="324"/>
        <v/>
      </c>
      <c r="H10364" s="52" t="str">
        <f t="shared" si="325"/>
        <v/>
      </c>
    </row>
    <row r="10365" spans="1:8">
      <c r="B10365" s="1"/>
      <c r="C10365" s="1"/>
      <c r="D10365" s="31"/>
      <c r="E10365" s="31"/>
      <c r="F10365" s="31"/>
      <c r="G10365" s="9" t="str">
        <f t="shared" si="324"/>
        <v/>
      </c>
      <c r="H10365" s="52" t="str">
        <f t="shared" si="325"/>
        <v/>
      </c>
    </row>
    <row r="10366" spans="1:8">
      <c r="A10366" s="48" t="str">
        <f>('ANNEXURE B &amp; C'!BL$3)</f>
        <v>450201</v>
      </c>
      <c r="B10366" s="1">
        <v>2300000</v>
      </c>
      <c r="C10366" s="1" t="s">
        <v>139</v>
      </c>
      <c r="D10366" s="31"/>
      <c r="E10366" s="31"/>
      <c r="F10366" s="31"/>
      <c r="G10366" s="9" t="str">
        <f t="shared" si="324"/>
        <v/>
      </c>
      <c r="H10366" s="52" t="str">
        <f t="shared" si="325"/>
        <v/>
      </c>
    </row>
    <row r="10367" spans="1:8">
      <c r="A10367" s="48" t="str">
        <f>('ANNEXURE B &amp; C'!BL$3)</f>
        <v>450201</v>
      </c>
      <c r="B10367" s="2">
        <v>2300001</v>
      </c>
      <c r="C10367" s="2" t="s">
        <v>140</v>
      </c>
      <c r="D10367" s="20">
        <v>0</v>
      </c>
      <c r="E10367" s="20">
        <v>0</v>
      </c>
      <c r="F10367" s="38">
        <f>('ANNEXURE B &amp; C'!BL$167)</f>
        <v>0</v>
      </c>
      <c r="G10367" s="9" t="str">
        <f t="shared" ref="G10367:G10430" si="326">IF(E10367&lt;0.01,"",IF(E10367&gt;F10367,"BUDGET ERROR - INSUFICIENT",""))</f>
        <v/>
      </c>
      <c r="H10367" s="52" t="str">
        <f t="shared" ref="H10367:H10430" si="327">IF(F10367&lt;0.1,"",IF(D10367=0,"NO ORIGINAL BUDGET",(F10367-D10367)/D10367))</f>
        <v/>
      </c>
    </row>
    <row r="10368" spans="1:8">
      <c r="A10368" s="48" t="str">
        <f>('ANNEXURE B &amp; C'!BL$3)</f>
        <v>450201</v>
      </c>
      <c r="B10368" s="2">
        <v>2300002</v>
      </c>
      <c r="C10368" s="2" t="s">
        <v>141</v>
      </c>
      <c r="D10368" s="20">
        <v>0</v>
      </c>
      <c r="E10368" s="20">
        <v>0</v>
      </c>
      <c r="F10368" s="38">
        <f>('ANNEXURE B &amp; C'!BL$168)</f>
        <v>0</v>
      </c>
      <c r="G10368" s="9" t="str">
        <f t="shared" si="326"/>
        <v/>
      </c>
      <c r="H10368" s="52" t="str">
        <f t="shared" si="327"/>
        <v/>
      </c>
    </row>
    <row r="10369" spans="1:8">
      <c r="A10369" s="48" t="str">
        <f>('ANNEXURE B &amp; C'!BL$3)</f>
        <v>450201</v>
      </c>
      <c r="B10369" s="2">
        <v>2300003</v>
      </c>
      <c r="C10369" s="2" t="s">
        <v>142</v>
      </c>
      <c r="D10369" s="20">
        <v>0</v>
      </c>
      <c r="E10369" s="20">
        <v>0</v>
      </c>
      <c r="F10369" s="38">
        <f>('ANNEXURE B &amp; C'!BL$169)</f>
        <v>0</v>
      </c>
      <c r="G10369" s="9" t="str">
        <f t="shared" si="326"/>
        <v/>
      </c>
      <c r="H10369" s="52" t="str">
        <f t="shared" si="327"/>
        <v/>
      </c>
    </row>
    <row r="10370" spans="1:8">
      <c r="A10370" s="48" t="str">
        <f>('ANNEXURE B &amp; C'!BL$3)</f>
        <v>450201</v>
      </c>
      <c r="B10370" s="2">
        <v>2300204</v>
      </c>
      <c r="C10370" s="2" t="s">
        <v>143</v>
      </c>
      <c r="D10370" s="20">
        <v>0</v>
      </c>
      <c r="E10370" s="20">
        <v>0</v>
      </c>
      <c r="F10370" s="38">
        <f>('ANNEXURE B &amp; C'!BL$170)</f>
        <v>0</v>
      </c>
      <c r="G10370" s="9" t="str">
        <f t="shared" si="326"/>
        <v/>
      </c>
      <c r="H10370" s="52" t="str">
        <f t="shared" si="327"/>
        <v/>
      </c>
    </row>
    <row r="10371" spans="1:8">
      <c r="A10371" s="48" t="str">
        <f>('ANNEXURE B &amp; C'!BL$3)</f>
        <v>450201</v>
      </c>
      <c r="B10371" s="2">
        <v>2300800</v>
      </c>
      <c r="C10371" s="2" t="s">
        <v>144</v>
      </c>
      <c r="D10371" s="20">
        <v>0</v>
      </c>
      <c r="E10371" s="20">
        <v>0</v>
      </c>
      <c r="F10371" s="38">
        <f>('ANNEXURE B &amp; C'!BL$171)</f>
        <v>0</v>
      </c>
      <c r="G10371" s="9" t="str">
        <f t="shared" si="326"/>
        <v/>
      </c>
      <c r="H10371" s="52" t="str">
        <f t="shared" si="327"/>
        <v/>
      </c>
    </row>
    <row r="10372" spans="1:8">
      <c r="A10372" s="48" t="str">
        <f>('ANNEXURE B &amp; C'!BL$3)</f>
        <v>450201</v>
      </c>
      <c r="B10372" s="2">
        <v>2300801</v>
      </c>
      <c r="C10372" s="2" t="s">
        <v>145</v>
      </c>
      <c r="D10372" s="20">
        <v>0</v>
      </c>
      <c r="E10372" s="20">
        <v>0</v>
      </c>
      <c r="F10372" s="38">
        <f>('ANNEXURE B &amp; C'!BL$172)</f>
        <v>0</v>
      </c>
      <c r="G10372" s="9" t="str">
        <f t="shared" si="326"/>
        <v/>
      </c>
      <c r="H10372" s="52" t="str">
        <f t="shared" si="327"/>
        <v/>
      </c>
    </row>
    <row r="10373" spans="1:8">
      <c r="A10373" s="48" t="str">
        <f>('ANNEXURE B &amp; C'!BL$3)</f>
        <v>450201</v>
      </c>
      <c r="B10373" s="2">
        <v>2300803</v>
      </c>
      <c r="C10373" s="2" t="s">
        <v>146</v>
      </c>
      <c r="D10373" s="20">
        <v>0</v>
      </c>
      <c r="E10373" s="20">
        <v>0</v>
      </c>
      <c r="F10373" s="38">
        <f>('ANNEXURE B &amp; C'!BL$173)</f>
        <v>0</v>
      </c>
      <c r="G10373" s="9" t="str">
        <f t="shared" si="326"/>
        <v/>
      </c>
      <c r="H10373" s="52" t="str">
        <f t="shared" si="327"/>
        <v/>
      </c>
    </row>
    <row r="10374" spans="1:8">
      <c r="A10374" s="48" t="str">
        <f>('ANNEXURE B &amp; C'!BL$3)</f>
        <v>450201</v>
      </c>
      <c r="B10374" s="2">
        <v>2301503</v>
      </c>
      <c r="C10374" s="2" t="s">
        <v>147</v>
      </c>
      <c r="D10374" s="20">
        <v>0</v>
      </c>
      <c r="E10374" s="20">
        <v>0</v>
      </c>
      <c r="F10374" s="38">
        <f>('ANNEXURE B &amp; C'!BL$174)</f>
        <v>0</v>
      </c>
      <c r="G10374" s="9" t="str">
        <f t="shared" si="326"/>
        <v/>
      </c>
      <c r="H10374" s="52" t="str">
        <f t="shared" si="327"/>
        <v/>
      </c>
    </row>
    <row r="10375" spans="1:8">
      <c r="A10375" s="48" t="str">
        <f>('ANNEXURE B &amp; C'!BL$3)</f>
        <v>450201</v>
      </c>
      <c r="B10375" s="2">
        <v>2301802</v>
      </c>
      <c r="C10375" s="2" t="s">
        <v>148</v>
      </c>
      <c r="D10375" s="20">
        <v>0</v>
      </c>
      <c r="E10375" s="20">
        <v>0</v>
      </c>
      <c r="F10375" s="38">
        <f>('ANNEXURE B &amp; C'!BL$175)</f>
        <v>0</v>
      </c>
      <c r="G10375" s="9" t="str">
        <f t="shared" si="326"/>
        <v/>
      </c>
      <c r="H10375" s="52" t="str">
        <f t="shared" si="327"/>
        <v/>
      </c>
    </row>
    <row r="10376" spans="1:8">
      <c r="A10376" s="48" t="str">
        <f>('ANNEXURE B &amp; C'!BL$3)</f>
        <v>450201</v>
      </c>
      <c r="B10376" s="2">
        <v>2301803</v>
      </c>
      <c r="C10376" s="2" t="s">
        <v>149</v>
      </c>
      <c r="D10376" s="20">
        <v>0</v>
      </c>
      <c r="E10376" s="20">
        <v>0</v>
      </c>
      <c r="F10376" s="38">
        <f>('ANNEXURE B &amp; C'!BL$176)</f>
        <v>0</v>
      </c>
      <c r="G10376" s="9" t="str">
        <f t="shared" si="326"/>
        <v/>
      </c>
      <c r="H10376" s="52" t="str">
        <f t="shared" si="327"/>
        <v/>
      </c>
    </row>
    <row r="10377" spans="1:8">
      <c r="A10377" s="48" t="str">
        <f>('ANNEXURE B &amp; C'!BL$3)</f>
        <v>450201</v>
      </c>
      <c r="B10377" s="2">
        <v>2301900</v>
      </c>
      <c r="C10377" s="2" t="s">
        <v>150</v>
      </c>
      <c r="D10377" s="20">
        <v>0</v>
      </c>
      <c r="E10377" s="20">
        <v>-117.63</v>
      </c>
      <c r="F10377" s="38">
        <f>('ANNEXURE B &amp; C'!BL$177)</f>
        <v>-118</v>
      </c>
      <c r="G10377" s="9" t="str">
        <f t="shared" si="326"/>
        <v/>
      </c>
      <c r="H10377" s="52" t="str">
        <f t="shared" si="327"/>
        <v/>
      </c>
    </row>
    <row r="10378" spans="1:8">
      <c r="A10378" s="48" t="str">
        <f>('ANNEXURE B &amp; C'!BL$3)</f>
        <v>450201</v>
      </c>
      <c r="B10378" s="2">
        <v>2301901</v>
      </c>
      <c r="C10378" s="2" t="s">
        <v>151</v>
      </c>
      <c r="D10378" s="20">
        <v>0</v>
      </c>
      <c r="E10378" s="20">
        <v>0</v>
      </c>
      <c r="F10378" s="38">
        <f>('ANNEXURE B &amp; C'!BL$178)</f>
        <v>0</v>
      </c>
      <c r="G10378" s="9" t="str">
        <f t="shared" si="326"/>
        <v/>
      </c>
      <c r="H10378" s="52" t="str">
        <f t="shared" si="327"/>
        <v/>
      </c>
    </row>
    <row r="10379" spans="1:8">
      <c r="A10379" s="48" t="str">
        <f>('ANNEXURE B &amp; C'!BL$3)</f>
        <v>450201</v>
      </c>
      <c r="B10379" s="3">
        <v>2309995</v>
      </c>
      <c r="C10379" s="3" t="s">
        <v>152</v>
      </c>
      <c r="D10379" s="39">
        <v>0</v>
      </c>
      <c r="E10379" s="39">
        <v>-117.63</v>
      </c>
      <c r="F10379" s="39">
        <f>SUM(F10367:F10378)</f>
        <v>-118</v>
      </c>
      <c r="G10379" s="9" t="str">
        <f t="shared" si="326"/>
        <v/>
      </c>
      <c r="H10379" s="52" t="str">
        <f t="shared" si="327"/>
        <v/>
      </c>
    </row>
    <row r="10380" spans="1:8">
      <c r="B10380" s="1"/>
      <c r="C10380" s="1"/>
      <c r="D10380" s="31"/>
      <c r="E10380" s="31"/>
      <c r="F10380" s="31"/>
      <c r="G10380" s="9" t="str">
        <f t="shared" si="326"/>
        <v/>
      </c>
      <c r="H10380" s="52" t="str">
        <f t="shared" si="327"/>
        <v/>
      </c>
    </row>
    <row r="10381" spans="1:8" ht="15.75" thickBot="1">
      <c r="A10381" s="48" t="str">
        <f>('ANNEXURE B &amp; C'!BL$3)</f>
        <v>450201</v>
      </c>
      <c r="B10381" s="4">
        <v>2359997</v>
      </c>
      <c r="C10381" s="4" t="s">
        <v>153</v>
      </c>
      <c r="D10381" s="40">
        <v>0</v>
      </c>
      <c r="E10381" s="40">
        <v>-117.63</v>
      </c>
      <c r="F10381" s="40">
        <f>SUM(F10379+F10364+F10359+F10352+F10346+F10339)</f>
        <v>-118</v>
      </c>
      <c r="G10381" s="9" t="str">
        <f t="shared" si="326"/>
        <v/>
      </c>
      <c r="H10381" s="52" t="str">
        <f t="shared" si="327"/>
        <v/>
      </c>
    </row>
    <row r="10382" spans="1:8" ht="15.75" thickTop="1">
      <c r="B10382" s="1"/>
      <c r="C10382" s="1"/>
      <c r="D10382" s="31"/>
      <c r="E10382" s="31"/>
      <c r="F10382" s="31"/>
      <c r="G10382" s="9" t="str">
        <f t="shared" si="326"/>
        <v/>
      </c>
      <c r="H10382" s="52" t="str">
        <f t="shared" si="327"/>
        <v/>
      </c>
    </row>
    <row r="10383" spans="1:8" ht="15.75" thickBot="1">
      <c r="A10383" s="48" t="str">
        <f>('ANNEXURE B &amp; C'!BL$3)</f>
        <v>450201</v>
      </c>
      <c r="B10383" s="5">
        <v>2379995</v>
      </c>
      <c r="C10383" s="5" t="s">
        <v>154</v>
      </c>
      <c r="D10383" s="41">
        <v>0</v>
      </c>
      <c r="E10383" s="41">
        <v>-117.63</v>
      </c>
      <c r="F10383" s="41">
        <f>SUM(F10381)</f>
        <v>-118</v>
      </c>
      <c r="G10383" s="9" t="str">
        <f t="shared" si="326"/>
        <v/>
      </c>
      <c r="H10383" s="52" t="str">
        <f t="shared" si="327"/>
        <v/>
      </c>
    </row>
    <row r="10384" spans="1:8">
      <c r="B10384" s="1"/>
      <c r="C10384" s="1"/>
      <c r="D10384" s="31"/>
      <c r="E10384" s="31"/>
      <c r="F10384" s="31"/>
      <c r="G10384" s="9" t="str">
        <f t="shared" si="326"/>
        <v/>
      </c>
      <c r="H10384" s="52" t="str">
        <f t="shared" si="327"/>
        <v/>
      </c>
    </row>
    <row r="10385" spans="1:8" ht="15.75" thickBot="1">
      <c r="A10385" s="48" t="str">
        <f>('ANNEXURE B &amp; C'!BL$3)</f>
        <v>450201</v>
      </c>
      <c r="B10385" s="5">
        <v>2459998</v>
      </c>
      <c r="C10385" s="5" t="s">
        <v>155</v>
      </c>
      <c r="D10385" s="41">
        <v>0</v>
      </c>
      <c r="E10385" s="41">
        <v>-117.63</v>
      </c>
      <c r="F10385" s="41">
        <f>SUM(F10383)</f>
        <v>-118</v>
      </c>
      <c r="G10385" s="9" t="str">
        <f t="shared" si="326"/>
        <v/>
      </c>
      <c r="H10385" s="52" t="str">
        <f t="shared" si="327"/>
        <v/>
      </c>
    </row>
    <row r="10386" spans="1:8">
      <c r="B10386" s="1"/>
      <c r="C10386" s="1"/>
      <c r="D10386" s="31"/>
      <c r="E10386" s="31"/>
      <c r="F10386" s="31"/>
      <c r="G10386" s="9" t="str">
        <f t="shared" si="326"/>
        <v/>
      </c>
      <c r="H10386" s="52" t="str">
        <f t="shared" si="327"/>
        <v/>
      </c>
    </row>
    <row r="10387" spans="1:8">
      <c r="A10387" s="48" t="str">
        <f>('ANNEXURE B &amp; C'!BL$3)</f>
        <v>450201</v>
      </c>
      <c r="B10387" s="1">
        <v>3010000</v>
      </c>
      <c r="C10387" s="1" t="s">
        <v>156</v>
      </c>
      <c r="D10387" s="31"/>
      <c r="E10387" s="31"/>
      <c r="F10387" s="31"/>
      <c r="G10387" s="9" t="str">
        <f t="shared" si="326"/>
        <v/>
      </c>
      <c r="H10387" s="52" t="str">
        <f t="shared" si="327"/>
        <v/>
      </c>
    </row>
    <row r="10388" spans="1:8">
      <c r="A10388" s="48" t="str">
        <f>('ANNEXURE B &amp; C'!BL$3)</f>
        <v>450201</v>
      </c>
      <c r="B10388" s="2">
        <v>3010001</v>
      </c>
      <c r="C10388" s="2" t="s">
        <v>112</v>
      </c>
      <c r="D10388" s="38">
        <v>1523120</v>
      </c>
      <c r="E10388" s="38">
        <v>698694.93000000017</v>
      </c>
      <c r="F10388" s="38">
        <f>('ANNEXURE B &amp; C'!BL$188)</f>
        <v>1436005</v>
      </c>
      <c r="G10388" s="9" t="str">
        <f t="shared" si="326"/>
        <v/>
      </c>
      <c r="H10388" s="52">
        <f t="shared" si="327"/>
        <v>-5.7195099532538471E-2</v>
      </c>
    </row>
    <row r="10389" spans="1:8">
      <c r="A10389" s="48" t="str">
        <f>('ANNEXURE B &amp; C'!BL$3)</f>
        <v>450201</v>
      </c>
      <c r="B10389" s="2">
        <v>3010002</v>
      </c>
      <c r="C10389" s="2" t="s">
        <v>155</v>
      </c>
      <c r="D10389" s="38">
        <v>0</v>
      </c>
      <c r="E10389" s="38">
        <v>-117.63</v>
      </c>
      <c r="F10389" s="38">
        <f>('ANNEXURE B &amp; C'!BL$189)</f>
        <v>-118</v>
      </c>
      <c r="G10389" s="9" t="str">
        <f t="shared" si="326"/>
        <v/>
      </c>
      <c r="H10389" s="52" t="str">
        <f t="shared" si="327"/>
        <v/>
      </c>
    </row>
    <row r="10390" spans="1:8">
      <c r="A10390" s="48" t="str">
        <f>('ANNEXURE B &amp; C'!BL$3)</f>
        <v>450201</v>
      </c>
      <c r="B10390" s="2"/>
      <c r="C10390" s="1" t="s">
        <v>338</v>
      </c>
      <c r="D10390" s="39"/>
      <c r="E10390" s="39"/>
      <c r="F10390" s="39">
        <f>('ANNEXURE B &amp; C'!BL$190)</f>
        <v>0</v>
      </c>
      <c r="G10390" s="9" t="str">
        <f t="shared" si="326"/>
        <v/>
      </c>
      <c r="H10390" s="52" t="str">
        <f t="shared" si="327"/>
        <v/>
      </c>
    </row>
    <row r="10391" spans="1:8" ht="15.75" thickBot="1">
      <c r="A10391" s="48" t="str">
        <f>('ANNEXURE B &amp; C'!BL$3)</f>
        <v>450201</v>
      </c>
      <c r="B10391" s="5">
        <v>3019995</v>
      </c>
      <c r="C10391" s="5" t="s">
        <v>339</v>
      </c>
      <c r="D10391" s="37">
        <v>1523120</v>
      </c>
      <c r="E10391" s="37">
        <v>698577.30000000016</v>
      </c>
      <c r="F10391" s="37">
        <f>('ANNEXURE B &amp; C'!BL$191)</f>
        <v>1435887</v>
      </c>
      <c r="G10391" s="9" t="str">
        <f t="shared" si="326"/>
        <v/>
      </c>
      <c r="H10391" s="52">
        <f t="shared" si="327"/>
        <v>-5.7272572088870211E-2</v>
      </c>
    </row>
    <row r="10392" spans="1:8">
      <c r="B10392" s="1"/>
      <c r="C10392" s="1"/>
      <c r="D10392" s="31"/>
      <c r="E10392" s="31"/>
      <c r="F10392" s="31"/>
      <c r="G10392" s="9" t="str">
        <f t="shared" si="326"/>
        <v/>
      </c>
      <c r="H10392" s="52" t="str">
        <f t="shared" si="327"/>
        <v/>
      </c>
    </row>
    <row r="10393" spans="1:8">
      <c r="A10393" s="48" t="str">
        <f>('ANNEXURE B &amp; C'!BL$3)</f>
        <v>450201</v>
      </c>
      <c r="B10393" s="1">
        <v>4030000</v>
      </c>
      <c r="C10393" s="1" t="s">
        <v>157</v>
      </c>
      <c r="D10393" s="31"/>
      <c r="E10393" s="31"/>
      <c r="F10393" s="31"/>
      <c r="G10393" s="9" t="str">
        <f t="shared" si="326"/>
        <v/>
      </c>
      <c r="H10393" s="52" t="str">
        <f t="shared" si="327"/>
        <v/>
      </c>
    </row>
    <row r="10394" spans="1:8">
      <c r="A10394" s="48" t="str">
        <f>('ANNEXURE B &amp; C'!BL$3)</f>
        <v>450201</v>
      </c>
      <c r="B10394" s="2">
        <v>4030001</v>
      </c>
      <c r="C10394" s="2" t="s">
        <v>158</v>
      </c>
      <c r="D10394" s="20">
        <v>0</v>
      </c>
      <c r="E10394" s="20">
        <v>0</v>
      </c>
      <c r="F10394" s="38">
        <f>('ANNEXURE B &amp; C'!BL$194)</f>
        <v>0</v>
      </c>
      <c r="G10394" s="9" t="str">
        <f t="shared" si="326"/>
        <v/>
      </c>
      <c r="H10394" s="52" t="str">
        <f t="shared" si="327"/>
        <v/>
      </c>
    </row>
    <row r="10395" spans="1:8">
      <c r="A10395" s="48" t="str">
        <f>('ANNEXURE B &amp; C'!BL$3)</f>
        <v>450201</v>
      </c>
      <c r="B10395" s="2">
        <v>4030002</v>
      </c>
      <c r="C10395" s="2" t="s">
        <v>159</v>
      </c>
      <c r="D10395" s="20">
        <v>0</v>
      </c>
      <c r="E10395" s="20">
        <v>0</v>
      </c>
      <c r="F10395" s="38">
        <f>('ANNEXURE B &amp; C'!BL$195)</f>
        <v>0</v>
      </c>
      <c r="G10395" s="9" t="str">
        <f t="shared" si="326"/>
        <v/>
      </c>
      <c r="H10395" s="52" t="str">
        <f t="shared" si="327"/>
        <v/>
      </c>
    </row>
    <row r="10396" spans="1:8">
      <c r="A10396" s="48" t="str">
        <f>('ANNEXURE B &amp; C'!BL$3)</f>
        <v>450201</v>
      </c>
      <c r="B10396" s="2">
        <v>4030003</v>
      </c>
      <c r="C10396" s="2" t="s">
        <v>160</v>
      </c>
      <c r="D10396" s="20">
        <v>0</v>
      </c>
      <c r="E10396" s="20">
        <v>0</v>
      </c>
      <c r="F10396" s="38">
        <f>('ANNEXURE B &amp; C'!BL$196)</f>
        <v>0</v>
      </c>
      <c r="G10396" s="9" t="str">
        <f t="shared" si="326"/>
        <v/>
      </c>
      <c r="H10396" s="52" t="str">
        <f t="shared" si="327"/>
        <v/>
      </c>
    </row>
    <row r="10397" spans="1:8">
      <c r="A10397" s="48" t="str">
        <f>('ANNEXURE B &amp; C'!BL$3)</f>
        <v>450201</v>
      </c>
      <c r="B10397" s="2">
        <v>4030004</v>
      </c>
      <c r="C10397" s="2" t="s">
        <v>161</v>
      </c>
      <c r="D10397" s="20">
        <v>0</v>
      </c>
      <c r="E10397" s="20">
        <v>0</v>
      </c>
      <c r="F10397" s="38">
        <f>('ANNEXURE B &amp; C'!BL$197)</f>
        <v>0</v>
      </c>
      <c r="G10397" s="9" t="str">
        <f t="shared" si="326"/>
        <v/>
      </c>
      <c r="H10397" s="52" t="str">
        <f t="shared" si="327"/>
        <v/>
      </c>
    </row>
    <row r="10398" spans="1:8">
      <c r="A10398" s="48" t="str">
        <f>('ANNEXURE B &amp; C'!BL$3)</f>
        <v>450201</v>
      </c>
      <c r="B10398" s="2">
        <v>4030005</v>
      </c>
      <c r="C10398" s="2" t="s">
        <v>162</v>
      </c>
      <c r="D10398" s="20">
        <v>0</v>
      </c>
      <c r="E10398" s="20">
        <v>0</v>
      </c>
      <c r="F10398" s="38">
        <f>('ANNEXURE B &amp; C'!BL$198)</f>
        <v>0</v>
      </c>
      <c r="G10398" s="9" t="str">
        <f t="shared" si="326"/>
        <v/>
      </c>
      <c r="H10398" s="52" t="str">
        <f t="shared" si="327"/>
        <v/>
      </c>
    </row>
    <row r="10399" spans="1:8" ht="15.75" thickBot="1">
      <c r="A10399" s="48" t="str">
        <f>('ANNEXURE B &amp; C'!BL$3)</f>
        <v>450201</v>
      </c>
      <c r="B10399" s="3">
        <v>4039995</v>
      </c>
      <c r="C10399" s="3" t="s">
        <v>163</v>
      </c>
      <c r="D10399" s="42">
        <v>0</v>
      </c>
      <c r="E10399" s="36">
        <v>0</v>
      </c>
      <c r="F10399" s="43">
        <f>SUM(F10394:F10398)</f>
        <v>0</v>
      </c>
      <c r="G10399" s="9" t="str">
        <f t="shared" si="326"/>
        <v/>
      </c>
      <c r="H10399" s="52" t="str">
        <f t="shared" si="327"/>
        <v/>
      </c>
    </row>
    <row r="10400" spans="1:8" ht="15.75" thickTop="1">
      <c r="B10400" s="2"/>
      <c r="C10400" s="2"/>
      <c r="D10400" s="32"/>
      <c r="E10400" s="32"/>
      <c r="G10400" s="9" t="str">
        <f t="shared" si="326"/>
        <v/>
      </c>
      <c r="H10400" s="52" t="str">
        <f t="shared" si="327"/>
        <v/>
      </c>
    </row>
    <row r="10401" spans="1:8">
      <c r="A10401" s="48" t="str">
        <f>('ANNEXURE B &amp; C'!BL$3)</f>
        <v>450201</v>
      </c>
      <c r="B10401" s="1">
        <v>4030000</v>
      </c>
      <c r="C10401" s="1" t="s">
        <v>164</v>
      </c>
      <c r="D10401" s="31"/>
      <c r="E10401" s="31"/>
      <c r="F10401" s="31"/>
      <c r="G10401" s="9" t="str">
        <f t="shared" si="326"/>
        <v/>
      </c>
      <c r="H10401" s="52" t="str">
        <f t="shared" si="327"/>
        <v/>
      </c>
    </row>
    <row r="10402" spans="1:8">
      <c r="A10402" s="48" t="str">
        <f>('ANNEXURE B &amp; C'!BL$3)</f>
        <v>450201</v>
      </c>
      <c r="B10402" s="2">
        <v>4031001</v>
      </c>
      <c r="C10402" s="2" t="s">
        <v>158</v>
      </c>
      <c r="D10402" s="20">
        <v>0</v>
      </c>
      <c r="E10402" s="20">
        <v>0</v>
      </c>
      <c r="F10402" s="38">
        <f>('ANNEXURE B &amp; C'!BL$202)</f>
        <v>0</v>
      </c>
      <c r="G10402" s="9" t="str">
        <f t="shared" si="326"/>
        <v/>
      </c>
      <c r="H10402" s="52" t="str">
        <f t="shared" si="327"/>
        <v/>
      </c>
    </row>
    <row r="10403" spans="1:8">
      <c r="A10403" s="48" t="str">
        <f>('ANNEXURE B &amp; C'!BL$3)</f>
        <v>450201</v>
      </c>
      <c r="B10403" s="2">
        <v>4031002</v>
      </c>
      <c r="C10403" s="2" t="s">
        <v>159</v>
      </c>
      <c r="D10403" s="20">
        <v>0</v>
      </c>
      <c r="E10403" s="20">
        <v>0</v>
      </c>
      <c r="F10403" s="38">
        <f>('ANNEXURE B &amp; C'!BL$203)</f>
        <v>0</v>
      </c>
      <c r="G10403" s="9" t="str">
        <f t="shared" si="326"/>
        <v/>
      </c>
      <c r="H10403" s="52" t="str">
        <f t="shared" si="327"/>
        <v/>
      </c>
    </row>
    <row r="10404" spans="1:8">
      <c r="A10404" s="48" t="str">
        <f>('ANNEXURE B &amp; C'!BL$3)</f>
        <v>450201</v>
      </c>
      <c r="B10404" s="2">
        <v>4031003</v>
      </c>
      <c r="C10404" s="2" t="s">
        <v>160</v>
      </c>
      <c r="D10404" s="20">
        <v>0</v>
      </c>
      <c r="E10404" s="20">
        <v>0</v>
      </c>
      <c r="F10404" s="38">
        <f>('ANNEXURE B &amp; C'!BL$204)</f>
        <v>0</v>
      </c>
      <c r="G10404" s="9" t="str">
        <f t="shared" si="326"/>
        <v/>
      </c>
      <c r="H10404" s="52" t="str">
        <f t="shared" si="327"/>
        <v/>
      </c>
    </row>
    <row r="10405" spans="1:8">
      <c r="A10405" s="48" t="str">
        <f>('ANNEXURE B &amp; C'!BL$3)</f>
        <v>450201</v>
      </c>
      <c r="B10405" s="2">
        <v>4031004</v>
      </c>
      <c r="C10405" s="2" t="s">
        <v>161</v>
      </c>
      <c r="D10405" s="20">
        <v>0</v>
      </c>
      <c r="E10405" s="20">
        <v>0</v>
      </c>
      <c r="F10405" s="38">
        <f>('ANNEXURE B &amp; C'!BL$205)</f>
        <v>0</v>
      </c>
      <c r="G10405" s="9" t="str">
        <f t="shared" si="326"/>
        <v/>
      </c>
      <c r="H10405" s="52" t="str">
        <f t="shared" si="327"/>
        <v/>
      </c>
    </row>
    <row r="10406" spans="1:8">
      <c r="A10406" s="48" t="str">
        <f>('ANNEXURE B &amp; C'!BL$3)</f>
        <v>450201</v>
      </c>
      <c r="B10406" s="2">
        <v>4031005</v>
      </c>
      <c r="C10406" s="2" t="s">
        <v>162</v>
      </c>
      <c r="D10406" s="20">
        <v>0</v>
      </c>
      <c r="E10406" s="20">
        <v>0</v>
      </c>
      <c r="F10406" s="38">
        <f>('ANNEXURE B &amp; C'!BL$206)</f>
        <v>0</v>
      </c>
      <c r="G10406" s="9" t="str">
        <f t="shared" si="326"/>
        <v/>
      </c>
      <c r="H10406" s="52" t="str">
        <f t="shared" si="327"/>
        <v/>
      </c>
    </row>
    <row r="10407" spans="1:8">
      <c r="A10407" s="48" t="str">
        <f>('ANNEXURE B &amp; C'!BL$3)</f>
        <v>450201</v>
      </c>
      <c r="B10407" s="3">
        <v>4039995</v>
      </c>
      <c r="C10407" s="3" t="s">
        <v>165</v>
      </c>
      <c r="D10407" s="39">
        <v>0</v>
      </c>
      <c r="E10407" s="39">
        <v>0</v>
      </c>
      <c r="F10407" s="39">
        <f>SUM(F10402:F10406)</f>
        <v>0</v>
      </c>
      <c r="G10407" s="9" t="str">
        <f t="shared" si="326"/>
        <v/>
      </c>
      <c r="H10407" s="52" t="str">
        <f t="shared" si="327"/>
        <v/>
      </c>
    </row>
    <row r="10408" spans="1:8">
      <c r="B10408" s="2"/>
      <c r="C10408" s="2"/>
      <c r="D10408" s="32"/>
      <c r="E10408" s="32"/>
      <c r="G10408" s="9" t="str">
        <f t="shared" si="326"/>
        <v/>
      </c>
      <c r="H10408" s="52" t="str">
        <f t="shared" si="327"/>
        <v/>
      </c>
    </row>
    <row r="10409" spans="1:8" ht="15.75" thickBot="1">
      <c r="A10409" s="48" t="str">
        <f>('ANNEXURE B &amp; C'!BL$3)</f>
        <v>450201</v>
      </c>
      <c r="B10409" s="5">
        <v>4039995</v>
      </c>
      <c r="C10409" s="5" t="s">
        <v>166</v>
      </c>
      <c r="D10409" s="41">
        <v>0</v>
      </c>
      <c r="E10409" s="41">
        <v>0</v>
      </c>
      <c r="F10409" s="41">
        <f>SUM(F10407+F10399)</f>
        <v>0</v>
      </c>
      <c r="G10409" s="9" t="str">
        <f t="shared" si="326"/>
        <v/>
      </c>
      <c r="H10409" s="52" t="str">
        <f t="shared" si="327"/>
        <v/>
      </c>
    </row>
    <row r="10410" spans="1:8">
      <c r="G10410" s="9" t="str">
        <f t="shared" si="326"/>
        <v/>
      </c>
      <c r="H10410" s="52" t="str">
        <f t="shared" si="327"/>
        <v/>
      </c>
    </row>
    <row r="10411" spans="1:8">
      <c r="A10411" s="48" t="str">
        <f>('ANNEXURE B &amp; C'!BM$3)</f>
        <v>450301</v>
      </c>
      <c r="B10411" s="1">
        <v>1000000</v>
      </c>
      <c r="C10411" s="1" t="s">
        <v>0</v>
      </c>
      <c r="D10411" s="31"/>
      <c r="E10411" s="31"/>
      <c r="G10411" s="9" t="str">
        <f t="shared" si="326"/>
        <v/>
      </c>
      <c r="H10411" s="52" t="str">
        <f t="shared" si="327"/>
        <v/>
      </c>
    </row>
    <row r="10412" spans="1:8">
      <c r="B10412" s="1"/>
      <c r="C10412" s="1"/>
      <c r="D10412" s="31"/>
      <c r="E10412" s="31"/>
      <c r="G10412" s="9" t="str">
        <f t="shared" si="326"/>
        <v/>
      </c>
      <c r="H10412" s="52" t="str">
        <f t="shared" si="327"/>
        <v/>
      </c>
    </row>
    <row r="10413" spans="1:8">
      <c r="A10413" s="48" t="str">
        <f>('ANNEXURE B &amp; C'!BM$3)</f>
        <v>450301</v>
      </c>
      <c r="B10413" s="1">
        <v>1020000</v>
      </c>
      <c r="C10413" s="1" t="s">
        <v>2</v>
      </c>
      <c r="D10413" s="31"/>
      <c r="E10413" s="31"/>
      <c r="F10413" s="31"/>
      <c r="G10413" s="9" t="str">
        <f t="shared" si="326"/>
        <v/>
      </c>
      <c r="H10413" s="52" t="str">
        <f t="shared" si="327"/>
        <v/>
      </c>
    </row>
    <row r="10414" spans="1:8">
      <c r="A10414" s="48" t="str">
        <f>('ANNEXURE B &amp; C'!BM$3)</f>
        <v>450301</v>
      </c>
      <c r="B10414" s="2">
        <v>1020001</v>
      </c>
      <c r="C10414" s="2" t="s">
        <v>3</v>
      </c>
      <c r="D10414" s="20">
        <v>0</v>
      </c>
      <c r="E10414" s="20">
        <v>0</v>
      </c>
      <c r="F10414" s="38">
        <f>('ANNEXURE B &amp; C'!BM$10)</f>
        <v>0</v>
      </c>
      <c r="G10414" s="9" t="str">
        <f t="shared" si="326"/>
        <v/>
      </c>
      <c r="H10414" s="52" t="str">
        <f t="shared" si="327"/>
        <v/>
      </c>
    </row>
    <row r="10415" spans="1:8">
      <c r="A10415" s="48" t="str">
        <f>('ANNEXURE B &amp; C'!BM$3)</f>
        <v>450301</v>
      </c>
      <c r="B10415" s="2">
        <v>1020002</v>
      </c>
      <c r="C10415" s="2" t="s">
        <v>4</v>
      </c>
      <c r="D10415" s="20">
        <v>308688</v>
      </c>
      <c r="E10415" s="20">
        <v>155555</v>
      </c>
      <c r="F10415" s="38">
        <f>('ANNEXURE B &amp; C'!BM$11)</f>
        <v>310583</v>
      </c>
      <c r="G10415" s="9" t="str">
        <f t="shared" si="326"/>
        <v/>
      </c>
      <c r="H10415" s="52">
        <f t="shared" si="327"/>
        <v>6.1388845695329909E-3</v>
      </c>
    </row>
    <row r="10416" spans="1:8">
      <c r="A10416" s="48" t="str">
        <f>('ANNEXURE B &amp; C'!BM$3)</f>
        <v>450301</v>
      </c>
      <c r="B10416" s="2">
        <v>1020004</v>
      </c>
      <c r="C10416" s="2" t="s">
        <v>5</v>
      </c>
      <c r="D10416" s="20">
        <v>8232</v>
      </c>
      <c r="E10416" s="20">
        <v>3012</v>
      </c>
      <c r="F10416" s="38">
        <f>('ANNEXURE B &amp; C'!BM$12)</f>
        <v>6024</v>
      </c>
      <c r="G10416" s="9" t="str">
        <f t="shared" si="326"/>
        <v/>
      </c>
      <c r="H10416" s="52">
        <f t="shared" si="327"/>
        <v>-0.26822157434402333</v>
      </c>
    </row>
    <row r="10417" spans="1:8">
      <c r="A10417" s="48" t="str">
        <f>('ANNEXURE B &amp; C'!BM$3)</f>
        <v>450301</v>
      </c>
      <c r="B10417" s="2">
        <v>1020005</v>
      </c>
      <c r="C10417" s="2" t="s">
        <v>6</v>
      </c>
      <c r="D10417" s="20">
        <v>45</v>
      </c>
      <c r="E10417" s="20">
        <v>24.6</v>
      </c>
      <c r="F10417" s="38">
        <f>('ANNEXURE B &amp; C'!BM$13)</f>
        <v>50</v>
      </c>
      <c r="G10417" s="9" t="str">
        <f t="shared" si="326"/>
        <v/>
      </c>
      <c r="H10417" s="52">
        <f t="shared" si="327"/>
        <v>0.1111111111111111</v>
      </c>
    </row>
    <row r="10418" spans="1:8">
      <c r="A10418" s="48" t="str">
        <f>('ANNEXURE B &amp; C'!BM$3)</f>
        <v>450301</v>
      </c>
      <c r="B10418" s="2">
        <v>1020006</v>
      </c>
      <c r="C10418" s="2" t="s">
        <v>7</v>
      </c>
      <c r="D10418" s="20">
        <v>25724</v>
      </c>
      <c r="E10418" s="20">
        <v>0</v>
      </c>
      <c r="F10418" s="38">
        <f>('ANNEXURE B &amp; C'!BM$14)</f>
        <v>25838</v>
      </c>
      <c r="G10418" s="9" t="str">
        <f t="shared" si="326"/>
        <v/>
      </c>
      <c r="H10418" s="52">
        <f t="shared" si="327"/>
        <v>4.431659150987405E-3</v>
      </c>
    </row>
    <row r="10419" spans="1:8">
      <c r="A10419" s="48" t="str">
        <f>('ANNEXURE B &amp; C'!BM$3)</f>
        <v>450301</v>
      </c>
      <c r="B10419" s="2">
        <v>1020007</v>
      </c>
      <c r="C10419" s="2" t="s">
        <v>8</v>
      </c>
      <c r="D10419" s="20">
        <v>0</v>
      </c>
      <c r="E10419" s="20">
        <v>0</v>
      </c>
      <c r="F10419" s="38">
        <f>('ANNEXURE B &amp; C'!BM$15)</f>
        <v>0</v>
      </c>
      <c r="G10419" s="9" t="str">
        <f t="shared" si="326"/>
        <v/>
      </c>
      <c r="H10419" s="52" t="str">
        <f t="shared" si="327"/>
        <v/>
      </c>
    </row>
    <row r="10420" spans="1:8">
      <c r="A10420" s="48" t="str">
        <f>('ANNEXURE B &amp; C'!BM$3)</f>
        <v>450301</v>
      </c>
      <c r="B10420" s="2">
        <v>1020009</v>
      </c>
      <c r="C10420" s="2" t="s">
        <v>9</v>
      </c>
      <c r="D10420" s="20">
        <v>0</v>
      </c>
      <c r="E10420" s="20">
        <v>0</v>
      </c>
      <c r="F10420" s="38">
        <f>('ANNEXURE B &amp; C'!BM$16)</f>
        <v>0</v>
      </c>
      <c r="G10420" s="9" t="str">
        <f t="shared" si="326"/>
        <v/>
      </c>
      <c r="H10420" s="52" t="str">
        <f t="shared" si="327"/>
        <v/>
      </c>
    </row>
    <row r="10421" spans="1:8">
      <c r="A10421" s="48" t="str">
        <f>('ANNEXURE B &amp; C'!BM$3)</f>
        <v>450301</v>
      </c>
      <c r="B10421" s="2">
        <v>1020010</v>
      </c>
      <c r="C10421" s="2" t="s">
        <v>10</v>
      </c>
      <c r="D10421" s="20">
        <v>0</v>
      </c>
      <c r="E10421" s="20">
        <v>0</v>
      </c>
      <c r="F10421" s="38">
        <f>('ANNEXURE B &amp; C'!BM$17)</f>
        <v>0</v>
      </c>
      <c r="G10421" s="9" t="str">
        <f t="shared" si="326"/>
        <v/>
      </c>
      <c r="H10421" s="52" t="str">
        <f t="shared" si="327"/>
        <v/>
      </c>
    </row>
    <row r="10422" spans="1:8">
      <c r="A10422" s="48" t="str">
        <f>('ANNEXURE B &amp; C'!BM$3)</f>
        <v>450301</v>
      </c>
      <c r="B10422" s="2">
        <v>1020011</v>
      </c>
      <c r="C10422" s="2" t="s">
        <v>11</v>
      </c>
      <c r="D10422" s="20">
        <v>0</v>
      </c>
      <c r="E10422" s="20">
        <v>0</v>
      </c>
      <c r="F10422" s="38">
        <f>('ANNEXURE B &amp; C'!BM$18)</f>
        <v>0</v>
      </c>
      <c r="G10422" s="9" t="str">
        <f t="shared" si="326"/>
        <v/>
      </c>
      <c r="H10422" s="52" t="str">
        <f t="shared" si="327"/>
        <v/>
      </c>
    </row>
    <row r="10423" spans="1:8">
      <c r="A10423" s="48" t="str">
        <f>('ANNEXURE B &amp; C'!BM$3)</f>
        <v>450301</v>
      </c>
      <c r="B10423" s="2">
        <v>1020012</v>
      </c>
      <c r="C10423" s="2" t="s">
        <v>12</v>
      </c>
      <c r="D10423" s="20">
        <v>152544</v>
      </c>
      <c r="E10423" s="20">
        <v>76676</v>
      </c>
      <c r="F10423" s="38">
        <f>('ANNEXURE B &amp; C'!BM$19)</f>
        <v>153554</v>
      </c>
      <c r="G10423" s="9" t="str">
        <f t="shared" si="326"/>
        <v/>
      </c>
      <c r="H10423" s="52">
        <f t="shared" si="327"/>
        <v>6.6210404866792532E-3</v>
      </c>
    </row>
    <row r="10424" spans="1:8">
      <c r="A10424" s="48" t="str">
        <f>('ANNEXURE B &amp; C'!BM$3)</f>
        <v>450301</v>
      </c>
      <c r="B10424" s="2">
        <v>1020013</v>
      </c>
      <c r="C10424" s="2" t="s">
        <v>13</v>
      </c>
      <c r="D10424" s="20">
        <v>1497</v>
      </c>
      <c r="E10424" s="20">
        <v>748.68</v>
      </c>
      <c r="F10424" s="38">
        <f>('ANNEXURE B &amp; C'!BM$20)</f>
        <v>1498</v>
      </c>
      <c r="G10424" s="9" t="str">
        <f t="shared" si="326"/>
        <v/>
      </c>
      <c r="H10424" s="52">
        <f t="shared" si="327"/>
        <v>6.680026720106881E-4</v>
      </c>
    </row>
    <row r="10425" spans="1:8">
      <c r="A10425" s="48" t="str">
        <f>('ANNEXURE B &amp; C'!BM$3)</f>
        <v>450301</v>
      </c>
      <c r="B10425" s="2">
        <v>1020014</v>
      </c>
      <c r="C10425" s="2" t="s">
        <v>14</v>
      </c>
      <c r="D10425" s="20">
        <v>0</v>
      </c>
      <c r="E10425" s="20">
        <v>0</v>
      </c>
      <c r="F10425" s="38">
        <f>('ANNEXURE B &amp; C'!BM$21)</f>
        <v>0</v>
      </c>
      <c r="G10425" s="9" t="str">
        <f t="shared" si="326"/>
        <v/>
      </c>
      <c r="H10425" s="52" t="str">
        <f t="shared" si="327"/>
        <v/>
      </c>
    </row>
    <row r="10426" spans="1:8" ht="15.75" thickBot="1">
      <c r="A10426" s="48" t="str">
        <f>('ANNEXURE B &amp; C'!BM$3)</f>
        <v>450301</v>
      </c>
      <c r="B10426" s="3">
        <v>1029990</v>
      </c>
      <c r="C10426" s="3" t="s">
        <v>15</v>
      </c>
      <c r="D10426" s="41">
        <v>496730</v>
      </c>
      <c r="E10426" s="41">
        <v>236016.28</v>
      </c>
      <c r="F10426" s="41">
        <f>SUM(F10414:F10425)</f>
        <v>497547</v>
      </c>
      <c r="G10426" s="9" t="str">
        <f t="shared" si="326"/>
        <v/>
      </c>
      <c r="H10426" s="52">
        <f t="shared" si="327"/>
        <v>1.6447567088760493E-3</v>
      </c>
    </row>
    <row r="10427" spans="1:8">
      <c r="B10427" s="1"/>
      <c r="C10427" s="1"/>
      <c r="D10427" s="31"/>
      <c r="E10427" s="31"/>
      <c r="F10427" s="31"/>
      <c r="G10427" s="9" t="str">
        <f t="shared" si="326"/>
        <v/>
      </c>
      <c r="H10427" s="52" t="str">
        <f t="shared" si="327"/>
        <v/>
      </c>
    </row>
    <row r="10428" spans="1:8">
      <c r="A10428" s="48" t="str">
        <f>('ANNEXURE B &amp; C'!BM$3)</f>
        <v>450301</v>
      </c>
      <c r="B10428" s="1">
        <v>1030000</v>
      </c>
      <c r="C10428" s="1" t="s">
        <v>16</v>
      </c>
      <c r="D10428" s="31"/>
      <c r="E10428" s="31"/>
      <c r="F10428" s="31"/>
      <c r="G10428" s="9" t="str">
        <f t="shared" si="326"/>
        <v/>
      </c>
      <c r="H10428" s="52" t="str">
        <f t="shared" si="327"/>
        <v/>
      </c>
    </row>
    <row r="10429" spans="1:8">
      <c r="A10429" s="48" t="str">
        <f>('ANNEXURE B &amp; C'!BM$3)</f>
        <v>450301</v>
      </c>
      <c r="B10429" s="2">
        <v>1030001</v>
      </c>
      <c r="C10429" s="2" t="s">
        <v>17</v>
      </c>
      <c r="D10429" s="20">
        <v>6174</v>
      </c>
      <c r="E10429" s="20">
        <v>3100.56</v>
      </c>
      <c r="F10429" s="38">
        <f>('ANNEXURE B &amp; C'!BM$25)</f>
        <v>6202</v>
      </c>
      <c r="G10429" s="9" t="str">
        <f t="shared" si="326"/>
        <v/>
      </c>
      <c r="H10429" s="52">
        <f t="shared" si="327"/>
        <v>4.5351473922902496E-3</v>
      </c>
    </row>
    <row r="10430" spans="1:8">
      <c r="A10430" s="48" t="str">
        <f>('ANNEXURE B &amp; C'!BM$3)</f>
        <v>450301</v>
      </c>
      <c r="B10430" s="2">
        <v>1030002</v>
      </c>
      <c r="C10430" s="2" t="s">
        <v>18</v>
      </c>
      <c r="D10430" s="20">
        <v>0</v>
      </c>
      <c r="E10430" s="20">
        <v>0</v>
      </c>
      <c r="F10430" s="38">
        <f>('ANNEXURE B &amp; C'!BM$26)</f>
        <v>0</v>
      </c>
      <c r="G10430" s="9" t="str">
        <f t="shared" si="326"/>
        <v/>
      </c>
      <c r="H10430" s="52" t="str">
        <f t="shared" si="327"/>
        <v/>
      </c>
    </row>
    <row r="10431" spans="1:8">
      <c r="A10431" s="48" t="str">
        <f>('ANNEXURE B &amp; C'!BM$3)</f>
        <v>450301</v>
      </c>
      <c r="B10431" s="2">
        <v>1030003</v>
      </c>
      <c r="C10431" s="2" t="s">
        <v>19</v>
      </c>
      <c r="D10431" s="20">
        <v>67911</v>
      </c>
      <c r="E10431" s="20">
        <v>34106.160000000003</v>
      </c>
      <c r="F10431" s="38">
        <f>('ANNEXURE B &amp; C'!BM$27)</f>
        <v>68214</v>
      </c>
      <c r="G10431" s="9" t="str">
        <f t="shared" ref="G10431:G10494" si="328">IF(E10431&lt;0.01,"",IF(E10431&gt;F10431,"BUDGET ERROR - INSUFICIENT",""))</f>
        <v/>
      </c>
      <c r="H10431" s="52">
        <f t="shared" ref="H10431:H10494" si="329">IF(F10431&lt;0.1,"",IF(D10431=0,"NO ORIGINAL BUDGET",(F10431-D10431)/D10431))</f>
        <v>4.4617219596236254E-3</v>
      </c>
    </row>
    <row r="10432" spans="1:8">
      <c r="A10432" s="48" t="str">
        <f>('ANNEXURE B &amp; C'!BM$3)</f>
        <v>450301</v>
      </c>
      <c r="B10432" s="2">
        <v>1030004</v>
      </c>
      <c r="C10432" s="2" t="s">
        <v>20</v>
      </c>
      <c r="D10432" s="20">
        <v>0</v>
      </c>
      <c r="E10432" s="20">
        <v>0</v>
      </c>
      <c r="F10432" s="38">
        <f>('ANNEXURE B &amp; C'!BM$28)</f>
        <v>0</v>
      </c>
      <c r="G10432" s="9" t="str">
        <f t="shared" si="328"/>
        <v/>
      </c>
      <c r="H10432" s="52" t="str">
        <f t="shared" si="329"/>
        <v/>
      </c>
    </row>
    <row r="10433" spans="1:8">
      <c r="A10433" s="48" t="str">
        <f>('ANNEXURE B &amp; C'!BM$3)</f>
        <v>450301</v>
      </c>
      <c r="B10433" s="3">
        <v>1039990</v>
      </c>
      <c r="C10433" s="3" t="s">
        <v>21</v>
      </c>
      <c r="D10433" s="39">
        <v>74085</v>
      </c>
      <c r="E10433" s="39">
        <v>37206.720000000001</v>
      </c>
      <c r="F10433" s="39">
        <f>SUM(F10429:F10432)</f>
        <v>74416</v>
      </c>
      <c r="G10433" s="9" t="str">
        <f t="shared" si="328"/>
        <v/>
      </c>
      <c r="H10433" s="52">
        <f t="shared" si="329"/>
        <v>4.467840993453466E-3</v>
      </c>
    </row>
    <row r="10434" spans="1:8">
      <c r="B10434" s="1"/>
      <c r="C10434" s="1"/>
      <c r="D10434" s="31"/>
      <c r="E10434" s="31"/>
      <c r="F10434" s="31"/>
      <c r="G10434" s="9" t="str">
        <f t="shared" si="328"/>
        <v/>
      </c>
      <c r="H10434" s="52" t="str">
        <f t="shared" si="329"/>
        <v/>
      </c>
    </row>
    <row r="10435" spans="1:8">
      <c r="A10435" s="48" t="str">
        <f>('ANNEXURE B &amp; C'!BM$3)</f>
        <v>450301</v>
      </c>
      <c r="B10435" s="1">
        <v>1040000</v>
      </c>
      <c r="C10435" s="1" t="s">
        <v>22</v>
      </c>
      <c r="D10435" s="31"/>
      <c r="E10435" s="31"/>
      <c r="F10435" s="31"/>
      <c r="G10435" s="9" t="str">
        <f t="shared" si="328"/>
        <v/>
      </c>
      <c r="H10435" s="52" t="str">
        <f t="shared" si="329"/>
        <v/>
      </c>
    </row>
    <row r="10436" spans="1:8">
      <c r="A10436" s="48" t="str">
        <f>('ANNEXURE B &amp; C'!BM$3)</f>
        <v>450301</v>
      </c>
      <c r="B10436" s="2">
        <v>1040001</v>
      </c>
      <c r="C10436" s="2" t="s">
        <v>23</v>
      </c>
      <c r="D10436" s="20">
        <v>0</v>
      </c>
      <c r="E10436" s="20">
        <v>0</v>
      </c>
      <c r="F10436" s="38">
        <f>('ANNEXURE B &amp; C'!BM$32)</f>
        <v>0</v>
      </c>
      <c r="G10436" s="9" t="str">
        <f t="shared" si="328"/>
        <v/>
      </c>
      <c r="H10436" s="52" t="str">
        <f t="shared" si="329"/>
        <v/>
      </c>
    </row>
    <row r="10437" spans="1:8">
      <c r="A10437" s="48" t="str">
        <f>('ANNEXURE B &amp; C'!BM$3)</f>
        <v>450301</v>
      </c>
      <c r="B10437" s="2">
        <v>1040002</v>
      </c>
      <c r="C10437" s="2" t="s">
        <v>24</v>
      </c>
      <c r="D10437" s="20">
        <v>0</v>
      </c>
      <c r="E10437" s="20">
        <v>0</v>
      </c>
      <c r="F10437" s="38">
        <f>('ANNEXURE B &amp; C'!BM$33)</f>
        <v>0</v>
      </c>
      <c r="G10437" s="9" t="str">
        <f t="shared" si="328"/>
        <v/>
      </c>
      <c r="H10437" s="52" t="str">
        <f t="shared" si="329"/>
        <v/>
      </c>
    </row>
    <row r="10438" spans="1:8">
      <c r="A10438" s="48" t="str">
        <f>('ANNEXURE B &amp; C'!BM$3)</f>
        <v>450301</v>
      </c>
      <c r="B10438" s="2">
        <v>1040003</v>
      </c>
      <c r="C10438" s="2" t="s">
        <v>25</v>
      </c>
      <c r="D10438" s="20">
        <v>0</v>
      </c>
      <c r="E10438" s="20">
        <v>0</v>
      </c>
      <c r="F10438" s="38">
        <f>('ANNEXURE B &amp; C'!BM$34)</f>
        <v>0</v>
      </c>
      <c r="G10438" s="9" t="str">
        <f t="shared" si="328"/>
        <v/>
      </c>
      <c r="H10438" s="52" t="str">
        <f t="shared" si="329"/>
        <v/>
      </c>
    </row>
    <row r="10439" spans="1:8">
      <c r="A10439" s="48" t="str">
        <f>('ANNEXURE B &amp; C'!BM$3)</f>
        <v>450301</v>
      </c>
      <c r="B10439" s="2">
        <v>1040004</v>
      </c>
      <c r="C10439" s="2" t="s">
        <v>26</v>
      </c>
      <c r="D10439" s="20">
        <v>0</v>
      </c>
      <c r="E10439" s="20">
        <v>0</v>
      </c>
      <c r="F10439" s="38">
        <f>('ANNEXURE B &amp; C'!BM$35)</f>
        <v>0</v>
      </c>
      <c r="G10439" s="9" t="str">
        <f t="shared" si="328"/>
        <v/>
      </c>
      <c r="H10439" s="52" t="str">
        <f t="shared" si="329"/>
        <v/>
      </c>
    </row>
    <row r="10440" spans="1:8">
      <c r="A10440" s="48" t="str">
        <f>('ANNEXURE B &amp; C'!BM$3)</f>
        <v>450301</v>
      </c>
      <c r="B10440" s="2">
        <v>1040005</v>
      </c>
      <c r="C10440" s="2" t="s">
        <v>27</v>
      </c>
      <c r="D10440" s="20">
        <v>0</v>
      </c>
      <c r="E10440" s="20">
        <v>0</v>
      </c>
      <c r="F10440" s="38">
        <f>('ANNEXURE B &amp; C'!BM$36)</f>
        <v>0</v>
      </c>
      <c r="G10440" s="9" t="str">
        <f t="shared" si="328"/>
        <v/>
      </c>
      <c r="H10440" s="52" t="str">
        <f t="shared" si="329"/>
        <v/>
      </c>
    </row>
    <row r="10441" spans="1:8">
      <c r="A10441" s="48" t="str">
        <f>('ANNEXURE B &amp; C'!BM$3)</f>
        <v>450301</v>
      </c>
      <c r="B10441" s="2">
        <v>1040006</v>
      </c>
      <c r="C10441" s="2" t="s">
        <v>28</v>
      </c>
      <c r="D10441" s="20">
        <v>0</v>
      </c>
      <c r="E10441" s="20">
        <v>0</v>
      </c>
      <c r="F10441" s="38">
        <f>('ANNEXURE B &amp; C'!BM$37)</f>
        <v>0</v>
      </c>
      <c r="G10441" s="9" t="str">
        <f t="shared" si="328"/>
        <v/>
      </c>
      <c r="H10441" s="52" t="str">
        <f t="shared" si="329"/>
        <v/>
      </c>
    </row>
    <row r="10442" spans="1:8">
      <c r="A10442" s="48" t="str">
        <f>('ANNEXURE B &amp; C'!BM$3)</f>
        <v>450301</v>
      </c>
      <c r="B10442" s="2">
        <v>1040007</v>
      </c>
      <c r="C10442" s="2" t="s">
        <v>29</v>
      </c>
      <c r="D10442" s="20">
        <v>0</v>
      </c>
      <c r="E10442" s="20">
        <v>0</v>
      </c>
      <c r="F10442" s="38">
        <f>('ANNEXURE B &amp; C'!BM$38)</f>
        <v>0</v>
      </c>
      <c r="G10442" s="9" t="str">
        <f t="shared" si="328"/>
        <v/>
      </c>
      <c r="H10442" s="52" t="str">
        <f t="shared" si="329"/>
        <v/>
      </c>
    </row>
    <row r="10443" spans="1:8">
      <c r="A10443" s="48" t="str">
        <f>('ANNEXURE B &amp; C'!BM$3)</f>
        <v>450301</v>
      </c>
      <c r="B10443" s="2">
        <v>1040008</v>
      </c>
      <c r="C10443" s="2" t="s">
        <v>30</v>
      </c>
      <c r="D10443" s="20">
        <v>0</v>
      </c>
      <c r="E10443" s="20">
        <v>0</v>
      </c>
      <c r="F10443" s="38">
        <f>('ANNEXURE B &amp; C'!BM$39)</f>
        <v>0</v>
      </c>
      <c r="G10443" s="9" t="str">
        <f t="shared" si="328"/>
        <v/>
      </c>
      <c r="H10443" s="52" t="str">
        <f t="shared" si="329"/>
        <v/>
      </c>
    </row>
    <row r="10444" spans="1:8">
      <c r="A10444" s="48" t="str">
        <f>('ANNEXURE B &amp; C'!BM$3)</f>
        <v>450301</v>
      </c>
      <c r="B10444" s="3">
        <v>1049990</v>
      </c>
      <c r="C10444" s="3" t="s">
        <v>31</v>
      </c>
      <c r="D10444" s="39">
        <v>0</v>
      </c>
      <c r="E10444" s="39">
        <v>0</v>
      </c>
      <c r="F10444" s="39">
        <f>SUM(F10436:F10443)</f>
        <v>0</v>
      </c>
      <c r="G10444" s="9" t="str">
        <f t="shared" si="328"/>
        <v/>
      </c>
      <c r="H10444" s="52" t="str">
        <f t="shared" si="329"/>
        <v/>
      </c>
    </row>
    <row r="10445" spans="1:8">
      <c r="B10445" s="1"/>
      <c r="C10445" s="1"/>
      <c r="D10445" s="31"/>
      <c r="E10445" s="31"/>
      <c r="F10445" s="31"/>
      <c r="G10445" s="9" t="str">
        <f t="shared" si="328"/>
        <v/>
      </c>
      <c r="H10445" s="52" t="str">
        <f t="shared" si="329"/>
        <v/>
      </c>
    </row>
    <row r="10446" spans="1:8" ht="15.75" thickBot="1">
      <c r="A10446" s="48" t="str">
        <f>('ANNEXURE B &amp; C'!BM$3)</f>
        <v>450301</v>
      </c>
      <c r="B10446" s="4">
        <v>1049995</v>
      </c>
      <c r="C10446" s="4" t="s">
        <v>32</v>
      </c>
      <c r="D10446" s="40">
        <v>570815</v>
      </c>
      <c r="E10446" s="40">
        <v>273223</v>
      </c>
      <c r="F10446" s="40">
        <f>SUM(F10444+F10433+F10426)</f>
        <v>571963</v>
      </c>
      <c r="G10446" s="9" t="str">
        <f t="shared" si="328"/>
        <v/>
      </c>
      <c r="H10446" s="52">
        <f t="shared" si="329"/>
        <v>2.0111594824943281E-3</v>
      </c>
    </row>
    <row r="10447" spans="1:8" ht="15.75" thickTop="1">
      <c r="B10447" s="1"/>
      <c r="C10447" s="1"/>
      <c r="D10447" s="31"/>
      <c r="E10447" s="31"/>
      <c r="F10447" s="31"/>
      <c r="G10447" s="9" t="str">
        <f t="shared" si="328"/>
        <v/>
      </c>
      <c r="H10447" s="52" t="str">
        <f t="shared" si="329"/>
        <v/>
      </c>
    </row>
    <row r="10448" spans="1:8">
      <c r="A10448" s="48" t="str">
        <f>('ANNEXURE B &amp; C'!BM$3)</f>
        <v>450301</v>
      </c>
      <c r="B10448" s="1">
        <v>1050000</v>
      </c>
      <c r="C10448" s="1" t="s">
        <v>33</v>
      </c>
      <c r="D10448" s="31"/>
      <c r="E10448" s="31"/>
      <c r="F10448" s="31"/>
      <c r="G10448" s="9" t="str">
        <f t="shared" si="328"/>
        <v/>
      </c>
      <c r="H10448" s="52" t="str">
        <f t="shared" si="329"/>
        <v/>
      </c>
    </row>
    <row r="10449" spans="1:8">
      <c r="B10449" s="1"/>
      <c r="C10449" s="1"/>
      <c r="D10449" s="31"/>
      <c r="E10449" s="31"/>
      <c r="F10449" s="31"/>
      <c r="G10449" s="9" t="str">
        <f t="shared" si="328"/>
        <v/>
      </c>
      <c r="H10449" s="52" t="str">
        <f t="shared" si="329"/>
        <v/>
      </c>
    </row>
    <row r="10450" spans="1:8">
      <c r="A10450" s="48" t="str">
        <f>('ANNEXURE B &amp; C'!BM$3)</f>
        <v>450301</v>
      </c>
      <c r="B10450" s="1">
        <v>1060000</v>
      </c>
      <c r="C10450" s="1" t="s">
        <v>34</v>
      </c>
      <c r="D10450" s="31"/>
      <c r="E10450" s="31"/>
      <c r="F10450" s="31"/>
      <c r="G10450" s="9" t="str">
        <f t="shared" si="328"/>
        <v/>
      </c>
      <c r="H10450" s="52" t="str">
        <f t="shared" si="329"/>
        <v/>
      </c>
    </row>
    <row r="10451" spans="1:8">
      <c r="A10451" s="48" t="str">
        <f>('ANNEXURE B &amp; C'!BM$3)</f>
        <v>450301</v>
      </c>
      <c r="B10451" s="2">
        <v>1060001</v>
      </c>
      <c r="C10451" s="2" t="s">
        <v>35</v>
      </c>
      <c r="D10451" s="20">
        <v>0</v>
      </c>
      <c r="E10451" s="20">
        <v>0</v>
      </c>
      <c r="F10451" s="38">
        <f>('ANNEXURE B &amp; C'!BM$47)</f>
        <v>0</v>
      </c>
      <c r="G10451" s="9" t="str">
        <f t="shared" si="328"/>
        <v/>
      </c>
      <c r="H10451" s="52" t="str">
        <f t="shared" si="329"/>
        <v/>
      </c>
    </row>
    <row r="10452" spans="1:8">
      <c r="A10452" s="48" t="str">
        <f>('ANNEXURE B &amp; C'!BM$3)</f>
        <v>450301</v>
      </c>
      <c r="B10452" s="2">
        <v>1060003</v>
      </c>
      <c r="C10452" s="2" t="s">
        <v>36</v>
      </c>
      <c r="D10452" s="20">
        <v>0</v>
      </c>
      <c r="E10452" s="20">
        <v>0</v>
      </c>
      <c r="F10452" s="38">
        <f>('ANNEXURE B &amp; C'!BM$48)</f>
        <v>0</v>
      </c>
      <c r="G10452" s="9" t="str">
        <f t="shared" si="328"/>
        <v/>
      </c>
      <c r="H10452" s="52" t="str">
        <f t="shared" si="329"/>
        <v/>
      </c>
    </row>
    <row r="10453" spans="1:8">
      <c r="A10453" s="48" t="str">
        <f>('ANNEXURE B &amp; C'!BM$3)</f>
        <v>450301</v>
      </c>
      <c r="B10453" s="2">
        <v>1060090</v>
      </c>
      <c r="C10453" s="2" t="s">
        <v>37</v>
      </c>
      <c r="D10453" s="20">
        <v>0</v>
      </c>
      <c r="E10453" s="20">
        <v>0</v>
      </c>
      <c r="F10453" s="38">
        <f>('ANNEXURE B &amp; C'!BM$49)</f>
        <v>0</v>
      </c>
      <c r="G10453" s="9" t="str">
        <f t="shared" si="328"/>
        <v/>
      </c>
      <c r="H10453" s="52" t="str">
        <f t="shared" si="329"/>
        <v/>
      </c>
    </row>
    <row r="10454" spans="1:8">
      <c r="A10454" s="48" t="str">
        <f>('ANNEXURE B &amp; C'!BM$3)</f>
        <v>450301</v>
      </c>
      <c r="B10454" s="2">
        <v>1060100</v>
      </c>
      <c r="C10454" s="2" t="s">
        <v>38</v>
      </c>
      <c r="D10454" s="20">
        <v>0</v>
      </c>
      <c r="E10454" s="20">
        <v>0</v>
      </c>
      <c r="F10454" s="38">
        <f>('ANNEXURE B &amp; C'!BM$50)</f>
        <v>0</v>
      </c>
      <c r="G10454" s="9" t="str">
        <f t="shared" si="328"/>
        <v/>
      </c>
      <c r="H10454" s="52" t="str">
        <f t="shared" si="329"/>
        <v/>
      </c>
    </row>
    <row r="10455" spans="1:8">
      <c r="A10455" s="48" t="str">
        <f>('ANNEXURE B &amp; C'!BM$3)</f>
        <v>450301</v>
      </c>
      <c r="B10455" s="2">
        <v>1060200</v>
      </c>
      <c r="C10455" s="2" t="s">
        <v>39</v>
      </c>
      <c r="D10455" s="20">
        <v>0</v>
      </c>
      <c r="E10455" s="20">
        <v>0</v>
      </c>
      <c r="F10455" s="38">
        <f>('ANNEXURE B &amp; C'!BM$51)</f>
        <v>0</v>
      </c>
      <c r="G10455" s="9" t="str">
        <f t="shared" si="328"/>
        <v/>
      </c>
      <c r="H10455" s="52" t="str">
        <f t="shared" si="329"/>
        <v/>
      </c>
    </row>
    <row r="10456" spans="1:8">
      <c r="A10456" s="48" t="str">
        <f>('ANNEXURE B &amp; C'!BM$3)</f>
        <v>450301</v>
      </c>
      <c r="B10456" s="2">
        <v>1060201</v>
      </c>
      <c r="C10456" s="2" t="s">
        <v>40</v>
      </c>
      <c r="D10456" s="20">
        <v>0</v>
      </c>
      <c r="E10456" s="20">
        <v>0</v>
      </c>
      <c r="F10456" s="38">
        <f>('ANNEXURE B &amp; C'!BM$52)</f>
        <v>0</v>
      </c>
      <c r="G10456" s="9" t="str">
        <f t="shared" si="328"/>
        <v/>
      </c>
      <c r="H10456" s="52" t="str">
        <f t="shared" si="329"/>
        <v/>
      </c>
    </row>
    <row r="10457" spans="1:8">
      <c r="A10457" s="48" t="str">
        <f>('ANNEXURE B &amp; C'!BM$3)</f>
        <v>450301</v>
      </c>
      <c r="B10457" s="2">
        <v>1060204</v>
      </c>
      <c r="C10457" s="2" t="s">
        <v>41</v>
      </c>
      <c r="D10457" s="20">
        <v>70480</v>
      </c>
      <c r="E10457" s="20">
        <v>0</v>
      </c>
      <c r="F10457" s="38">
        <f>('ANNEXURE B &amp; C'!BM$53)</f>
        <v>0</v>
      </c>
      <c r="G10457" s="9" t="str">
        <f t="shared" si="328"/>
        <v/>
      </c>
      <c r="H10457" s="52" t="str">
        <f t="shared" si="329"/>
        <v/>
      </c>
    </row>
    <row r="10458" spans="1:8">
      <c r="A10458" s="48" t="str">
        <f>('ANNEXURE B &amp; C'!BM$3)</f>
        <v>450301</v>
      </c>
      <c r="B10458" s="2">
        <v>1060205</v>
      </c>
      <c r="C10458" s="2" t="s">
        <v>42</v>
      </c>
      <c r="D10458" s="20">
        <v>0</v>
      </c>
      <c r="E10458" s="20">
        <v>0</v>
      </c>
      <c r="F10458" s="38">
        <f>('ANNEXURE B &amp; C'!BM$54)</f>
        <v>0</v>
      </c>
      <c r="G10458" s="9" t="str">
        <f t="shared" si="328"/>
        <v/>
      </c>
      <c r="H10458" s="52" t="str">
        <f t="shared" si="329"/>
        <v/>
      </c>
    </row>
    <row r="10459" spans="1:8">
      <c r="A10459" s="48" t="str">
        <f>('ANNEXURE B &amp; C'!BM$3)</f>
        <v>450301</v>
      </c>
      <c r="B10459" s="2">
        <v>1060207</v>
      </c>
      <c r="C10459" s="2" t="s">
        <v>43</v>
      </c>
      <c r="D10459" s="20">
        <v>0</v>
      </c>
      <c r="E10459" s="20">
        <v>0</v>
      </c>
      <c r="F10459" s="38">
        <f>('ANNEXURE B &amp; C'!BM$55)</f>
        <v>0</v>
      </c>
      <c r="G10459" s="9" t="str">
        <f t="shared" si="328"/>
        <v/>
      </c>
      <c r="H10459" s="52" t="str">
        <f t="shared" si="329"/>
        <v/>
      </c>
    </row>
    <row r="10460" spans="1:8">
      <c r="A10460" s="48" t="str">
        <f>('ANNEXURE B &amp; C'!BM$3)</f>
        <v>450301</v>
      </c>
      <c r="B10460" s="2">
        <v>1060208</v>
      </c>
      <c r="C10460" s="2" t="s">
        <v>44</v>
      </c>
      <c r="D10460" s="20">
        <v>23166</v>
      </c>
      <c r="E10460" s="20">
        <v>12529.82</v>
      </c>
      <c r="F10460" s="38">
        <f>('ANNEXURE B &amp; C'!BM$56)</f>
        <v>12530</v>
      </c>
      <c r="G10460" s="9" t="str">
        <f t="shared" si="328"/>
        <v/>
      </c>
      <c r="H10460" s="52">
        <f t="shared" si="329"/>
        <v>-0.45912112578779246</v>
      </c>
    </row>
    <row r="10461" spans="1:8">
      <c r="A10461" s="48" t="str">
        <f>('ANNEXURE B &amp; C'!BM$3)</f>
        <v>450301</v>
      </c>
      <c r="B10461" s="2">
        <v>1060209</v>
      </c>
      <c r="C10461" s="2" t="s">
        <v>45</v>
      </c>
      <c r="D10461" s="20">
        <v>80000</v>
      </c>
      <c r="E10461" s="20">
        <v>0</v>
      </c>
      <c r="F10461" s="38">
        <f>('ANNEXURE B &amp; C'!BM$57)</f>
        <v>0</v>
      </c>
      <c r="G10461" s="9" t="str">
        <f t="shared" si="328"/>
        <v/>
      </c>
      <c r="H10461" s="52" t="str">
        <f t="shared" si="329"/>
        <v/>
      </c>
    </row>
    <row r="10462" spans="1:8">
      <c r="A10462" s="48" t="str">
        <f>('ANNEXURE B &amp; C'!BM$3)</f>
        <v>450301</v>
      </c>
      <c r="B10462" s="2">
        <v>1060210</v>
      </c>
      <c r="C10462" s="2" t="s">
        <v>46</v>
      </c>
      <c r="D10462" s="20">
        <v>65000</v>
      </c>
      <c r="E10462" s="20">
        <v>3508.77</v>
      </c>
      <c r="F10462" s="38">
        <f>('ANNEXURE B &amp; C'!BM$58)</f>
        <v>25509</v>
      </c>
      <c r="G10462" s="9" t="str">
        <f t="shared" si="328"/>
        <v/>
      </c>
      <c r="H10462" s="52">
        <f t="shared" si="329"/>
        <v>-0.60755384615384611</v>
      </c>
    </row>
    <row r="10463" spans="1:8">
      <c r="A10463" s="48" t="str">
        <f>('ANNEXURE B &amp; C'!BM$3)</f>
        <v>450301</v>
      </c>
      <c r="B10463" s="2">
        <v>1060303</v>
      </c>
      <c r="C10463" s="2" t="s">
        <v>47</v>
      </c>
      <c r="D10463" s="20">
        <v>0</v>
      </c>
      <c r="E10463" s="20">
        <v>0</v>
      </c>
      <c r="F10463" s="38">
        <f>('ANNEXURE B &amp; C'!BM$59)</f>
        <v>0</v>
      </c>
      <c r="G10463" s="9" t="str">
        <f t="shared" si="328"/>
        <v/>
      </c>
      <c r="H10463" s="52" t="str">
        <f t="shared" si="329"/>
        <v/>
      </c>
    </row>
    <row r="10464" spans="1:8">
      <c r="A10464" s="48" t="str">
        <f>('ANNEXURE B &amp; C'!BM$3)</f>
        <v>450301</v>
      </c>
      <c r="B10464" s="2">
        <v>1060304</v>
      </c>
      <c r="C10464" s="2" t="s">
        <v>48</v>
      </c>
      <c r="D10464" s="20">
        <v>0</v>
      </c>
      <c r="E10464" s="20">
        <v>0</v>
      </c>
      <c r="F10464" s="38">
        <f>('ANNEXURE B &amp; C'!BM$60)</f>
        <v>0</v>
      </c>
      <c r="G10464" s="9" t="str">
        <f t="shared" si="328"/>
        <v/>
      </c>
      <c r="H10464" s="52" t="str">
        <f t="shared" si="329"/>
        <v/>
      </c>
    </row>
    <row r="10465" spans="1:8">
      <c r="A10465" s="48" t="str">
        <f>('ANNEXURE B &amp; C'!BM$3)</f>
        <v>450301</v>
      </c>
      <c r="B10465" s="2">
        <v>1060305</v>
      </c>
      <c r="C10465" s="2" t="s">
        <v>49</v>
      </c>
      <c r="D10465" s="20">
        <v>0</v>
      </c>
      <c r="E10465" s="20">
        <v>0</v>
      </c>
      <c r="F10465" s="38">
        <f>('ANNEXURE B &amp; C'!BM$61)</f>
        <v>0</v>
      </c>
      <c r="G10465" s="9" t="str">
        <f t="shared" si="328"/>
        <v/>
      </c>
      <c r="H10465" s="52" t="str">
        <f t="shared" si="329"/>
        <v/>
      </c>
    </row>
    <row r="10466" spans="1:8">
      <c r="A10466" s="48" t="str">
        <f>('ANNEXURE B &amp; C'!BM$3)</f>
        <v>450301</v>
      </c>
      <c r="B10466" s="2">
        <v>1060400</v>
      </c>
      <c r="C10466" s="2" t="s">
        <v>50</v>
      </c>
      <c r="D10466" s="20">
        <v>0</v>
      </c>
      <c r="E10466" s="20">
        <v>0</v>
      </c>
      <c r="F10466" s="38">
        <f>('ANNEXURE B &amp; C'!BM$62)</f>
        <v>0</v>
      </c>
      <c r="G10466" s="9" t="str">
        <f t="shared" si="328"/>
        <v/>
      </c>
      <c r="H10466" s="52" t="str">
        <f t="shared" si="329"/>
        <v/>
      </c>
    </row>
    <row r="10467" spans="1:8">
      <c r="A10467" s="48" t="str">
        <f>('ANNEXURE B &amp; C'!BM$3)</f>
        <v>450301</v>
      </c>
      <c r="B10467" s="2">
        <v>1060401</v>
      </c>
      <c r="C10467" s="2" t="s">
        <v>51</v>
      </c>
      <c r="D10467" s="20">
        <v>0</v>
      </c>
      <c r="E10467" s="20">
        <v>0</v>
      </c>
      <c r="F10467" s="38">
        <f>('ANNEXURE B &amp; C'!BM$63)</f>
        <v>0</v>
      </c>
      <c r="G10467" s="9" t="str">
        <f t="shared" si="328"/>
        <v/>
      </c>
      <c r="H10467" s="52" t="str">
        <f t="shared" si="329"/>
        <v/>
      </c>
    </row>
    <row r="10468" spans="1:8">
      <c r="A10468" s="48" t="str">
        <f>('ANNEXURE B &amp; C'!BM$3)</f>
        <v>450301</v>
      </c>
      <c r="B10468" s="2">
        <v>1060402</v>
      </c>
      <c r="C10468" s="2" t="s">
        <v>52</v>
      </c>
      <c r="D10468" s="20">
        <v>0</v>
      </c>
      <c r="E10468" s="20">
        <v>0</v>
      </c>
      <c r="F10468" s="38">
        <f>('ANNEXURE B &amp; C'!BM$64)</f>
        <v>0</v>
      </c>
      <c r="G10468" s="9" t="str">
        <f t="shared" si="328"/>
        <v/>
      </c>
      <c r="H10468" s="52" t="str">
        <f t="shared" si="329"/>
        <v/>
      </c>
    </row>
    <row r="10469" spans="1:8">
      <c r="A10469" s="48" t="str">
        <f>('ANNEXURE B &amp; C'!BM$3)</f>
        <v>450301</v>
      </c>
      <c r="B10469" s="2">
        <v>1060403</v>
      </c>
      <c r="C10469" s="2" t="s">
        <v>53</v>
      </c>
      <c r="D10469" s="20">
        <v>0</v>
      </c>
      <c r="E10469" s="20">
        <v>0</v>
      </c>
      <c r="F10469" s="38">
        <f>('ANNEXURE B &amp; C'!BM$65)</f>
        <v>0</v>
      </c>
      <c r="G10469" s="9" t="str">
        <f t="shared" si="328"/>
        <v/>
      </c>
      <c r="H10469" s="52" t="str">
        <f t="shared" si="329"/>
        <v/>
      </c>
    </row>
    <row r="10470" spans="1:8">
      <c r="A10470" s="48" t="str">
        <f>('ANNEXURE B &amp; C'!BM$3)</f>
        <v>450301</v>
      </c>
      <c r="B10470" s="2">
        <v>1060404</v>
      </c>
      <c r="C10470" s="2" t="s">
        <v>54</v>
      </c>
      <c r="D10470" s="20">
        <v>0</v>
      </c>
      <c r="E10470" s="20">
        <v>0</v>
      </c>
      <c r="F10470" s="38">
        <f>('ANNEXURE B &amp; C'!BM$66)</f>
        <v>0</v>
      </c>
      <c r="G10470" s="9" t="str">
        <f t="shared" si="328"/>
        <v/>
      </c>
      <c r="H10470" s="52" t="str">
        <f t="shared" si="329"/>
        <v/>
      </c>
    </row>
    <row r="10471" spans="1:8">
      <c r="A10471" s="48" t="str">
        <f>('ANNEXURE B &amp; C'!BM$3)</f>
        <v>450301</v>
      </c>
      <c r="B10471" s="2">
        <v>1060405</v>
      </c>
      <c r="C10471" s="2" t="s">
        <v>55</v>
      </c>
      <c r="D10471" s="20">
        <v>0</v>
      </c>
      <c r="E10471" s="20">
        <v>0</v>
      </c>
      <c r="F10471" s="38">
        <f>('ANNEXURE B &amp; C'!BM$67)</f>
        <v>0</v>
      </c>
      <c r="G10471" s="9" t="str">
        <f t="shared" si="328"/>
        <v/>
      </c>
      <c r="H10471" s="52" t="str">
        <f t="shared" si="329"/>
        <v/>
      </c>
    </row>
    <row r="10472" spans="1:8">
      <c r="A10472" s="48" t="str">
        <f>('ANNEXURE B &amp; C'!BM$3)</f>
        <v>450301</v>
      </c>
      <c r="B10472" s="2">
        <v>1060601</v>
      </c>
      <c r="C10472" s="2" t="s">
        <v>56</v>
      </c>
      <c r="D10472" s="20">
        <v>0</v>
      </c>
      <c r="E10472" s="20">
        <v>0</v>
      </c>
      <c r="F10472" s="38">
        <f>('ANNEXURE B &amp; C'!BM$68)</f>
        <v>0</v>
      </c>
      <c r="G10472" s="9" t="str">
        <f t="shared" si="328"/>
        <v/>
      </c>
      <c r="H10472" s="52" t="str">
        <f t="shared" si="329"/>
        <v/>
      </c>
    </row>
    <row r="10473" spans="1:8">
      <c r="A10473" s="48" t="str">
        <f>('ANNEXURE B &amp; C'!BM$3)</f>
        <v>450301</v>
      </c>
      <c r="B10473" s="2">
        <v>1060701</v>
      </c>
      <c r="C10473" s="2" t="s">
        <v>57</v>
      </c>
      <c r="D10473" s="20">
        <v>0</v>
      </c>
      <c r="E10473" s="20">
        <v>0</v>
      </c>
      <c r="F10473" s="38">
        <f>('ANNEXURE B &amp; C'!BM$69)</f>
        <v>0</v>
      </c>
      <c r="G10473" s="9" t="str">
        <f t="shared" si="328"/>
        <v/>
      </c>
      <c r="H10473" s="52" t="str">
        <f t="shared" si="329"/>
        <v/>
      </c>
    </row>
    <row r="10474" spans="1:8">
      <c r="A10474" s="48" t="str">
        <f>('ANNEXURE B &amp; C'!BM$3)</f>
        <v>450301</v>
      </c>
      <c r="B10474" s="2">
        <v>1060702</v>
      </c>
      <c r="C10474" s="2" t="s">
        <v>58</v>
      </c>
      <c r="D10474" s="20">
        <v>0</v>
      </c>
      <c r="E10474" s="20">
        <v>0</v>
      </c>
      <c r="F10474" s="38">
        <f>('ANNEXURE B &amp; C'!BM$70)</f>
        <v>0</v>
      </c>
      <c r="G10474" s="9" t="str">
        <f t="shared" si="328"/>
        <v/>
      </c>
      <c r="H10474" s="52" t="str">
        <f t="shared" si="329"/>
        <v/>
      </c>
    </row>
    <row r="10475" spans="1:8">
      <c r="A10475" s="48" t="str">
        <f>('ANNEXURE B &amp; C'!BM$3)</f>
        <v>450301</v>
      </c>
      <c r="B10475" s="2">
        <v>1061101</v>
      </c>
      <c r="C10475" s="2" t="s">
        <v>59</v>
      </c>
      <c r="D10475" s="20">
        <v>0</v>
      </c>
      <c r="E10475" s="20">
        <v>0</v>
      </c>
      <c r="F10475" s="38">
        <f>('ANNEXURE B &amp; C'!BM$71)</f>
        <v>0</v>
      </c>
      <c r="G10475" s="9" t="str">
        <f t="shared" si="328"/>
        <v/>
      </c>
      <c r="H10475" s="52" t="str">
        <f t="shared" si="329"/>
        <v/>
      </c>
    </row>
    <row r="10476" spans="1:8">
      <c r="A10476" s="48" t="str">
        <f>('ANNEXURE B &amp; C'!BM$3)</f>
        <v>450301</v>
      </c>
      <c r="B10476" s="2">
        <v>1061102</v>
      </c>
      <c r="C10476" s="2" t="s">
        <v>60</v>
      </c>
      <c r="D10476" s="20">
        <v>0</v>
      </c>
      <c r="E10476" s="20">
        <v>0</v>
      </c>
      <c r="F10476" s="38">
        <f>('ANNEXURE B &amp; C'!BM$72)</f>
        <v>0</v>
      </c>
      <c r="G10476" s="9" t="str">
        <f t="shared" si="328"/>
        <v/>
      </c>
      <c r="H10476" s="52" t="str">
        <f t="shared" si="329"/>
        <v/>
      </c>
    </row>
    <row r="10477" spans="1:8">
      <c r="A10477" s="48" t="str">
        <f>('ANNEXURE B &amp; C'!BM$3)</f>
        <v>450301</v>
      </c>
      <c r="B10477" s="2">
        <v>1061104</v>
      </c>
      <c r="C10477" s="2" t="s">
        <v>61</v>
      </c>
      <c r="D10477" s="20">
        <v>0</v>
      </c>
      <c r="E10477" s="20">
        <v>0</v>
      </c>
      <c r="F10477" s="38">
        <f>('ANNEXURE B &amp; C'!BM$73)</f>
        <v>0</v>
      </c>
      <c r="G10477" s="9" t="str">
        <f t="shared" si="328"/>
        <v/>
      </c>
      <c r="H10477" s="52" t="str">
        <f t="shared" si="329"/>
        <v/>
      </c>
    </row>
    <row r="10478" spans="1:8">
      <c r="A10478" s="48" t="str">
        <f>('ANNEXURE B &amp; C'!BM$3)</f>
        <v>450301</v>
      </c>
      <c r="B10478" s="2">
        <v>1061106</v>
      </c>
      <c r="C10478" s="2" t="s">
        <v>62</v>
      </c>
      <c r="D10478" s="20">
        <v>0</v>
      </c>
      <c r="E10478" s="20">
        <v>0</v>
      </c>
      <c r="F10478" s="38">
        <f>('ANNEXURE B &amp; C'!BM$74)</f>
        <v>0</v>
      </c>
      <c r="G10478" s="9" t="str">
        <f t="shared" si="328"/>
        <v/>
      </c>
      <c r="H10478" s="52" t="str">
        <f t="shared" si="329"/>
        <v/>
      </c>
    </row>
    <row r="10479" spans="1:8">
      <c r="A10479" s="48" t="str">
        <f>('ANNEXURE B &amp; C'!BM$3)</f>
        <v>450301</v>
      </c>
      <c r="B10479" s="2">
        <v>1061201</v>
      </c>
      <c r="C10479" s="2" t="s">
        <v>63</v>
      </c>
      <c r="D10479" s="20">
        <v>0</v>
      </c>
      <c r="E10479" s="20">
        <v>0</v>
      </c>
      <c r="F10479" s="38">
        <f>('ANNEXURE B &amp; C'!BM$75)</f>
        <v>0</v>
      </c>
      <c r="G10479" s="9" t="str">
        <f t="shared" si="328"/>
        <v/>
      </c>
      <c r="H10479" s="52" t="str">
        <f t="shared" si="329"/>
        <v/>
      </c>
    </row>
    <row r="10480" spans="1:8">
      <c r="A10480" s="48" t="str">
        <f>('ANNEXURE B &amp; C'!BM$3)</f>
        <v>450301</v>
      </c>
      <c r="B10480" s="2">
        <v>1061203</v>
      </c>
      <c r="C10480" s="2" t="s">
        <v>64</v>
      </c>
      <c r="D10480" s="20">
        <v>0</v>
      </c>
      <c r="E10480" s="20">
        <v>0</v>
      </c>
      <c r="F10480" s="38">
        <f>('ANNEXURE B &amp; C'!BM$76)</f>
        <v>0</v>
      </c>
      <c r="G10480" s="9" t="str">
        <f t="shared" si="328"/>
        <v/>
      </c>
      <c r="H10480" s="52" t="str">
        <f t="shared" si="329"/>
        <v/>
      </c>
    </row>
    <row r="10481" spans="1:8">
      <c r="A10481" s="48" t="str">
        <f>('ANNEXURE B &amp; C'!BM$3)</f>
        <v>450301</v>
      </c>
      <c r="B10481" s="2">
        <v>1061204</v>
      </c>
      <c r="C10481" s="2" t="s">
        <v>65</v>
      </c>
      <c r="D10481" s="20">
        <v>0</v>
      </c>
      <c r="E10481" s="20">
        <v>0</v>
      </c>
      <c r="F10481" s="38">
        <f>('ANNEXURE B &amp; C'!BM$77)</f>
        <v>0</v>
      </c>
      <c r="G10481" s="9" t="str">
        <f t="shared" si="328"/>
        <v/>
      </c>
      <c r="H10481" s="52" t="str">
        <f t="shared" si="329"/>
        <v/>
      </c>
    </row>
    <row r="10482" spans="1:8">
      <c r="A10482" s="48" t="str">
        <f>('ANNEXURE B &amp; C'!BM$3)</f>
        <v>450301</v>
      </c>
      <c r="B10482" s="2">
        <v>1061501</v>
      </c>
      <c r="C10482" s="2" t="s">
        <v>66</v>
      </c>
      <c r="D10482" s="20">
        <v>0</v>
      </c>
      <c r="E10482" s="20">
        <v>0</v>
      </c>
      <c r="F10482" s="38">
        <f>('ANNEXURE B &amp; C'!BM$78)</f>
        <v>0</v>
      </c>
      <c r="G10482" s="9" t="str">
        <f t="shared" si="328"/>
        <v/>
      </c>
      <c r="H10482" s="52" t="str">
        <f t="shared" si="329"/>
        <v/>
      </c>
    </row>
    <row r="10483" spans="1:8">
      <c r="A10483" s="48" t="str">
        <f>('ANNEXURE B &amp; C'!BM$3)</f>
        <v>450301</v>
      </c>
      <c r="B10483" s="2">
        <v>1061502</v>
      </c>
      <c r="C10483" s="2" t="s">
        <v>67</v>
      </c>
      <c r="D10483" s="20">
        <v>0</v>
      </c>
      <c r="E10483" s="20">
        <v>0</v>
      </c>
      <c r="F10483" s="38">
        <f>('ANNEXURE B &amp; C'!BM$79)</f>
        <v>0</v>
      </c>
      <c r="G10483" s="9" t="str">
        <f t="shared" si="328"/>
        <v/>
      </c>
      <c r="H10483" s="52" t="str">
        <f t="shared" si="329"/>
        <v/>
      </c>
    </row>
    <row r="10484" spans="1:8">
      <c r="A10484" s="48" t="str">
        <f>('ANNEXURE B &amp; C'!BM$3)</f>
        <v>450301</v>
      </c>
      <c r="B10484" s="2">
        <v>1061507</v>
      </c>
      <c r="C10484" s="2" t="s">
        <v>68</v>
      </c>
      <c r="D10484" s="20">
        <v>0</v>
      </c>
      <c r="E10484" s="20">
        <v>0</v>
      </c>
      <c r="F10484" s="38">
        <f>('ANNEXURE B &amp; C'!BM$80)</f>
        <v>0</v>
      </c>
      <c r="G10484" s="9" t="str">
        <f t="shared" si="328"/>
        <v/>
      </c>
      <c r="H10484" s="52" t="str">
        <f t="shared" si="329"/>
        <v/>
      </c>
    </row>
    <row r="10485" spans="1:8">
      <c r="A10485" s="48" t="str">
        <f>('ANNEXURE B &amp; C'!BM$3)</f>
        <v>450301</v>
      </c>
      <c r="B10485" s="2">
        <v>1061508</v>
      </c>
      <c r="C10485" s="2" t="s">
        <v>69</v>
      </c>
      <c r="D10485" s="20">
        <v>0</v>
      </c>
      <c r="E10485" s="20">
        <v>0</v>
      </c>
      <c r="F10485" s="38">
        <f>('ANNEXURE B &amp; C'!BM$81)</f>
        <v>0</v>
      </c>
      <c r="G10485" s="9" t="str">
        <f t="shared" si="328"/>
        <v/>
      </c>
      <c r="H10485" s="52" t="str">
        <f t="shared" si="329"/>
        <v/>
      </c>
    </row>
    <row r="10486" spans="1:8">
      <c r="A10486" s="48" t="str">
        <f>('ANNEXURE B &amp; C'!BM$3)</f>
        <v>450301</v>
      </c>
      <c r="B10486" s="2">
        <v>1061701</v>
      </c>
      <c r="C10486" s="2" t="s">
        <v>70</v>
      </c>
      <c r="D10486" s="20">
        <v>0</v>
      </c>
      <c r="E10486" s="20">
        <v>0</v>
      </c>
      <c r="F10486" s="38">
        <f>('ANNEXURE B &amp; C'!BM$82)</f>
        <v>0</v>
      </c>
      <c r="G10486" s="9" t="str">
        <f t="shared" si="328"/>
        <v/>
      </c>
      <c r="H10486" s="52" t="str">
        <f t="shared" si="329"/>
        <v/>
      </c>
    </row>
    <row r="10487" spans="1:8">
      <c r="A10487" s="48" t="str">
        <f>('ANNEXURE B &amp; C'!BM$3)</f>
        <v>450301</v>
      </c>
      <c r="B10487" s="2">
        <v>1061705</v>
      </c>
      <c r="C10487" s="2" t="s">
        <v>71</v>
      </c>
      <c r="D10487" s="20">
        <v>0</v>
      </c>
      <c r="E10487" s="20">
        <v>0</v>
      </c>
      <c r="F10487" s="38">
        <f>('ANNEXURE B &amp; C'!BM$83)</f>
        <v>0</v>
      </c>
      <c r="G10487" s="9" t="str">
        <f t="shared" si="328"/>
        <v/>
      </c>
      <c r="H10487" s="52" t="str">
        <f t="shared" si="329"/>
        <v/>
      </c>
    </row>
    <row r="10488" spans="1:8">
      <c r="A10488" s="48" t="str">
        <f>('ANNEXURE B &amp; C'!BM$3)</f>
        <v>450301</v>
      </c>
      <c r="B10488" s="2">
        <v>1061799</v>
      </c>
      <c r="C10488" s="2" t="s">
        <v>72</v>
      </c>
      <c r="D10488" s="20">
        <v>0</v>
      </c>
      <c r="E10488" s="20">
        <v>0</v>
      </c>
      <c r="F10488" s="38">
        <f>('ANNEXURE B &amp; C'!BM$84)</f>
        <v>0</v>
      </c>
      <c r="G10488" s="9" t="str">
        <f t="shared" si="328"/>
        <v/>
      </c>
      <c r="H10488" s="52" t="str">
        <f t="shared" si="329"/>
        <v/>
      </c>
    </row>
    <row r="10489" spans="1:8">
      <c r="A10489" s="48" t="str">
        <f>('ANNEXURE B &amp; C'!BM$3)</f>
        <v>450301</v>
      </c>
      <c r="B10489" s="2">
        <v>1061800</v>
      </c>
      <c r="C10489" s="2" t="s">
        <v>73</v>
      </c>
      <c r="D10489" s="20">
        <v>0</v>
      </c>
      <c r="E10489" s="20">
        <v>0</v>
      </c>
      <c r="F10489" s="38">
        <f>('ANNEXURE B &amp; C'!BM$85)</f>
        <v>0</v>
      </c>
      <c r="G10489" s="9" t="str">
        <f t="shared" si="328"/>
        <v/>
      </c>
      <c r="H10489" s="52" t="str">
        <f t="shared" si="329"/>
        <v/>
      </c>
    </row>
    <row r="10490" spans="1:8">
      <c r="A10490" s="48" t="str">
        <f>('ANNEXURE B &amp; C'!BM$3)</f>
        <v>450301</v>
      </c>
      <c r="B10490" s="2">
        <v>1061801</v>
      </c>
      <c r="C10490" s="2" t="s">
        <v>74</v>
      </c>
      <c r="D10490" s="20">
        <v>600</v>
      </c>
      <c r="E10490" s="20">
        <v>0</v>
      </c>
      <c r="F10490" s="38">
        <f>('ANNEXURE B &amp; C'!BM$86)</f>
        <v>0</v>
      </c>
      <c r="G10490" s="9" t="str">
        <f t="shared" si="328"/>
        <v/>
      </c>
      <c r="H10490" s="52" t="str">
        <f t="shared" si="329"/>
        <v/>
      </c>
    </row>
    <row r="10491" spans="1:8">
      <c r="A10491" s="48" t="str">
        <f>('ANNEXURE B &amp; C'!BM$3)</f>
        <v>450301</v>
      </c>
      <c r="B10491" s="2">
        <v>1061802</v>
      </c>
      <c r="C10491" s="2" t="s">
        <v>75</v>
      </c>
      <c r="D10491" s="20">
        <v>0</v>
      </c>
      <c r="E10491" s="20">
        <v>0</v>
      </c>
      <c r="F10491" s="38">
        <f>('ANNEXURE B &amp; C'!BM$87)</f>
        <v>0</v>
      </c>
      <c r="G10491" s="9" t="str">
        <f t="shared" si="328"/>
        <v/>
      </c>
      <c r="H10491" s="52" t="str">
        <f t="shared" si="329"/>
        <v/>
      </c>
    </row>
    <row r="10492" spans="1:8">
      <c r="A10492" s="48" t="str">
        <f>('ANNEXURE B &amp; C'!BM$3)</f>
        <v>450301</v>
      </c>
      <c r="B10492" s="2">
        <v>1061805</v>
      </c>
      <c r="C10492" s="2" t="s">
        <v>76</v>
      </c>
      <c r="D10492" s="20">
        <v>0</v>
      </c>
      <c r="E10492" s="20">
        <v>0</v>
      </c>
      <c r="F10492" s="38">
        <f>('ANNEXURE B &amp; C'!BM$88)</f>
        <v>0</v>
      </c>
      <c r="G10492" s="9" t="str">
        <f t="shared" si="328"/>
        <v/>
      </c>
      <c r="H10492" s="52" t="str">
        <f t="shared" si="329"/>
        <v/>
      </c>
    </row>
    <row r="10493" spans="1:8">
      <c r="A10493" s="48" t="str">
        <f>('ANNEXURE B &amp; C'!BM$3)</f>
        <v>450301</v>
      </c>
      <c r="B10493" s="2">
        <v>1061806</v>
      </c>
      <c r="C10493" s="2" t="s">
        <v>77</v>
      </c>
      <c r="D10493" s="20">
        <v>0</v>
      </c>
      <c r="E10493" s="20">
        <v>799.99</v>
      </c>
      <c r="F10493" s="38">
        <f>('ANNEXURE B &amp; C'!BM$89)</f>
        <v>1500</v>
      </c>
      <c r="G10493" s="9" t="str">
        <f t="shared" si="328"/>
        <v/>
      </c>
      <c r="H10493" s="52" t="str">
        <f t="shared" si="329"/>
        <v>NO ORIGINAL BUDGET</v>
      </c>
    </row>
    <row r="10494" spans="1:8">
      <c r="A10494" s="48" t="str">
        <f>('ANNEXURE B &amp; C'!BM$3)</f>
        <v>450301</v>
      </c>
      <c r="B10494" s="2">
        <v>1061899</v>
      </c>
      <c r="C10494" s="2" t="s">
        <v>78</v>
      </c>
      <c r="D10494" s="20">
        <v>0</v>
      </c>
      <c r="E10494" s="20">
        <v>0</v>
      </c>
      <c r="F10494" s="38">
        <f>('ANNEXURE B &amp; C'!BM$90)</f>
        <v>0</v>
      </c>
      <c r="G10494" s="9" t="str">
        <f t="shared" si="328"/>
        <v/>
      </c>
      <c r="H10494" s="52" t="str">
        <f t="shared" si="329"/>
        <v/>
      </c>
    </row>
    <row r="10495" spans="1:8">
      <c r="A10495" s="48" t="str">
        <f>('ANNEXURE B &amp; C'!BM$3)</f>
        <v>450301</v>
      </c>
      <c r="B10495" s="2">
        <v>1061900</v>
      </c>
      <c r="C10495" s="2" t="s">
        <v>79</v>
      </c>
      <c r="D10495" s="20">
        <v>27360</v>
      </c>
      <c r="E10495" s="20">
        <v>4775.29</v>
      </c>
      <c r="F10495" s="38">
        <f>('ANNEXURE B &amp; C'!BM$91)</f>
        <v>11472</v>
      </c>
      <c r="G10495" s="9" t="str">
        <f t="shared" ref="G10495:G10558" si="330">IF(E10495&lt;0.01,"",IF(E10495&gt;F10495,"BUDGET ERROR - INSUFICIENT",""))</f>
        <v/>
      </c>
      <c r="H10495" s="52">
        <f t="shared" ref="H10495:H10558" si="331">IF(F10495&lt;0.1,"",IF(D10495=0,"NO ORIGINAL BUDGET",(F10495-D10495)/D10495))</f>
        <v>-0.58070175438596494</v>
      </c>
    </row>
    <row r="10496" spans="1:8">
      <c r="A10496" s="48" t="str">
        <f>('ANNEXURE B &amp; C'!BM$3)</f>
        <v>450301</v>
      </c>
      <c r="B10496" s="2">
        <v>1061902</v>
      </c>
      <c r="C10496" s="2" t="s">
        <v>80</v>
      </c>
      <c r="D10496" s="20">
        <v>54000</v>
      </c>
      <c r="E10496" s="20">
        <v>0</v>
      </c>
      <c r="F10496" s="38">
        <f>('ANNEXURE B &amp; C'!BM$92)</f>
        <v>10000</v>
      </c>
      <c r="G10496" s="9" t="str">
        <f t="shared" si="330"/>
        <v/>
      </c>
      <c r="H10496" s="52">
        <f t="shared" si="331"/>
        <v>-0.81481481481481477</v>
      </c>
    </row>
    <row r="10497" spans="1:8">
      <c r="A10497" s="48" t="str">
        <f>('ANNEXURE B &amp; C'!BM$3)</f>
        <v>450301</v>
      </c>
      <c r="B10497" s="2">
        <v>1061903</v>
      </c>
      <c r="C10497" s="2" t="s">
        <v>81</v>
      </c>
      <c r="D10497" s="20">
        <v>0</v>
      </c>
      <c r="E10497" s="20">
        <v>0</v>
      </c>
      <c r="F10497" s="38">
        <f>('ANNEXURE B &amp; C'!BM$93)</f>
        <v>0</v>
      </c>
      <c r="G10497" s="9" t="str">
        <f t="shared" si="330"/>
        <v/>
      </c>
      <c r="H10497" s="52" t="str">
        <f t="shared" si="331"/>
        <v/>
      </c>
    </row>
    <row r="10498" spans="1:8">
      <c r="A10498" s="48" t="str">
        <f>('ANNEXURE B &amp; C'!BM$3)</f>
        <v>450301</v>
      </c>
      <c r="B10498" s="2">
        <v>1061904</v>
      </c>
      <c r="C10498" s="2" t="s">
        <v>82</v>
      </c>
      <c r="D10498" s="20">
        <v>0</v>
      </c>
      <c r="E10498" s="20">
        <v>0</v>
      </c>
      <c r="F10498" s="38">
        <f>('ANNEXURE B &amp; C'!BM$94)</f>
        <v>0</v>
      </c>
      <c r="G10498" s="9" t="str">
        <f t="shared" si="330"/>
        <v/>
      </c>
      <c r="H10498" s="52" t="str">
        <f t="shared" si="331"/>
        <v/>
      </c>
    </row>
    <row r="10499" spans="1:8">
      <c r="A10499" s="48" t="str">
        <f>('ANNEXURE B &amp; C'!BM$3)</f>
        <v>450301</v>
      </c>
      <c r="B10499" s="2">
        <v>1062001</v>
      </c>
      <c r="C10499" s="2" t="s">
        <v>83</v>
      </c>
      <c r="D10499" s="20">
        <v>27600</v>
      </c>
      <c r="E10499" s="20">
        <v>2400</v>
      </c>
      <c r="F10499" s="38">
        <f>('ANNEXURE B &amp; C'!BM$95)</f>
        <v>7400</v>
      </c>
      <c r="G10499" s="9" t="str">
        <f t="shared" si="330"/>
        <v/>
      </c>
      <c r="H10499" s="52">
        <f t="shared" si="331"/>
        <v>-0.73188405797101452</v>
      </c>
    </row>
    <row r="10500" spans="1:8">
      <c r="A10500" s="48" t="str">
        <f>('ANNEXURE B &amp; C'!BM$3)</f>
        <v>450301</v>
      </c>
      <c r="B10500" s="2">
        <v>1062003</v>
      </c>
      <c r="C10500" s="2" t="s">
        <v>84</v>
      </c>
      <c r="D10500" s="20">
        <v>0</v>
      </c>
      <c r="E10500" s="20">
        <v>0</v>
      </c>
      <c r="F10500" s="38">
        <f>('ANNEXURE B &amp; C'!BM$96)</f>
        <v>0</v>
      </c>
      <c r="G10500" s="9" t="str">
        <f t="shared" si="330"/>
        <v/>
      </c>
      <c r="H10500" s="52" t="str">
        <f t="shared" si="331"/>
        <v/>
      </c>
    </row>
    <row r="10501" spans="1:8">
      <c r="A10501" s="48" t="str">
        <f>('ANNEXURE B &amp; C'!BM$3)</f>
        <v>450301</v>
      </c>
      <c r="B10501" s="2">
        <v>1062009</v>
      </c>
      <c r="C10501" s="2" t="s">
        <v>85</v>
      </c>
      <c r="D10501" s="20">
        <v>0</v>
      </c>
      <c r="E10501" s="20">
        <v>0</v>
      </c>
      <c r="F10501" s="38">
        <f>('ANNEXURE B &amp; C'!BM$97)</f>
        <v>0</v>
      </c>
      <c r="G10501" s="9" t="str">
        <f t="shared" si="330"/>
        <v/>
      </c>
      <c r="H10501" s="52" t="str">
        <f t="shared" si="331"/>
        <v/>
      </c>
    </row>
    <row r="10502" spans="1:8">
      <c r="A10502" s="48" t="str">
        <f>('ANNEXURE B &amp; C'!BM$3)</f>
        <v>450301</v>
      </c>
      <c r="B10502" s="2">
        <v>1062010</v>
      </c>
      <c r="C10502" s="2" t="s">
        <v>86</v>
      </c>
      <c r="D10502" s="20">
        <v>0</v>
      </c>
      <c r="E10502" s="20">
        <v>0</v>
      </c>
      <c r="F10502" s="38">
        <f>('ANNEXURE B &amp; C'!BM$98)</f>
        <v>0</v>
      </c>
      <c r="G10502" s="9" t="str">
        <f t="shared" si="330"/>
        <v/>
      </c>
      <c r="H10502" s="52" t="str">
        <f t="shared" si="331"/>
        <v/>
      </c>
    </row>
    <row r="10503" spans="1:8">
      <c r="A10503" s="48" t="str">
        <f>('ANNEXURE B &amp; C'!BM$3)</f>
        <v>450301</v>
      </c>
      <c r="B10503" s="2">
        <v>1062201</v>
      </c>
      <c r="C10503" s="2" t="s">
        <v>87</v>
      </c>
      <c r="D10503" s="20">
        <v>0</v>
      </c>
      <c r="E10503" s="20">
        <v>0</v>
      </c>
      <c r="F10503" s="38">
        <f>('ANNEXURE B &amp; C'!BM$99)</f>
        <v>0</v>
      </c>
      <c r="G10503" s="9" t="str">
        <f t="shared" si="330"/>
        <v/>
      </c>
      <c r="H10503" s="52" t="str">
        <f t="shared" si="331"/>
        <v/>
      </c>
    </row>
    <row r="10504" spans="1:8">
      <c r="A10504" s="48" t="str">
        <f>('ANNEXURE B &amp; C'!BM$3)</f>
        <v>450301</v>
      </c>
      <c r="B10504" s="3">
        <v>1066990</v>
      </c>
      <c r="C10504" s="3" t="s">
        <v>88</v>
      </c>
      <c r="D10504" s="39">
        <v>348206</v>
      </c>
      <c r="E10504" s="39">
        <v>24013.870000000003</v>
      </c>
      <c r="F10504" s="39">
        <f>SUM(F10451:F10503)</f>
        <v>68411</v>
      </c>
      <c r="G10504" s="9" t="str">
        <f t="shared" si="330"/>
        <v/>
      </c>
      <c r="H10504" s="52">
        <f t="shared" si="331"/>
        <v>-0.80353296611775793</v>
      </c>
    </row>
    <row r="10505" spans="1:8">
      <c r="B10505" s="1"/>
      <c r="C10505" s="1"/>
      <c r="D10505" s="31"/>
      <c r="E10505" s="31"/>
      <c r="F10505" s="31"/>
      <c r="G10505" s="9" t="str">
        <f t="shared" si="330"/>
        <v/>
      </c>
      <c r="H10505" s="52" t="str">
        <f t="shared" si="331"/>
        <v/>
      </c>
    </row>
    <row r="10506" spans="1:8">
      <c r="A10506" s="48" t="str">
        <f>('ANNEXURE B &amp; C'!BM$3)</f>
        <v>450301</v>
      </c>
      <c r="B10506" s="1">
        <v>1080000</v>
      </c>
      <c r="C10506" s="1" t="s">
        <v>89</v>
      </c>
      <c r="D10506" s="31"/>
      <c r="E10506" s="31"/>
      <c r="F10506" s="31"/>
      <c r="G10506" s="9" t="str">
        <f t="shared" si="330"/>
        <v/>
      </c>
      <c r="H10506" s="52" t="str">
        <f t="shared" si="331"/>
        <v/>
      </c>
    </row>
    <row r="10507" spans="1:8">
      <c r="A10507" s="48" t="str">
        <f>('ANNEXURE B &amp; C'!BM$3)</f>
        <v>450301</v>
      </c>
      <c r="B10507" s="2">
        <v>1088020</v>
      </c>
      <c r="C10507" s="2" t="s">
        <v>90</v>
      </c>
      <c r="D10507" s="20">
        <v>0</v>
      </c>
      <c r="E10507" s="20">
        <v>0</v>
      </c>
      <c r="F10507" s="38">
        <f>('ANNEXURE B &amp; C'!BM$103)</f>
        <v>0</v>
      </c>
      <c r="G10507" s="9" t="str">
        <f t="shared" si="330"/>
        <v/>
      </c>
      <c r="H10507" s="52" t="str">
        <f t="shared" si="331"/>
        <v/>
      </c>
    </row>
    <row r="10508" spans="1:8">
      <c r="A10508" s="48" t="str">
        <f>('ANNEXURE B &amp; C'!BM$3)</f>
        <v>450301</v>
      </c>
      <c r="B10508" s="2">
        <v>1088080</v>
      </c>
      <c r="C10508" s="2" t="s">
        <v>91</v>
      </c>
      <c r="D10508" s="20">
        <v>0</v>
      </c>
      <c r="E10508" s="20">
        <v>0</v>
      </c>
      <c r="F10508" s="38">
        <f>('ANNEXURE B &amp; C'!BM$104)</f>
        <v>0</v>
      </c>
      <c r="G10508" s="9" t="str">
        <f t="shared" si="330"/>
        <v/>
      </c>
      <c r="H10508" s="52" t="str">
        <f t="shared" si="331"/>
        <v/>
      </c>
    </row>
    <row r="10509" spans="1:8">
      <c r="A10509" s="48" t="str">
        <f>('ANNEXURE B &amp; C'!BM$3)</f>
        <v>450301</v>
      </c>
      <c r="B10509" s="2">
        <v>1088081</v>
      </c>
      <c r="C10509" s="2" t="s">
        <v>92</v>
      </c>
      <c r="D10509" s="20">
        <v>0</v>
      </c>
      <c r="E10509" s="20">
        <v>0</v>
      </c>
      <c r="F10509" s="38">
        <f>('ANNEXURE B &amp; C'!BM$105)</f>
        <v>0</v>
      </c>
      <c r="G10509" s="9" t="str">
        <f t="shared" si="330"/>
        <v/>
      </c>
      <c r="H10509" s="52" t="str">
        <f t="shared" si="331"/>
        <v/>
      </c>
    </row>
    <row r="10510" spans="1:8">
      <c r="A10510" s="48" t="str">
        <f>('ANNEXURE B &amp; C'!BM$3)</f>
        <v>450301</v>
      </c>
      <c r="B10510" s="2">
        <v>1088082</v>
      </c>
      <c r="C10510" s="2" t="s">
        <v>93</v>
      </c>
      <c r="D10510" s="20">
        <v>0</v>
      </c>
      <c r="E10510" s="20">
        <v>0</v>
      </c>
      <c r="F10510" s="38">
        <f>('ANNEXURE B &amp; C'!BM$106)</f>
        <v>0</v>
      </c>
      <c r="G10510" s="9" t="str">
        <f t="shared" si="330"/>
        <v/>
      </c>
      <c r="H10510" s="52" t="str">
        <f t="shared" si="331"/>
        <v/>
      </c>
    </row>
    <row r="10511" spans="1:8">
      <c r="A10511" s="48" t="str">
        <f>('ANNEXURE B &amp; C'!BM$3)</f>
        <v>450301</v>
      </c>
      <c r="B10511" s="2">
        <v>1088083</v>
      </c>
      <c r="C10511" s="2" t="s">
        <v>94</v>
      </c>
      <c r="D10511" s="20">
        <v>0</v>
      </c>
      <c r="E10511" s="20">
        <v>0</v>
      </c>
      <c r="F10511" s="38">
        <f>('ANNEXURE B &amp; C'!BM$107)</f>
        <v>0</v>
      </c>
      <c r="G10511" s="9" t="str">
        <f t="shared" si="330"/>
        <v/>
      </c>
      <c r="H10511" s="52" t="str">
        <f t="shared" si="331"/>
        <v/>
      </c>
    </row>
    <row r="10512" spans="1:8">
      <c r="A10512" s="48" t="str">
        <f>('ANNEXURE B &amp; C'!BM$3)</f>
        <v>450301</v>
      </c>
      <c r="B10512" s="2">
        <v>1088084</v>
      </c>
      <c r="C10512" s="2" t="s">
        <v>95</v>
      </c>
      <c r="D10512" s="20">
        <v>0</v>
      </c>
      <c r="E10512" s="20">
        <v>0</v>
      </c>
      <c r="F10512" s="38">
        <f>('ANNEXURE B &amp; C'!BM$108)</f>
        <v>0</v>
      </c>
      <c r="G10512" s="9" t="str">
        <f t="shared" si="330"/>
        <v/>
      </c>
      <c r="H10512" s="52" t="str">
        <f t="shared" si="331"/>
        <v/>
      </c>
    </row>
    <row r="10513" spans="1:8">
      <c r="A10513" s="48" t="str">
        <f>('ANNEXURE B &amp; C'!BM$3)</f>
        <v>450301</v>
      </c>
      <c r="B10513" s="2">
        <v>1088085</v>
      </c>
      <c r="C10513" s="2" t="s">
        <v>96</v>
      </c>
      <c r="D10513" s="20">
        <v>0</v>
      </c>
      <c r="E10513" s="20">
        <v>0</v>
      </c>
      <c r="F10513" s="38">
        <f>('ANNEXURE B &amp; C'!BM$109)</f>
        <v>0</v>
      </c>
      <c r="G10513" s="9" t="str">
        <f t="shared" si="330"/>
        <v/>
      </c>
      <c r="H10513" s="52" t="str">
        <f t="shared" si="331"/>
        <v/>
      </c>
    </row>
    <row r="10514" spans="1:8">
      <c r="A10514" s="48" t="str">
        <f>('ANNEXURE B &amp; C'!BM$3)</f>
        <v>450301</v>
      </c>
      <c r="B10514" s="2">
        <v>1088110</v>
      </c>
      <c r="C10514" s="2" t="s">
        <v>61</v>
      </c>
      <c r="D10514" s="20">
        <v>0</v>
      </c>
      <c r="E10514" s="20">
        <v>0</v>
      </c>
      <c r="F10514" s="38">
        <f>('ANNEXURE B &amp; C'!BM$110)</f>
        <v>0</v>
      </c>
      <c r="G10514" s="9" t="str">
        <f t="shared" si="330"/>
        <v/>
      </c>
      <c r="H10514" s="52" t="str">
        <f t="shared" si="331"/>
        <v/>
      </c>
    </row>
    <row r="10515" spans="1:8">
      <c r="A10515" s="48" t="str">
        <f>('ANNEXURE B &amp; C'!BM$3)</f>
        <v>450301</v>
      </c>
      <c r="B10515" s="2">
        <v>1088180</v>
      </c>
      <c r="C10515" s="2" t="s">
        <v>97</v>
      </c>
      <c r="D10515" s="20">
        <v>0</v>
      </c>
      <c r="E10515" s="20">
        <v>0</v>
      </c>
      <c r="F10515" s="38">
        <f>('ANNEXURE B &amp; C'!BM$111)</f>
        <v>0</v>
      </c>
      <c r="G10515" s="9" t="str">
        <f t="shared" si="330"/>
        <v/>
      </c>
      <c r="H10515" s="52" t="str">
        <f t="shared" si="331"/>
        <v/>
      </c>
    </row>
    <row r="10516" spans="1:8">
      <c r="A10516" s="48" t="str">
        <f>('ANNEXURE B &amp; C'!BM$3)</f>
        <v>450301</v>
      </c>
      <c r="B10516" s="3">
        <v>1088990</v>
      </c>
      <c r="C10516" s="3" t="s">
        <v>98</v>
      </c>
      <c r="D10516" s="39">
        <v>0</v>
      </c>
      <c r="E10516" s="39">
        <v>0</v>
      </c>
      <c r="F10516" s="39">
        <f>SUM(F10506:F10515)</f>
        <v>0</v>
      </c>
      <c r="G10516" s="9" t="str">
        <f t="shared" si="330"/>
        <v/>
      </c>
      <c r="H10516" s="52" t="str">
        <f t="shared" si="331"/>
        <v/>
      </c>
    </row>
    <row r="10517" spans="1:8">
      <c r="B10517" s="1"/>
      <c r="C10517" s="1"/>
      <c r="D10517" s="31"/>
      <c r="E10517" s="31"/>
      <c r="F10517" s="31"/>
      <c r="G10517" s="9" t="str">
        <f t="shared" si="330"/>
        <v/>
      </c>
      <c r="H10517" s="52" t="str">
        <f t="shared" si="331"/>
        <v/>
      </c>
    </row>
    <row r="10518" spans="1:8" ht="15.75" thickBot="1">
      <c r="A10518" s="48" t="str">
        <f>('ANNEXURE B &amp; C'!BM$3)</f>
        <v>450301</v>
      </c>
      <c r="B10518" s="4">
        <v>1089995</v>
      </c>
      <c r="C10518" s="4" t="s">
        <v>99</v>
      </c>
      <c r="D10518" s="40">
        <v>348206</v>
      </c>
      <c r="E10518" s="40">
        <v>24013.870000000003</v>
      </c>
      <c r="F10518" s="40">
        <f>SUM(F10516+F10504)</f>
        <v>68411</v>
      </c>
      <c r="G10518" s="9" t="str">
        <f t="shared" si="330"/>
        <v/>
      </c>
      <c r="H10518" s="52">
        <f t="shared" si="331"/>
        <v>-0.80353296611775793</v>
      </c>
    </row>
    <row r="10519" spans="1:8" ht="15.75" thickTop="1">
      <c r="B10519" s="1"/>
      <c r="C10519" s="1"/>
      <c r="D10519" s="31"/>
      <c r="E10519" s="31"/>
      <c r="F10519" s="31"/>
      <c r="G10519" s="9" t="str">
        <f t="shared" si="330"/>
        <v/>
      </c>
      <c r="H10519" s="52" t="str">
        <f t="shared" si="331"/>
        <v/>
      </c>
    </row>
    <row r="10520" spans="1:8">
      <c r="A10520" s="48" t="str">
        <f>('ANNEXURE B &amp; C'!BM$3)</f>
        <v>450301</v>
      </c>
      <c r="B10520" s="1">
        <v>1100000</v>
      </c>
      <c r="C10520" s="1" t="s">
        <v>100</v>
      </c>
      <c r="D10520" s="31"/>
      <c r="E10520" s="31"/>
      <c r="F10520" s="31"/>
      <c r="G10520" s="9" t="str">
        <f t="shared" si="330"/>
        <v/>
      </c>
      <c r="H10520" s="52" t="str">
        <f t="shared" si="331"/>
        <v/>
      </c>
    </row>
    <row r="10521" spans="1:8">
      <c r="A10521" s="48" t="str">
        <f>('ANNEXURE B &amp; C'!BM$3)</f>
        <v>450301</v>
      </c>
      <c r="B10521" s="2">
        <v>1101200</v>
      </c>
      <c r="C10521" s="2" t="s">
        <v>101</v>
      </c>
      <c r="D10521" s="20">
        <v>0</v>
      </c>
      <c r="E10521" s="20">
        <v>0</v>
      </c>
      <c r="F10521" s="38">
        <f>('ANNEXURE B &amp; C'!BM$117)</f>
        <v>0</v>
      </c>
      <c r="G10521" s="9" t="str">
        <f t="shared" si="330"/>
        <v/>
      </c>
      <c r="H10521" s="52" t="str">
        <f t="shared" si="331"/>
        <v/>
      </c>
    </row>
    <row r="10522" spans="1:8">
      <c r="A10522" s="48" t="str">
        <f>('ANNEXURE B &amp; C'!BM$3)</f>
        <v>450301</v>
      </c>
      <c r="B10522" s="2">
        <v>1101201</v>
      </c>
      <c r="C10522" s="2" t="s">
        <v>102</v>
      </c>
      <c r="D10522" s="20">
        <v>0</v>
      </c>
      <c r="E10522" s="20">
        <v>0</v>
      </c>
      <c r="F10522" s="38">
        <f>('ANNEXURE B &amp; C'!BM$118)</f>
        <v>0</v>
      </c>
      <c r="G10522" s="9" t="str">
        <f t="shared" si="330"/>
        <v/>
      </c>
      <c r="H10522" s="52" t="str">
        <f t="shared" si="331"/>
        <v/>
      </c>
    </row>
    <row r="10523" spans="1:8">
      <c r="A10523" s="48" t="str">
        <f>('ANNEXURE B &amp; C'!BM$3)</f>
        <v>450301</v>
      </c>
      <c r="B10523" s="2">
        <v>1101203</v>
      </c>
      <c r="C10523" s="2" t="s">
        <v>103</v>
      </c>
      <c r="D10523" s="20">
        <v>0</v>
      </c>
      <c r="E10523" s="20">
        <v>0</v>
      </c>
      <c r="F10523" s="38">
        <f>('ANNEXURE B &amp; C'!BM$119)</f>
        <v>300000</v>
      </c>
      <c r="G10523" s="9" t="str">
        <f t="shared" si="330"/>
        <v/>
      </c>
      <c r="H10523" s="52" t="str">
        <f t="shared" si="331"/>
        <v>NO ORIGINAL BUDGET</v>
      </c>
    </row>
    <row r="10524" spans="1:8">
      <c r="A10524" s="48" t="str">
        <f>('ANNEXURE B &amp; C'!BM$3)</f>
        <v>450301</v>
      </c>
      <c r="B10524" s="2">
        <v>1101204</v>
      </c>
      <c r="C10524" s="2" t="s">
        <v>104</v>
      </c>
      <c r="D10524" s="20">
        <v>0</v>
      </c>
      <c r="E10524" s="20">
        <v>0</v>
      </c>
      <c r="F10524" s="38">
        <f>('ANNEXURE B &amp; C'!BM$120)</f>
        <v>0</v>
      </c>
      <c r="G10524" s="9" t="str">
        <f t="shared" si="330"/>
        <v/>
      </c>
      <c r="H10524" s="52" t="str">
        <f t="shared" si="331"/>
        <v/>
      </c>
    </row>
    <row r="10525" spans="1:8" ht="15.75" thickBot="1">
      <c r="A10525" s="48" t="str">
        <f>('ANNEXURE B &amp; C'!BM$3)</f>
        <v>450301</v>
      </c>
      <c r="B10525" s="4">
        <v>1109995</v>
      </c>
      <c r="C10525" s="4" t="s">
        <v>105</v>
      </c>
      <c r="D10525" s="40">
        <v>0</v>
      </c>
      <c r="E10525" s="40">
        <v>0</v>
      </c>
      <c r="F10525" s="40">
        <f>SUM(F10521:F10524)</f>
        <v>300000</v>
      </c>
      <c r="G10525" s="9" t="str">
        <f t="shared" si="330"/>
        <v/>
      </c>
      <c r="H10525" s="52" t="str">
        <f t="shared" si="331"/>
        <v>NO ORIGINAL BUDGET</v>
      </c>
    </row>
    <row r="10526" spans="1:8" ht="15.75" thickTop="1">
      <c r="B10526" s="1"/>
      <c r="C10526" s="1"/>
      <c r="D10526" s="31"/>
      <c r="E10526" s="31"/>
      <c r="F10526" s="31"/>
      <c r="G10526" s="9" t="str">
        <f t="shared" si="330"/>
        <v/>
      </c>
      <c r="H10526" s="52" t="str">
        <f t="shared" si="331"/>
        <v/>
      </c>
    </row>
    <row r="10527" spans="1:8">
      <c r="A10527" s="48" t="str">
        <f>('ANNEXURE B &amp; C'!BM$3)</f>
        <v>450301</v>
      </c>
      <c r="B10527" s="1">
        <v>1120000</v>
      </c>
      <c r="C10527" s="1" t="s">
        <v>106</v>
      </c>
      <c r="D10527" s="31"/>
      <c r="E10527" s="31"/>
      <c r="F10527" s="31"/>
      <c r="G10527" s="9" t="str">
        <f t="shared" si="330"/>
        <v/>
      </c>
      <c r="H10527" s="52" t="str">
        <f t="shared" si="331"/>
        <v/>
      </c>
    </row>
    <row r="10528" spans="1:8">
      <c r="A10528" s="48" t="str">
        <f>('ANNEXURE B &amp; C'!BM$3)</f>
        <v>450301</v>
      </c>
      <c r="B10528" s="2">
        <v>1120300</v>
      </c>
      <c r="C10528" s="2" t="s">
        <v>106</v>
      </c>
      <c r="D10528" s="20">
        <v>0</v>
      </c>
      <c r="E10528" s="20">
        <v>0</v>
      </c>
      <c r="F10528" s="38">
        <f>('ANNEXURE B &amp; C'!BM$124)</f>
        <v>0</v>
      </c>
      <c r="G10528" s="9" t="str">
        <f t="shared" si="330"/>
        <v/>
      </c>
      <c r="H10528" s="52" t="str">
        <f t="shared" si="331"/>
        <v/>
      </c>
    </row>
    <row r="10529" spans="1:8" ht="15.75" thickBot="1">
      <c r="A10529" s="48" t="str">
        <f>('ANNEXURE B &amp; C'!BM$3)</f>
        <v>450301</v>
      </c>
      <c r="B10529" s="4">
        <v>1129990</v>
      </c>
      <c r="C10529" s="4" t="s">
        <v>107</v>
      </c>
      <c r="D10529" s="40">
        <v>0</v>
      </c>
      <c r="E10529" s="40">
        <v>0</v>
      </c>
      <c r="F10529" s="40">
        <f>SUM(F10527:F10528)</f>
        <v>0</v>
      </c>
      <c r="G10529" s="9" t="str">
        <f t="shared" si="330"/>
        <v/>
      </c>
      <c r="H10529" s="52" t="str">
        <f t="shared" si="331"/>
        <v/>
      </c>
    </row>
    <row r="10530" spans="1:8" ht="15.75" thickTop="1">
      <c r="B10530" s="1"/>
      <c r="C10530" s="1"/>
      <c r="D10530" s="31"/>
      <c r="E10530" s="31"/>
      <c r="F10530" s="31"/>
      <c r="G10530" s="9" t="str">
        <f t="shared" si="330"/>
        <v/>
      </c>
      <c r="H10530" s="52" t="str">
        <f t="shared" si="331"/>
        <v/>
      </c>
    </row>
    <row r="10531" spans="1:8">
      <c r="A10531" s="48" t="str">
        <f>('ANNEXURE B &amp; C'!BM$3)</f>
        <v>450301</v>
      </c>
      <c r="B10531" s="1">
        <v>1130000</v>
      </c>
      <c r="C10531" s="1" t="s">
        <v>108</v>
      </c>
      <c r="D10531" s="31"/>
      <c r="E10531" s="31"/>
      <c r="F10531" s="31"/>
      <c r="G10531" s="9" t="str">
        <f t="shared" si="330"/>
        <v/>
      </c>
      <c r="H10531" s="52" t="str">
        <f t="shared" si="331"/>
        <v/>
      </c>
    </row>
    <row r="10532" spans="1:8">
      <c r="A10532" s="48" t="str">
        <f>('ANNEXURE B &amp; C'!BM$3)</f>
        <v>450301</v>
      </c>
      <c r="B10532" s="2">
        <v>1130200</v>
      </c>
      <c r="C10532" s="2" t="s">
        <v>109</v>
      </c>
      <c r="D10532" s="20">
        <v>0</v>
      </c>
      <c r="E10532" s="20">
        <v>0</v>
      </c>
      <c r="F10532" s="38">
        <f>('ANNEXURE B &amp; C'!BM$128)</f>
        <v>0</v>
      </c>
      <c r="G10532" s="9" t="str">
        <f t="shared" si="330"/>
        <v/>
      </c>
      <c r="H10532" s="52" t="str">
        <f t="shared" si="331"/>
        <v/>
      </c>
    </row>
    <row r="10533" spans="1:8">
      <c r="A10533" s="48" t="str">
        <f>('ANNEXURE B &amp; C'!BM$3)</f>
        <v>450301</v>
      </c>
      <c r="B10533" s="2">
        <v>1130201</v>
      </c>
      <c r="C10533" s="2" t="s">
        <v>110</v>
      </c>
      <c r="D10533" s="20">
        <v>0</v>
      </c>
      <c r="E10533" s="20">
        <v>0</v>
      </c>
      <c r="F10533" s="38">
        <f>('ANNEXURE B &amp; C'!BM$129)</f>
        <v>0</v>
      </c>
      <c r="G10533" s="9" t="str">
        <f t="shared" si="330"/>
        <v/>
      </c>
      <c r="H10533" s="52" t="str">
        <f t="shared" si="331"/>
        <v/>
      </c>
    </row>
    <row r="10534" spans="1:8" ht="15.75" thickBot="1">
      <c r="A10534" s="48" t="str">
        <f>('ANNEXURE B &amp; C'!BM$3)</f>
        <v>450301</v>
      </c>
      <c r="B10534" s="4">
        <v>1139995</v>
      </c>
      <c r="C10534" s="4" t="s">
        <v>111</v>
      </c>
      <c r="D10534" s="40">
        <v>0</v>
      </c>
      <c r="E10534" s="40">
        <v>0</v>
      </c>
      <c r="F10534" s="40">
        <f>SUM(F10531:F10533)</f>
        <v>0</v>
      </c>
      <c r="G10534" s="9" t="str">
        <f t="shared" si="330"/>
        <v/>
      </c>
      <c r="H10534" s="52" t="str">
        <f t="shared" si="331"/>
        <v/>
      </c>
    </row>
    <row r="10535" spans="1:8" ht="15.75" thickTop="1">
      <c r="B10535" s="1"/>
      <c r="C10535" s="1"/>
      <c r="D10535" s="31"/>
      <c r="E10535" s="31"/>
      <c r="F10535" s="31"/>
      <c r="G10535" s="9" t="str">
        <f t="shared" si="330"/>
        <v/>
      </c>
      <c r="H10535" s="52" t="str">
        <f t="shared" si="331"/>
        <v/>
      </c>
    </row>
    <row r="10536" spans="1:8" ht="15.75" thickBot="1">
      <c r="A10536" s="48" t="str">
        <f>('ANNEXURE B &amp; C'!BM$3)</f>
        <v>450301</v>
      </c>
      <c r="B10536" s="5">
        <v>1199998</v>
      </c>
      <c r="C10536" s="5" t="s">
        <v>112</v>
      </c>
      <c r="D10536" s="41">
        <v>919021</v>
      </c>
      <c r="E10536" s="41">
        <v>297236.87</v>
      </c>
      <c r="F10536" s="41">
        <f>SUM(F10534+F10529+F10525+F10518+F10446)</f>
        <v>940374</v>
      </c>
      <c r="G10536" s="9" t="str">
        <f t="shared" si="330"/>
        <v/>
      </c>
      <c r="H10536" s="52">
        <f t="shared" si="331"/>
        <v>2.3234507154896351E-2</v>
      </c>
    </row>
    <row r="10537" spans="1:8">
      <c r="B10537" s="1"/>
      <c r="C10537" s="1"/>
      <c r="D10537" s="31"/>
      <c r="E10537" s="31"/>
      <c r="F10537" s="31"/>
      <c r="G10537" s="9" t="str">
        <f t="shared" si="330"/>
        <v/>
      </c>
      <c r="H10537" s="52" t="str">
        <f t="shared" si="331"/>
        <v/>
      </c>
    </row>
    <row r="10538" spans="1:8">
      <c r="A10538" s="48" t="str">
        <f>('ANNEXURE B &amp; C'!BM$3)</f>
        <v>450301</v>
      </c>
      <c r="B10538" s="1">
        <v>2200000</v>
      </c>
      <c r="C10538" s="1" t="s">
        <v>113</v>
      </c>
      <c r="D10538" s="31"/>
      <c r="E10538" s="31"/>
      <c r="F10538" s="31"/>
      <c r="G10538" s="9" t="str">
        <f t="shared" si="330"/>
        <v/>
      </c>
      <c r="H10538" s="52" t="str">
        <f t="shared" si="331"/>
        <v/>
      </c>
    </row>
    <row r="10539" spans="1:8">
      <c r="B10539" s="1"/>
      <c r="C10539" s="1"/>
      <c r="D10539" s="31"/>
      <c r="E10539" s="31"/>
      <c r="F10539" s="31"/>
      <c r="G10539" s="9" t="str">
        <f t="shared" si="330"/>
        <v/>
      </c>
      <c r="H10539" s="52" t="str">
        <f t="shared" si="331"/>
        <v/>
      </c>
    </row>
    <row r="10540" spans="1:8">
      <c r="A10540" s="48" t="str">
        <f>('ANNEXURE B &amp; C'!BM$3)</f>
        <v>450301</v>
      </c>
      <c r="B10540" s="1">
        <v>2230000</v>
      </c>
      <c r="C10540" s="1" t="s">
        <v>114</v>
      </c>
      <c r="D10540" s="31"/>
      <c r="E10540" s="31"/>
      <c r="F10540" s="31"/>
      <c r="G10540" s="9" t="str">
        <f t="shared" si="330"/>
        <v/>
      </c>
      <c r="H10540" s="52" t="str">
        <f t="shared" si="331"/>
        <v/>
      </c>
    </row>
    <row r="10541" spans="1:8">
      <c r="A10541" s="48" t="str">
        <f>('ANNEXURE B &amp; C'!BM$3)</f>
        <v>450301</v>
      </c>
      <c r="B10541" s="2">
        <v>2231202</v>
      </c>
      <c r="C10541" s="2" t="s">
        <v>115</v>
      </c>
      <c r="D10541" s="20">
        <v>0</v>
      </c>
      <c r="E10541" s="20">
        <v>0</v>
      </c>
      <c r="F10541" s="38">
        <f>('ANNEXURE B &amp; C'!BM$137)</f>
        <v>0</v>
      </c>
      <c r="G10541" s="9" t="str">
        <f t="shared" si="330"/>
        <v/>
      </c>
      <c r="H10541" s="52" t="str">
        <f t="shared" si="331"/>
        <v/>
      </c>
    </row>
    <row r="10542" spans="1:8">
      <c r="A10542" s="48" t="str">
        <f>('ANNEXURE B &amp; C'!BM$3)</f>
        <v>450301</v>
      </c>
      <c r="B10542" s="2">
        <v>2231900</v>
      </c>
      <c r="C10542" s="2" t="s">
        <v>116</v>
      </c>
      <c r="D10542" s="20">
        <v>0</v>
      </c>
      <c r="E10542" s="20">
        <v>0</v>
      </c>
      <c r="F10542" s="38">
        <f>('ANNEXURE B &amp; C'!BM$138)</f>
        <v>0</v>
      </c>
      <c r="G10542" s="9" t="str">
        <f t="shared" si="330"/>
        <v/>
      </c>
      <c r="H10542" s="52" t="str">
        <f t="shared" si="331"/>
        <v/>
      </c>
    </row>
    <row r="10543" spans="1:8">
      <c r="A10543" s="48" t="str">
        <f>('ANNEXURE B &amp; C'!BM$3)</f>
        <v>450301</v>
      </c>
      <c r="B10543" s="3">
        <v>2239995</v>
      </c>
      <c r="C10543" s="3" t="s">
        <v>117</v>
      </c>
      <c r="D10543" s="39">
        <v>0</v>
      </c>
      <c r="E10543" s="39">
        <v>0</v>
      </c>
      <c r="F10543" s="39">
        <f>SUM(F10541:F10542)</f>
        <v>0</v>
      </c>
      <c r="G10543" s="9" t="str">
        <f t="shared" si="330"/>
        <v/>
      </c>
      <c r="H10543" s="52" t="str">
        <f t="shared" si="331"/>
        <v/>
      </c>
    </row>
    <row r="10544" spans="1:8">
      <c r="B10544" s="1"/>
      <c r="C10544" s="1"/>
      <c r="D10544" s="31"/>
      <c r="E10544" s="31"/>
      <c r="F10544" s="31"/>
      <c r="G10544" s="9" t="str">
        <f t="shared" si="330"/>
        <v/>
      </c>
      <c r="H10544" s="52" t="str">
        <f t="shared" si="331"/>
        <v/>
      </c>
    </row>
    <row r="10545" spans="1:8">
      <c r="A10545" s="48" t="str">
        <f>('ANNEXURE B &amp; C'!BM$3)</f>
        <v>450301</v>
      </c>
      <c r="B10545" s="1">
        <v>2240000</v>
      </c>
      <c r="C10545" s="1" t="s">
        <v>118</v>
      </c>
      <c r="D10545" s="31"/>
      <c r="E10545" s="31"/>
      <c r="F10545" s="31"/>
      <c r="G10545" s="9" t="str">
        <f t="shared" si="330"/>
        <v/>
      </c>
      <c r="H10545" s="52" t="str">
        <f t="shared" si="331"/>
        <v/>
      </c>
    </row>
    <row r="10546" spans="1:8">
      <c r="A10546" s="48" t="str">
        <f>('ANNEXURE B &amp; C'!BM$3)</f>
        <v>450301</v>
      </c>
      <c r="B10546" s="2">
        <v>2240001</v>
      </c>
      <c r="C10546" s="2" t="s">
        <v>119</v>
      </c>
      <c r="D10546" s="20">
        <v>0</v>
      </c>
      <c r="E10546" s="20">
        <v>0</v>
      </c>
      <c r="F10546" s="38">
        <f>('ANNEXURE B &amp; C'!BM$142)</f>
        <v>0</v>
      </c>
      <c r="G10546" s="9" t="str">
        <f t="shared" si="330"/>
        <v/>
      </c>
      <c r="H10546" s="52" t="str">
        <f t="shared" si="331"/>
        <v/>
      </c>
    </row>
    <row r="10547" spans="1:8">
      <c r="A10547" s="48" t="str">
        <f>('ANNEXURE B &amp; C'!BM$3)</f>
        <v>450301</v>
      </c>
      <c r="B10547" s="2">
        <v>2240002</v>
      </c>
      <c r="C10547" s="2" t="s">
        <v>120</v>
      </c>
      <c r="D10547" s="20">
        <v>0</v>
      </c>
      <c r="E10547" s="20">
        <v>0</v>
      </c>
      <c r="F10547" s="38">
        <f>('ANNEXURE B &amp; C'!BM$143)</f>
        <v>0</v>
      </c>
      <c r="G10547" s="9" t="str">
        <f t="shared" si="330"/>
        <v/>
      </c>
      <c r="H10547" s="52" t="str">
        <f t="shared" si="331"/>
        <v/>
      </c>
    </row>
    <row r="10548" spans="1:8">
      <c r="A10548" s="48" t="str">
        <f>('ANNEXURE B &amp; C'!BM$3)</f>
        <v>450301</v>
      </c>
      <c r="B10548" s="2">
        <v>2240400</v>
      </c>
      <c r="C10548" s="2" t="s">
        <v>121</v>
      </c>
      <c r="D10548" s="20">
        <v>0</v>
      </c>
      <c r="E10548" s="20">
        <v>0</v>
      </c>
      <c r="F10548" s="38">
        <f>('ANNEXURE B &amp; C'!BM$144)</f>
        <v>0</v>
      </c>
      <c r="G10548" s="9" t="str">
        <f t="shared" si="330"/>
        <v/>
      </c>
      <c r="H10548" s="52" t="str">
        <f t="shared" si="331"/>
        <v/>
      </c>
    </row>
    <row r="10549" spans="1:8">
      <c r="A10549" s="48" t="str">
        <f>('ANNEXURE B &amp; C'!BM$3)</f>
        <v>450301</v>
      </c>
      <c r="B10549" s="2">
        <v>2240500</v>
      </c>
      <c r="C10549" s="2" t="s">
        <v>122</v>
      </c>
      <c r="D10549" s="20">
        <v>0</v>
      </c>
      <c r="E10549" s="20">
        <v>0</v>
      </c>
      <c r="F10549" s="38">
        <f>('ANNEXURE B &amp; C'!BM$145)</f>
        <v>0</v>
      </c>
      <c r="G10549" s="9" t="str">
        <f t="shared" si="330"/>
        <v/>
      </c>
      <c r="H10549" s="52" t="str">
        <f t="shared" si="331"/>
        <v/>
      </c>
    </row>
    <row r="10550" spans="1:8">
      <c r="A10550" s="48" t="str">
        <f>('ANNEXURE B &amp; C'!BM$3)</f>
        <v>450301</v>
      </c>
      <c r="B10550" s="3">
        <v>2249995</v>
      </c>
      <c r="C10550" s="3" t="s">
        <v>123</v>
      </c>
      <c r="D10550" s="39">
        <v>0</v>
      </c>
      <c r="E10550" s="39">
        <v>0</v>
      </c>
      <c r="F10550" s="39">
        <f>SUM(F10546:F10549)</f>
        <v>0</v>
      </c>
      <c r="G10550" s="9" t="str">
        <f t="shared" si="330"/>
        <v/>
      </c>
      <c r="H10550" s="52" t="str">
        <f t="shared" si="331"/>
        <v/>
      </c>
    </row>
    <row r="10551" spans="1:8">
      <c r="B10551" s="1"/>
      <c r="C10551" s="1"/>
      <c r="D10551" s="31"/>
      <c r="E10551" s="31"/>
      <c r="F10551" s="31"/>
      <c r="G10551" s="9" t="str">
        <f t="shared" si="330"/>
        <v/>
      </c>
      <c r="H10551" s="52" t="str">
        <f t="shared" si="331"/>
        <v/>
      </c>
    </row>
    <row r="10552" spans="1:8">
      <c r="A10552" s="48" t="str">
        <f>('ANNEXURE B &amp; C'!BM$3)</f>
        <v>450301</v>
      </c>
      <c r="B10552" s="1">
        <v>2260000</v>
      </c>
      <c r="C10552" s="1" t="s">
        <v>124</v>
      </c>
      <c r="D10552" s="31"/>
      <c r="E10552" s="31"/>
      <c r="F10552" s="31"/>
      <c r="G10552" s="9" t="str">
        <f t="shared" si="330"/>
        <v/>
      </c>
      <c r="H10552" s="52" t="str">
        <f t="shared" si="331"/>
        <v/>
      </c>
    </row>
    <row r="10553" spans="1:8">
      <c r="A10553" s="48" t="str">
        <f>('ANNEXURE B &amp; C'!BM$3)</f>
        <v>450301</v>
      </c>
      <c r="B10553" s="2">
        <v>2260806</v>
      </c>
      <c r="C10553" s="2" t="s">
        <v>125</v>
      </c>
      <c r="D10553" s="20">
        <v>0</v>
      </c>
      <c r="E10553" s="20">
        <v>0</v>
      </c>
      <c r="F10553" s="38">
        <f>('ANNEXURE B &amp; C'!BM$149)</f>
        <v>0</v>
      </c>
      <c r="G10553" s="9" t="str">
        <f t="shared" si="330"/>
        <v/>
      </c>
      <c r="H10553" s="52" t="str">
        <f t="shared" si="331"/>
        <v/>
      </c>
    </row>
    <row r="10554" spans="1:8">
      <c r="A10554" s="48" t="str">
        <f>('ANNEXURE B &amp; C'!BM$3)</f>
        <v>450301</v>
      </c>
      <c r="B10554" s="2">
        <v>2260808</v>
      </c>
      <c r="C10554" s="2" t="s">
        <v>126</v>
      </c>
      <c r="D10554" s="20">
        <v>0</v>
      </c>
      <c r="E10554" s="20">
        <v>0</v>
      </c>
      <c r="F10554" s="38">
        <f>('ANNEXURE B &amp; C'!BM$150)</f>
        <v>0</v>
      </c>
      <c r="G10554" s="9" t="str">
        <f t="shared" si="330"/>
        <v/>
      </c>
      <c r="H10554" s="52" t="str">
        <f t="shared" si="331"/>
        <v/>
      </c>
    </row>
    <row r="10555" spans="1:8">
      <c r="A10555" s="48" t="str">
        <f>('ANNEXURE B &amp; C'!BM$3)</f>
        <v>450301</v>
      </c>
      <c r="B10555" s="2">
        <v>2260810</v>
      </c>
      <c r="C10555" s="2" t="s">
        <v>127</v>
      </c>
      <c r="D10555" s="20">
        <v>0</v>
      </c>
      <c r="E10555" s="20">
        <v>0</v>
      </c>
      <c r="F10555" s="38">
        <f>('ANNEXURE B &amp; C'!BM$151)</f>
        <v>0</v>
      </c>
      <c r="G10555" s="9" t="str">
        <f t="shared" si="330"/>
        <v/>
      </c>
      <c r="H10555" s="52" t="str">
        <f t="shared" si="331"/>
        <v/>
      </c>
    </row>
    <row r="10556" spans="1:8">
      <c r="A10556" s="48" t="str">
        <f>('ANNEXURE B &amp; C'!BM$3)</f>
        <v>450301</v>
      </c>
      <c r="B10556" s="3">
        <v>2269995</v>
      </c>
      <c r="C10556" s="3" t="s">
        <v>128</v>
      </c>
      <c r="D10556" s="39">
        <v>0</v>
      </c>
      <c r="E10556" s="39">
        <v>0</v>
      </c>
      <c r="F10556" s="39">
        <f>SUM(F10553:F10555)</f>
        <v>0</v>
      </c>
      <c r="G10556" s="9" t="str">
        <f t="shared" si="330"/>
        <v/>
      </c>
      <c r="H10556" s="52" t="str">
        <f t="shared" si="331"/>
        <v/>
      </c>
    </row>
    <row r="10557" spans="1:8">
      <c r="B10557" s="1"/>
      <c r="C10557" s="1"/>
      <c r="D10557" s="31"/>
      <c r="E10557" s="31"/>
      <c r="F10557" s="31"/>
      <c r="G10557" s="9" t="str">
        <f t="shared" si="330"/>
        <v/>
      </c>
      <c r="H10557" s="52" t="str">
        <f t="shared" si="331"/>
        <v/>
      </c>
    </row>
    <row r="10558" spans="1:8">
      <c r="A10558" s="48" t="str">
        <f>('ANNEXURE B &amp; C'!BM$3)</f>
        <v>450301</v>
      </c>
      <c r="B10558" s="1">
        <v>2270000</v>
      </c>
      <c r="C10558" s="1" t="s">
        <v>129</v>
      </c>
      <c r="D10558" s="31"/>
      <c r="E10558" s="31"/>
      <c r="F10558" s="31"/>
      <c r="G10558" s="9" t="str">
        <f t="shared" si="330"/>
        <v/>
      </c>
      <c r="H10558" s="52" t="str">
        <f t="shared" si="331"/>
        <v/>
      </c>
    </row>
    <row r="10559" spans="1:8">
      <c r="A10559" s="48" t="str">
        <f>('ANNEXURE B &amp; C'!BM$3)</f>
        <v>450301</v>
      </c>
      <c r="B10559" s="2">
        <v>2271701</v>
      </c>
      <c r="C10559" s="2" t="s">
        <v>130</v>
      </c>
      <c r="D10559" s="20">
        <v>0</v>
      </c>
      <c r="E10559" s="20">
        <v>0</v>
      </c>
      <c r="F10559" s="38">
        <f>('ANNEXURE B &amp; C'!BM$155)</f>
        <v>0</v>
      </c>
      <c r="G10559" s="9" t="str">
        <f t="shared" ref="G10559:G10622" si="332">IF(E10559&lt;0.01,"",IF(E10559&gt;F10559,"BUDGET ERROR - INSUFICIENT",""))</f>
        <v/>
      </c>
      <c r="H10559" s="52" t="str">
        <f t="shared" ref="H10559:H10622" si="333">IF(F10559&lt;0.1,"",IF(D10559=0,"NO ORIGINAL BUDGET",(F10559-D10559)/D10559))</f>
        <v/>
      </c>
    </row>
    <row r="10560" spans="1:8">
      <c r="A10560" s="48" t="str">
        <f>('ANNEXURE B &amp; C'!BM$3)</f>
        <v>450301</v>
      </c>
      <c r="B10560" s="2">
        <v>2271702</v>
      </c>
      <c r="C10560" s="2" t="s">
        <v>131</v>
      </c>
      <c r="D10560" s="20">
        <v>0</v>
      </c>
      <c r="E10560" s="20">
        <v>0</v>
      </c>
      <c r="F10560" s="38">
        <f>('ANNEXURE B &amp; C'!BM$156)</f>
        <v>0</v>
      </c>
      <c r="G10560" s="9" t="str">
        <f t="shared" si="332"/>
        <v/>
      </c>
      <c r="H10560" s="52" t="str">
        <f t="shared" si="333"/>
        <v/>
      </c>
    </row>
    <row r="10561" spans="1:8">
      <c r="A10561" s="48" t="str">
        <f>('ANNEXURE B &amp; C'!BM$3)</f>
        <v>450301</v>
      </c>
      <c r="B10561" s="2">
        <v>2271703</v>
      </c>
      <c r="C10561" s="2" t="s">
        <v>132</v>
      </c>
      <c r="D10561" s="20">
        <v>0</v>
      </c>
      <c r="E10561" s="20">
        <v>0</v>
      </c>
      <c r="F10561" s="38">
        <f>('ANNEXURE B &amp; C'!BM$157)</f>
        <v>0</v>
      </c>
      <c r="G10561" s="9" t="str">
        <f t="shared" si="332"/>
        <v/>
      </c>
      <c r="H10561" s="52" t="str">
        <f t="shared" si="333"/>
        <v/>
      </c>
    </row>
    <row r="10562" spans="1:8">
      <c r="A10562" s="48" t="str">
        <f>('ANNEXURE B &amp; C'!BM$3)</f>
        <v>450301</v>
      </c>
      <c r="B10562" s="2">
        <v>2271704</v>
      </c>
      <c r="C10562" s="2" t="s">
        <v>133</v>
      </c>
      <c r="D10562" s="20">
        <v>0</v>
      </c>
      <c r="E10562" s="20">
        <v>0</v>
      </c>
      <c r="F10562" s="38">
        <f>('ANNEXURE B &amp; C'!BM$158)</f>
        <v>0</v>
      </c>
      <c r="G10562" s="9" t="str">
        <f t="shared" si="332"/>
        <v/>
      </c>
      <c r="H10562" s="52" t="str">
        <f t="shared" si="333"/>
        <v/>
      </c>
    </row>
    <row r="10563" spans="1:8">
      <c r="A10563" s="48" t="str">
        <f>('ANNEXURE B &amp; C'!BM$3)</f>
        <v>450301</v>
      </c>
      <c r="B10563" s="3">
        <v>2279995</v>
      </c>
      <c r="C10563" s="3" t="s">
        <v>134</v>
      </c>
      <c r="D10563" s="35">
        <v>0</v>
      </c>
      <c r="E10563" s="35">
        <v>0</v>
      </c>
      <c r="F10563" s="35">
        <f>SUM(F10559:F10562)</f>
        <v>0</v>
      </c>
      <c r="G10563" s="9" t="str">
        <f t="shared" si="332"/>
        <v/>
      </c>
      <c r="H10563" s="52" t="str">
        <f t="shared" si="333"/>
        <v/>
      </c>
    </row>
    <row r="10564" spans="1:8">
      <c r="B10564" s="1"/>
      <c r="C10564" s="1"/>
      <c r="D10564" s="31"/>
      <c r="E10564" s="31"/>
      <c r="F10564" s="31"/>
      <c r="G10564" s="9" t="str">
        <f t="shared" si="332"/>
        <v/>
      </c>
      <c r="H10564" s="52" t="str">
        <f t="shared" si="333"/>
        <v/>
      </c>
    </row>
    <row r="10565" spans="1:8">
      <c r="A10565" s="48" t="str">
        <f>('ANNEXURE B &amp; C'!BM$3)</f>
        <v>450301</v>
      </c>
      <c r="B10565" s="1">
        <v>2280000</v>
      </c>
      <c r="C10565" s="1" t="s">
        <v>135</v>
      </c>
      <c r="D10565" s="31"/>
      <c r="E10565" s="31"/>
      <c r="F10565" s="31"/>
      <c r="G10565" s="9" t="str">
        <f t="shared" si="332"/>
        <v/>
      </c>
      <c r="H10565" s="52" t="str">
        <f t="shared" si="333"/>
        <v/>
      </c>
    </row>
    <row r="10566" spans="1:8">
      <c r="A10566" s="48" t="str">
        <f>('ANNEXURE B &amp; C'!BM$3)</f>
        <v>450301</v>
      </c>
      <c r="B10566" s="2">
        <v>2280001</v>
      </c>
      <c r="C10566" s="2" t="s">
        <v>136</v>
      </c>
      <c r="D10566" s="20">
        <v>0</v>
      </c>
      <c r="E10566" s="20">
        <v>0</v>
      </c>
      <c r="F10566" s="38">
        <f>('ANNEXURE B &amp; C'!BM$162)</f>
        <v>0</v>
      </c>
      <c r="G10566" s="9" t="str">
        <f t="shared" si="332"/>
        <v/>
      </c>
      <c r="H10566" s="52" t="str">
        <f t="shared" si="333"/>
        <v/>
      </c>
    </row>
    <row r="10567" spans="1:8">
      <c r="A10567" s="48" t="str">
        <f>('ANNEXURE B &amp; C'!BM$3)</f>
        <v>450301</v>
      </c>
      <c r="B10567" s="2">
        <v>2280002</v>
      </c>
      <c r="C10567" s="2" t="s">
        <v>137</v>
      </c>
      <c r="D10567" s="20">
        <v>0</v>
      </c>
      <c r="E10567" s="20">
        <v>0</v>
      </c>
      <c r="F10567" s="38">
        <f>('ANNEXURE B &amp; C'!BM$163)</f>
        <v>0</v>
      </c>
      <c r="G10567" s="9" t="str">
        <f t="shared" si="332"/>
        <v/>
      </c>
      <c r="H10567" s="52" t="str">
        <f t="shared" si="333"/>
        <v/>
      </c>
    </row>
    <row r="10568" spans="1:8">
      <c r="A10568" s="48" t="str">
        <f>('ANNEXURE B &amp; C'!BM$3)</f>
        <v>450301</v>
      </c>
      <c r="B10568" s="3">
        <v>2289995</v>
      </c>
      <c r="C10568" s="3" t="s">
        <v>138</v>
      </c>
      <c r="D10568" s="39">
        <v>0</v>
      </c>
      <c r="E10568" s="39">
        <v>0</v>
      </c>
      <c r="F10568" s="39">
        <f>SUM(F10566:F10567)</f>
        <v>0</v>
      </c>
      <c r="G10568" s="9" t="str">
        <f t="shared" si="332"/>
        <v/>
      </c>
      <c r="H10568" s="52" t="str">
        <f t="shared" si="333"/>
        <v/>
      </c>
    </row>
    <row r="10569" spans="1:8">
      <c r="B10569" s="1"/>
      <c r="C10569" s="1"/>
      <c r="D10569" s="31"/>
      <c r="E10569" s="31"/>
      <c r="F10569" s="31"/>
      <c r="G10569" s="9" t="str">
        <f t="shared" si="332"/>
        <v/>
      </c>
      <c r="H10569" s="52" t="str">
        <f t="shared" si="333"/>
        <v/>
      </c>
    </row>
    <row r="10570" spans="1:8">
      <c r="A10570" s="48" t="str">
        <f>('ANNEXURE B &amp; C'!BM$3)</f>
        <v>450301</v>
      </c>
      <c r="B10570" s="1">
        <v>2300000</v>
      </c>
      <c r="C10570" s="1" t="s">
        <v>139</v>
      </c>
      <c r="D10570" s="31"/>
      <c r="E10570" s="31"/>
      <c r="F10570" s="31"/>
      <c r="G10570" s="9" t="str">
        <f t="shared" si="332"/>
        <v/>
      </c>
      <c r="H10570" s="52" t="str">
        <f t="shared" si="333"/>
        <v/>
      </c>
    </row>
    <row r="10571" spans="1:8">
      <c r="A10571" s="48" t="str">
        <f>('ANNEXURE B &amp; C'!BM$3)</f>
        <v>450301</v>
      </c>
      <c r="B10571" s="2">
        <v>2300001</v>
      </c>
      <c r="C10571" s="2" t="s">
        <v>140</v>
      </c>
      <c r="D10571" s="20">
        <v>0</v>
      </c>
      <c r="E10571" s="20">
        <v>0</v>
      </c>
      <c r="F10571" s="38">
        <f>('ANNEXURE B &amp; C'!BM$167)</f>
        <v>0</v>
      </c>
      <c r="G10571" s="9" t="str">
        <f t="shared" si="332"/>
        <v/>
      </c>
      <c r="H10571" s="52" t="str">
        <f t="shared" si="333"/>
        <v/>
      </c>
    </row>
    <row r="10572" spans="1:8">
      <c r="A10572" s="48" t="str">
        <f>('ANNEXURE B &amp; C'!BM$3)</f>
        <v>450301</v>
      </c>
      <c r="B10572" s="2">
        <v>2300002</v>
      </c>
      <c r="C10572" s="2" t="s">
        <v>141</v>
      </c>
      <c r="D10572" s="20">
        <v>0</v>
      </c>
      <c r="E10572" s="20">
        <v>0</v>
      </c>
      <c r="F10572" s="38">
        <f>('ANNEXURE B &amp; C'!BM$168)</f>
        <v>0</v>
      </c>
      <c r="G10572" s="9" t="str">
        <f t="shared" si="332"/>
        <v/>
      </c>
      <c r="H10572" s="52" t="str">
        <f t="shared" si="333"/>
        <v/>
      </c>
    </row>
    <row r="10573" spans="1:8">
      <c r="A10573" s="48" t="str">
        <f>('ANNEXURE B &amp; C'!BM$3)</f>
        <v>450301</v>
      </c>
      <c r="B10573" s="2">
        <v>2300003</v>
      </c>
      <c r="C10573" s="2" t="s">
        <v>142</v>
      </c>
      <c r="D10573" s="20">
        <v>0</v>
      </c>
      <c r="E10573" s="20">
        <v>0</v>
      </c>
      <c r="F10573" s="38">
        <f>('ANNEXURE B &amp; C'!BM$169)</f>
        <v>0</v>
      </c>
      <c r="G10573" s="9" t="str">
        <f t="shared" si="332"/>
        <v/>
      </c>
      <c r="H10573" s="52" t="str">
        <f t="shared" si="333"/>
        <v/>
      </c>
    </row>
    <row r="10574" spans="1:8">
      <c r="A10574" s="48" t="str">
        <f>('ANNEXURE B &amp; C'!BM$3)</f>
        <v>450301</v>
      </c>
      <c r="B10574" s="2">
        <v>2300204</v>
      </c>
      <c r="C10574" s="2" t="s">
        <v>143</v>
      </c>
      <c r="D10574" s="20">
        <v>0</v>
      </c>
      <c r="E10574" s="20">
        <v>0</v>
      </c>
      <c r="F10574" s="38">
        <f>('ANNEXURE B &amp; C'!BM$170)</f>
        <v>0</v>
      </c>
      <c r="G10574" s="9" t="str">
        <f t="shared" si="332"/>
        <v/>
      </c>
      <c r="H10574" s="52" t="str">
        <f t="shared" si="333"/>
        <v/>
      </c>
    </row>
    <row r="10575" spans="1:8">
      <c r="A10575" s="48" t="str">
        <f>('ANNEXURE B &amp; C'!BM$3)</f>
        <v>450301</v>
      </c>
      <c r="B10575" s="2">
        <v>2300800</v>
      </c>
      <c r="C10575" s="2" t="s">
        <v>144</v>
      </c>
      <c r="D10575" s="20">
        <v>0</v>
      </c>
      <c r="E10575" s="20">
        <v>0</v>
      </c>
      <c r="F10575" s="38">
        <f>('ANNEXURE B &amp; C'!BM$171)</f>
        <v>0</v>
      </c>
      <c r="G10575" s="9" t="str">
        <f t="shared" si="332"/>
        <v/>
      </c>
      <c r="H10575" s="52" t="str">
        <f t="shared" si="333"/>
        <v/>
      </c>
    </row>
    <row r="10576" spans="1:8">
      <c r="A10576" s="48" t="str">
        <f>('ANNEXURE B &amp; C'!BM$3)</f>
        <v>450301</v>
      </c>
      <c r="B10576" s="2">
        <v>2300801</v>
      </c>
      <c r="C10576" s="2" t="s">
        <v>145</v>
      </c>
      <c r="D10576" s="20">
        <v>0</v>
      </c>
      <c r="E10576" s="20">
        <v>0</v>
      </c>
      <c r="F10576" s="38">
        <f>('ANNEXURE B &amp; C'!BM$172)</f>
        <v>0</v>
      </c>
      <c r="G10576" s="9" t="str">
        <f t="shared" si="332"/>
        <v/>
      </c>
      <c r="H10576" s="52" t="str">
        <f t="shared" si="333"/>
        <v/>
      </c>
    </row>
    <row r="10577" spans="1:8">
      <c r="A10577" s="48" t="str">
        <f>('ANNEXURE B &amp; C'!BM$3)</f>
        <v>450301</v>
      </c>
      <c r="B10577" s="2">
        <v>2300803</v>
      </c>
      <c r="C10577" s="2" t="s">
        <v>146</v>
      </c>
      <c r="D10577" s="20">
        <v>0</v>
      </c>
      <c r="E10577" s="20">
        <v>0</v>
      </c>
      <c r="F10577" s="38">
        <f>('ANNEXURE B &amp; C'!BM$173)</f>
        <v>0</v>
      </c>
      <c r="G10577" s="9" t="str">
        <f t="shared" si="332"/>
        <v/>
      </c>
      <c r="H10577" s="52" t="str">
        <f t="shared" si="333"/>
        <v/>
      </c>
    </row>
    <row r="10578" spans="1:8">
      <c r="A10578" s="48" t="str">
        <f>('ANNEXURE B &amp; C'!BM$3)</f>
        <v>450301</v>
      </c>
      <c r="B10578" s="2">
        <v>2301503</v>
      </c>
      <c r="C10578" s="2" t="s">
        <v>147</v>
      </c>
      <c r="D10578" s="20">
        <v>0</v>
      </c>
      <c r="E10578" s="20">
        <v>0</v>
      </c>
      <c r="F10578" s="38">
        <f>('ANNEXURE B &amp; C'!BM$174)</f>
        <v>0</v>
      </c>
      <c r="G10578" s="9" t="str">
        <f t="shared" si="332"/>
        <v/>
      </c>
      <c r="H10578" s="52" t="str">
        <f t="shared" si="333"/>
        <v/>
      </c>
    </row>
    <row r="10579" spans="1:8">
      <c r="A10579" s="48" t="str">
        <f>('ANNEXURE B &amp; C'!BM$3)</f>
        <v>450301</v>
      </c>
      <c r="B10579" s="2">
        <v>2301802</v>
      </c>
      <c r="C10579" s="2" t="s">
        <v>148</v>
      </c>
      <c r="D10579" s="20">
        <v>0</v>
      </c>
      <c r="E10579" s="20">
        <v>0</v>
      </c>
      <c r="F10579" s="38">
        <f>('ANNEXURE B &amp; C'!BM$175)</f>
        <v>0</v>
      </c>
      <c r="G10579" s="9" t="str">
        <f t="shared" si="332"/>
        <v/>
      </c>
      <c r="H10579" s="52" t="str">
        <f t="shared" si="333"/>
        <v/>
      </c>
    </row>
    <row r="10580" spans="1:8">
      <c r="A10580" s="48" t="str">
        <f>('ANNEXURE B &amp; C'!BM$3)</f>
        <v>450301</v>
      </c>
      <c r="B10580" s="2">
        <v>2301803</v>
      </c>
      <c r="C10580" s="2" t="s">
        <v>149</v>
      </c>
      <c r="D10580" s="20">
        <v>0</v>
      </c>
      <c r="E10580" s="20">
        <v>0</v>
      </c>
      <c r="F10580" s="38">
        <f>('ANNEXURE B &amp; C'!BM$176)</f>
        <v>0</v>
      </c>
      <c r="G10580" s="9" t="str">
        <f t="shared" si="332"/>
        <v/>
      </c>
      <c r="H10580" s="52" t="str">
        <f t="shared" si="333"/>
        <v/>
      </c>
    </row>
    <row r="10581" spans="1:8">
      <c r="A10581" s="48" t="str">
        <f>('ANNEXURE B &amp; C'!BM$3)</f>
        <v>450301</v>
      </c>
      <c r="B10581" s="2">
        <v>2301900</v>
      </c>
      <c r="C10581" s="2" t="s">
        <v>150</v>
      </c>
      <c r="D10581" s="20">
        <v>0</v>
      </c>
      <c r="E10581" s="20">
        <v>0</v>
      </c>
      <c r="F10581" s="38">
        <f>('ANNEXURE B &amp; C'!BM$177)</f>
        <v>0</v>
      </c>
      <c r="G10581" s="9" t="str">
        <f t="shared" si="332"/>
        <v/>
      </c>
      <c r="H10581" s="52" t="str">
        <f t="shared" si="333"/>
        <v/>
      </c>
    </row>
    <row r="10582" spans="1:8">
      <c r="A10582" s="48" t="str">
        <f>('ANNEXURE B &amp; C'!BM$3)</f>
        <v>450301</v>
      </c>
      <c r="B10582" s="2">
        <v>2301901</v>
      </c>
      <c r="C10582" s="2" t="s">
        <v>151</v>
      </c>
      <c r="D10582" s="20">
        <v>0</v>
      </c>
      <c r="E10582" s="20">
        <v>0</v>
      </c>
      <c r="F10582" s="38">
        <f>('ANNEXURE B &amp; C'!BM$178)</f>
        <v>0</v>
      </c>
      <c r="G10582" s="9" t="str">
        <f t="shared" si="332"/>
        <v/>
      </c>
      <c r="H10582" s="52" t="str">
        <f t="shared" si="333"/>
        <v/>
      </c>
    </row>
    <row r="10583" spans="1:8">
      <c r="A10583" s="48" t="str">
        <f>('ANNEXURE B &amp; C'!BM$3)</f>
        <v>450301</v>
      </c>
      <c r="B10583" s="3">
        <v>2309995</v>
      </c>
      <c r="C10583" s="3" t="s">
        <v>152</v>
      </c>
      <c r="D10583" s="39">
        <v>0</v>
      </c>
      <c r="E10583" s="39">
        <v>0</v>
      </c>
      <c r="F10583" s="39">
        <f>SUM(F10571:F10582)</f>
        <v>0</v>
      </c>
      <c r="G10583" s="9" t="str">
        <f t="shared" si="332"/>
        <v/>
      </c>
      <c r="H10583" s="52" t="str">
        <f t="shared" si="333"/>
        <v/>
      </c>
    </row>
    <row r="10584" spans="1:8">
      <c r="B10584" s="1"/>
      <c r="C10584" s="1"/>
      <c r="D10584" s="31"/>
      <c r="E10584" s="31"/>
      <c r="F10584" s="31"/>
      <c r="G10584" s="9" t="str">
        <f t="shared" si="332"/>
        <v/>
      </c>
      <c r="H10584" s="52" t="str">
        <f t="shared" si="333"/>
        <v/>
      </c>
    </row>
    <row r="10585" spans="1:8" ht="15.75" thickBot="1">
      <c r="A10585" s="48" t="str">
        <f>('ANNEXURE B &amp; C'!BM$3)</f>
        <v>450301</v>
      </c>
      <c r="B10585" s="4">
        <v>2359997</v>
      </c>
      <c r="C10585" s="4" t="s">
        <v>153</v>
      </c>
      <c r="D10585" s="40">
        <v>0</v>
      </c>
      <c r="E10585" s="40">
        <v>0</v>
      </c>
      <c r="F10585" s="40">
        <f>SUM(F10583+F10568+F10563+F10556+F10550+F10543)</f>
        <v>0</v>
      </c>
      <c r="G10585" s="9" t="str">
        <f t="shared" si="332"/>
        <v/>
      </c>
      <c r="H10585" s="52" t="str">
        <f t="shared" si="333"/>
        <v/>
      </c>
    </row>
    <row r="10586" spans="1:8" ht="15.75" thickTop="1">
      <c r="B10586" s="1"/>
      <c r="C10586" s="1"/>
      <c r="D10586" s="31"/>
      <c r="E10586" s="31"/>
      <c r="F10586" s="31"/>
      <c r="G10586" s="9" t="str">
        <f t="shared" si="332"/>
        <v/>
      </c>
      <c r="H10586" s="52" t="str">
        <f t="shared" si="333"/>
        <v/>
      </c>
    </row>
    <row r="10587" spans="1:8" ht="15.75" thickBot="1">
      <c r="A10587" s="48" t="str">
        <f>('ANNEXURE B &amp; C'!BM$3)</f>
        <v>450301</v>
      </c>
      <c r="B10587" s="5">
        <v>2379995</v>
      </c>
      <c r="C10587" s="5" t="s">
        <v>154</v>
      </c>
      <c r="D10587" s="41">
        <v>0</v>
      </c>
      <c r="E10587" s="41">
        <v>0</v>
      </c>
      <c r="F10587" s="41">
        <f>SUM(F10585)</f>
        <v>0</v>
      </c>
      <c r="G10587" s="9" t="str">
        <f t="shared" si="332"/>
        <v/>
      </c>
      <c r="H10587" s="52" t="str">
        <f t="shared" si="333"/>
        <v/>
      </c>
    </row>
    <row r="10588" spans="1:8">
      <c r="B10588" s="1"/>
      <c r="C10588" s="1"/>
      <c r="D10588" s="31"/>
      <c r="E10588" s="31"/>
      <c r="F10588" s="31"/>
      <c r="G10588" s="9" t="str">
        <f t="shared" si="332"/>
        <v/>
      </c>
      <c r="H10588" s="52" t="str">
        <f t="shared" si="333"/>
        <v/>
      </c>
    </row>
    <row r="10589" spans="1:8" ht="15.75" thickBot="1">
      <c r="A10589" s="48" t="str">
        <f>('ANNEXURE B &amp; C'!BM$3)</f>
        <v>450301</v>
      </c>
      <c r="B10589" s="5">
        <v>2459998</v>
      </c>
      <c r="C10589" s="5" t="s">
        <v>155</v>
      </c>
      <c r="D10589" s="41">
        <v>0</v>
      </c>
      <c r="E10589" s="41">
        <v>0</v>
      </c>
      <c r="F10589" s="41">
        <f>SUM(F10587)</f>
        <v>0</v>
      </c>
      <c r="G10589" s="9" t="str">
        <f t="shared" si="332"/>
        <v/>
      </c>
      <c r="H10589" s="52" t="str">
        <f t="shared" si="333"/>
        <v/>
      </c>
    </row>
    <row r="10590" spans="1:8">
      <c r="B10590" s="1"/>
      <c r="C10590" s="1"/>
      <c r="D10590" s="31"/>
      <c r="E10590" s="31"/>
      <c r="F10590" s="31"/>
      <c r="G10590" s="9" t="str">
        <f t="shared" si="332"/>
        <v/>
      </c>
      <c r="H10590" s="52" t="str">
        <f t="shared" si="333"/>
        <v/>
      </c>
    </row>
    <row r="10591" spans="1:8">
      <c r="A10591" s="48" t="str">
        <f>('ANNEXURE B &amp; C'!BM$3)</f>
        <v>450301</v>
      </c>
      <c r="B10591" s="1">
        <v>3010000</v>
      </c>
      <c r="C10591" s="1" t="s">
        <v>156</v>
      </c>
      <c r="D10591" s="31"/>
      <c r="E10591" s="31"/>
      <c r="F10591" s="31"/>
      <c r="G10591" s="9" t="str">
        <f t="shared" si="332"/>
        <v/>
      </c>
      <c r="H10591" s="52" t="str">
        <f t="shared" si="333"/>
        <v/>
      </c>
    </row>
    <row r="10592" spans="1:8">
      <c r="A10592" s="48" t="str">
        <f>('ANNEXURE B &amp; C'!BM$3)</f>
        <v>450301</v>
      </c>
      <c r="B10592" s="2">
        <v>3010001</v>
      </c>
      <c r="C10592" s="2" t="s">
        <v>112</v>
      </c>
      <c r="D10592" s="38">
        <v>919021</v>
      </c>
      <c r="E10592" s="38">
        <v>297236.87</v>
      </c>
      <c r="F10592" s="38">
        <f>('ANNEXURE B &amp; C'!BM$188)</f>
        <v>940374</v>
      </c>
      <c r="G10592" s="9" t="str">
        <f t="shared" si="332"/>
        <v/>
      </c>
      <c r="H10592" s="52">
        <f t="shared" si="333"/>
        <v>2.3234507154896351E-2</v>
      </c>
    </row>
    <row r="10593" spans="1:8">
      <c r="A10593" s="48" t="str">
        <f>('ANNEXURE B &amp; C'!BM$3)</f>
        <v>450301</v>
      </c>
      <c r="B10593" s="2">
        <v>3010002</v>
      </c>
      <c r="C10593" s="2" t="s">
        <v>155</v>
      </c>
      <c r="D10593" s="38">
        <v>0</v>
      </c>
      <c r="E10593" s="38">
        <v>0</v>
      </c>
      <c r="F10593" s="38">
        <f>('ANNEXURE B &amp; C'!BM$189)</f>
        <v>0</v>
      </c>
      <c r="G10593" s="9" t="str">
        <f t="shared" si="332"/>
        <v/>
      </c>
      <c r="H10593" s="52" t="str">
        <f t="shared" si="333"/>
        <v/>
      </c>
    </row>
    <row r="10594" spans="1:8">
      <c r="A10594" s="48" t="str">
        <f>('ANNEXURE B &amp; C'!BM$3)</f>
        <v>450301</v>
      </c>
      <c r="B10594" s="2"/>
      <c r="C10594" s="1" t="s">
        <v>338</v>
      </c>
      <c r="D10594" s="39"/>
      <c r="E10594" s="39"/>
      <c r="F10594" s="39">
        <f>('ANNEXURE B &amp; C'!BM$190)</f>
        <v>0</v>
      </c>
      <c r="G10594" s="9" t="str">
        <f t="shared" si="332"/>
        <v/>
      </c>
      <c r="H10594" s="52" t="str">
        <f t="shared" si="333"/>
        <v/>
      </c>
    </row>
    <row r="10595" spans="1:8" ht="15.75" thickBot="1">
      <c r="A10595" s="48" t="str">
        <f>('ANNEXURE B &amp; C'!BM$3)</f>
        <v>450301</v>
      </c>
      <c r="B10595" s="5">
        <v>3019995</v>
      </c>
      <c r="C10595" s="5" t="s">
        <v>339</v>
      </c>
      <c r="D10595" s="37">
        <v>919021</v>
      </c>
      <c r="E10595" s="37">
        <v>297236.87</v>
      </c>
      <c r="F10595" s="37">
        <f>('ANNEXURE B &amp; C'!BM$191)</f>
        <v>940374</v>
      </c>
      <c r="G10595" s="9" t="str">
        <f t="shared" si="332"/>
        <v/>
      </c>
      <c r="H10595" s="52">
        <f t="shared" si="333"/>
        <v>2.3234507154896351E-2</v>
      </c>
    </row>
    <row r="10596" spans="1:8">
      <c r="B10596" s="1"/>
      <c r="C10596" s="1"/>
      <c r="D10596" s="31"/>
      <c r="E10596" s="31"/>
      <c r="F10596" s="31"/>
      <c r="G10596" s="9" t="str">
        <f t="shared" si="332"/>
        <v/>
      </c>
      <c r="H10596" s="52" t="str">
        <f t="shared" si="333"/>
        <v/>
      </c>
    </row>
    <row r="10597" spans="1:8">
      <c r="A10597" s="48" t="str">
        <f>('ANNEXURE B &amp; C'!BM$3)</f>
        <v>450301</v>
      </c>
      <c r="B10597" s="1">
        <v>4030000</v>
      </c>
      <c r="C10597" s="1" t="s">
        <v>157</v>
      </c>
      <c r="D10597" s="31"/>
      <c r="E10597" s="31"/>
      <c r="F10597" s="31"/>
      <c r="G10597" s="9" t="str">
        <f t="shared" si="332"/>
        <v/>
      </c>
      <c r="H10597" s="52" t="str">
        <f t="shared" si="333"/>
        <v/>
      </c>
    </row>
    <row r="10598" spans="1:8">
      <c r="A10598" s="48" t="str">
        <f>('ANNEXURE B &amp; C'!BM$3)</f>
        <v>450301</v>
      </c>
      <c r="B10598" s="2">
        <v>4030001</v>
      </c>
      <c r="C10598" s="2" t="s">
        <v>158</v>
      </c>
      <c r="D10598" s="20">
        <v>40000</v>
      </c>
      <c r="E10598" s="20">
        <v>0</v>
      </c>
      <c r="F10598" s="38">
        <f>('ANNEXURE B &amp; C'!BM$194)</f>
        <v>0</v>
      </c>
      <c r="G10598" s="9" t="str">
        <f t="shared" si="332"/>
        <v/>
      </c>
      <c r="H10598" s="52" t="str">
        <f t="shared" si="333"/>
        <v/>
      </c>
    </row>
    <row r="10599" spans="1:8">
      <c r="A10599" s="48" t="str">
        <f>('ANNEXURE B &amp; C'!BM$3)</f>
        <v>450301</v>
      </c>
      <c r="B10599" s="2">
        <v>4030002</v>
      </c>
      <c r="C10599" s="2" t="s">
        <v>159</v>
      </c>
      <c r="D10599" s="20">
        <v>51500</v>
      </c>
      <c r="E10599" s="20">
        <v>3333.33</v>
      </c>
      <c r="F10599" s="38">
        <f>('ANNEXURE B &amp; C'!BM$195)</f>
        <v>3334</v>
      </c>
      <c r="G10599" s="9" t="str">
        <f t="shared" si="332"/>
        <v/>
      </c>
      <c r="H10599" s="52">
        <f t="shared" si="333"/>
        <v>-0.9352621359223301</v>
      </c>
    </row>
    <row r="10600" spans="1:8">
      <c r="A10600" s="48" t="str">
        <f>('ANNEXURE B &amp; C'!BM$3)</f>
        <v>450301</v>
      </c>
      <c r="B10600" s="2">
        <v>4030003</v>
      </c>
      <c r="C10600" s="2" t="s">
        <v>160</v>
      </c>
      <c r="D10600" s="20">
        <v>375800</v>
      </c>
      <c r="E10600" s="20">
        <v>0</v>
      </c>
      <c r="F10600" s="38">
        <f>('ANNEXURE B &amp; C'!BM$196)</f>
        <v>0</v>
      </c>
      <c r="G10600" s="9" t="str">
        <f t="shared" si="332"/>
        <v/>
      </c>
      <c r="H10600" s="52" t="str">
        <f t="shared" si="333"/>
        <v/>
      </c>
    </row>
    <row r="10601" spans="1:8">
      <c r="A10601" s="48" t="str">
        <f>('ANNEXURE B &amp; C'!BM$3)</f>
        <v>450301</v>
      </c>
      <c r="B10601" s="2">
        <v>4030004</v>
      </c>
      <c r="C10601" s="2" t="s">
        <v>161</v>
      </c>
      <c r="D10601" s="20">
        <v>0</v>
      </c>
      <c r="E10601" s="20">
        <v>0</v>
      </c>
      <c r="F10601" s="38">
        <f>('ANNEXURE B &amp; C'!BM$197)</f>
        <v>0</v>
      </c>
      <c r="G10601" s="9" t="str">
        <f t="shared" si="332"/>
        <v/>
      </c>
      <c r="H10601" s="52" t="str">
        <f t="shared" si="333"/>
        <v/>
      </c>
    </row>
    <row r="10602" spans="1:8">
      <c r="A10602" s="48" t="str">
        <f>('ANNEXURE B &amp; C'!BM$3)</f>
        <v>450301</v>
      </c>
      <c r="B10602" s="2">
        <v>4030005</v>
      </c>
      <c r="C10602" s="2" t="s">
        <v>162</v>
      </c>
      <c r="D10602" s="20">
        <v>0</v>
      </c>
      <c r="E10602" s="20">
        <v>0</v>
      </c>
      <c r="F10602" s="38">
        <f>('ANNEXURE B &amp; C'!BM$198)</f>
        <v>0</v>
      </c>
      <c r="G10602" s="9" t="str">
        <f t="shared" si="332"/>
        <v/>
      </c>
      <c r="H10602" s="52" t="str">
        <f t="shared" si="333"/>
        <v/>
      </c>
    </row>
    <row r="10603" spans="1:8" ht="15.75" thickBot="1">
      <c r="A10603" s="48" t="str">
        <f>('ANNEXURE B &amp; C'!BM$3)</f>
        <v>450301</v>
      </c>
      <c r="B10603" s="3">
        <v>4039995</v>
      </c>
      <c r="C10603" s="3" t="s">
        <v>163</v>
      </c>
      <c r="D10603" s="42">
        <v>467300</v>
      </c>
      <c r="E10603" s="36">
        <v>3333.33</v>
      </c>
      <c r="F10603" s="43">
        <f>SUM(F10598:F10602)</f>
        <v>3334</v>
      </c>
      <c r="G10603" s="9" t="str">
        <f t="shared" si="332"/>
        <v/>
      </c>
      <c r="H10603" s="52">
        <f t="shared" si="333"/>
        <v>-0.99286539696126686</v>
      </c>
    </row>
    <row r="10604" spans="1:8" ht="15.75" thickTop="1">
      <c r="B10604" s="2"/>
      <c r="C10604" s="2"/>
      <c r="D10604" s="32"/>
      <c r="E10604" s="32"/>
      <c r="G10604" s="9" t="str">
        <f t="shared" si="332"/>
        <v/>
      </c>
      <c r="H10604" s="52" t="str">
        <f t="shared" si="333"/>
        <v/>
      </c>
    </row>
    <row r="10605" spans="1:8">
      <c r="A10605" s="48" t="str">
        <f>('ANNEXURE B &amp; C'!BM$3)</f>
        <v>450301</v>
      </c>
      <c r="B10605" s="1">
        <v>4030000</v>
      </c>
      <c r="C10605" s="1" t="s">
        <v>164</v>
      </c>
      <c r="D10605" s="31"/>
      <c r="E10605" s="31"/>
      <c r="F10605" s="31"/>
      <c r="G10605" s="9" t="str">
        <f t="shared" si="332"/>
        <v/>
      </c>
      <c r="H10605" s="52" t="str">
        <f t="shared" si="333"/>
        <v/>
      </c>
    </row>
    <row r="10606" spans="1:8">
      <c r="A10606" s="48" t="str">
        <f>('ANNEXURE B &amp; C'!BM$3)</f>
        <v>450301</v>
      </c>
      <c r="B10606" s="2">
        <v>4031001</v>
      </c>
      <c r="C10606" s="2" t="s">
        <v>158</v>
      </c>
      <c r="D10606" s="20">
        <v>0</v>
      </c>
      <c r="E10606" s="20">
        <v>0</v>
      </c>
      <c r="F10606" s="38">
        <f>('ANNEXURE B &amp; C'!BM$202)</f>
        <v>40000</v>
      </c>
      <c r="G10606" s="9" t="str">
        <f t="shared" si="332"/>
        <v/>
      </c>
      <c r="H10606" s="52" t="str">
        <f t="shared" si="333"/>
        <v>NO ORIGINAL BUDGET</v>
      </c>
    </row>
    <row r="10607" spans="1:8">
      <c r="A10607" s="48" t="str">
        <f>('ANNEXURE B &amp; C'!BM$3)</f>
        <v>450301</v>
      </c>
      <c r="B10607" s="2">
        <v>4031002</v>
      </c>
      <c r="C10607" s="2" t="s">
        <v>159</v>
      </c>
      <c r="D10607" s="20">
        <v>0</v>
      </c>
      <c r="E10607" s="20">
        <v>0</v>
      </c>
      <c r="F10607" s="38">
        <f>('ANNEXURE B &amp; C'!BM$203)</f>
        <v>22000</v>
      </c>
      <c r="G10607" s="9" t="str">
        <f t="shared" si="332"/>
        <v/>
      </c>
      <c r="H10607" s="52" t="str">
        <f t="shared" si="333"/>
        <v>NO ORIGINAL BUDGET</v>
      </c>
    </row>
    <row r="10608" spans="1:8">
      <c r="A10608" s="48" t="str">
        <f>('ANNEXURE B &amp; C'!BM$3)</f>
        <v>450301</v>
      </c>
      <c r="B10608" s="2">
        <v>4031003</v>
      </c>
      <c r="C10608" s="2" t="s">
        <v>160</v>
      </c>
      <c r="D10608" s="20">
        <v>0</v>
      </c>
      <c r="E10608" s="20">
        <v>0</v>
      </c>
      <c r="F10608" s="38">
        <f>('ANNEXURE B &amp; C'!BM$204)</f>
        <v>0</v>
      </c>
      <c r="G10608" s="9" t="str">
        <f t="shared" si="332"/>
        <v/>
      </c>
      <c r="H10608" s="52" t="str">
        <f t="shared" si="333"/>
        <v/>
      </c>
    </row>
    <row r="10609" spans="1:8">
      <c r="A10609" s="48" t="str">
        <f>('ANNEXURE B &amp; C'!BM$3)</f>
        <v>450301</v>
      </c>
      <c r="B10609" s="2">
        <v>4031004</v>
      </c>
      <c r="C10609" s="2" t="s">
        <v>161</v>
      </c>
      <c r="D10609" s="20">
        <v>0</v>
      </c>
      <c r="E10609" s="20">
        <v>0</v>
      </c>
      <c r="F10609" s="38">
        <f>('ANNEXURE B &amp; C'!BM$205)</f>
        <v>0</v>
      </c>
      <c r="G10609" s="9" t="str">
        <f t="shared" si="332"/>
        <v/>
      </c>
      <c r="H10609" s="52" t="str">
        <f t="shared" si="333"/>
        <v/>
      </c>
    </row>
    <row r="10610" spans="1:8">
      <c r="A10610" s="48" t="str">
        <f>('ANNEXURE B &amp; C'!BM$3)</f>
        <v>450301</v>
      </c>
      <c r="B10610" s="2">
        <v>4031005</v>
      </c>
      <c r="C10610" s="2" t="s">
        <v>162</v>
      </c>
      <c r="D10610" s="20">
        <v>0</v>
      </c>
      <c r="E10610" s="20">
        <v>0</v>
      </c>
      <c r="F10610" s="38">
        <f>('ANNEXURE B &amp; C'!BM$206)</f>
        <v>0</v>
      </c>
      <c r="G10610" s="9" t="str">
        <f t="shared" si="332"/>
        <v/>
      </c>
      <c r="H10610" s="52" t="str">
        <f t="shared" si="333"/>
        <v/>
      </c>
    </row>
    <row r="10611" spans="1:8">
      <c r="A10611" s="48" t="str">
        <f>('ANNEXURE B &amp; C'!BM$3)</f>
        <v>450301</v>
      </c>
      <c r="B10611" s="3">
        <v>4039995</v>
      </c>
      <c r="C10611" s="3" t="s">
        <v>165</v>
      </c>
      <c r="D10611" s="39">
        <v>0</v>
      </c>
      <c r="E10611" s="39">
        <v>0</v>
      </c>
      <c r="F10611" s="39">
        <f>SUM(F10606:F10610)</f>
        <v>62000</v>
      </c>
      <c r="G10611" s="9" t="str">
        <f t="shared" si="332"/>
        <v/>
      </c>
      <c r="H10611" s="52" t="str">
        <f t="shared" si="333"/>
        <v>NO ORIGINAL BUDGET</v>
      </c>
    </row>
    <row r="10612" spans="1:8">
      <c r="B10612" s="2"/>
      <c r="C10612" s="2"/>
      <c r="D10612" s="32"/>
      <c r="E10612" s="32"/>
      <c r="G10612" s="9" t="str">
        <f t="shared" si="332"/>
        <v/>
      </c>
      <c r="H10612" s="52" t="str">
        <f t="shared" si="333"/>
        <v/>
      </c>
    </row>
    <row r="10613" spans="1:8" ht="15.75" thickBot="1">
      <c r="A10613" s="48" t="str">
        <f>('ANNEXURE B &amp; C'!BM$3)</f>
        <v>450301</v>
      </c>
      <c r="B10613" s="5">
        <v>4039995</v>
      </c>
      <c r="C10613" s="5" t="s">
        <v>166</v>
      </c>
      <c r="D10613" s="41">
        <v>467300</v>
      </c>
      <c r="E10613" s="41">
        <v>3333.33</v>
      </c>
      <c r="F10613" s="41">
        <f>SUM(F10611+F10603)</f>
        <v>65334</v>
      </c>
      <c r="G10613" s="9" t="str">
        <f t="shared" si="332"/>
        <v/>
      </c>
      <c r="H10613" s="52">
        <f t="shared" si="333"/>
        <v>-0.86018831585705113</v>
      </c>
    </row>
    <row r="10614" spans="1:8">
      <c r="G10614" s="9" t="str">
        <f t="shared" si="332"/>
        <v/>
      </c>
      <c r="H10614" s="52" t="str">
        <f t="shared" si="333"/>
        <v/>
      </c>
    </row>
    <row r="10615" spans="1:8">
      <c r="A10615" s="48" t="str">
        <f>('ANNEXURE B &amp; C'!BN$3)</f>
        <v>450302</v>
      </c>
      <c r="B10615" s="1">
        <v>1000000</v>
      </c>
      <c r="C10615" s="1" t="s">
        <v>0</v>
      </c>
      <c r="D10615" s="31"/>
      <c r="E10615" s="31"/>
      <c r="G10615" s="9" t="str">
        <f t="shared" si="332"/>
        <v/>
      </c>
      <c r="H10615" s="52" t="str">
        <f t="shared" si="333"/>
        <v/>
      </c>
    </row>
    <row r="10616" spans="1:8">
      <c r="B10616" s="1"/>
      <c r="C10616" s="1"/>
      <c r="D10616" s="31"/>
      <c r="E10616" s="31"/>
      <c r="G10616" s="9" t="str">
        <f t="shared" si="332"/>
        <v/>
      </c>
      <c r="H10616" s="52" t="str">
        <f t="shared" si="333"/>
        <v/>
      </c>
    </row>
    <row r="10617" spans="1:8">
      <c r="A10617" s="48" t="str">
        <f>('ANNEXURE B &amp; C'!BN$3)</f>
        <v>450302</v>
      </c>
      <c r="B10617" s="1">
        <v>1020000</v>
      </c>
      <c r="C10617" s="1" t="s">
        <v>2</v>
      </c>
      <c r="D10617" s="31"/>
      <c r="E10617" s="31"/>
      <c r="F10617" s="31"/>
      <c r="G10617" s="9" t="str">
        <f t="shared" si="332"/>
        <v/>
      </c>
      <c r="H10617" s="52" t="str">
        <f t="shared" si="333"/>
        <v/>
      </c>
    </row>
    <row r="10618" spans="1:8">
      <c r="A10618" s="48" t="str">
        <f>('ANNEXURE B &amp; C'!BN$3)</f>
        <v>450302</v>
      </c>
      <c r="B10618" s="2">
        <v>1020001</v>
      </c>
      <c r="C10618" s="2" t="s">
        <v>3</v>
      </c>
      <c r="D10618" s="20">
        <v>0</v>
      </c>
      <c r="E10618" s="20">
        <v>0</v>
      </c>
      <c r="F10618" s="38">
        <f>('ANNEXURE B &amp; C'!BN$10)</f>
        <v>0</v>
      </c>
      <c r="G10618" s="9" t="str">
        <f t="shared" si="332"/>
        <v/>
      </c>
      <c r="H10618" s="52" t="str">
        <f t="shared" si="333"/>
        <v/>
      </c>
    </row>
    <row r="10619" spans="1:8">
      <c r="A10619" s="48" t="str">
        <f>('ANNEXURE B &amp; C'!BN$3)</f>
        <v>450302</v>
      </c>
      <c r="B10619" s="2">
        <v>1020002</v>
      </c>
      <c r="C10619" s="2" t="s">
        <v>4</v>
      </c>
      <c r="D10619" s="20">
        <v>1050301</v>
      </c>
      <c r="E10619" s="20">
        <v>465976.31</v>
      </c>
      <c r="F10619" s="38">
        <f>('ANNEXURE B &amp; C'!BN$11)</f>
        <v>903233</v>
      </c>
      <c r="G10619" s="9" t="str">
        <f t="shared" si="332"/>
        <v/>
      </c>
      <c r="H10619" s="52">
        <f t="shared" si="333"/>
        <v>-0.14002462151326145</v>
      </c>
    </row>
    <row r="10620" spans="1:8">
      <c r="A10620" s="48" t="str">
        <f>('ANNEXURE B &amp; C'!BN$3)</f>
        <v>450302</v>
      </c>
      <c r="B10620" s="2">
        <v>1020004</v>
      </c>
      <c r="C10620" s="2" t="s">
        <v>5</v>
      </c>
      <c r="D10620" s="20">
        <v>16464</v>
      </c>
      <c r="E10620" s="20">
        <v>6024</v>
      </c>
      <c r="F10620" s="38">
        <f>('ANNEXURE B &amp; C'!BN$12)</f>
        <v>12048</v>
      </c>
      <c r="G10620" s="9" t="str">
        <f t="shared" si="332"/>
        <v/>
      </c>
      <c r="H10620" s="52">
        <f t="shared" si="333"/>
        <v>-0.26822157434402333</v>
      </c>
    </row>
    <row r="10621" spans="1:8">
      <c r="A10621" s="48" t="str">
        <f>('ANNEXURE B &amp; C'!BN$3)</f>
        <v>450302</v>
      </c>
      <c r="B10621" s="2">
        <v>1020005</v>
      </c>
      <c r="C10621" s="2" t="s">
        <v>6</v>
      </c>
      <c r="D10621" s="20">
        <v>180</v>
      </c>
      <c r="E10621" s="20">
        <v>73.8</v>
      </c>
      <c r="F10621" s="38">
        <f>('ANNEXURE B &amp; C'!BN$13)</f>
        <v>148</v>
      </c>
      <c r="G10621" s="9" t="str">
        <f t="shared" si="332"/>
        <v/>
      </c>
      <c r="H10621" s="52">
        <f t="shared" si="333"/>
        <v>-0.17777777777777778</v>
      </c>
    </row>
    <row r="10622" spans="1:8">
      <c r="A10622" s="48" t="str">
        <f>('ANNEXURE B &amp; C'!BN$3)</f>
        <v>450302</v>
      </c>
      <c r="B10622" s="2">
        <v>1020006</v>
      </c>
      <c r="C10622" s="2" t="s">
        <v>7</v>
      </c>
      <c r="D10622" s="20">
        <v>72554</v>
      </c>
      <c r="E10622" s="20">
        <v>72876</v>
      </c>
      <c r="F10622" s="38">
        <f>('ANNEXURE B &amp; C'!BN$14)</f>
        <v>72876</v>
      </c>
      <c r="G10622" s="9" t="str">
        <f t="shared" si="332"/>
        <v/>
      </c>
      <c r="H10622" s="52">
        <f t="shared" si="333"/>
        <v>4.4380737106155419E-3</v>
      </c>
    </row>
    <row r="10623" spans="1:8">
      <c r="A10623" s="48" t="str">
        <f>('ANNEXURE B &amp; C'!BN$3)</f>
        <v>450302</v>
      </c>
      <c r="B10623" s="2">
        <v>1020007</v>
      </c>
      <c r="C10623" s="2" t="s">
        <v>8</v>
      </c>
      <c r="D10623" s="20">
        <v>0</v>
      </c>
      <c r="E10623" s="20">
        <v>0</v>
      </c>
      <c r="F10623" s="38">
        <f>('ANNEXURE B &amp; C'!BN$15)</f>
        <v>0</v>
      </c>
      <c r="G10623" s="9" t="str">
        <f t="shared" ref="G10623:G10686" si="334">IF(E10623&lt;0.01,"",IF(E10623&gt;F10623,"BUDGET ERROR - INSUFICIENT",""))</f>
        <v/>
      </c>
      <c r="H10623" s="52" t="str">
        <f t="shared" ref="H10623:H10686" si="335">IF(F10623&lt;0.1,"",IF(D10623=0,"NO ORIGINAL BUDGET",(F10623-D10623)/D10623))</f>
        <v/>
      </c>
    </row>
    <row r="10624" spans="1:8">
      <c r="A10624" s="48" t="str">
        <f>('ANNEXURE B &amp; C'!BN$3)</f>
        <v>450302</v>
      </c>
      <c r="B10624" s="2">
        <v>1020009</v>
      </c>
      <c r="C10624" s="2" t="s">
        <v>9</v>
      </c>
      <c r="D10624" s="20">
        <v>0</v>
      </c>
      <c r="E10624" s="20">
        <v>0</v>
      </c>
      <c r="F10624" s="38">
        <f>('ANNEXURE B &amp; C'!BN$16)</f>
        <v>0</v>
      </c>
      <c r="G10624" s="9" t="str">
        <f t="shared" si="334"/>
        <v/>
      </c>
      <c r="H10624" s="52" t="str">
        <f t="shared" si="335"/>
        <v/>
      </c>
    </row>
    <row r="10625" spans="1:8">
      <c r="A10625" s="48" t="str">
        <f>('ANNEXURE B &amp; C'!BN$3)</f>
        <v>450302</v>
      </c>
      <c r="B10625" s="2">
        <v>1020010</v>
      </c>
      <c r="C10625" s="2" t="s">
        <v>10</v>
      </c>
      <c r="D10625" s="20">
        <v>0</v>
      </c>
      <c r="E10625" s="20">
        <v>0</v>
      </c>
      <c r="F10625" s="38">
        <f>('ANNEXURE B &amp; C'!BN$17)</f>
        <v>0</v>
      </c>
      <c r="G10625" s="9" t="str">
        <f t="shared" si="334"/>
        <v/>
      </c>
      <c r="H10625" s="52" t="str">
        <f t="shared" si="335"/>
        <v/>
      </c>
    </row>
    <row r="10626" spans="1:8">
      <c r="A10626" s="48" t="str">
        <f>('ANNEXURE B &amp; C'!BN$3)</f>
        <v>450302</v>
      </c>
      <c r="B10626" s="2">
        <v>1020011</v>
      </c>
      <c r="C10626" s="2" t="s">
        <v>11</v>
      </c>
      <c r="D10626" s="20">
        <v>0</v>
      </c>
      <c r="E10626" s="20">
        <v>0</v>
      </c>
      <c r="F10626" s="38">
        <f>('ANNEXURE B &amp; C'!BN$18)</f>
        <v>0</v>
      </c>
      <c r="G10626" s="9" t="str">
        <f t="shared" si="334"/>
        <v/>
      </c>
      <c r="H10626" s="52" t="str">
        <f t="shared" si="335"/>
        <v/>
      </c>
    </row>
    <row r="10627" spans="1:8">
      <c r="A10627" s="48" t="str">
        <f>('ANNEXURE B &amp; C'!BN$3)</f>
        <v>450302</v>
      </c>
      <c r="B10627" s="2">
        <v>1020012</v>
      </c>
      <c r="C10627" s="2" t="s">
        <v>12</v>
      </c>
      <c r="D10627" s="20">
        <v>308109</v>
      </c>
      <c r="E10627" s="20">
        <v>229716.76</v>
      </c>
      <c r="F10627" s="38">
        <f>('ANNEXURE B &amp; C'!BN$19)</f>
        <v>383772</v>
      </c>
      <c r="G10627" s="9" t="str">
        <f t="shared" si="334"/>
        <v/>
      </c>
      <c r="H10627" s="52">
        <f t="shared" si="335"/>
        <v>0.24557218386999405</v>
      </c>
    </row>
    <row r="10628" spans="1:8">
      <c r="A10628" s="48" t="str">
        <f>('ANNEXURE B &amp; C'!BN$3)</f>
        <v>450302</v>
      </c>
      <c r="B10628" s="2">
        <v>1020013</v>
      </c>
      <c r="C10628" s="2" t="s">
        <v>13</v>
      </c>
      <c r="D10628" s="20">
        <v>5989</v>
      </c>
      <c r="E10628" s="20">
        <v>2246.04</v>
      </c>
      <c r="F10628" s="38">
        <f>('ANNEXURE B &amp; C'!BN$20)</f>
        <v>4494</v>
      </c>
      <c r="G10628" s="9" t="str">
        <f t="shared" si="334"/>
        <v/>
      </c>
      <c r="H10628" s="52">
        <f t="shared" si="335"/>
        <v>-0.24962431123726833</v>
      </c>
    </row>
    <row r="10629" spans="1:8">
      <c r="A10629" s="48" t="str">
        <f>('ANNEXURE B &amp; C'!BN$3)</f>
        <v>450302</v>
      </c>
      <c r="B10629" s="2">
        <v>1020014</v>
      </c>
      <c r="C10629" s="2" t="s">
        <v>14</v>
      </c>
      <c r="D10629" s="20">
        <v>0</v>
      </c>
      <c r="E10629" s="20">
        <v>0</v>
      </c>
      <c r="F10629" s="38">
        <f>('ANNEXURE B &amp; C'!BN$21)</f>
        <v>0</v>
      </c>
      <c r="G10629" s="9" t="str">
        <f t="shared" si="334"/>
        <v/>
      </c>
      <c r="H10629" s="52" t="str">
        <f t="shared" si="335"/>
        <v/>
      </c>
    </row>
    <row r="10630" spans="1:8" ht="15.75" thickBot="1">
      <c r="A10630" s="48" t="str">
        <f>('ANNEXURE B &amp; C'!BN$3)</f>
        <v>450302</v>
      </c>
      <c r="B10630" s="3">
        <v>1029990</v>
      </c>
      <c r="C10630" s="3" t="s">
        <v>15</v>
      </c>
      <c r="D10630" s="41">
        <v>1453597</v>
      </c>
      <c r="E10630" s="41">
        <v>776912.91</v>
      </c>
      <c r="F10630" s="41">
        <f>SUM(F10618:F10629)</f>
        <v>1376571</v>
      </c>
      <c r="G10630" s="9" t="str">
        <f t="shared" si="334"/>
        <v/>
      </c>
      <c r="H10630" s="52">
        <f t="shared" si="335"/>
        <v>-5.2989927744760065E-2</v>
      </c>
    </row>
    <row r="10631" spans="1:8">
      <c r="B10631" s="1"/>
      <c r="C10631" s="1"/>
      <c r="D10631" s="31"/>
      <c r="E10631" s="31"/>
      <c r="F10631" s="31"/>
      <c r="G10631" s="9" t="str">
        <f t="shared" si="334"/>
        <v/>
      </c>
      <c r="H10631" s="52" t="str">
        <f t="shared" si="335"/>
        <v/>
      </c>
    </row>
    <row r="10632" spans="1:8">
      <c r="A10632" s="48" t="str">
        <f>('ANNEXURE B &amp; C'!BN$3)</f>
        <v>450302</v>
      </c>
      <c r="B10632" s="1">
        <v>1030000</v>
      </c>
      <c r="C10632" s="1" t="s">
        <v>16</v>
      </c>
      <c r="D10632" s="31"/>
      <c r="E10632" s="31"/>
      <c r="F10632" s="31"/>
      <c r="G10632" s="9" t="str">
        <f t="shared" si="334"/>
        <v/>
      </c>
      <c r="H10632" s="52" t="str">
        <f t="shared" si="335"/>
        <v/>
      </c>
    </row>
    <row r="10633" spans="1:8">
      <c r="A10633" s="48" t="str">
        <f>('ANNEXURE B &amp; C'!BN$3)</f>
        <v>450302</v>
      </c>
      <c r="B10633" s="2">
        <v>1030001</v>
      </c>
      <c r="C10633" s="2" t="s">
        <v>17</v>
      </c>
      <c r="D10633" s="20">
        <v>17413</v>
      </c>
      <c r="E10633" s="20">
        <v>8745.1200000000008</v>
      </c>
      <c r="F10633" s="38">
        <f>('ANNEXURE B &amp; C'!BN$25)</f>
        <v>17492</v>
      </c>
      <c r="G10633" s="9" t="str">
        <f t="shared" si="334"/>
        <v/>
      </c>
      <c r="H10633" s="52">
        <f t="shared" si="335"/>
        <v>4.5368402917360592E-3</v>
      </c>
    </row>
    <row r="10634" spans="1:8">
      <c r="A10634" s="48" t="str">
        <f>('ANNEXURE B &amp; C'!BN$3)</f>
        <v>450302</v>
      </c>
      <c r="B10634" s="2">
        <v>1030002</v>
      </c>
      <c r="C10634" s="2" t="s">
        <v>18</v>
      </c>
      <c r="D10634" s="20">
        <v>62734</v>
      </c>
      <c r="E10634" s="20">
        <v>29023.200000000001</v>
      </c>
      <c r="F10634" s="38">
        <f>('ANNEXURE B &amp; C'!BN$26)</f>
        <v>58048</v>
      </c>
      <c r="G10634" s="9" t="str">
        <f t="shared" si="334"/>
        <v/>
      </c>
      <c r="H10634" s="52">
        <f t="shared" si="335"/>
        <v>-7.4696336914591765E-2</v>
      </c>
    </row>
    <row r="10635" spans="1:8">
      <c r="A10635" s="48" t="str">
        <f>('ANNEXURE B &amp; C'!BN$3)</f>
        <v>450302</v>
      </c>
      <c r="B10635" s="2">
        <v>1030003</v>
      </c>
      <c r="C10635" s="2" t="s">
        <v>19</v>
      </c>
      <c r="D10635" s="20">
        <v>179411</v>
      </c>
      <c r="E10635" s="20">
        <v>90103.74</v>
      </c>
      <c r="F10635" s="38">
        <f>('ANNEXURE B &amp; C'!BN$27)</f>
        <v>180208</v>
      </c>
      <c r="G10635" s="9" t="str">
        <f t="shared" si="334"/>
        <v/>
      </c>
      <c r="H10635" s="52">
        <f t="shared" si="335"/>
        <v>4.4423140164203982E-3</v>
      </c>
    </row>
    <row r="10636" spans="1:8">
      <c r="A10636" s="48" t="str">
        <f>('ANNEXURE B &amp; C'!BN$3)</f>
        <v>450302</v>
      </c>
      <c r="B10636" s="2">
        <v>1030004</v>
      </c>
      <c r="C10636" s="2" t="s">
        <v>20</v>
      </c>
      <c r="D10636" s="20">
        <v>0</v>
      </c>
      <c r="E10636" s="20">
        <v>0</v>
      </c>
      <c r="F10636" s="38">
        <f>('ANNEXURE B &amp; C'!BN$28)</f>
        <v>0</v>
      </c>
      <c r="G10636" s="9" t="str">
        <f t="shared" si="334"/>
        <v/>
      </c>
      <c r="H10636" s="52" t="str">
        <f t="shared" si="335"/>
        <v/>
      </c>
    </row>
    <row r="10637" spans="1:8">
      <c r="A10637" s="48" t="str">
        <f>('ANNEXURE B &amp; C'!BN$3)</f>
        <v>450302</v>
      </c>
      <c r="B10637" s="3">
        <v>1039990</v>
      </c>
      <c r="C10637" s="3" t="s">
        <v>21</v>
      </c>
      <c r="D10637" s="39">
        <v>259558</v>
      </c>
      <c r="E10637" s="39">
        <v>127872.06</v>
      </c>
      <c r="F10637" s="39">
        <f>SUM(F10633:F10636)</f>
        <v>255748</v>
      </c>
      <c r="G10637" s="9" t="str">
        <f t="shared" si="334"/>
        <v/>
      </c>
      <c r="H10637" s="52">
        <f t="shared" si="335"/>
        <v>-1.4678800114040023E-2</v>
      </c>
    </row>
    <row r="10638" spans="1:8">
      <c r="B10638" s="1"/>
      <c r="C10638" s="1"/>
      <c r="D10638" s="31"/>
      <c r="E10638" s="31"/>
      <c r="F10638" s="31"/>
      <c r="G10638" s="9" t="str">
        <f t="shared" si="334"/>
        <v/>
      </c>
      <c r="H10638" s="52" t="str">
        <f t="shared" si="335"/>
        <v/>
      </c>
    </row>
    <row r="10639" spans="1:8">
      <c r="A10639" s="48" t="str">
        <f>('ANNEXURE B &amp; C'!BN$3)</f>
        <v>450302</v>
      </c>
      <c r="B10639" s="1">
        <v>1040000</v>
      </c>
      <c r="C10639" s="1" t="s">
        <v>22</v>
      </c>
      <c r="D10639" s="31"/>
      <c r="E10639" s="31"/>
      <c r="F10639" s="31"/>
      <c r="G10639" s="9" t="str">
        <f t="shared" si="334"/>
        <v/>
      </c>
      <c r="H10639" s="52" t="str">
        <f t="shared" si="335"/>
        <v/>
      </c>
    </row>
    <row r="10640" spans="1:8">
      <c r="A10640" s="48" t="str">
        <f>('ANNEXURE B &amp; C'!BN$3)</f>
        <v>450302</v>
      </c>
      <c r="B10640" s="2">
        <v>1040001</v>
      </c>
      <c r="C10640" s="2" t="s">
        <v>23</v>
      </c>
      <c r="D10640" s="20">
        <v>0</v>
      </c>
      <c r="E10640" s="20">
        <v>0</v>
      </c>
      <c r="F10640" s="38">
        <f>('ANNEXURE B &amp; C'!BN$32)</f>
        <v>0</v>
      </c>
      <c r="G10640" s="9" t="str">
        <f t="shared" si="334"/>
        <v/>
      </c>
      <c r="H10640" s="52" t="str">
        <f t="shared" si="335"/>
        <v/>
      </c>
    </row>
    <row r="10641" spans="1:8">
      <c r="A10641" s="48" t="str">
        <f>('ANNEXURE B &amp; C'!BN$3)</f>
        <v>450302</v>
      </c>
      <c r="B10641" s="2">
        <v>1040002</v>
      </c>
      <c r="C10641" s="2" t="s">
        <v>24</v>
      </c>
      <c r="D10641" s="20">
        <v>0</v>
      </c>
      <c r="E10641" s="20">
        <v>0</v>
      </c>
      <c r="F10641" s="38">
        <f>('ANNEXURE B &amp; C'!BN$33)</f>
        <v>0</v>
      </c>
      <c r="G10641" s="9" t="str">
        <f t="shared" si="334"/>
        <v/>
      </c>
      <c r="H10641" s="52" t="str">
        <f t="shared" si="335"/>
        <v/>
      </c>
    </row>
    <row r="10642" spans="1:8">
      <c r="A10642" s="48" t="str">
        <f>('ANNEXURE B &amp; C'!BN$3)</f>
        <v>450302</v>
      </c>
      <c r="B10642" s="2">
        <v>1040003</v>
      </c>
      <c r="C10642" s="2" t="s">
        <v>25</v>
      </c>
      <c r="D10642" s="20">
        <v>0</v>
      </c>
      <c r="E10642" s="20">
        <v>0</v>
      </c>
      <c r="F10642" s="38">
        <f>('ANNEXURE B &amp; C'!BN$34)</f>
        <v>0</v>
      </c>
      <c r="G10642" s="9" t="str">
        <f t="shared" si="334"/>
        <v/>
      </c>
      <c r="H10642" s="52" t="str">
        <f t="shared" si="335"/>
        <v/>
      </c>
    </row>
    <row r="10643" spans="1:8">
      <c r="A10643" s="48" t="str">
        <f>('ANNEXURE B &amp; C'!BN$3)</f>
        <v>450302</v>
      </c>
      <c r="B10643" s="2">
        <v>1040004</v>
      </c>
      <c r="C10643" s="2" t="s">
        <v>26</v>
      </c>
      <c r="D10643" s="20">
        <v>0</v>
      </c>
      <c r="E10643" s="20">
        <v>0</v>
      </c>
      <c r="F10643" s="38">
        <f>('ANNEXURE B &amp; C'!BN$35)</f>
        <v>0</v>
      </c>
      <c r="G10643" s="9" t="str">
        <f t="shared" si="334"/>
        <v/>
      </c>
      <c r="H10643" s="52" t="str">
        <f t="shared" si="335"/>
        <v/>
      </c>
    </row>
    <row r="10644" spans="1:8">
      <c r="A10644" s="48" t="str">
        <f>('ANNEXURE B &amp; C'!BN$3)</f>
        <v>450302</v>
      </c>
      <c r="B10644" s="2">
        <v>1040005</v>
      </c>
      <c r="C10644" s="2" t="s">
        <v>27</v>
      </c>
      <c r="D10644" s="20">
        <v>0</v>
      </c>
      <c r="E10644" s="20">
        <v>0</v>
      </c>
      <c r="F10644" s="38">
        <f>('ANNEXURE B &amp; C'!BN$36)</f>
        <v>0</v>
      </c>
      <c r="G10644" s="9" t="str">
        <f t="shared" si="334"/>
        <v/>
      </c>
      <c r="H10644" s="52" t="str">
        <f t="shared" si="335"/>
        <v/>
      </c>
    </row>
    <row r="10645" spans="1:8">
      <c r="A10645" s="48" t="str">
        <f>('ANNEXURE B &amp; C'!BN$3)</f>
        <v>450302</v>
      </c>
      <c r="B10645" s="2">
        <v>1040006</v>
      </c>
      <c r="C10645" s="2" t="s">
        <v>28</v>
      </c>
      <c r="D10645" s="20">
        <v>0</v>
      </c>
      <c r="E10645" s="20">
        <v>0</v>
      </c>
      <c r="F10645" s="38">
        <f>('ANNEXURE B &amp; C'!BN$37)</f>
        <v>0</v>
      </c>
      <c r="G10645" s="9" t="str">
        <f t="shared" si="334"/>
        <v/>
      </c>
      <c r="H10645" s="52" t="str">
        <f t="shared" si="335"/>
        <v/>
      </c>
    </row>
    <row r="10646" spans="1:8">
      <c r="A10646" s="48" t="str">
        <f>('ANNEXURE B &amp; C'!BN$3)</f>
        <v>450302</v>
      </c>
      <c r="B10646" s="2">
        <v>1040007</v>
      </c>
      <c r="C10646" s="2" t="s">
        <v>29</v>
      </c>
      <c r="D10646" s="20">
        <v>0</v>
      </c>
      <c r="E10646" s="20">
        <v>0</v>
      </c>
      <c r="F10646" s="38">
        <f>('ANNEXURE B &amp; C'!BN$38)</f>
        <v>0</v>
      </c>
      <c r="G10646" s="9" t="str">
        <f t="shared" si="334"/>
        <v/>
      </c>
      <c r="H10646" s="52" t="str">
        <f t="shared" si="335"/>
        <v/>
      </c>
    </row>
    <row r="10647" spans="1:8">
      <c r="A10647" s="48" t="str">
        <f>('ANNEXURE B &amp; C'!BN$3)</f>
        <v>450302</v>
      </c>
      <c r="B10647" s="2">
        <v>1040008</v>
      </c>
      <c r="C10647" s="2" t="s">
        <v>30</v>
      </c>
      <c r="D10647" s="20">
        <v>0</v>
      </c>
      <c r="E10647" s="20">
        <v>0</v>
      </c>
      <c r="F10647" s="38">
        <f>('ANNEXURE B &amp; C'!BN$39)</f>
        <v>0</v>
      </c>
      <c r="G10647" s="9" t="str">
        <f t="shared" si="334"/>
        <v/>
      </c>
      <c r="H10647" s="52" t="str">
        <f t="shared" si="335"/>
        <v/>
      </c>
    </row>
    <row r="10648" spans="1:8">
      <c r="A10648" s="48" t="str">
        <f>('ANNEXURE B &amp; C'!BN$3)</f>
        <v>450302</v>
      </c>
      <c r="B10648" s="3">
        <v>1049990</v>
      </c>
      <c r="C10648" s="3" t="s">
        <v>31</v>
      </c>
      <c r="D10648" s="39">
        <v>0</v>
      </c>
      <c r="E10648" s="39">
        <v>0</v>
      </c>
      <c r="F10648" s="39">
        <f>SUM(F10640:F10647)</f>
        <v>0</v>
      </c>
      <c r="G10648" s="9" t="str">
        <f t="shared" si="334"/>
        <v/>
      </c>
      <c r="H10648" s="52" t="str">
        <f t="shared" si="335"/>
        <v/>
      </c>
    </row>
    <row r="10649" spans="1:8">
      <c r="B10649" s="1"/>
      <c r="C10649" s="1"/>
      <c r="D10649" s="31"/>
      <c r="E10649" s="31"/>
      <c r="F10649" s="31"/>
      <c r="G10649" s="9" t="str">
        <f t="shared" si="334"/>
        <v/>
      </c>
      <c r="H10649" s="52" t="str">
        <f t="shared" si="335"/>
        <v/>
      </c>
    </row>
    <row r="10650" spans="1:8" ht="15.75" thickBot="1">
      <c r="A10650" s="48" t="str">
        <f>('ANNEXURE B &amp; C'!BN$3)</f>
        <v>450302</v>
      </c>
      <c r="B10650" s="4">
        <v>1049995</v>
      </c>
      <c r="C10650" s="4" t="s">
        <v>32</v>
      </c>
      <c r="D10650" s="40">
        <v>1713155</v>
      </c>
      <c r="E10650" s="40">
        <v>904784.97</v>
      </c>
      <c r="F10650" s="40">
        <f>SUM(F10648+F10637+F10630)</f>
        <v>1632319</v>
      </c>
      <c r="G10650" s="9" t="str">
        <f t="shared" si="334"/>
        <v/>
      </c>
      <c r="H10650" s="52">
        <f t="shared" si="335"/>
        <v>-4.7185456073735303E-2</v>
      </c>
    </row>
    <row r="10651" spans="1:8" ht="15.75" thickTop="1">
      <c r="B10651" s="1"/>
      <c r="C10651" s="1"/>
      <c r="D10651" s="31"/>
      <c r="E10651" s="31"/>
      <c r="F10651" s="31"/>
      <c r="G10651" s="9" t="str">
        <f t="shared" si="334"/>
        <v/>
      </c>
      <c r="H10651" s="52" t="str">
        <f t="shared" si="335"/>
        <v/>
      </c>
    </row>
    <row r="10652" spans="1:8">
      <c r="A10652" s="48" t="str">
        <f>('ANNEXURE B &amp; C'!BN$3)</f>
        <v>450302</v>
      </c>
      <c r="B10652" s="1">
        <v>1050000</v>
      </c>
      <c r="C10652" s="1" t="s">
        <v>33</v>
      </c>
      <c r="D10652" s="31"/>
      <c r="E10652" s="31"/>
      <c r="F10652" s="31"/>
      <c r="G10652" s="9" t="str">
        <f t="shared" si="334"/>
        <v/>
      </c>
      <c r="H10652" s="52" t="str">
        <f t="shared" si="335"/>
        <v/>
      </c>
    </row>
    <row r="10653" spans="1:8">
      <c r="B10653" s="1"/>
      <c r="C10653" s="1"/>
      <c r="D10653" s="31"/>
      <c r="E10653" s="31"/>
      <c r="F10653" s="31"/>
      <c r="G10653" s="9" t="str">
        <f t="shared" si="334"/>
        <v/>
      </c>
      <c r="H10653" s="52" t="str">
        <f t="shared" si="335"/>
        <v/>
      </c>
    </row>
    <row r="10654" spans="1:8">
      <c r="A10654" s="48" t="str">
        <f>('ANNEXURE B &amp; C'!BN$3)</f>
        <v>450302</v>
      </c>
      <c r="B10654" s="1">
        <v>1060000</v>
      </c>
      <c r="C10654" s="1" t="s">
        <v>34</v>
      </c>
      <c r="D10654" s="31"/>
      <c r="E10654" s="31"/>
      <c r="F10654" s="31"/>
      <c r="G10654" s="9" t="str">
        <f t="shared" si="334"/>
        <v/>
      </c>
      <c r="H10654" s="52" t="str">
        <f t="shared" si="335"/>
        <v/>
      </c>
    </row>
    <row r="10655" spans="1:8">
      <c r="A10655" s="48" t="str">
        <f>('ANNEXURE B &amp; C'!BN$3)</f>
        <v>450302</v>
      </c>
      <c r="B10655" s="2">
        <v>1060001</v>
      </c>
      <c r="C10655" s="2" t="s">
        <v>35</v>
      </c>
      <c r="D10655" s="20">
        <v>0</v>
      </c>
      <c r="E10655" s="20">
        <v>0</v>
      </c>
      <c r="F10655" s="38">
        <f>('ANNEXURE B &amp; C'!BN$47)</f>
        <v>0</v>
      </c>
      <c r="G10655" s="9" t="str">
        <f t="shared" si="334"/>
        <v/>
      </c>
      <c r="H10655" s="52" t="str">
        <f t="shared" si="335"/>
        <v/>
      </c>
    </row>
    <row r="10656" spans="1:8">
      <c r="A10656" s="48" t="str">
        <f>('ANNEXURE B &amp; C'!BN$3)</f>
        <v>450302</v>
      </c>
      <c r="B10656" s="2">
        <v>1060003</v>
      </c>
      <c r="C10656" s="2" t="s">
        <v>36</v>
      </c>
      <c r="D10656" s="20">
        <v>0</v>
      </c>
      <c r="E10656" s="20">
        <v>0</v>
      </c>
      <c r="F10656" s="38">
        <f>('ANNEXURE B &amp; C'!BN$48)</f>
        <v>0</v>
      </c>
      <c r="G10656" s="9" t="str">
        <f t="shared" si="334"/>
        <v/>
      </c>
      <c r="H10656" s="52" t="str">
        <f t="shared" si="335"/>
        <v/>
      </c>
    </row>
    <row r="10657" spans="1:8">
      <c r="A10657" s="48" t="str">
        <f>('ANNEXURE B &amp; C'!BN$3)</f>
        <v>450302</v>
      </c>
      <c r="B10657" s="2">
        <v>1060090</v>
      </c>
      <c r="C10657" s="2" t="s">
        <v>37</v>
      </c>
      <c r="D10657" s="20">
        <v>0</v>
      </c>
      <c r="E10657" s="20">
        <v>0</v>
      </c>
      <c r="F10657" s="38">
        <f>('ANNEXURE B &amp; C'!BN$49)</f>
        <v>0</v>
      </c>
      <c r="G10657" s="9" t="str">
        <f t="shared" si="334"/>
        <v/>
      </c>
      <c r="H10657" s="52" t="str">
        <f t="shared" si="335"/>
        <v/>
      </c>
    </row>
    <row r="10658" spans="1:8">
      <c r="A10658" s="48" t="str">
        <f>('ANNEXURE B &amp; C'!BN$3)</f>
        <v>450302</v>
      </c>
      <c r="B10658" s="2">
        <v>1060100</v>
      </c>
      <c r="C10658" s="2" t="s">
        <v>38</v>
      </c>
      <c r="D10658" s="20">
        <v>0</v>
      </c>
      <c r="E10658" s="20">
        <v>0</v>
      </c>
      <c r="F10658" s="38">
        <f>('ANNEXURE B &amp; C'!BN$50)</f>
        <v>0</v>
      </c>
      <c r="G10658" s="9" t="str">
        <f t="shared" si="334"/>
        <v/>
      </c>
      <c r="H10658" s="52" t="str">
        <f t="shared" si="335"/>
        <v/>
      </c>
    </row>
    <row r="10659" spans="1:8">
      <c r="A10659" s="48" t="str">
        <f>('ANNEXURE B &amp; C'!BN$3)</f>
        <v>450302</v>
      </c>
      <c r="B10659" s="2">
        <v>1060200</v>
      </c>
      <c r="C10659" s="2" t="s">
        <v>39</v>
      </c>
      <c r="D10659" s="20">
        <v>0</v>
      </c>
      <c r="E10659" s="20">
        <v>0</v>
      </c>
      <c r="F10659" s="38">
        <f>('ANNEXURE B &amp; C'!BN$51)</f>
        <v>0</v>
      </c>
      <c r="G10659" s="9" t="str">
        <f t="shared" si="334"/>
        <v/>
      </c>
      <c r="H10659" s="52" t="str">
        <f t="shared" si="335"/>
        <v/>
      </c>
    </row>
    <row r="10660" spans="1:8">
      <c r="A10660" s="48" t="str">
        <f>('ANNEXURE B &amp; C'!BN$3)</f>
        <v>450302</v>
      </c>
      <c r="B10660" s="2">
        <v>1060201</v>
      </c>
      <c r="C10660" s="2" t="s">
        <v>40</v>
      </c>
      <c r="D10660" s="20">
        <v>0</v>
      </c>
      <c r="E10660" s="20">
        <v>0</v>
      </c>
      <c r="F10660" s="38">
        <f>('ANNEXURE B &amp; C'!BN$52)</f>
        <v>0</v>
      </c>
      <c r="G10660" s="9" t="str">
        <f t="shared" si="334"/>
        <v/>
      </c>
      <c r="H10660" s="52" t="str">
        <f t="shared" si="335"/>
        <v/>
      </c>
    </row>
    <row r="10661" spans="1:8">
      <c r="A10661" s="48" t="str">
        <f>('ANNEXURE B &amp; C'!BN$3)</f>
        <v>450302</v>
      </c>
      <c r="B10661" s="2">
        <v>1060204</v>
      </c>
      <c r="C10661" s="2" t="s">
        <v>41</v>
      </c>
      <c r="D10661" s="20">
        <v>465480</v>
      </c>
      <c r="E10661" s="20">
        <v>0</v>
      </c>
      <c r="F10661" s="38">
        <f>('ANNEXURE B &amp; C'!BN$53)</f>
        <v>0</v>
      </c>
      <c r="G10661" s="9" t="str">
        <f t="shared" si="334"/>
        <v/>
      </c>
      <c r="H10661" s="52" t="str">
        <f t="shared" si="335"/>
        <v/>
      </c>
    </row>
    <row r="10662" spans="1:8">
      <c r="A10662" s="48" t="str">
        <f>('ANNEXURE B &amp; C'!BN$3)</f>
        <v>450302</v>
      </c>
      <c r="B10662" s="2">
        <v>1060205</v>
      </c>
      <c r="C10662" s="2" t="s">
        <v>42</v>
      </c>
      <c r="D10662" s="20">
        <v>0</v>
      </c>
      <c r="E10662" s="20">
        <v>0</v>
      </c>
      <c r="F10662" s="38">
        <f>('ANNEXURE B &amp; C'!BN$54)</f>
        <v>0</v>
      </c>
      <c r="G10662" s="9" t="str">
        <f t="shared" si="334"/>
        <v/>
      </c>
      <c r="H10662" s="52" t="str">
        <f t="shared" si="335"/>
        <v/>
      </c>
    </row>
    <row r="10663" spans="1:8">
      <c r="A10663" s="48" t="str">
        <f>('ANNEXURE B &amp; C'!BN$3)</f>
        <v>450302</v>
      </c>
      <c r="B10663" s="2">
        <v>1060207</v>
      </c>
      <c r="C10663" s="2" t="s">
        <v>43</v>
      </c>
      <c r="D10663" s="20">
        <v>0</v>
      </c>
      <c r="E10663" s="20">
        <v>0</v>
      </c>
      <c r="F10663" s="38">
        <f>('ANNEXURE B &amp; C'!BN$55)</f>
        <v>0</v>
      </c>
      <c r="G10663" s="9" t="str">
        <f t="shared" si="334"/>
        <v/>
      </c>
      <c r="H10663" s="52" t="str">
        <f t="shared" si="335"/>
        <v/>
      </c>
    </row>
    <row r="10664" spans="1:8">
      <c r="A10664" s="48" t="str">
        <f>('ANNEXURE B &amp; C'!BN$3)</f>
        <v>450302</v>
      </c>
      <c r="B10664" s="2">
        <v>1060208</v>
      </c>
      <c r="C10664" s="2" t="s">
        <v>44</v>
      </c>
      <c r="D10664" s="20">
        <v>0</v>
      </c>
      <c r="E10664" s="20">
        <v>0</v>
      </c>
      <c r="F10664" s="38">
        <f>('ANNEXURE B &amp; C'!BN$56)</f>
        <v>0</v>
      </c>
      <c r="G10664" s="9" t="str">
        <f t="shared" si="334"/>
        <v/>
      </c>
      <c r="H10664" s="52" t="str">
        <f t="shared" si="335"/>
        <v/>
      </c>
    </row>
    <row r="10665" spans="1:8">
      <c r="A10665" s="48" t="str">
        <f>('ANNEXURE B &amp; C'!BN$3)</f>
        <v>450302</v>
      </c>
      <c r="B10665" s="2">
        <v>1060209</v>
      </c>
      <c r="C10665" s="2" t="s">
        <v>45</v>
      </c>
      <c r="D10665" s="20">
        <v>0</v>
      </c>
      <c r="E10665" s="20">
        <v>0</v>
      </c>
      <c r="F10665" s="38">
        <f>('ANNEXURE B &amp; C'!BN$57)</f>
        <v>0</v>
      </c>
      <c r="G10665" s="9" t="str">
        <f t="shared" si="334"/>
        <v/>
      </c>
      <c r="H10665" s="52" t="str">
        <f t="shared" si="335"/>
        <v/>
      </c>
    </row>
    <row r="10666" spans="1:8">
      <c r="A10666" s="48" t="str">
        <f>('ANNEXURE B &amp; C'!BN$3)</f>
        <v>450302</v>
      </c>
      <c r="B10666" s="2">
        <v>1060210</v>
      </c>
      <c r="C10666" s="2" t="s">
        <v>46</v>
      </c>
      <c r="D10666" s="20">
        <v>0</v>
      </c>
      <c r="E10666" s="20">
        <v>0</v>
      </c>
      <c r="F10666" s="38">
        <f>('ANNEXURE B &amp; C'!BN$58)</f>
        <v>0</v>
      </c>
      <c r="G10666" s="9" t="str">
        <f t="shared" si="334"/>
        <v/>
      </c>
      <c r="H10666" s="52" t="str">
        <f t="shared" si="335"/>
        <v/>
      </c>
    </row>
    <row r="10667" spans="1:8">
      <c r="A10667" s="48" t="str">
        <f>('ANNEXURE B &amp; C'!BN$3)</f>
        <v>450302</v>
      </c>
      <c r="B10667" s="2">
        <v>1060303</v>
      </c>
      <c r="C10667" s="2" t="s">
        <v>47</v>
      </c>
      <c r="D10667" s="20">
        <v>0</v>
      </c>
      <c r="E10667" s="20">
        <v>0</v>
      </c>
      <c r="F10667" s="38">
        <f>('ANNEXURE B &amp; C'!BN$59)</f>
        <v>0</v>
      </c>
      <c r="G10667" s="9" t="str">
        <f t="shared" si="334"/>
        <v/>
      </c>
      <c r="H10667" s="52" t="str">
        <f t="shared" si="335"/>
        <v/>
      </c>
    </row>
    <row r="10668" spans="1:8">
      <c r="A10668" s="48" t="str">
        <f>('ANNEXURE B &amp; C'!BN$3)</f>
        <v>450302</v>
      </c>
      <c r="B10668" s="2">
        <v>1060304</v>
      </c>
      <c r="C10668" s="2" t="s">
        <v>48</v>
      </c>
      <c r="D10668" s="20">
        <v>0</v>
      </c>
      <c r="E10668" s="20">
        <v>0</v>
      </c>
      <c r="F10668" s="38">
        <f>('ANNEXURE B &amp; C'!BN$60)</f>
        <v>0</v>
      </c>
      <c r="G10668" s="9" t="str">
        <f t="shared" si="334"/>
        <v/>
      </c>
      <c r="H10668" s="52" t="str">
        <f t="shared" si="335"/>
        <v/>
      </c>
    </row>
    <row r="10669" spans="1:8">
      <c r="A10669" s="48" t="str">
        <f>('ANNEXURE B &amp; C'!BN$3)</f>
        <v>450302</v>
      </c>
      <c r="B10669" s="2">
        <v>1060305</v>
      </c>
      <c r="C10669" s="2" t="s">
        <v>49</v>
      </c>
      <c r="D10669" s="20">
        <v>0</v>
      </c>
      <c r="E10669" s="20">
        <v>0</v>
      </c>
      <c r="F10669" s="38">
        <f>('ANNEXURE B &amp; C'!BN$61)</f>
        <v>0</v>
      </c>
      <c r="G10669" s="9" t="str">
        <f t="shared" si="334"/>
        <v/>
      </c>
      <c r="H10669" s="52" t="str">
        <f t="shared" si="335"/>
        <v/>
      </c>
    </row>
    <row r="10670" spans="1:8">
      <c r="A10670" s="48" t="str">
        <f>('ANNEXURE B &amp; C'!BN$3)</f>
        <v>450302</v>
      </c>
      <c r="B10670" s="2">
        <v>1060400</v>
      </c>
      <c r="C10670" s="2" t="s">
        <v>50</v>
      </c>
      <c r="D10670" s="20">
        <v>0</v>
      </c>
      <c r="E10670" s="20">
        <v>0</v>
      </c>
      <c r="F10670" s="38">
        <f>('ANNEXURE B &amp; C'!BN$62)</f>
        <v>0</v>
      </c>
      <c r="G10670" s="9" t="str">
        <f t="shared" si="334"/>
        <v/>
      </c>
      <c r="H10670" s="52" t="str">
        <f t="shared" si="335"/>
        <v/>
      </c>
    </row>
    <row r="10671" spans="1:8">
      <c r="A10671" s="48" t="str">
        <f>('ANNEXURE B &amp; C'!BN$3)</f>
        <v>450302</v>
      </c>
      <c r="B10671" s="2">
        <v>1060401</v>
      </c>
      <c r="C10671" s="2" t="s">
        <v>51</v>
      </c>
      <c r="D10671" s="20">
        <v>0</v>
      </c>
      <c r="E10671" s="20">
        <v>0</v>
      </c>
      <c r="F10671" s="38">
        <f>('ANNEXURE B &amp; C'!BN$63)</f>
        <v>0</v>
      </c>
      <c r="G10671" s="9" t="str">
        <f t="shared" si="334"/>
        <v/>
      </c>
      <c r="H10671" s="52" t="str">
        <f t="shared" si="335"/>
        <v/>
      </c>
    </row>
    <row r="10672" spans="1:8">
      <c r="A10672" s="48" t="str">
        <f>('ANNEXURE B &amp; C'!BN$3)</f>
        <v>450302</v>
      </c>
      <c r="B10672" s="2">
        <v>1060402</v>
      </c>
      <c r="C10672" s="2" t="s">
        <v>52</v>
      </c>
      <c r="D10672" s="20">
        <v>0</v>
      </c>
      <c r="E10672" s="20">
        <v>0</v>
      </c>
      <c r="F10672" s="38">
        <f>('ANNEXURE B &amp; C'!BN$64)</f>
        <v>0</v>
      </c>
      <c r="G10672" s="9" t="str">
        <f t="shared" si="334"/>
        <v/>
      </c>
      <c r="H10672" s="52" t="str">
        <f t="shared" si="335"/>
        <v/>
      </c>
    </row>
    <row r="10673" spans="1:8">
      <c r="A10673" s="48" t="str">
        <f>('ANNEXURE B &amp; C'!BN$3)</f>
        <v>450302</v>
      </c>
      <c r="B10673" s="2">
        <v>1060403</v>
      </c>
      <c r="C10673" s="2" t="s">
        <v>53</v>
      </c>
      <c r="D10673" s="20">
        <v>0</v>
      </c>
      <c r="E10673" s="20">
        <v>0</v>
      </c>
      <c r="F10673" s="38">
        <f>('ANNEXURE B &amp; C'!BN$65)</f>
        <v>0</v>
      </c>
      <c r="G10673" s="9" t="str">
        <f t="shared" si="334"/>
        <v/>
      </c>
      <c r="H10673" s="52" t="str">
        <f t="shared" si="335"/>
        <v/>
      </c>
    </row>
    <row r="10674" spans="1:8">
      <c r="A10674" s="48" t="str">
        <f>('ANNEXURE B &amp; C'!BN$3)</f>
        <v>450302</v>
      </c>
      <c r="B10674" s="2">
        <v>1060404</v>
      </c>
      <c r="C10674" s="2" t="s">
        <v>54</v>
      </c>
      <c r="D10674" s="20">
        <v>0</v>
      </c>
      <c r="E10674" s="20">
        <v>0</v>
      </c>
      <c r="F10674" s="38">
        <f>('ANNEXURE B &amp; C'!BN$66)</f>
        <v>0</v>
      </c>
      <c r="G10674" s="9" t="str">
        <f t="shared" si="334"/>
        <v/>
      </c>
      <c r="H10674" s="52" t="str">
        <f t="shared" si="335"/>
        <v/>
      </c>
    </row>
    <row r="10675" spans="1:8">
      <c r="A10675" s="48" t="str">
        <f>('ANNEXURE B &amp; C'!BN$3)</f>
        <v>450302</v>
      </c>
      <c r="B10675" s="2">
        <v>1060405</v>
      </c>
      <c r="C10675" s="2" t="s">
        <v>55</v>
      </c>
      <c r="D10675" s="20">
        <v>0</v>
      </c>
      <c r="E10675" s="20">
        <v>0</v>
      </c>
      <c r="F10675" s="38">
        <f>('ANNEXURE B &amp; C'!BN$67)</f>
        <v>0</v>
      </c>
      <c r="G10675" s="9" t="str">
        <f t="shared" si="334"/>
        <v/>
      </c>
      <c r="H10675" s="52" t="str">
        <f t="shared" si="335"/>
        <v/>
      </c>
    </row>
    <row r="10676" spans="1:8">
      <c r="A10676" s="48" t="str">
        <f>('ANNEXURE B &amp; C'!BN$3)</f>
        <v>450302</v>
      </c>
      <c r="B10676" s="2">
        <v>1060601</v>
      </c>
      <c r="C10676" s="2" t="s">
        <v>56</v>
      </c>
      <c r="D10676" s="20">
        <v>0</v>
      </c>
      <c r="E10676" s="20">
        <v>0</v>
      </c>
      <c r="F10676" s="38">
        <f>('ANNEXURE B &amp; C'!BN$68)</f>
        <v>0</v>
      </c>
      <c r="G10676" s="9" t="str">
        <f t="shared" si="334"/>
        <v/>
      </c>
      <c r="H10676" s="52" t="str">
        <f t="shared" si="335"/>
        <v/>
      </c>
    </row>
    <row r="10677" spans="1:8">
      <c r="A10677" s="48" t="str">
        <f>('ANNEXURE B &amp; C'!BN$3)</f>
        <v>450302</v>
      </c>
      <c r="B10677" s="2">
        <v>1060701</v>
      </c>
      <c r="C10677" s="2" t="s">
        <v>57</v>
      </c>
      <c r="D10677" s="20">
        <v>0</v>
      </c>
      <c r="E10677" s="20">
        <v>0</v>
      </c>
      <c r="F10677" s="38">
        <f>('ANNEXURE B &amp; C'!BN$69)</f>
        <v>0</v>
      </c>
      <c r="G10677" s="9" t="str">
        <f t="shared" si="334"/>
        <v/>
      </c>
      <c r="H10677" s="52" t="str">
        <f t="shared" si="335"/>
        <v/>
      </c>
    </row>
    <row r="10678" spans="1:8">
      <c r="A10678" s="48" t="str">
        <f>('ANNEXURE B &amp; C'!BN$3)</f>
        <v>450302</v>
      </c>
      <c r="B10678" s="2">
        <v>1060702</v>
      </c>
      <c r="C10678" s="2" t="s">
        <v>58</v>
      </c>
      <c r="D10678" s="20">
        <v>0</v>
      </c>
      <c r="E10678" s="20">
        <v>0</v>
      </c>
      <c r="F10678" s="38">
        <f>('ANNEXURE B &amp; C'!BN$70)</f>
        <v>0</v>
      </c>
      <c r="G10678" s="9" t="str">
        <f t="shared" si="334"/>
        <v/>
      </c>
      <c r="H10678" s="52" t="str">
        <f t="shared" si="335"/>
        <v/>
      </c>
    </row>
    <row r="10679" spans="1:8">
      <c r="A10679" s="48" t="str">
        <f>('ANNEXURE B &amp; C'!BN$3)</f>
        <v>450302</v>
      </c>
      <c r="B10679" s="2">
        <v>1061101</v>
      </c>
      <c r="C10679" s="2" t="s">
        <v>59</v>
      </c>
      <c r="D10679" s="20">
        <v>0</v>
      </c>
      <c r="E10679" s="20">
        <v>0</v>
      </c>
      <c r="F10679" s="38">
        <f>('ANNEXURE B &amp; C'!BN$71)</f>
        <v>0</v>
      </c>
      <c r="G10679" s="9" t="str">
        <f t="shared" si="334"/>
        <v/>
      </c>
      <c r="H10679" s="52" t="str">
        <f t="shared" si="335"/>
        <v/>
      </c>
    </row>
    <row r="10680" spans="1:8">
      <c r="A10680" s="48" t="str">
        <f>('ANNEXURE B &amp; C'!BN$3)</f>
        <v>450302</v>
      </c>
      <c r="B10680" s="2">
        <v>1061102</v>
      </c>
      <c r="C10680" s="2" t="s">
        <v>60</v>
      </c>
      <c r="D10680" s="20">
        <v>0</v>
      </c>
      <c r="E10680" s="20">
        <v>0</v>
      </c>
      <c r="F10680" s="38">
        <f>('ANNEXURE B &amp; C'!BN$72)</f>
        <v>0</v>
      </c>
      <c r="G10680" s="9" t="str">
        <f t="shared" si="334"/>
        <v/>
      </c>
      <c r="H10680" s="52" t="str">
        <f t="shared" si="335"/>
        <v/>
      </c>
    </row>
    <row r="10681" spans="1:8">
      <c r="A10681" s="48" t="str">
        <f>('ANNEXURE B &amp; C'!BN$3)</f>
        <v>450302</v>
      </c>
      <c r="B10681" s="2">
        <v>1061104</v>
      </c>
      <c r="C10681" s="2" t="s">
        <v>61</v>
      </c>
      <c r="D10681" s="20">
        <v>0</v>
      </c>
      <c r="E10681" s="20">
        <v>0</v>
      </c>
      <c r="F10681" s="38">
        <f>('ANNEXURE B &amp; C'!BN$73)</f>
        <v>0</v>
      </c>
      <c r="G10681" s="9" t="str">
        <f t="shared" si="334"/>
        <v/>
      </c>
      <c r="H10681" s="52" t="str">
        <f t="shared" si="335"/>
        <v/>
      </c>
    </row>
    <row r="10682" spans="1:8">
      <c r="A10682" s="48" t="str">
        <f>('ANNEXURE B &amp; C'!BN$3)</f>
        <v>450302</v>
      </c>
      <c r="B10682" s="2">
        <v>1061106</v>
      </c>
      <c r="C10682" s="2" t="s">
        <v>62</v>
      </c>
      <c r="D10682" s="20">
        <v>0</v>
      </c>
      <c r="E10682" s="20">
        <v>0</v>
      </c>
      <c r="F10682" s="38">
        <f>('ANNEXURE B &amp; C'!BN$74)</f>
        <v>0</v>
      </c>
      <c r="G10682" s="9" t="str">
        <f t="shared" si="334"/>
        <v/>
      </c>
      <c r="H10682" s="52" t="str">
        <f t="shared" si="335"/>
        <v/>
      </c>
    </row>
    <row r="10683" spans="1:8">
      <c r="A10683" s="48" t="str">
        <f>('ANNEXURE B &amp; C'!BN$3)</f>
        <v>450302</v>
      </c>
      <c r="B10683" s="2">
        <v>1061201</v>
      </c>
      <c r="C10683" s="2" t="s">
        <v>63</v>
      </c>
      <c r="D10683" s="20">
        <v>0</v>
      </c>
      <c r="E10683" s="20">
        <v>0</v>
      </c>
      <c r="F10683" s="38">
        <f>('ANNEXURE B &amp; C'!BN$75)</f>
        <v>0</v>
      </c>
      <c r="G10683" s="9" t="str">
        <f t="shared" si="334"/>
        <v/>
      </c>
      <c r="H10683" s="52" t="str">
        <f t="shared" si="335"/>
        <v/>
      </c>
    </row>
    <row r="10684" spans="1:8">
      <c r="A10684" s="48" t="str">
        <f>('ANNEXURE B &amp; C'!BN$3)</f>
        <v>450302</v>
      </c>
      <c r="B10684" s="2">
        <v>1061203</v>
      </c>
      <c r="C10684" s="2" t="s">
        <v>64</v>
      </c>
      <c r="D10684" s="20">
        <v>0</v>
      </c>
      <c r="E10684" s="20">
        <v>0</v>
      </c>
      <c r="F10684" s="38">
        <f>('ANNEXURE B &amp; C'!BN$76)</f>
        <v>0</v>
      </c>
      <c r="G10684" s="9" t="str">
        <f t="shared" si="334"/>
        <v/>
      </c>
      <c r="H10684" s="52" t="str">
        <f t="shared" si="335"/>
        <v/>
      </c>
    </row>
    <row r="10685" spans="1:8">
      <c r="A10685" s="48" t="str">
        <f>('ANNEXURE B &amp; C'!BN$3)</f>
        <v>450302</v>
      </c>
      <c r="B10685" s="2">
        <v>1061204</v>
      </c>
      <c r="C10685" s="2" t="s">
        <v>65</v>
      </c>
      <c r="D10685" s="20">
        <v>0</v>
      </c>
      <c r="E10685" s="20">
        <v>0</v>
      </c>
      <c r="F10685" s="38">
        <f>('ANNEXURE B &amp; C'!BN$77)</f>
        <v>0</v>
      </c>
      <c r="G10685" s="9" t="str">
        <f t="shared" si="334"/>
        <v/>
      </c>
      <c r="H10685" s="52" t="str">
        <f t="shared" si="335"/>
        <v/>
      </c>
    </row>
    <row r="10686" spans="1:8">
      <c r="A10686" s="48" t="str">
        <f>('ANNEXURE B &amp; C'!BN$3)</f>
        <v>450302</v>
      </c>
      <c r="B10686" s="2">
        <v>1061501</v>
      </c>
      <c r="C10686" s="2" t="s">
        <v>66</v>
      </c>
      <c r="D10686" s="20">
        <v>0</v>
      </c>
      <c r="E10686" s="20">
        <v>0</v>
      </c>
      <c r="F10686" s="38">
        <f>('ANNEXURE B &amp; C'!BN$78)</f>
        <v>0</v>
      </c>
      <c r="G10686" s="9" t="str">
        <f t="shared" si="334"/>
        <v/>
      </c>
      <c r="H10686" s="52" t="str">
        <f t="shared" si="335"/>
        <v/>
      </c>
    </row>
    <row r="10687" spans="1:8">
      <c r="A10687" s="48" t="str">
        <f>('ANNEXURE B &amp; C'!BN$3)</f>
        <v>450302</v>
      </c>
      <c r="B10687" s="2">
        <v>1061502</v>
      </c>
      <c r="C10687" s="2" t="s">
        <v>67</v>
      </c>
      <c r="D10687" s="20">
        <v>0</v>
      </c>
      <c r="E10687" s="20">
        <v>0</v>
      </c>
      <c r="F10687" s="38">
        <f>('ANNEXURE B &amp; C'!BN$79)</f>
        <v>0</v>
      </c>
      <c r="G10687" s="9" t="str">
        <f t="shared" ref="G10687:G10750" si="336">IF(E10687&lt;0.01,"",IF(E10687&gt;F10687,"BUDGET ERROR - INSUFICIENT",""))</f>
        <v/>
      </c>
      <c r="H10687" s="52" t="str">
        <f t="shared" ref="H10687:H10750" si="337">IF(F10687&lt;0.1,"",IF(D10687=0,"NO ORIGINAL BUDGET",(F10687-D10687)/D10687))</f>
        <v/>
      </c>
    </row>
    <row r="10688" spans="1:8">
      <c r="A10688" s="48" t="str">
        <f>('ANNEXURE B &amp; C'!BN$3)</f>
        <v>450302</v>
      </c>
      <c r="B10688" s="2">
        <v>1061507</v>
      </c>
      <c r="C10688" s="2" t="s">
        <v>68</v>
      </c>
      <c r="D10688" s="20">
        <v>0</v>
      </c>
      <c r="E10688" s="20">
        <v>0</v>
      </c>
      <c r="F10688" s="38">
        <f>('ANNEXURE B &amp; C'!BN$80)</f>
        <v>0</v>
      </c>
      <c r="G10688" s="9" t="str">
        <f t="shared" si="336"/>
        <v/>
      </c>
      <c r="H10688" s="52" t="str">
        <f t="shared" si="337"/>
        <v/>
      </c>
    </row>
    <row r="10689" spans="1:8">
      <c r="A10689" s="48" t="str">
        <f>('ANNEXURE B &amp; C'!BN$3)</f>
        <v>450302</v>
      </c>
      <c r="B10689" s="2">
        <v>1061508</v>
      </c>
      <c r="C10689" s="2" t="s">
        <v>69</v>
      </c>
      <c r="D10689" s="20">
        <v>0</v>
      </c>
      <c r="E10689" s="20">
        <v>0</v>
      </c>
      <c r="F10689" s="38">
        <f>('ANNEXURE B &amp; C'!BN$81)</f>
        <v>0</v>
      </c>
      <c r="G10689" s="9" t="str">
        <f t="shared" si="336"/>
        <v/>
      </c>
      <c r="H10689" s="52" t="str">
        <f t="shared" si="337"/>
        <v/>
      </c>
    </row>
    <row r="10690" spans="1:8">
      <c r="A10690" s="48" t="str">
        <f>('ANNEXURE B &amp; C'!BN$3)</f>
        <v>450302</v>
      </c>
      <c r="B10690" s="2">
        <v>1061701</v>
      </c>
      <c r="C10690" s="2" t="s">
        <v>70</v>
      </c>
      <c r="D10690" s="20">
        <v>0</v>
      </c>
      <c r="E10690" s="20">
        <v>0</v>
      </c>
      <c r="F10690" s="38">
        <f>('ANNEXURE B &amp; C'!BN$82)</f>
        <v>0</v>
      </c>
      <c r="G10690" s="9" t="str">
        <f t="shared" si="336"/>
        <v/>
      </c>
      <c r="H10690" s="52" t="str">
        <f t="shared" si="337"/>
        <v/>
      </c>
    </row>
    <row r="10691" spans="1:8">
      <c r="A10691" s="48" t="str">
        <f>('ANNEXURE B &amp; C'!BN$3)</f>
        <v>450302</v>
      </c>
      <c r="B10691" s="2">
        <v>1061705</v>
      </c>
      <c r="C10691" s="2" t="s">
        <v>71</v>
      </c>
      <c r="D10691" s="20">
        <v>0</v>
      </c>
      <c r="E10691" s="20">
        <v>0</v>
      </c>
      <c r="F10691" s="38">
        <f>('ANNEXURE B &amp; C'!BN$83)</f>
        <v>0</v>
      </c>
      <c r="G10691" s="9" t="str">
        <f t="shared" si="336"/>
        <v/>
      </c>
      <c r="H10691" s="52" t="str">
        <f t="shared" si="337"/>
        <v/>
      </c>
    </row>
    <row r="10692" spans="1:8">
      <c r="A10692" s="48" t="str">
        <f>('ANNEXURE B &amp; C'!BN$3)</f>
        <v>450302</v>
      </c>
      <c r="B10692" s="2">
        <v>1061799</v>
      </c>
      <c r="C10692" s="2" t="s">
        <v>72</v>
      </c>
      <c r="D10692" s="20">
        <v>0</v>
      </c>
      <c r="E10692" s="20">
        <v>0</v>
      </c>
      <c r="F10692" s="38">
        <f>('ANNEXURE B &amp; C'!BN$84)</f>
        <v>0</v>
      </c>
      <c r="G10692" s="9" t="str">
        <f t="shared" si="336"/>
        <v/>
      </c>
      <c r="H10692" s="52" t="str">
        <f t="shared" si="337"/>
        <v/>
      </c>
    </row>
    <row r="10693" spans="1:8">
      <c r="A10693" s="48" t="str">
        <f>('ANNEXURE B &amp; C'!BN$3)</f>
        <v>450302</v>
      </c>
      <c r="B10693" s="2">
        <v>1061800</v>
      </c>
      <c r="C10693" s="2" t="s">
        <v>73</v>
      </c>
      <c r="D10693" s="20">
        <v>0</v>
      </c>
      <c r="E10693" s="20">
        <v>0</v>
      </c>
      <c r="F10693" s="38">
        <f>('ANNEXURE B &amp; C'!BN$85)</f>
        <v>0</v>
      </c>
      <c r="G10693" s="9" t="str">
        <f t="shared" si="336"/>
        <v/>
      </c>
      <c r="H10693" s="52" t="str">
        <f t="shared" si="337"/>
        <v/>
      </c>
    </row>
    <row r="10694" spans="1:8">
      <c r="A10694" s="48" t="str">
        <f>('ANNEXURE B &amp; C'!BN$3)</f>
        <v>450302</v>
      </c>
      <c r="B10694" s="2">
        <v>1061801</v>
      </c>
      <c r="C10694" s="2" t="s">
        <v>74</v>
      </c>
      <c r="D10694" s="20">
        <v>0</v>
      </c>
      <c r="E10694" s="20">
        <v>0</v>
      </c>
      <c r="F10694" s="38">
        <f>('ANNEXURE B &amp; C'!BN$86)</f>
        <v>0</v>
      </c>
      <c r="G10694" s="9" t="str">
        <f t="shared" si="336"/>
        <v/>
      </c>
      <c r="H10694" s="52" t="str">
        <f t="shared" si="337"/>
        <v/>
      </c>
    </row>
    <row r="10695" spans="1:8">
      <c r="A10695" s="48" t="str">
        <f>('ANNEXURE B &amp; C'!BN$3)</f>
        <v>450302</v>
      </c>
      <c r="B10695" s="2">
        <v>1061802</v>
      </c>
      <c r="C10695" s="2" t="s">
        <v>75</v>
      </c>
      <c r="D10695" s="20">
        <v>0</v>
      </c>
      <c r="E10695" s="20">
        <v>0</v>
      </c>
      <c r="F10695" s="38">
        <f>('ANNEXURE B &amp; C'!BN$87)</f>
        <v>0</v>
      </c>
      <c r="G10695" s="9" t="str">
        <f t="shared" si="336"/>
        <v/>
      </c>
      <c r="H10695" s="52" t="str">
        <f t="shared" si="337"/>
        <v/>
      </c>
    </row>
    <row r="10696" spans="1:8">
      <c r="A10696" s="48" t="str">
        <f>('ANNEXURE B &amp; C'!BN$3)</f>
        <v>450302</v>
      </c>
      <c r="B10696" s="2">
        <v>1061805</v>
      </c>
      <c r="C10696" s="2" t="s">
        <v>76</v>
      </c>
      <c r="D10696" s="20">
        <v>0</v>
      </c>
      <c r="E10696" s="20">
        <v>0</v>
      </c>
      <c r="F10696" s="38">
        <f>('ANNEXURE B &amp; C'!BN$88)</f>
        <v>0</v>
      </c>
      <c r="G10696" s="9" t="str">
        <f t="shared" si="336"/>
        <v/>
      </c>
      <c r="H10696" s="52" t="str">
        <f t="shared" si="337"/>
        <v/>
      </c>
    </row>
    <row r="10697" spans="1:8">
      <c r="A10697" s="48" t="str">
        <f>('ANNEXURE B &amp; C'!BN$3)</f>
        <v>450302</v>
      </c>
      <c r="B10697" s="2">
        <v>1061806</v>
      </c>
      <c r="C10697" s="2" t="s">
        <v>77</v>
      </c>
      <c r="D10697" s="20">
        <v>0</v>
      </c>
      <c r="E10697" s="20">
        <v>706.59</v>
      </c>
      <c r="F10697" s="38">
        <f>('ANNEXURE B &amp; C'!BN$89)</f>
        <v>1600</v>
      </c>
      <c r="G10697" s="9" t="str">
        <f t="shared" si="336"/>
        <v/>
      </c>
      <c r="H10697" s="52" t="str">
        <f t="shared" si="337"/>
        <v>NO ORIGINAL BUDGET</v>
      </c>
    </row>
    <row r="10698" spans="1:8">
      <c r="A10698" s="48" t="str">
        <f>('ANNEXURE B &amp; C'!BN$3)</f>
        <v>450302</v>
      </c>
      <c r="B10698" s="2">
        <v>1061899</v>
      </c>
      <c r="C10698" s="2" t="s">
        <v>78</v>
      </c>
      <c r="D10698" s="20">
        <v>0</v>
      </c>
      <c r="E10698" s="20">
        <v>0</v>
      </c>
      <c r="F10698" s="38">
        <f>('ANNEXURE B &amp; C'!BN$90)</f>
        <v>0</v>
      </c>
      <c r="G10698" s="9" t="str">
        <f t="shared" si="336"/>
        <v/>
      </c>
      <c r="H10698" s="52" t="str">
        <f t="shared" si="337"/>
        <v/>
      </c>
    </row>
    <row r="10699" spans="1:8">
      <c r="A10699" s="48" t="str">
        <f>('ANNEXURE B &amp; C'!BN$3)</f>
        <v>450302</v>
      </c>
      <c r="B10699" s="2">
        <v>1061900</v>
      </c>
      <c r="C10699" s="2" t="s">
        <v>79</v>
      </c>
      <c r="D10699" s="20">
        <v>0</v>
      </c>
      <c r="E10699" s="20">
        <v>10999.99</v>
      </c>
      <c r="F10699" s="38">
        <f>('ANNEXURE B &amp; C'!BN$91)</f>
        <v>26400</v>
      </c>
      <c r="G10699" s="9" t="str">
        <f t="shared" si="336"/>
        <v/>
      </c>
      <c r="H10699" s="52" t="str">
        <f t="shared" si="337"/>
        <v>NO ORIGINAL BUDGET</v>
      </c>
    </row>
    <row r="10700" spans="1:8">
      <c r="A10700" s="48" t="str">
        <f>('ANNEXURE B &amp; C'!BN$3)</f>
        <v>450302</v>
      </c>
      <c r="B10700" s="2">
        <v>1061902</v>
      </c>
      <c r="C10700" s="2" t="s">
        <v>80</v>
      </c>
      <c r="D10700" s="20">
        <v>0</v>
      </c>
      <c r="E10700" s="20">
        <v>0</v>
      </c>
      <c r="F10700" s="38">
        <f>('ANNEXURE B &amp; C'!BN$92)</f>
        <v>0</v>
      </c>
      <c r="G10700" s="9" t="str">
        <f t="shared" si="336"/>
        <v/>
      </c>
      <c r="H10700" s="52" t="str">
        <f t="shared" si="337"/>
        <v/>
      </c>
    </row>
    <row r="10701" spans="1:8">
      <c r="A10701" s="48" t="str">
        <f>('ANNEXURE B &amp; C'!BN$3)</f>
        <v>450302</v>
      </c>
      <c r="B10701" s="2">
        <v>1061903</v>
      </c>
      <c r="C10701" s="2" t="s">
        <v>81</v>
      </c>
      <c r="D10701" s="20">
        <v>0</v>
      </c>
      <c r="E10701" s="20">
        <v>0</v>
      </c>
      <c r="F10701" s="38">
        <f>('ANNEXURE B &amp; C'!BN$93)</f>
        <v>0</v>
      </c>
      <c r="G10701" s="9" t="str">
        <f t="shared" si="336"/>
        <v/>
      </c>
      <c r="H10701" s="52" t="str">
        <f t="shared" si="337"/>
        <v/>
      </c>
    </row>
    <row r="10702" spans="1:8">
      <c r="A10702" s="48" t="str">
        <f>('ANNEXURE B &amp; C'!BN$3)</f>
        <v>450302</v>
      </c>
      <c r="B10702" s="2">
        <v>1061904</v>
      </c>
      <c r="C10702" s="2" t="s">
        <v>82</v>
      </c>
      <c r="D10702" s="20">
        <v>0</v>
      </c>
      <c r="E10702" s="20">
        <v>0</v>
      </c>
      <c r="F10702" s="38">
        <f>('ANNEXURE B &amp; C'!BN$94)</f>
        <v>0</v>
      </c>
      <c r="G10702" s="9" t="str">
        <f t="shared" si="336"/>
        <v/>
      </c>
      <c r="H10702" s="52" t="str">
        <f t="shared" si="337"/>
        <v/>
      </c>
    </row>
    <row r="10703" spans="1:8">
      <c r="A10703" s="48" t="str">
        <f>('ANNEXURE B &amp; C'!BN$3)</f>
        <v>450302</v>
      </c>
      <c r="B10703" s="2">
        <v>1062001</v>
      </c>
      <c r="C10703" s="2" t="s">
        <v>83</v>
      </c>
      <c r="D10703" s="20">
        <v>0</v>
      </c>
      <c r="E10703" s="20">
        <v>0</v>
      </c>
      <c r="F10703" s="38">
        <f>('ANNEXURE B &amp; C'!BN$95)</f>
        <v>0</v>
      </c>
      <c r="G10703" s="9" t="str">
        <f t="shared" si="336"/>
        <v/>
      </c>
      <c r="H10703" s="52" t="str">
        <f t="shared" si="337"/>
        <v/>
      </c>
    </row>
    <row r="10704" spans="1:8">
      <c r="A10704" s="48" t="str">
        <f>('ANNEXURE B &amp; C'!BN$3)</f>
        <v>450302</v>
      </c>
      <c r="B10704" s="2">
        <v>1062003</v>
      </c>
      <c r="C10704" s="2" t="s">
        <v>84</v>
      </c>
      <c r="D10704" s="20">
        <v>0</v>
      </c>
      <c r="E10704" s="20">
        <v>0</v>
      </c>
      <c r="F10704" s="38">
        <f>('ANNEXURE B &amp; C'!BN$96)</f>
        <v>0</v>
      </c>
      <c r="G10704" s="9" t="str">
        <f t="shared" si="336"/>
        <v/>
      </c>
      <c r="H10704" s="52" t="str">
        <f t="shared" si="337"/>
        <v/>
      </c>
    </row>
    <row r="10705" spans="1:8">
      <c r="A10705" s="48" t="str">
        <f>('ANNEXURE B &amp; C'!BN$3)</f>
        <v>450302</v>
      </c>
      <c r="B10705" s="2">
        <v>1062009</v>
      </c>
      <c r="C10705" s="2" t="s">
        <v>85</v>
      </c>
      <c r="D10705" s="20">
        <v>0</v>
      </c>
      <c r="E10705" s="20">
        <v>0</v>
      </c>
      <c r="F10705" s="38">
        <f>('ANNEXURE B &amp; C'!BN$97)</f>
        <v>0</v>
      </c>
      <c r="G10705" s="9" t="str">
        <f t="shared" si="336"/>
        <v/>
      </c>
      <c r="H10705" s="52" t="str">
        <f t="shared" si="337"/>
        <v/>
      </c>
    </row>
    <row r="10706" spans="1:8">
      <c r="A10706" s="48" t="str">
        <f>('ANNEXURE B &amp; C'!BN$3)</f>
        <v>450302</v>
      </c>
      <c r="B10706" s="2">
        <v>1062010</v>
      </c>
      <c r="C10706" s="2" t="s">
        <v>86</v>
      </c>
      <c r="D10706" s="20">
        <v>0</v>
      </c>
      <c r="E10706" s="20">
        <v>0</v>
      </c>
      <c r="F10706" s="38">
        <f>('ANNEXURE B &amp; C'!BN$98)</f>
        <v>0</v>
      </c>
      <c r="G10706" s="9" t="str">
        <f t="shared" si="336"/>
        <v/>
      </c>
      <c r="H10706" s="52" t="str">
        <f t="shared" si="337"/>
        <v/>
      </c>
    </row>
    <row r="10707" spans="1:8">
      <c r="A10707" s="48" t="str">
        <f>('ANNEXURE B &amp; C'!BN$3)</f>
        <v>450302</v>
      </c>
      <c r="B10707" s="2">
        <v>1062201</v>
      </c>
      <c r="C10707" s="2" t="s">
        <v>87</v>
      </c>
      <c r="D10707" s="20">
        <v>0</v>
      </c>
      <c r="E10707" s="20">
        <v>0</v>
      </c>
      <c r="F10707" s="38">
        <f>('ANNEXURE B &amp; C'!BN$99)</f>
        <v>0</v>
      </c>
      <c r="G10707" s="9" t="str">
        <f t="shared" si="336"/>
        <v/>
      </c>
      <c r="H10707" s="52" t="str">
        <f t="shared" si="337"/>
        <v/>
      </c>
    </row>
    <row r="10708" spans="1:8">
      <c r="A10708" s="48" t="str">
        <f>('ANNEXURE B &amp; C'!BN$3)</f>
        <v>450302</v>
      </c>
      <c r="B10708" s="3">
        <v>1066990</v>
      </c>
      <c r="C10708" s="3" t="s">
        <v>88</v>
      </c>
      <c r="D10708" s="39">
        <v>465480</v>
      </c>
      <c r="E10708" s="39">
        <v>11706.58</v>
      </c>
      <c r="F10708" s="39">
        <f>SUM(F10655:F10707)</f>
        <v>28000</v>
      </c>
      <c r="G10708" s="9" t="str">
        <f t="shared" si="336"/>
        <v/>
      </c>
      <c r="H10708" s="52">
        <f t="shared" si="337"/>
        <v>-0.93984703961502103</v>
      </c>
    </row>
    <row r="10709" spans="1:8">
      <c r="B10709" s="1"/>
      <c r="C10709" s="1"/>
      <c r="D10709" s="31"/>
      <c r="E10709" s="31"/>
      <c r="F10709" s="31"/>
      <c r="G10709" s="9" t="str">
        <f t="shared" si="336"/>
        <v/>
      </c>
      <c r="H10709" s="52" t="str">
        <f t="shared" si="337"/>
        <v/>
      </c>
    </row>
    <row r="10710" spans="1:8">
      <c r="A10710" s="48" t="str">
        <f>('ANNEXURE B &amp; C'!BN$3)</f>
        <v>450302</v>
      </c>
      <c r="B10710" s="1">
        <v>1080000</v>
      </c>
      <c r="C10710" s="1" t="s">
        <v>89</v>
      </c>
      <c r="D10710" s="31"/>
      <c r="E10710" s="31"/>
      <c r="F10710" s="31"/>
      <c r="G10710" s="9" t="str">
        <f t="shared" si="336"/>
        <v/>
      </c>
      <c r="H10710" s="52" t="str">
        <f t="shared" si="337"/>
        <v/>
      </c>
    </row>
    <row r="10711" spans="1:8">
      <c r="A10711" s="48" t="str">
        <f>('ANNEXURE B &amp; C'!BN$3)</f>
        <v>450302</v>
      </c>
      <c r="B10711" s="2">
        <v>1088020</v>
      </c>
      <c r="C10711" s="2" t="s">
        <v>90</v>
      </c>
      <c r="D10711" s="20">
        <v>0</v>
      </c>
      <c r="E10711" s="20">
        <v>0</v>
      </c>
      <c r="F10711" s="38">
        <f>('ANNEXURE B &amp; C'!BN$103)</f>
        <v>0</v>
      </c>
      <c r="G10711" s="9" t="str">
        <f t="shared" si="336"/>
        <v/>
      </c>
      <c r="H10711" s="52" t="str">
        <f t="shared" si="337"/>
        <v/>
      </c>
    </row>
    <row r="10712" spans="1:8">
      <c r="A10712" s="48" t="str">
        <f>('ANNEXURE B &amp; C'!BN$3)</f>
        <v>450302</v>
      </c>
      <c r="B10712" s="2">
        <v>1088080</v>
      </c>
      <c r="C10712" s="2" t="s">
        <v>91</v>
      </c>
      <c r="D10712" s="20">
        <v>0</v>
      </c>
      <c r="E10712" s="20">
        <v>0</v>
      </c>
      <c r="F10712" s="38">
        <f>('ANNEXURE B &amp; C'!BN$104)</f>
        <v>0</v>
      </c>
      <c r="G10712" s="9" t="str">
        <f t="shared" si="336"/>
        <v/>
      </c>
      <c r="H10712" s="52" t="str">
        <f t="shared" si="337"/>
        <v/>
      </c>
    </row>
    <row r="10713" spans="1:8">
      <c r="A10713" s="48" t="str">
        <f>('ANNEXURE B &amp; C'!BN$3)</f>
        <v>450302</v>
      </c>
      <c r="B10713" s="2">
        <v>1088081</v>
      </c>
      <c r="C10713" s="2" t="s">
        <v>92</v>
      </c>
      <c r="D10713" s="20">
        <v>0</v>
      </c>
      <c r="E10713" s="20">
        <v>0</v>
      </c>
      <c r="F10713" s="38">
        <f>('ANNEXURE B &amp; C'!BN$105)</f>
        <v>0</v>
      </c>
      <c r="G10713" s="9" t="str">
        <f t="shared" si="336"/>
        <v/>
      </c>
      <c r="H10713" s="52" t="str">
        <f t="shared" si="337"/>
        <v/>
      </c>
    </row>
    <row r="10714" spans="1:8">
      <c r="A10714" s="48" t="str">
        <f>('ANNEXURE B &amp; C'!BN$3)</f>
        <v>450302</v>
      </c>
      <c r="B10714" s="2">
        <v>1088082</v>
      </c>
      <c r="C10714" s="2" t="s">
        <v>93</v>
      </c>
      <c r="D10714" s="20">
        <v>0</v>
      </c>
      <c r="E10714" s="20">
        <v>0</v>
      </c>
      <c r="F10714" s="38">
        <f>('ANNEXURE B &amp; C'!BN$106)</f>
        <v>0</v>
      </c>
      <c r="G10714" s="9" t="str">
        <f t="shared" si="336"/>
        <v/>
      </c>
      <c r="H10714" s="52" t="str">
        <f t="shared" si="337"/>
        <v/>
      </c>
    </row>
    <row r="10715" spans="1:8">
      <c r="A10715" s="48" t="str">
        <f>('ANNEXURE B &amp; C'!BN$3)</f>
        <v>450302</v>
      </c>
      <c r="B10715" s="2">
        <v>1088083</v>
      </c>
      <c r="C10715" s="2" t="s">
        <v>94</v>
      </c>
      <c r="D10715" s="20">
        <v>0</v>
      </c>
      <c r="E10715" s="20">
        <v>0</v>
      </c>
      <c r="F10715" s="38">
        <f>('ANNEXURE B &amp; C'!BN$107)</f>
        <v>0</v>
      </c>
      <c r="G10715" s="9" t="str">
        <f t="shared" si="336"/>
        <v/>
      </c>
      <c r="H10715" s="52" t="str">
        <f t="shared" si="337"/>
        <v/>
      </c>
    </row>
    <row r="10716" spans="1:8">
      <c r="A10716" s="48" t="str">
        <f>('ANNEXURE B &amp; C'!BN$3)</f>
        <v>450302</v>
      </c>
      <c r="B10716" s="2">
        <v>1088084</v>
      </c>
      <c r="C10716" s="2" t="s">
        <v>95</v>
      </c>
      <c r="D10716" s="20">
        <v>0</v>
      </c>
      <c r="E10716" s="20">
        <v>0</v>
      </c>
      <c r="F10716" s="38">
        <f>('ANNEXURE B &amp; C'!BN$108)</f>
        <v>0</v>
      </c>
      <c r="G10716" s="9" t="str">
        <f t="shared" si="336"/>
        <v/>
      </c>
      <c r="H10716" s="52" t="str">
        <f t="shared" si="337"/>
        <v/>
      </c>
    </row>
    <row r="10717" spans="1:8">
      <c r="A10717" s="48" t="str">
        <f>('ANNEXURE B &amp; C'!BN$3)</f>
        <v>450302</v>
      </c>
      <c r="B10717" s="2">
        <v>1088085</v>
      </c>
      <c r="C10717" s="2" t="s">
        <v>96</v>
      </c>
      <c r="D10717" s="20">
        <v>0</v>
      </c>
      <c r="E10717" s="20">
        <v>0</v>
      </c>
      <c r="F10717" s="38">
        <f>('ANNEXURE B &amp; C'!BN$109)</f>
        <v>0</v>
      </c>
      <c r="G10717" s="9" t="str">
        <f t="shared" si="336"/>
        <v/>
      </c>
      <c r="H10717" s="52" t="str">
        <f t="shared" si="337"/>
        <v/>
      </c>
    </row>
    <row r="10718" spans="1:8">
      <c r="A10718" s="48" t="str">
        <f>('ANNEXURE B &amp; C'!BN$3)</f>
        <v>450302</v>
      </c>
      <c r="B10718" s="2">
        <v>1088110</v>
      </c>
      <c r="C10718" s="2" t="s">
        <v>61</v>
      </c>
      <c r="D10718" s="20">
        <v>0</v>
      </c>
      <c r="E10718" s="20">
        <v>0</v>
      </c>
      <c r="F10718" s="38">
        <f>('ANNEXURE B &amp; C'!BN$110)</f>
        <v>0</v>
      </c>
      <c r="G10718" s="9" t="str">
        <f t="shared" si="336"/>
        <v/>
      </c>
      <c r="H10718" s="52" t="str">
        <f t="shared" si="337"/>
        <v/>
      </c>
    </row>
    <row r="10719" spans="1:8">
      <c r="A10719" s="48" t="str">
        <f>('ANNEXURE B &amp; C'!BN$3)</f>
        <v>450302</v>
      </c>
      <c r="B10719" s="2">
        <v>1088180</v>
      </c>
      <c r="C10719" s="2" t="s">
        <v>97</v>
      </c>
      <c r="D10719" s="20">
        <v>0</v>
      </c>
      <c r="E10719" s="20">
        <v>0</v>
      </c>
      <c r="F10719" s="38">
        <f>('ANNEXURE B &amp; C'!BN$111)</f>
        <v>0</v>
      </c>
      <c r="G10719" s="9" t="str">
        <f t="shared" si="336"/>
        <v/>
      </c>
      <c r="H10719" s="52" t="str">
        <f t="shared" si="337"/>
        <v/>
      </c>
    </row>
    <row r="10720" spans="1:8">
      <c r="A10720" s="48" t="str">
        <f>('ANNEXURE B &amp; C'!BN$3)</f>
        <v>450302</v>
      </c>
      <c r="B10720" s="3">
        <v>1088990</v>
      </c>
      <c r="C10720" s="3" t="s">
        <v>98</v>
      </c>
      <c r="D10720" s="39">
        <v>0</v>
      </c>
      <c r="E10720" s="39">
        <v>0</v>
      </c>
      <c r="F10720" s="39">
        <f>SUM(F10710:F10719)</f>
        <v>0</v>
      </c>
      <c r="G10720" s="9" t="str">
        <f t="shared" si="336"/>
        <v/>
      </c>
      <c r="H10720" s="52" t="str">
        <f t="shared" si="337"/>
        <v/>
      </c>
    </row>
    <row r="10721" spans="1:8">
      <c r="B10721" s="1"/>
      <c r="C10721" s="1"/>
      <c r="D10721" s="31"/>
      <c r="E10721" s="31"/>
      <c r="F10721" s="31"/>
      <c r="G10721" s="9" t="str">
        <f t="shared" si="336"/>
        <v/>
      </c>
      <c r="H10721" s="52" t="str">
        <f t="shared" si="337"/>
        <v/>
      </c>
    </row>
    <row r="10722" spans="1:8" ht="15.75" thickBot="1">
      <c r="A10722" s="48" t="str">
        <f>('ANNEXURE B &amp; C'!BN$3)</f>
        <v>450302</v>
      </c>
      <c r="B10722" s="4">
        <v>1089995</v>
      </c>
      <c r="C10722" s="4" t="s">
        <v>99</v>
      </c>
      <c r="D10722" s="40">
        <v>465480</v>
      </c>
      <c r="E10722" s="40">
        <v>11706.58</v>
      </c>
      <c r="F10722" s="40">
        <f>SUM(F10720+F10708)</f>
        <v>28000</v>
      </c>
      <c r="G10722" s="9" t="str">
        <f t="shared" si="336"/>
        <v/>
      </c>
      <c r="H10722" s="52">
        <f t="shared" si="337"/>
        <v>-0.93984703961502103</v>
      </c>
    </row>
    <row r="10723" spans="1:8" ht="15.75" thickTop="1">
      <c r="B10723" s="1"/>
      <c r="C10723" s="1"/>
      <c r="D10723" s="31"/>
      <c r="E10723" s="31"/>
      <c r="F10723" s="31"/>
      <c r="G10723" s="9" t="str">
        <f t="shared" si="336"/>
        <v/>
      </c>
      <c r="H10723" s="52" t="str">
        <f t="shared" si="337"/>
        <v/>
      </c>
    </row>
    <row r="10724" spans="1:8">
      <c r="A10724" s="48" t="str">
        <f>('ANNEXURE B &amp; C'!BN$3)</f>
        <v>450302</v>
      </c>
      <c r="B10724" s="1">
        <v>1100000</v>
      </c>
      <c r="C10724" s="1" t="s">
        <v>100</v>
      </c>
      <c r="D10724" s="31"/>
      <c r="E10724" s="31"/>
      <c r="F10724" s="31"/>
      <c r="G10724" s="9" t="str">
        <f t="shared" si="336"/>
        <v/>
      </c>
      <c r="H10724" s="52" t="str">
        <f t="shared" si="337"/>
        <v/>
      </c>
    </row>
    <row r="10725" spans="1:8">
      <c r="A10725" s="48" t="str">
        <f>('ANNEXURE B &amp; C'!BN$3)</f>
        <v>450302</v>
      </c>
      <c r="B10725" s="2">
        <v>1101200</v>
      </c>
      <c r="C10725" s="2" t="s">
        <v>101</v>
      </c>
      <c r="D10725" s="20">
        <v>0</v>
      </c>
      <c r="E10725" s="20">
        <v>0</v>
      </c>
      <c r="F10725" s="38">
        <f>('ANNEXURE B &amp; C'!BN$117)</f>
        <v>0</v>
      </c>
      <c r="G10725" s="9" t="str">
        <f t="shared" si="336"/>
        <v/>
      </c>
      <c r="H10725" s="52" t="str">
        <f t="shared" si="337"/>
        <v/>
      </c>
    </row>
    <row r="10726" spans="1:8">
      <c r="A10726" s="48" t="str">
        <f>('ANNEXURE B &amp; C'!BN$3)</f>
        <v>450302</v>
      </c>
      <c r="B10726" s="2">
        <v>1101201</v>
      </c>
      <c r="C10726" s="2" t="s">
        <v>102</v>
      </c>
      <c r="D10726" s="20">
        <v>0</v>
      </c>
      <c r="E10726" s="20">
        <v>0</v>
      </c>
      <c r="F10726" s="38">
        <f>('ANNEXURE B &amp; C'!BN$118)</f>
        <v>0</v>
      </c>
      <c r="G10726" s="9" t="str">
        <f t="shared" si="336"/>
        <v/>
      </c>
      <c r="H10726" s="52" t="str">
        <f t="shared" si="337"/>
        <v/>
      </c>
    </row>
    <row r="10727" spans="1:8">
      <c r="A10727" s="48" t="str">
        <f>('ANNEXURE B &amp; C'!BN$3)</f>
        <v>450302</v>
      </c>
      <c r="B10727" s="2">
        <v>1101203</v>
      </c>
      <c r="C10727" s="2" t="s">
        <v>103</v>
      </c>
      <c r="D10727" s="20">
        <v>0</v>
      </c>
      <c r="E10727" s="20">
        <v>0</v>
      </c>
      <c r="F10727" s="38">
        <f>('ANNEXURE B &amp; C'!BN$119)</f>
        <v>0</v>
      </c>
      <c r="G10727" s="9" t="str">
        <f t="shared" si="336"/>
        <v/>
      </c>
      <c r="H10727" s="52" t="str">
        <f t="shared" si="337"/>
        <v/>
      </c>
    </row>
    <row r="10728" spans="1:8">
      <c r="A10728" s="48" t="str">
        <f>('ANNEXURE B &amp; C'!BN$3)</f>
        <v>450302</v>
      </c>
      <c r="B10728" s="2">
        <v>1101204</v>
      </c>
      <c r="C10728" s="2" t="s">
        <v>104</v>
      </c>
      <c r="D10728" s="20">
        <v>0</v>
      </c>
      <c r="E10728" s="20">
        <v>0</v>
      </c>
      <c r="F10728" s="38">
        <f>('ANNEXURE B &amp; C'!BN$120)</f>
        <v>0</v>
      </c>
      <c r="G10728" s="9" t="str">
        <f t="shared" si="336"/>
        <v/>
      </c>
      <c r="H10728" s="52" t="str">
        <f t="shared" si="337"/>
        <v/>
      </c>
    </row>
    <row r="10729" spans="1:8" ht="15.75" thickBot="1">
      <c r="A10729" s="48" t="str">
        <f>('ANNEXURE B &amp; C'!BN$3)</f>
        <v>450302</v>
      </c>
      <c r="B10729" s="4">
        <v>1109995</v>
      </c>
      <c r="C10729" s="4" t="s">
        <v>105</v>
      </c>
      <c r="D10729" s="40">
        <v>0</v>
      </c>
      <c r="E10729" s="40">
        <v>0</v>
      </c>
      <c r="F10729" s="40">
        <f>SUM(F10725:F10728)</f>
        <v>0</v>
      </c>
      <c r="G10729" s="9" t="str">
        <f t="shared" si="336"/>
        <v/>
      </c>
      <c r="H10729" s="52" t="str">
        <f t="shared" si="337"/>
        <v/>
      </c>
    </row>
    <row r="10730" spans="1:8" ht="15.75" thickTop="1">
      <c r="B10730" s="1"/>
      <c r="C10730" s="1"/>
      <c r="D10730" s="31"/>
      <c r="E10730" s="31"/>
      <c r="F10730" s="31"/>
      <c r="G10730" s="9" t="str">
        <f t="shared" si="336"/>
        <v/>
      </c>
      <c r="H10730" s="52" t="str">
        <f t="shared" si="337"/>
        <v/>
      </c>
    </row>
    <row r="10731" spans="1:8">
      <c r="A10731" s="48" t="str">
        <f>('ANNEXURE B &amp; C'!BN$3)</f>
        <v>450302</v>
      </c>
      <c r="B10731" s="1">
        <v>1120000</v>
      </c>
      <c r="C10731" s="1" t="s">
        <v>106</v>
      </c>
      <c r="D10731" s="31"/>
      <c r="E10731" s="31"/>
      <c r="F10731" s="31"/>
      <c r="G10731" s="9" t="str">
        <f t="shared" si="336"/>
        <v/>
      </c>
      <c r="H10731" s="52" t="str">
        <f t="shared" si="337"/>
        <v/>
      </c>
    </row>
    <row r="10732" spans="1:8">
      <c r="A10732" s="48" t="str">
        <f>('ANNEXURE B &amp; C'!BN$3)</f>
        <v>450302</v>
      </c>
      <c r="B10732" s="2">
        <v>1120300</v>
      </c>
      <c r="C10732" s="2" t="s">
        <v>106</v>
      </c>
      <c r="D10732" s="20">
        <v>0</v>
      </c>
      <c r="E10732" s="20">
        <v>0</v>
      </c>
      <c r="F10732" s="38">
        <f>('ANNEXURE B &amp; C'!BN$124)</f>
        <v>0</v>
      </c>
      <c r="G10732" s="9" t="str">
        <f t="shared" si="336"/>
        <v/>
      </c>
      <c r="H10732" s="52" t="str">
        <f t="shared" si="337"/>
        <v/>
      </c>
    </row>
    <row r="10733" spans="1:8" ht="15.75" thickBot="1">
      <c r="A10733" s="48" t="str">
        <f>('ANNEXURE B &amp; C'!BN$3)</f>
        <v>450302</v>
      </c>
      <c r="B10733" s="4">
        <v>1129990</v>
      </c>
      <c r="C10733" s="4" t="s">
        <v>107</v>
      </c>
      <c r="D10733" s="40">
        <v>0</v>
      </c>
      <c r="E10733" s="40">
        <v>0</v>
      </c>
      <c r="F10733" s="40">
        <f>SUM(F10731:F10732)</f>
        <v>0</v>
      </c>
      <c r="G10733" s="9" t="str">
        <f t="shared" si="336"/>
        <v/>
      </c>
      <c r="H10733" s="52" t="str">
        <f t="shared" si="337"/>
        <v/>
      </c>
    </row>
    <row r="10734" spans="1:8" ht="15.75" thickTop="1">
      <c r="B10734" s="1"/>
      <c r="C10734" s="1"/>
      <c r="D10734" s="31"/>
      <c r="E10734" s="31"/>
      <c r="F10734" s="31"/>
      <c r="G10734" s="9" t="str">
        <f t="shared" si="336"/>
        <v/>
      </c>
      <c r="H10734" s="52" t="str">
        <f t="shared" si="337"/>
        <v/>
      </c>
    </row>
    <row r="10735" spans="1:8">
      <c r="A10735" s="48" t="str">
        <f>('ANNEXURE B &amp; C'!BN$3)</f>
        <v>450302</v>
      </c>
      <c r="B10735" s="1">
        <v>1130000</v>
      </c>
      <c r="C10735" s="1" t="s">
        <v>108</v>
      </c>
      <c r="D10735" s="31"/>
      <c r="E10735" s="31"/>
      <c r="F10735" s="31"/>
      <c r="G10735" s="9" t="str">
        <f t="shared" si="336"/>
        <v/>
      </c>
      <c r="H10735" s="52" t="str">
        <f t="shared" si="337"/>
        <v/>
      </c>
    </row>
    <row r="10736" spans="1:8">
      <c r="A10736" s="48" t="str">
        <f>('ANNEXURE B &amp; C'!BN$3)</f>
        <v>450302</v>
      </c>
      <c r="B10736" s="2">
        <v>1130200</v>
      </c>
      <c r="C10736" s="2" t="s">
        <v>109</v>
      </c>
      <c r="D10736" s="20">
        <v>0</v>
      </c>
      <c r="E10736" s="20">
        <v>0</v>
      </c>
      <c r="F10736" s="38">
        <f>('ANNEXURE B &amp; C'!BN$128)</f>
        <v>0</v>
      </c>
      <c r="G10736" s="9" t="str">
        <f t="shared" si="336"/>
        <v/>
      </c>
      <c r="H10736" s="52" t="str">
        <f t="shared" si="337"/>
        <v/>
      </c>
    </row>
    <row r="10737" spans="1:8">
      <c r="A10737" s="48" t="str">
        <f>('ANNEXURE B &amp; C'!BN$3)</f>
        <v>450302</v>
      </c>
      <c r="B10737" s="2">
        <v>1130201</v>
      </c>
      <c r="C10737" s="2" t="s">
        <v>110</v>
      </c>
      <c r="D10737" s="20">
        <v>0</v>
      </c>
      <c r="E10737" s="20">
        <v>0</v>
      </c>
      <c r="F10737" s="38">
        <f>('ANNEXURE B &amp; C'!BN$129)</f>
        <v>0</v>
      </c>
      <c r="G10737" s="9" t="str">
        <f t="shared" si="336"/>
        <v/>
      </c>
      <c r="H10737" s="52" t="str">
        <f t="shared" si="337"/>
        <v/>
      </c>
    </row>
    <row r="10738" spans="1:8" ht="15.75" thickBot="1">
      <c r="A10738" s="48" t="str">
        <f>('ANNEXURE B &amp; C'!BN$3)</f>
        <v>450302</v>
      </c>
      <c r="B10738" s="4">
        <v>1139995</v>
      </c>
      <c r="C10738" s="4" t="s">
        <v>111</v>
      </c>
      <c r="D10738" s="40">
        <v>0</v>
      </c>
      <c r="E10738" s="40">
        <v>0</v>
      </c>
      <c r="F10738" s="40">
        <f>SUM(F10735:F10737)</f>
        <v>0</v>
      </c>
      <c r="G10738" s="9" t="str">
        <f t="shared" si="336"/>
        <v/>
      </c>
      <c r="H10738" s="52" t="str">
        <f t="shared" si="337"/>
        <v/>
      </c>
    </row>
    <row r="10739" spans="1:8" ht="15.75" thickTop="1">
      <c r="B10739" s="1"/>
      <c r="C10739" s="1"/>
      <c r="D10739" s="31"/>
      <c r="E10739" s="31"/>
      <c r="F10739" s="31"/>
      <c r="G10739" s="9" t="str">
        <f t="shared" si="336"/>
        <v/>
      </c>
      <c r="H10739" s="52" t="str">
        <f t="shared" si="337"/>
        <v/>
      </c>
    </row>
    <row r="10740" spans="1:8" ht="15.75" thickBot="1">
      <c r="A10740" s="48" t="str">
        <f>('ANNEXURE B &amp; C'!BN$3)</f>
        <v>450302</v>
      </c>
      <c r="B10740" s="5">
        <v>1199998</v>
      </c>
      <c r="C10740" s="5" t="s">
        <v>112</v>
      </c>
      <c r="D10740" s="41">
        <v>2178635</v>
      </c>
      <c r="E10740" s="41">
        <v>916491.54999999993</v>
      </c>
      <c r="F10740" s="41">
        <f>SUM(F10738+F10733+F10729+F10722+F10650)</f>
        <v>1660319</v>
      </c>
      <c r="G10740" s="9" t="str">
        <f t="shared" si="336"/>
        <v/>
      </c>
      <c r="H10740" s="52">
        <f t="shared" si="337"/>
        <v>-0.23790859873269271</v>
      </c>
    </row>
    <row r="10741" spans="1:8">
      <c r="B10741" s="1"/>
      <c r="C10741" s="1"/>
      <c r="D10741" s="31"/>
      <c r="E10741" s="31"/>
      <c r="F10741" s="31"/>
      <c r="G10741" s="9" t="str">
        <f t="shared" si="336"/>
        <v/>
      </c>
      <c r="H10741" s="52" t="str">
        <f t="shared" si="337"/>
        <v/>
      </c>
    </row>
    <row r="10742" spans="1:8">
      <c r="A10742" s="48" t="str">
        <f>('ANNEXURE B &amp; C'!BN$3)</f>
        <v>450302</v>
      </c>
      <c r="B10742" s="1">
        <v>2200000</v>
      </c>
      <c r="C10742" s="1" t="s">
        <v>113</v>
      </c>
      <c r="D10742" s="31"/>
      <c r="E10742" s="31"/>
      <c r="F10742" s="31"/>
      <c r="G10742" s="9" t="str">
        <f t="shared" si="336"/>
        <v/>
      </c>
      <c r="H10742" s="52" t="str">
        <f t="shared" si="337"/>
        <v/>
      </c>
    </row>
    <row r="10743" spans="1:8">
      <c r="B10743" s="1"/>
      <c r="C10743" s="1"/>
      <c r="D10743" s="31"/>
      <c r="E10743" s="31"/>
      <c r="F10743" s="31"/>
      <c r="G10743" s="9" t="str">
        <f t="shared" si="336"/>
        <v/>
      </c>
      <c r="H10743" s="52" t="str">
        <f t="shared" si="337"/>
        <v/>
      </c>
    </row>
    <row r="10744" spans="1:8">
      <c r="A10744" s="48" t="str">
        <f>('ANNEXURE B &amp; C'!BN$3)</f>
        <v>450302</v>
      </c>
      <c r="B10744" s="1">
        <v>2230000</v>
      </c>
      <c r="C10744" s="1" t="s">
        <v>114</v>
      </c>
      <c r="D10744" s="31"/>
      <c r="E10744" s="31"/>
      <c r="F10744" s="31"/>
      <c r="G10744" s="9" t="str">
        <f t="shared" si="336"/>
        <v/>
      </c>
      <c r="H10744" s="52" t="str">
        <f t="shared" si="337"/>
        <v/>
      </c>
    </row>
    <row r="10745" spans="1:8">
      <c r="A10745" s="48" t="str">
        <f>('ANNEXURE B &amp; C'!BN$3)</f>
        <v>450302</v>
      </c>
      <c r="B10745" s="2">
        <v>2231202</v>
      </c>
      <c r="C10745" s="2" t="s">
        <v>115</v>
      </c>
      <c r="D10745" s="20">
        <v>0</v>
      </c>
      <c r="E10745" s="20">
        <v>0</v>
      </c>
      <c r="F10745" s="38">
        <f>('ANNEXURE B &amp; C'!BN$137)</f>
        <v>0</v>
      </c>
      <c r="G10745" s="9" t="str">
        <f t="shared" si="336"/>
        <v/>
      </c>
      <c r="H10745" s="52" t="str">
        <f t="shared" si="337"/>
        <v/>
      </c>
    </row>
    <row r="10746" spans="1:8">
      <c r="A10746" s="48" t="str">
        <f>('ANNEXURE B &amp; C'!BN$3)</f>
        <v>450302</v>
      </c>
      <c r="B10746" s="2">
        <v>2231900</v>
      </c>
      <c r="C10746" s="2" t="s">
        <v>116</v>
      </c>
      <c r="D10746" s="20">
        <v>0</v>
      </c>
      <c r="E10746" s="20">
        <v>0</v>
      </c>
      <c r="F10746" s="38">
        <f>('ANNEXURE B &amp; C'!BN$138)</f>
        <v>0</v>
      </c>
      <c r="G10746" s="9" t="str">
        <f t="shared" si="336"/>
        <v/>
      </c>
      <c r="H10746" s="52" t="str">
        <f t="shared" si="337"/>
        <v/>
      </c>
    </row>
    <row r="10747" spans="1:8">
      <c r="A10747" s="48" t="str">
        <f>('ANNEXURE B &amp; C'!BN$3)</f>
        <v>450302</v>
      </c>
      <c r="B10747" s="3">
        <v>2239995</v>
      </c>
      <c r="C10747" s="3" t="s">
        <v>117</v>
      </c>
      <c r="D10747" s="39">
        <v>0</v>
      </c>
      <c r="E10747" s="39">
        <v>0</v>
      </c>
      <c r="F10747" s="39">
        <f>SUM(F10745:F10746)</f>
        <v>0</v>
      </c>
      <c r="G10747" s="9" t="str">
        <f t="shared" si="336"/>
        <v/>
      </c>
      <c r="H10747" s="52" t="str">
        <f t="shared" si="337"/>
        <v/>
      </c>
    </row>
    <row r="10748" spans="1:8">
      <c r="B10748" s="1"/>
      <c r="C10748" s="1"/>
      <c r="D10748" s="31"/>
      <c r="E10748" s="31"/>
      <c r="F10748" s="31"/>
      <c r="G10748" s="9" t="str">
        <f t="shared" si="336"/>
        <v/>
      </c>
      <c r="H10748" s="52" t="str">
        <f t="shared" si="337"/>
        <v/>
      </c>
    </row>
    <row r="10749" spans="1:8">
      <c r="A10749" s="48" t="str">
        <f>('ANNEXURE B &amp; C'!BN$3)</f>
        <v>450302</v>
      </c>
      <c r="B10749" s="1">
        <v>2240000</v>
      </c>
      <c r="C10749" s="1" t="s">
        <v>118</v>
      </c>
      <c r="D10749" s="31"/>
      <c r="E10749" s="31"/>
      <c r="F10749" s="31"/>
      <c r="G10749" s="9" t="str">
        <f t="shared" si="336"/>
        <v/>
      </c>
      <c r="H10749" s="52" t="str">
        <f t="shared" si="337"/>
        <v/>
      </c>
    </row>
    <row r="10750" spans="1:8">
      <c r="A10750" s="48" t="str">
        <f>('ANNEXURE B &amp; C'!BN$3)</f>
        <v>450302</v>
      </c>
      <c r="B10750" s="2">
        <v>2240001</v>
      </c>
      <c r="C10750" s="2" t="s">
        <v>119</v>
      </c>
      <c r="D10750" s="20">
        <v>0</v>
      </c>
      <c r="E10750" s="20">
        <v>0</v>
      </c>
      <c r="F10750" s="38">
        <f>('ANNEXURE B &amp; C'!BN$142)</f>
        <v>0</v>
      </c>
      <c r="G10750" s="9" t="str">
        <f t="shared" si="336"/>
        <v/>
      </c>
      <c r="H10750" s="52" t="str">
        <f t="shared" si="337"/>
        <v/>
      </c>
    </row>
    <row r="10751" spans="1:8">
      <c r="A10751" s="48" t="str">
        <f>('ANNEXURE B &amp; C'!BN$3)</f>
        <v>450302</v>
      </c>
      <c r="B10751" s="2">
        <v>2240002</v>
      </c>
      <c r="C10751" s="2" t="s">
        <v>120</v>
      </c>
      <c r="D10751" s="20">
        <v>0</v>
      </c>
      <c r="E10751" s="20">
        <v>0</v>
      </c>
      <c r="F10751" s="38">
        <f>('ANNEXURE B &amp; C'!BN$143)</f>
        <v>0</v>
      </c>
      <c r="G10751" s="9" t="str">
        <f t="shared" ref="G10751:G10814" si="338">IF(E10751&lt;0.01,"",IF(E10751&gt;F10751,"BUDGET ERROR - INSUFICIENT",""))</f>
        <v/>
      </c>
      <c r="H10751" s="52" t="str">
        <f t="shared" ref="H10751:H10814" si="339">IF(F10751&lt;0.1,"",IF(D10751=0,"NO ORIGINAL BUDGET",(F10751-D10751)/D10751))</f>
        <v/>
      </c>
    </row>
    <row r="10752" spans="1:8">
      <c r="A10752" s="48" t="str">
        <f>('ANNEXURE B &amp; C'!BN$3)</f>
        <v>450302</v>
      </c>
      <c r="B10752" s="2">
        <v>2240400</v>
      </c>
      <c r="C10752" s="2" t="s">
        <v>121</v>
      </c>
      <c r="D10752" s="20">
        <v>0</v>
      </c>
      <c r="E10752" s="20">
        <v>0</v>
      </c>
      <c r="F10752" s="38">
        <f>('ANNEXURE B &amp; C'!BN$144)</f>
        <v>0</v>
      </c>
      <c r="G10752" s="9" t="str">
        <f t="shared" si="338"/>
        <v/>
      </c>
      <c r="H10752" s="52" t="str">
        <f t="shared" si="339"/>
        <v/>
      </c>
    </row>
    <row r="10753" spans="1:8">
      <c r="A10753" s="48" t="str">
        <f>('ANNEXURE B &amp; C'!BN$3)</f>
        <v>450302</v>
      </c>
      <c r="B10753" s="2">
        <v>2240500</v>
      </c>
      <c r="C10753" s="2" t="s">
        <v>122</v>
      </c>
      <c r="D10753" s="20">
        <v>0</v>
      </c>
      <c r="E10753" s="20">
        <v>0</v>
      </c>
      <c r="F10753" s="38">
        <f>('ANNEXURE B &amp; C'!BN$145)</f>
        <v>0</v>
      </c>
      <c r="G10753" s="9" t="str">
        <f t="shared" si="338"/>
        <v/>
      </c>
      <c r="H10753" s="52" t="str">
        <f t="shared" si="339"/>
        <v/>
      </c>
    </row>
    <row r="10754" spans="1:8">
      <c r="A10754" s="48" t="str">
        <f>('ANNEXURE B &amp; C'!BN$3)</f>
        <v>450302</v>
      </c>
      <c r="B10754" s="3">
        <v>2249995</v>
      </c>
      <c r="C10754" s="3" t="s">
        <v>123</v>
      </c>
      <c r="D10754" s="39">
        <v>0</v>
      </c>
      <c r="E10754" s="39">
        <v>0</v>
      </c>
      <c r="F10754" s="39">
        <f>SUM(F10750:F10753)</f>
        <v>0</v>
      </c>
      <c r="G10754" s="9" t="str">
        <f t="shared" si="338"/>
        <v/>
      </c>
      <c r="H10754" s="52" t="str">
        <f t="shared" si="339"/>
        <v/>
      </c>
    </row>
    <row r="10755" spans="1:8">
      <c r="B10755" s="1"/>
      <c r="C10755" s="1"/>
      <c r="D10755" s="31"/>
      <c r="E10755" s="31"/>
      <c r="F10755" s="31"/>
      <c r="G10755" s="9" t="str">
        <f t="shared" si="338"/>
        <v/>
      </c>
      <c r="H10755" s="52" t="str">
        <f t="shared" si="339"/>
        <v/>
      </c>
    </row>
    <row r="10756" spans="1:8">
      <c r="A10756" s="48" t="str">
        <f>('ANNEXURE B &amp; C'!BN$3)</f>
        <v>450302</v>
      </c>
      <c r="B10756" s="1">
        <v>2260000</v>
      </c>
      <c r="C10756" s="1" t="s">
        <v>124</v>
      </c>
      <c r="D10756" s="31"/>
      <c r="E10756" s="31"/>
      <c r="F10756" s="31"/>
      <c r="G10756" s="9" t="str">
        <f t="shared" si="338"/>
        <v/>
      </c>
      <c r="H10756" s="52" t="str">
        <f t="shared" si="339"/>
        <v/>
      </c>
    </row>
    <row r="10757" spans="1:8">
      <c r="A10757" s="48" t="str">
        <f>('ANNEXURE B &amp; C'!BN$3)</f>
        <v>450302</v>
      </c>
      <c r="B10757" s="2">
        <v>2260806</v>
      </c>
      <c r="C10757" s="2" t="s">
        <v>125</v>
      </c>
      <c r="D10757" s="20">
        <v>0</v>
      </c>
      <c r="E10757" s="20">
        <v>0</v>
      </c>
      <c r="F10757" s="38">
        <f>('ANNEXURE B &amp; C'!BN$149)</f>
        <v>0</v>
      </c>
      <c r="G10757" s="9" t="str">
        <f t="shared" si="338"/>
        <v/>
      </c>
      <c r="H10757" s="52" t="str">
        <f t="shared" si="339"/>
        <v/>
      </c>
    </row>
    <row r="10758" spans="1:8">
      <c r="A10758" s="48" t="str">
        <f>('ANNEXURE B &amp; C'!BN$3)</f>
        <v>450302</v>
      </c>
      <c r="B10758" s="2">
        <v>2260808</v>
      </c>
      <c r="C10758" s="2" t="s">
        <v>126</v>
      </c>
      <c r="D10758" s="20">
        <v>0</v>
      </c>
      <c r="E10758" s="20">
        <v>0</v>
      </c>
      <c r="F10758" s="38">
        <f>('ANNEXURE B &amp; C'!BN$150)</f>
        <v>0</v>
      </c>
      <c r="G10758" s="9" t="str">
        <f t="shared" si="338"/>
        <v/>
      </c>
      <c r="H10758" s="52" t="str">
        <f t="shared" si="339"/>
        <v/>
      </c>
    </row>
    <row r="10759" spans="1:8">
      <c r="A10759" s="48" t="str">
        <f>('ANNEXURE B &amp; C'!BN$3)</f>
        <v>450302</v>
      </c>
      <c r="B10759" s="2">
        <v>2260810</v>
      </c>
      <c r="C10759" s="2" t="s">
        <v>127</v>
      </c>
      <c r="D10759" s="20">
        <v>0</v>
      </c>
      <c r="E10759" s="20">
        <v>0</v>
      </c>
      <c r="F10759" s="38">
        <f>('ANNEXURE B &amp; C'!BN$151)</f>
        <v>0</v>
      </c>
      <c r="G10759" s="9" t="str">
        <f t="shared" si="338"/>
        <v/>
      </c>
      <c r="H10759" s="52" t="str">
        <f t="shared" si="339"/>
        <v/>
      </c>
    </row>
    <row r="10760" spans="1:8">
      <c r="A10760" s="48" t="str">
        <f>('ANNEXURE B &amp; C'!BN$3)</f>
        <v>450302</v>
      </c>
      <c r="B10760" s="3">
        <v>2269995</v>
      </c>
      <c r="C10760" s="3" t="s">
        <v>128</v>
      </c>
      <c r="D10760" s="39">
        <v>0</v>
      </c>
      <c r="E10760" s="39">
        <v>0</v>
      </c>
      <c r="F10760" s="39">
        <f>SUM(F10757:F10759)</f>
        <v>0</v>
      </c>
      <c r="G10760" s="9" t="str">
        <f t="shared" si="338"/>
        <v/>
      </c>
      <c r="H10760" s="52" t="str">
        <f t="shared" si="339"/>
        <v/>
      </c>
    </row>
    <row r="10761" spans="1:8">
      <c r="B10761" s="1"/>
      <c r="C10761" s="1"/>
      <c r="D10761" s="31"/>
      <c r="E10761" s="31"/>
      <c r="F10761" s="31"/>
      <c r="G10761" s="9" t="str">
        <f t="shared" si="338"/>
        <v/>
      </c>
      <c r="H10761" s="52" t="str">
        <f t="shared" si="339"/>
        <v/>
      </c>
    </row>
    <row r="10762" spans="1:8">
      <c r="A10762" s="48" t="str">
        <f>('ANNEXURE B &amp; C'!BN$3)</f>
        <v>450302</v>
      </c>
      <c r="B10762" s="1">
        <v>2270000</v>
      </c>
      <c r="C10762" s="1" t="s">
        <v>129</v>
      </c>
      <c r="D10762" s="31"/>
      <c r="E10762" s="31"/>
      <c r="F10762" s="31"/>
      <c r="G10762" s="9" t="str">
        <f t="shared" si="338"/>
        <v/>
      </c>
      <c r="H10762" s="52" t="str">
        <f t="shared" si="339"/>
        <v/>
      </c>
    </row>
    <row r="10763" spans="1:8">
      <c r="A10763" s="48" t="str">
        <f>('ANNEXURE B &amp; C'!BN$3)</f>
        <v>450302</v>
      </c>
      <c r="B10763" s="2">
        <v>2271701</v>
      </c>
      <c r="C10763" s="2" t="s">
        <v>130</v>
      </c>
      <c r="D10763" s="20">
        <v>0</v>
      </c>
      <c r="E10763" s="20">
        <v>0</v>
      </c>
      <c r="F10763" s="38">
        <f>('ANNEXURE B &amp; C'!BN$155)</f>
        <v>0</v>
      </c>
      <c r="G10763" s="9" t="str">
        <f t="shared" si="338"/>
        <v/>
      </c>
      <c r="H10763" s="52" t="str">
        <f t="shared" si="339"/>
        <v/>
      </c>
    </row>
    <row r="10764" spans="1:8">
      <c r="A10764" s="48" t="str">
        <f>('ANNEXURE B &amp; C'!BN$3)</f>
        <v>450302</v>
      </c>
      <c r="B10764" s="2">
        <v>2271702</v>
      </c>
      <c r="C10764" s="2" t="s">
        <v>131</v>
      </c>
      <c r="D10764" s="20">
        <v>0</v>
      </c>
      <c r="E10764" s="20">
        <v>0</v>
      </c>
      <c r="F10764" s="38">
        <f>('ANNEXURE B &amp; C'!BN$156)</f>
        <v>0</v>
      </c>
      <c r="G10764" s="9" t="str">
        <f t="shared" si="338"/>
        <v/>
      </c>
      <c r="H10764" s="52" t="str">
        <f t="shared" si="339"/>
        <v/>
      </c>
    </row>
    <row r="10765" spans="1:8">
      <c r="A10765" s="48" t="str">
        <f>('ANNEXURE B &amp; C'!BN$3)</f>
        <v>450302</v>
      </c>
      <c r="B10765" s="2">
        <v>2271703</v>
      </c>
      <c r="C10765" s="2" t="s">
        <v>132</v>
      </c>
      <c r="D10765" s="20">
        <v>0</v>
      </c>
      <c r="E10765" s="20">
        <v>0</v>
      </c>
      <c r="F10765" s="38">
        <f>('ANNEXURE B &amp; C'!BN$157)</f>
        <v>0</v>
      </c>
      <c r="G10765" s="9" t="str">
        <f t="shared" si="338"/>
        <v/>
      </c>
      <c r="H10765" s="52" t="str">
        <f t="shared" si="339"/>
        <v/>
      </c>
    </row>
    <row r="10766" spans="1:8">
      <c r="A10766" s="48" t="str">
        <f>('ANNEXURE B &amp; C'!BN$3)</f>
        <v>450302</v>
      </c>
      <c r="B10766" s="2">
        <v>2271704</v>
      </c>
      <c r="C10766" s="2" t="s">
        <v>133</v>
      </c>
      <c r="D10766" s="20">
        <v>0</v>
      </c>
      <c r="E10766" s="20">
        <v>0</v>
      </c>
      <c r="F10766" s="38">
        <f>('ANNEXURE B &amp; C'!BN$158)</f>
        <v>0</v>
      </c>
      <c r="G10766" s="9" t="str">
        <f t="shared" si="338"/>
        <v/>
      </c>
      <c r="H10766" s="52" t="str">
        <f t="shared" si="339"/>
        <v/>
      </c>
    </row>
    <row r="10767" spans="1:8">
      <c r="A10767" s="48" t="str">
        <f>('ANNEXURE B &amp; C'!BN$3)</f>
        <v>450302</v>
      </c>
      <c r="B10767" s="3">
        <v>2279995</v>
      </c>
      <c r="C10767" s="3" t="s">
        <v>134</v>
      </c>
      <c r="D10767" s="35">
        <v>0</v>
      </c>
      <c r="E10767" s="35">
        <v>0</v>
      </c>
      <c r="F10767" s="35">
        <f>SUM(F10763:F10766)</f>
        <v>0</v>
      </c>
      <c r="G10767" s="9" t="str">
        <f t="shared" si="338"/>
        <v/>
      </c>
      <c r="H10767" s="52" t="str">
        <f t="shared" si="339"/>
        <v/>
      </c>
    </row>
    <row r="10768" spans="1:8">
      <c r="B10768" s="1"/>
      <c r="C10768" s="1"/>
      <c r="D10768" s="31"/>
      <c r="E10768" s="31"/>
      <c r="F10768" s="31"/>
      <c r="G10768" s="9" t="str">
        <f t="shared" si="338"/>
        <v/>
      </c>
      <c r="H10768" s="52" t="str">
        <f t="shared" si="339"/>
        <v/>
      </c>
    </row>
    <row r="10769" spans="1:8">
      <c r="A10769" s="48" t="str">
        <f>('ANNEXURE B &amp; C'!BN$3)</f>
        <v>450302</v>
      </c>
      <c r="B10769" s="1">
        <v>2280000</v>
      </c>
      <c r="C10769" s="1" t="s">
        <v>135</v>
      </c>
      <c r="D10769" s="31"/>
      <c r="E10769" s="31"/>
      <c r="F10769" s="31"/>
      <c r="G10769" s="9" t="str">
        <f t="shared" si="338"/>
        <v/>
      </c>
      <c r="H10769" s="52" t="str">
        <f t="shared" si="339"/>
        <v/>
      </c>
    </row>
    <row r="10770" spans="1:8">
      <c r="A10770" s="48" t="str">
        <f>('ANNEXURE B &amp; C'!BN$3)</f>
        <v>450302</v>
      </c>
      <c r="B10770" s="2">
        <v>2280001</v>
      </c>
      <c r="C10770" s="2" t="s">
        <v>136</v>
      </c>
      <c r="D10770" s="20">
        <v>0</v>
      </c>
      <c r="E10770" s="20">
        <v>0</v>
      </c>
      <c r="F10770" s="38">
        <f>('ANNEXURE B &amp; C'!BN$162)</f>
        <v>0</v>
      </c>
      <c r="G10770" s="9" t="str">
        <f t="shared" si="338"/>
        <v/>
      </c>
      <c r="H10770" s="52" t="str">
        <f t="shared" si="339"/>
        <v/>
      </c>
    </row>
    <row r="10771" spans="1:8">
      <c r="A10771" s="48" t="str">
        <f>('ANNEXURE B &amp; C'!BN$3)</f>
        <v>450302</v>
      </c>
      <c r="B10771" s="2">
        <v>2280002</v>
      </c>
      <c r="C10771" s="2" t="s">
        <v>137</v>
      </c>
      <c r="D10771" s="20">
        <v>0</v>
      </c>
      <c r="E10771" s="20">
        <v>0</v>
      </c>
      <c r="F10771" s="38">
        <f>('ANNEXURE B &amp; C'!BN$163)</f>
        <v>0</v>
      </c>
      <c r="G10771" s="9" t="str">
        <f t="shared" si="338"/>
        <v/>
      </c>
      <c r="H10771" s="52" t="str">
        <f t="shared" si="339"/>
        <v/>
      </c>
    </row>
    <row r="10772" spans="1:8">
      <c r="A10772" s="48" t="str">
        <f>('ANNEXURE B &amp; C'!BN$3)</f>
        <v>450302</v>
      </c>
      <c r="B10772" s="3">
        <v>2289995</v>
      </c>
      <c r="C10772" s="3" t="s">
        <v>138</v>
      </c>
      <c r="D10772" s="39">
        <v>0</v>
      </c>
      <c r="E10772" s="39">
        <v>0</v>
      </c>
      <c r="F10772" s="39">
        <f>SUM(F10770:F10771)</f>
        <v>0</v>
      </c>
      <c r="G10772" s="9" t="str">
        <f t="shared" si="338"/>
        <v/>
      </c>
      <c r="H10772" s="52" t="str">
        <f t="shared" si="339"/>
        <v/>
      </c>
    </row>
    <row r="10773" spans="1:8">
      <c r="B10773" s="1"/>
      <c r="C10773" s="1"/>
      <c r="D10773" s="31"/>
      <c r="E10773" s="31"/>
      <c r="F10773" s="31"/>
      <c r="G10773" s="9" t="str">
        <f t="shared" si="338"/>
        <v/>
      </c>
      <c r="H10773" s="52" t="str">
        <f t="shared" si="339"/>
        <v/>
      </c>
    </row>
    <row r="10774" spans="1:8">
      <c r="A10774" s="48" t="str">
        <f>('ANNEXURE B &amp; C'!BN$3)</f>
        <v>450302</v>
      </c>
      <c r="B10774" s="1">
        <v>2300000</v>
      </c>
      <c r="C10774" s="1" t="s">
        <v>139</v>
      </c>
      <c r="D10774" s="31"/>
      <c r="E10774" s="31"/>
      <c r="F10774" s="31"/>
      <c r="G10774" s="9" t="str">
        <f t="shared" si="338"/>
        <v/>
      </c>
      <c r="H10774" s="52" t="str">
        <f t="shared" si="339"/>
        <v/>
      </c>
    </row>
    <row r="10775" spans="1:8">
      <c r="A10775" s="48" t="str">
        <f>('ANNEXURE B &amp; C'!BN$3)</f>
        <v>450302</v>
      </c>
      <c r="B10775" s="2">
        <v>2300001</v>
      </c>
      <c r="C10775" s="2" t="s">
        <v>140</v>
      </c>
      <c r="D10775" s="20">
        <v>0</v>
      </c>
      <c r="E10775" s="20">
        <v>0</v>
      </c>
      <c r="F10775" s="38">
        <f>('ANNEXURE B &amp; C'!BN$167)</f>
        <v>0</v>
      </c>
      <c r="G10775" s="9" t="str">
        <f t="shared" si="338"/>
        <v/>
      </c>
      <c r="H10775" s="52" t="str">
        <f t="shared" si="339"/>
        <v/>
      </c>
    </row>
    <row r="10776" spans="1:8">
      <c r="A10776" s="48" t="str">
        <f>('ANNEXURE B &amp; C'!BN$3)</f>
        <v>450302</v>
      </c>
      <c r="B10776" s="2">
        <v>2300002</v>
      </c>
      <c r="C10776" s="2" t="s">
        <v>141</v>
      </c>
      <c r="D10776" s="20">
        <v>0</v>
      </c>
      <c r="E10776" s="20">
        <v>0</v>
      </c>
      <c r="F10776" s="38">
        <f>('ANNEXURE B &amp; C'!BN$168)</f>
        <v>0</v>
      </c>
      <c r="G10776" s="9" t="str">
        <f t="shared" si="338"/>
        <v/>
      </c>
      <c r="H10776" s="52" t="str">
        <f t="shared" si="339"/>
        <v/>
      </c>
    </row>
    <row r="10777" spans="1:8">
      <c r="A10777" s="48" t="str">
        <f>('ANNEXURE B &amp; C'!BN$3)</f>
        <v>450302</v>
      </c>
      <c r="B10777" s="2">
        <v>2300003</v>
      </c>
      <c r="C10777" s="2" t="s">
        <v>142</v>
      </c>
      <c r="D10777" s="20">
        <v>0</v>
      </c>
      <c r="E10777" s="20">
        <v>0</v>
      </c>
      <c r="F10777" s="38">
        <f>('ANNEXURE B &amp; C'!BN$169)</f>
        <v>0</v>
      </c>
      <c r="G10777" s="9" t="str">
        <f t="shared" si="338"/>
        <v/>
      </c>
      <c r="H10777" s="52" t="str">
        <f t="shared" si="339"/>
        <v/>
      </c>
    </row>
    <row r="10778" spans="1:8">
      <c r="A10778" s="48" t="str">
        <f>('ANNEXURE B &amp; C'!BN$3)</f>
        <v>450302</v>
      </c>
      <c r="B10778" s="2">
        <v>2300204</v>
      </c>
      <c r="C10778" s="2" t="s">
        <v>143</v>
      </c>
      <c r="D10778" s="20">
        <v>0</v>
      </c>
      <c r="E10778" s="20">
        <v>0</v>
      </c>
      <c r="F10778" s="38">
        <f>('ANNEXURE B &amp; C'!BN$170)</f>
        <v>0</v>
      </c>
      <c r="G10778" s="9" t="str">
        <f t="shared" si="338"/>
        <v/>
      </c>
      <c r="H10778" s="52" t="str">
        <f t="shared" si="339"/>
        <v/>
      </c>
    </row>
    <row r="10779" spans="1:8">
      <c r="A10779" s="48" t="str">
        <f>('ANNEXURE B &amp; C'!BN$3)</f>
        <v>450302</v>
      </c>
      <c r="B10779" s="2">
        <v>2300800</v>
      </c>
      <c r="C10779" s="2" t="s">
        <v>144</v>
      </c>
      <c r="D10779" s="20">
        <v>0</v>
      </c>
      <c r="E10779" s="20">
        <v>0</v>
      </c>
      <c r="F10779" s="38">
        <f>('ANNEXURE B &amp; C'!BN$171)</f>
        <v>0</v>
      </c>
      <c r="G10779" s="9" t="str">
        <f t="shared" si="338"/>
        <v/>
      </c>
      <c r="H10779" s="52" t="str">
        <f t="shared" si="339"/>
        <v/>
      </c>
    </row>
    <row r="10780" spans="1:8">
      <c r="A10780" s="48" t="str">
        <f>('ANNEXURE B &amp; C'!BN$3)</f>
        <v>450302</v>
      </c>
      <c r="B10780" s="2">
        <v>2300801</v>
      </c>
      <c r="C10780" s="2" t="s">
        <v>145</v>
      </c>
      <c r="D10780" s="20">
        <v>0</v>
      </c>
      <c r="E10780" s="20">
        <v>0</v>
      </c>
      <c r="F10780" s="38">
        <f>('ANNEXURE B &amp; C'!BN$172)</f>
        <v>0</v>
      </c>
      <c r="G10780" s="9" t="str">
        <f t="shared" si="338"/>
        <v/>
      </c>
      <c r="H10780" s="52" t="str">
        <f t="shared" si="339"/>
        <v/>
      </c>
    </row>
    <row r="10781" spans="1:8">
      <c r="A10781" s="48" t="str">
        <f>('ANNEXURE B &amp; C'!BN$3)</f>
        <v>450302</v>
      </c>
      <c r="B10781" s="2">
        <v>2300803</v>
      </c>
      <c r="C10781" s="2" t="s">
        <v>146</v>
      </c>
      <c r="D10781" s="20">
        <v>0</v>
      </c>
      <c r="E10781" s="20">
        <v>0</v>
      </c>
      <c r="F10781" s="38">
        <f>('ANNEXURE B &amp; C'!BN$173)</f>
        <v>0</v>
      </c>
      <c r="G10781" s="9" t="str">
        <f t="shared" si="338"/>
        <v/>
      </c>
      <c r="H10781" s="52" t="str">
        <f t="shared" si="339"/>
        <v/>
      </c>
    </row>
    <row r="10782" spans="1:8">
      <c r="A10782" s="48" t="str">
        <f>('ANNEXURE B &amp; C'!BN$3)</f>
        <v>450302</v>
      </c>
      <c r="B10782" s="2">
        <v>2301503</v>
      </c>
      <c r="C10782" s="2" t="s">
        <v>147</v>
      </c>
      <c r="D10782" s="20">
        <v>0</v>
      </c>
      <c r="E10782" s="20">
        <v>0</v>
      </c>
      <c r="F10782" s="38">
        <f>('ANNEXURE B &amp; C'!BN$174)</f>
        <v>0</v>
      </c>
      <c r="G10782" s="9" t="str">
        <f t="shared" si="338"/>
        <v/>
      </c>
      <c r="H10782" s="52" t="str">
        <f t="shared" si="339"/>
        <v/>
      </c>
    </row>
    <row r="10783" spans="1:8">
      <c r="A10783" s="48" t="str">
        <f>('ANNEXURE B &amp; C'!BN$3)</f>
        <v>450302</v>
      </c>
      <c r="B10783" s="2">
        <v>2301802</v>
      </c>
      <c r="C10783" s="2" t="s">
        <v>148</v>
      </c>
      <c r="D10783" s="20">
        <v>0</v>
      </c>
      <c r="E10783" s="20">
        <v>0</v>
      </c>
      <c r="F10783" s="38">
        <f>('ANNEXURE B &amp; C'!BN$175)</f>
        <v>0</v>
      </c>
      <c r="G10783" s="9" t="str">
        <f t="shared" si="338"/>
        <v/>
      </c>
      <c r="H10783" s="52" t="str">
        <f t="shared" si="339"/>
        <v/>
      </c>
    </row>
    <row r="10784" spans="1:8">
      <c r="A10784" s="48" t="str">
        <f>('ANNEXURE B &amp; C'!BN$3)</f>
        <v>450302</v>
      </c>
      <c r="B10784" s="2">
        <v>2301803</v>
      </c>
      <c r="C10784" s="2" t="s">
        <v>149</v>
      </c>
      <c r="D10784" s="20">
        <v>0</v>
      </c>
      <c r="E10784" s="20">
        <v>0</v>
      </c>
      <c r="F10784" s="38">
        <f>('ANNEXURE B &amp; C'!BN$176)</f>
        <v>0</v>
      </c>
      <c r="G10784" s="9" t="str">
        <f t="shared" si="338"/>
        <v/>
      </c>
      <c r="H10784" s="52" t="str">
        <f t="shared" si="339"/>
        <v/>
      </c>
    </row>
    <row r="10785" spans="1:8">
      <c r="A10785" s="48" t="str">
        <f>('ANNEXURE B &amp; C'!BN$3)</f>
        <v>450302</v>
      </c>
      <c r="B10785" s="2">
        <v>2301900</v>
      </c>
      <c r="C10785" s="2" t="s">
        <v>150</v>
      </c>
      <c r="D10785" s="20">
        <v>0</v>
      </c>
      <c r="E10785" s="20">
        <v>0</v>
      </c>
      <c r="F10785" s="38">
        <f>('ANNEXURE B &amp; C'!BN$177)</f>
        <v>0</v>
      </c>
      <c r="G10785" s="9" t="str">
        <f t="shared" si="338"/>
        <v/>
      </c>
      <c r="H10785" s="52" t="str">
        <f t="shared" si="339"/>
        <v/>
      </c>
    </row>
    <row r="10786" spans="1:8">
      <c r="A10786" s="48" t="str">
        <f>('ANNEXURE B &amp; C'!BN$3)</f>
        <v>450302</v>
      </c>
      <c r="B10786" s="2">
        <v>2301901</v>
      </c>
      <c r="C10786" s="2" t="s">
        <v>151</v>
      </c>
      <c r="D10786" s="20">
        <v>0</v>
      </c>
      <c r="E10786" s="20">
        <v>0</v>
      </c>
      <c r="F10786" s="38">
        <f>('ANNEXURE B &amp; C'!BN$178)</f>
        <v>0</v>
      </c>
      <c r="G10786" s="9" t="str">
        <f t="shared" si="338"/>
        <v/>
      </c>
      <c r="H10786" s="52" t="str">
        <f t="shared" si="339"/>
        <v/>
      </c>
    </row>
    <row r="10787" spans="1:8">
      <c r="A10787" s="48" t="str">
        <f>('ANNEXURE B &amp; C'!BN$3)</f>
        <v>450302</v>
      </c>
      <c r="B10787" s="3">
        <v>2309995</v>
      </c>
      <c r="C10787" s="3" t="s">
        <v>152</v>
      </c>
      <c r="D10787" s="39">
        <v>0</v>
      </c>
      <c r="E10787" s="39">
        <v>0</v>
      </c>
      <c r="F10787" s="39">
        <f>SUM(F10775:F10786)</f>
        <v>0</v>
      </c>
      <c r="G10787" s="9" t="str">
        <f t="shared" si="338"/>
        <v/>
      </c>
      <c r="H10787" s="52" t="str">
        <f t="shared" si="339"/>
        <v/>
      </c>
    </row>
    <row r="10788" spans="1:8">
      <c r="B10788" s="1"/>
      <c r="C10788" s="1"/>
      <c r="D10788" s="31"/>
      <c r="E10788" s="31"/>
      <c r="F10788" s="31"/>
      <c r="G10788" s="9" t="str">
        <f t="shared" si="338"/>
        <v/>
      </c>
      <c r="H10788" s="52" t="str">
        <f t="shared" si="339"/>
        <v/>
      </c>
    </row>
    <row r="10789" spans="1:8" ht="15.75" thickBot="1">
      <c r="A10789" s="48" t="str">
        <f>('ANNEXURE B &amp; C'!BN$3)</f>
        <v>450302</v>
      </c>
      <c r="B10789" s="4">
        <v>2359997</v>
      </c>
      <c r="C10789" s="4" t="s">
        <v>153</v>
      </c>
      <c r="D10789" s="40">
        <v>0</v>
      </c>
      <c r="E10789" s="40">
        <v>0</v>
      </c>
      <c r="F10789" s="40">
        <f>SUM(F10787+F10772+F10767+F10760+F10754+F10747)</f>
        <v>0</v>
      </c>
      <c r="G10789" s="9" t="str">
        <f t="shared" si="338"/>
        <v/>
      </c>
      <c r="H10789" s="52" t="str">
        <f t="shared" si="339"/>
        <v/>
      </c>
    </row>
    <row r="10790" spans="1:8" ht="15.75" thickTop="1">
      <c r="B10790" s="1"/>
      <c r="C10790" s="1"/>
      <c r="D10790" s="31"/>
      <c r="E10790" s="31"/>
      <c r="F10790" s="31"/>
      <c r="G10790" s="9" t="str">
        <f t="shared" si="338"/>
        <v/>
      </c>
      <c r="H10790" s="52" t="str">
        <f t="shared" si="339"/>
        <v/>
      </c>
    </row>
    <row r="10791" spans="1:8" ht="15.75" thickBot="1">
      <c r="A10791" s="48" t="str">
        <f>('ANNEXURE B &amp; C'!BN$3)</f>
        <v>450302</v>
      </c>
      <c r="B10791" s="5">
        <v>2379995</v>
      </c>
      <c r="C10791" s="5" t="s">
        <v>154</v>
      </c>
      <c r="D10791" s="41">
        <v>0</v>
      </c>
      <c r="E10791" s="41">
        <v>0</v>
      </c>
      <c r="F10791" s="41">
        <f>SUM(F10789)</f>
        <v>0</v>
      </c>
      <c r="G10791" s="9" t="str">
        <f t="shared" si="338"/>
        <v/>
      </c>
      <c r="H10791" s="52" t="str">
        <f t="shared" si="339"/>
        <v/>
      </c>
    </row>
    <row r="10792" spans="1:8">
      <c r="B10792" s="1"/>
      <c r="C10792" s="1"/>
      <c r="D10792" s="31"/>
      <c r="E10792" s="31"/>
      <c r="F10792" s="31"/>
      <c r="G10792" s="9" t="str">
        <f t="shared" si="338"/>
        <v/>
      </c>
      <c r="H10792" s="52" t="str">
        <f t="shared" si="339"/>
        <v/>
      </c>
    </row>
    <row r="10793" spans="1:8" ht="15.75" thickBot="1">
      <c r="A10793" s="48" t="str">
        <f>('ANNEXURE B &amp; C'!BN$3)</f>
        <v>450302</v>
      </c>
      <c r="B10793" s="5">
        <v>2459998</v>
      </c>
      <c r="C10793" s="5" t="s">
        <v>155</v>
      </c>
      <c r="D10793" s="41">
        <v>0</v>
      </c>
      <c r="E10793" s="41">
        <v>0</v>
      </c>
      <c r="F10793" s="41">
        <f>SUM(F10791)</f>
        <v>0</v>
      </c>
      <c r="G10793" s="9" t="str">
        <f t="shared" si="338"/>
        <v/>
      </c>
      <c r="H10793" s="52" t="str">
        <f t="shared" si="339"/>
        <v/>
      </c>
    </row>
    <row r="10794" spans="1:8">
      <c r="B10794" s="1"/>
      <c r="C10794" s="1"/>
      <c r="D10794" s="31"/>
      <c r="E10794" s="31"/>
      <c r="F10794" s="31"/>
      <c r="G10794" s="9" t="str">
        <f t="shared" si="338"/>
        <v/>
      </c>
      <c r="H10794" s="52" t="str">
        <f t="shared" si="339"/>
        <v/>
      </c>
    </row>
    <row r="10795" spans="1:8">
      <c r="A10795" s="48" t="str">
        <f>('ANNEXURE B &amp; C'!BN$3)</f>
        <v>450302</v>
      </c>
      <c r="B10795" s="1">
        <v>3010000</v>
      </c>
      <c r="C10795" s="1" t="s">
        <v>156</v>
      </c>
      <c r="D10795" s="31"/>
      <c r="E10795" s="31"/>
      <c r="F10795" s="31"/>
      <c r="G10795" s="9" t="str">
        <f t="shared" si="338"/>
        <v/>
      </c>
      <c r="H10795" s="52" t="str">
        <f t="shared" si="339"/>
        <v/>
      </c>
    </row>
    <row r="10796" spans="1:8">
      <c r="A10796" s="48" t="str">
        <f>('ANNEXURE B &amp; C'!BN$3)</f>
        <v>450302</v>
      </c>
      <c r="B10796" s="2">
        <v>3010001</v>
      </c>
      <c r="C10796" s="2" t="s">
        <v>112</v>
      </c>
      <c r="D10796" s="38">
        <v>2178635</v>
      </c>
      <c r="E10796" s="38">
        <v>916491.54999999993</v>
      </c>
      <c r="F10796" s="38">
        <f>('ANNEXURE B &amp; C'!BN$188)</f>
        <v>1660319</v>
      </c>
      <c r="G10796" s="9" t="str">
        <f t="shared" si="338"/>
        <v/>
      </c>
      <c r="H10796" s="52">
        <f t="shared" si="339"/>
        <v>-0.23790859873269271</v>
      </c>
    </row>
    <row r="10797" spans="1:8">
      <c r="A10797" s="48" t="str">
        <f>('ANNEXURE B &amp; C'!BN$3)</f>
        <v>450302</v>
      </c>
      <c r="B10797" s="2">
        <v>3010002</v>
      </c>
      <c r="C10797" s="2" t="s">
        <v>155</v>
      </c>
      <c r="D10797" s="38">
        <v>0</v>
      </c>
      <c r="E10797" s="38">
        <v>0</v>
      </c>
      <c r="F10797" s="38">
        <f>('ANNEXURE B &amp; C'!BN$189)</f>
        <v>0</v>
      </c>
      <c r="G10797" s="9" t="str">
        <f t="shared" si="338"/>
        <v/>
      </c>
      <c r="H10797" s="52" t="str">
        <f t="shared" si="339"/>
        <v/>
      </c>
    </row>
    <row r="10798" spans="1:8">
      <c r="A10798" s="48" t="str">
        <f>('ANNEXURE B &amp; C'!BN$3)</f>
        <v>450302</v>
      </c>
      <c r="B10798" s="2"/>
      <c r="C10798" s="1" t="s">
        <v>338</v>
      </c>
      <c r="D10798" s="39"/>
      <c r="E10798" s="39"/>
      <c r="F10798" s="39">
        <f>('ANNEXURE B &amp; C'!BN$190)</f>
        <v>0</v>
      </c>
      <c r="G10798" s="9" t="str">
        <f t="shared" si="338"/>
        <v/>
      </c>
      <c r="H10798" s="52" t="str">
        <f t="shared" si="339"/>
        <v/>
      </c>
    </row>
    <row r="10799" spans="1:8" ht="15.75" thickBot="1">
      <c r="A10799" s="48" t="str">
        <f>('ANNEXURE B &amp; C'!BN$3)</f>
        <v>450302</v>
      </c>
      <c r="B10799" s="5">
        <v>3019995</v>
      </c>
      <c r="C10799" s="5" t="s">
        <v>339</v>
      </c>
      <c r="D10799" s="37">
        <v>2178635</v>
      </c>
      <c r="E10799" s="37">
        <v>916491.54999999993</v>
      </c>
      <c r="F10799" s="37">
        <f>('ANNEXURE B &amp; C'!BN$191)</f>
        <v>1660319</v>
      </c>
      <c r="G10799" s="9" t="str">
        <f t="shared" si="338"/>
        <v/>
      </c>
      <c r="H10799" s="52">
        <f t="shared" si="339"/>
        <v>-0.23790859873269271</v>
      </c>
    </row>
    <row r="10800" spans="1:8">
      <c r="B10800" s="1"/>
      <c r="C10800" s="1"/>
      <c r="D10800" s="31"/>
      <c r="E10800" s="31"/>
      <c r="F10800" s="31"/>
      <c r="G10800" s="9" t="str">
        <f t="shared" si="338"/>
        <v/>
      </c>
      <c r="H10800" s="52" t="str">
        <f t="shared" si="339"/>
        <v/>
      </c>
    </row>
    <row r="10801" spans="1:8">
      <c r="A10801" s="48" t="str">
        <f>('ANNEXURE B &amp; C'!BN$3)</f>
        <v>450302</v>
      </c>
      <c r="B10801" s="1">
        <v>4030000</v>
      </c>
      <c r="C10801" s="1" t="s">
        <v>157</v>
      </c>
      <c r="D10801" s="31"/>
      <c r="E10801" s="31"/>
      <c r="F10801" s="31"/>
      <c r="G10801" s="9" t="str">
        <f t="shared" si="338"/>
        <v/>
      </c>
      <c r="H10801" s="52" t="str">
        <f t="shared" si="339"/>
        <v/>
      </c>
    </row>
    <row r="10802" spans="1:8">
      <c r="A10802" s="48" t="str">
        <f>('ANNEXURE B &amp; C'!BN$3)</f>
        <v>450302</v>
      </c>
      <c r="B10802" s="2">
        <v>4030001</v>
      </c>
      <c r="C10802" s="2" t="s">
        <v>158</v>
      </c>
      <c r="D10802" s="20">
        <v>0</v>
      </c>
      <c r="E10802" s="20">
        <v>0</v>
      </c>
      <c r="F10802" s="38">
        <f>('ANNEXURE B &amp; C'!BN$194)</f>
        <v>0</v>
      </c>
      <c r="G10802" s="9" t="str">
        <f t="shared" si="338"/>
        <v/>
      </c>
      <c r="H10802" s="52" t="str">
        <f t="shared" si="339"/>
        <v/>
      </c>
    </row>
    <row r="10803" spans="1:8">
      <c r="A10803" s="48" t="str">
        <f>('ANNEXURE B &amp; C'!BN$3)</f>
        <v>450302</v>
      </c>
      <c r="B10803" s="2">
        <v>4030002</v>
      </c>
      <c r="C10803" s="2" t="s">
        <v>159</v>
      </c>
      <c r="D10803" s="20">
        <v>0</v>
      </c>
      <c r="E10803" s="20">
        <v>0</v>
      </c>
      <c r="F10803" s="38">
        <f>('ANNEXURE B &amp; C'!BN$195)</f>
        <v>0</v>
      </c>
      <c r="G10803" s="9" t="str">
        <f t="shared" si="338"/>
        <v/>
      </c>
      <c r="H10803" s="52" t="str">
        <f t="shared" si="339"/>
        <v/>
      </c>
    </row>
    <row r="10804" spans="1:8">
      <c r="A10804" s="48" t="str">
        <f>('ANNEXURE B &amp; C'!BN$3)</f>
        <v>450302</v>
      </c>
      <c r="B10804" s="2">
        <v>4030003</v>
      </c>
      <c r="C10804" s="2" t="s">
        <v>160</v>
      </c>
      <c r="D10804" s="20">
        <v>0</v>
      </c>
      <c r="E10804" s="20">
        <v>0</v>
      </c>
      <c r="F10804" s="38">
        <f>('ANNEXURE B &amp; C'!BN$196)</f>
        <v>0</v>
      </c>
      <c r="G10804" s="9" t="str">
        <f t="shared" si="338"/>
        <v/>
      </c>
      <c r="H10804" s="52" t="str">
        <f t="shared" si="339"/>
        <v/>
      </c>
    </row>
    <row r="10805" spans="1:8">
      <c r="A10805" s="48" t="str">
        <f>('ANNEXURE B &amp; C'!BN$3)</f>
        <v>450302</v>
      </c>
      <c r="B10805" s="2">
        <v>4030004</v>
      </c>
      <c r="C10805" s="2" t="s">
        <v>161</v>
      </c>
      <c r="D10805" s="20">
        <v>0</v>
      </c>
      <c r="E10805" s="20">
        <v>0</v>
      </c>
      <c r="F10805" s="38">
        <f>('ANNEXURE B &amp; C'!BN$197)</f>
        <v>0</v>
      </c>
      <c r="G10805" s="9" t="str">
        <f t="shared" si="338"/>
        <v/>
      </c>
      <c r="H10805" s="52" t="str">
        <f t="shared" si="339"/>
        <v/>
      </c>
    </row>
    <row r="10806" spans="1:8">
      <c r="A10806" s="48" t="str">
        <f>('ANNEXURE B &amp; C'!BN$3)</f>
        <v>450302</v>
      </c>
      <c r="B10806" s="2">
        <v>4030005</v>
      </c>
      <c r="C10806" s="2" t="s">
        <v>162</v>
      </c>
      <c r="D10806" s="20">
        <v>0</v>
      </c>
      <c r="E10806" s="20">
        <v>0</v>
      </c>
      <c r="F10806" s="38">
        <f>('ANNEXURE B &amp; C'!BN$198)</f>
        <v>0</v>
      </c>
      <c r="G10806" s="9" t="str">
        <f t="shared" si="338"/>
        <v/>
      </c>
      <c r="H10806" s="52" t="str">
        <f t="shared" si="339"/>
        <v/>
      </c>
    </row>
    <row r="10807" spans="1:8" ht="15.75" thickBot="1">
      <c r="A10807" s="48" t="str">
        <f>('ANNEXURE B &amp; C'!BN$3)</f>
        <v>450302</v>
      </c>
      <c r="B10807" s="3">
        <v>4039995</v>
      </c>
      <c r="C10807" s="3" t="s">
        <v>163</v>
      </c>
      <c r="D10807" s="42">
        <v>0</v>
      </c>
      <c r="E10807" s="36">
        <v>0</v>
      </c>
      <c r="F10807" s="43">
        <f>SUM(F10802:F10806)</f>
        <v>0</v>
      </c>
      <c r="G10807" s="9" t="str">
        <f t="shared" si="338"/>
        <v/>
      </c>
      <c r="H10807" s="52" t="str">
        <f t="shared" si="339"/>
        <v/>
      </c>
    </row>
    <row r="10808" spans="1:8" ht="15.75" thickTop="1">
      <c r="B10808" s="2"/>
      <c r="C10808" s="2"/>
      <c r="D10808" s="32"/>
      <c r="E10808" s="32"/>
      <c r="G10808" s="9" t="str">
        <f t="shared" si="338"/>
        <v/>
      </c>
      <c r="H10808" s="52" t="str">
        <f t="shared" si="339"/>
        <v/>
      </c>
    </row>
    <row r="10809" spans="1:8">
      <c r="A10809" s="48" t="str">
        <f>('ANNEXURE B &amp; C'!BN$3)</f>
        <v>450302</v>
      </c>
      <c r="B10809" s="1">
        <v>4030000</v>
      </c>
      <c r="C10809" s="1" t="s">
        <v>164</v>
      </c>
      <c r="D10809" s="31"/>
      <c r="E10809" s="31"/>
      <c r="F10809" s="31"/>
      <c r="G10809" s="9" t="str">
        <f t="shared" si="338"/>
        <v/>
      </c>
      <c r="H10809" s="52" t="str">
        <f t="shared" si="339"/>
        <v/>
      </c>
    </row>
    <row r="10810" spans="1:8">
      <c r="A10810" s="48" t="str">
        <f>('ANNEXURE B &amp; C'!BN$3)</f>
        <v>450302</v>
      </c>
      <c r="B10810" s="2">
        <v>4031001</v>
      </c>
      <c r="C10810" s="2" t="s">
        <v>158</v>
      </c>
      <c r="D10810" s="20">
        <v>0</v>
      </c>
      <c r="E10810" s="20">
        <v>0</v>
      </c>
      <c r="F10810" s="38">
        <f>('ANNEXURE B &amp; C'!BN$202)</f>
        <v>0</v>
      </c>
      <c r="G10810" s="9" t="str">
        <f t="shared" si="338"/>
        <v/>
      </c>
      <c r="H10810" s="52" t="str">
        <f t="shared" si="339"/>
        <v/>
      </c>
    </row>
    <row r="10811" spans="1:8">
      <c r="A10811" s="48" t="str">
        <f>('ANNEXURE B &amp; C'!BN$3)</f>
        <v>450302</v>
      </c>
      <c r="B10811" s="2">
        <v>4031002</v>
      </c>
      <c r="C10811" s="2" t="s">
        <v>159</v>
      </c>
      <c r="D10811" s="20">
        <v>0</v>
      </c>
      <c r="E10811" s="20">
        <v>0</v>
      </c>
      <c r="F10811" s="38">
        <f>('ANNEXURE B &amp; C'!BN$203)</f>
        <v>0</v>
      </c>
      <c r="G10811" s="9" t="str">
        <f t="shared" si="338"/>
        <v/>
      </c>
      <c r="H10811" s="52" t="str">
        <f t="shared" si="339"/>
        <v/>
      </c>
    </row>
    <row r="10812" spans="1:8">
      <c r="A10812" s="48" t="str">
        <f>('ANNEXURE B &amp; C'!BN$3)</f>
        <v>450302</v>
      </c>
      <c r="B10812" s="2">
        <v>4031003</v>
      </c>
      <c r="C10812" s="2" t="s">
        <v>160</v>
      </c>
      <c r="D10812" s="20">
        <v>0</v>
      </c>
      <c r="E10812" s="20">
        <v>0</v>
      </c>
      <c r="F10812" s="38">
        <f>('ANNEXURE B &amp; C'!BN$204)</f>
        <v>0</v>
      </c>
      <c r="G10812" s="9" t="str">
        <f t="shared" si="338"/>
        <v/>
      </c>
      <c r="H10812" s="52" t="str">
        <f t="shared" si="339"/>
        <v/>
      </c>
    </row>
    <row r="10813" spans="1:8">
      <c r="A10813" s="48" t="str">
        <f>('ANNEXURE B &amp; C'!BN$3)</f>
        <v>450302</v>
      </c>
      <c r="B10813" s="2">
        <v>4031004</v>
      </c>
      <c r="C10813" s="2" t="s">
        <v>161</v>
      </c>
      <c r="D10813" s="20">
        <v>0</v>
      </c>
      <c r="E10813" s="20">
        <v>0</v>
      </c>
      <c r="F10813" s="38">
        <f>('ANNEXURE B &amp; C'!BN$205)</f>
        <v>0</v>
      </c>
      <c r="G10813" s="9" t="str">
        <f t="shared" si="338"/>
        <v/>
      </c>
      <c r="H10813" s="52" t="str">
        <f t="shared" si="339"/>
        <v/>
      </c>
    </row>
    <row r="10814" spans="1:8">
      <c r="A10814" s="48" t="str">
        <f>('ANNEXURE B &amp; C'!BN$3)</f>
        <v>450302</v>
      </c>
      <c r="B10814" s="2">
        <v>4031005</v>
      </c>
      <c r="C10814" s="2" t="s">
        <v>162</v>
      </c>
      <c r="D10814" s="20">
        <v>0</v>
      </c>
      <c r="E10814" s="20">
        <v>0</v>
      </c>
      <c r="F10814" s="38">
        <f>('ANNEXURE B &amp; C'!BN$206)</f>
        <v>0</v>
      </c>
      <c r="G10814" s="9" t="str">
        <f t="shared" si="338"/>
        <v/>
      </c>
      <c r="H10814" s="52" t="str">
        <f t="shared" si="339"/>
        <v/>
      </c>
    </row>
    <row r="10815" spans="1:8">
      <c r="A10815" s="48" t="str">
        <f>('ANNEXURE B &amp; C'!BN$3)</f>
        <v>450302</v>
      </c>
      <c r="B10815" s="3">
        <v>4039995</v>
      </c>
      <c r="C10815" s="3" t="s">
        <v>165</v>
      </c>
      <c r="D10815" s="39">
        <v>0</v>
      </c>
      <c r="E10815" s="39">
        <v>0</v>
      </c>
      <c r="F10815" s="39">
        <f>SUM(F10810:F10814)</f>
        <v>0</v>
      </c>
      <c r="G10815" s="9" t="str">
        <f t="shared" ref="G10815:G10878" si="340">IF(E10815&lt;0.01,"",IF(E10815&gt;F10815,"BUDGET ERROR - INSUFICIENT",""))</f>
        <v/>
      </c>
      <c r="H10815" s="52" t="str">
        <f t="shared" ref="H10815:H10878" si="341">IF(F10815&lt;0.1,"",IF(D10815=0,"NO ORIGINAL BUDGET",(F10815-D10815)/D10815))</f>
        <v/>
      </c>
    </row>
    <row r="10816" spans="1:8">
      <c r="B10816" s="2"/>
      <c r="C10816" s="2"/>
      <c r="D10816" s="32"/>
      <c r="E10816" s="32"/>
      <c r="G10816" s="9" t="str">
        <f t="shared" si="340"/>
        <v/>
      </c>
      <c r="H10816" s="52" t="str">
        <f t="shared" si="341"/>
        <v/>
      </c>
    </row>
    <row r="10817" spans="1:8" ht="15.75" thickBot="1">
      <c r="A10817" s="48" t="str">
        <f>('ANNEXURE B &amp; C'!BN$3)</f>
        <v>450302</v>
      </c>
      <c r="B10817" s="5">
        <v>4039995</v>
      </c>
      <c r="C10817" s="5" t="s">
        <v>166</v>
      </c>
      <c r="D10817" s="41">
        <v>0</v>
      </c>
      <c r="E10817" s="41">
        <v>0</v>
      </c>
      <c r="F10817" s="41">
        <f>SUM(F10815+F10807)</f>
        <v>0</v>
      </c>
      <c r="G10817" s="9" t="str">
        <f t="shared" si="340"/>
        <v/>
      </c>
      <c r="H10817" s="52" t="str">
        <f t="shared" si="341"/>
        <v/>
      </c>
    </row>
    <row r="10818" spans="1:8">
      <c r="G10818" s="9" t="str">
        <f t="shared" si="340"/>
        <v/>
      </c>
      <c r="H10818" s="52" t="str">
        <f t="shared" si="341"/>
        <v/>
      </c>
    </row>
    <row r="10819" spans="1:8">
      <c r="A10819" s="48" t="str">
        <f>('ANNEXURE B &amp; C'!BO$3)</f>
        <v>450303</v>
      </c>
      <c r="B10819" s="1">
        <v>1000000</v>
      </c>
      <c r="C10819" s="1" t="s">
        <v>0</v>
      </c>
      <c r="D10819" s="31"/>
      <c r="E10819" s="31"/>
      <c r="G10819" s="9" t="str">
        <f t="shared" si="340"/>
        <v/>
      </c>
      <c r="H10819" s="52" t="str">
        <f t="shared" si="341"/>
        <v/>
      </c>
    </row>
    <row r="10820" spans="1:8">
      <c r="B10820" s="1"/>
      <c r="C10820" s="1"/>
      <c r="D10820" s="31"/>
      <c r="E10820" s="31"/>
      <c r="G10820" s="9" t="str">
        <f t="shared" si="340"/>
        <v/>
      </c>
      <c r="H10820" s="52" t="str">
        <f t="shared" si="341"/>
        <v/>
      </c>
    </row>
    <row r="10821" spans="1:8">
      <c r="A10821" s="48" t="str">
        <f>('ANNEXURE B &amp; C'!BO$3)</f>
        <v>450303</v>
      </c>
      <c r="B10821" s="1">
        <v>1020000</v>
      </c>
      <c r="C10821" s="1" t="s">
        <v>2</v>
      </c>
      <c r="D10821" s="31"/>
      <c r="E10821" s="31"/>
      <c r="F10821" s="31"/>
      <c r="G10821" s="9" t="str">
        <f t="shared" si="340"/>
        <v/>
      </c>
      <c r="H10821" s="52" t="str">
        <f t="shared" si="341"/>
        <v/>
      </c>
    </row>
    <row r="10822" spans="1:8">
      <c r="A10822" s="48" t="str">
        <f>('ANNEXURE B &amp; C'!BO$3)</f>
        <v>450303</v>
      </c>
      <c r="B10822" s="2">
        <v>1020001</v>
      </c>
      <c r="C10822" s="2" t="s">
        <v>3</v>
      </c>
      <c r="D10822" s="20">
        <v>0</v>
      </c>
      <c r="E10822" s="20">
        <v>0</v>
      </c>
      <c r="F10822" s="38">
        <f>('ANNEXURE B &amp; C'!BO$10)</f>
        <v>0</v>
      </c>
      <c r="G10822" s="9" t="str">
        <f t="shared" si="340"/>
        <v/>
      </c>
      <c r="H10822" s="52" t="str">
        <f t="shared" si="341"/>
        <v/>
      </c>
    </row>
    <row r="10823" spans="1:8">
      <c r="A10823" s="48" t="str">
        <f>('ANNEXURE B &amp; C'!BO$3)</f>
        <v>450303</v>
      </c>
      <c r="B10823" s="2">
        <v>1020002</v>
      </c>
      <c r="C10823" s="2" t="s">
        <v>4</v>
      </c>
      <c r="D10823" s="20">
        <v>308688</v>
      </c>
      <c r="E10823" s="20">
        <v>155555</v>
      </c>
      <c r="F10823" s="38">
        <f>('ANNEXURE B &amp; C'!BO$11)</f>
        <v>310583</v>
      </c>
      <c r="G10823" s="9" t="str">
        <f t="shared" si="340"/>
        <v/>
      </c>
      <c r="H10823" s="52">
        <f t="shared" si="341"/>
        <v>6.1388845695329909E-3</v>
      </c>
    </row>
    <row r="10824" spans="1:8">
      <c r="A10824" s="48" t="str">
        <f>('ANNEXURE B &amp; C'!BO$3)</f>
        <v>450303</v>
      </c>
      <c r="B10824" s="2">
        <v>1020004</v>
      </c>
      <c r="C10824" s="2" t="s">
        <v>5</v>
      </c>
      <c r="D10824" s="20">
        <v>0</v>
      </c>
      <c r="E10824" s="20">
        <v>0</v>
      </c>
      <c r="F10824" s="38">
        <f>('ANNEXURE B &amp; C'!BO$12)</f>
        <v>0</v>
      </c>
      <c r="G10824" s="9" t="str">
        <f t="shared" si="340"/>
        <v/>
      </c>
      <c r="H10824" s="52" t="str">
        <f t="shared" si="341"/>
        <v/>
      </c>
    </row>
    <row r="10825" spans="1:8">
      <c r="A10825" s="48" t="str">
        <f>('ANNEXURE B &amp; C'!BO$3)</f>
        <v>450303</v>
      </c>
      <c r="B10825" s="2">
        <v>1020005</v>
      </c>
      <c r="C10825" s="2" t="s">
        <v>6</v>
      </c>
      <c r="D10825" s="20">
        <v>45</v>
      </c>
      <c r="E10825" s="20">
        <v>24.6</v>
      </c>
      <c r="F10825" s="38">
        <f>('ANNEXURE B &amp; C'!BO$13)</f>
        <v>50</v>
      </c>
      <c r="G10825" s="9" t="str">
        <f t="shared" si="340"/>
        <v/>
      </c>
      <c r="H10825" s="52">
        <f t="shared" si="341"/>
        <v>0.1111111111111111</v>
      </c>
    </row>
    <row r="10826" spans="1:8">
      <c r="A10826" s="48" t="str">
        <f>('ANNEXURE B &amp; C'!BO$3)</f>
        <v>450303</v>
      </c>
      <c r="B10826" s="2">
        <v>1020006</v>
      </c>
      <c r="C10826" s="2" t="s">
        <v>7</v>
      </c>
      <c r="D10826" s="20">
        <v>25724</v>
      </c>
      <c r="E10826" s="20">
        <v>0</v>
      </c>
      <c r="F10826" s="38">
        <f>('ANNEXURE B &amp; C'!BO$14)</f>
        <v>25838</v>
      </c>
      <c r="G10826" s="9" t="str">
        <f t="shared" si="340"/>
        <v/>
      </c>
      <c r="H10826" s="52">
        <f t="shared" si="341"/>
        <v>4.431659150987405E-3</v>
      </c>
    </row>
    <row r="10827" spans="1:8">
      <c r="A10827" s="48" t="str">
        <f>('ANNEXURE B &amp; C'!BO$3)</f>
        <v>450303</v>
      </c>
      <c r="B10827" s="2">
        <v>1020007</v>
      </c>
      <c r="C10827" s="2" t="s">
        <v>8</v>
      </c>
      <c r="D10827" s="20">
        <v>0</v>
      </c>
      <c r="E10827" s="20">
        <v>0</v>
      </c>
      <c r="F10827" s="38">
        <f>('ANNEXURE B &amp; C'!BO$15)</f>
        <v>0</v>
      </c>
      <c r="G10827" s="9" t="str">
        <f t="shared" si="340"/>
        <v/>
      </c>
      <c r="H10827" s="52" t="str">
        <f t="shared" si="341"/>
        <v/>
      </c>
    </row>
    <row r="10828" spans="1:8">
      <c r="A10828" s="48" t="str">
        <f>('ANNEXURE B &amp; C'!BO$3)</f>
        <v>450303</v>
      </c>
      <c r="B10828" s="2">
        <v>1020009</v>
      </c>
      <c r="C10828" s="2" t="s">
        <v>9</v>
      </c>
      <c r="D10828" s="20">
        <v>0</v>
      </c>
      <c r="E10828" s="20">
        <v>0</v>
      </c>
      <c r="F10828" s="38">
        <f>('ANNEXURE B &amp; C'!BO$16)</f>
        <v>0</v>
      </c>
      <c r="G10828" s="9" t="str">
        <f t="shared" si="340"/>
        <v/>
      </c>
      <c r="H10828" s="52" t="str">
        <f t="shared" si="341"/>
        <v/>
      </c>
    </row>
    <row r="10829" spans="1:8">
      <c r="A10829" s="48" t="str">
        <f>('ANNEXURE B &amp; C'!BO$3)</f>
        <v>450303</v>
      </c>
      <c r="B10829" s="2">
        <v>1020010</v>
      </c>
      <c r="C10829" s="2" t="s">
        <v>10</v>
      </c>
      <c r="D10829" s="20">
        <v>0</v>
      </c>
      <c r="E10829" s="20">
        <v>0</v>
      </c>
      <c r="F10829" s="38">
        <f>('ANNEXURE B &amp; C'!BO$17)</f>
        <v>0</v>
      </c>
      <c r="G10829" s="9" t="str">
        <f t="shared" si="340"/>
        <v/>
      </c>
      <c r="H10829" s="52" t="str">
        <f t="shared" si="341"/>
        <v/>
      </c>
    </row>
    <row r="10830" spans="1:8">
      <c r="A10830" s="48" t="str">
        <f>('ANNEXURE B &amp; C'!BO$3)</f>
        <v>450303</v>
      </c>
      <c r="B10830" s="2">
        <v>1020011</v>
      </c>
      <c r="C10830" s="2" t="s">
        <v>11</v>
      </c>
      <c r="D10830" s="20">
        <v>0</v>
      </c>
      <c r="E10830" s="20">
        <v>0</v>
      </c>
      <c r="F10830" s="38">
        <f>('ANNEXURE B &amp; C'!BO$18)</f>
        <v>0</v>
      </c>
      <c r="G10830" s="9" t="str">
        <f t="shared" si="340"/>
        <v/>
      </c>
      <c r="H10830" s="52" t="str">
        <f t="shared" si="341"/>
        <v/>
      </c>
    </row>
    <row r="10831" spans="1:8">
      <c r="A10831" s="48" t="str">
        <f>('ANNEXURE B &amp; C'!BO$3)</f>
        <v>450303</v>
      </c>
      <c r="B10831" s="2">
        <v>1020012</v>
      </c>
      <c r="C10831" s="2" t="s">
        <v>12</v>
      </c>
      <c r="D10831" s="20">
        <v>155719</v>
      </c>
      <c r="E10831" s="20">
        <v>77859.66</v>
      </c>
      <c r="F10831" s="38">
        <f>('ANNEXURE B &amp; C'!BO$19)</f>
        <v>155720</v>
      </c>
      <c r="G10831" s="9" t="str">
        <f t="shared" si="340"/>
        <v/>
      </c>
      <c r="H10831" s="52">
        <f t="shared" si="341"/>
        <v>6.4218239264315851E-6</v>
      </c>
    </row>
    <row r="10832" spans="1:8">
      <c r="A10832" s="48" t="str">
        <f>('ANNEXURE B &amp; C'!BO$3)</f>
        <v>450303</v>
      </c>
      <c r="B10832" s="2">
        <v>1020013</v>
      </c>
      <c r="C10832" s="2" t="s">
        <v>13</v>
      </c>
      <c r="D10832" s="20">
        <v>1497</v>
      </c>
      <c r="E10832" s="20">
        <v>748.68</v>
      </c>
      <c r="F10832" s="38">
        <f>('ANNEXURE B &amp; C'!BO$20)</f>
        <v>1498</v>
      </c>
      <c r="G10832" s="9" t="str">
        <f t="shared" si="340"/>
        <v/>
      </c>
      <c r="H10832" s="52">
        <f t="shared" si="341"/>
        <v>6.680026720106881E-4</v>
      </c>
    </row>
    <row r="10833" spans="1:8">
      <c r="A10833" s="48" t="str">
        <f>('ANNEXURE B &amp; C'!BO$3)</f>
        <v>450303</v>
      </c>
      <c r="B10833" s="2">
        <v>1020014</v>
      </c>
      <c r="C10833" s="2" t="s">
        <v>14</v>
      </c>
      <c r="D10833" s="20">
        <v>0</v>
      </c>
      <c r="E10833" s="20">
        <v>0</v>
      </c>
      <c r="F10833" s="38">
        <f>('ANNEXURE B &amp; C'!BO$21)</f>
        <v>0</v>
      </c>
      <c r="G10833" s="9" t="str">
        <f t="shared" si="340"/>
        <v/>
      </c>
      <c r="H10833" s="52" t="str">
        <f t="shared" si="341"/>
        <v/>
      </c>
    </row>
    <row r="10834" spans="1:8" ht="15.75" thickBot="1">
      <c r="A10834" s="48" t="str">
        <f>('ANNEXURE B &amp; C'!BO$3)</f>
        <v>450303</v>
      </c>
      <c r="B10834" s="3">
        <v>1029990</v>
      </c>
      <c r="C10834" s="3" t="s">
        <v>15</v>
      </c>
      <c r="D10834" s="41">
        <v>491673</v>
      </c>
      <c r="E10834" s="41">
        <v>234187.94</v>
      </c>
      <c r="F10834" s="41">
        <f>SUM(F10822:F10833)</f>
        <v>493689</v>
      </c>
      <c r="G10834" s="9" t="str">
        <f t="shared" si="340"/>
        <v/>
      </c>
      <c r="H10834" s="52">
        <f t="shared" si="341"/>
        <v>4.1002861658053216E-3</v>
      </c>
    </row>
    <row r="10835" spans="1:8">
      <c r="B10835" s="1"/>
      <c r="C10835" s="1"/>
      <c r="D10835" s="31"/>
      <c r="E10835" s="31"/>
      <c r="F10835" s="31"/>
      <c r="G10835" s="9" t="str">
        <f t="shared" si="340"/>
        <v/>
      </c>
      <c r="H10835" s="52" t="str">
        <f t="shared" si="341"/>
        <v/>
      </c>
    </row>
    <row r="10836" spans="1:8">
      <c r="A10836" s="48" t="str">
        <f>('ANNEXURE B &amp; C'!BO$3)</f>
        <v>450303</v>
      </c>
      <c r="B10836" s="1">
        <v>1030000</v>
      </c>
      <c r="C10836" s="1" t="s">
        <v>16</v>
      </c>
      <c r="D10836" s="31"/>
      <c r="E10836" s="31"/>
      <c r="F10836" s="31"/>
      <c r="G10836" s="9" t="str">
        <f t="shared" si="340"/>
        <v/>
      </c>
      <c r="H10836" s="52" t="str">
        <f t="shared" si="341"/>
        <v/>
      </c>
    </row>
    <row r="10837" spans="1:8">
      <c r="A10837" s="48" t="str">
        <f>('ANNEXURE B &amp; C'!BO$3)</f>
        <v>450303</v>
      </c>
      <c r="B10837" s="2">
        <v>1030001</v>
      </c>
      <c r="C10837" s="2" t="s">
        <v>17</v>
      </c>
      <c r="D10837" s="20">
        <v>6174</v>
      </c>
      <c r="E10837" s="20">
        <v>3100.56</v>
      </c>
      <c r="F10837" s="38">
        <f>('ANNEXURE B &amp; C'!BO$25)</f>
        <v>6202</v>
      </c>
      <c r="G10837" s="9" t="str">
        <f t="shared" si="340"/>
        <v/>
      </c>
      <c r="H10837" s="52">
        <f t="shared" si="341"/>
        <v>4.5351473922902496E-3</v>
      </c>
    </row>
    <row r="10838" spans="1:8">
      <c r="A10838" s="48" t="str">
        <f>('ANNEXURE B &amp; C'!BO$3)</f>
        <v>450303</v>
      </c>
      <c r="B10838" s="2">
        <v>1030002</v>
      </c>
      <c r="C10838" s="2" t="s">
        <v>18</v>
      </c>
      <c r="D10838" s="20">
        <v>36960</v>
      </c>
      <c r="E10838" s="20">
        <v>18381.599999999999</v>
      </c>
      <c r="F10838" s="38">
        <f>('ANNEXURE B &amp; C'!BO$26)</f>
        <v>36764</v>
      </c>
      <c r="G10838" s="9" t="str">
        <f t="shared" si="340"/>
        <v/>
      </c>
      <c r="H10838" s="52">
        <f t="shared" si="341"/>
        <v>-5.3030303030303034E-3</v>
      </c>
    </row>
    <row r="10839" spans="1:8">
      <c r="A10839" s="48" t="str">
        <f>('ANNEXURE B &amp; C'!BO$3)</f>
        <v>450303</v>
      </c>
      <c r="B10839" s="2">
        <v>1030003</v>
      </c>
      <c r="C10839" s="2" t="s">
        <v>19</v>
      </c>
      <c r="D10839" s="20">
        <v>67911</v>
      </c>
      <c r="E10839" s="20">
        <v>34106.160000000003</v>
      </c>
      <c r="F10839" s="38">
        <f>('ANNEXURE B &amp; C'!BO$27)</f>
        <v>68214</v>
      </c>
      <c r="G10839" s="9" t="str">
        <f t="shared" si="340"/>
        <v/>
      </c>
      <c r="H10839" s="52">
        <f t="shared" si="341"/>
        <v>4.4617219596236254E-3</v>
      </c>
    </row>
    <row r="10840" spans="1:8">
      <c r="A10840" s="48" t="str">
        <f>('ANNEXURE B &amp; C'!BO$3)</f>
        <v>450303</v>
      </c>
      <c r="B10840" s="2">
        <v>1030004</v>
      </c>
      <c r="C10840" s="2" t="s">
        <v>20</v>
      </c>
      <c r="D10840" s="20">
        <v>0</v>
      </c>
      <c r="E10840" s="20">
        <v>0</v>
      </c>
      <c r="F10840" s="38">
        <f>('ANNEXURE B &amp; C'!BO$28)</f>
        <v>0</v>
      </c>
      <c r="G10840" s="9" t="str">
        <f t="shared" si="340"/>
        <v/>
      </c>
      <c r="H10840" s="52" t="str">
        <f t="shared" si="341"/>
        <v/>
      </c>
    </row>
    <row r="10841" spans="1:8">
      <c r="A10841" s="48" t="str">
        <f>('ANNEXURE B &amp; C'!BO$3)</f>
        <v>450303</v>
      </c>
      <c r="B10841" s="3">
        <v>1039990</v>
      </c>
      <c r="C10841" s="3" t="s">
        <v>21</v>
      </c>
      <c r="D10841" s="39">
        <v>111045</v>
      </c>
      <c r="E10841" s="39">
        <v>55588.320000000007</v>
      </c>
      <c r="F10841" s="39">
        <f>SUM(F10837:F10840)</f>
        <v>111180</v>
      </c>
      <c r="G10841" s="9" t="str">
        <f t="shared" si="340"/>
        <v/>
      </c>
      <c r="H10841" s="52">
        <f t="shared" si="341"/>
        <v>1.2157233553964609E-3</v>
      </c>
    </row>
    <row r="10842" spans="1:8">
      <c r="B10842" s="1"/>
      <c r="C10842" s="1"/>
      <c r="D10842" s="31"/>
      <c r="E10842" s="31"/>
      <c r="F10842" s="31"/>
      <c r="G10842" s="9" t="str">
        <f t="shared" si="340"/>
        <v/>
      </c>
      <c r="H10842" s="52" t="str">
        <f t="shared" si="341"/>
        <v/>
      </c>
    </row>
    <row r="10843" spans="1:8">
      <c r="A10843" s="48" t="str">
        <f>('ANNEXURE B &amp; C'!BO$3)</f>
        <v>450303</v>
      </c>
      <c r="B10843" s="1">
        <v>1040000</v>
      </c>
      <c r="C10843" s="1" t="s">
        <v>22</v>
      </c>
      <c r="D10843" s="31"/>
      <c r="E10843" s="31"/>
      <c r="F10843" s="31"/>
      <c r="G10843" s="9" t="str">
        <f t="shared" si="340"/>
        <v/>
      </c>
      <c r="H10843" s="52" t="str">
        <f t="shared" si="341"/>
        <v/>
      </c>
    </row>
    <row r="10844" spans="1:8">
      <c r="A10844" s="48" t="str">
        <f>('ANNEXURE B &amp; C'!BO$3)</f>
        <v>450303</v>
      </c>
      <c r="B10844" s="2">
        <v>1040001</v>
      </c>
      <c r="C10844" s="2" t="s">
        <v>23</v>
      </c>
      <c r="D10844" s="20">
        <v>0</v>
      </c>
      <c r="E10844" s="20">
        <v>0</v>
      </c>
      <c r="F10844" s="38">
        <f>('ANNEXURE B &amp; C'!BO$32)</f>
        <v>0</v>
      </c>
      <c r="G10844" s="9" t="str">
        <f t="shared" si="340"/>
        <v/>
      </c>
      <c r="H10844" s="52" t="str">
        <f t="shared" si="341"/>
        <v/>
      </c>
    </row>
    <row r="10845" spans="1:8">
      <c r="A10845" s="48" t="str">
        <f>('ANNEXURE B &amp; C'!BO$3)</f>
        <v>450303</v>
      </c>
      <c r="B10845" s="2">
        <v>1040002</v>
      </c>
      <c r="C10845" s="2" t="s">
        <v>24</v>
      </c>
      <c r="D10845" s="20">
        <v>0</v>
      </c>
      <c r="E10845" s="20">
        <v>0</v>
      </c>
      <c r="F10845" s="38">
        <f>('ANNEXURE B &amp; C'!BO$33)</f>
        <v>0</v>
      </c>
      <c r="G10845" s="9" t="str">
        <f t="shared" si="340"/>
        <v/>
      </c>
      <c r="H10845" s="52" t="str">
        <f t="shared" si="341"/>
        <v/>
      </c>
    </row>
    <row r="10846" spans="1:8">
      <c r="A10846" s="48" t="str">
        <f>('ANNEXURE B &amp; C'!BO$3)</f>
        <v>450303</v>
      </c>
      <c r="B10846" s="2">
        <v>1040003</v>
      </c>
      <c r="C10846" s="2" t="s">
        <v>25</v>
      </c>
      <c r="D10846" s="20">
        <v>0</v>
      </c>
      <c r="E10846" s="20">
        <v>0</v>
      </c>
      <c r="F10846" s="38">
        <f>('ANNEXURE B &amp; C'!BO$34)</f>
        <v>0</v>
      </c>
      <c r="G10846" s="9" t="str">
        <f t="shared" si="340"/>
        <v/>
      </c>
      <c r="H10846" s="52" t="str">
        <f t="shared" si="341"/>
        <v/>
      </c>
    </row>
    <row r="10847" spans="1:8">
      <c r="A10847" s="48" t="str">
        <f>('ANNEXURE B &amp; C'!BO$3)</f>
        <v>450303</v>
      </c>
      <c r="B10847" s="2">
        <v>1040004</v>
      </c>
      <c r="C10847" s="2" t="s">
        <v>26</v>
      </c>
      <c r="D10847" s="20">
        <v>0</v>
      </c>
      <c r="E10847" s="20">
        <v>0</v>
      </c>
      <c r="F10847" s="38">
        <f>('ANNEXURE B &amp; C'!BO$35)</f>
        <v>0</v>
      </c>
      <c r="G10847" s="9" t="str">
        <f t="shared" si="340"/>
        <v/>
      </c>
      <c r="H10847" s="52" t="str">
        <f t="shared" si="341"/>
        <v/>
      </c>
    </row>
    <row r="10848" spans="1:8">
      <c r="A10848" s="48" t="str">
        <f>('ANNEXURE B &amp; C'!BO$3)</f>
        <v>450303</v>
      </c>
      <c r="B10848" s="2">
        <v>1040005</v>
      </c>
      <c r="C10848" s="2" t="s">
        <v>27</v>
      </c>
      <c r="D10848" s="20">
        <v>0</v>
      </c>
      <c r="E10848" s="20">
        <v>0</v>
      </c>
      <c r="F10848" s="38">
        <f>('ANNEXURE B &amp; C'!BO$36)</f>
        <v>0</v>
      </c>
      <c r="G10848" s="9" t="str">
        <f t="shared" si="340"/>
        <v/>
      </c>
      <c r="H10848" s="52" t="str">
        <f t="shared" si="341"/>
        <v/>
      </c>
    </row>
    <row r="10849" spans="1:8">
      <c r="A10849" s="48" t="str">
        <f>('ANNEXURE B &amp; C'!BO$3)</f>
        <v>450303</v>
      </c>
      <c r="B10849" s="2">
        <v>1040006</v>
      </c>
      <c r="C10849" s="2" t="s">
        <v>28</v>
      </c>
      <c r="D10849" s="20">
        <v>0</v>
      </c>
      <c r="E10849" s="20">
        <v>0</v>
      </c>
      <c r="F10849" s="38">
        <f>('ANNEXURE B &amp; C'!BO$37)</f>
        <v>0</v>
      </c>
      <c r="G10849" s="9" t="str">
        <f t="shared" si="340"/>
        <v/>
      </c>
      <c r="H10849" s="52" t="str">
        <f t="shared" si="341"/>
        <v/>
      </c>
    </row>
    <row r="10850" spans="1:8">
      <c r="A10850" s="48" t="str">
        <f>('ANNEXURE B &amp; C'!BO$3)</f>
        <v>450303</v>
      </c>
      <c r="B10850" s="2">
        <v>1040007</v>
      </c>
      <c r="C10850" s="2" t="s">
        <v>29</v>
      </c>
      <c r="D10850" s="20">
        <v>0</v>
      </c>
      <c r="E10850" s="20">
        <v>0</v>
      </c>
      <c r="F10850" s="38">
        <f>('ANNEXURE B &amp; C'!BO$38)</f>
        <v>0</v>
      </c>
      <c r="G10850" s="9" t="str">
        <f t="shared" si="340"/>
        <v/>
      </c>
      <c r="H10850" s="52" t="str">
        <f t="shared" si="341"/>
        <v/>
      </c>
    </row>
    <row r="10851" spans="1:8">
      <c r="A10851" s="48" t="str">
        <f>('ANNEXURE B &amp; C'!BO$3)</f>
        <v>450303</v>
      </c>
      <c r="B10851" s="2">
        <v>1040008</v>
      </c>
      <c r="C10851" s="2" t="s">
        <v>30</v>
      </c>
      <c r="D10851" s="20">
        <v>0</v>
      </c>
      <c r="E10851" s="20">
        <v>0</v>
      </c>
      <c r="F10851" s="38">
        <f>('ANNEXURE B &amp; C'!BO$39)</f>
        <v>0</v>
      </c>
      <c r="G10851" s="9" t="str">
        <f t="shared" si="340"/>
        <v/>
      </c>
      <c r="H10851" s="52" t="str">
        <f t="shared" si="341"/>
        <v/>
      </c>
    </row>
    <row r="10852" spans="1:8">
      <c r="A10852" s="48" t="str">
        <f>('ANNEXURE B &amp; C'!BO$3)</f>
        <v>450303</v>
      </c>
      <c r="B10852" s="3">
        <v>1049990</v>
      </c>
      <c r="C10852" s="3" t="s">
        <v>31</v>
      </c>
      <c r="D10852" s="39">
        <v>0</v>
      </c>
      <c r="E10852" s="39">
        <v>0</v>
      </c>
      <c r="F10852" s="39">
        <f>SUM(F10844:F10851)</f>
        <v>0</v>
      </c>
      <c r="G10852" s="9" t="str">
        <f t="shared" si="340"/>
        <v/>
      </c>
      <c r="H10852" s="52" t="str">
        <f t="shared" si="341"/>
        <v/>
      </c>
    </row>
    <row r="10853" spans="1:8">
      <c r="B10853" s="1"/>
      <c r="C10853" s="1"/>
      <c r="D10853" s="31"/>
      <c r="E10853" s="31"/>
      <c r="F10853" s="31"/>
      <c r="G10853" s="9" t="str">
        <f t="shared" si="340"/>
        <v/>
      </c>
      <c r="H10853" s="52" t="str">
        <f t="shared" si="341"/>
        <v/>
      </c>
    </row>
    <row r="10854" spans="1:8" ht="15.75" thickBot="1">
      <c r="A10854" s="48" t="str">
        <f>('ANNEXURE B &amp; C'!BO$3)</f>
        <v>450303</v>
      </c>
      <c r="B10854" s="4">
        <v>1049995</v>
      </c>
      <c r="C10854" s="4" t="s">
        <v>32</v>
      </c>
      <c r="D10854" s="40">
        <v>602718</v>
      </c>
      <c r="E10854" s="40">
        <v>289776.26</v>
      </c>
      <c r="F10854" s="40">
        <f>SUM(F10852+F10841+F10834)</f>
        <v>604869</v>
      </c>
      <c r="G10854" s="9" t="str">
        <f t="shared" si="340"/>
        <v/>
      </c>
      <c r="H10854" s="52">
        <f t="shared" si="341"/>
        <v>3.5688331856689199E-3</v>
      </c>
    </row>
    <row r="10855" spans="1:8" ht="15.75" thickTop="1">
      <c r="B10855" s="1"/>
      <c r="C10855" s="1"/>
      <c r="D10855" s="31"/>
      <c r="E10855" s="31"/>
      <c r="F10855" s="31"/>
      <c r="G10855" s="9" t="str">
        <f t="shared" si="340"/>
        <v/>
      </c>
      <c r="H10855" s="52" t="str">
        <f t="shared" si="341"/>
        <v/>
      </c>
    </row>
    <row r="10856" spans="1:8">
      <c r="A10856" s="48" t="str">
        <f>('ANNEXURE B &amp; C'!BO$3)</f>
        <v>450303</v>
      </c>
      <c r="B10856" s="1">
        <v>1050000</v>
      </c>
      <c r="C10856" s="1" t="s">
        <v>33</v>
      </c>
      <c r="D10856" s="31"/>
      <c r="E10856" s="31"/>
      <c r="F10856" s="31"/>
      <c r="G10856" s="9" t="str">
        <f t="shared" si="340"/>
        <v/>
      </c>
      <c r="H10856" s="52" t="str">
        <f t="shared" si="341"/>
        <v/>
      </c>
    </row>
    <row r="10857" spans="1:8">
      <c r="B10857" s="1"/>
      <c r="C10857" s="1"/>
      <c r="D10857" s="31"/>
      <c r="E10857" s="31"/>
      <c r="F10857" s="31"/>
      <c r="G10857" s="9" t="str">
        <f t="shared" si="340"/>
        <v/>
      </c>
      <c r="H10857" s="52" t="str">
        <f t="shared" si="341"/>
        <v/>
      </c>
    </row>
    <row r="10858" spans="1:8">
      <c r="A10858" s="48" t="str">
        <f>('ANNEXURE B &amp; C'!BO$3)</f>
        <v>450303</v>
      </c>
      <c r="B10858" s="1">
        <v>1060000</v>
      </c>
      <c r="C10858" s="1" t="s">
        <v>34</v>
      </c>
      <c r="D10858" s="31"/>
      <c r="E10858" s="31"/>
      <c r="F10858" s="31"/>
      <c r="G10858" s="9" t="str">
        <f t="shared" si="340"/>
        <v/>
      </c>
      <c r="H10858" s="52" t="str">
        <f t="shared" si="341"/>
        <v/>
      </c>
    </row>
    <row r="10859" spans="1:8">
      <c r="A10859" s="48" t="str">
        <f>('ANNEXURE B &amp; C'!BO$3)</f>
        <v>450303</v>
      </c>
      <c r="B10859" s="2">
        <v>1060001</v>
      </c>
      <c r="C10859" s="2" t="s">
        <v>35</v>
      </c>
      <c r="D10859" s="20">
        <v>0</v>
      </c>
      <c r="E10859" s="20">
        <v>0</v>
      </c>
      <c r="F10859" s="38">
        <f>('ANNEXURE B &amp; C'!BO$47)</f>
        <v>0</v>
      </c>
      <c r="G10859" s="9" t="str">
        <f t="shared" si="340"/>
        <v/>
      </c>
      <c r="H10859" s="52" t="str">
        <f t="shared" si="341"/>
        <v/>
      </c>
    </row>
    <row r="10860" spans="1:8">
      <c r="A10860" s="48" t="str">
        <f>('ANNEXURE B &amp; C'!BO$3)</f>
        <v>450303</v>
      </c>
      <c r="B10860" s="2">
        <v>1060003</v>
      </c>
      <c r="C10860" s="2" t="s">
        <v>36</v>
      </c>
      <c r="D10860" s="20">
        <v>0</v>
      </c>
      <c r="E10860" s="20">
        <v>0</v>
      </c>
      <c r="F10860" s="38">
        <f>('ANNEXURE B &amp; C'!BO$48)</f>
        <v>0</v>
      </c>
      <c r="G10860" s="9" t="str">
        <f t="shared" si="340"/>
        <v/>
      </c>
      <c r="H10860" s="52" t="str">
        <f t="shared" si="341"/>
        <v/>
      </c>
    </row>
    <row r="10861" spans="1:8">
      <c r="A10861" s="48" t="str">
        <f>('ANNEXURE B &amp; C'!BO$3)</f>
        <v>450303</v>
      </c>
      <c r="B10861" s="2">
        <v>1060090</v>
      </c>
      <c r="C10861" s="2" t="s">
        <v>37</v>
      </c>
      <c r="D10861" s="20">
        <v>0</v>
      </c>
      <c r="E10861" s="20">
        <v>0</v>
      </c>
      <c r="F10861" s="38">
        <f>('ANNEXURE B &amp; C'!BO$49)</f>
        <v>0</v>
      </c>
      <c r="G10861" s="9" t="str">
        <f t="shared" si="340"/>
        <v/>
      </c>
      <c r="H10861" s="52" t="str">
        <f t="shared" si="341"/>
        <v/>
      </c>
    </row>
    <row r="10862" spans="1:8">
      <c r="A10862" s="48" t="str">
        <f>('ANNEXURE B &amp; C'!BO$3)</f>
        <v>450303</v>
      </c>
      <c r="B10862" s="2">
        <v>1060100</v>
      </c>
      <c r="C10862" s="2" t="s">
        <v>38</v>
      </c>
      <c r="D10862" s="20">
        <v>0</v>
      </c>
      <c r="E10862" s="20">
        <v>0</v>
      </c>
      <c r="F10862" s="38">
        <f>('ANNEXURE B &amp; C'!BO$50)</f>
        <v>0</v>
      </c>
      <c r="G10862" s="9" t="str">
        <f t="shared" si="340"/>
        <v/>
      </c>
      <c r="H10862" s="52" t="str">
        <f t="shared" si="341"/>
        <v/>
      </c>
    </row>
    <row r="10863" spans="1:8">
      <c r="A10863" s="48" t="str">
        <f>('ANNEXURE B &amp; C'!BO$3)</f>
        <v>450303</v>
      </c>
      <c r="B10863" s="2">
        <v>1060200</v>
      </c>
      <c r="C10863" s="2" t="s">
        <v>39</v>
      </c>
      <c r="D10863" s="20">
        <v>0</v>
      </c>
      <c r="E10863" s="20">
        <v>0</v>
      </c>
      <c r="F10863" s="38">
        <f>('ANNEXURE B &amp; C'!BO$51)</f>
        <v>0</v>
      </c>
      <c r="G10863" s="9" t="str">
        <f t="shared" si="340"/>
        <v/>
      </c>
      <c r="H10863" s="52" t="str">
        <f t="shared" si="341"/>
        <v/>
      </c>
    </row>
    <row r="10864" spans="1:8">
      <c r="A10864" s="48" t="str">
        <f>('ANNEXURE B &amp; C'!BO$3)</f>
        <v>450303</v>
      </c>
      <c r="B10864" s="2">
        <v>1060201</v>
      </c>
      <c r="C10864" s="2" t="s">
        <v>40</v>
      </c>
      <c r="D10864" s="20">
        <v>0</v>
      </c>
      <c r="E10864" s="20">
        <v>0</v>
      </c>
      <c r="F10864" s="38">
        <f>('ANNEXURE B &amp; C'!BO$52)</f>
        <v>0</v>
      </c>
      <c r="G10864" s="9" t="str">
        <f t="shared" si="340"/>
        <v/>
      </c>
      <c r="H10864" s="52" t="str">
        <f t="shared" si="341"/>
        <v/>
      </c>
    </row>
    <row r="10865" spans="1:8">
      <c r="A10865" s="48" t="str">
        <f>('ANNEXURE B &amp; C'!BO$3)</f>
        <v>450303</v>
      </c>
      <c r="B10865" s="2">
        <v>1060204</v>
      </c>
      <c r="C10865" s="2" t="s">
        <v>41</v>
      </c>
      <c r="D10865" s="20">
        <v>0</v>
      </c>
      <c r="E10865" s="20">
        <v>0</v>
      </c>
      <c r="F10865" s="38">
        <f>('ANNEXURE B &amp; C'!BO$53)</f>
        <v>0</v>
      </c>
      <c r="G10865" s="9" t="str">
        <f t="shared" si="340"/>
        <v/>
      </c>
      <c r="H10865" s="52" t="str">
        <f t="shared" si="341"/>
        <v/>
      </c>
    </row>
    <row r="10866" spans="1:8">
      <c r="A10866" s="48" t="str">
        <f>('ANNEXURE B &amp; C'!BO$3)</f>
        <v>450303</v>
      </c>
      <c r="B10866" s="2">
        <v>1060205</v>
      </c>
      <c r="C10866" s="2" t="s">
        <v>42</v>
      </c>
      <c r="D10866" s="20">
        <v>12212387</v>
      </c>
      <c r="E10866" s="20">
        <v>3613351.49</v>
      </c>
      <c r="F10866" s="38">
        <f>('ANNEXURE B &amp; C'!BO$54)</f>
        <v>12212387</v>
      </c>
      <c r="G10866" s="9" t="str">
        <f t="shared" si="340"/>
        <v/>
      </c>
      <c r="H10866" s="52">
        <f t="shared" si="341"/>
        <v>0</v>
      </c>
    </row>
    <row r="10867" spans="1:8">
      <c r="A10867" s="48" t="str">
        <f>('ANNEXURE B &amp; C'!BO$3)</f>
        <v>450303</v>
      </c>
      <c r="B10867" s="2">
        <v>1060207</v>
      </c>
      <c r="C10867" s="2" t="s">
        <v>43</v>
      </c>
      <c r="D10867" s="20">
        <v>0</v>
      </c>
      <c r="E10867" s="20">
        <v>0</v>
      </c>
      <c r="F10867" s="38">
        <f>('ANNEXURE B &amp; C'!BO$55)</f>
        <v>0</v>
      </c>
      <c r="G10867" s="9" t="str">
        <f t="shared" si="340"/>
        <v/>
      </c>
      <c r="H10867" s="52" t="str">
        <f t="shared" si="341"/>
        <v/>
      </c>
    </row>
    <row r="10868" spans="1:8">
      <c r="A10868" s="48" t="str">
        <f>('ANNEXURE B &amp; C'!BO$3)</f>
        <v>450303</v>
      </c>
      <c r="B10868" s="2">
        <v>1060208</v>
      </c>
      <c r="C10868" s="2" t="s">
        <v>44</v>
      </c>
      <c r="D10868" s="20">
        <v>13000</v>
      </c>
      <c r="E10868" s="20">
        <v>5257.27</v>
      </c>
      <c r="F10868" s="38">
        <f>('ANNEXURE B &amp; C'!BO$56)</f>
        <v>13000</v>
      </c>
      <c r="G10868" s="9" t="str">
        <f t="shared" si="340"/>
        <v/>
      </c>
      <c r="H10868" s="52">
        <f t="shared" si="341"/>
        <v>0</v>
      </c>
    </row>
    <row r="10869" spans="1:8">
      <c r="A10869" s="48" t="str">
        <f>('ANNEXURE B &amp; C'!BO$3)</f>
        <v>450303</v>
      </c>
      <c r="B10869" s="2">
        <v>1060209</v>
      </c>
      <c r="C10869" s="2" t="s">
        <v>45</v>
      </c>
      <c r="D10869" s="20">
        <v>0</v>
      </c>
      <c r="E10869" s="20">
        <v>0</v>
      </c>
      <c r="F10869" s="38">
        <f>('ANNEXURE B &amp; C'!BO$57)</f>
        <v>0</v>
      </c>
      <c r="G10869" s="9" t="str">
        <f t="shared" si="340"/>
        <v/>
      </c>
      <c r="H10869" s="52" t="str">
        <f t="shared" si="341"/>
        <v/>
      </c>
    </row>
    <row r="10870" spans="1:8">
      <c r="A10870" s="48" t="str">
        <f>('ANNEXURE B &amp; C'!BO$3)</f>
        <v>450303</v>
      </c>
      <c r="B10870" s="2">
        <v>1060210</v>
      </c>
      <c r="C10870" s="2" t="s">
        <v>46</v>
      </c>
      <c r="D10870" s="20">
        <v>0</v>
      </c>
      <c r="E10870" s="20">
        <v>0</v>
      </c>
      <c r="F10870" s="38">
        <f>('ANNEXURE B &amp; C'!BO$58)</f>
        <v>0</v>
      </c>
      <c r="G10870" s="9" t="str">
        <f t="shared" si="340"/>
        <v/>
      </c>
      <c r="H10870" s="52" t="str">
        <f t="shared" si="341"/>
        <v/>
      </c>
    </row>
    <row r="10871" spans="1:8">
      <c r="A10871" s="48" t="str">
        <f>('ANNEXURE B &amp; C'!BO$3)</f>
        <v>450303</v>
      </c>
      <c r="B10871" s="2">
        <v>1060303</v>
      </c>
      <c r="C10871" s="2" t="s">
        <v>47</v>
      </c>
      <c r="D10871" s="20">
        <v>0</v>
      </c>
      <c r="E10871" s="20">
        <v>0</v>
      </c>
      <c r="F10871" s="38">
        <f>('ANNEXURE B &amp; C'!BO$59)</f>
        <v>0</v>
      </c>
      <c r="G10871" s="9" t="str">
        <f t="shared" si="340"/>
        <v/>
      </c>
      <c r="H10871" s="52" t="str">
        <f t="shared" si="341"/>
        <v/>
      </c>
    </row>
    <row r="10872" spans="1:8">
      <c r="A10872" s="48" t="str">
        <f>('ANNEXURE B &amp; C'!BO$3)</f>
        <v>450303</v>
      </c>
      <c r="B10872" s="2">
        <v>1060304</v>
      </c>
      <c r="C10872" s="2" t="s">
        <v>48</v>
      </c>
      <c r="D10872" s="20">
        <v>0</v>
      </c>
      <c r="E10872" s="20">
        <v>0</v>
      </c>
      <c r="F10872" s="38">
        <f>('ANNEXURE B &amp; C'!BO$60)</f>
        <v>0</v>
      </c>
      <c r="G10872" s="9" t="str">
        <f t="shared" si="340"/>
        <v/>
      </c>
      <c r="H10872" s="52" t="str">
        <f t="shared" si="341"/>
        <v/>
      </c>
    </row>
    <row r="10873" spans="1:8">
      <c r="A10873" s="48" t="str">
        <f>('ANNEXURE B &amp; C'!BO$3)</f>
        <v>450303</v>
      </c>
      <c r="B10873" s="2">
        <v>1060305</v>
      </c>
      <c r="C10873" s="2" t="s">
        <v>49</v>
      </c>
      <c r="D10873" s="20">
        <v>0</v>
      </c>
      <c r="E10873" s="20">
        <v>0</v>
      </c>
      <c r="F10873" s="38">
        <f>('ANNEXURE B &amp; C'!BO$61)</f>
        <v>0</v>
      </c>
      <c r="G10873" s="9" t="str">
        <f t="shared" si="340"/>
        <v/>
      </c>
      <c r="H10873" s="52" t="str">
        <f t="shared" si="341"/>
        <v/>
      </c>
    </row>
    <row r="10874" spans="1:8">
      <c r="A10874" s="48" t="str">
        <f>('ANNEXURE B &amp; C'!BO$3)</f>
        <v>450303</v>
      </c>
      <c r="B10874" s="2">
        <v>1060400</v>
      </c>
      <c r="C10874" s="2" t="s">
        <v>50</v>
      </c>
      <c r="D10874" s="20">
        <v>0</v>
      </c>
      <c r="E10874" s="20">
        <v>0</v>
      </c>
      <c r="F10874" s="38">
        <f>('ANNEXURE B &amp; C'!BO$62)</f>
        <v>0</v>
      </c>
      <c r="G10874" s="9" t="str">
        <f t="shared" si="340"/>
        <v/>
      </c>
      <c r="H10874" s="52" t="str">
        <f t="shared" si="341"/>
        <v/>
      </c>
    </row>
    <row r="10875" spans="1:8">
      <c r="A10875" s="48" t="str">
        <f>('ANNEXURE B &amp; C'!BO$3)</f>
        <v>450303</v>
      </c>
      <c r="B10875" s="2">
        <v>1060401</v>
      </c>
      <c r="C10875" s="2" t="s">
        <v>51</v>
      </c>
      <c r="D10875" s="20">
        <v>0</v>
      </c>
      <c r="E10875" s="20">
        <v>0</v>
      </c>
      <c r="F10875" s="38">
        <f>('ANNEXURE B &amp; C'!BO$63)</f>
        <v>0</v>
      </c>
      <c r="G10875" s="9" t="str">
        <f t="shared" si="340"/>
        <v/>
      </c>
      <c r="H10875" s="52" t="str">
        <f t="shared" si="341"/>
        <v/>
      </c>
    </row>
    <row r="10876" spans="1:8">
      <c r="A10876" s="48" t="str">
        <f>('ANNEXURE B &amp; C'!BO$3)</f>
        <v>450303</v>
      </c>
      <c r="B10876" s="2">
        <v>1060402</v>
      </c>
      <c r="C10876" s="2" t="s">
        <v>52</v>
      </c>
      <c r="D10876" s="20">
        <v>0</v>
      </c>
      <c r="E10876" s="20">
        <v>0</v>
      </c>
      <c r="F10876" s="38">
        <f>('ANNEXURE B &amp; C'!BO$64)</f>
        <v>0</v>
      </c>
      <c r="G10876" s="9" t="str">
        <f t="shared" si="340"/>
        <v/>
      </c>
      <c r="H10876" s="52" t="str">
        <f t="shared" si="341"/>
        <v/>
      </c>
    </row>
    <row r="10877" spans="1:8">
      <c r="A10877" s="48" t="str">
        <f>('ANNEXURE B &amp; C'!BO$3)</f>
        <v>450303</v>
      </c>
      <c r="B10877" s="2">
        <v>1060403</v>
      </c>
      <c r="C10877" s="2" t="s">
        <v>53</v>
      </c>
      <c r="D10877" s="20">
        <v>0</v>
      </c>
      <c r="E10877" s="20">
        <v>0</v>
      </c>
      <c r="F10877" s="38">
        <f>('ANNEXURE B &amp; C'!BO$65)</f>
        <v>0</v>
      </c>
      <c r="G10877" s="9" t="str">
        <f t="shared" si="340"/>
        <v/>
      </c>
      <c r="H10877" s="52" t="str">
        <f t="shared" si="341"/>
        <v/>
      </c>
    </row>
    <row r="10878" spans="1:8">
      <c r="A10878" s="48" t="str">
        <f>('ANNEXURE B &amp; C'!BO$3)</f>
        <v>450303</v>
      </c>
      <c r="B10878" s="2">
        <v>1060404</v>
      </c>
      <c r="C10878" s="2" t="s">
        <v>54</v>
      </c>
      <c r="D10878" s="20">
        <v>0</v>
      </c>
      <c r="E10878" s="20">
        <v>0</v>
      </c>
      <c r="F10878" s="38">
        <f>('ANNEXURE B &amp; C'!BO$66)</f>
        <v>0</v>
      </c>
      <c r="G10878" s="9" t="str">
        <f t="shared" si="340"/>
        <v/>
      </c>
      <c r="H10878" s="52" t="str">
        <f t="shared" si="341"/>
        <v/>
      </c>
    </row>
    <row r="10879" spans="1:8">
      <c r="A10879" s="48" t="str">
        <f>('ANNEXURE B &amp; C'!BO$3)</f>
        <v>450303</v>
      </c>
      <c r="B10879" s="2">
        <v>1060405</v>
      </c>
      <c r="C10879" s="2" t="s">
        <v>55</v>
      </c>
      <c r="D10879" s="20">
        <v>0</v>
      </c>
      <c r="E10879" s="20">
        <v>0</v>
      </c>
      <c r="F10879" s="38">
        <f>('ANNEXURE B &amp; C'!BO$67)</f>
        <v>0</v>
      </c>
      <c r="G10879" s="9" t="str">
        <f t="shared" ref="G10879:G10942" si="342">IF(E10879&lt;0.01,"",IF(E10879&gt;F10879,"BUDGET ERROR - INSUFICIENT",""))</f>
        <v/>
      </c>
      <c r="H10879" s="52" t="str">
        <f t="shared" ref="H10879:H10942" si="343">IF(F10879&lt;0.1,"",IF(D10879=0,"NO ORIGINAL BUDGET",(F10879-D10879)/D10879))</f>
        <v/>
      </c>
    </row>
    <row r="10880" spans="1:8">
      <c r="A10880" s="48" t="str">
        <f>('ANNEXURE B &amp; C'!BO$3)</f>
        <v>450303</v>
      </c>
      <c r="B10880" s="2">
        <v>1060601</v>
      </c>
      <c r="C10880" s="2" t="s">
        <v>56</v>
      </c>
      <c r="D10880" s="20">
        <v>0</v>
      </c>
      <c r="E10880" s="20">
        <v>0</v>
      </c>
      <c r="F10880" s="38">
        <f>('ANNEXURE B &amp; C'!BO$68)</f>
        <v>0</v>
      </c>
      <c r="G10880" s="9" t="str">
        <f t="shared" si="342"/>
        <v/>
      </c>
      <c r="H10880" s="52" t="str">
        <f t="shared" si="343"/>
        <v/>
      </c>
    </row>
    <row r="10881" spans="1:8">
      <c r="A10881" s="48" t="str">
        <f>('ANNEXURE B &amp; C'!BO$3)</f>
        <v>450303</v>
      </c>
      <c r="B10881" s="2">
        <v>1060701</v>
      </c>
      <c r="C10881" s="2" t="s">
        <v>57</v>
      </c>
      <c r="D10881" s="20">
        <v>0</v>
      </c>
      <c r="E10881" s="20">
        <v>0</v>
      </c>
      <c r="F10881" s="38">
        <f>('ANNEXURE B &amp; C'!BO$69)</f>
        <v>0</v>
      </c>
      <c r="G10881" s="9" t="str">
        <f t="shared" si="342"/>
        <v/>
      </c>
      <c r="H10881" s="52" t="str">
        <f t="shared" si="343"/>
        <v/>
      </c>
    </row>
    <row r="10882" spans="1:8">
      <c r="A10882" s="48" t="str">
        <f>('ANNEXURE B &amp; C'!BO$3)</f>
        <v>450303</v>
      </c>
      <c r="B10882" s="2">
        <v>1060702</v>
      </c>
      <c r="C10882" s="2" t="s">
        <v>58</v>
      </c>
      <c r="D10882" s="20">
        <v>0</v>
      </c>
      <c r="E10882" s="20">
        <v>0</v>
      </c>
      <c r="F10882" s="38">
        <f>('ANNEXURE B &amp; C'!BO$70)</f>
        <v>0</v>
      </c>
      <c r="G10882" s="9" t="str">
        <f t="shared" si="342"/>
        <v/>
      </c>
      <c r="H10882" s="52" t="str">
        <f t="shared" si="343"/>
        <v/>
      </c>
    </row>
    <row r="10883" spans="1:8">
      <c r="A10883" s="48" t="str">
        <f>('ANNEXURE B &amp; C'!BO$3)</f>
        <v>450303</v>
      </c>
      <c r="B10883" s="2">
        <v>1061101</v>
      </c>
      <c r="C10883" s="2" t="s">
        <v>59</v>
      </c>
      <c r="D10883" s="20">
        <v>0</v>
      </c>
      <c r="E10883" s="20">
        <v>0</v>
      </c>
      <c r="F10883" s="38">
        <f>('ANNEXURE B &amp; C'!BO$71)</f>
        <v>0</v>
      </c>
      <c r="G10883" s="9" t="str">
        <f t="shared" si="342"/>
        <v/>
      </c>
      <c r="H10883" s="52" t="str">
        <f t="shared" si="343"/>
        <v/>
      </c>
    </row>
    <row r="10884" spans="1:8">
      <c r="A10884" s="48" t="str">
        <f>('ANNEXURE B &amp; C'!BO$3)</f>
        <v>450303</v>
      </c>
      <c r="B10884" s="2">
        <v>1061102</v>
      </c>
      <c r="C10884" s="2" t="s">
        <v>60</v>
      </c>
      <c r="D10884" s="20">
        <v>0</v>
      </c>
      <c r="E10884" s="20">
        <v>0</v>
      </c>
      <c r="F10884" s="38">
        <f>('ANNEXURE B &amp; C'!BO$72)</f>
        <v>0</v>
      </c>
      <c r="G10884" s="9" t="str">
        <f t="shared" si="342"/>
        <v/>
      </c>
      <c r="H10884" s="52" t="str">
        <f t="shared" si="343"/>
        <v/>
      </c>
    </row>
    <row r="10885" spans="1:8">
      <c r="A10885" s="48" t="str">
        <f>('ANNEXURE B &amp; C'!BO$3)</f>
        <v>450303</v>
      </c>
      <c r="B10885" s="2">
        <v>1061104</v>
      </c>
      <c r="C10885" s="2" t="s">
        <v>61</v>
      </c>
      <c r="D10885" s="20">
        <v>0</v>
      </c>
      <c r="E10885" s="20">
        <v>0</v>
      </c>
      <c r="F10885" s="38">
        <f>('ANNEXURE B &amp; C'!BO$73)</f>
        <v>0</v>
      </c>
      <c r="G10885" s="9" t="str">
        <f t="shared" si="342"/>
        <v/>
      </c>
      <c r="H10885" s="52" t="str">
        <f t="shared" si="343"/>
        <v/>
      </c>
    </row>
    <row r="10886" spans="1:8">
      <c r="A10886" s="48" t="str">
        <f>('ANNEXURE B &amp; C'!BO$3)</f>
        <v>450303</v>
      </c>
      <c r="B10886" s="2">
        <v>1061106</v>
      </c>
      <c r="C10886" s="2" t="s">
        <v>62</v>
      </c>
      <c r="D10886" s="20">
        <v>0</v>
      </c>
      <c r="E10886" s="20">
        <v>0</v>
      </c>
      <c r="F10886" s="38">
        <f>('ANNEXURE B &amp; C'!BO$74)</f>
        <v>0</v>
      </c>
      <c r="G10886" s="9" t="str">
        <f t="shared" si="342"/>
        <v/>
      </c>
      <c r="H10886" s="52" t="str">
        <f t="shared" si="343"/>
        <v/>
      </c>
    </row>
    <row r="10887" spans="1:8">
      <c r="A10887" s="48" t="str">
        <f>('ANNEXURE B &amp; C'!BO$3)</f>
        <v>450303</v>
      </c>
      <c r="B10887" s="2">
        <v>1061201</v>
      </c>
      <c r="C10887" s="2" t="s">
        <v>63</v>
      </c>
      <c r="D10887" s="20">
        <v>0</v>
      </c>
      <c r="E10887" s="20">
        <v>0</v>
      </c>
      <c r="F10887" s="38">
        <f>('ANNEXURE B &amp; C'!BO$75)</f>
        <v>0</v>
      </c>
      <c r="G10887" s="9" t="str">
        <f t="shared" si="342"/>
        <v/>
      </c>
      <c r="H10887" s="52" t="str">
        <f t="shared" si="343"/>
        <v/>
      </c>
    </row>
    <row r="10888" spans="1:8">
      <c r="A10888" s="48" t="str">
        <f>('ANNEXURE B &amp; C'!BO$3)</f>
        <v>450303</v>
      </c>
      <c r="B10888" s="2">
        <v>1061203</v>
      </c>
      <c r="C10888" s="2" t="s">
        <v>64</v>
      </c>
      <c r="D10888" s="20">
        <v>0</v>
      </c>
      <c r="E10888" s="20">
        <v>0</v>
      </c>
      <c r="F10888" s="38">
        <f>('ANNEXURE B &amp; C'!BO$76)</f>
        <v>0</v>
      </c>
      <c r="G10888" s="9" t="str">
        <f t="shared" si="342"/>
        <v/>
      </c>
      <c r="H10888" s="52" t="str">
        <f t="shared" si="343"/>
        <v/>
      </c>
    </row>
    <row r="10889" spans="1:8">
      <c r="A10889" s="48" t="str">
        <f>('ANNEXURE B &amp; C'!BO$3)</f>
        <v>450303</v>
      </c>
      <c r="B10889" s="2">
        <v>1061204</v>
      </c>
      <c r="C10889" s="2" t="s">
        <v>65</v>
      </c>
      <c r="D10889" s="20">
        <v>0</v>
      </c>
      <c r="E10889" s="20">
        <v>0</v>
      </c>
      <c r="F10889" s="38">
        <f>('ANNEXURE B &amp; C'!BO$77)</f>
        <v>0</v>
      </c>
      <c r="G10889" s="9" t="str">
        <f t="shared" si="342"/>
        <v/>
      </c>
      <c r="H10889" s="52" t="str">
        <f t="shared" si="343"/>
        <v/>
      </c>
    </row>
    <row r="10890" spans="1:8">
      <c r="A10890" s="48" t="str">
        <f>('ANNEXURE B &amp; C'!BO$3)</f>
        <v>450303</v>
      </c>
      <c r="B10890" s="2">
        <v>1061501</v>
      </c>
      <c r="C10890" s="2" t="s">
        <v>66</v>
      </c>
      <c r="D10890" s="20">
        <v>0</v>
      </c>
      <c r="E10890" s="20">
        <v>0</v>
      </c>
      <c r="F10890" s="38">
        <f>('ANNEXURE B &amp; C'!BO$78)</f>
        <v>0</v>
      </c>
      <c r="G10890" s="9" t="str">
        <f t="shared" si="342"/>
        <v/>
      </c>
      <c r="H10890" s="52" t="str">
        <f t="shared" si="343"/>
        <v/>
      </c>
    </row>
    <row r="10891" spans="1:8">
      <c r="A10891" s="48" t="str">
        <f>('ANNEXURE B &amp; C'!BO$3)</f>
        <v>450303</v>
      </c>
      <c r="B10891" s="2">
        <v>1061502</v>
      </c>
      <c r="C10891" s="2" t="s">
        <v>67</v>
      </c>
      <c r="D10891" s="20">
        <v>0</v>
      </c>
      <c r="E10891" s="20">
        <v>0</v>
      </c>
      <c r="F10891" s="38">
        <f>('ANNEXURE B &amp; C'!BO$79)</f>
        <v>0</v>
      </c>
      <c r="G10891" s="9" t="str">
        <f t="shared" si="342"/>
        <v/>
      </c>
      <c r="H10891" s="52" t="str">
        <f t="shared" si="343"/>
        <v/>
      </c>
    </row>
    <row r="10892" spans="1:8">
      <c r="A10892" s="48" t="str">
        <f>('ANNEXURE B &amp; C'!BO$3)</f>
        <v>450303</v>
      </c>
      <c r="B10892" s="2">
        <v>1061507</v>
      </c>
      <c r="C10892" s="2" t="s">
        <v>68</v>
      </c>
      <c r="D10892" s="20">
        <v>0</v>
      </c>
      <c r="E10892" s="20">
        <v>0</v>
      </c>
      <c r="F10892" s="38">
        <f>('ANNEXURE B &amp; C'!BO$80)</f>
        <v>0</v>
      </c>
      <c r="G10892" s="9" t="str">
        <f t="shared" si="342"/>
        <v/>
      </c>
      <c r="H10892" s="52" t="str">
        <f t="shared" si="343"/>
        <v/>
      </c>
    </row>
    <row r="10893" spans="1:8">
      <c r="A10893" s="48" t="str">
        <f>('ANNEXURE B &amp; C'!BO$3)</f>
        <v>450303</v>
      </c>
      <c r="B10893" s="2">
        <v>1061508</v>
      </c>
      <c r="C10893" s="2" t="s">
        <v>69</v>
      </c>
      <c r="D10893" s="20">
        <v>0</v>
      </c>
      <c r="E10893" s="20">
        <v>0</v>
      </c>
      <c r="F10893" s="38">
        <f>('ANNEXURE B &amp; C'!BO$81)</f>
        <v>0</v>
      </c>
      <c r="G10893" s="9" t="str">
        <f t="shared" si="342"/>
        <v/>
      </c>
      <c r="H10893" s="52" t="str">
        <f t="shared" si="343"/>
        <v/>
      </c>
    </row>
    <row r="10894" spans="1:8">
      <c r="A10894" s="48" t="str">
        <f>('ANNEXURE B &amp; C'!BO$3)</f>
        <v>450303</v>
      </c>
      <c r="B10894" s="2">
        <v>1061701</v>
      </c>
      <c r="C10894" s="2" t="s">
        <v>70</v>
      </c>
      <c r="D10894" s="20">
        <v>0</v>
      </c>
      <c r="E10894" s="20">
        <v>0</v>
      </c>
      <c r="F10894" s="38">
        <f>('ANNEXURE B &amp; C'!BO$82)</f>
        <v>0</v>
      </c>
      <c r="G10894" s="9" t="str">
        <f t="shared" si="342"/>
        <v/>
      </c>
      <c r="H10894" s="52" t="str">
        <f t="shared" si="343"/>
        <v/>
      </c>
    </row>
    <row r="10895" spans="1:8">
      <c r="A10895" s="48" t="str">
        <f>('ANNEXURE B &amp; C'!BO$3)</f>
        <v>450303</v>
      </c>
      <c r="B10895" s="2">
        <v>1061705</v>
      </c>
      <c r="C10895" s="2" t="s">
        <v>71</v>
      </c>
      <c r="D10895" s="20">
        <v>0</v>
      </c>
      <c r="E10895" s="20">
        <v>0</v>
      </c>
      <c r="F10895" s="38">
        <f>('ANNEXURE B &amp; C'!BO$83)</f>
        <v>0</v>
      </c>
      <c r="G10895" s="9" t="str">
        <f t="shared" si="342"/>
        <v/>
      </c>
      <c r="H10895" s="52" t="str">
        <f t="shared" si="343"/>
        <v/>
      </c>
    </row>
    <row r="10896" spans="1:8">
      <c r="A10896" s="48" t="str">
        <f>('ANNEXURE B &amp; C'!BO$3)</f>
        <v>450303</v>
      </c>
      <c r="B10896" s="2">
        <v>1061799</v>
      </c>
      <c r="C10896" s="2" t="s">
        <v>72</v>
      </c>
      <c r="D10896" s="20">
        <v>0</v>
      </c>
      <c r="E10896" s="20">
        <v>0</v>
      </c>
      <c r="F10896" s="38">
        <f>('ANNEXURE B &amp; C'!BO$84)</f>
        <v>0</v>
      </c>
      <c r="G10896" s="9" t="str">
        <f t="shared" si="342"/>
        <v/>
      </c>
      <c r="H10896" s="52" t="str">
        <f t="shared" si="343"/>
        <v/>
      </c>
    </row>
    <row r="10897" spans="1:8">
      <c r="A10897" s="48" t="str">
        <f>('ANNEXURE B &amp; C'!BO$3)</f>
        <v>450303</v>
      </c>
      <c r="B10897" s="2">
        <v>1061800</v>
      </c>
      <c r="C10897" s="2" t="s">
        <v>73</v>
      </c>
      <c r="D10897" s="20">
        <v>0</v>
      </c>
      <c r="E10897" s="20">
        <v>0</v>
      </c>
      <c r="F10897" s="38">
        <f>('ANNEXURE B &amp; C'!BO$85)</f>
        <v>0</v>
      </c>
      <c r="G10897" s="9" t="str">
        <f t="shared" si="342"/>
        <v/>
      </c>
      <c r="H10897" s="52" t="str">
        <f t="shared" si="343"/>
        <v/>
      </c>
    </row>
    <row r="10898" spans="1:8">
      <c r="A10898" s="48" t="str">
        <f>('ANNEXURE B &amp; C'!BO$3)</f>
        <v>450303</v>
      </c>
      <c r="B10898" s="2">
        <v>1061801</v>
      </c>
      <c r="C10898" s="2" t="s">
        <v>74</v>
      </c>
      <c r="D10898" s="20">
        <v>500</v>
      </c>
      <c r="E10898" s="20">
        <v>0</v>
      </c>
      <c r="F10898" s="38">
        <f>('ANNEXURE B &amp; C'!BO$86)</f>
        <v>0</v>
      </c>
      <c r="G10898" s="9" t="str">
        <f t="shared" si="342"/>
        <v/>
      </c>
      <c r="H10898" s="52" t="str">
        <f t="shared" si="343"/>
        <v/>
      </c>
    </row>
    <row r="10899" spans="1:8">
      <c r="A10899" s="48" t="str">
        <f>('ANNEXURE B &amp; C'!BO$3)</f>
        <v>450303</v>
      </c>
      <c r="B10899" s="2">
        <v>1061802</v>
      </c>
      <c r="C10899" s="2" t="s">
        <v>75</v>
      </c>
      <c r="D10899" s="20">
        <v>0</v>
      </c>
      <c r="E10899" s="20">
        <v>0</v>
      </c>
      <c r="F10899" s="38">
        <f>('ANNEXURE B &amp; C'!BO$87)</f>
        <v>0</v>
      </c>
      <c r="G10899" s="9" t="str">
        <f t="shared" si="342"/>
        <v/>
      </c>
      <c r="H10899" s="52" t="str">
        <f t="shared" si="343"/>
        <v/>
      </c>
    </row>
    <row r="10900" spans="1:8">
      <c r="A10900" s="48" t="str">
        <f>('ANNEXURE B &amp; C'!BO$3)</f>
        <v>450303</v>
      </c>
      <c r="B10900" s="2">
        <v>1061805</v>
      </c>
      <c r="C10900" s="2" t="s">
        <v>76</v>
      </c>
      <c r="D10900" s="20">
        <v>0</v>
      </c>
      <c r="E10900" s="20">
        <v>0</v>
      </c>
      <c r="F10900" s="38">
        <f>('ANNEXURE B &amp; C'!BO$88)</f>
        <v>0</v>
      </c>
      <c r="G10900" s="9" t="str">
        <f t="shared" si="342"/>
        <v/>
      </c>
      <c r="H10900" s="52" t="str">
        <f t="shared" si="343"/>
        <v/>
      </c>
    </row>
    <row r="10901" spans="1:8">
      <c r="A10901" s="48" t="str">
        <f>('ANNEXURE B &amp; C'!BO$3)</f>
        <v>450303</v>
      </c>
      <c r="B10901" s="2">
        <v>1061806</v>
      </c>
      <c r="C10901" s="2" t="s">
        <v>77</v>
      </c>
      <c r="D10901" s="20">
        <v>3600</v>
      </c>
      <c r="E10901" s="20">
        <v>0</v>
      </c>
      <c r="F10901" s="38">
        <f>('ANNEXURE B &amp; C'!BO$89)</f>
        <v>1800</v>
      </c>
      <c r="G10901" s="9" t="str">
        <f t="shared" si="342"/>
        <v/>
      </c>
      <c r="H10901" s="52">
        <f t="shared" si="343"/>
        <v>-0.5</v>
      </c>
    </row>
    <row r="10902" spans="1:8">
      <c r="A10902" s="48" t="str">
        <f>('ANNEXURE B &amp; C'!BO$3)</f>
        <v>450303</v>
      </c>
      <c r="B10902" s="2">
        <v>1061899</v>
      </c>
      <c r="C10902" s="2" t="s">
        <v>78</v>
      </c>
      <c r="D10902" s="20">
        <v>0</v>
      </c>
      <c r="E10902" s="20">
        <v>0</v>
      </c>
      <c r="F10902" s="38">
        <f>('ANNEXURE B &amp; C'!BO$90)</f>
        <v>0</v>
      </c>
      <c r="G10902" s="9" t="str">
        <f t="shared" si="342"/>
        <v/>
      </c>
      <c r="H10902" s="52" t="str">
        <f t="shared" si="343"/>
        <v/>
      </c>
    </row>
    <row r="10903" spans="1:8">
      <c r="A10903" s="48" t="str">
        <f>('ANNEXURE B &amp; C'!BO$3)</f>
        <v>450303</v>
      </c>
      <c r="B10903" s="2">
        <v>1061900</v>
      </c>
      <c r="C10903" s="2" t="s">
        <v>79</v>
      </c>
      <c r="D10903" s="20">
        <v>11880</v>
      </c>
      <c r="E10903" s="20">
        <v>3479.47</v>
      </c>
      <c r="F10903" s="38">
        <f>('ANNEXURE B &amp; C'!BO$91)</f>
        <v>5952</v>
      </c>
      <c r="G10903" s="9" t="str">
        <f t="shared" si="342"/>
        <v/>
      </c>
      <c r="H10903" s="52">
        <f t="shared" si="343"/>
        <v>-0.49898989898989898</v>
      </c>
    </row>
    <row r="10904" spans="1:8">
      <c r="A10904" s="48" t="str">
        <f>('ANNEXURE B &amp; C'!BO$3)</f>
        <v>450303</v>
      </c>
      <c r="B10904" s="2">
        <v>1061902</v>
      </c>
      <c r="C10904" s="2" t="s">
        <v>80</v>
      </c>
      <c r="D10904" s="20">
        <v>0</v>
      </c>
      <c r="E10904" s="20">
        <v>0</v>
      </c>
      <c r="F10904" s="38">
        <f>('ANNEXURE B &amp; C'!BO$92)</f>
        <v>0</v>
      </c>
      <c r="G10904" s="9" t="str">
        <f t="shared" si="342"/>
        <v/>
      </c>
      <c r="H10904" s="52" t="str">
        <f t="shared" si="343"/>
        <v/>
      </c>
    </row>
    <row r="10905" spans="1:8">
      <c r="A10905" s="48" t="str">
        <f>('ANNEXURE B &amp; C'!BO$3)</f>
        <v>450303</v>
      </c>
      <c r="B10905" s="2">
        <v>1061903</v>
      </c>
      <c r="C10905" s="2" t="s">
        <v>81</v>
      </c>
      <c r="D10905" s="20">
        <v>0</v>
      </c>
      <c r="E10905" s="20">
        <v>0</v>
      </c>
      <c r="F10905" s="38">
        <f>('ANNEXURE B &amp; C'!BO$93)</f>
        <v>0</v>
      </c>
      <c r="G10905" s="9" t="str">
        <f t="shared" si="342"/>
        <v/>
      </c>
      <c r="H10905" s="52" t="str">
        <f t="shared" si="343"/>
        <v/>
      </c>
    </row>
    <row r="10906" spans="1:8">
      <c r="A10906" s="48" t="str">
        <f>('ANNEXURE B &amp; C'!BO$3)</f>
        <v>450303</v>
      </c>
      <c r="B10906" s="2">
        <v>1061904</v>
      </c>
      <c r="C10906" s="2" t="s">
        <v>82</v>
      </c>
      <c r="D10906" s="20">
        <v>0</v>
      </c>
      <c r="E10906" s="20">
        <v>0</v>
      </c>
      <c r="F10906" s="38">
        <f>('ANNEXURE B &amp; C'!BO$94)</f>
        <v>0</v>
      </c>
      <c r="G10906" s="9" t="str">
        <f t="shared" si="342"/>
        <v/>
      </c>
      <c r="H10906" s="52" t="str">
        <f t="shared" si="343"/>
        <v/>
      </c>
    </row>
    <row r="10907" spans="1:8">
      <c r="A10907" s="48" t="str">
        <f>('ANNEXURE B &amp; C'!BO$3)</f>
        <v>450303</v>
      </c>
      <c r="B10907" s="2">
        <v>1062001</v>
      </c>
      <c r="C10907" s="2" t="s">
        <v>83</v>
      </c>
      <c r="D10907" s="20">
        <v>0</v>
      </c>
      <c r="E10907" s="20">
        <v>0</v>
      </c>
      <c r="F10907" s="38">
        <f>('ANNEXURE B &amp; C'!BO$95)</f>
        <v>0</v>
      </c>
      <c r="G10907" s="9" t="str">
        <f t="shared" si="342"/>
        <v/>
      </c>
      <c r="H10907" s="52" t="str">
        <f t="shared" si="343"/>
        <v/>
      </c>
    </row>
    <row r="10908" spans="1:8">
      <c r="A10908" s="48" t="str">
        <f>('ANNEXURE B &amp; C'!BO$3)</f>
        <v>450303</v>
      </c>
      <c r="B10908" s="2">
        <v>1062003</v>
      </c>
      <c r="C10908" s="2" t="s">
        <v>84</v>
      </c>
      <c r="D10908" s="20">
        <v>0</v>
      </c>
      <c r="E10908" s="20">
        <v>0</v>
      </c>
      <c r="F10908" s="38">
        <f>('ANNEXURE B &amp; C'!BO$96)</f>
        <v>0</v>
      </c>
      <c r="G10908" s="9" t="str">
        <f t="shared" si="342"/>
        <v/>
      </c>
      <c r="H10908" s="52" t="str">
        <f t="shared" si="343"/>
        <v/>
      </c>
    </row>
    <row r="10909" spans="1:8">
      <c r="A10909" s="48" t="str">
        <f>('ANNEXURE B &amp; C'!BO$3)</f>
        <v>450303</v>
      </c>
      <c r="B10909" s="2">
        <v>1062009</v>
      </c>
      <c r="C10909" s="2" t="s">
        <v>85</v>
      </c>
      <c r="D10909" s="20">
        <v>0</v>
      </c>
      <c r="E10909" s="20">
        <v>0</v>
      </c>
      <c r="F10909" s="38">
        <f>('ANNEXURE B &amp; C'!BO$97)</f>
        <v>0</v>
      </c>
      <c r="G10909" s="9" t="str">
        <f t="shared" si="342"/>
        <v/>
      </c>
      <c r="H10909" s="52" t="str">
        <f t="shared" si="343"/>
        <v/>
      </c>
    </row>
    <row r="10910" spans="1:8">
      <c r="A10910" s="48" t="str">
        <f>('ANNEXURE B &amp; C'!BO$3)</f>
        <v>450303</v>
      </c>
      <c r="B10910" s="2">
        <v>1062010</v>
      </c>
      <c r="C10910" s="2" t="s">
        <v>86</v>
      </c>
      <c r="D10910" s="20">
        <v>0</v>
      </c>
      <c r="E10910" s="20">
        <v>0</v>
      </c>
      <c r="F10910" s="38">
        <f>('ANNEXURE B &amp; C'!BO$98)</f>
        <v>0</v>
      </c>
      <c r="G10910" s="9" t="str">
        <f t="shared" si="342"/>
        <v/>
      </c>
      <c r="H10910" s="52" t="str">
        <f t="shared" si="343"/>
        <v/>
      </c>
    </row>
    <row r="10911" spans="1:8">
      <c r="A10911" s="48" t="str">
        <f>('ANNEXURE B &amp; C'!BO$3)</f>
        <v>450303</v>
      </c>
      <c r="B10911" s="2">
        <v>1062201</v>
      </c>
      <c r="C10911" s="2" t="s">
        <v>87</v>
      </c>
      <c r="D10911" s="20">
        <v>0</v>
      </c>
      <c r="E10911" s="20">
        <v>0</v>
      </c>
      <c r="F10911" s="38">
        <f>('ANNEXURE B &amp; C'!BO$99)</f>
        <v>0</v>
      </c>
      <c r="G10911" s="9" t="str">
        <f t="shared" si="342"/>
        <v/>
      </c>
      <c r="H10911" s="52" t="str">
        <f t="shared" si="343"/>
        <v/>
      </c>
    </row>
    <row r="10912" spans="1:8">
      <c r="A10912" s="48" t="str">
        <f>('ANNEXURE B &amp; C'!BO$3)</f>
        <v>450303</v>
      </c>
      <c r="B10912" s="3">
        <v>1066990</v>
      </c>
      <c r="C10912" s="3" t="s">
        <v>88</v>
      </c>
      <c r="D10912" s="39">
        <v>12241367</v>
      </c>
      <c r="E10912" s="39">
        <v>3622088.2300000004</v>
      </c>
      <c r="F10912" s="39">
        <f>SUM(F10859:F10911)</f>
        <v>12233139</v>
      </c>
      <c r="G10912" s="9" t="str">
        <f t="shared" si="342"/>
        <v/>
      </c>
      <c r="H10912" s="52">
        <f t="shared" si="343"/>
        <v>-6.7214715480713879E-4</v>
      </c>
    </row>
    <row r="10913" spans="1:8">
      <c r="B10913" s="1"/>
      <c r="C10913" s="1"/>
      <c r="D10913" s="31"/>
      <c r="E10913" s="31"/>
      <c r="F10913" s="31"/>
      <c r="G10913" s="9" t="str">
        <f t="shared" si="342"/>
        <v/>
      </c>
      <c r="H10913" s="52" t="str">
        <f t="shared" si="343"/>
        <v/>
      </c>
    </row>
    <row r="10914" spans="1:8">
      <c r="A10914" s="48" t="str">
        <f>('ANNEXURE B &amp; C'!BO$3)</f>
        <v>450303</v>
      </c>
      <c r="B10914" s="1">
        <v>1080000</v>
      </c>
      <c r="C10914" s="1" t="s">
        <v>89</v>
      </c>
      <c r="D10914" s="31"/>
      <c r="E10914" s="31"/>
      <c r="F10914" s="31"/>
      <c r="G10914" s="9" t="str">
        <f t="shared" si="342"/>
        <v/>
      </c>
      <c r="H10914" s="52" t="str">
        <f t="shared" si="343"/>
        <v/>
      </c>
    </row>
    <row r="10915" spans="1:8">
      <c r="A10915" s="48" t="str">
        <f>('ANNEXURE B &amp; C'!BO$3)</f>
        <v>450303</v>
      </c>
      <c r="B10915" s="2">
        <v>1088020</v>
      </c>
      <c r="C10915" s="2" t="s">
        <v>90</v>
      </c>
      <c r="D10915" s="20">
        <v>0</v>
      </c>
      <c r="E10915" s="20">
        <v>0</v>
      </c>
      <c r="F10915" s="38">
        <f>('ANNEXURE B &amp; C'!BO$103)</f>
        <v>0</v>
      </c>
      <c r="G10915" s="9" t="str">
        <f t="shared" si="342"/>
        <v/>
      </c>
      <c r="H10915" s="52" t="str">
        <f t="shared" si="343"/>
        <v/>
      </c>
    </row>
    <row r="10916" spans="1:8">
      <c r="A10916" s="48" t="str">
        <f>('ANNEXURE B &amp; C'!BO$3)</f>
        <v>450303</v>
      </c>
      <c r="B10916" s="2">
        <v>1088080</v>
      </c>
      <c r="C10916" s="2" t="s">
        <v>91</v>
      </c>
      <c r="D10916" s="20">
        <v>0</v>
      </c>
      <c r="E10916" s="20">
        <v>0</v>
      </c>
      <c r="F10916" s="38">
        <f>('ANNEXURE B &amp; C'!BO$104)</f>
        <v>0</v>
      </c>
      <c r="G10916" s="9" t="str">
        <f t="shared" si="342"/>
        <v/>
      </c>
      <c r="H10916" s="52" t="str">
        <f t="shared" si="343"/>
        <v/>
      </c>
    </row>
    <row r="10917" spans="1:8">
      <c r="A10917" s="48" t="str">
        <f>('ANNEXURE B &amp; C'!BO$3)</f>
        <v>450303</v>
      </c>
      <c r="B10917" s="2">
        <v>1088081</v>
      </c>
      <c r="C10917" s="2" t="s">
        <v>92</v>
      </c>
      <c r="D10917" s="20">
        <v>0</v>
      </c>
      <c r="E10917" s="20">
        <v>0</v>
      </c>
      <c r="F10917" s="38">
        <f>('ANNEXURE B &amp; C'!BO$105)</f>
        <v>0</v>
      </c>
      <c r="G10917" s="9" t="str">
        <f t="shared" si="342"/>
        <v/>
      </c>
      <c r="H10917" s="52" t="str">
        <f t="shared" si="343"/>
        <v/>
      </c>
    </row>
    <row r="10918" spans="1:8">
      <c r="A10918" s="48" t="str">
        <f>('ANNEXURE B &amp; C'!BO$3)</f>
        <v>450303</v>
      </c>
      <c r="B10918" s="2">
        <v>1088082</v>
      </c>
      <c r="C10918" s="2" t="s">
        <v>93</v>
      </c>
      <c r="D10918" s="20">
        <v>0</v>
      </c>
      <c r="E10918" s="20">
        <v>0</v>
      </c>
      <c r="F10918" s="38">
        <f>('ANNEXURE B &amp; C'!BO$106)</f>
        <v>0</v>
      </c>
      <c r="G10918" s="9" t="str">
        <f t="shared" si="342"/>
        <v/>
      </c>
      <c r="H10918" s="52" t="str">
        <f t="shared" si="343"/>
        <v/>
      </c>
    </row>
    <row r="10919" spans="1:8">
      <c r="A10919" s="48" t="str">
        <f>('ANNEXURE B &amp; C'!BO$3)</f>
        <v>450303</v>
      </c>
      <c r="B10919" s="2">
        <v>1088083</v>
      </c>
      <c r="C10919" s="2" t="s">
        <v>94</v>
      </c>
      <c r="D10919" s="20">
        <v>0</v>
      </c>
      <c r="E10919" s="20">
        <v>0</v>
      </c>
      <c r="F10919" s="38">
        <f>('ANNEXURE B &amp; C'!BO$107)</f>
        <v>0</v>
      </c>
      <c r="G10919" s="9" t="str">
        <f t="shared" si="342"/>
        <v/>
      </c>
      <c r="H10919" s="52" t="str">
        <f t="shared" si="343"/>
        <v/>
      </c>
    </row>
    <row r="10920" spans="1:8">
      <c r="A10920" s="48" t="str">
        <f>('ANNEXURE B &amp; C'!BO$3)</f>
        <v>450303</v>
      </c>
      <c r="B10920" s="2">
        <v>1088084</v>
      </c>
      <c r="C10920" s="2" t="s">
        <v>95</v>
      </c>
      <c r="D10920" s="20">
        <v>0</v>
      </c>
      <c r="E10920" s="20">
        <v>0</v>
      </c>
      <c r="F10920" s="38">
        <f>('ANNEXURE B &amp; C'!BO$108)</f>
        <v>0</v>
      </c>
      <c r="G10920" s="9" t="str">
        <f t="shared" si="342"/>
        <v/>
      </c>
      <c r="H10920" s="52" t="str">
        <f t="shared" si="343"/>
        <v/>
      </c>
    </row>
    <row r="10921" spans="1:8">
      <c r="A10921" s="48" t="str">
        <f>('ANNEXURE B &amp; C'!BO$3)</f>
        <v>450303</v>
      </c>
      <c r="B10921" s="2">
        <v>1088085</v>
      </c>
      <c r="C10921" s="2" t="s">
        <v>96</v>
      </c>
      <c r="D10921" s="20">
        <v>0</v>
      </c>
      <c r="E10921" s="20">
        <v>0</v>
      </c>
      <c r="F10921" s="38">
        <f>('ANNEXURE B &amp; C'!BO$109)</f>
        <v>0</v>
      </c>
      <c r="G10921" s="9" t="str">
        <f t="shared" si="342"/>
        <v/>
      </c>
      <c r="H10921" s="52" t="str">
        <f t="shared" si="343"/>
        <v/>
      </c>
    </row>
    <row r="10922" spans="1:8">
      <c r="A10922" s="48" t="str">
        <f>('ANNEXURE B &amp; C'!BO$3)</f>
        <v>450303</v>
      </c>
      <c r="B10922" s="2">
        <v>1088110</v>
      </c>
      <c r="C10922" s="2" t="s">
        <v>61</v>
      </c>
      <c r="D10922" s="20">
        <v>0</v>
      </c>
      <c r="E10922" s="20">
        <v>0</v>
      </c>
      <c r="F10922" s="38">
        <f>('ANNEXURE B &amp; C'!BO$110)</f>
        <v>0</v>
      </c>
      <c r="G10922" s="9" t="str">
        <f t="shared" si="342"/>
        <v/>
      </c>
      <c r="H10922" s="52" t="str">
        <f t="shared" si="343"/>
        <v/>
      </c>
    </row>
    <row r="10923" spans="1:8">
      <c r="A10923" s="48" t="str">
        <f>('ANNEXURE B &amp; C'!BO$3)</f>
        <v>450303</v>
      </c>
      <c r="B10923" s="2">
        <v>1088180</v>
      </c>
      <c r="C10923" s="2" t="s">
        <v>97</v>
      </c>
      <c r="D10923" s="20">
        <v>0</v>
      </c>
      <c r="E10923" s="20">
        <v>0</v>
      </c>
      <c r="F10923" s="38">
        <f>('ANNEXURE B &amp; C'!BO$111)</f>
        <v>0</v>
      </c>
      <c r="G10923" s="9" t="str">
        <f t="shared" si="342"/>
        <v/>
      </c>
      <c r="H10923" s="52" t="str">
        <f t="shared" si="343"/>
        <v/>
      </c>
    </row>
    <row r="10924" spans="1:8">
      <c r="A10924" s="48" t="str">
        <f>('ANNEXURE B &amp; C'!BO$3)</f>
        <v>450303</v>
      </c>
      <c r="B10924" s="3">
        <v>1088990</v>
      </c>
      <c r="C10924" s="3" t="s">
        <v>98</v>
      </c>
      <c r="D10924" s="39">
        <v>0</v>
      </c>
      <c r="E10924" s="39">
        <v>0</v>
      </c>
      <c r="F10924" s="39">
        <f>SUM(F10914:F10923)</f>
        <v>0</v>
      </c>
      <c r="G10924" s="9" t="str">
        <f t="shared" si="342"/>
        <v/>
      </c>
      <c r="H10924" s="52" t="str">
        <f t="shared" si="343"/>
        <v/>
      </c>
    </row>
    <row r="10925" spans="1:8">
      <c r="B10925" s="1"/>
      <c r="C10925" s="1"/>
      <c r="D10925" s="31"/>
      <c r="E10925" s="31"/>
      <c r="F10925" s="31"/>
      <c r="G10925" s="9" t="str">
        <f t="shared" si="342"/>
        <v/>
      </c>
      <c r="H10925" s="52" t="str">
        <f t="shared" si="343"/>
        <v/>
      </c>
    </row>
    <row r="10926" spans="1:8" ht="15.75" thickBot="1">
      <c r="A10926" s="48" t="str">
        <f>('ANNEXURE B &amp; C'!BO$3)</f>
        <v>450303</v>
      </c>
      <c r="B10926" s="4">
        <v>1089995</v>
      </c>
      <c r="C10926" s="4" t="s">
        <v>99</v>
      </c>
      <c r="D10926" s="40">
        <v>12241367</v>
      </c>
      <c r="E10926" s="40">
        <v>3622088.2300000004</v>
      </c>
      <c r="F10926" s="40">
        <f>SUM(F10924+F10912)</f>
        <v>12233139</v>
      </c>
      <c r="G10926" s="9" t="str">
        <f t="shared" si="342"/>
        <v/>
      </c>
      <c r="H10926" s="52">
        <f t="shared" si="343"/>
        <v>-6.7214715480713879E-4</v>
      </c>
    </row>
    <row r="10927" spans="1:8" ht="15.75" thickTop="1">
      <c r="B10927" s="1"/>
      <c r="C10927" s="1"/>
      <c r="D10927" s="31"/>
      <c r="E10927" s="31"/>
      <c r="F10927" s="31"/>
      <c r="G10927" s="9" t="str">
        <f t="shared" si="342"/>
        <v/>
      </c>
      <c r="H10927" s="52" t="str">
        <f t="shared" si="343"/>
        <v/>
      </c>
    </row>
    <row r="10928" spans="1:8">
      <c r="A10928" s="48" t="str">
        <f>('ANNEXURE B &amp; C'!BO$3)</f>
        <v>450303</v>
      </c>
      <c r="B10928" s="1">
        <v>1100000</v>
      </c>
      <c r="C10928" s="1" t="s">
        <v>100</v>
      </c>
      <c r="D10928" s="31"/>
      <c r="E10928" s="31"/>
      <c r="F10928" s="31"/>
      <c r="G10928" s="9" t="str">
        <f t="shared" si="342"/>
        <v/>
      </c>
      <c r="H10928" s="52" t="str">
        <f t="shared" si="343"/>
        <v/>
      </c>
    </row>
    <row r="10929" spans="1:8">
      <c r="A10929" s="48" t="str">
        <f>('ANNEXURE B &amp; C'!BO$3)</f>
        <v>450303</v>
      </c>
      <c r="B10929" s="2">
        <v>1101200</v>
      </c>
      <c r="C10929" s="2" t="s">
        <v>101</v>
      </c>
      <c r="D10929" s="20">
        <v>0</v>
      </c>
      <c r="E10929" s="20">
        <v>0</v>
      </c>
      <c r="F10929" s="38">
        <f>('ANNEXURE B &amp; C'!BO$117)</f>
        <v>0</v>
      </c>
      <c r="G10929" s="9" t="str">
        <f t="shared" si="342"/>
        <v/>
      </c>
      <c r="H10929" s="52" t="str">
        <f t="shared" si="343"/>
        <v/>
      </c>
    </row>
    <row r="10930" spans="1:8">
      <c r="A10930" s="48" t="str">
        <f>('ANNEXURE B &amp; C'!BO$3)</f>
        <v>450303</v>
      </c>
      <c r="B10930" s="2">
        <v>1101201</v>
      </c>
      <c r="C10930" s="2" t="s">
        <v>102</v>
      </c>
      <c r="D10930" s="20">
        <v>0</v>
      </c>
      <c r="E10930" s="20">
        <v>0</v>
      </c>
      <c r="F10930" s="38">
        <f>('ANNEXURE B &amp; C'!BO$118)</f>
        <v>0</v>
      </c>
      <c r="G10930" s="9" t="str">
        <f t="shared" si="342"/>
        <v/>
      </c>
      <c r="H10930" s="52" t="str">
        <f t="shared" si="343"/>
        <v/>
      </c>
    </row>
    <row r="10931" spans="1:8">
      <c r="A10931" s="48" t="str">
        <f>('ANNEXURE B &amp; C'!BO$3)</f>
        <v>450303</v>
      </c>
      <c r="B10931" s="2">
        <v>1101203</v>
      </c>
      <c r="C10931" s="2" t="s">
        <v>103</v>
      </c>
      <c r="D10931" s="20">
        <v>0</v>
      </c>
      <c r="E10931" s="20">
        <v>0</v>
      </c>
      <c r="F10931" s="38">
        <f>('ANNEXURE B &amp; C'!BO$119)</f>
        <v>0</v>
      </c>
      <c r="G10931" s="9" t="str">
        <f t="shared" si="342"/>
        <v/>
      </c>
      <c r="H10931" s="52" t="str">
        <f t="shared" si="343"/>
        <v/>
      </c>
    </row>
    <row r="10932" spans="1:8">
      <c r="A10932" s="48" t="str">
        <f>('ANNEXURE B &amp; C'!BO$3)</f>
        <v>450303</v>
      </c>
      <c r="B10932" s="2">
        <v>1101204</v>
      </c>
      <c r="C10932" s="2" t="s">
        <v>104</v>
      </c>
      <c r="D10932" s="20">
        <v>0</v>
      </c>
      <c r="E10932" s="20">
        <v>0</v>
      </c>
      <c r="F10932" s="38">
        <f>('ANNEXURE B &amp; C'!BO$120)</f>
        <v>0</v>
      </c>
      <c r="G10932" s="9" t="str">
        <f t="shared" si="342"/>
        <v/>
      </c>
      <c r="H10932" s="52" t="str">
        <f t="shared" si="343"/>
        <v/>
      </c>
    </row>
    <row r="10933" spans="1:8" ht="15.75" thickBot="1">
      <c r="A10933" s="48" t="str">
        <f>('ANNEXURE B &amp; C'!BO$3)</f>
        <v>450303</v>
      </c>
      <c r="B10933" s="4">
        <v>1109995</v>
      </c>
      <c r="C10933" s="4" t="s">
        <v>105</v>
      </c>
      <c r="D10933" s="40">
        <v>0</v>
      </c>
      <c r="E10933" s="40">
        <v>0</v>
      </c>
      <c r="F10933" s="40">
        <f>SUM(F10929:F10932)</f>
        <v>0</v>
      </c>
      <c r="G10933" s="9" t="str">
        <f t="shared" si="342"/>
        <v/>
      </c>
      <c r="H10933" s="52" t="str">
        <f t="shared" si="343"/>
        <v/>
      </c>
    </row>
    <row r="10934" spans="1:8" ht="15.75" thickTop="1">
      <c r="B10934" s="1"/>
      <c r="C10934" s="1"/>
      <c r="D10934" s="31"/>
      <c r="E10934" s="31"/>
      <c r="F10934" s="31"/>
      <c r="G10934" s="9" t="str">
        <f t="shared" si="342"/>
        <v/>
      </c>
      <c r="H10934" s="52" t="str">
        <f t="shared" si="343"/>
        <v/>
      </c>
    </row>
    <row r="10935" spans="1:8">
      <c r="A10935" s="48" t="str">
        <f>('ANNEXURE B &amp; C'!BO$3)</f>
        <v>450303</v>
      </c>
      <c r="B10935" s="1">
        <v>1120000</v>
      </c>
      <c r="C10935" s="1" t="s">
        <v>106</v>
      </c>
      <c r="D10935" s="31"/>
      <c r="E10935" s="31"/>
      <c r="F10935" s="31"/>
      <c r="G10935" s="9" t="str">
        <f t="shared" si="342"/>
        <v/>
      </c>
      <c r="H10935" s="52" t="str">
        <f t="shared" si="343"/>
        <v/>
      </c>
    </row>
    <row r="10936" spans="1:8">
      <c r="A10936" s="48" t="str">
        <f>('ANNEXURE B &amp; C'!BO$3)</f>
        <v>450303</v>
      </c>
      <c r="B10936" s="2">
        <v>1120300</v>
      </c>
      <c r="C10936" s="2" t="s">
        <v>106</v>
      </c>
      <c r="D10936" s="20">
        <v>0</v>
      </c>
      <c r="E10936" s="20">
        <v>0</v>
      </c>
      <c r="F10936" s="38">
        <f>('ANNEXURE B &amp; C'!BO$124)</f>
        <v>0</v>
      </c>
      <c r="G10936" s="9" t="str">
        <f t="shared" si="342"/>
        <v/>
      </c>
      <c r="H10936" s="52" t="str">
        <f t="shared" si="343"/>
        <v/>
      </c>
    </row>
    <row r="10937" spans="1:8" ht="15.75" thickBot="1">
      <c r="A10937" s="48" t="str">
        <f>('ANNEXURE B &amp; C'!BO$3)</f>
        <v>450303</v>
      </c>
      <c r="B10937" s="4">
        <v>1129990</v>
      </c>
      <c r="C10937" s="4" t="s">
        <v>107</v>
      </c>
      <c r="D10937" s="40">
        <v>0</v>
      </c>
      <c r="E10937" s="40">
        <v>0</v>
      </c>
      <c r="F10937" s="40">
        <f>SUM(F10935:F10936)</f>
        <v>0</v>
      </c>
      <c r="G10937" s="9" t="str">
        <f t="shared" si="342"/>
        <v/>
      </c>
      <c r="H10937" s="52" t="str">
        <f t="shared" si="343"/>
        <v/>
      </c>
    </row>
    <row r="10938" spans="1:8" ht="15.75" thickTop="1">
      <c r="B10938" s="1"/>
      <c r="C10938" s="1"/>
      <c r="D10938" s="31"/>
      <c r="E10938" s="31"/>
      <c r="F10938" s="31"/>
      <c r="G10938" s="9" t="str">
        <f t="shared" si="342"/>
        <v/>
      </c>
      <c r="H10938" s="52" t="str">
        <f t="shared" si="343"/>
        <v/>
      </c>
    </row>
    <row r="10939" spans="1:8">
      <c r="A10939" s="48" t="str">
        <f>('ANNEXURE B &amp; C'!BO$3)</f>
        <v>450303</v>
      </c>
      <c r="B10939" s="1">
        <v>1130000</v>
      </c>
      <c r="C10939" s="1" t="s">
        <v>108</v>
      </c>
      <c r="D10939" s="31"/>
      <c r="E10939" s="31"/>
      <c r="F10939" s="31"/>
      <c r="G10939" s="9" t="str">
        <f t="shared" si="342"/>
        <v/>
      </c>
      <c r="H10939" s="52" t="str">
        <f t="shared" si="343"/>
        <v/>
      </c>
    </row>
    <row r="10940" spans="1:8">
      <c r="A10940" s="48" t="str">
        <f>('ANNEXURE B &amp; C'!BO$3)</f>
        <v>450303</v>
      </c>
      <c r="B10940" s="2">
        <v>1130200</v>
      </c>
      <c r="C10940" s="2" t="s">
        <v>109</v>
      </c>
      <c r="D10940" s="20">
        <v>0</v>
      </c>
      <c r="E10940" s="20">
        <v>0</v>
      </c>
      <c r="F10940" s="38">
        <f>('ANNEXURE B &amp; C'!BO$128)</f>
        <v>0</v>
      </c>
      <c r="G10940" s="9" t="str">
        <f t="shared" si="342"/>
        <v/>
      </c>
      <c r="H10940" s="52" t="str">
        <f t="shared" si="343"/>
        <v/>
      </c>
    </row>
    <row r="10941" spans="1:8">
      <c r="A10941" s="48" t="str">
        <f>('ANNEXURE B &amp; C'!BO$3)</f>
        <v>450303</v>
      </c>
      <c r="B10941" s="2">
        <v>1130201</v>
      </c>
      <c r="C10941" s="2" t="s">
        <v>110</v>
      </c>
      <c r="D10941" s="20">
        <v>0</v>
      </c>
      <c r="E10941" s="20">
        <v>0</v>
      </c>
      <c r="F10941" s="38">
        <f>('ANNEXURE B &amp; C'!BO$129)</f>
        <v>0</v>
      </c>
      <c r="G10941" s="9" t="str">
        <f t="shared" si="342"/>
        <v/>
      </c>
      <c r="H10941" s="52" t="str">
        <f t="shared" si="343"/>
        <v/>
      </c>
    </row>
    <row r="10942" spans="1:8" ht="15.75" thickBot="1">
      <c r="A10942" s="48" t="str">
        <f>('ANNEXURE B &amp; C'!BO$3)</f>
        <v>450303</v>
      </c>
      <c r="B10942" s="4">
        <v>1139995</v>
      </c>
      <c r="C10942" s="4" t="s">
        <v>111</v>
      </c>
      <c r="D10942" s="40">
        <v>0</v>
      </c>
      <c r="E10942" s="40">
        <v>0</v>
      </c>
      <c r="F10942" s="40">
        <f>SUM(F10939:F10941)</f>
        <v>0</v>
      </c>
      <c r="G10942" s="9" t="str">
        <f t="shared" si="342"/>
        <v/>
      </c>
      <c r="H10942" s="52" t="str">
        <f t="shared" si="343"/>
        <v/>
      </c>
    </row>
    <row r="10943" spans="1:8" ht="15.75" thickTop="1">
      <c r="B10943" s="1"/>
      <c r="C10943" s="1"/>
      <c r="D10943" s="31"/>
      <c r="E10943" s="31"/>
      <c r="F10943" s="31"/>
      <c r="G10943" s="9" t="str">
        <f t="shared" ref="G10943:G11006" si="344">IF(E10943&lt;0.01,"",IF(E10943&gt;F10943,"BUDGET ERROR - INSUFICIENT",""))</f>
        <v/>
      </c>
      <c r="H10943" s="52" t="str">
        <f t="shared" ref="H10943:H11006" si="345">IF(F10943&lt;0.1,"",IF(D10943=0,"NO ORIGINAL BUDGET",(F10943-D10943)/D10943))</f>
        <v/>
      </c>
    </row>
    <row r="10944" spans="1:8" ht="15.75" thickBot="1">
      <c r="A10944" s="48" t="str">
        <f>('ANNEXURE B &amp; C'!BO$3)</f>
        <v>450303</v>
      </c>
      <c r="B10944" s="5">
        <v>1199998</v>
      </c>
      <c r="C10944" s="5" t="s">
        <v>112</v>
      </c>
      <c r="D10944" s="41">
        <v>12844085</v>
      </c>
      <c r="E10944" s="41">
        <v>3911864.49</v>
      </c>
      <c r="F10944" s="41">
        <f>SUM(F10942+F10937+F10933+F10926+F10854)</f>
        <v>12838008</v>
      </c>
      <c r="G10944" s="9" t="str">
        <f t="shared" si="344"/>
        <v/>
      </c>
      <c r="H10944" s="52">
        <f t="shared" si="345"/>
        <v>-4.7313607781325023E-4</v>
      </c>
    </row>
    <row r="10945" spans="1:8">
      <c r="B10945" s="1"/>
      <c r="C10945" s="1"/>
      <c r="D10945" s="31"/>
      <c r="E10945" s="31"/>
      <c r="F10945" s="31"/>
      <c r="G10945" s="9" t="str">
        <f t="shared" si="344"/>
        <v/>
      </c>
      <c r="H10945" s="52" t="str">
        <f t="shared" si="345"/>
        <v/>
      </c>
    </row>
    <row r="10946" spans="1:8">
      <c r="A10946" s="48" t="str">
        <f>('ANNEXURE B &amp; C'!BO$3)</f>
        <v>450303</v>
      </c>
      <c r="B10946" s="1">
        <v>2200000</v>
      </c>
      <c r="C10946" s="1" t="s">
        <v>113</v>
      </c>
      <c r="D10946" s="31"/>
      <c r="E10946" s="31"/>
      <c r="F10946" s="31"/>
      <c r="G10946" s="9" t="str">
        <f t="shared" si="344"/>
        <v/>
      </c>
      <c r="H10946" s="52" t="str">
        <f t="shared" si="345"/>
        <v/>
      </c>
    </row>
    <row r="10947" spans="1:8">
      <c r="B10947" s="1"/>
      <c r="C10947" s="1"/>
      <c r="D10947" s="31"/>
      <c r="E10947" s="31"/>
      <c r="F10947" s="31"/>
      <c r="G10947" s="9" t="str">
        <f t="shared" si="344"/>
        <v/>
      </c>
      <c r="H10947" s="52" t="str">
        <f t="shared" si="345"/>
        <v/>
      </c>
    </row>
    <row r="10948" spans="1:8">
      <c r="A10948" s="48" t="str">
        <f>('ANNEXURE B &amp; C'!BO$3)</f>
        <v>450303</v>
      </c>
      <c r="B10948" s="1">
        <v>2230000</v>
      </c>
      <c r="C10948" s="1" t="s">
        <v>114</v>
      </c>
      <c r="D10948" s="31"/>
      <c r="E10948" s="31"/>
      <c r="F10948" s="31"/>
      <c r="G10948" s="9" t="str">
        <f t="shared" si="344"/>
        <v/>
      </c>
      <c r="H10948" s="52" t="str">
        <f t="shared" si="345"/>
        <v/>
      </c>
    </row>
    <row r="10949" spans="1:8">
      <c r="A10949" s="48" t="str">
        <f>('ANNEXURE B &amp; C'!BO$3)</f>
        <v>450303</v>
      </c>
      <c r="B10949" s="2">
        <v>2231202</v>
      </c>
      <c r="C10949" s="2" t="s">
        <v>115</v>
      </c>
      <c r="D10949" s="20">
        <v>0</v>
      </c>
      <c r="E10949" s="20">
        <v>0</v>
      </c>
      <c r="F10949" s="38">
        <f>('ANNEXURE B &amp; C'!BO$137)</f>
        <v>0</v>
      </c>
      <c r="G10949" s="9" t="str">
        <f t="shared" si="344"/>
        <v/>
      </c>
      <c r="H10949" s="52" t="str">
        <f t="shared" si="345"/>
        <v/>
      </c>
    </row>
    <row r="10950" spans="1:8">
      <c r="A10950" s="48" t="str">
        <f>('ANNEXURE B &amp; C'!BO$3)</f>
        <v>450303</v>
      </c>
      <c r="B10950" s="2">
        <v>2231900</v>
      </c>
      <c r="C10950" s="2" t="s">
        <v>116</v>
      </c>
      <c r="D10950" s="20">
        <v>0</v>
      </c>
      <c r="E10950" s="20">
        <v>0</v>
      </c>
      <c r="F10950" s="38">
        <f>('ANNEXURE B &amp; C'!BO$138)</f>
        <v>0</v>
      </c>
      <c r="G10950" s="9" t="str">
        <f t="shared" si="344"/>
        <v/>
      </c>
      <c r="H10950" s="52" t="str">
        <f t="shared" si="345"/>
        <v/>
      </c>
    </row>
    <row r="10951" spans="1:8">
      <c r="A10951" s="48" t="str">
        <f>('ANNEXURE B &amp; C'!BO$3)</f>
        <v>450303</v>
      </c>
      <c r="B10951" s="3">
        <v>2239995</v>
      </c>
      <c r="C10951" s="3" t="s">
        <v>117</v>
      </c>
      <c r="D10951" s="39">
        <v>0</v>
      </c>
      <c r="E10951" s="39">
        <v>0</v>
      </c>
      <c r="F10951" s="39">
        <f>SUM(F10949:F10950)</f>
        <v>0</v>
      </c>
      <c r="G10951" s="9" t="str">
        <f t="shared" si="344"/>
        <v/>
      </c>
      <c r="H10951" s="52" t="str">
        <f t="shared" si="345"/>
        <v/>
      </c>
    </row>
    <row r="10952" spans="1:8">
      <c r="B10952" s="1"/>
      <c r="C10952" s="1"/>
      <c r="D10952" s="31"/>
      <c r="E10952" s="31"/>
      <c r="F10952" s="31"/>
      <c r="G10952" s="9" t="str">
        <f t="shared" si="344"/>
        <v/>
      </c>
      <c r="H10952" s="52" t="str">
        <f t="shared" si="345"/>
        <v/>
      </c>
    </row>
    <row r="10953" spans="1:8">
      <c r="A10953" s="48" t="str">
        <f>('ANNEXURE B &amp; C'!BO$3)</f>
        <v>450303</v>
      </c>
      <c r="B10953" s="1">
        <v>2240000</v>
      </c>
      <c r="C10953" s="1" t="s">
        <v>118</v>
      </c>
      <c r="D10953" s="31"/>
      <c r="E10953" s="31"/>
      <c r="F10953" s="31"/>
      <c r="G10953" s="9" t="str">
        <f t="shared" si="344"/>
        <v/>
      </c>
      <c r="H10953" s="52" t="str">
        <f t="shared" si="345"/>
        <v/>
      </c>
    </row>
    <row r="10954" spans="1:8">
      <c r="A10954" s="48" t="str">
        <f>('ANNEXURE B &amp; C'!BO$3)</f>
        <v>450303</v>
      </c>
      <c r="B10954" s="2">
        <v>2240001</v>
      </c>
      <c r="C10954" s="2" t="s">
        <v>119</v>
      </c>
      <c r="D10954" s="20">
        <v>0</v>
      </c>
      <c r="E10954" s="20">
        <v>0</v>
      </c>
      <c r="F10954" s="38">
        <f>('ANNEXURE B &amp; C'!BO$142)</f>
        <v>0</v>
      </c>
      <c r="G10954" s="9" t="str">
        <f t="shared" si="344"/>
        <v/>
      </c>
      <c r="H10954" s="52" t="str">
        <f t="shared" si="345"/>
        <v/>
      </c>
    </row>
    <row r="10955" spans="1:8">
      <c r="A10955" s="48" t="str">
        <f>('ANNEXURE B &amp; C'!BO$3)</f>
        <v>450303</v>
      </c>
      <c r="B10955" s="2">
        <v>2240002</v>
      </c>
      <c r="C10955" s="2" t="s">
        <v>120</v>
      </c>
      <c r="D10955" s="20">
        <v>0</v>
      </c>
      <c r="E10955" s="20">
        <v>0</v>
      </c>
      <c r="F10955" s="38">
        <f>('ANNEXURE B &amp; C'!BO$143)</f>
        <v>0</v>
      </c>
      <c r="G10955" s="9" t="str">
        <f t="shared" si="344"/>
        <v/>
      </c>
      <c r="H10955" s="52" t="str">
        <f t="shared" si="345"/>
        <v/>
      </c>
    </row>
    <row r="10956" spans="1:8">
      <c r="A10956" s="48" t="str">
        <f>('ANNEXURE B &amp; C'!BO$3)</f>
        <v>450303</v>
      </c>
      <c r="B10956" s="2">
        <v>2240400</v>
      </c>
      <c r="C10956" s="2" t="s">
        <v>121</v>
      </c>
      <c r="D10956" s="20">
        <v>0</v>
      </c>
      <c r="E10956" s="20">
        <v>0</v>
      </c>
      <c r="F10956" s="38">
        <f>('ANNEXURE B &amp; C'!BO$144)</f>
        <v>0</v>
      </c>
      <c r="G10956" s="9" t="str">
        <f t="shared" si="344"/>
        <v/>
      </c>
      <c r="H10956" s="52" t="str">
        <f t="shared" si="345"/>
        <v/>
      </c>
    </row>
    <row r="10957" spans="1:8">
      <c r="A10957" s="48" t="str">
        <f>('ANNEXURE B &amp; C'!BO$3)</f>
        <v>450303</v>
      </c>
      <c r="B10957" s="2">
        <v>2240500</v>
      </c>
      <c r="C10957" s="2" t="s">
        <v>122</v>
      </c>
      <c r="D10957" s="20">
        <v>0</v>
      </c>
      <c r="E10957" s="20">
        <v>0</v>
      </c>
      <c r="F10957" s="38">
        <f>('ANNEXURE B &amp; C'!BO$145)</f>
        <v>0</v>
      </c>
      <c r="G10957" s="9" t="str">
        <f t="shared" si="344"/>
        <v/>
      </c>
      <c r="H10957" s="52" t="str">
        <f t="shared" si="345"/>
        <v/>
      </c>
    </row>
    <row r="10958" spans="1:8">
      <c r="A10958" s="48" t="str">
        <f>('ANNEXURE B &amp; C'!BO$3)</f>
        <v>450303</v>
      </c>
      <c r="B10958" s="3">
        <v>2249995</v>
      </c>
      <c r="C10958" s="3" t="s">
        <v>123</v>
      </c>
      <c r="D10958" s="39">
        <v>0</v>
      </c>
      <c r="E10958" s="39">
        <v>0</v>
      </c>
      <c r="F10958" s="39">
        <f>SUM(F10954:F10957)</f>
        <v>0</v>
      </c>
      <c r="G10958" s="9" t="str">
        <f t="shared" si="344"/>
        <v/>
      </c>
      <c r="H10958" s="52" t="str">
        <f t="shared" si="345"/>
        <v/>
      </c>
    </row>
    <row r="10959" spans="1:8">
      <c r="B10959" s="1"/>
      <c r="C10959" s="1"/>
      <c r="D10959" s="31"/>
      <c r="E10959" s="31"/>
      <c r="F10959" s="31"/>
      <c r="G10959" s="9" t="str">
        <f t="shared" si="344"/>
        <v/>
      </c>
      <c r="H10959" s="52" t="str">
        <f t="shared" si="345"/>
        <v/>
      </c>
    </row>
    <row r="10960" spans="1:8">
      <c r="A10960" s="48" t="str">
        <f>('ANNEXURE B &amp; C'!BO$3)</f>
        <v>450303</v>
      </c>
      <c r="B10960" s="1">
        <v>2260000</v>
      </c>
      <c r="C10960" s="1" t="s">
        <v>124</v>
      </c>
      <c r="D10960" s="31"/>
      <c r="E10960" s="31"/>
      <c r="F10960" s="31"/>
      <c r="G10960" s="9" t="str">
        <f t="shared" si="344"/>
        <v/>
      </c>
      <c r="H10960" s="52" t="str">
        <f t="shared" si="345"/>
        <v/>
      </c>
    </row>
    <row r="10961" spans="1:8">
      <c r="A10961" s="48" t="str">
        <f>('ANNEXURE B &amp; C'!BO$3)</f>
        <v>450303</v>
      </c>
      <c r="B10961" s="2">
        <v>2260806</v>
      </c>
      <c r="C10961" s="2" t="s">
        <v>125</v>
      </c>
      <c r="D10961" s="20">
        <v>0</v>
      </c>
      <c r="E10961" s="20">
        <v>0</v>
      </c>
      <c r="F10961" s="38">
        <f>('ANNEXURE B &amp; C'!BO$149)</f>
        <v>0</v>
      </c>
      <c r="G10961" s="9" t="str">
        <f t="shared" si="344"/>
        <v/>
      </c>
      <c r="H10961" s="52" t="str">
        <f t="shared" si="345"/>
        <v/>
      </c>
    </row>
    <row r="10962" spans="1:8">
      <c r="A10962" s="48" t="str">
        <f>('ANNEXURE B &amp; C'!BO$3)</f>
        <v>450303</v>
      </c>
      <c r="B10962" s="2">
        <v>2260808</v>
      </c>
      <c r="C10962" s="2" t="s">
        <v>126</v>
      </c>
      <c r="D10962" s="20">
        <v>0</v>
      </c>
      <c r="E10962" s="20">
        <v>0</v>
      </c>
      <c r="F10962" s="38">
        <f>('ANNEXURE B &amp; C'!BO$150)</f>
        <v>0</v>
      </c>
      <c r="G10962" s="9" t="str">
        <f t="shared" si="344"/>
        <v/>
      </c>
      <c r="H10962" s="52" t="str">
        <f t="shared" si="345"/>
        <v/>
      </c>
    </row>
    <row r="10963" spans="1:8">
      <c r="A10963" s="48" t="str">
        <f>('ANNEXURE B &amp; C'!BO$3)</f>
        <v>450303</v>
      </c>
      <c r="B10963" s="2">
        <v>2260810</v>
      </c>
      <c r="C10963" s="2" t="s">
        <v>127</v>
      </c>
      <c r="D10963" s="20">
        <v>0</v>
      </c>
      <c r="E10963" s="20">
        <v>0</v>
      </c>
      <c r="F10963" s="38">
        <f>('ANNEXURE B &amp; C'!BO$151)</f>
        <v>0</v>
      </c>
      <c r="G10963" s="9" t="str">
        <f t="shared" si="344"/>
        <v/>
      </c>
      <c r="H10963" s="52" t="str">
        <f t="shared" si="345"/>
        <v/>
      </c>
    </row>
    <row r="10964" spans="1:8">
      <c r="A10964" s="48" t="str">
        <f>('ANNEXURE B &amp; C'!BO$3)</f>
        <v>450303</v>
      </c>
      <c r="B10964" s="3">
        <v>2269995</v>
      </c>
      <c r="C10964" s="3" t="s">
        <v>128</v>
      </c>
      <c r="D10964" s="39">
        <v>0</v>
      </c>
      <c r="E10964" s="39">
        <v>0</v>
      </c>
      <c r="F10964" s="39">
        <f>SUM(F10961:F10963)</f>
        <v>0</v>
      </c>
      <c r="G10964" s="9" t="str">
        <f t="shared" si="344"/>
        <v/>
      </c>
      <c r="H10964" s="52" t="str">
        <f t="shared" si="345"/>
        <v/>
      </c>
    </row>
    <row r="10965" spans="1:8">
      <c r="B10965" s="1"/>
      <c r="C10965" s="1"/>
      <c r="D10965" s="31"/>
      <c r="E10965" s="31"/>
      <c r="F10965" s="31"/>
      <c r="G10965" s="9" t="str">
        <f t="shared" si="344"/>
        <v/>
      </c>
      <c r="H10965" s="52" t="str">
        <f t="shared" si="345"/>
        <v/>
      </c>
    </row>
    <row r="10966" spans="1:8">
      <c r="A10966" s="48" t="str">
        <f>('ANNEXURE B &amp; C'!BO$3)</f>
        <v>450303</v>
      </c>
      <c r="B10966" s="1">
        <v>2270000</v>
      </c>
      <c r="C10966" s="1" t="s">
        <v>129</v>
      </c>
      <c r="D10966" s="31"/>
      <c r="E10966" s="31"/>
      <c r="F10966" s="31"/>
      <c r="G10966" s="9" t="str">
        <f t="shared" si="344"/>
        <v/>
      </c>
      <c r="H10966" s="52" t="str">
        <f t="shared" si="345"/>
        <v/>
      </c>
    </row>
    <row r="10967" spans="1:8">
      <c r="A10967" s="48" t="str">
        <f>('ANNEXURE B &amp; C'!BO$3)</f>
        <v>450303</v>
      </c>
      <c r="B10967" s="2">
        <v>2271701</v>
      </c>
      <c r="C10967" s="2" t="s">
        <v>130</v>
      </c>
      <c r="D10967" s="20">
        <v>0</v>
      </c>
      <c r="E10967" s="20">
        <v>0</v>
      </c>
      <c r="F10967" s="38">
        <f>('ANNEXURE B &amp; C'!BO$155)</f>
        <v>0</v>
      </c>
      <c r="G10967" s="9" t="str">
        <f t="shared" si="344"/>
        <v/>
      </c>
      <c r="H10967" s="52" t="str">
        <f t="shared" si="345"/>
        <v/>
      </c>
    </row>
    <row r="10968" spans="1:8">
      <c r="A10968" s="48" t="str">
        <f>('ANNEXURE B &amp; C'!BO$3)</f>
        <v>450303</v>
      </c>
      <c r="B10968" s="2">
        <v>2271702</v>
      </c>
      <c r="C10968" s="2" t="s">
        <v>131</v>
      </c>
      <c r="D10968" s="20">
        <v>0</v>
      </c>
      <c r="E10968" s="20">
        <v>0</v>
      </c>
      <c r="F10968" s="38">
        <f>('ANNEXURE B &amp; C'!BO$156)</f>
        <v>0</v>
      </c>
      <c r="G10968" s="9" t="str">
        <f t="shared" si="344"/>
        <v/>
      </c>
      <c r="H10968" s="52" t="str">
        <f t="shared" si="345"/>
        <v/>
      </c>
    </row>
    <row r="10969" spans="1:8">
      <c r="A10969" s="48" t="str">
        <f>('ANNEXURE B &amp; C'!BO$3)</f>
        <v>450303</v>
      </c>
      <c r="B10969" s="2">
        <v>2271703</v>
      </c>
      <c r="C10969" s="2" t="s">
        <v>132</v>
      </c>
      <c r="D10969" s="20">
        <v>0</v>
      </c>
      <c r="E10969" s="20">
        <v>0</v>
      </c>
      <c r="F10969" s="38">
        <f>('ANNEXURE B &amp; C'!BO$157)</f>
        <v>0</v>
      </c>
      <c r="G10969" s="9" t="str">
        <f t="shared" si="344"/>
        <v/>
      </c>
      <c r="H10969" s="52" t="str">
        <f t="shared" si="345"/>
        <v/>
      </c>
    </row>
    <row r="10970" spans="1:8">
      <c r="A10970" s="48" t="str">
        <f>('ANNEXURE B &amp; C'!BO$3)</f>
        <v>450303</v>
      </c>
      <c r="B10970" s="2">
        <v>2271704</v>
      </c>
      <c r="C10970" s="2" t="s">
        <v>133</v>
      </c>
      <c r="D10970" s="20">
        <v>0</v>
      </c>
      <c r="E10970" s="20">
        <v>0</v>
      </c>
      <c r="F10970" s="38">
        <f>('ANNEXURE B &amp; C'!BO$158)</f>
        <v>0</v>
      </c>
      <c r="G10970" s="9" t="str">
        <f t="shared" si="344"/>
        <v/>
      </c>
      <c r="H10970" s="52" t="str">
        <f t="shared" si="345"/>
        <v/>
      </c>
    </row>
    <row r="10971" spans="1:8">
      <c r="A10971" s="48" t="str">
        <f>('ANNEXURE B &amp; C'!BO$3)</f>
        <v>450303</v>
      </c>
      <c r="B10971" s="3">
        <v>2279995</v>
      </c>
      <c r="C10971" s="3" t="s">
        <v>134</v>
      </c>
      <c r="D10971" s="35">
        <v>0</v>
      </c>
      <c r="E10971" s="35">
        <v>0</v>
      </c>
      <c r="F10971" s="35">
        <f>SUM(F10967:F10970)</f>
        <v>0</v>
      </c>
      <c r="G10971" s="9" t="str">
        <f t="shared" si="344"/>
        <v/>
      </c>
      <c r="H10971" s="52" t="str">
        <f t="shared" si="345"/>
        <v/>
      </c>
    </row>
    <row r="10972" spans="1:8">
      <c r="B10972" s="1"/>
      <c r="C10972" s="1"/>
      <c r="D10972" s="31"/>
      <c r="E10972" s="31"/>
      <c r="F10972" s="31"/>
      <c r="G10972" s="9" t="str">
        <f t="shared" si="344"/>
        <v/>
      </c>
      <c r="H10972" s="52" t="str">
        <f t="shared" si="345"/>
        <v/>
      </c>
    </row>
    <row r="10973" spans="1:8">
      <c r="A10973" s="48" t="str">
        <f>('ANNEXURE B &amp; C'!BO$3)</f>
        <v>450303</v>
      </c>
      <c r="B10973" s="1">
        <v>2280000</v>
      </c>
      <c r="C10973" s="1" t="s">
        <v>135</v>
      </c>
      <c r="D10973" s="31"/>
      <c r="E10973" s="31"/>
      <c r="F10973" s="31"/>
      <c r="G10973" s="9" t="str">
        <f t="shared" si="344"/>
        <v/>
      </c>
      <c r="H10973" s="52" t="str">
        <f t="shared" si="345"/>
        <v/>
      </c>
    </row>
    <row r="10974" spans="1:8">
      <c r="A10974" s="48" t="str">
        <f>('ANNEXURE B &amp; C'!BO$3)</f>
        <v>450303</v>
      </c>
      <c r="B10974" s="2">
        <v>2280001</v>
      </c>
      <c r="C10974" s="2" t="s">
        <v>136</v>
      </c>
      <c r="D10974" s="20">
        <v>0</v>
      </c>
      <c r="E10974" s="20">
        <v>0</v>
      </c>
      <c r="F10974" s="38">
        <f>('ANNEXURE B &amp; C'!BO$162)</f>
        <v>0</v>
      </c>
      <c r="G10974" s="9" t="str">
        <f t="shared" si="344"/>
        <v/>
      </c>
      <c r="H10974" s="52" t="str">
        <f t="shared" si="345"/>
        <v/>
      </c>
    </row>
    <row r="10975" spans="1:8">
      <c r="A10975" s="48" t="str">
        <f>('ANNEXURE B &amp; C'!BO$3)</f>
        <v>450303</v>
      </c>
      <c r="B10975" s="2">
        <v>2280002</v>
      </c>
      <c r="C10975" s="2" t="s">
        <v>137</v>
      </c>
      <c r="D10975" s="20">
        <v>0</v>
      </c>
      <c r="E10975" s="20">
        <v>0</v>
      </c>
      <c r="F10975" s="38">
        <f>('ANNEXURE B &amp; C'!BO$163)</f>
        <v>0</v>
      </c>
      <c r="G10975" s="9" t="str">
        <f t="shared" si="344"/>
        <v/>
      </c>
      <c r="H10975" s="52" t="str">
        <f t="shared" si="345"/>
        <v/>
      </c>
    </row>
    <row r="10976" spans="1:8">
      <c r="A10976" s="48" t="str">
        <f>('ANNEXURE B &amp; C'!BO$3)</f>
        <v>450303</v>
      </c>
      <c r="B10976" s="3">
        <v>2289995</v>
      </c>
      <c r="C10976" s="3" t="s">
        <v>138</v>
      </c>
      <c r="D10976" s="39">
        <v>0</v>
      </c>
      <c r="E10976" s="39">
        <v>0</v>
      </c>
      <c r="F10976" s="39">
        <f>SUM(F10974:F10975)</f>
        <v>0</v>
      </c>
      <c r="G10976" s="9" t="str">
        <f t="shared" si="344"/>
        <v/>
      </c>
      <c r="H10976" s="52" t="str">
        <f t="shared" si="345"/>
        <v/>
      </c>
    </row>
    <row r="10977" spans="1:8">
      <c r="B10977" s="1"/>
      <c r="C10977" s="1"/>
      <c r="D10977" s="31"/>
      <c r="E10977" s="31"/>
      <c r="F10977" s="31"/>
      <c r="G10977" s="9" t="str">
        <f t="shared" si="344"/>
        <v/>
      </c>
      <c r="H10977" s="52" t="str">
        <f t="shared" si="345"/>
        <v/>
      </c>
    </row>
    <row r="10978" spans="1:8">
      <c r="A10978" s="48" t="str">
        <f>('ANNEXURE B &amp; C'!BO$3)</f>
        <v>450303</v>
      </c>
      <c r="B10978" s="1">
        <v>2300000</v>
      </c>
      <c r="C10978" s="1" t="s">
        <v>139</v>
      </c>
      <c r="D10978" s="31"/>
      <c r="E10978" s="31"/>
      <c r="F10978" s="31"/>
      <c r="G10978" s="9" t="str">
        <f t="shared" si="344"/>
        <v/>
      </c>
      <c r="H10978" s="52" t="str">
        <f t="shared" si="345"/>
        <v/>
      </c>
    </row>
    <row r="10979" spans="1:8">
      <c r="A10979" s="48" t="str">
        <f>('ANNEXURE B &amp; C'!BO$3)</f>
        <v>450303</v>
      </c>
      <c r="B10979" s="2">
        <v>2300001</v>
      </c>
      <c r="C10979" s="2" t="s">
        <v>140</v>
      </c>
      <c r="D10979" s="20">
        <v>0</v>
      </c>
      <c r="E10979" s="20">
        <v>0</v>
      </c>
      <c r="F10979" s="38">
        <f>('ANNEXURE B &amp; C'!BO$167)</f>
        <v>0</v>
      </c>
      <c r="G10979" s="9" t="str">
        <f t="shared" si="344"/>
        <v/>
      </c>
      <c r="H10979" s="52" t="str">
        <f t="shared" si="345"/>
        <v/>
      </c>
    </row>
    <row r="10980" spans="1:8">
      <c r="A10980" s="48" t="str">
        <f>('ANNEXURE B &amp; C'!BO$3)</f>
        <v>450303</v>
      </c>
      <c r="B10980" s="2">
        <v>2300002</v>
      </c>
      <c r="C10980" s="2" t="s">
        <v>141</v>
      </c>
      <c r="D10980" s="20">
        <v>0</v>
      </c>
      <c r="E10980" s="20">
        <v>0</v>
      </c>
      <c r="F10980" s="38">
        <f>('ANNEXURE B &amp; C'!BO$168)</f>
        <v>0</v>
      </c>
      <c r="G10980" s="9" t="str">
        <f t="shared" si="344"/>
        <v/>
      </c>
      <c r="H10980" s="52" t="str">
        <f t="shared" si="345"/>
        <v/>
      </c>
    </row>
    <row r="10981" spans="1:8">
      <c r="A10981" s="48" t="str">
        <f>('ANNEXURE B &amp; C'!BO$3)</f>
        <v>450303</v>
      </c>
      <c r="B10981" s="2">
        <v>2300003</v>
      </c>
      <c r="C10981" s="2" t="s">
        <v>142</v>
      </c>
      <c r="D10981" s="20">
        <v>0</v>
      </c>
      <c r="E10981" s="20">
        <v>0</v>
      </c>
      <c r="F10981" s="38">
        <f>('ANNEXURE B &amp; C'!BO$169)</f>
        <v>0</v>
      </c>
      <c r="G10981" s="9" t="str">
        <f t="shared" si="344"/>
        <v/>
      </c>
      <c r="H10981" s="52" t="str">
        <f t="shared" si="345"/>
        <v/>
      </c>
    </row>
    <row r="10982" spans="1:8">
      <c r="A10982" s="48" t="str">
        <f>('ANNEXURE B &amp; C'!BO$3)</f>
        <v>450303</v>
      </c>
      <c r="B10982" s="2">
        <v>2300204</v>
      </c>
      <c r="C10982" s="2" t="s">
        <v>143</v>
      </c>
      <c r="D10982" s="20">
        <v>0</v>
      </c>
      <c r="E10982" s="20">
        <v>0</v>
      </c>
      <c r="F10982" s="38">
        <f>('ANNEXURE B &amp; C'!BO$170)</f>
        <v>0</v>
      </c>
      <c r="G10982" s="9" t="str">
        <f t="shared" si="344"/>
        <v/>
      </c>
      <c r="H10982" s="52" t="str">
        <f t="shared" si="345"/>
        <v/>
      </c>
    </row>
    <row r="10983" spans="1:8">
      <c r="A10983" s="48" t="str">
        <f>('ANNEXURE B &amp; C'!BO$3)</f>
        <v>450303</v>
      </c>
      <c r="B10983" s="2">
        <v>2300800</v>
      </c>
      <c r="C10983" s="2" t="s">
        <v>144</v>
      </c>
      <c r="D10983" s="20">
        <v>0</v>
      </c>
      <c r="E10983" s="20">
        <v>0</v>
      </c>
      <c r="F10983" s="38">
        <f>('ANNEXURE B &amp; C'!BO$171)</f>
        <v>0</v>
      </c>
      <c r="G10983" s="9" t="str">
        <f t="shared" si="344"/>
        <v/>
      </c>
      <c r="H10983" s="52" t="str">
        <f t="shared" si="345"/>
        <v/>
      </c>
    </row>
    <row r="10984" spans="1:8">
      <c r="A10984" s="48" t="str">
        <f>('ANNEXURE B &amp; C'!BO$3)</f>
        <v>450303</v>
      </c>
      <c r="B10984" s="2">
        <v>2300801</v>
      </c>
      <c r="C10984" s="2" t="s">
        <v>145</v>
      </c>
      <c r="D10984" s="20">
        <v>0</v>
      </c>
      <c r="E10984" s="20">
        <v>0</v>
      </c>
      <c r="F10984" s="38">
        <f>('ANNEXURE B &amp; C'!BO$172)</f>
        <v>0</v>
      </c>
      <c r="G10984" s="9" t="str">
        <f t="shared" si="344"/>
        <v/>
      </c>
      <c r="H10984" s="52" t="str">
        <f t="shared" si="345"/>
        <v/>
      </c>
    </row>
    <row r="10985" spans="1:8">
      <c r="A10985" s="48" t="str">
        <f>('ANNEXURE B &amp; C'!BO$3)</f>
        <v>450303</v>
      </c>
      <c r="B10985" s="2">
        <v>2300803</v>
      </c>
      <c r="C10985" s="2" t="s">
        <v>146</v>
      </c>
      <c r="D10985" s="20">
        <v>0</v>
      </c>
      <c r="E10985" s="20">
        <v>0</v>
      </c>
      <c r="F10985" s="38">
        <f>('ANNEXURE B &amp; C'!BO$173)</f>
        <v>0</v>
      </c>
      <c r="G10985" s="9" t="str">
        <f t="shared" si="344"/>
        <v/>
      </c>
      <c r="H10985" s="52" t="str">
        <f t="shared" si="345"/>
        <v/>
      </c>
    </row>
    <row r="10986" spans="1:8">
      <c r="A10986" s="48" t="str">
        <f>('ANNEXURE B &amp; C'!BO$3)</f>
        <v>450303</v>
      </c>
      <c r="B10986" s="2">
        <v>2301503</v>
      </c>
      <c r="C10986" s="2" t="s">
        <v>147</v>
      </c>
      <c r="D10986" s="20">
        <v>0</v>
      </c>
      <c r="E10986" s="20">
        <v>0</v>
      </c>
      <c r="F10986" s="38">
        <f>('ANNEXURE B &amp; C'!BO$174)</f>
        <v>0</v>
      </c>
      <c r="G10986" s="9" t="str">
        <f t="shared" si="344"/>
        <v/>
      </c>
      <c r="H10986" s="52" t="str">
        <f t="shared" si="345"/>
        <v/>
      </c>
    </row>
    <row r="10987" spans="1:8">
      <c r="A10987" s="48" t="str">
        <f>('ANNEXURE B &amp; C'!BO$3)</f>
        <v>450303</v>
      </c>
      <c r="B10987" s="2">
        <v>2301802</v>
      </c>
      <c r="C10987" s="2" t="s">
        <v>148</v>
      </c>
      <c r="D10987" s="20">
        <v>0</v>
      </c>
      <c r="E10987" s="20">
        <v>0</v>
      </c>
      <c r="F10987" s="38">
        <f>('ANNEXURE B &amp; C'!BO$175)</f>
        <v>0</v>
      </c>
      <c r="G10987" s="9" t="str">
        <f t="shared" si="344"/>
        <v/>
      </c>
      <c r="H10987" s="52" t="str">
        <f t="shared" si="345"/>
        <v/>
      </c>
    </row>
    <row r="10988" spans="1:8">
      <c r="A10988" s="48" t="str">
        <f>('ANNEXURE B &amp; C'!BO$3)</f>
        <v>450303</v>
      </c>
      <c r="B10988" s="2">
        <v>2301803</v>
      </c>
      <c r="C10988" s="2" t="s">
        <v>149</v>
      </c>
      <c r="D10988" s="20">
        <v>0</v>
      </c>
      <c r="E10988" s="20">
        <v>0</v>
      </c>
      <c r="F10988" s="38">
        <f>('ANNEXURE B &amp; C'!BO$176)</f>
        <v>0</v>
      </c>
      <c r="G10988" s="9" t="str">
        <f t="shared" si="344"/>
        <v/>
      </c>
      <c r="H10988" s="52" t="str">
        <f t="shared" si="345"/>
        <v/>
      </c>
    </row>
    <row r="10989" spans="1:8">
      <c r="A10989" s="48" t="str">
        <f>('ANNEXURE B &amp; C'!BO$3)</f>
        <v>450303</v>
      </c>
      <c r="B10989" s="2">
        <v>2301900</v>
      </c>
      <c r="C10989" s="2" t="s">
        <v>150</v>
      </c>
      <c r="D10989" s="20">
        <v>0</v>
      </c>
      <c r="E10989" s="20">
        <v>0</v>
      </c>
      <c r="F10989" s="38">
        <f>('ANNEXURE B &amp; C'!BO$177)</f>
        <v>0</v>
      </c>
      <c r="G10989" s="9" t="str">
        <f t="shared" si="344"/>
        <v/>
      </c>
      <c r="H10989" s="52" t="str">
        <f t="shared" si="345"/>
        <v/>
      </c>
    </row>
    <row r="10990" spans="1:8">
      <c r="A10990" s="48" t="str">
        <f>('ANNEXURE B &amp; C'!BO$3)</f>
        <v>450303</v>
      </c>
      <c r="B10990" s="2">
        <v>2301901</v>
      </c>
      <c r="C10990" s="2" t="s">
        <v>151</v>
      </c>
      <c r="D10990" s="20">
        <v>0</v>
      </c>
      <c r="E10990" s="20">
        <v>0</v>
      </c>
      <c r="F10990" s="38">
        <f>('ANNEXURE B &amp; C'!BO$178)</f>
        <v>0</v>
      </c>
      <c r="G10990" s="9" t="str">
        <f t="shared" si="344"/>
        <v/>
      </c>
      <c r="H10990" s="52" t="str">
        <f t="shared" si="345"/>
        <v/>
      </c>
    </row>
    <row r="10991" spans="1:8">
      <c r="A10991" s="48" t="str">
        <f>('ANNEXURE B &amp; C'!BO$3)</f>
        <v>450303</v>
      </c>
      <c r="B10991" s="3">
        <v>2309995</v>
      </c>
      <c r="C10991" s="3" t="s">
        <v>152</v>
      </c>
      <c r="D10991" s="39">
        <v>0</v>
      </c>
      <c r="E10991" s="39">
        <v>0</v>
      </c>
      <c r="F10991" s="39">
        <f>SUM(F10979:F10990)</f>
        <v>0</v>
      </c>
      <c r="G10991" s="9" t="str">
        <f t="shared" si="344"/>
        <v/>
      </c>
      <c r="H10991" s="52" t="str">
        <f t="shared" si="345"/>
        <v/>
      </c>
    </row>
    <row r="10992" spans="1:8">
      <c r="B10992" s="1"/>
      <c r="C10992" s="1"/>
      <c r="D10992" s="31"/>
      <c r="E10992" s="31"/>
      <c r="F10992" s="31"/>
      <c r="G10992" s="9" t="str">
        <f t="shared" si="344"/>
        <v/>
      </c>
      <c r="H10992" s="52" t="str">
        <f t="shared" si="345"/>
        <v/>
      </c>
    </row>
    <row r="10993" spans="1:8" ht="15.75" thickBot="1">
      <c r="A10993" s="48" t="str">
        <f>('ANNEXURE B &amp; C'!BO$3)</f>
        <v>450303</v>
      </c>
      <c r="B10993" s="4">
        <v>2359997</v>
      </c>
      <c r="C10993" s="4" t="s">
        <v>153</v>
      </c>
      <c r="D10993" s="40">
        <v>0</v>
      </c>
      <c r="E10993" s="40">
        <v>0</v>
      </c>
      <c r="F10993" s="40">
        <f>SUM(F10991+F10976+F10971+F10964+F10958+F10951)</f>
        <v>0</v>
      </c>
      <c r="G10993" s="9" t="str">
        <f t="shared" si="344"/>
        <v/>
      </c>
      <c r="H10993" s="52" t="str">
        <f t="shared" si="345"/>
        <v/>
      </c>
    </row>
    <row r="10994" spans="1:8" ht="15.75" thickTop="1">
      <c r="B10994" s="1"/>
      <c r="C10994" s="1"/>
      <c r="D10994" s="31"/>
      <c r="E10994" s="31"/>
      <c r="F10994" s="31"/>
      <c r="G10994" s="9" t="str">
        <f t="shared" si="344"/>
        <v/>
      </c>
      <c r="H10994" s="52" t="str">
        <f t="shared" si="345"/>
        <v/>
      </c>
    </row>
    <row r="10995" spans="1:8" ht="15.75" thickBot="1">
      <c r="A10995" s="48" t="str">
        <f>('ANNEXURE B &amp; C'!BO$3)</f>
        <v>450303</v>
      </c>
      <c r="B10995" s="5">
        <v>2379995</v>
      </c>
      <c r="C10995" s="5" t="s">
        <v>154</v>
      </c>
      <c r="D10995" s="41">
        <v>0</v>
      </c>
      <c r="E10995" s="41">
        <v>0</v>
      </c>
      <c r="F10995" s="41">
        <f>SUM(F10993)</f>
        <v>0</v>
      </c>
      <c r="G10995" s="9" t="str">
        <f t="shared" si="344"/>
        <v/>
      </c>
      <c r="H10995" s="52" t="str">
        <f t="shared" si="345"/>
        <v/>
      </c>
    </row>
    <row r="10996" spans="1:8">
      <c r="B10996" s="1"/>
      <c r="C10996" s="1"/>
      <c r="D10996" s="31"/>
      <c r="E10996" s="31"/>
      <c r="F10996" s="31"/>
      <c r="G10996" s="9" t="str">
        <f t="shared" si="344"/>
        <v/>
      </c>
      <c r="H10996" s="52" t="str">
        <f t="shared" si="345"/>
        <v/>
      </c>
    </row>
    <row r="10997" spans="1:8" ht="15.75" thickBot="1">
      <c r="A10997" s="48" t="str">
        <f>('ANNEXURE B &amp; C'!BO$3)</f>
        <v>450303</v>
      </c>
      <c r="B10997" s="5">
        <v>2459998</v>
      </c>
      <c r="C10997" s="5" t="s">
        <v>155</v>
      </c>
      <c r="D10997" s="41">
        <v>0</v>
      </c>
      <c r="E10997" s="41">
        <v>0</v>
      </c>
      <c r="F10997" s="41">
        <f>SUM(F10995)</f>
        <v>0</v>
      </c>
      <c r="G10997" s="9" t="str">
        <f t="shared" si="344"/>
        <v/>
      </c>
      <c r="H10997" s="52" t="str">
        <f t="shared" si="345"/>
        <v/>
      </c>
    </row>
    <row r="10998" spans="1:8">
      <c r="B10998" s="1"/>
      <c r="C10998" s="1"/>
      <c r="D10998" s="31"/>
      <c r="E10998" s="31"/>
      <c r="F10998" s="31"/>
      <c r="G10998" s="9" t="str">
        <f t="shared" si="344"/>
        <v/>
      </c>
      <c r="H10998" s="52" t="str">
        <f t="shared" si="345"/>
        <v/>
      </c>
    </row>
    <row r="10999" spans="1:8">
      <c r="A10999" s="48" t="str">
        <f>('ANNEXURE B &amp; C'!BO$3)</f>
        <v>450303</v>
      </c>
      <c r="B10999" s="1">
        <v>3010000</v>
      </c>
      <c r="C10999" s="1" t="s">
        <v>156</v>
      </c>
      <c r="D10999" s="31"/>
      <c r="E10999" s="31"/>
      <c r="F10999" s="31"/>
      <c r="G10999" s="9" t="str">
        <f t="shared" si="344"/>
        <v/>
      </c>
      <c r="H10999" s="52" t="str">
        <f t="shared" si="345"/>
        <v/>
      </c>
    </row>
    <row r="11000" spans="1:8">
      <c r="A11000" s="48" t="str">
        <f>('ANNEXURE B &amp; C'!BO$3)</f>
        <v>450303</v>
      </c>
      <c r="B11000" s="2">
        <v>3010001</v>
      </c>
      <c r="C11000" s="2" t="s">
        <v>112</v>
      </c>
      <c r="D11000" s="38">
        <v>12844085</v>
      </c>
      <c r="E11000" s="38">
        <v>3911864.49</v>
      </c>
      <c r="F11000" s="38">
        <f>('ANNEXURE B &amp; C'!BO$188)</f>
        <v>12838008</v>
      </c>
      <c r="G11000" s="9" t="str">
        <f t="shared" si="344"/>
        <v/>
      </c>
      <c r="H11000" s="52">
        <f t="shared" si="345"/>
        <v>-4.7313607781325023E-4</v>
      </c>
    </row>
    <row r="11001" spans="1:8">
      <c r="A11001" s="48" t="str">
        <f>('ANNEXURE B &amp; C'!BO$3)</f>
        <v>450303</v>
      </c>
      <c r="B11001" s="2">
        <v>3010002</v>
      </c>
      <c r="C11001" s="2" t="s">
        <v>155</v>
      </c>
      <c r="D11001" s="38">
        <v>0</v>
      </c>
      <c r="E11001" s="38">
        <v>0</v>
      </c>
      <c r="F11001" s="38">
        <f>('ANNEXURE B &amp; C'!BO$189)</f>
        <v>0</v>
      </c>
      <c r="G11001" s="9" t="str">
        <f t="shared" si="344"/>
        <v/>
      </c>
      <c r="H11001" s="52" t="str">
        <f t="shared" si="345"/>
        <v/>
      </c>
    </row>
    <row r="11002" spans="1:8">
      <c r="A11002" s="48" t="str">
        <f>('ANNEXURE B &amp; C'!BO$3)</f>
        <v>450303</v>
      </c>
      <c r="B11002" s="2"/>
      <c r="C11002" s="1" t="s">
        <v>338</v>
      </c>
      <c r="D11002" s="39"/>
      <c r="E11002" s="39"/>
      <c r="F11002" s="39">
        <f>('ANNEXURE B &amp; C'!BO$190)</f>
        <v>0</v>
      </c>
      <c r="G11002" s="9" t="str">
        <f t="shared" si="344"/>
        <v/>
      </c>
      <c r="H11002" s="52" t="str">
        <f t="shared" si="345"/>
        <v/>
      </c>
    </row>
    <row r="11003" spans="1:8" ht="15.75" thickBot="1">
      <c r="A11003" s="48" t="str">
        <f>('ANNEXURE B &amp; C'!BO$3)</f>
        <v>450303</v>
      </c>
      <c r="B11003" s="5">
        <v>3019995</v>
      </c>
      <c r="C11003" s="5" t="s">
        <v>339</v>
      </c>
      <c r="D11003" s="37">
        <v>12844085</v>
      </c>
      <c r="E11003" s="37">
        <v>3911864.49</v>
      </c>
      <c r="F11003" s="37">
        <f>('ANNEXURE B &amp; C'!BO$191)</f>
        <v>12838008</v>
      </c>
      <c r="G11003" s="9" t="str">
        <f t="shared" si="344"/>
        <v/>
      </c>
      <c r="H11003" s="52">
        <f t="shared" si="345"/>
        <v>-4.7313607781325023E-4</v>
      </c>
    </row>
    <row r="11004" spans="1:8">
      <c r="B11004" s="1"/>
      <c r="C11004" s="1"/>
      <c r="D11004" s="31"/>
      <c r="E11004" s="31"/>
      <c r="F11004" s="31"/>
      <c r="G11004" s="9" t="str">
        <f t="shared" si="344"/>
        <v/>
      </c>
      <c r="H11004" s="52" t="str">
        <f t="shared" si="345"/>
        <v/>
      </c>
    </row>
    <row r="11005" spans="1:8">
      <c r="A11005" s="48" t="str">
        <f>('ANNEXURE B &amp; C'!BO$3)</f>
        <v>450303</v>
      </c>
      <c r="B11005" s="1">
        <v>4030000</v>
      </c>
      <c r="C11005" s="1" t="s">
        <v>157</v>
      </c>
      <c r="D11005" s="31"/>
      <c r="E11005" s="31"/>
      <c r="F11005" s="31"/>
      <c r="G11005" s="9" t="str">
        <f t="shared" si="344"/>
        <v/>
      </c>
      <c r="H11005" s="52" t="str">
        <f t="shared" si="345"/>
        <v/>
      </c>
    </row>
    <row r="11006" spans="1:8">
      <c r="A11006" s="48" t="str">
        <f>('ANNEXURE B &amp; C'!BO$3)</f>
        <v>450303</v>
      </c>
      <c r="B11006" s="2">
        <v>4030001</v>
      </c>
      <c r="C11006" s="2" t="s">
        <v>158</v>
      </c>
      <c r="D11006" s="20">
        <v>28100</v>
      </c>
      <c r="E11006" s="20">
        <v>0</v>
      </c>
      <c r="F11006" s="38">
        <f>('ANNEXURE B &amp; C'!BO$194)</f>
        <v>0</v>
      </c>
      <c r="G11006" s="9" t="str">
        <f t="shared" si="344"/>
        <v/>
      </c>
      <c r="H11006" s="52" t="str">
        <f t="shared" si="345"/>
        <v/>
      </c>
    </row>
    <row r="11007" spans="1:8">
      <c r="A11007" s="48" t="str">
        <f>('ANNEXURE B &amp; C'!BO$3)</f>
        <v>450303</v>
      </c>
      <c r="B11007" s="2">
        <v>4030002</v>
      </c>
      <c r="C11007" s="2" t="s">
        <v>159</v>
      </c>
      <c r="D11007" s="20">
        <v>18000</v>
      </c>
      <c r="E11007" s="20">
        <v>0</v>
      </c>
      <c r="F11007" s="38">
        <f>('ANNEXURE B &amp; C'!BO$195)</f>
        <v>0</v>
      </c>
      <c r="G11007" s="9" t="str">
        <f t="shared" ref="G11007:G11070" si="346">IF(E11007&lt;0.01,"",IF(E11007&gt;F11007,"BUDGET ERROR - INSUFICIENT",""))</f>
        <v/>
      </c>
      <c r="H11007" s="52" t="str">
        <f t="shared" ref="H11007:H11070" si="347">IF(F11007&lt;0.1,"",IF(D11007=0,"NO ORIGINAL BUDGET",(F11007-D11007)/D11007))</f>
        <v/>
      </c>
    </row>
    <row r="11008" spans="1:8">
      <c r="A11008" s="48" t="str">
        <f>('ANNEXURE B &amp; C'!BO$3)</f>
        <v>450303</v>
      </c>
      <c r="B11008" s="2">
        <v>4030003</v>
      </c>
      <c r="C11008" s="2" t="s">
        <v>160</v>
      </c>
      <c r="D11008" s="20">
        <v>0</v>
      </c>
      <c r="E11008" s="20">
        <v>0</v>
      </c>
      <c r="F11008" s="38">
        <f>('ANNEXURE B &amp; C'!BO$196)</f>
        <v>0</v>
      </c>
      <c r="G11008" s="9" t="str">
        <f t="shared" si="346"/>
        <v/>
      </c>
      <c r="H11008" s="52" t="str">
        <f t="shared" si="347"/>
        <v/>
      </c>
    </row>
    <row r="11009" spans="1:8">
      <c r="A11009" s="48" t="str">
        <f>('ANNEXURE B &amp; C'!BO$3)</f>
        <v>450303</v>
      </c>
      <c r="B11009" s="2">
        <v>4030004</v>
      </c>
      <c r="C11009" s="2" t="s">
        <v>161</v>
      </c>
      <c r="D11009" s="20">
        <v>0</v>
      </c>
      <c r="E11009" s="20">
        <v>0</v>
      </c>
      <c r="F11009" s="38">
        <f>('ANNEXURE B &amp; C'!BO$197)</f>
        <v>0</v>
      </c>
      <c r="G11009" s="9" t="str">
        <f t="shared" si="346"/>
        <v/>
      </c>
      <c r="H11009" s="52" t="str">
        <f t="shared" si="347"/>
        <v/>
      </c>
    </row>
    <row r="11010" spans="1:8">
      <c r="A11010" s="48" t="str">
        <f>('ANNEXURE B &amp; C'!BO$3)</f>
        <v>450303</v>
      </c>
      <c r="B11010" s="2">
        <v>4030005</v>
      </c>
      <c r="C11010" s="2" t="s">
        <v>162</v>
      </c>
      <c r="D11010" s="20">
        <v>0</v>
      </c>
      <c r="E11010" s="20">
        <v>0</v>
      </c>
      <c r="F11010" s="38">
        <f>('ANNEXURE B &amp; C'!BO$198)</f>
        <v>0</v>
      </c>
      <c r="G11010" s="9" t="str">
        <f t="shared" si="346"/>
        <v/>
      </c>
      <c r="H11010" s="52" t="str">
        <f t="shared" si="347"/>
        <v/>
      </c>
    </row>
    <row r="11011" spans="1:8" ht="15.75" thickBot="1">
      <c r="A11011" s="48" t="str">
        <f>('ANNEXURE B &amp; C'!BO$3)</f>
        <v>450303</v>
      </c>
      <c r="B11011" s="3">
        <v>4039995</v>
      </c>
      <c r="C11011" s="3" t="s">
        <v>163</v>
      </c>
      <c r="D11011" s="42">
        <v>46100</v>
      </c>
      <c r="E11011" s="36">
        <v>0</v>
      </c>
      <c r="F11011" s="43">
        <f>SUM(F11006:F11010)</f>
        <v>0</v>
      </c>
      <c r="G11011" s="9" t="str">
        <f t="shared" si="346"/>
        <v/>
      </c>
      <c r="H11011" s="52" t="str">
        <f t="shared" si="347"/>
        <v/>
      </c>
    </row>
    <row r="11012" spans="1:8" ht="15.75" thickTop="1">
      <c r="B11012" s="2"/>
      <c r="C11012" s="2"/>
      <c r="D11012" s="32"/>
      <c r="E11012" s="32"/>
      <c r="G11012" s="9" t="str">
        <f t="shared" si="346"/>
        <v/>
      </c>
      <c r="H11012" s="52" t="str">
        <f t="shared" si="347"/>
        <v/>
      </c>
    </row>
    <row r="11013" spans="1:8">
      <c r="A11013" s="48" t="str">
        <f>('ANNEXURE B &amp; C'!BO$3)</f>
        <v>450303</v>
      </c>
      <c r="B11013" s="1">
        <v>4030000</v>
      </c>
      <c r="C11013" s="1" t="s">
        <v>164</v>
      </c>
      <c r="D11013" s="31"/>
      <c r="E11013" s="31"/>
      <c r="F11013" s="31"/>
      <c r="G11013" s="9" t="str">
        <f t="shared" si="346"/>
        <v/>
      </c>
      <c r="H11013" s="52" t="str">
        <f t="shared" si="347"/>
        <v/>
      </c>
    </row>
    <row r="11014" spans="1:8">
      <c r="A11014" s="48" t="str">
        <f>('ANNEXURE B &amp; C'!BO$3)</f>
        <v>450303</v>
      </c>
      <c r="B11014" s="2">
        <v>4031001</v>
      </c>
      <c r="C11014" s="2" t="s">
        <v>158</v>
      </c>
      <c r="D11014" s="20">
        <v>0</v>
      </c>
      <c r="E11014" s="20">
        <v>0</v>
      </c>
      <c r="F11014" s="38">
        <f>('ANNEXURE B &amp; C'!BO$202)</f>
        <v>10000</v>
      </c>
      <c r="G11014" s="9" t="str">
        <f t="shared" si="346"/>
        <v/>
      </c>
      <c r="H11014" s="52" t="str">
        <f t="shared" si="347"/>
        <v>NO ORIGINAL BUDGET</v>
      </c>
    </row>
    <row r="11015" spans="1:8">
      <c r="A11015" s="48" t="str">
        <f>('ANNEXURE B &amp; C'!BO$3)</f>
        <v>450303</v>
      </c>
      <c r="B11015" s="2">
        <v>4031002</v>
      </c>
      <c r="C11015" s="2" t="s">
        <v>159</v>
      </c>
      <c r="D11015" s="20">
        <v>0</v>
      </c>
      <c r="E11015" s="20">
        <v>0</v>
      </c>
      <c r="F11015" s="38">
        <f>('ANNEXURE B &amp; C'!BO$203)</f>
        <v>0</v>
      </c>
      <c r="G11015" s="9" t="str">
        <f t="shared" si="346"/>
        <v/>
      </c>
      <c r="H11015" s="52" t="str">
        <f t="shared" si="347"/>
        <v/>
      </c>
    </row>
    <row r="11016" spans="1:8">
      <c r="A11016" s="48" t="str">
        <f>('ANNEXURE B &amp; C'!BO$3)</f>
        <v>450303</v>
      </c>
      <c r="B11016" s="2">
        <v>4031003</v>
      </c>
      <c r="C11016" s="2" t="s">
        <v>160</v>
      </c>
      <c r="D11016" s="20">
        <v>0</v>
      </c>
      <c r="E11016" s="20">
        <v>0</v>
      </c>
      <c r="F11016" s="38">
        <f>('ANNEXURE B &amp; C'!BO$204)</f>
        <v>0</v>
      </c>
      <c r="G11016" s="9" t="str">
        <f t="shared" si="346"/>
        <v/>
      </c>
      <c r="H11016" s="52" t="str">
        <f t="shared" si="347"/>
        <v/>
      </c>
    </row>
    <row r="11017" spans="1:8">
      <c r="A11017" s="48" t="str">
        <f>('ANNEXURE B &amp; C'!BO$3)</f>
        <v>450303</v>
      </c>
      <c r="B11017" s="2">
        <v>4031004</v>
      </c>
      <c r="C11017" s="2" t="s">
        <v>161</v>
      </c>
      <c r="D11017" s="20">
        <v>0</v>
      </c>
      <c r="E11017" s="20">
        <v>0</v>
      </c>
      <c r="F11017" s="38">
        <f>('ANNEXURE B &amp; C'!BO$205)</f>
        <v>0</v>
      </c>
      <c r="G11017" s="9" t="str">
        <f t="shared" si="346"/>
        <v/>
      </c>
      <c r="H11017" s="52" t="str">
        <f t="shared" si="347"/>
        <v/>
      </c>
    </row>
    <row r="11018" spans="1:8">
      <c r="A11018" s="48" t="str">
        <f>('ANNEXURE B &amp; C'!BO$3)</f>
        <v>450303</v>
      </c>
      <c r="B11018" s="2">
        <v>4031005</v>
      </c>
      <c r="C11018" s="2" t="s">
        <v>162</v>
      </c>
      <c r="D11018" s="20">
        <v>0</v>
      </c>
      <c r="E11018" s="20">
        <v>0</v>
      </c>
      <c r="F11018" s="38">
        <f>('ANNEXURE B &amp; C'!BO$206)</f>
        <v>0</v>
      </c>
      <c r="G11018" s="9" t="str">
        <f t="shared" si="346"/>
        <v/>
      </c>
      <c r="H11018" s="52" t="str">
        <f t="shared" si="347"/>
        <v/>
      </c>
    </row>
    <row r="11019" spans="1:8">
      <c r="A11019" s="48" t="str">
        <f>('ANNEXURE B &amp; C'!BO$3)</f>
        <v>450303</v>
      </c>
      <c r="B11019" s="3">
        <v>4039995</v>
      </c>
      <c r="C11019" s="3" t="s">
        <v>165</v>
      </c>
      <c r="D11019" s="39">
        <v>0</v>
      </c>
      <c r="E11019" s="39">
        <v>0</v>
      </c>
      <c r="F11019" s="39">
        <f>SUM(F11014:F11018)</f>
        <v>10000</v>
      </c>
      <c r="G11019" s="9" t="str">
        <f t="shared" si="346"/>
        <v/>
      </c>
      <c r="H11019" s="52" t="str">
        <f t="shared" si="347"/>
        <v>NO ORIGINAL BUDGET</v>
      </c>
    </row>
    <row r="11020" spans="1:8">
      <c r="B11020" s="2"/>
      <c r="C11020" s="2"/>
      <c r="D11020" s="32"/>
      <c r="E11020" s="32"/>
      <c r="G11020" s="9" t="str">
        <f t="shared" si="346"/>
        <v/>
      </c>
      <c r="H11020" s="52" t="str">
        <f t="shared" si="347"/>
        <v/>
      </c>
    </row>
    <row r="11021" spans="1:8" ht="15.75" thickBot="1">
      <c r="A11021" s="48" t="str">
        <f>('ANNEXURE B &amp; C'!BO$3)</f>
        <v>450303</v>
      </c>
      <c r="B11021" s="5">
        <v>4039995</v>
      </c>
      <c r="C11021" s="5" t="s">
        <v>166</v>
      </c>
      <c r="D11021" s="41">
        <v>46100</v>
      </c>
      <c r="E11021" s="41">
        <v>0</v>
      </c>
      <c r="F11021" s="41">
        <f>SUM(F11019+F11011)</f>
        <v>10000</v>
      </c>
      <c r="G11021" s="9" t="str">
        <f t="shared" si="346"/>
        <v/>
      </c>
      <c r="H11021" s="52">
        <f t="shared" si="347"/>
        <v>-0.7830802603036876</v>
      </c>
    </row>
    <row r="11022" spans="1:8">
      <c r="G11022" s="9" t="str">
        <f t="shared" si="346"/>
        <v/>
      </c>
      <c r="H11022" s="52" t="str">
        <f t="shared" si="347"/>
        <v/>
      </c>
    </row>
    <row r="11023" spans="1:8">
      <c r="A11023" s="48" t="str">
        <f>('ANNEXURE B &amp; C'!BP$3)</f>
        <v>450304</v>
      </c>
      <c r="B11023" s="1">
        <v>1000000</v>
      </c>
      <c r="C11023" s="1" t="s">
        <v>0</v>
      </c>
      <c r="D11023" s="31"/>
      <c r="E11023" s="31"/>
      <c r="G11023" s="9" t="str">
        <f t="shared" si="346"/>
        <v/>
      </c>
      <c r="H11023" s="52" t="str">
        <f t="shared" si="347"/>
        <v/>
      </c>
    </row>
    <row r="11024" spans="1:8">
      <c r="B11024" s="1"/>
      <c r="C11024" s="1"/>
      <c r="D11024" s="31"/>
      <c r="E11024" s="31"/>
      <c r="G11024" s="9" t="str">
        <f t="shared" si="346"/>
        <v/>
      </c>
      <c r="H11024" s="52" t="str">
        <f t="shared" si="347"/>
        <v/>
      </c>
    </row>
    <row r="11025" spans="1:8">
      <c r="A11025" s="48" t="str">
        <f>('ANNEXURE B &amp; C'!BP$3)</f>
        <v>450304</v>
      </c>
      <c r="B11025" s="1">
        <v>1020000</v>
      </c>
      <c r="C11025" s="1" t="s">
        <v>2</v>
      </c>
      <c r="D11025" s="31"/>
      <c r="E11025" s="31"/>
      <c r="F11025" s="31"/>
      <c r="G11025" s="9" t="str">
        <f t="shared" si="346"/>
        <v/>
      </c>
      <c r="H11025" s="52" t="str">
        <f t="shared" si="347"/>
        <v/>
      </c>
    </row>
    <row r="11026" spans="1:8">
      <c r="A11026" s="48" t="str">
        <f>('ANNEXURE B &amp; C'!BP$3)</f>
        <v>450304</v>
      </c>
      <c r="B11026" s="2">
        <v>1020001</v>
      </c>
      <c r="C11026" s="2" t="s">
        <v>3</v>
      </c>
      <c r="D11026" s="20">
        <v>0</v>
      </c>
      <c r="E11026" s="20">
        <v>0</v>
      </c>
      <c r="F11026" s="38">
        <f>('ANNEXURE B &amp; C'!BP$10)</f>
        <v>0</v>
      </c>
      <c r="G11026" s="9" t="str">
        <f t="shared" si="346"/>
        <v/>
      </c>
      <c r="H11026" s="52" t="str">
        <f t="shared" si="347"/>
        <v/>
      </c>
    </row>
    <row r="11027" spans="1:8">
      <c r="A11027" s="48" t="str">
        <f>('ANNEXURE B &amp; C'!BP$3)</f>
        <v>450304</v>
      </c>
      <c r="B11027" s="2">
        <v>1020002</v>
      </c>
      <c r="C11027" s="2" t="s">
        <v>4</v>
      </c>
      <c r="D11027" s="20">
        <v>639432</v>
      </c>
      <c r="E11027" s="20">
        <v>493764.94</v>
      </c>
      <c r="F11027" s="38">
        <f>('ANNEXURE B &amp; C'!BP$11)</f>
        <v>990943</v>
      </c>
      <c r="G11027" s="9" t="str">
        <f t="shared" si="346"/>
        <v/>
      </c>
      <c r="H11027" s="52">
        <f t="shared" si="347"/>
        <v>0.54972381738793175</v>
      </c>
    </row>
    <row r="11028" spans="1:8">
      <c r="A11028" s="48" t="str">
        <f>('ANNEXURE B &amp; C'!BP$3)</f>
        <v>450304</v>
      </c>
      <c r="B11028" s="2">
        <v>1020004</v>
      </c>
      <c r="C11028" s="2" t="s">
        <v>5</v>
      </c>
      <c r="D11028" s="20">
        <v>8232</v>
      </c>
      <c r="E11028" s="20">
        <v>5754</v>
      </c>
      <c r="F11028" s="38">
        <f>('ANNEXURE B &amp; C'!BP$12)</f>
        <v>11508</v>
      </c>
      <c r="G11028" s="9" t="str">
        <f t="shared" si="346"/>
        <v/>
      </c>
      <c r="H11028" s="52">
        <f t="shared" si="347"/>
        <v>0.39795918367346939</v>
      </c>
    </row>
    <row r="11029" spans="1:8">
      <c r="A11029" s="48" t="str">
        <f>('ANNEXURE B &amp; C'!BP$3)</f>
        <v>450304</v>
      </c>
      <c r="B11029" s="2">
        <v>1020005</v>
      </c>
      <c r="C11029" s="2" t="s">
        <v>6</v>
      </c>
      <c r="D11029" s="20">
        <v>135</v>
      </c>
      <c r="E11029" s="20">
        <v>123</v>
      </c>
      <c r="F11029" s="38">
        <f>('ANNEXURE B &amp; C'!BP$13)</f>
        <v>246</v>
      </c>
      <c r="G11029" s="9" t="str">
        <f t="shared" si="346"/>
        <v/>
      </c>
      <c r="H11029" s="52">
        <f t="shared" si="347"/>
        <v>0.82222222222222219</v>
      </c>
    </row>
    <row r="11030" spans="1:8">
      <c r="A11030" s="48" t="str">
        <f>('ANNEXURE B &amp; C'!BP$3)</f>
        <v>450304</v>
      </c>
      <c r="B11030" s="2">
        <v>1020006</v>
      </c>
      <c r="C11030" s="2" t="s">
        <v>7</v>
      </c>
      <c r="D11030" s="20">
        <v>53286</v>
      </c>
      <c r="E11030" s="20">
        <v>24285</v>
      </c>
      <c r="F11030" s="38">
        <f>('ANNEXURE B &amp; C'!BP$14)</f>
        <v>64772</v>
      </c>
      <c r="G11030" s="9" t="str">
        <f t="shared" si="346"/>
        <v/>
      </c>
      <c r="H11030" s="52">
        <f t="shared" si="347"/>
        <v>0.21555380400105092</v>
      </c>
    </row>
    <row r="11031" spans="1:8">
      <c r="A11031" s="48" t="str">
        <f>('ANNEXURE B &amp; C'!BP$3)</f>
        <v>450304</v>
      </c>
      <c r="B11031" s="2">
        <v>1020007</v>
      </c>
      <c r="C11031" s="2" t="s">
        <v>8</v>
      </c>
      <c r="D11031" s="20">
        <v>0</v>
      </c>
      <c r="E11031" s="20">
        <v>0</v>
      </c>
      <c r="F11031" s="38">
        <f>('ANNEXURE B &amp; C'!BP$15)</f>
        <v>0</v>
      </c>
      <c r="G11031" s="9" t="str">
        <f t="shared" si="346"/>
        <v/>
      </c>
      <c r="H11031" s="52" t="str">
        <f t="shared" si="347"/>
        <v/>
      </c>
    </row>
    <row r="11032" spans="1:8">
      <c r="A11032" s="48" t="str">
        <f>('ANNEXURE B &amp; C'!BP$3)</f>
        <v>450304</v>
      </c>
      <c r="B11032" s="2">
        <v>1020009</v>
      </c>
      <c r="C11032" s="2" t="s">
        <v>9</v>
      </c>
      <c r="D11032" s="20">
        <v>0</v>
      </c>
      <c r="E11032" s="20">
        <v>0</v>
      </c>
      <c r="F11032" s="38">
        <f>('ANNEXURE B &amp; C'!BP$16)</f>
        <v>0</v>
      </c>
      <c r="G11032" s="9" t="str">
        <f t="shared" si="346"/>
        <v/>
      </c>
      <c r="H11032" s="52" t="str">
        <f t="shared" si="347"/>
        <v/>
      </c>
    </row>
    <row r="11033" spans="1:8">
      <c r="A11033" s="48" t="str">
        <f>('ANNEXURE B &amp; C'!BP$3)</f>
        <v>450304</v>
      </c>
      <c r="B11033" s="2">
        <v>1020010</v>
      </c>
      <c r="C11033" s="2" t="s">
        <v>10</v>
      </c>
      <c r="D11033" s="20">
        <v>0</v>
      </c>
      <c r="E11033" s="20">
        <v>0</v>
      </c>
      <c r="F11033" s="38">
        <f>('ANNEXURE B &amp; C'!BP$17)</f>
        <v>0</v>
      </c>
      <c r="G11033" s="9" t="str">
        <f t="shared" si="346"/>
        <v/>
      </c>
      <c r="H11033" s="52" t="str">
        <f t="shared" si="347"/>
        <v/>
      </c>
    </row>
    <row r="11034" spans="1:8">
      <c r="A11034" s="48" t="str">
        <f>('ANNEXURE B &amp; C'!BP$3)</f>
        <v>450304</v>
      </c>
      <c r="B11034" s="2">
        <v>1020011</v>
      </c>
      <c r="C11034" s="2" t="s">
        <v>11</v>
      </c>
      <c r="D11034" s="20">
        <v>0</v>
      </c>
      <c r="E11034" s="20">
        <v>0</v>
      </c>
      <c r="F11034" s="38">
        <f>('ANNEXURE B &amp; C'!BP$18)</f>
        <v>0</v>
      </c>
      <c r="G11034" s="9" t="str">
        <f t="shared" si="346"/>
        <v/>
      </c>
      <c r="H11034" s="52" t="str">
        <f t="shared" si="347"/>
        <v/>
      </c>
    </row>
    <row r="11035" spans="1:8">
      <c r="A11035" s="48" t="str">
        <f>('ANNEXURE B &amp; C'!BP$3)</f>
        <v>450304</v>
      </c>
      <c r="B11035" s="2">
        <v>1020012</v>
      </c>
      <c r="C11035" s="2" t="s">
        <v>12</v>
      </c>
      <c r="D11035" s="20">
        <v>178357</v>
      </c>
      <c r="E11035" s="20">
        <v>89178.48</v>
      </c>
      <c r="F11035" s="38">
        <f>('ANNEXURE B &amp; C'!BP$19)</f>
        <v>178358</v>
      </c>
      <c r="G11035" s="9" t="str">
        <f t="shared" si="346"/>
        <v/>
      </c>
      <c r="H11035" s="52">
        <f t="shared" si="347"/>
        <v>5.6067325644634075E-6</v>
      </c>
    </row>
    <row r="11036" spans="1:8">
      <c r="A11036" s="48" t="str">
        <f>('ANNEXURE B &amp; C'!BP$3)</f>
        <v>450304</v>
      </c>
      <c r="B11036" s="2">
        <v>1020013</v>
      </c>
      <c r="C11036" s="2" t="s">
        <v>13</v>
      </c>
      <c r="D11036" s="20">
        <v>4353</v>
      </c>
      <c r="E11036" s="20">
        <v>3653.43</v>
      </c>
      <c r="F11036" s="38">
        <f>('ANNEXURE B &amp; C'!BP$20)</f>
        <v>7344</v>
      </c>
      <c r="G11036" s="9" t="str">
        <f t="shared" si="346"/>
        <v/>
      </c>
      <c r="H11036" s="52">
        <f t="shared" si="347"/>
        <v>0.68711233631977942</v>
      </c>
    </row>
    <row r="11037" spans="1:8">
      <c r="A11037" s="48" t="str">
        <f>('ANNEXURE B &amp; C'!BP$3)</f>
        <v>450304</v>
      </c>
      <c r="B11037" s="2">
        <v>1020014</v>
      </c>
      <c r="C11037" s="2" t="s">
        <v>14</v>
      </c>
      <c r="D11037" s="20">
        <v>0</v>
      </c>
      <c r="E11037" s="20">
        <v>0</v>
      </c>
      <c r="F11037" s="38">
        <f>('ANNEXURE B &amp; C'!BP$21)</f>
        <v>0</v>
      </c>
      <c r="G11037" s="9" t="str">
        <f t="shared" si="346"/>
        <v/>
      </c>
      <c r="H11037" s="52" t="str">
        <f t="shared" si="347"/>
        <v/>
      </c>
    </row>
    <row r="11038" spans="1:8" ht="15.75" thickBot="1">
      <c r="A11038" s="48" t="str">
        <f>('ANNEXURE B &amp; C'!BP$3)</f>
        <v>450304</v>
      </c>
      <c r="B11038" s="3">
        <v>1029990</v>
      </c>
      <c r="C11038" s="3" t="s">
        <v>15</v>
      </c>
      <c r="D11038" s="41">
        <v>883795</v>
      </c>
      <c r="E11038" s="41">
        <v>616758.85000000009</v>
      </c>
      <c r="F11038" s="41">
        <f>SUM(F11026:F11037)</f>
        <v>1253171</v>
      </c>
      <c r="G11038" s="9" t="str">
        <f t="shared" si="346"/>
        <v/>
      </c>
      <c r="H11038" s="52">
        <f t="shared" si="347"/>
        <v>0.41794307503436884</v>
      </c>
    </row>
    <row r="11039" spans="1:8">
      <c r="B11039" s="1"/>
      <c r="C11039" s="1"/>
      <c r="D11039" s="31"/>
      <c r="E11039" s="31"/>
      <c r="F11039" s="31"/>
      <c r="G11039" s="9" t="str">
        <f t="shared" si="346"/>
        <v/>
      </c>
      <c r="H11039" s="52" t="str">
        <f t="shared" si="347"/>
        <v/>
      </c>
    </row>
    <row r="11040" spans="1:8">
      <c r="A11040" s="48" t="str">
        <f>('ANNEXURE B &amp; C'!BP$3)</f>
        <v>450304</v>
      </c>
      <c r="B11040" s="1">
        <v>1030000</v>
      </c>
      <c r="C11040" s="1" t="s">
        <v>16</v>
      </c>
      <c r="D11040" s="31"/>
      <c r="E11040" s="31"/>
      <c r="F11040" s="31"/>
      <c r="G11040" s="9" t="str">
        <f t="shared" si="346"/>
        <v/>
      </c>
      <c r="H11040" s="52" t="str">
        <f t="shared" si="347"/>
        <v/>
      </c>
    </row>
    <row r="11041" spans="1:8">
      <c r="A11041" s="48" t="str">
        <f>('ANNEXURE B &amp; C'!BP$3)</f>
        <v>450304</v>
      </c>
      <c r="B11041" s="2">
        <v>1030001</v>
      </c>
      <c r="C11041" s="2" t="s">
        <v>17</v>
      </c>
      <c r="D11041" s="20">
        <v>12789</v>
      </c>
      <c r="E11041" s="20">
        <v>7795.16</v>
      </c>
      <c r="F11041" s="38">
        <f>('ANNEXURE B &amp; C'!BP$25)</f>
        <v>15682</v>
      </c>
      <c r="G11041" s="9" t="str">
        <f t="shared" si="346"/>
        <v/>
      </c>
      <c r="H11041" s="52">
        <f t="shared" si="347"/>
        <v>0.22621002423958089</v>
      </c>
    </row>
    <row r="11042" spans="1:8">
      <c r="A11042" s="48" t="str">
        <f>('ANNEXURE B &amp; C'!BP$3)</f>
        <v>450304</v>
      </c>
      <c r="B11042" s="2">
        <v>1030002</v>
      </c>
      <c r="C11042" s="2" t="s">
        <v>18</v>
      </c>
      <c r="D11042" s="20">
        <v>47513</v>
      </c>
      <c r="E11042" s="20">
        <v>26258.400000000001</v>
      </c>
      <c r="F11042" s="38">
        <f>('ANNEXURE B &amp; C'!BP$26)</f>
        <v>46650</v>
      </c>
      <c r="G11042" s="9" t="str">
        <f t="shared" si="346"/>
        <v/>
      </c>
      <c r="H11042" s="52">
        <f t="shared" si="347"/>
        <v>-1.8163450003157031E-2</v>
      </c>
    </row>
    <row r="11043" spans="1:8">
      <c r="A11043" s="48" t="str">
        <f>('ANNEXURE B &amp; C'!BP$3)</f>
        <v>450304</v>
      </c>
      <c r="B11043" s="2">
        <v>1030003</v>
      </c>
      <c r="C11043" s="2" t="s">
        <v>19</v>
      </c>
      <c r="D11043" s="20">
        <v>134555</v>
      </c>
      <c r="E11043" s="20">
        <v>82673.08</v>
      </c>
      <c r="F11043" s="38">
        <f>('ANNEXURE B &amp; C'!BP$27)</f>
        <v>166338</v>
      </c>
      <c r="G11043" s="9" t="str">
        <f t="shared" si="346"/>
        <v/>
      </c>
      <c r="H11043" s="52">
        <f t="shared" si="347"/>
        <v>0.2362082419828323</v>
      </c>
    </row>
    <row r="11044" spans="1:8">
      <c r="A11044" s="48" t="str">
        <f>('ANNEXURE B &amp; C'!BP$3)</f>
        <v>450304</v>
      </c>
      <c r="B11044" s="2">
        <v>1030004</v>
      </c>
      <c r="C11044" s="2" t="s">
        <v>20</v>
      </c>
      <c r="D11044" s="20">
        <v>0</v>
      </c>
      <c r="E11044" s="20">
        <v>0</v>
      </c>
      <c r="F11044" s="38">
        <f>('ANNEXURE B &amp; C'!BP$28)</f>
        <v>0</v>
      </c>
      <c r="G11044" s="9" t="str">
        <f t="shared" si="346"/>
        <v/>
      </c>
      <c r="H11044" s="52" t="str">
        <f t="shared" si="347"/>
        <v/>
      </c>
    </row>
    <row r="11045" spans="1:8">
      <c r="A11045" s="48" t="str">
        <f>('ANNEXURE B &amp; C'!BP$3)</f>
        <v>450304</v>
      </c>
      <c r="B11045" s="3">
        <v>1039990</v>
      </c>
      <c r="C11045" s="3" t="s">
        <v>21</v>
      </c>
      <c r="D11045" s="39">
        <v>194857</v>
      </c>
      <c r="E11045" s="39">
        <v>116726.64</v>
      </c>
      <c r="F11045" s="39">
        <f>SUM(F11041:F11044)</f>
        <v>228670</v>
      </c>
      <c r="G11045" s="9" t="str">
        <f t="shared" si="346"/>
        <v/>
      </c>
      <c r="H11045" s="52">
        <f t="shared" si="347"/>
        <v>0.17352725331910068</v>
      </c>
    </row>
    <row r="11046" spans="1:8">
      <c r="B11046" s="1"/>
      <c r="C11046" s="1"/>
      <c r="D11046" s="31"/>
      <c r="E11046" s="31"/>
      <c r="F11046" s="31"/>
      <c r="G11046" s="9" t="str">
        <f t="shared" si="346"/>
        <v/>
      </c>
      <c r="H11046" s="52" t="str">
        <f t="shared" si="347"/>
        <v/>
      </c>
    </row>
    <row r="11047" spans="1:8">
      <c r="A11047" s="48" t="str">
        <f>('ANNEXURE B &amp; C'!BP$3)</f>
        <v>450304</v>
      </c>
      <c r="B11047" s="1">
        <v>1040000</v>
      </c>
      <c r="C11047" s="1" t="s">
        <v>22</v>
      </c>
      <c r="D11047" s="31"/>
      <c r="E11047" s="31"/>
      <c r="F11047" s="31"/>
      <c r="G11047" s="9" t="str">
        <f t="shared" si="346"/>
        <v/>
      </c>
      <c r="H11047" s="52" t="str">
        <f t="shared" si="347"/>
        <v/>
      </c>
    </row>
    <row r="11048" spans="1:8">
      <c r="A11048" s="48" t="str">
        <f>('ANNEXURE B &amp; C'!BP$3)</f>
        <v>450304</v>
      </c>
      <c r="B11048" s="2">
        <v>1040001</v>
      </c>
      <c r="C11048" s="2" t="s">
        <v>23</v>
      </c>
      <c r="D11048" s="20">
        <v>0</v>
      </c>
      <c r="E11048" s="20">
        <v>0</v>
      </c>
      <c r="F11048" s="38">
        <f>('ANNEXURE B &amp; C'!BP$32)</f>
        <v>0</v>
      </c>
      <c r="G11048" s="9" t="str">
        <f t="shared" si="346"/>
        <v/>
      </c>
      <c r="H11048" s="52" t="str">
        <f t="shared" si="347"/>
        <v/>
      </c>
    </row>
    <row r="11049" spans="1:8">
      <c r="A11049" s="48" t="str">
        <f>('ANNEXURE B &amp; C'!BP$3)</f>
        <v>450304</v>
      </c>
      <c r="B11049" s="2">
        <v>1040002</v>
      </c>
      <c r="C11049" s="2" t="s">
        <v>24</v>
      </c>
      <c r="D11049" s="20">
        <v>0</v>
      </c>
      <c r="E11049" s="20">
        <v>0</v>
      </c>
      <c r="F11049" s="38">
        <f>('ANNEXURE B &amp; C'!BP$33)</f>
        <v>0</v>
      </c>
      <c r="G11049" s="9" t="str">
        <f t="shared" si="346"/>
        <v/>
      </c>
      <c r="H11049" s="52" t="str">
        <f t="shared" si="347"/>
        <v/>
      </c>
    </row>
    <row r="11050" spans="1:8">
      <c r="A11050" s="48" t="str">
        <f>('ANNEXURE B &amp; C'!BP$3)</f>
        <v>450304</v>
      </c>
      <c r="B11050" s="2">
        <v>1040003</v>
      </c>
      <c r="C11050" s="2" t="s">
        <v>25</v>
      </c>
      <c r="D11050" s="20">
        <v>0</v>
      </c>
      <c r="E11050" s="20">
        <v>0</v>
      </c>
      <c r="F11050" s="38">
        <f>('ANNEXURE B &amp; C'!BP$34)</f>
        <v>0</v>
      </c>
      <c r="G11050" s="9" t="str">
        <f t="shared" si="346"/>
        <v/>
      </c>
      <c r="H11050" s="52" t="str">
        <f t="shared" si="347"/>
        <v/>
      </c>
    </row>
    <row r="11051" spans="1:8">
      <c r="A11051" s="48" t="str">
        <f>('ANNEXURE B &amp; C'!BP$3)</f>
        <v>450304</v>
      </c>
      <c r="B11051" s="2">
        <v>1040004</v>
      </c>
      <c r="C11051" s="2" t="s">
        <v>26</v>
      </c>
      <c r="D11051" s="20">
        <v>0</v>
      </c>
      <c r="E11051" s="20">
        <v>0</v>
      </c>
      <c r="F11051" s="38">
        <f>('ANNEXURE B &amp; C'!BP$35)</f>
        <v>0</v>
      </c>
      <c r="G11051" s="9" t="str">
        <f t="shared" si="346"/>
        <v/>
      </c>
      <c r="H11051" s="52" t="str">
        <f t="shared" si="347"/>
        <v/>
      </c>
    </row>
    <row r="11052" spans="1:8">
      <c r="A11052" s="48" t="str">
        <f>('ANNEXURE B &amp; C'!BP$3)</f>
        <v>450304</v>
      </c>
      <c r="B11052" s="2">
        <v>1040005</v>
      </c>
      <c r="C11052" s="2" t="s">
        <v>27</v>
      </c>
      <c r="D11052" s="20">
        <v>0</v>
      </c>
      <c r="E11052" s="20">
        <v>0</v>
      </c>
      <c r="F11052" s="38">
        <f>('ANNEXURE B &amp; C'!BP$36)</f>
        <v>0</v>
      </c>
      <c r="G11052" s="9" t="str">
        <f t="shared" si="346"/>
        <v/>
      </c>
      <c r="H11052" s="52" t="str">
        <f t="shared" si="347"/>
        <v/>
      </c>
    </row>
    <row r="11053" spans="1:8">
      <c r="A11053" s="48" t="str">
        <f>('ANNEXURE B &amp; C'!BP$3)</f>
        <v>450304</v>
      </c>
      <c r="B11053" s="2">
        <v>1040006</v>
      </c>
      <c r="C11053" s="2" t="s">
        <v>28</v>
      </c>
      <c r="D11053" s="20">
        <v>0</v>
      </c>
      <c r="E11053" s="20">
        <v>0</v>
      </c>
      <c r="F11053" s="38">
        <f>('ANNEXURE B &amp; C'!BP$37)</f>
        <v>0</v>
      </c>
      <c r="G11053" s="9" t="str">
        <f t="shared" si="346"/>
        <v/>
      </c>
      <c r="H11053" s="52" t="str">
        <f t="shared" si="347"/>
        <v/>
      </c>
    </row>
    <row r="11054" spans="1:8">
      <c r="A11054" s="48" t="str">
        <f>('ANNEXURE B &amp; C'!BP$3)</f>
        <v>450304</v>
      </c>
      <c r="B11054" s="2">
        <v>1040007</v>
      </c>
      <c r="C11054" s="2" t="s">
        <v>29</v>
      </c>
      <c r="D11054" s="20">
        <v>0</v>
      </c>
      <c r="E11054" s="20">
        <v>0</v>
      </c>
      <c r="F11054" s="38">
        <f>('ANNEXURE B &amp; C'!BP$38)</f>
        <v>0</v>
      </c>
      <c r="G11054" s="9" t="str">
        <f t="shared" si="346"/>
        <v/>
      </c>
      <c r="H11054" s="52" t="str">
        <f t="shared" si="347"/>
        <v/>
      </c>
    </row>
    <row r="11055" spans="1:8">
      <c r="A11055" s="48" t="str">
        <f>('ANNEXURE B &amp; C'!BP$3)</f>
        <v>450304</v>
      </c>
      <c r="B11055" s="2">
        <v>1040008</v>
      </c>
      <c r="C11055" s="2" t="s">
        <v>30</v>
      </c>
      <c r="D11055" s="20">
        <v>0</v>
      </c>
      <c r="E11055" s="20">
        <v>0</v>
      </c>
      <c r="F11055" s="38">
        <f>('ANNEXURE B &amp; C'!BP$39)</f>
        <v>0</v>
      </c>
      <c r="G11055" s="9" t="str">
        <f t="shared" si="346"/>
        <v/>
      </c>
      <c r="H11055" s="52" t="str">
        <f t="shared" si="347"/>
        <v/>
      </c>
    </row>
    <row r="11056" spans="1:8">
      <c r="A11056" s="48" t="str">
        <f>('ANNEXURE B &amp; C'!BP$3)</f>
        <v>450304</v>
      </c>
      <c r="B11056" s="3">
        <v>1049990</v>
      </c>
      <c r="C11056" s="3" t="s">
        <v>31</v>
      </c>
      <c r="D11056" s="39">
        <v>0</v>
      </c>
      <c r="E11056" s="39">
        <v>0</v>
      </c>
      <c r="F11056" s="39">
        <f>SUM(F11048:F11055)</f>
        <v>0</v>
      </c>
      <c r="G11056" s="9" t="str">
        <f t="shared" si="346"/>
        <v/>
      </c>
      <c r="H11056" s="52" t="str">
        <f t="shared" si="347"/>
        <v/>
      </c>
    </row>
    <row r="11057" spans="1:8">
      <c r="B11057" s="1"/>
      <c r="C11057" s="1"/>
      <c r="D11057" s="31"/>
      <c r="E11057" s="31"/>
      <c r="F11057" s="31"/>
      <c r="G11057" s="9" t="str">
        <f t="shared" si="346"/>
        <v/>
      </c>
      <c r="H11057" s="52" t="str">
        <f t="shared" si="347"/>
        <v/>
      </c>
    </row>
    <row r="11058" spans="1:8" ht="15.75" thickBot="1">
      <c r="A11058" s="48" t="str">
        <f>('ANNEXURE B &amp; C'!BP$3)</f>
        <v>450304</v>
      </c>
      <c r="B11058" s="4">
        <v>1049995</v>
      </c>
      <c r="C11058" s="4" t="s">
        <v>32</v>
      </c>
      <c r="D11058" s="40">
        <v>1078652</v>
      </c>
      <c r="E11058" s="40">
        <v>733485.49000000011</v>
      </c>
      <c r="F11058" s="40">
        <f>SUM(F11056+F11045+F11038)</f>
        <v>1481841</v>
      </c>
      <c r="G11058" s="9" t="str">
        <f t="shared" si="346"/>
        <v/>
      </c>
      <c r="H11058" s="52">
        <f t="shared" si="347"/>
        <v>0.37378969306133952</v>
      </c>
    </row>
    <row r="11059" spans="1:8" ht="15.75" thickTop="1">
      <c r="B11059" s="1"/>
      <c r="C11059" s="1"/>
      <c r="D11059" s="31"/>
      <c r="E11059" s="31"/>
      <c r="F11059" s="31"/>
      <c r="G11059" s="9" t="str">
        <f t="shared" si="346"/>
        <v/>
      </c>
      <c r="H11059" s="52" t="str">
        <f t="shared" si="347"/>
        <v/>
      </c>
    </row>
    <row r="11060" spans="1:8">
      <c r="A11060" s="48" t="str">
        <f>('ANNEXURE B &amp; C'!BP$3)</f>
        <v>450304</v>
      </c>
      <c r="B11060" s="1">
        <v>1050000</v>
      </c>
      <c r="C11060" s="1" t="s">
        <v>33</v>
      </c>
      <c r="D11060" s="31"/>
      <c r="E11060" s="31"/>
      <c r="F11060" s="31"/>
      <c r="G11060" s="9" t="str">
        <f t="shared" si="346"/>
        <v/>
      </c>
      <c r="H11060" s="52" t="str">
        <f t="shared" si="347"/>
        <v/>
      </c>
    </row>
    <row r="11061" spans="1:8">
      <c r="B11061" s="1"/>
      <c r="C11061" s="1"/>
      <c r="D11061" s="31"/>
      <c r="E11061" s="31"/>
      <c r="F11061" s="31"/>
      <c r="G11061" s="9" t="str">
        <f t="shared" si="346"/>
        <v/>
      </c>
      <c r="H11061" s="52" t="str">
        <f t="shared" si="347"/>
        <v/>
      </c>
    </row>
    <row r="11062" spans="1:8">
      <c r="A11062" s="48" t="str">
        <f>('ANNEXURE B &amp; C'!BP$3)</f>
        <v>450304</v>
      </c>
      <c r="B11062" s="1">
        <v>1060000</v>
      </c>
      <c r="C11062" s="1" t="s">
        <v>34</v>
      </c>
      <c r="D11062" s="31"/>
      <c r="E11062" s="31"/>
      <c r="F11062" s="31"/>
      <c r="G11062" s="9" t="str">
        <f t="shared" si="346"/>
        <v/>
      </c>
      <c r="H11062" s="52" t="str">
        <f t="shared" si="347"/>
        <v/>
      </c>
    </row>
    <row r="11063" spans="1:8">
      <c r="A11063" s="48" t="str">
        <f>('ANNEXURE B &amp; C'!BP$3)</f>
        <v>450304</v>
      </c>
      <c r="B11063" s="2">
        <v>1060001</v>
      </c>
      <c r="C11063" s="2" t="s">
        <v>35</v>
      </c>
      <c r="D11063" s="20">
        <v>0</v>
      </c>
      <c r="E11063" s="20">
        <v>0</v>
      </c>
      <c r="F11063" s="38">
        <f>('ANNEXURE B &amp; C'!BP$47)</f>
        <v>0</v>
      </c>
      <c r="G11063" s="9" t="str">
        <f t="shared" si="346"/>
        <v/>
      </c>
      <c r="H11063" s="52" t="str">
        <f t="shared" si="347"/>
        <v/>
      </c>
    </row>
    <row r="11064" spans="1:8">
      <c r="A11064" s="48" t="str">
        <f>('ANNEXURE B &amp; C'!BP$3)</f>
        <v>450304</v>
      </c>
      <c r="B11064" s="2">
        <v>1060003</v>
      </c>
      <c r="C11064" s="2" t="s">
        <v>36</v>
      </c>
      <c r="D11064" s="20">
        <v>0</v>
      </c>
      <c r="E11064" s="20">
        <v>0</v>
      </c>
      <c r="F11064" s="38">
        <f>('ANNEXURE B &amp; C'!BP$48)</f>
        <v>0</v>
      </c>
      <c r="G11064" s="9" t="str">
        <f t="shared" si="346"/>
        <v/>
      </c>
      <c r="H11064" s="52" t="str">
        <f t="shared" si="347"/>
        <v/>
      </c>
    </row>
    <row r="11065" spans="1:8">
      <c r="A11065" s="48" t="str">
        <f>('ANNEXURE B &amp; C'!BP$3)</f>
        <v>450304</v>
      </c>
      <c r="B11065" s="2">
        <v>1060090</v>
      </c>
      <c r="C11065" s="2" t="s">
        <v>37</v>
      </c>
      <c r="D11065" s="20">
        <v>0</v>
      </c>
      <c r="E11065" s="20">
        <v>0</v>
      </c>
      <c r="F11065" s="38">
        <f>('ANNEXURE B &amp; C'!BP$49)</f>
        <v>0</v>
      </c>
      <c r="G11065" s="9" t="str">
        <f t="shared" si="346"/>
        <v/>
      </c>
      <c r="H11065" s="52" t="str">
        <f t="shared" si="347"/>
        <v/>
      </c>
    </row>
    <row r="11066" spans="1:8">
      <c r="A11066" s="48" t="str">
        <f>('ANNEXURE B &amp; C'!BP$3)</f>
        <v>450304</v>
      </c>
      <c r="B11066" s="2">
        <v>1060100</v>
      </c>
      <c r="C11066" s="2" t="s">
        <v>38</v>
      </c>
      <c r="D11066" s="20">
        <v>0</v>
      </c>
      <c r="E11066" s="20">
        <v>0</v>
      </c>
      <c r="F11066" s="38">
        <f>('ANNEXURE B &amp; C'!BP$50)</f>
        <v>0</v>
      </c>
      <c r="G11066" s="9" t="str">
        <f t="shared" si="346"/>
        <v/>
      </c>
      <c r="H11066" s="52" t="str">
        <f t="shared" si="347"/>
        <v/>
      </c>
    </row>
    <row r="11067" spans="1:8">
      <c r="A11067" s="48" t="str">
        <f>('ANNEXURE B &amp; C'!BP$3)</f>
        <v>450304</v>
      </c>
      <c r="B11067" s="2">
        <v>1060200</v>
      </c>
      <c r="C11067" s="2" t="s">
        <v>39</v>
      </c>
      <c r="D11067" s="20">
        <v>0</v>
      </c>
      <c r="E11067" s="20">
        <v>0</v>
      </c>
      <c r="F11067" s="38">
        <f>('ANNEXURE B &amp; C'!BP$51)</f>
        <v>0</v>
      </c>
      <c r="G11067" s="9" t="str">
        <f t="shared" si="346"/>
        <v/>
      </c>
      <c r="H11067" s="52" t="str">
        <f t="shared" si="347"/>
        <v/>
      </c>
    </row>
    <row r="11068" spans="1:8">
      <c r="A11068" s="48" t="str">
        <f>('ANNEXURE B &amp; C'!BP$3)</f>
        <v>450304</v>
      </c>
      <c r="B11068" s="2">
        <v>1060201</v>
      </c>
      <c r="C11068" s="2" t="s">
        <v>40</v>
      </c>
      <c r="D11068" s="20">
        <v>0</v>
      </c>
      <c r="E11068" s="20">
        <v>0</v>
      </c>
      <c r="F11068" s="38">
        <f>('ANNEXURE B &amp; C'!BP$52)</f>
        <v>0</v>
      </c>
      <c r="G11068" s="9" t="str">
        <f t="shared" si="346"/>
        <v/>
      </c>
      <c r="H11068" s="52" t="str">
        <f t="shared" si="347"/>
        <v/>
      </c>
    </row>
    <row r="11069" spans="1:8">
      <c r="A11069" s="48" t="str">
        <f>('ANNEXURE B &amp; C'!BP$3)</f>
        <v>450304</v>
      </c>
      <c r="B11069" s="2">
        <v>1060204</v>
      </c>
      <c r="C11069" s="2" t="s">
        <v>41</v>
      </c>
      <c r="D11069" s="20">
        <v>0</v>
      </c>
      <c r="E11069" s="20">
        <v>0</v>
      </c>
      <c r="F11069" s="38">
        <f>('ANNEXURE B &amp; C'!BP$53)</f>
        <v>0</v>
      </c>
      <c r="G11069" s="9" t="str">
        <f t="shared" si="346"/>
        <v/>
      </c>
      <c r="H11069" s="52" t="str">
        <f t="shared" si="347"/>
        <v/>
      </c>
    </row>
    <row r="11070" spans="1:8">
      <c r="A11070" s="48" t="str">
        <f>('ANNEXURE B &amp; C'!BP$3)</f>
        <v>450304</v>
      </c>
      <c r="B11070" s="2">
        <v>1060205</v>
      </c>
      <c r="C11070" s="2" t="s">
        <v>42</v>
      </c>
      <c r="D11070" s="20">
        <v>0</v>
      </c>
      <c r="E11070" s="20">
        <v>0</v>
      </c>
      <c r="F11070" s="38">
        <f>('ANNEXURE B &amp; C'!BP$54)</f>
        <v>0</v>
      </c>
      <c r="G11070" s="9" t="str">
        <f t="shared" si="346"/>
        <v/>
      </c>
      <c r="H11070" s="52" t="str">
        <f t="shared" si="347"/>
        <v/>
      </c>
    </row>
    <row r="11071" spans="1:8">
      <c r="A11071" s="48" t="str">
        <f>('ANNEXURE B &amp; C'!BP$3)</f>
        <v>450304</v>
      </c>
      <c r="B11071" s="2">
        <v>1060207</v>
      </c>
      <c r="C11071" s="2" t="s">
        <v>43</v>
      </c>
      <c r="D11071" s="20">
        <v>0</v>
      </c>
      <c r="E11071" s="20">
        <v>0</v>
      </c>
      <c r="F11071" s="38">
        <f>('ANNEXURE B &amp; C'!BP$55)</f>
        <v>0</v>
      </c>
      <c r="G11071" s="9" t="str">
        <f t="shared" ref="G11071:G11134" si="348">IF(E11071&lt;0.01,"",IF(E11071&gt;F11071,"BUDGET ERROR - INSUFICIENT",""))</f>
        <v/>
      </c>
      <c r="H11071" s="52" t="str">
        <f t="shared" ref="H11071:H11134" si="349">IF(F11071&lt;0.1,"",IF(D11071=0,"NO ORIGINAL BUDGET",(F11071-D11071)/D11071))</f>
        <v/>
      </c>
    </row>
    <row r="11072" spans="1:8">
      <c r="A11072" s="48" t="str">
        <f>('ANNEXURE B &amp; C'!BP$3)</f>
        <v>450304</v>
      </c>
      <c r="B11072" s="2">
        <v>1060208</v>
      </c>
      <c r="C11072" s="2" t="s">
        <v>44</v>
      </c>
      <c r="D11072" s="20">
        <v>6000</v>
      </c>
      <c r="E11072" s="20">
        <v>1666.67</v>
      </c>
      <c r="F11072" s="38">
        <f>('ANNEXURE B &amp; C'!BP$56)</f>
        <v>3000</v>
      </c>
      <c r="G11072" s="9" t="str">
        <f t="shared" si="348"/>
        <v/>
      </c>
      <c r="H11072" s="52">
        <f t="shared" si="349"/>
        <v>-0.5</v>
      </c>
    </row>
    <row r="11073" spans="1:8">
      <c r="A11073" s="48" t="str">
        <f>('ANNEXURE B &amp; C'!BP$3)</f>
        <v>450304</v>
      </c>
      <c r="B11073" s="2">
        <v>1060209</v>
      </c>
      <c r="C11073" s="2" t="s">
        <v>45</v>
      </c>
      <c r="D11073" s="20">
        <v>0</v>
      </c>
      <c r="E11073" s="20">
        <v>0</v>
      </c>
      <c r="F11073" s="38">
        <f>('ANNEXURE B &amp; C'!BP$57)</f>
        <v>0</v>
      </c>
      <c r="G11073" s="9" t="str">
        <f t="shared" si="348"/>
        <v/>
      </c>
      <c r="H11073" s="52" t="str">
        <f t="shared" si="349"/>
        <v/>
      </c>
    </row>
    <row r="11074" spans="1:8">
      <c r="A11074" s="48" t="str">
        <f>('ANNEXURE B &amp; C'!BP$3)</f>
        <v>450304</v>
      </c>
      <c r="B11074" s="2">
        <v>1060210</v>
      </c>
      <c r="C11074" s="2" t="s">
        <v>46</v>
      </c>
      <c r="D11074" s="20">
        <v>0</v>
      </c>
      <c r="E11074" s="20">
        <v>0</v>
      </c>
      <c r="F11074" s="38">
        <f>('ANNEXURE B &amp; C'!BP$58)</f>
        <v>0</v>
      </c>
      <c r="G11074" s="9" t="str">
        <f t="shared" si="348"/>
        <v/>
      </c>
      <c r="H11074" s="52" t="str">
        <f t="shared" si="349"/>
        <v/>
      </c>
    </row>
    <row r="11075" spans="1:8">
      <c r="A11075" s="48" t="str">
        <f>('ANNEXURE B &amp; C'!BP$3)</f>
        <v>450304</v>
      </c>
      <c r="B11075" s="2">
        <v>1060303</v>
      </c>
      <c r="C11075" s="2" t="s">
        <v>47</v>
      </c>
      <c r="D11075" s="20">
        <v>0</v>
      </c>
      <c r="E11075" s="20">
        <v>0</v>
      </c>
      <c r="F11075" s="38">
        <f>('ANNEXURE B &amp; C'!BP$59)</f>
        <v>0</v>
      </c>
      <c r="G11075" s="9" t="str">
        <f t="shared" si="348"/>
        <v/>
      </c>
      <c r="H11075" s="52" t="str">
        <f t="shared" si="349"/>
        <v/>
      </c>
    </row>
    <row r="11076" spans="1:8">
      <c r="A11076" s="48" t="str">
        <f>('ANNEXURE B &amp; C'!BP$3)</f>
        <v>450304</v>
      </c>
      <c r="B11076" s="2">
        <v>1060304</v>
      </c>
      <c r="C11076" s="2" t="s">
        <v>48</v>
      </c>
      <c r="D11076" s="20">
        <v>0</v>
      </c>
      <c r="E11076" s="20">
        <v>0</v>
      </c>
      <c r="F11076" s="38">
        <f>('ANNEXURE B &amp; C'!BP$60)</f>
        <v>0</v>
      </c>
      <c r="G11076" s="9" t="str">
        <f t="shared" si="348"/>
        <v/>
      </c>
      <c r="H11076" s="52" t="str">
        <f t="shared" si="349"/>
        <v/>
      </c>
    </row>
    <row r="11077" spans="1:8">
      <c r="A11077" s="48" t="str">
        <f>('ANNEXURE B &amp; C'!BP$3)</f>
        <v>450304</v>
      </c>
      <c r="B11077" s="2">
        <v>1060305</v>
      </c>
      <c r="C11077" s="2" t="s">
        <v>49</v>
      </c>
      <c r="D11077" s="20">
        <v>0</v>
      </c>
      <c r="E11077" s="20">
        <v>0</v>
      </c>
      <c r="F11077" s="38">
        <f>('ANNEXURE B &amp; C'!BP$61)</f>
        <v>0</v>
      </c>
      <c r="G11077" s="9" t="str">
        <f t="shared" si="348"/>
        <v/>
      </c>
      <c r="H11077" s="52" t="str">
        <f t="shared" si="349"/>
        <v/>
      </c>
    </row>
    <row r="11078" spans="1:8">
      <c r="A11078" s="48" t="str">
        <f>('ANNEXURE B &amp; C'!BP$3)</f>
        <v>450304</v>
      </c>
      <c r="B11078" s="2">
        <v>1060400</v>
      </c>
      <c r="C11078" s="2" t="s">
        <v>50</v>
      </c>
      <c r="D11078" s="20">
        <v>0</v>
      </c>
      <c r="E11078" s="20">
        <v>0</v>
      </c>
      <c r="F11078" s="38">
        <f>('ANNEXURE B &amp; C'!BP$62)</f>
        <v>0</v>
      </c>
      <c r="G11078" s="9" t="str">
        <f t="shared" si="348"/>
        <v/>
      </c>
      <c r="H11078" s="52" t="str">
        <f t="shared" si="349"/>
        <v/>
      </c>
    </row>
    <row r="11079" spans="1:8">
      <c r="A11079" s="48" t="str">
        <f>('ANNEXURE B &amp; C'!BP$3)</f>
        <v>450304</v>
      </c>
      <c r="B11079" s="2">
        <v>1060401</v>
      </c>
      <c r="C11079" s="2" t="s">
        <v>51</v>
      </c>
      <c r="D11079" s="20">
        <v>0</v>
      </c>
      <c r="E11079" s="20">
        <v>0</v>
      </c>
      <c r="F11079" s="38">
        <f>('ANNEXURE B &amp; C'!BP$63)</f>
        <v>0</v>
      </c>
      <c r="G11079" s="9" t="str">
        <f t="shared" si="348"/>
        <v/>
      </c>
      <c r="H11079" s="52" t="str">
        <f t="shared" si="349"/>
        <v/>
      </c>
    </row>
    <row r="11080" spans="1:8">
      <c r="A11080" s="48" t="str">
        <f>('ANNEXURE B &amp; C'!BP$3)</f>
        <v>450304</v>
      </c>
      <c r="B11080" s="2">
        <v>1060402</v>
      </c>
      <c r="C11080" s="2" t="s">
        <v>52</v>
      </c>
      <c r="D11080" s="20">
        <v>0</v>
      </c>
      <c r="E11080" s="20">
        <v>0</v>
      </c>
      <c r="F11080" s="38">
        <f>('ANNEXURE B &amp; C'!BP$64)</f>
        <v>0</v>
      </c>
      <c r="G11080" s="9" t="str">
        <f t="shared" si="348"/>
        <v/>
      </c>
      <c r="H11080" s="52" t="str">
        <f t="shared" si="349"/>
        <v/>
      </c>
    </row>
    <row r="11081" spans="1:8">
      <c r="A11081" s="48" t="str">
        <f>('ANNEXURE B &amp; C'!BP$3)</f>
        <v>450304</v>
      </c>
      <c r="B11081" s="2">
        <v>1060403</v>
      </c>
      <c r="C11081" s="2" t="s">
        <v>53</v>
      </c>
      <c r="D11081" s="20">
        <v>0</v>
      </c>
      <c r="E11081" s="20">
        <v>0</v>
      </c>
      <c r="F11081" s="38">
        <f>('ANNEXURE B &amp; C'!BP$65)</f>
        <v>0</v>
      </c>
      <c r="G11081" s="9" t="str">
        <f t="shared" si="348"/>
        <v/>
      </c>
      <c r="H11081" s="52" t="str">
        <f t="shared" si="349"/>
        <v/>
      </c>
    </row>
    <row r="11082" spans="1:8">
      <c r="A11082" s="48" t="str">
        <f>('ANNEXURE B &amp; C'!BP$3)</f>
        <v>450304</v>
      </c>
      <c r="B11082" s="2">
        <v>1060404</v>
      </c>
      <c r="C11082" s="2" t="s">
        <v>54</v>
      </c>
      <c r="D11082" s="20">
        <v>0</v>
      </c>
      <c r="E11082" s="20">
        <v>0</v>
      </c>
      <c r="F11082" s="38">
        <f>('ANNEXURE B &amp; C'!BP$66)</f>
        <v>0</v>
      </c>
      <c r="G11082" s="9" t="str">
        <f t="shared" si="348"/>
        <v/>
      </c>
      <c r="H11082" s="52" t="str">
        <f t="shared" si="349"/>
        <v/>
      </c>
    </row>
    <row r="11083" spans="1:8">
      <c r="A11083" s="48" t="str">
        <f>('ANNEXURE B &amp; C'!BP$3)</f>
        <v>450304</v>
      </c>
      <c r="B11083" s="2">
        <v>1060405</v>
      </c>
      <c r="C11083" s="2" t="s">
        <v>55</v>
      </c>
      <c r="D11083" s="20">
        <v>0</v>
      </c>
      <c r="E11083" s="20">
        <v>0</v>
      </c>
      <c r="F11083" s="38">
        <f>('ANNEXURE B &amp; C'!BP$67)</f>
        <v>0</v>
      </c>
      <c r="G11083" s="9" t="str">
        <f t="shared" si="348"/>
        <v/>
      </c>
      <c r="H11083" s="52" t="str">
        <f t="shared" si="349"/>
        <v/>
      </c>
    </row>
    <row r="11084" spans="1:8">
      <c r="A11084" s="48" t="str">
        <f>('ANNEXURE B &amp; C'!BP$3)</f>
        <v>450304</v>
      </c>
      <c r="B11084" s="2">
        <v>1060601</v>
      </c>
      <c r="C11084" s="2" t="s">
        <v>56</v>
      </c>
      <c r="D11084" s="20">
        <v>0</v>
      </c>
      <c r="E11084" s="20">
        <v>0</v>
      </c>
      <c r="F11084" s="38">
        <f>('ANNEXURE B &amp; C'!BP$68)</f>
        <v>0</v>
      </c>
      <c r="G11084" s="9" t="str">
        <f t="shared" si="348"/>
        <v/>
      </c>
      <c r="H11084" s="52" t="str">
        <f t="shared" si="349"/>
        <v/>
      </c>
    </row>
    <row r="11085" spans="1:8">
      <c r="A11085" s="48" t="str">
        <f>('ANNEXURE B &amp; C'!BP$3)</f>
        <v>450304</v>
      </c>
      <c r="B11085" s="2">
        <v>1060701</v>
      </c>
      <c r="C11085" s="2" t="s">
        <v>57</v>
      </c>
      <c r="D11085" s="20">
        <v>0</v>
      </c>
      <c r="E11085" s="20">
        <v>0</v>
      </c>
      <c r="F11085" s="38">
        <f>('ANNEXURE B &amp; C'!BP$69)</f>
        <v>0</v>
      </c>
      <c r="G11085" s="9" t="str">
        <f t="shared" si="348"/>
        <v/>
      </c>
      <c r="H11085" s="52" t="str">
        <f t="shared" si="349"/>
        <v/>
      </c>
    </row>
    <row r="11086" spans="1:8">
      <c r="A11086" s="48" t="str">
        <f>('ANNEXURE B &amp; C'!BP$3)</f>
        <v>450304</v>
      </c>
      <c r="B11086" s="2">
        <v>1060702</v>
      </c>
      <c r="C11086" s="2" t="s">
        <v>58</v>
      </c>
      <c r="D11086" s="20">
        <v>0</v>
      </c>
      <c r="E11086" s="20">
        <v>0</v>
      </c>
      <c r="F11086" s="38">
        <f>('ANNEXURE B &amp; C'!BP$70)</f>
        <v>0</v>
      </c>
      <c r="G11086" s="9" t="str">
        <f t="shared" si="348"/>
        <v/>
      </c>
      <c r="H11086" s="52" t="str">
        <f t="shared" si="349"/>
        <v/>
      </c>
    </row>
    <row r="11087" spans="1:8">
      <c r="A11087" s="48" t="str">
        <f>('ANNEXURE B &amp; C'!BP$3)</f>
        <v>450304</v>
      </c>
      <c r="B11087" s="2">
        <v>1061101</v>
      </c>
      <c r="C11087" s="2" t="s">
        <v>59</v>
      </c>
      <c r="D11087" s="20">
        <v>0</v>
      </c>
      <c r="E11087" s="20">
        <v>0</v>
      </c>
      <c r="F11087" s="38">
        <f>('ANNEXURE B &amp; C'!BP$71)</f>
        <v>0</v>
      </c>
      <c r="G11087" s="9" t="str">
        <f t="shared" si="348"/>
        <v/>
      </c>
      <c r="H11087" s="52" t="str">
        <f t="shared" si="349"/>
        <v/>
      </c>
    </row>
    <row r="11088" spans="1:8">
      <c r="A11088" s="48" t="str">
        <f>('ANNEXURE B &amp; C'!BP$3)</f>
        <v>450304</v>
      </c>
      <c r="B11088" s="2">
        <v>1061102</v>
      </c>
      <c r="C11088" s="2" t="s">
        <v>60</v>
      </c>
      <c r="D11088" s="20">
        <v>0</v>
      </c>
      <c r="E11088" s="20">
        <v>0</v>
      </c>
      <c r="F11088" s="38">
        <f>('ANNEXURE B &amp; C'!BP$72)</f>
        <v>0</v>
      </c>
      <c r="G11088" s="9" t="str">
        <f t="shared" si="348"/>
        <v/>
      </c>
      <c r="H11088" s="52" t="str">
        <f t="shared" si="349"/>
        <v/>
      </c>
    </row>
    <row r="11089" spans="1:8">
      <c r="A11089" s="48" t="str">
        <f>('ANNEXURE B &amp; C'!BP$3)</f>
        <v>450304</v>
      </c>
      <c r="B11089" s="2">
        <v>1061104</v>
      </c>
      <c r="C11089" s="2" t="s">
        <v>61</v>
      </c>
      <c r="D11089" s="20">
        <v>0</v>
      </c>
      <c r="E11089" s="20">
        <v>0</v>
      </c>
      <c r="F11089" s="38">
        <f>('ANNEXURE B &amp; C'!BP$73)</f>
        <v>0</v>
      </c>
      <c r="G11089" s="9" t="str">
        <f t="shared" si="348"/>
        <v/>
      </c>
      <c r="H11089" s="52" t="str">
        <f t="shared" si="349"/>
        <v/>
      </c>
    </row>
    <row r="11090" spans="1:8">
      <c r="A11090" s="48" t="str">
        <f>('ANNEXURE B &amp; C'!BP$3)</f>
        <v>450304</v>
      </c>
      <c r="B11090" s="2">
        <v>1061106</v>
      </c>
      <c r="C11090" s="2" t="s">
        <v>62</v>
      </c>
      <c r="D11090" s="20">
        <v>0</v>
      </c>
      <c r="E11090" s="20">
        <v>0</v>
      </c>
      <c r="F11090" s="38">
        <f>('ANNEXURE B &amp; C'!BP$74)</f>
        <v>0</v>
      </c>
      <c r="G11090" s="9" t="str">
        <f t="shared" si="348"/>
        <v/>
      </c>
      <c r="H11090" s="52" t="str">
        <f t="shared" si="349"/>
        <v/>
      </c>
    </row>
    <row r="11091" spans="1:8">
      <c r="A11091" s="48" t="str">
        <f>('ANNEXURE B &amp; C'!BP$3)</f>
        <v>450304</v>
      </c>
      <c r="B11091" s="2">
        <v>1061201</v>
      </c>
      <c r="C11091" s="2" t="s">
        <v>63</v>
      </c>
      <c r="D11091" s="20">
        <v>0</v>
      </c>
      <c r="E11091" s="20">
        <v>0</v>
      </c>
      <c r="F11091" s="38">
        <f>('ANNEXURE B &amp; C'!BP$75)</f>
        <v>0</v>
      </c>
      <c r="G11091" s="9" t="str">
        <f t="shared" si="348"/>
        <v/>
      </c>
      <c r="H11091" s="52" t="str">
        <f t="shared" si="349"/>
        <v/>
      </c>
    </row>
    <row r="11092" spans="1:8">
      <c r="A11092" s="48" t="str">
        <f>('ANNEXURE B &amp; C'!BP$3)</f>
        <v>450304</v>
      </c>
      <c r="B11092" s="2">
        <v>1061203</v>
      </c>
      <c r="C11092" s="2" t="s">
        <v>64</v>
      </c>
      <c r="D11092" s="20">
        <v>0</v>
      </c>
      <c r="E11092" s="20">
        <v>0</v>
      </c>
      <c r="F11092" s="38">
        <f>('ANNEXURE B &amp; C'!BP$76)</f>
        <v>0</v>
      </c>
      <c r="G11092" s="9" t="str">
        <f t="shared" si="348"/>
        <v/>
      </c>
      <c r="H11092" s="52" t="str">
        <f t="shared" si="349"/>
        <v/>
      </c>
    </row>
    <row r="11093" spans="1:8">
      <c r="A11093" s="48" t="str">
        <f>('ANNEXURE B &amp; C'!BP$3)</f>
        <v>450304</v>
      </c>
      <c r="B11093" s="2">
        <v>1061204</v>
      </c>
      <c r="C11093" s="2" t="s">
        <v>65</v>
      </c>
      <c r="D11093" s="20">
        <v>0</v>
      </c>
      <c r="E11093" s="20">
        <v>0</v>
      </c>
      <c r="F11093" s="38">
        <f>('ANNEXURE B &amp; C'!BP$77)</f>
        <v>0</v>
      </c>
      <c r="G11093" s="9" t="str">
        <f t="shared" si="348"/>
        <v/>
      </c>
      <c r="H11093" s="52" t="str">
        <f t="shared" si="349"/>
        <v/>
      </c>
    </row>
    <row r="11094" spans="1:8">
      <c r="A11094" s="48" t="str">
        <f>('ANNEXURE B &amp; C'!BP$3)</f>
        <v>450304</v>
      </c>
      <c r="B11094" s="2">
        <v>1061501</v>
      </c>
      <c r="C11094" s="2" t="s">
        <v>66</v>
      </c>
      <c r="D11094" s="20">
        <v>0</v>
      </c>
      <c r="E11094" s="20">
        <v>0</v>
      </c>
      <c r="F11094" s="38">
        <f>('ANNEXURE B &amp; C'!BP$78)</f>
        <v>0</v>
      </c>
      <c r="G11094" s="9" t="str">
        <f t="shared" si="348"/>
        <v/>
      </c>
      <c r="H11094" s="52" t="str">
        <f t="shared" si="349"/>
        <v/>
      </c>
    </row>
    <row r="11095" spans="1:8">
      <c r="A11095" s="48" t="str">
        <f>('ANNEXURE B &amp; C'!BP$3)</f>
        <v>450304</v>
      </c>
      <c r="B11095" s="2">
        <v>1061502</v>
      </c>
      <c r="C11095" s="2" t="s">
        <v>67</v>
      </c>
      <c r="D11095" s="20">
        <v>0</v>
      </c>
      <c r="E11095" s="20">
        <v>0</v>
      </c>
      <c r="F11095" s="38">
        <f>('ANNEXURE B &amp; C'!BP$79)</f>
        <v>0</v>
      </c>
      <c r="G11095" s="9" t="str">
        <f t="shared" si="348"/>
        <v/>
      </c>
      <c r="H11095" s="52" t="str">
        <f t="shared" si="349"/>
        <v/>
      </c>
    </row>
    <row r="11096" spans="1:8">
      <c r="A11096" s="48" t="str">
        <f>('ANNEXURE B &amp; C'!BP$3)</f>
        <v>450304</v>
      </c>
      <c r="B11096" s="2">
        <v>1061507</v>
      </c>
      <c r="C11096" s="2" t="s">
        <v>68</v>
      </c>
      <c r="D11096" s="20">
        <v>0</v>
      </c>
      <c r="E11096" s="20">
        <v>0</v>
      </c>
      <c r="F11096" s="38">
        <f>('ANNEXURE B &amp; C'!BP$80)</f>
        <v>0</v>
      </c>
      <c r="G11096" s="9" t="str">
        <f t="shared" si="348"/>
        <v/>
      </c>
      <c r="H11096" s="52" t="str">
        <f t="shared" si="349"/>
        <v/>
      </c>
    </row>
    <row r="11097" spans="1:8">
      <c r="A11097" s="48" t="str">
        <f>('ANNEXURE B &amp; C'!BP$3)</f>
        <v>450304</v>
      </c>
      <c r="B11097" s="2">
        <v>1061508</v>
      </c>
      <c r="C11097" s="2" t="s">
        <v>69</v>
      </c>
      <c r="D11097" s="20">
        <v>0</v>
      </c>
      <c r="E11097" s="20">
        <v>0</v>
      </c>
      <c r="F11097" s="38">
        <f>('ANNEXURE B &amp; C'!BP$81)</f>
        <v>0</v>
      </c>
      <c r="G11097" s="9" t="str">
        <f t="shared" si="348"/>
        <v/>
      </c>
      <c r="H11097" s="52" t="str">
        <f t="shared" si="349"/>
        <v/>
      </c>
    </row>
    <row r="11098" spans="1:8">
      <c r="A11098" s="48" t="str">
        <f>('ANNEXURE B &amp; C'!BP$3)</f>
        <v>450304</v>
      </c>
      <c r="B11098" s="2">
        <v>1061701</v>
      </c>
      <c r="C11098" s="2" t="s">
        <v>70</v>
      </c>
      <c r="D11098" s="20">
        <v>0</v>
      </c>
      <c r="E11098" s="20">
        <v>0</v>
      </c>
      <c r="F11098" s="38">
        <f>('ANNEXURE B &amp; C'!BP$82)</f>
        <v>0</v>
      </c>
      <c r="G11098" s="9" t="str">
        <f t="shared" si="348"/>
        <v/>
      </c>
      <c r="H11098" s="52" t="str">
        <f t="shared" si="349"/>
        <v/>
      </c>
    </row>
    <row r="11099" spans="1:8">
      <c r="A11099" s="48" t="str">
        <f>('ANNEXURE B &amp; C'!BP$3)</f>
        <v>450304</v>
      </c>
      <c r="B11099" s="2">
        <v>1061705</v>
      </c>
      <c r="C11099" s="2" t="s">
        <v>71</v>
      </c>
      <c r="D11099" s="20">
        <v>0</v>
      </c>
      <c r="E11099" s="20">
        <v>0</v>
      </c>
      <c r="F11099" s="38">
        <f>('ANNEXURE B &amp; C'!BP$83)</f>
        <v>0</v>
      </c>
      <c r="G11099" s="9" t="str">
        <f t="shared" si="348"/>
        <v/>
      </c>
      <c r="H11099" s="52" t="str">
        <f t="shared" si="349"/>
        <v/>
      </c>
    </row>
    <row r="11100" spans="1:8">
      <c r="A11100" s="48" t="str">
        <f>('ANNEXURE B &amp; C'!BP$3)</f>
        <v>450304</v>
      </c>
      <c r="B11100" s="2">
        <v>1061799</v>
      </c>
      <c r="C11100" s="2" t="s">
        <v>72</v>
      </c>
      <c r="D11100" s="20">
        <v>0</v>
      </c>
      <c r="E11100" s="20">
        <v>0</v>
      </c>
      <c r="F11100" s="38">
        <f>('ANNEXURE B &amp; C'!BP$84)</f>
        <v>0</v>
      </c>
      <c r="G11100" s="9" t="str">
        <f t="shared" si="348"/>
        <v/>
      </c>
      <c r="H11100" s="52" t="str">
        <f t="shared" si="349"/>
        <v/>
      </c>
    </row>
    <row r="11101" spans="1:8">
      <c r="A11101" s="48" t="str">
        <f>('ANNEXURE B &amp; C'!BP$3)</f>
        <v>450304</v>
      </c>
      <c r="B11101" s="2">
        <v>1061800</v>
      </c>
      <c r="C11101" s="2" t="s">
        <v>73</v>
      </c>
      <c r="D11101" s="20">
        <v>0</v>
      </c>
      <c r="E11101" s="20">
        <v>0</v>
      </c>
      <c r="F11101" s="38">
        <f>('ANNEXURE B &amp; C'!BP$85)</f>
        <v>0</v>
      </c>
      <c r="G11101" s="9" t="str">
        <f t="shared" si="348"/>
        <v/>
      </c>
      <c r="H11101" s="52" t="str">
        <f t="shared" si="349"/>
        <v/>
      </c>
    </row>
    <row r="11102" spans="1:8">
      <c r="A11102" s="48" t="str">
        <f>('ANNEXURE B &amp; C'!BP$3)</f>
        <v>450304</v>
      </c>
      <c r="B11102" s="2">
        <v>1061801</v>
      </c>
      <c r="C11102" s="2" t="s">
        <v>74</v>
      </c>
      <c r="D11102" s="20">
        <v>0</v>
      </c>
      <c r="E11102" s="20">
        <v>0</v>
      </c>
      <c r="F11102" s="38">
        <f>('ANNEXURE B &amp; C'!BP$86)</f>
        <v>0</v>
      </c>
      <c r="G11102" s="9" t="str">
        <f t="shared" si="348"/>
        <v/>
      </c>
      <c r="H11102" s="52" t="str">
        <f t="shared" si="349"/>
        <v/>
      </c>
    </row>
    <row r="11103" spans="1:8">
      <c r="A11103" s="48" t="str">
        <f>('ANNEXURE B &amp; C'!BP$3)</f>
        <v>450304</v>
      </c>
      <c r="B11103" s="2">
        <v>1061802</v>
      </c>
      <c r="C11103" s="2" t="s">
        <v>75</v>
      </c>
      <c r="D11103" s="20">
        <v>0</v>
      </c>
      <c r="E11103" s="20">
        <v>0</v>
      </c>
      <c r="F11103" s="38">
        <f>('ANNEXURE B &amp; C'!BP$87)</f>
        <v>0</v>
      </c>
      <c r="G11103" s="9" t="str">
        <f t="shared" si="348"/>
        <v/>
      </c>
      <c r="H11103" s="52" t="str">
        <f t="shared" si="349"/>
        <v/>
      </c>
    </row>
    <row r="11104" spans="1:8">
      <c r="A11104" s="48" t="str">
        <f>('ANNEXURE B &amp; C'!BP$3)</f>
        <v>450304</v>
      </c>
      <c r="B11104" s="2">
        <v>1061805</v>
      </c>
      <c r="C11104" s="2" t="s">
        <v>76</v>
      </c>
      <c r="D11104" s="20">
        <v>0</v>
      </c>
      <c r="E11104" s="20">
        <v>0</v>
      </c>
      <c r="F11104" s="38">
        <f>('ANNEXURE B &amp; C'!BP$88)</f>
        <v>0</v>
      </c>
      <c r="G11104" s="9" t="str">
        <f t="shared" si="348"/>
        <v/>
      </c>
      <c r="H11104" s="52" t="str">
        <f t="shared" si="349"/>
        <v/>
      </c>
    </row>
    <row r="11105" spans="1:8">
      <c r="A11105" s="48" t="str">
        <f>('ANNEXURE B &amp; C'!BP$3)</f>
        <v>450304</v>
      </c>
      <c r="B11105" s="2">
        <v>1061806</v>
      </c>
      <c r="C11105" s="2" t="s">
        <v>77</v>
      </c>
      <c r="D11105" s="20">
        <v>64600</v>
      </c>
      <c r="E11105" s="20">
        <v>12921.73</v>
      </c>
      <c r="F11105" s="38">
        <f>('ANNEXURE B &amp; C'!BP$89)</f>
        <v>25860</v>
      </c>
      <c r="G11105" s="9" t="str">
        <f t="shared" si="348"/>
        <v/>
      </c>
      <c r="H11105" s="52">
        <f t="shared" si="349"/>
        <v>-0.59969040247678018</v>
      </c>
    </row>
    <row r="11106" spans="1:8">
      <c r="A11106" s="48" t="str">
        <f>('ANNEXURE B &amp; C'!BP$3)</f>
        <v>450304</v>
      </c>
      <c r="B11106" s="2">
        <v>1061899</v>
      </c>
      <c r="C11106" s="2" t="s">
        <v>78</v>
      </c>
      <c r="D11106" s="20">
        <v>0</v>
      </c>
      <c r="E11106" s="20">
        <v>0</v>
      </c>
      <c r="F11106" s="38">
        <f>('ANNEXURE B &amp; C'!BP$90)</f>
        <v>0</v>
      </c>
      <c r="G11106" s="9" t="str">
        <f t="shared" si="348"/>
        <v/>
      </c>
      <c r="H11106" s="52" t="str">
        <f t="shared" si="349"/>
        <v/>
      </c>
    </row>
    <row r="11107" spans="1:8">
      <c r="A11107" s="48" t="str">
        <f>('ANNEXURE B &amp; C'!BP$3)</f>
        <v>450304</v>
      </c>
      <c r="B11107" s="2">
        <v>1061900</v>
      </c>
      <c r="C11107" s="2" t="s">
        <v>79</v>
      </c>
      <c r="D11107" s="20">
        <v>0</v>
      </c>
      <c r="E11107" s="20">
        <v>6227.9</v>
      </c>
      <c r="F11107" s="38">
        <f>('ANNEXURE B &amp; C'!BP$91)</f>
        <v>14947</v>
      </c>
      <c r="G11107" s="9" t="str">
        <f t="shared" si="348"/>
        <v/>
      </c>
      <c r="H11107" s="52" t="str">
        <f t="shared" si="349"/>
        <v>NO ORIGINAL BUDGET</v>
      </c>
    </row>
    <row r="11108" spans="1:8">
      <c r="A11108" s="48" t="str">
        <f>('ANNEXURE B &amp; C'!BP$3)</f>
        <v>450304</v>
      </c>
      <c r="B11108" s="2">
        <v>1061902</v>
      </c>
      <c r="C11108" s="2" t="s">
        <v>80</v>
      </c>
      <c r="D11108" s="20">
        <v>50000</v>
      </c>
      <c r="E11108" s="20">
        <v>0</v>
      </c>
      <c r="F11108" s="38">
        <f>('ANNEXURE B &amp; C'!BP$92)</f>
        <v>20000</v>
      </c>
      <c r="G11108" s="9" t="str">
        <f t="shared" si="348"/>
        <v/>
      </c>
      <c r="H11108" s="52">
        <f t="shared" si="349"/>
        <v>-0.6</v>
      </c>
    </row>
    <row r="11109" spans="1:8">
      <c r="A11109" s="48" t="str">
        <f>('ANNEXURE B &amp; C'!BP$3)</f>
        <v>450304</v>
      </c>
      <c r="B11109" s="2">
        <v>1061903</v>
      </c>
      <c r="C11109" s="2" t="s">
        <v>81</v>
      </c>
      <c r="D11109" s="20">
        <v>0</v>
      </c>
      <c r="E11109" s="20">
        <v>0</v>
      </c>
      <c r="F11109" s="38">
        <f>('ANNEXURE B &amp; C'!BP$93)</f>
        <v>0</v>
      </c>
      <c r="G11109" s="9" t="str">
        <f t="shared" si="348"/>
        <v/>
      </c>
      <c r="H11109" s="52" t="str">
        <f t="shared" si="349"/>
        <v/>
      </c>
    </row>
    <row r="11110" spans="1:8">
      <c r="A11110" s="48" t="str">
        <f>('ANNEXURE B &amp; C'!BP$3)</f>
        <v>450304</v>
      </c>
      <c r="B11110" s="2">
        <v>1061904</v>
      </c>
      <c r="C11110" s="2" t="s">
        <v>82</v>
      </c>
      <c r="D11110" s="20">
        <v>0</v>
      </c>
      <c r="E11110" s="20">
        <v>0</v>
      </c>
      <c r="F11110" s="38">
        <f>('ANNEXURE B &amp; C'!BP$94)</f>
        <v>0</v>
      </c>
      <c r="G11110" s="9" t="str">
        <f t="shared" si="348"/>
        <v/>
      </c>
      <c r="H11110" s="52" t="str">
        <f t="shared" si="349"/>
        <v/>
      </c>
    </row>
    <row r="11111" spans="1:8">
      <c r="A11111" s="48" t="str">
        <f>('ANNEXURE B &amp; C'!BP$3)</f>
        <v>450304</v>
      </c>
      <c r="B11111" s="2">
        <v>1062001</v>
      </c>
      <c r="C11111" s="2" t="s">
        <v>83</v>
      </c>
      <c r="D11111" s="20">
        <v>11000</v>
      </c>
      <c r="E11111" s="20">
        <v>0</v>
      </c>
      <c r="F11111" s="38">
        <f>('ANNEXURE B &amp; C'!BP$95)</f>
        <v>0</v>
      </c>
      <c r="G11111" s="9" t="str">
        <f t="shared" si="348"/>
        <v/>
      </c>
      <c r="H11111" s="52" t="str">
        <f t="shared" si="349"/>
        <v/>
      </c>
    </row>
    <row r="11112" spans="1:8">
      <c r="A11112" s="48" t="str">
        <f>('ANNEXURE B &amp; C'!BP$3)</f>
        <v>450304</v>
      </c>
      <c r="B11112" s="2">
        <v>1062003</v>
      </c>
      <c r="C11112" s="2" t="s">
        <v>84</v>
      </c>
      <c r="D11112" s="20">
        <v>0</v>
      </c>
      <c r="E11112" s="20">
        <v>0</v>
      </c>
      <c r="F11112" s="38">
        <f>('ANNEXURE B &amp; C'!BP$96)</f>
        <v>0</v>
      </c>
      <c r="G11112" s="9" t="str">
        <f t="shared" si="348"/>
        <v/>
      </c>
      <c r="H11112" s="52" t="str">
        <f t="shared" si="349"/>
        <v/>
      </c>
    </row>
    <row r="11113" spans="1:8">
      <c r="A11113" s="48" t="str">
        <f>('ANNEXURE B &amp; C'!BP$3)</f>
        <v>450304</v>
      </c>
      <c r="B11113" s="2">
        <v>1062009</v>
      </c>
      <c r="C11113" s="2" t="s">
        <v>85</v>
      </c>
      <c r="D11113" s="20">
        <v>0</v>
      </c>
      <c r="E11113" s="20">
        <v>0</v>
      </c>
      <c r="F11113" s="38">
        <f>('ANNEXURE B &amp; C'!BP$97)</f>
        <v>0</v>
      </c>
      <c r="G11113" s="9" t="str">
        <f t="shared" si="348"/>
        <v/>
      </c>
      <c r="H11113" s="52" t="str">
        <f t="shared" si="349"/>
        <v/>
      </c>
    </row>
    <row r="11114" spans="1:8">
      <c r="A11114" s="48" t="str">
        <f>('ANNEXURE B &amp; C'!BP$3)</f>
        <v>450304</v>
      </c>
      <c r="B11114" s="2">
        <v>1062010</v>
      </c>
      <c r="C11114" s="2" t="s">
        <v>86</v>
      </c>
      <c r="D11114" s="20">
        <v>0</v>
      </c>
      <c r="E11114" s="20">
        <v>0</v>
      </c>
      <c r="F11114" s="38">
        <f>('ANNEXURE B &amp; C'!BP$98)</f>
        <v>0</v>
      </c>
      <c r="G11114" s="9" t="str">
        <f t="shared" si="348"/>
        <v/>
      </c>
      <c r="H11114" s="52" t="str">
        <f t="shared" si="349"/>
        <v/>
      </c>
    </row>
    <row r="11115" spans="1:8">
      <c r="A11115" s="48" t="str">
        <f>('ANNEXURE B &amp; C'!BP$3)</f>
        <v>450304</v>
      </c>
      <c r="B11115" s="2">
        <v>1062201</v>
      </c>
      <c r="C11115" s="2" t="s">
        <v>87</v>
      </c>
      <c r="D11115" s="20">
        <v>0</v>
      </c>
      <c r="E11115" s="20">
        <v>0</v>
      </c>
      <c r="F11115" s="38">
        <f>('ANNEXURE B &amp; C'!BP$99)</f>
        <v>0</v>
      </c>
      <c r="G11115" s="9" t="str">
        <f t="shared" si="348"/>
        <v/>
      </c>
      <c r="H11115" s="52" t="str">
        <f t="shared" si="349"/>
        <v/>
      </c>
    </row>
    <row r="11116" spans="1:8">
      <c r="A11116" s="48" t="str">
        <f>('ANNEXURE B &amp; C'!BP$3)</f>
        <v>450304</v>
      </c>
      <c r="B11116" s="3">
        <v>1066990</v>
      </c>
      <c r="C11116" s="3" t="s">
        <v>88</v>
      </c>
      <c r="D11116" s="39">
        <v>131600</v>
      </c>
      <c r="E11116" s="39">
        <v>20816.3</v>
      </c>
      <c r="F11116" s="39">
        <f>SUM(F11063:F11115)</f>
        <v>63807</v>
      </c>
      <c r="G11116" s="9" t="str">
        <f t="shared" si="348"/>
        <v/>
      </c>
      <c r="H11116" s="52">
        <f t="shared" si="349"/>
        <v>-0.51514437689969605</v>
      </c>
    </row>
    <row r="11117" spans="1:8">
      <c r="B11117" s="1"/>
      <c r="C11117" s="1"/>
      <c r="D11117" s="31"/>
      <c r="E11117" s="31"/>
      <c r="F11117" s="31"/>
      <c r="G11117" s="9" t="str">
        <f t="shared" si="348"/>
        <v/>
      </c>
      <c r="H11117" s="52" t="str">
        <f t="shared" si="349"/>
        <v/>
      </c>
    </row>
    <row r="11118" spans="1:8">
      <c r="A11118" s="48" t="str">
        <f>('ANNEXURE B &amp; C'!BP$3)</f>
        <v>450304</v>
      </c>
      <c r="B11118" s="1">
        <v>1080000</v>
      </c>
      <c r="C11118" s="1" t="s">
        <v>89</v>
      </c>
      <c r="D11118" s="31"/>
      <c r="E11118" s="31"/>
      <c r="F11118" s="31"/>
      <c r="G11118" s="9" t="str">
        <f t="shared" si="348"/>
        <v/>
      </c>
      <c r="H11118" s="52" t="str">
        <f t="shared" si="349"/>
        <v/>
      </c>
    </row>
    <row r="11119" spans="1:8">
      <c r="A11119" s="48" t="str">
        <f>('ANNEXURE B &amp; C'!BP$3)</f>
        <v>450304</v>
      </c>
      <c r="B11119" s="2">
        <v>1088020</v>
      </c>
      <c r="C11119" s="2" t="s">
        <v>90</v>
      </c>
      <c r="D11119" s="20">
        <v>0</v>
      </c>
      <c r="E11119" s="20">
        <v>0</v>
      </c>
      <c r="F11119" s="38">
        <f>('ANNEXURE B &amp; C'!BP$103)</f>
        <v>0</v>
      </c>
      <c r="G11119" s="9" t="str">
        <f t="shared" si="348"/>
        <v/>
      </c>
      <c r="H11119" s="52" t="str">
        <f t="shared" si="349"/>
        <v/>
      </c>
    </row>
    <row r="11120" spans="1:8">
      <c r="A11120" s="48" t="str">
        <f>('ANNEXURE B &amp; C'!BP$3)</f>
        <v>450304</v>
      </c>
      <c r="B11120" s="2">
        <v>1088080</v>
      </c>
      <c r="C11120" s="2" t="s">
        <v>91</v>
      </c>
      <c r="D11120" s="20">
        <v>0</v>
      </c>
      <c r="E11120" s="20">
        <v>0</v>
      </c>
      <c r="F11120" s="38">
        <f>('ANNEXURE B &amp; C'!BP$104)</f>
        <v>0</v>
      </c>
      <c r="G11120" s="9" t="str">
        <f t="shared" si="348"/>
        <v/>
      </c>
      <c r="H11120" s="52" t="str">
        <f t="shared" si="349"/>
        <v/>
      </c>
    </row>
    <row r="11121" spans="1:8">
      <c r="A11121" s="48" t="str">
        <f>('ANNEXURE B &amp; C'!BP$3)</f>
        <v>450304</v>
      </c>
      <c r="B11121" s="2">
        <v>1088081</v>
      </c>
      <c r="C11121" s="2" t="s">
        <v>92</v>
      </c>
      <c r="D11121" s="20">
        <v>0</v>
      </c>
      <c r="E11121" s="20">
        <v>0</v>
      </c>
      <c r="F11121" s="38">
        <f>('ANNEXURE B &amp; C'!BP$105)</f>
        <v>0</v>
      </c>
      <c r="G11121" s="9" t="str">
        <f t="shared" si="348"/>
        <v/>
      </c>
      <c r="H11121" s="52" t="str">
        <f t="shared" si="349"/>
        <v/>
      </c>
    </row>
    <row r="11122" spans="1:8">
      <c r="A11122" s="48" t="str">
        <f>('ANNEXURE B &amp; C'!BP$3)</f>
        <v>450304</v>
      </c>
      <c r="B11122" s="2">
        <v>1088082</v>
      </c>
      <c r="C11122" s="2" t="s">
        <v>93</v>
      </c>
      <c r="D11122" s="20">
        <v>0</v>
      </c>
      <c r="E11122" s="20">
        <v>0</v>
      </c>
      <c r="F11122" s="38">
        <f>('ANNEXURE B &amp; C'!BP$106)</f>
        <v>0</v>
      </c>
      <c r="G11122" s="9" t="str">
        <f t="shared" si="348"/>
        <v/>
      </c>
      <c r="H11122" s="52" t="str">
        <f t="shared" si="349"/>
        <v/>
      </c>
    </row>
    <row r="11123" spans="1:8">
      <c r="A11123" s="48" t="str">
        <f>('ANNEXURE B &amp; C'!BP$3)</f>
        <v>450304</v>
      </c>
      <c r="B11123" s="2">
        <v>1088083</v>
      </c>
      <c r="C11123" s="2" t="s">
        <v>94</v>
      </c>
      <c r="D11123" s="20">
        <v>0</v>
      </c>
      <c r="E11123" s="20">
        <v>0</v>
      </c>
      <c r="F11123" s="38">
        <f>('ANNEXURE B &amp; C'!BP$107)</f>
        <v>0</v>
      </c>
      <c r="G11123" s="9" t="str">
        <f t="shared" si="348"/>
        <v/>
      </c>
      <c r="H11123" s="52" t="str">
        <f t="shared" si="349"/>
        <v/>
      </c>
    </row>
    <row r="11124" spans="1:8">
      <c r="A11124" s="48" t="str">
        <f>('ANNEXURE B &amp; C'!BP$3)</f>
        <v>450304</v>
      </c>
      <c r="B11124" s="2">
        <v>1088084</v>
      </c>
      <c r="C11124" s="2" t="s">
        <v>95</v>
      </c>
      <c r="D11124" s="20">
        <v>0</v>
      </c>
      <c r="E11124" s="20">
        <v>0</v>
      </c>
      <c r="F11124" s="38">
        <f>('ANNEXURE B &amp; C'!BP$108)</f>
        <v>0</v>
      </c>
      <c r="G11124" s="9" t="str">
        <f t="shared" si="348"/>
        <v/>
      </c>
      <c r="H11124" s="52" t="str">
        <f t="shared" si="349"/>
        <v/>
      </c>
    </row>
    <row r="11125" spans="1:8">
      <c r="A11125" s="48" t="str">
        <f>('ANNEXURE B &amp; C'!BP$3)</f>
        <v>450304</v>
      </c>
      <c r="B11125" s="2">
        <v>1088085</v>
      </c>
      <c r="C11125" s="2" t="s">
        <v>96</v>
      </c>
      <c r="D11125" s="20">
        <v>0</v>
      </c>
      <c r="E11125" s="20">
        <v>0</v>
      </c>
      <c r="F11125" s="38">
        <f>('ANNEXURE B &amp; C'!BP$109)</f>
        <v>0</v>
      </c>
      <c r="G11125" s="9" t="str">
        <f t="shared" si="348"/>
        <v/>
      </c>
      <c r="H11125" s="52" t="str">
        <f t="shared" si="349"/>
        <v/>
      </c>
    </row>
    <row r="11126" spans="1:8">
      <c r="A11126" s="48" t="str">
        <f>('ANNEXURE B &amp; C'!BP$3)</f>
        <v>450304</v>
      </c>
      <c r="B11126" s="2">
        <v>1088110</v>
      </c>
      <c r="C11126" s="2" t="s">
        <v>61</v>
      </c>
      <c r="D11126" s="20">
        <v>0</v>
      </c>
      <c r="E11126" s="20">
        <v>0</v>
      </c>
      <c r="F11126" s="38">
        <f>('ANNEXURE B &amp; C'!BP$110)</f>
        <v>0</v>
      </c>
      <c r="G11126" s="9" t="str">
        <f t="shared" si="348"/>
        <v/>
      </c>
      <c r="H11126" s="52" t="str">
        <f t="shared" si="349"/>
        <v/>
      </c>
    </row>
    <row r="11127" spans="1:8">
      <c r="A11127" s="48" t="str">
        <f>('ANNEXURE B &amp; C'!BP$3)</f>
        <v>450304</v>
      </c>
      <c r="B11127" s="2">
        <v>1088180</v>
      </c>
      <c r="C11127" s="2" t="s">
        <v>97</v>
      </c>
      <c r="D11127" s="20">
        <v>0</v>
      </c>
      <c r="E11127" s="20">
        <v>0</v>
      </c>
      <c r="F11127" s="38">
        <f>('ANNEXURE B &amp; C'!BP$111)</f>
        <v>0</v>
      </c>
      <c r="G11127" s="9" t="str">
        <f t="shared" si="348"/>
        <v/>
      </c>
      <c r="H11127" s="52" t="str">
        <f t="shared" si="349"/>
        <v/>
      </c>
    </row>
    <row r="11128" spans="1:8">
      <c r="A11128" s="48" t="str">
        <f>('ANNEXURE B &amp; C'!BP$3)</f>
        <v>450304</v>
      </c>
      <c r="B11128" s="3">
        <v>1088990</v>
      </c>
      <c r="C11128" s="3" t="s">
        <v>98</v>
      </c>
      <c r="D11128" s="39">
        <v>0</v>
      </c>
      <c r="E11128" s="39">
        <v>0</v>
      </c>
      <c r="F11128" s="39">
        <f>SUM(F11118:F11127)</f>
        <v>0</v>
      </c>
      <c r="G11128" s="9" t="str">
        <f t="shared" si="348"/>
        <v/>
      </c>
      <c r="H11128" s="52" t="str">
        <f t="shared" si="349"/>
        <v/>
      </c>
    </row>
    <row r="11129" spans="1:8">
      <c r="B11129" s="1"/>
      <c r="C11129" s="1"/>
      <c r="D11129" s="31"/>
      <c r="E11129" s="31"/>
      <c r="F11129" s="31"/>
      <c r="G11129" s="9" t="str">
        <f t="shared" si="348"/>
        <v/>
      </c>
      <c r="H11129" s="52" t="str">
        <f t="shared" si="349"/>
        <v/>
      </c>
    </row>
    <row r="11130" spans="1:8" ht="15.75" thickBot="1">
      <c r="A11130" s="48" t="str">
        <f>('ANNEXURE B &amp; C'!BP$3)</f>
        <v>450304</v>
      </c>
      <c r="B11130" s="4">
        <v>1089995</v>
      </c>
      <c r="C11130" s="4" t="s">
        <v>99</v>
      </c>
      <c r="D11130" s="40">
        <v>131600</v>
      </c>
      <c r="E11130" s="40">
        <v>20816.3</v>
      </c>
      <c r="F11130" s="40">
        <f>SUM(F11128+F11116)</f>
        <v>63807</v>
      </c>
      <c r="G11130" s="9" t="str">
        <f t="shared" si="348"/>
        <v/>
      </c>
      <c r="H11130" s="52">
        <f t="shared" si="349"/>
        <v>-0.51514437689969605</v>
      </c>
    </row>
    <row r="11131" spans="1:8" ht="15.75" thickTop="1">
      <c r="B11131" s="1"/>
      <c r="C11131" s="1"/>
      <c r="D11131" s="31"/>
      <c r="E11131" s="31"/>
      <c r="F11131" s="31"/>
      <c r="G11131" s="9" t="str">
        <f t="shared" si="348"/>
        <v/>
      </c>
      <c r="H11131" s="52" t="str">
        <f t="shared" si="349"/>
        <v/>
      </c>
    </row>
    <row r="11132" spans="1:8">
      <c r="A11132" s="48" t="str">
        <f>('ANNEXURE B &amp; C'!BP$3)</f>
        <v>450304</v>
      </c>
      <c r="B11132" s="1">
        <v>1100000</v>
      </c>
      <c r="C11132" s="1" t="s">
        <v>100</v>
      </c>
      <c r="D11132" s="31"/>
      <c r="E11132" s="31"/>
      <c r="F11132" s="31"/>
      <c r="G11132" s="9" t="str">
        <f t="shared" si="348"/>
        <v/>
      </c>
      <c r="H11132" s="52" t="str">
        <f t="shared" si="349"/>
        <v/>
      </c>
    </row>
    <row r="11133" spans="1:8">
      <c r="A11133" s="48" t="str">
        <f>('ANNEXURE B &amp; C'!BP$3)</f>
        <v>450304</v>
      </c>
      <c r="B11133" s="2">
        <v>1101200</v>
      </c>
      <c r="C11133" s="2" t="s">
        <v>101</v>
      </c>
      <c r="D11133" s="20">
        <v>0</v>
      </c>
      <c r="E11133" s="20">
        <v>0</v>
      </c>
      <c r="F11133" s="38">
        <f>('ANNEXURE B &amp; C'!BP$117)</f>
        <v>0</v>
      </c>
      <c r="G11133" s="9" t="str">
        <f t="shared" si="348"/>
        <v/>
      </c>
      <c r="H11133" s="52" t="str">
        <f t="shared" si="349"/>
        <v/>
      </c>
    </row>
    <row r="11134" spans="1:8">
      <c r="A11134" s="48" t="str">
        <f>('ANNEXURE B &amp; C'!BP$3)</f>
        <v>450304</v>
      </c>
      <c r="B11134" s="2">
        <v>1101201</v>
      </c>
      <c r="C11134" s="2" t="s">
        <v>102</v>
      </c>
      <c r="D11134" s="20">
        <v>0</v>
      </c>
      <c r="E11134" s="20">
        <v>0</v>
      </c>
      <c r="F11134" s="38">
        <f>('ANNEXURE B &amp; C'!BP$118)</f>
        <v>0</v>
      </c>
      <c r="G11134" s="9" t="str">
        <f t="shared" si="348"/>
        <v/>
      </c>
      <c r="H11134" s="52" t="str">
        <f t="shared" si="349"/>
        <v/>
      </c>
    </row>
    <row r="11135" spans="1:8">
      <c r="A11135" s="48" t="str">
        <f>('ANNEXURE B &amp; C'!BP$3)</f>
        <v>450304</v>
      </c>
      <c r="B11135" s="2">
        <v>1101203</v>
      </c>
      <c r="C11135" s="2" t="s">
        <v>103</v>
      </c>
      <c r="D11135" s="20">
        <v>0</v>
      </c>
      <c r="E11135" s="20">
        <v>0</v>
      </c>
      <c r="F11135" s="38">
        <f>('ANNEXURE B &amp; C'!BP$119)</f>
        <v>0</v>
      </c>
      <c r="G11135" s="9" t="str">
        <f t="shared" ref="G11135:G11198" si="350">IF(E11135&lt;0.01,"",IF(E11135&gt;F11135,"BUDGET ERROR - INSUFICIENT",""))</f>
        <v/>
      </c>
      <c r="H11135" s="52" t="str">
        <f t="shared" ref="H11135:H11198" si="351">IF(F11135&lt;0.1,"",IF(D11135=0,"NO ORIGINAL BUDGET",(F11135-D11135)/D11135))</f>
        <v/>
      </c>
    </row>
    <row r="11136" spans="1:8">
      <c r="A11136" s="48" t="str">
        <f>('ANNEXURE B &amp; C'!BP$3)</f>
        <v>450304</v>
      </c>
      <c r="B11136" s="2">
        <v>1101204</v>
      </c>
      <c r="C11136" s="2" t="s">
        <v>104</v>
      </c>
      <c r="D11136" s="20">
        <v>0</v>
      </c>
      <c r="E11136" s="20">
        <v>0</v>
      </c>
      <c r="F11136" s="38">
        <f>('ANNEXURE B &amp; C'!BP$120)</f>
        <v>0</v>
      </c>
      <c r="G11136" s="9" t="str">
        <f t="shared" si="350"/>
        <v/>
      </c>
      <c r="H11136" s="52" t="str">
        <f t="shared" si="351"/>
        <v/>
      </c>
    </row>
    <row r="11137" spans="1:8" ht="15.75" thickBot="1">
      <c r="A11137" s="48" t="str">
        <f>('ANNEXURE B &amp; C'!BP$3)</f>
        <v>450304</v>
      </c>
      <c r="B11137" s="4">
        <v>1109995</v>
      </c>
      <c r="C11137" s="4" t="s">
        <v>105</v>
      </c>
      <c r="D11137" s="40">
        <v>0</v>
      </c>
      <c r="E11137" s="40">
        <v>0</v>
      </c>
      <c r="F11137" s="40">
        <f>SUM(F11133:F11136)</f>
        <v>0</v>
      </c>
      <c r="G11137" s="9" t="str">
        <f t="shared" si="350"/>
        <v/>
      </c>
      <c r="H11137" s="52" t="str">
        <f t="shared" si="351"/>
        <v/>
      </c>
    </row>
    <row r="11138" spans="1:8" ht="15.75" thickTop="1">
      <c r="B11138" s="1"/>
      <c r="C11138" s="1"/>
      <c r="D11138" s="31"/>
      <c r="E11138" s="31"/>
      <c r="F11138" s="31"/>
      <c r="G11138" s="9" t="str">
        <f t="shared" si="350"/>
        <v/>
      </c>
      <c r="H11138" s="52" t="str">
        <f t="shared" si="351"/>
        <v/>
      </c>
    </row>
    <row r="11139" spans="1:8">
      <c r="A11139" s="48" t="str">
        <f>('ANNEXURE B &amp; C'!BP$3)</f>
        <v>450304</v>
      </c>
      <c r="B11139" s="1">
        <v>1120000</v>
      </c>
      <c r="C11139" s="1" t="s">
        <v>106</v>
      </c>
      <c r="D11139" s="31"/>
      <c r="E11139" s="31"/>
      <c r="F11139" s="31"/>
      <c r="G11139" s="9" t="str">
        <f t="shared" si="350"/>
        <v/>
      </c>
      <c r="H11139" s="52" t="str">
        <f t="shared" si="351"/>
        <v/>
      </c>
    </row>
    <row r="11140" spans="1:8">
      <c r="A11140" s="48" t="str">
        <f>('ANNEXURE B &amp; C'!BP$3)</f>
        <v>450304</v>
      </c>
      <c r="B11140" s="2">
        <v>1120300</v>
      </c>
      <c r="C11140" s="2" t="s">
        <v>106</v>
      </c>
      <c r="D11140" s="20">
        <v>0</v>
      </c>
      <c r="E11140" s="20">
        <v>0</v>
      </c>
      <c r="F11140" s="38">
        <f>('ANNEXURE B &amp; C'!BP$124)</f>
        <v>0</v>
      </c>
      <c r="G11140" s="9" t="str">
        <f t="shared" si="350"/>
        <v/>
      </c>
      <c r="H11140" s="52" t="str">
        <f t="shared" si="351"/>
        <v/>
      </c>
    </row>
    <row r="11141" spans="1:8" ht="15.75" thickBot="1">
      <c r="A11141" s="48" t="str">
        <f>('ANNEXURE B &amp; C'!BP$3)</f>
        <v>450304</v>
      </c>
      <c r="B11141" s="4">
        <v>1129990</v>
      </c>
      <c r="C11141" s="4" t="s">
        <v>107</v>
      </c>
      <c r="D11141" s="40">
        <v>0</v>
      </c>
      <c r="E11141" s="40">
        <v>0</v>
      </c>
      <c r="F11141" s="40">
        <f>SUM(F11139:F11140)</f>
        <v>0</v>
      </c>
      <c r="G11141" s="9" t="str">
        <f t="shared" si="350"/>
        <v/>
      </c>
      <c r="H11141" s="52" t="str">
        <f t="shared" si="351"/>
        <v/>
      </c>
    </row>
    <row r="11142" spans="1:8" ht="15.75" thickTop="1">
      <c r="B11142" s="1"/>
      <c r="C11142" s="1"/>
      <c r="D11142" s="31"/>
      <c r="E11142" s="31"/>
      <c r="F11142" s="31"/>
      <c r="G11142" s="9" t="str">
        <f t="shared" si="350"/>
        <v/>
      </c>
      <c r="H11142" s="52" t="str">
        <f t="shared" si="351"/>
        <v/>
      </c>
    </row>
    <row r="11143" spans="1:8">
      <c r="A11143" s="48" t="str">
        <f>('ANNEXURE B &amp; C'!BP$3)</f>
        <v>450304</v>
      </c>
      <c r="B11143" s="1">
        <v>1130000</v>
      </c>
      <c r="C11143" s="1" t="s">
        <v>108</v>
      </c>
      <c r="D11143" s="31"/>
      <c r="E11143" s="31"/>
      <c r="F11143" s="31"/>
      <c r="G11143" s="9" t="str">
        <f t="shared" si="350"/>
        <v/>
      </c>
      <c r="H11143" s="52" t="str">
        <f t="shared" si="351"/>
        <v/>
      </c>
    </row>
    <row r="11144" spans="1:8">
      <c r="A11144" s="48" t="str">
        <f>('ANNEXURE B &amp; C'!BP$3)</f>
        <v>450304</v>
      </c>
      <c r="B11144" s="2">
        <v>1130200</v>
      </c>
      <c r="C11144" s="2" t="s">
        <v>109</v>
      </c>
      <c r="D11144" s="20">
        <v>0</v>
      </c>
      <c r="E11144" s="20">
        <v>0</v>
      </c>
      <c r="F11144" s="38">
        <f>('ANNEXURE B &amp; C'!BP$128)</f>
        <v>0</v>
      </c>
      <c r="G11144" s="9" t="str">
        <f t="shared" si="350"/>
        <v/>
      </c>
      <c r="H11144" s="52" t="str">
        <f t="shared" si="351"/>
        <v/>
      </c>
    </row>
    <row r="11145" spans="1:8">
      <c r="A11145" s="48" t="str">
        <f>('ANNEXURE B &amp; C'!BP$3)</f>
        <v>450304</v>
      </c>
      <c r="B11145" s="2">
        <v>1130201</v>
      </c>
      <c r="C11145" s="2" t="s">
        <v>110</v>
      </c>
      <c r="D11145" s="20">
        <v>0</v>
      </c>
      <c r="E11145" s="20">
        <v>0</v>
      </c>
      <c r="F11145" s="38">
        <f>('ANNEXURE B &amp; C'!BP$129)</f>
        <v>0</v>
      </c>
      <c r="G11145" s="9" t="str">
        <f t="shared" si="350"/>
        <v/>
      </c>
      <c r="H11145" s="52" t="str">
        <f t="shared" si="351"/>
        <v/>
      </c>
    </row>
    <row r="11146" spans="1:8" ht="15.75" thickBot="1">
      <c r="A11146" s="48" t="str">
        <f>('ANNEXURE B &amp; C'!BP$3)</f>
        <v>450304</v>
      </c>
      <c r="B11146" s="4">
        <v>1139995</v>
      </c>
      <c r="C11146" s="4" t="s">
        <v>111</v>
      </c>
      <c r="D11146" s="40">
        <v>0</v>
      </c>
      <c r="E11146" s="40">
        <v>0</v>
      </c>
      <c r="F11146" s="40">
        <f>SUM(F11143:F11145)</f>
        <v>0</v>
      </c>
      <c r="G11146" s="9" t="str">
        <f t="shared" si="350"/>
        <v/>
      </c>
      <c r="H11146" s="52" t="str">
        <f t="shared" si="351"/>
        <v/>
      </c>
    </row>
    <row r="11147" spans="1:8" ht="15.75" thickTop="1">
      <c r="B11147" s="1"/>
      <c r="C11147" s="1"/>
      <c r="D11147" s="31"/>
      <c r="E11147" s="31"/>
      <c r="F11147" s="31"/>
      <c r="G11147" s="9" t="str">
        <f t="shared" si="350"/>
        <v/>
      </c>
      <c r="H11147" s="52" t="str">
        <f t="shared" si="351"/>
        <v/>
      </c>
    </row>
    <row r="11148" spans="1:8" ht="15.75" thickBot="1">
      <c r="A11148" s="48" t="str">
        <f>('ANNEXURE B &amp; C'!BP$3)</f>
        <v>450304</v>
      </c>
      <c r="B11148" s="5">
        <v>1199998</v>
      </c>
      <c r="C11148" s="5" t="s">
        <v>112</v>
      </c>
      <c r="D11148" s="41">
        <v>1210252</v>
      </c>
      <c r="E11148" s="41">
        <v>754301.79000000015</v>
      </c>
      <c r="F11148" s="41">
        <f>SUM(F11146+F11141+F11137+F11130+F11058)</f>
        <v>1545648</v>
      </c>
      <c r="G11148" s="9" t="str">
        <f t="shared" si="350"/>
        <v/>
      </c>
      <c r="H11148" s="52">
        <f t="shared" si="351"/>
        <v>0.2771290607245433</v>
      </c>
    </row>
    <row r="11149" spans="1:8">
      <c r="B11149" s="1"/>
      <c r="C11149" s="1"/>
      <c r="D11149" s="31"/>
      <c r="E11149" s="31"/>
      <c r="F11149" s="31"/>
      <c r="G11149" s="9" t="str">
        <f t="shared" si="350"/>
        <v/>
      </c>
      <c r="H11149" s="52" t="str">
        <f t="shared" si="351"/>
        <v/>
      </c>
    </row>
    <row r="11150" spans="1:8">
      <c r="A11150" s="48" t="str">
        <f>('ANNEXURE B &amp; C'!BP$3)</f>
        <v>450304</v>
      </c>
      <c r="B11150" s="1">
        <v>2200000</v>
      </c>
      <c r="C11150" s="1" t="s">
        <v>113</v>
      </c>
      <c r="D11150" s="31"/>
      <c r="E11150" s="31"/>
      <c r="F11150" s="31"/>
      <c r="G11150" s="9" t="str">
        <f t="shared" si="350"/>
        <v/>
      </c>
      <c r="H11150" s="52" t="str">
        <f t="shared" si="351"/>
        <v/>
      </c>
    </row>
    <row r="11151" spans="1:8">
      <c r="B11151" s="1"/>
      <c r="C11151" s="1"/>
      <c r="D11151" s="31"/>
      <c r="E11151" s="31"/>
      <c r="F11151" s="31"/>
      <c r="G11151" s="9" t="str">
        <f t="shared" si="350"/>
        <v/>
      </c>
      <c r="H11151" s="52" t="str">
        <f t="shared" si="351"/>
        <v/>
      </c>
    </row>
    <row r="11152" spans="1:8">
      <c r="A11152" s="48" t="str">
        <f>('ANNEXURE B &amp; C'!BP$3)</f>
        <v>450304</v>
      </c>
      <c r="B11152" s="1">
        <v>2230000</v>
      </c>
      <c r="C11152" s="1" t="s">
        <v>114</v>
      </c>
      <c r="D11152" s="31"/>
      <c r="E11152" s="31"/>
      <c r="F11152" s="31"/>
      <c r="G11152" s="9" t="str">
        <f t="shared" si="350"/>
        <v/>
      </c>
      <c r="H11152" s="52" t="str">
        <f t="shared" si="351"/>
        <v/>
      </c>
    </row>
    <row r="11153" spans="1:8">
      <c r="A11153" s="48" t="str">
        <f>('ANNEXURE B &amp; C'!BP$3)</f>
        <v>450304</v>
      </c>
      <c r="B11153" s="2">
        <v>2231202</v>
      </c>
      <c r="C11153" s="2" t="s">
        <v>115</v>
      </c>
      <c r="D11153" s="20">
        <v>0</v>
      </c>
      <c r="E11153" s="20">
        <v>0</v>
      </c>
      <c r="F11153" s="38">
        <f>('ANNEXURE B &amp; C'!BP$137)</f>
        <v>0</v>
      </c>
      <c r="G11153" s="9" t="str">
        <f t="shared" si="350"/>
        <v/>
      </c>
      <c r="H11153" s="52" t="str">
        <f t="shared" si="351"/>
        <v/>
      </c>
    </row>
    <row r="11154" spans="1:8">
      <c r="A11154" s="48" t="str">
        <f>('ANNEXURE B &amp; C'!BP$3)</f>
        <v>450304</v>
      </c>
      <c r="B11154" s="2">
        <v>2231900</v>
      </c>
      <c r="C11154" s="2" t="s">
        <v>116</v>
      </c>
      <c r="D11154" s="20">
        <v>0</v>
      </c>
      <c r="E11154" s="20">
        <v>0</v>
      </c>
      <c r="F11154" s="38">
        <f>('ANNEXURE B &amp; C'!BP$138)</f>
        <v>0</v>
      </c>
      <c r="G11154" s="9" t="str">
        <f t="shared" si="350"/>
        <v/>
      </c>
      <c r="H11154" s="52" t="str">
        <f t="shared" si="351"/>
        <v/>
      </c>
    </row>
    <row r="11155" spans="1:8">
      <c r="A11155" s="48" t="str">
        <f>('ANNEXURE B &amp; C'!BP$3)</f>
        <v>450304</v>
      </c>
      <c r="B11155" s="3">
        <v>2239995</v>
      </c>
      <c r="C11155" s="3" t="s">
        <v>117</v>
      </c>
      <c r="D11155" s="39">
        <v>0</v>
      </c>
      <c r="E11155" s="39">
        <v>0</v>
      </c>
      <c r="F11155" s="39">
        <f>SUM(F11153:F11154)</f>
        <v>0</v>
      </c>
      <c r="G11155" s="9" t="str">
        <f t="shared" si="350"/>
        <v/>
      </c>
      <c r="H11155" s="52" t="str">
        <f t="shared" si="351"/>
        <v/>
      </c>
    </row>
    <row r="11156" spans="1:8">
      <c r="B11156" s="1"/>
      <c r="C11156" s="1"/>
      <c r="D11156" s="31"/>
      <c r="E11156" s="31"/>
      <c r="F11156" s="31"/>
      <c r="G11156" s="9" t="str">
        <f t="shared" si="350"/>
        <v/>
      </c>
      <c r="H11156" s="52" t="str">
        <f t="shared" si="351"/>
        <v/>
      </c>
    </row>
    <row r="11157" spans="1:8">
      <c r="A11157" s="48" t="str">
        <f>('ANNEXURE B &amp; C'!BP$3)</f>
        <v>450304</v>
      </c>
      <c r="B11157" s="1">
        <v>2240000</v>
      </c>
      <c r="C11157" s="1" t="s">
        <v>118</v>
      </c>
      <c r="D11157" s="31"/>
      <c r="E11157" s="31"/>
      <c r="F11157" s="31"/>
      <c r="G11157" s="9" t="str">
        <f t="shared" si="350"/>
        <v/>
      </c>
      <c r="H11157" s="52" t="str">
        <f t="shared" si="351"/>
        <v/>
      </c>
    </row>
    <row r="11158" spans="1:8">
      <c r="A11158" s="48" t="str">
        <f>('ANNEXURE B &amp; C'!BP$3)</f>
        <v>450304</v>
      </c>
      <c r="B11158" s="2">
        <v>2240001</v>
      </c>
      <c r="C11158" s="2" t="s">
        <v>119</v>
      </c>
      <c r="D11158" s="20">
        <v>0</v>
      </c>
      <c r="E11158" s="20">
        <v>0</v>
      </c>
      <c r="F11158" s="38">
        <f>('ANNEXURE B &amp; C'!BP$142)</f>
        <v>0</v>
      </c>
      <c r="G11158" s="9" t="str">
        <f t="shared" si="350"/>
        <v/>
      </c>
      <c r="H11158" s="52" t="str">
        <f t="shared" si="351"/>
        <v/>
      </c>
    </row>
    <row r="11159" spans="1:8">
      <c r="A11159" s="48" t="str">
        <f>('ANNEXURE B &amp; C'!BP$3)</f>
        <v>450304</v>
      </c>
      <c r="B11159" s="2">
        <v>2240002</v>
      </c>
      <c r="C11159" s="2" t="s">
        <v>120</v>
      </c>
      <c r="D11159" s="20">
        <v>0</v>
      </c>
      <c r="E11159" s="20">
        <v>0</v>
      </c>
      <c r="F11159" s="38">
        <f>('ANNEXURE B &amp; C'!BP$143)</f>
        <v>0</v>
      </c>
      <c r="G11159" s="9" t="str">
        <f t="shared" si="350"/>
        <v/>
      </c>
      <c r="H11159" s="52" t="str">
        <f t="shared" si="351"/>
        <v/>
      </c>
    </row>
    <row r="11160" spans="1:8">
      <c r="A11160" s="48" t="str">
        <f>('ANNEXURE B &amp; C'!BP$3)</f>
        <v>450304</v>
      </c>
      <c r="B11160" s="2">
        <v>2240400</v>
      </c>
      <c r="C11160" s="2" t="s">
        <v>121</v>
      </c>
      <c r="D11160" s="20">
        <v>0</v>
      </c>
      <c r="E11160" s="20">
        <v>0</v>
      </c>
      <c r="F11160" s="38">
        <f>('ANNEXURE B &amp; C'!BP$144)</f>
        <v>0</v>
      </c>
      <c r="G11160" s="9" t="str">
        <f t="shared" si="350"/>
        <v/>
      </c>
      <c r="H11160" s="52" t="str">
        <f t="shared" si="351"/>
        <v/>
      </c>
    </row>
    <row r="11161" spans="1:8">
      <c r="A11161" s="48" t="str">
        <f>('ANNEXURE B &amp; C'!BP$3)</f>
        <v>450304</v>
      </c>
      <c r="B11161" s="2">
        <v>2240500</v>
      </c>
      <c r="C11161" s="2" t="s">
        <v>122</v>
      </c>
      <c r="D11161" s="20">
        <v>0</v>
      </c>
      <c r="E11161" s="20">
        <v>0</v>
      </c>
      <c r="F11161" s="38">
        <f>('ANNEXURE B &amp; C'!BP$145)</f>
        <v>0</v>
      </c>
      <c r="G11161" s="9" t="str">
        <f t="shared" si="350"/>
        <v/>
      </c>
      <c r="H11161" s="52" t="str">
        <f t="shared" si="351"/>
        <v/>
      </c>
    </row>
    <row r="11162" spans="1:8">
      <c r="A11162" s="48" t="str">
        <f>('ANNEXURE B &amp; C'!BP$3)</f>
        <v>450304</v>
      </c>
      <c r="B11162" s="3">
        <v>2249995</v>
      </c>
      <c r="C11162" s="3" t="s">
        <v>123</v>
      </c>
      <c r="D11162" s="39">
        <v>0</v>
      </c>
      <c r="E11162" s="39">
        <v>0</v>
      </c>
      <c r="F11162" s="39">
        <f>SUM(F11158:F11161)</f>
        <v>0</v>
      </c>
      <c r="G11162" s="9" t="str">
        <f t="shared" si="350"/>
        <v/>
      </c>
      <c r="H11162" s="52" t="str">
        <f t="shared" si="351"/>
        <v/>
      </c>
    </row>
    <row r="11163" spans="1:8">
      <c r="B11163" s="1"/>
      <c r="C11163" s="1"/>
      <c r="D11163" s="31"/>
      <c r="E11163" s="31"/>
      <c r="F11163" s="31"/>
      <c r="G11163" s="9" t="str">
        <f t="shared" si="350"/>
        <v/>
      </c>
      <c r="H11163" s="52" t="str">
        <f t="shared" si="351"/>
        <v/>
      </c>
    </row>
    <row r="11164" spans="1:8">
      <c r="A11164" s="48" t="str">
        <f>('ANNEXURE B &amp; C'!BP$3)</f>
        <v>450304</v>
      </c>
      <c r="B11164" s="1">
        <v>2260000</v>
      </c>
      <c r="C11164" s="1" t="s">
        <v>124</v>
      </c>
      <c r="D11164" s="31"/>
      <c r="E11164" s="31"/>
      <c r="F11164" s="31"/>
      <c r="G11164" s="9" t="str">
        <f t="shared" si="350"/>
        <v/>
      </c>
      <c r="H11164" s="52" t="str">
        <f t="shared" si="351"/>
        <v/>
      </c>
    </row>
    <row r="11165" spans="1:8">
      <c r="A11165" s="48" t="str">
        <f>('ANNEXURE B &amp; C'!BP$3)</f>
        <v>450304</v>
      </c>
      <c r="B11165" s="2">
        <v>2260806</v>
      </c>
      <c r="C11165" s="2" t="s">
        <v>125</v>
      </c>
      <c r="D11165" s="20">
        <v>0</v>
      </c>
      <c r="E11165" s="20">
        <v>0</v>
      </c>
      <c r="F11165" s="38">
        <f>('ANNEXURE B &amp; C'!BP$149)</f>
        <v>0</v>
      </c>
      <c r="G11165" s="9" t="str">
        <f t="shared" si="350"/>
        <v/>
      </c>
      <c r="H11165" s="52" t="str">
        <f t="shared" si="351"/>
        <v/>
      </c>
    </row>
    <row r="11166" spans="1:8">
      <c r="A11166" s="48" t="str">
        <f>('ANNEXURE B &amp; C'!BP$3)</f>
        <v>450304</v>
      </c>
      <c r="B11166" s="2">
        <v>2260808</v>
      </c>
      <c r="C11166" s="2" t="s">
        <v>126</v>
      </c>
      <c r="D11166" s="20">
        <v>0</v>
      </c>
      <c r="E11166" s="20">
        <v>0</v>
      </c>
      <c r="F11166" s="38">
        <f>('ANNEXURE B &amp; C'!BP$150)</f>
        <v>0</v>
      </c>
      <c r="G11166" s="9" t="str">
        <f t="shared" si="350"/>
        <v/>
      </c>
      <c r="H11166" s="52" t="str">
        <f t="shared" si="351"/>
        <v/>
      </c>
    </row>
    <row r="11167" spans="1:8">
      <c r="A11167" s="48" t="str">
        <f>('ANNEXURE B &amp; C'!BP$3)</f>
        <v>450304</v>
      </c>
      <c r="B11167" s="2">
        <v>2260810</v>
      </c>
      <c r="C11167" s="2" t="s">
        <v>127</v>
      </c>
      <c r="D11167" s="20">
        <v>0</v>
      </c>
      <c r="E11167" s="20">
        <v>0</v>
      </c>
      <c r="F11167" s="38">
        <f>('ANNEXURE B &amp; C'!BP$151)</f>
        <v>0</v>
      </c>
      <c r="G11167" s="9" t="str">
        <f t="shared" si="350"/>
        <v/>
      </c>
      <c r="H11167" s="52" t="str">
        <f t="shared" si="351"/>
        <v/>
      </c>
    </row>
    <row r="11168" spans="1:8">
      <c r="A11168" s="48" t="str">
        <f>('ANNEXURE B &amp; C'!BP$3)</f>
        <v>450304</v>
      </c>
      <c r="B11168" s="3">
        <v>2269995</v>
      </c>
      <c r="C11168" s="3" t="s">
        <v>128</v>
      </c>
      <c r="D11168" s="39">
        <v>0</v>
      </c>
      <c r="E11168" s="39">
        <v>0</v>
      </c>
      <c r="F11168" s="39">
        <f>SUM(F11165:F11167)</f>
        <v>0</v>
      </c>
      <c r="G11168" s="9" t="str">
        <f t="shared" si="350"/>
        <v/>
      </c>
      <c r="H11168" s="52" t="str">
        <f t="shared" si="351"/>
        <v/>
      </c>
    </row>
    <row r="11169" spans="1:8">
      <c r="B11169" s="1"/>
      <c r="C11169" s="1"/>
      <c r="D11169" s="31"/>
      <c r="E11169" s="31"/>
      <c r="F11169" s="31"/>
      <c r="G11169" s="9" t="str">
        <f t="shared" si="350"/>
        <v/>
      </c>
      <c r="H11169" s="52" t="str">
        <f t="shared" si="351"/>
        <v/>
      </c>
    </row>
    <row r="11170" spans="1:8">
      <c r="A11170" s="48" t="str">
        <f>('ANNEXURE B &amp; C'!BP$3)</f>
        <v>450304</v>
      </c>
      <c r="B11170" s="1">
        <v>2270000</v>
      </c>
      <c r="C11170" s="1" t="s">
        <v>129</v>
      </c>
      <c r="D11170" s="31"/>
      <c r="E11170" s="31"/>
      <c r="F11170" s="31"/>
      <c r="G11170" s="9" t="str">
        <f t="shared" si="350"/>
        <v/>
      </c>
      <c r="H11170" s="52" t="str">
        <f t="shared" si="351"/>
        <v/>
      </c>
    </row>
    <row r="11171" spans="1:8">
      <c r="A11171" s="48" t="str">
        <f>('ANNEXURE B &amp; C'!BP$3)</f>
        <v>450304</v>
      </c>
      <c r="B11171" s="2">
        <v>2271701</v>
      </c>
      <c r="C11171" s="2" t="s">
        <v>130</v>
      </c>
      <c r="D11171" s="20">
        <v>0</v>
      </c>
      <c r="E11171" s="20">
        <v>0</v>
      </c>
      <c r="F11171" s="38">
        <f>('ANNEXURE B &amp; C'!BP$155)</f>
        <v>0</v>
      </c>
      <c r="G11171" s="9" t="str">
        <f t="shared" si="350"/>
        <v/>
      </c>
      <c r="H11171" s="52" t="str">
        <f t="shared" si="351"/>
        <v/>
      </c>
    </row>
    <row r="11172" spans="1:8">
      <c r="A11172" s="48" t="str">
        <f>('ANNEXURE B &amp; C'!BP$3)</f>
        <v>450304</v>
      </c>
      <c r="B11172" s="2">
        <v>2271702</v>
      </c>
      <c r="C11172" s="2" t="s">
        <v>131</v>
      </c>
      <c r="D11172" s="20">
        <v>0</v>
      </c>
      <c r="E11172" s="20">
        <v>0</v>
      </c>
      <c r="F11172" s="38">
        <f>('ANNEXURE B &amp; C'!BP$156)</f>
        <v>0</v>
      </c>
      <c r="G11172" s="9" t="str">
        <f t="shared" si="350"/>
        <v/>
      </c>
      <c r="H11172" s="52" t="str">
        <f t="shared" si="351"/>
        <v/>
      </c>
    </row>
    <row r="11173" spans="1:8">
      <c r="A11173" s="48" t="str">
        <f>('ANNEXURE B &amp; C'!BP$3)</f>
        <v>450304</v>
      </c>
      <c r="B11173" s="2">
        <v>2271703</v>
      </c>
      <c r="C11173" s="2" t="s">
        <v>132</v>
      </c>
      <c r="D11173" s="20">
        <v>0</v>
      </c>
      <c r="E11173" s="20">
        <v>0</v>
      </c>
      <c r="F11173" s="38">
        <f>('ANNEXURE B &amp; C'!BP$157)</f>
        <v>0</v>
      </c>
      <c r="G11173" s="9" t="str">
        <f t="shared" si="350"/>
        <v/>
      </c>
      <c r="H11173" s="52" t="str">
        <f t="shared" si="351"/>
        <v/>
      </c>
    </row>
    <row r="11174" spans="1:8">
      <c r="A11174" s="48" t="str">
        <f>('ANNEXURE B &amp; C'!BP$3)</f>
        <v>450304</v>
      </c>
      <c r="B11174" s="2">
        <v>2271704</v>
      </c>
      <c r="C11174" s="2" t="s">
        <v>133</v>
      </c>
      <c r="D11174" s="20">
        <v>0</v>
      </c>
      <c r="E11174" s="20">
        <v>0</v>
      </c>
      <c r="F11174" s="38">
        <f>('ANNEXURE B &amp; C'!BP$158)</f>
        <v>0</v>
      </c>
      <c r="G11174" s="9" t="str">
        <f t="shared" si="350"/>
        <v/>
      </c>
      <c r="H11174" s="52" t="str">
        <f t="shared" si="351"/>
        <v/>
      </c>
    </row>
    <row r="11175" spans="1:8">
      <c r="A11175" s="48" t="str">
        <f>('ANNEXURE B &amp; C'!BP$3)</f>
        <v>450304</v>
      </c>
      <c r="B11175" s="3">
        <v>2279995</v>
      </c>
      <c r="C11175" s="3" t="s">
        <v>134</v>
      </c>
      <c r="D11175" s="35">
        <v>0</v>
      </c>
      <c r="E11175" s="35">
        <v>0</v>
      </c>
      <c r="F11175" s="35">
        <f>SUM(F11171:F11174)</f>
        <v>0</v>
      </c>
      <c r="G11175" s="9" t="str">
        <f t="shared" si="350"/>
        <v/>
      </c>
      <c r="H11175" s="52" t="str">
        <f t="shared" si="351"/>
        <v/>
      </c>
    </row>
    <row r="11176" spans="1:8">
      <c r="B11176" s="1"/>
      <c r="C11176" s="1"/>
      <c r="D11176" s="31"/>
      <c r="E11176" s="31"/>
      <c r="F11176" s="31"/>
      <c r="G11176" s="9" t="str">
        <f t="shared" si="350"/>
        <v/>
      </c>
      <c r="H11176" s="52" t="str">
        <f t="shared" si="351"/>
        <v/>
      </c>
    </row>
    <row r="11177" spans="1:8">
      <c r="A11177" s="48" t="str">
        <f>('ANNEXURE B &amp; C'!BP$3)</f>
        <v>450304</v>
      </c>
      <c r="B11177" s="1">
        <v>2280000</v>
      </c>
      <c r="C11177" s="1" t="s">
        <v>135</v>
      </c>
      <c r="D11177" s="31"/>
      <c r="E11177" s="31"/>
      <c r="F11177" s="31"/>
      <c r="G11177" s="9" t="str">
        <f t="shared" si="350"/>
        <v/>
      </c>
      <c r="H11177" s="52" t="str">
        <f t="shared" si="351"/>
        <v/>
      </c>
    </row>
    <row r="11178" spans="1:8">
      <c r="A11178" s="48" t="str">
        <f>('ANNEXURE B &amp; C'!BP$3)</f>
        <v>450304</v>
      </c>
      <c r="B11178" s="2">
        <v>2280001</v>
      </c>
      <c r="C11178" s="2" t="s">
        <v>136</v>
      </c>
      <c r="D11178" s="20">
        <v>0</v>
      </c>
      <c r="E11178" s="20">
        <v>0</v>
      </c>
      <c r="F11178" s="38">
        <f>('ANNEXURE B &amp; C'!BP$162)</f>
        <v>0</v>
      </c>
      <c r="G11178" s="9" t="str">
        <f t="shared" si="350"/>
        <v/>
      </c>
      <c r="H11178" s="52" t="str">
        <f t="shared" si="351"/>
        <v/>
      </c>
    </row>
    <row r="11179" spans="1:8">
      <c r="A11179" s="48" t="str">
        <f>('ANNEXURE B &amp; C'!BP$3)</f>
        <v>450304</v>
      </c>
      <c r="B11179" s="2">
        <v>2280002</v>
      </c>
      <c r="C11179" s="2" t="s">
        <v>137</v>
      </c>
      <c r="D11179" s="20">
        <v>0</v>
      </c>
      <c r="E11179" s="20">
        <v>0</v>
      </c>
      <c r="F11179" s="38">
        <f>('ANNEXURE B &amp; C'!BP$163)</f>
        <v>0</v>
      </c>
      <c r="G11179" s="9" t="str">
        <f t="shared" si="350"/>
        <v/>
      </c>
      <c r="H11179" s="52" t="str">
        <f t="shared" si="351"/>
        <v/>
      </c>
    </row>
    <row r="11180" spans="1:8">
      <c r="A11180" s="48" t="str">
        <f>('ANNEXURE B &amp; C'!BP$3)</f>
        <v>450304</v>
      </c>
      <c r="B11180" s="3">
        <v>2289995</v>
      </c>
      <c r="C11180" s="3" t="s">
        <v>138</v>
      </c>
      <c r="D11180" s="39">
        <v>0</v>
      </c>
      <c r="E11180" s="39">
        <v>0</v>
      </c>
      <c r="F11180" s="39">
        <f>SUM(F11178:F11179)</f>
        <v>0</v>
      </c>
      <c r="G11180" s="9" t="str">
        <f t="shared" si="350"/>
        <v/>
      </c>
      <c r="H11180" s="52" t="str">
        <f t="shared" si="351"/>
        <v/>
      </c>
    </row>
    <row r="11181" spans="1:8">
      <c r="B11181" s="1"/>
      <c r="C11181" s="1"/>
      <c r="D11181" s="31"/>
      <c r="E11181" s="31"/>
      <c r="F11181" s="31"/>
      <c r="G11181" s="9" t="str">
        <f t="shared" si="350"/>
        <v/>
      </c>
      <c r="H11181" s="52" t="str">
        <f t="shared" si="351"/>
        <v/>
      </c>
    </row>
    <row r="11182" spans="1:8">
      <c r="A11182" s="48" t="str">
        <f>('ANNEXURE B &amp; C'!BP$3)</f>
        <v>450304</v>
      </c>
      <c r="B11182" s="1">
        <v>2300000</v>
      </c>
      <c r="C11182" s="1" t="s">
        <v>139</v>
      </c>
      <c r="D11182" s="31"/>
      <c r="E11182" s="31"/>
      <c r="F11182" s="31"/>
      <c r="G11182" s="9" t="str">
        <f t="shared" si="350"/>
        <v/>
      </c>
      <c r="H11182" s="52" t="str">
        <f t="shared" si="351"/>
        <v/>
      </c>
    </row>
    <row r="11183" spans="1:8">
      <c r="A11183" s="48" t="str">
        <f>('ANNEXURE B &amp; C'!BP$3)</f>
        <v>450304</v>
      </c>
      <c r="B11183" s="2">
        <v>2300001</v>
      </c>
      <c r="C11183" s="2" t="s">
        <v>140</v>
      </c>
      <c r="D11183" s="20">
        <v>0</v>
      </c>
      <c r="E11183" s="20">
        <v>0</v>
      </c>
      <c r="F11183" s="38">
        <f>('ANNEXURE B &amp; C'!BP$167)</f>
        <v>0</v>
      </c>
      <c r="G11183" s="9" t="str">
        <f t="shared" si="350"/>
        <v/>
      </c>
      <c r="H11183" s="52" t="str">
        <f t="shared" si="351"/>
        <v/>
      </c>
    </row>
    <row r="11184" spans="1:8">
      <c r="A11184" s="48" t="str">
        <f>('ANNEXURE B &amp; C'!BP$3)</f>
        <v>450304</v>
      </c>
      <c r="B11184" s="2">
        <v>2300002</v>
      </c>
      <c r="C11184" s="2" t="s">
        <v>141</v>
      </c>
      <c r="D11184" s="20">
        <v>0</v>
      </c>
      <c r="E11184" s="20">
        <v>0</v>
      </c>
      <c r="F11184" s="38">
        <f>('ANNEXURE B &amp; C'!BP$168)</f>
        <v>0</v>
      </c>
      <c r="G11184" s="9" t="str">
        <f t="shared" si="350"/>
        <v/>
      </c>
      <c r="H11184" s="52" t="str">
        <f t="shared" si="351"/>
        <v/>
      </c>
    </row>
    <row r="11185" spans="1:8">
      <c r="A11185" s="48" t="str">
        <f>('ANNEXURE B &amp; C'!BP$3)</f>
        <v>450304</v>
      </c>
      <c r="B11185" s="2">
        <v>2300003</v>
      </c>
      <c r="C11185" s="2" t="s">
        <v>142</v>
      </c>
      <c r="D11185" s="20">
        <v>0</v>
      </c>
      <c r="E11185" s="20">
        <v>0</v>
      </c>
      <c r="F11185" s="38">
        <f>('ANNEXURE B &amp; C'!BP$169)</f>
        <v>0</v>
      </c>
      <c r="G11185" s="9" t="str">
        <f t="shared" si="350"/>
        <v/>
      </c>
      <c r="H11185" s="52" t="str">
        <f t="shared" si="351"/>
        <v/>
      </c>
    </row>
    <row r="11186" spans="1:8">
      <c r="A11186" s="48" t="str">
        <f>('ANNEXURE B &amp; C'!BP$3)</f>
        <v>450304</v>
      </c>
      <c r="B11186" s="2">
        <v>2300204</v>
      </c>
      <c r="C11186" s="2" t="s">
        <v>143</v>
      </c>
      <c r="D11186" s="20">
        <v>0</v>
      </c>
      <c r="E11186" s="20">
        <v>0</v>
      </c>
      <c r="F11186" s="38">
        <f>('ANNEXURE B &amp; C'!BP$170)</f>
        <v>0</v>
      </c>
      <c r="G11186" s="9" t="str">
        <f t="shared" si="350"/>
        <v/>
      </c>
      <c r="H11186" s="52" t="str">
        <f t="shared" si="351"/>
        <v/>
      </c>
    </row>
    <row r="11187" spans="1:8">
      <c r="A11187" s="48" t="str">
        <f>('ANNEXURE B &amp; C'!BP$3)</f>
        <v>450304</v>
      </c>
      <c r="B11187" s="2">
        <v>2300800</v>
      </c>
      <c r="C11187" s="2" t="s">
        <v>144</v>
      </c>
      <c r="D11187" s="20">
        <v>0</v>
      </c>
      <c r="E11187" s="20">
        <v>0</v>
      </c>
      <c r="F11187" s="38">
        <f>('ANNEXURE B &amp; C'!BP$171)</f>
        <v>0</v>
      </c>
      <c r="G11187" s="9" t="str">
        <f t="shared" si="350"/>
        <v/>
      </c>
      <c r="H11187" s="52" t="str">
        <f t="shared" si="351"/>
        <v/>
      </c>
    </row>
    <row r="11188" spans="1:8">
      <c r="A11188" s="48" t="str">
        <f>('ANNEXURE B &amp; C'!BP$3)</f>
        <v>450304</v>
      </c>
      <c r="B11188" s="2">
        <v>2300801</v>
      </c>
      <c r="C11188" s="2" t="s">
        <v>145</v>
      </c>
      <c r="D11188" s="20">
        <v>0</v>
      </c>
      <c r="E11188" s="20">
        <v>0</v>
      </c>
      <c r="F11188" s="38">
        <f>('ANNEXURE B &amp; C'!BP$172)</f>
        <v>0</v>
      </c>
      <c r="G11188" s="9" t="str">
        <f t="shared" si="350"/>
        <v/>
      </c>
      <c r="H11188" s="52" t="str">
        <f t="shared" si="351"/>
        <v/>
      </c>
    </row>
    <row r="11189" spans="1:8">
      <c r="A11189" s="48" t="str">
        <f>('ANNEXURE B &amp; C'!BP$3)</f>
        <v>450304</v>
      </c>
      <c r="B11189" s="2">
        <v>2300803</v>
      </c>
      <c r="C11189" s="2" t="s">
        <v>146</v>
      </c>
      <c r="D11189" s="20">
        <v>0</v>
      </c>
      <c r="E11189" s="20">
        <v>0</v>
      </c>
      <c r="F11189" s="38">
        <f>('ANNEXURE B &amp; C'!BP$173)</f>
        <v>0</v>
      </c>
      <c r="G11189" s="9" t="str">
        <f t="shared" si="350"/>
        <v/>
      </c>
      <c r="H11189" s="52" t="str">
        <f t="shared" si="351"/>
        <v/>
      </c>
    </row>
    <row r="11190" spans="1:8">
      <c r="A11190" s="48" t="str">
        <f>('ANNEXURE B &amp; C'!BP$3)</f>
        <v>450304</v>
      </c>
      <c r="B11190" s="2">
        <v>2301503</v>
      </c>
      <c r="C11190" s="2" t="s">
        <v>147</v>
      </c>
      <c r="D11190" s="20">
        <v>0</v>
      </c>
      <c r="E11190" s="20">
        <v>0</v>
      </c>
      <c r="F11190" s="38">
        <f>('ANNEXURE B &amp; C'!BP$174)</f>
        <v>0</v>
      </c>
      <c r="G11190" s="9" t="str">
        <f t="shared" si="350"/>
        <v/>
      </c>
      <c r="H11190" s="52" t="str">
        <f t="shared" si="351"/>
        <v/>
      </c>
    </row>
    <row r="11191" spans="1:8">
      <c r="A11191" s="48" t="str">
        <f>('ANNEXURE B &amp; C'!BP$3)</f>
        <v>450304</v>
      </c>
      <c r="B11191" s="2">
        <v>2301802</v>
      </c>
      <c r="C11191" s="2" t="s">
        <v>148</v>
      </c>
      <c r="D11191" s="20">
        <v>0</v>
      </c>
      <c r="E11191" s="20">
        <v>0</v>
      </c>
      <c r="F11191" s="38">
        <f>('ANNEXURE B &amp; C'!BP$175)</f>
        <v>0</v>
      </c>
      <c r="G11191" s="9" t="str">
        <f t="shared" si="350"/>
        <v/>
      </c>
      <c r="H11191" s="52" t="str">
        <f t="shared" si="351"/>
        <v/>
      </c>
    </row>
    <row r="11192" spans="1:8">
      <c r="A11192" s="48" t="str">
        <f>('ANNEXURE B &amp; C'!BP$3)</f>
        <v>450304</v>
      </c>
      <c r="B11192" s="2">
        <v>2301803</v>
      </c>
      <c r="C11192" s="2" t="s">
        <v>149</v>
      </c>
      <c r="D11192" s="20">
        <v>0</v>
      </c>
      <c r="E11192" s="20">
        <v>0</v>
      </c>
      <c r="F11192" s="38">
        <f>('ANNEXURE B &amp; C'!BP$176)</f>
        <v>0</v>
      </c>
      <c r="G11192" s="9" t="str">
        <f t="shared" si="350"/>
        <v/>
      </c>
      <c r="H11192" s="52" t="str">
        <f t="shared" si="351"/>
        <v/>
      </c>
    </row>
    <row r="11193" spans="1:8">
      <c r="A11193" s="48" t="str">
        <f>('ANNEXURE B &amp; C'!BP$3)</f>
        <v>450304</v>
      </c>
      <c r="B11193" s="2">
        <v>2301900</v>
      </c>
      <c r="C11193" s="2" t="s">
        <v>150</v>
      </c>
      <c r="D11193" s="20">
        <v>0</v>
      </c>
      <c r="E11193" s="20">
        <v>-240</v>
      </c>
      <c r="F11193" s="38">
        <f>('ANNEXURE B &amp; C'!BP$177)</f>
        <v>-240</v>
      </c>
      <c r="G11193" s="9" t="str">
        <f t="shared" si="350"/>
        <v/>
      </c>
      <c r="H11193" s="52" t="str">
        <f t="shared" si="351"/>
        <v/>
      </c>
    </row>
    <row r="11194" spans="1:8">
      <c r="A11194" s="48" t="str">
        <f>('ANNEXURE B &amp; C'!BP$3)</f>
        <v>450304</v>
      </c>
      <c r="B11194" s="2">
        <v>2301901</v>
      </c>
      <c r="C11194" s="2" t="s">
        <v>151</v>
      </c>
      <c r="D11194" s="20">
        <v>0</v>
      </c>
      <c r="E11194" s="20">
        <v>0</v>
      </c>
      <c r="F11194" s="38">
        <f>('ANNEXURE B &amp; C'!BP$178)</f>
        <v>0</v>
      </c>
      <c r="G11194" s="9" t="str">
        <f t="shared" si="350"/>
        <v/>
      </c>
      <c r="H11194" s="52" t="str">
        <f t="shared" si="351"/>
        <v/>
      </c>
    </row>
    <row r="11195" spans="1:8">
      <c r="A11195" s="48" t="str">
        <f>('ANNEXURE B &amp; C'!BP$3)</f>
        <v>450304</v>
      </c>
      <c r="B11195" s="3">
        <v>2309995</v>
      </c>
      <c r="C11195" s="3" t="s">
        <v>152</v>
      </c>
      <c r="D11195" s="39">
        <v>0</v>
      </c>
      <c r="E11195" s="39">
        <v>-240</v>
      </c>
      <c r="F11195" s="39">
        <f>SUM(F11183:F11194)</f>
        <v>-240</v>
      </c>
      <c r="G11195" s="9" t="str">
        <f t="shared" si="350"/>
        <v/>
      </c>
      <c r="H11195" s="52" t="str">
        <f t="shared" si="351"/>
        <v/>
      </c>
    </row>
    <row r="11196" spans="1:8">
      <c r="B11196" s="1"/>
      <c r="C11196" s="1"/>
      <c r="D11196" s="31"/>
      <c r="E11196" s="31"/>
      <c r="F11196" s="31"/>
      <c r="G11196" s="9" t="str">
        <f t="shared" si="350"/>
        <v/>
      </c>
      <c r="H11196" s="52" t="str">
        <f t="shared" si="351"/>
        <v/>
      </c>
    </row>
    <row r="11197" spans="1:8" ht="15.75" thickBot="1">
      <c r="A11197" s="48" t="str">
        <f>('ANNEXURE B &amp; C'!BP$3)</f>
        <v>450304</v>
      </c>
      <c r="B11197" s="4">
        <v>2359997</v>
      </c>
      <c r="C11197" s="4" t="s">
        <v>153</v>
      </c>
      <c r="D11197" s="40">
        <v>0</v>
      </c>
      <c r="E11197" s="40">
        <v>-240</v>
      </c>
      <c r="F11197" s="40">
        <f>SUM(F11195+F11180+F11175+F11168+F11162+F11155)</f>
        <v>-240</v>
      </c>
      <c r="G11197" s="9" t="str">
        <f t="shared" si="350"/>
        <v/>
      </c>
      <c r="H11197" s="52" t="str">
        <f t="shared" si="351"/>
        <v/>
      </c>
    </row>
    <row r="11198" spans="1:8" ht="15.75" thickTop="1">
      <c r="B11198" s="1"/>
      <c r="C11198" s="1"/>
      <c r="D11198" s="31"/>
      <c r="E11198" s="31"/>
      <c r="F11198" s="31"/>
      <c r="G11198" s="9" t="str">
        <f t="shared" si="350"/>
        <v/>
      </c>
      <c r="H11198" s="52" t="str">
        <f t="shared" si="351"/>
        <v/>
      </c>
    </row>
    <row r="11199" spans="1:8" ht="15.75" thickBot="1">
      <c r="A11199" s="48" t="str">
        <f>('ANNEXURE B &amp; C'!BP$3)</f>
        <v>450304</v>
      </c>
      <c r="B11199" s="5">
        <v>2379995</v>
      </c>
      <c r="C11199" s="5" t="s">
        <v>154</v>
      </c>
      <c r="D11199" s="41">
        <v>0</v>
      </c>
      <c r="E11199" s="41">
        <v>-240</v>
      </c>
      <c r="F11199" s="41">
        <f>SUM(F11197)</f>
        <v>-240</v>
      </c>
      <c r="G11199" s="9" t="str">
        <f t="shared" ref="G11199:G11262" si="352">IF(E11199&lt;0.01,"",IF(E11199&gt;F11199,"BUDGET ERROR - INSUFICIENT",""))</f>
        <v/>
      </c>
      <c r="H11199" s="52" t="str">
        <f t="shared" ref="H11199:H11262" si="353">IF(F11199&lt;0.1,"",IF(D11199=0,"NO ORIGINAL BUDGET",(F11199-D11199)/D11199))</f>
        <v/>
      </c>
    </row>
    <row r="11200" spans="1:8">
      <c r="B11200" s="1"/>
      <c r="C11200" s="1"/>
      <c r="D11200" s="31"/>
      <c r="E11200" s="31"/>
      <c r="F11200" s="31"/>
      <c r="G11200" s="9" t="str">
        <f t="shared" si="352"/>
        <v/>
      </c>
      <c r="H11200" s="52" t="str">
        <f t="shared" si="353"/>
        <v/>
      </c>
    </row>
    <row r="11201" spans="1:8" ht="15.75" thickBot="1">
      <c r="A11201" s="48" t="str">
        <f>('ANNEXURE B &amp; C'!BP$3)</f>
        <v>450304</v>
      </c>
      <c r="B11201" s="5">
        <v>2459998</v>
      </c>
      <c r="C11201" s="5" t="s">
        <v>155</v>
      </c>
      <c r="D11201" s="41">
        <v>0</v>
      </c>
      <c r="E11201" s="41">
        <v>-240</v>
      </c>
      <c r="F11201" s="41">
        <f>SUM(F11199)</f>
        <v>-240</v>
      </c>
      <c r="G11201" s="9" t="str">
        <f t="shared" si="352"/>
        <v/>
      </c>
      <c r="H11201" s="52" t="str">
        <f t="shared" si="353"/>
        <v/>
      </c>
    </row>
    <row r="11202" spans="1:8">
      <c r="B11202" s="1"/>
      <c r="C11202" s="1"/>
      <c r="D11202" s="31"/>
      <c r="E11202" s="31"/>
      <c r="F11202" s="31"/>
      <c r="G11202" s="9" t="str">
        <f t="shared" si="352"/>
        <v/>
      </c>
      <c r="H11202" s="52" t="str">
        <f t="shared" si="353"/>
        <v/>
      </c>
    </row>
    <row r="11203" spans="1:8">
      <c r="A11203" s="48" t="str">
        <f>('ANNEXURE B &amp; C'!BP$3)</f>
        <v>450304</v>
      </c>
      <c r="B11203" s="1">
        <v>3010000</v>
      </c>
      <c r="C11203" s="1" t="s">
        <v>156</v>
      </c>
      <c r="D11203" s="31"/>
      <c r="E11203" s="31"/>
      <c r="F11203" s="31"/>
      <c r="G11203" s="9" t="str">
        <f t="shared" si="352"/>
        <v/>
      </c>
      <c r="H11203" s="52" t="str">
        <f t="shared" si="353"/>
        <v/>
      </c>
    </row>
    <row r="11204" spans="1:8">
      <c r="A11204" s="48" t="str">
        <f>('ANNEXURE B &amp; C'!BP$3)</f>
        <v>450304</v>
      </c>
      <c r="B11204" s="2">
        <v>3010001</v>
      </c>
      <c r="C11204" s="2" t="s">
        <v>112</v>
      </c>
      <c r="D11204" s="38">
        <v>1210252</v>
      </c>
      <c r="E11204" s="38">
        <v>754301.79000000015</v>
      </c>
      <c r="F11204" s="38">
        <f>('ANNEXURE B &amp; C'!BP$188)</f>
        <v>1545648</v>
      </c>
      <c r="G11204" s="9" t="str">
        <f t="shared" si="352"/>
        <v/>
      </c>
      <c r="H11204" s="52">
        <f t="shared" si="353"/>
        <v>0.2771290607245433</v>
      </c>
    </row>
    <row r="11205" spans="1:8">
      <c r="A11205" s="48" t="str">
        <f>('ANNEXURE B &amp; C'!BP$3)</f>
        <v>450304</v>
      </c>
      <c r="B11205" s="2">
        <v>3010002</v>
      </c>
      <c r="C11205" s="2" t="s">
        <v>155</v>
      </c>
      <c r="D11205" s="38">
        <v>0</v>
      </c>
      <c r="E11205" s="38">
        <v>-240</v>
      </c>
      <c r="F11205" s="38">
        <f>('ANNEXURE B &amp; C'!BP$189)</f>
        <v>-240</v>
      </c>
      <c r="G11205" s="9" t="str">
        <f t="shared" si="352"/>
        <v/>
      </c>
      <c r="H11205" s="52" t="str">
        <f t="shared" si="353"/>
        <v/>
      </c>
    </row>
    <row r="11206" spans="1:8">
      <c r="A11206" s="48" t="str">
        <f>('ANNEXURE B &amp; C'!BP$3)</f>
        <v>450304</v>
      </c>
      <c r="B11206" s="2"/>
      <c r="C11206" s="1" t="s">
        <v>338</v>
      </c>
      <c r="D11206" s="39"/>
      <c r="E11206" s="39"/>
      <c r="F11206" s="39">
        <f>('ANNEXURE B &amp; C'!BP$190)</f>
        <v>0</v>
      </c>
      <c r="G11206" s="9" t="str">
        <f t="shared" si="352"/>
        <v/>
      </c>
      <c r="H11206" s="52" t="str">
        <f t="shared" si="353"/>
        <v/>
      </c>
    </row>
    <row r="11207" spans="1:8" ht="15.75" thickBot="1">
      <c r="A11207" s="48" t="str">
        <f>('ANNEXURE B &amp; C'!BP$3)</f>
        <v>450304</v>
      </c>
      <c r="B11207" s="5">
        <v>3019995</v>
      </c>
      <c r="C11207" s="5" t="s">
        <v>339</v>
      </c>
      <c r="D11207" s="37">
        <v>1210252</v>
      </c>
      <c r="E11207" s="37">
        <v>754061.79000000015</v>
      </c>
      <c r="F11207" s="37">
        <f>('ANNEXURE B &amp; C'!BP$191)</f>
        <v>1545408</v>
      </c>
      <c r="G11207" s="9" t="str">
        <f t="shared" si="352"/>
        <v/>
      </c>
      <c r="H11207" s="52">
        <f t="shared" si="353"/>
        <v>0.27693075491715774</v>
      </c>
    </row>
    <row r="11208" spans="1:8">
      <c r="B11208" s="1"/>
      <c r="C11208" s="1"/>
      <c r="D11208" s="31"/>
      <c r="E11208" s="31"/>
      <c r="F11208" s="31"/>
      <c r="G11208" s="9" t="str">
        <f t="shared" si="352"/>
        <v/>
      </c>
      <c r="H11208" s="52" t="str">
        <f t="shared" si="353"/>
        <v/>
      </c>
    </row>
    <row r="11209" spans="1:8">
      <c r="A11209" s="48" t="str">
        <f>('ANNEXURE B &amp; C'!BP$3)</f>
        <v>450304</v>
      </c>
      <c r="B11209" s="1">
        <v>4030000</v>
      </c>
      <c r="C11209" s="1" t="s">
        <v>157</v>
      </c>
      <c r="D11209" s="31"/>
      <c r="E11209" s="31"/>
      <c r="F11209" s="31"/>
      <c r="G11209" s="9" t="str">
        <f t="shared" si="352"/>
        <v/>
      </c>
      <c r="H11209" s="52" t="str">
        <f t="shared" si="353"/>
        <v/>
      </c>
    </row>
    <row r="11210" spans="1:8">
      <c r="A11210" s="48" t="str">
        <f>('ANNEXURE B &amp; C'!BP$3)</f>
        <v>450304</v>
      </c>
      <c r="B11210" s="2">
        <v>4030001</v>
      </c>
      <c r="C11210" s="2" t="s">
        <v>158</v>
      </c>
      <c r="D11210" s="20">
        <v>0</v>
      </c>
      <c r="E11210" s="20">
        <v>0</v>
      </c>
      <c r="F11210" s="38">
        <f>('ANNEXURE B &amp; C'!BP$194)</f>
        <v>0</v>
      </c>
      <c r="G11210" s="9" t="str">
        <f t="shared" si="352"/>
        <v/>
      </c>
      <c r="H11210" s="52" t="str">
        <f t="shared" si="353"/>
        <v/>
      </c>
    </row>
    <row r="11211" spans="1:8">
      <c r="A11211" s="48" t="str">
        <f>('ANNEXURE B &amp; C'!BP$3)</f>
        <v>450304</v>
      </c>
      <c r="B11211" s="2">
        <v>4030002</v>
      </c>
      <c r="C11211" s="2" t="s">
        <v>159</v>
      </c>
      <c r="D11211" s="20">
        <v>93000</v>
      </c>
      <c r="E11211" s="20">
        <v>3333.33</v>
      </c>
      <c r="F11211" s="38">
        <f>('ANNEXURE B &amp; C'!BP$195)</f>
        <v>3334</v>
      </c>
      <c r="G11211" s="9" t="str">
        <f t="shared" si="352"/>
        <v/>
      </c>
      <c r="H11211" s="52">
        <f t="shared" si="353"/>
        <v>-0.96415053763440861</v>
      </c>
    </row>
    <row r="11212" spans="1:8">
      <c r="A11212" s="48" t="str">
        <f>('ANNEXURE B &amp; C'!BP$3)</f>
        <v>450304</v>
      </c>
      <c r="B11212" s="2">
        <v>4030003</v>
      </c>
      <c r="C11212" s="2" t="s">
        <v>160</v>
      </c>
      <c r="D11212" s="20">
        <v>0</v>
      </c>
      <c r="E11212" s="20">
        <v>0</v>
      </c>
      <c r="F11212" s="38">
        <f>('ANNEXURE B &amp; C'!BP$196)</f>
        <v>0</v>
      </c>
      <c r="G11212" s="9" t="str">
        <f t="shared" si="352"/>
        <v/>
      </c>
      <c r="H11212" s="52" t="str">
        <f t="shared" si="353"/>
        <v/>
      </c>
    </row>
    <row r="11213" spans="1:8">
      <c r="A11213" s="48" t="str">
        <f>('ANNEXURE B &amp; C'!BP$3)</f>
        <v>450304</v>
      </c>
      <c r="B11213" s="2">
        <v>4030004</v>
      </c>
      <c r="C11213" s="2" t="s">
        <v>161</v>
      </c>
      <c r="D11213" s="20">
        <v>0</v>
      </c>
      <c r="E11213" s="20">
        <v>0</v>
      </c>
      <c r="F11213" s="38">
        <f>('ANNEXURE B &amp; C'!BP$197)</f>
        <v>0</v>
      </c>
      <c r="G11213" s="9" t="str">
        <f t="shared" si="352"/>
        <v/>
      </c>
      <c r="H11213" s="52" t="str">
        <f t="shared" si="353"/>
        <v/>
      </c>
    </row>
    <row r="11214" spans="1:8">
      <c r="A11214" s="48" t="str">
        <f>('ANNEXURE B &amp; C'!BP$3)</f>
        <v>450304</v>
      </c>
      <c r="B11214" s="2">
        <v>4030005</v>
      </c>
      <c r="C11214" s="2" t="s">
        <v>162</v>
      </c>
      <c r="D11214" s="20">
        <v>0</v>
      </c>
      <c r="E11214" s="20">
        <v>0</v>
      </c>
      <c r="F11214" s="38">
        <f>('ANNEXURE B &amp; C'!BP$198)</f>
        <v>0</v>
      </c>
      <c r="G11214" s="9" t="str">
        <f t="shared" si="352"/>
        <v/>
      </c>
      <c r="H11214" s="52" t="str">
        <f t="shared" si="353"/>
        <v/>
      </c>
    </row>
    <row r="11215" spans="1:8" ht="15.75" thickBot="1">
      <c r="A11215" s="48" t="str">
        <f>('ANNEXURE B &amp; C'!BP$3)</f>
        <v>450304</v>
      </c>
      <c r="B11215" s="3">
        <v>4039995</v>
      </c>
      <c r="C11215" s="3" t="s">
        <v>163</v>
      </c>
      <c r="D11215" s="42">
        <v>93000</v>
      </c>
      <c r="E11215" s="36">
        <v>3333.33</v>
      </c>
      <c r="F11215" s="43">
        <f>SUM(F11210:F11214)</f>
        <v>3334</v>
      </c>
      <c r="G11215" s="9" t="str">
        <f t="shared" si="352"/>
        <v/>
      </c>
      <c r="H11215" s="52">
        <f t="shared" si="353"/>
        <v>-0.96415053763440861</v>
      </c>
    </row>
    <row r="11216" spans="1:8" ht="15.75" thickTop="1">
      <c r="B11216" s="2"/>
      <c r="C11216" s="2"/>
      <c r="D11216" s="32"/>
      <c r="E11216" s="32"/>
      <c r="G11216" s="9" t="str">
        <f t="shared" si="352"/>
        <v/>
      </c>
      <c r="H11216" s="52" t="str">
        <f t="shared" si="353"/>
        <v/>
      </c>
    </row>
    <row r="11217" spans="1:8">
      <c r="A11217" s="48" t="str">
        <f>('ANNEXURE B &amp; C'!BP$3)</f>
        <v>450304</v>
      </c>
      <c r="B11217" s="1">
        <v>4030000</v>
      </c>
      <c r="C11217" s="1" t="s">
        <v>164</v>
      </c>
      <c r="D11217" s="31"/>
      <c r="E11217" s="31"/>
      <c r="F11217" s="31"/>
      <c r="G11217" s="9" t="str">
        <f t="shared" si="352"/>
        <v/>
      </c>
      <c r="H11217" s="52" t="str">
        <f t="shared" si="353"/>
        <v/>
      </c>
    </row>
    <row r="11218" spans="1:8">
      <c r="A11218" s="48" t="str">
        <f>('ANNEXURE B &amp; C'!BP$3)</f>
        <v>450304</v>
      </c>
      <c r="B11218" s="2">
        <v>4031001</v>
      </c>
      <c r="C11218" s="2" t="s">
        <v>158</v>
      </c>
      <c r="D11218" s="20">
        <v>0</v>
      </c>
      <c r="E11218" s="20">
        <v>0</v>
      </c>
      <c r="F11218" s="38">
        <f>('ANNEXURE B &amp; C'!BP$202)</f>
        <v>0</v>
      </c>
      <c r="G11218" s="9" t="str">
        <f t="shared" si="352"/>
        <v/>
      </c>
      <c r="H11218" s="52" t="str">
        <f t="shared" si="353"/>
        <v/>
      </c>
    </row>
    <row r="11219" spans="1:8">
      <c r="A11219" s="48" t="str">
        <f>('ANNEXURE B &amp; C'!BP$3)</f>
        <v>450304</v>
      </c>
      <c r="B11219" s="2">
        <v>4031002</v>
      </c>
      <c r="C11219" s="2" t="s">
        <v>159</v>
      </c>
      <c r="D11219" s="20">
        <v>0</v>
      </c>
      <c r="E11219" s="20">
        <v>0</v>
      </c>
      <c r="F11219" s="38">
        <f>('ANNEXURE B &amp; C'!BP$203)</f>
        <v>5000</v>
      </c>
      <c r="G11219" s="9" t="str">
        <f t="shared" si="352"/>
        <v/>
      </c>
      <c r="H11219" s="52" t="str">
        <f t="shared" si="353"/>
        <v>NO ORIGINAL BUDGET</v>
      </c>
    </row>
    <row r="11220" spans="1:8">
      <c r="A11220" s="48" t="str">
        <f>('ANNEXURE B &amp; C'!BP$3)</f>
        <v>450304</v>
      </c>
      <c r="B11220" s="2">
        <v>4031003</v>
      </c>
      <c r="C11220" s="2" t="s">
        <v>160</v>
      </c>
      <c r="D11220" s="20">
        <v>0</v>
      </c>
      <c r="E11220" s="20">
        <v>0</v>
      </c>
      <c r="F11220" s="38">
        <f>('ANNEXURE B &amp; C'!BP$204)</f>
        <v>0</v>
      </c>
      <c r="G11220" s="9" t="str">
        <f t="shared" si="352"/>
        <v/>
      </c>
      <c r="H11220" s="52" t="str">
        <f t="shared" si="353"/>
        <v/>
      </c>
    </row>
    <row r="11221" spans="1:8">
      <c r="A11221" s="48" t="str">
        <f>('ANNEXURE B &amp; C'!BP$3)</f>
        <v>450304</v>
      </c>
      <c r="B11221" s="2">
        <v>4031004</v>
      </c>
      <c r="C11221" s="2" t="s">
        <v>161</v>
      </c>
      <c r="D11221" s="20">
        <v>0</v>
      </c>
      <c r="E11221" s="20">
        <v>0</v>
      </c>
      <c r="F11221" s="38">
        <f>('ANNEXURE B &amp; C'!BP$205)</f>
        <v>0</v>
      </c>
      <c r="G11221" s="9" t="str">
        <f t="shared" si="352"/>
        <v/>
      </c>
      <c r="H11221" s="52" t="str">
        <f t="shared" si="353"/>
        <v/>
      </c>
    </row>
    <row r="11222" spans="1:8">
      <c r="A11222" s="48" t="str">
        <f>('ANNEXURE B &amp; C'!BP$3)</f>
        <v>450304</v>
      </c>
      <c r="B11222" s="2">
        <v>4031005</v>
      </c>
      <c r="C11222" s="2" t="s">
        <v>162</v>
      </c>
      <c r="D11222" s="20">
        <v>0</v>
      </c>
      <c r="E11222" s="20">
        <v>0</v>
      </c>
      <c r="F11222" s="38">
        <f>('ANNEXURE B &amp; C'!BP$206)</f>
        <v>0</v>
      </c>
      <c r="G11222" s="9" t="str">
        <f t="shared" si="352"/>
        <v/>
      </c>
      <c r="H11222" s="52" t="str">
        <f t="shared" si="353"/>
        <v/>
      </c>
    </row>
    <row r="11223" spans="1:8">
      <c r="A11223" s="48" t="str">
        <f>('ANNEXURE B &amp; C'!BP$3)</f>
        <v>450304</v>
      </c>
      <c r="B11223" s="3">
        <v>4039995</v>
      </c>
      <c r="C11223" s="3" t="s">
        <v>165</v>
      </c>
      <c r="D11223" s="39">
        <v>0</v>
      </c>
      <c r="E11223" s="39">
        <v>0</v>
      </c>
      <c r="F11223" s="39">
        <f>SUM(F11218:F11222)</f>
        <v>5000</v>
      </c>
      <c r="G11223" s="9" t="str">
        <f t="shared" si="352"/>
        <v/>
      </c>
      <c r="H11223" s="52" t="str">
        <f t="shared" si="353"/>
        <v>NO ORIGINAL BUDGET</v>
      </c>
    </row>
    <row r="11224" spans="1:8">
      <c r="B11224" s="2"/>
      <c r="C11224" s="2"/>
      <c r="D11224" s="32"/>
      <c r="E11224" s="32"/>
      <c r="G11224" s="9" t="str">
        <f t="shared" si="352"/>
        <v/>
      </c>
      <c r="H11224" s="52" t="str">
        <f t="shared" si="353"/>
        <v/>
      </c>
    </row>
    <row r="11225" spans="1:8" ht="15.75" thickBot="1">
      <c r="A11225" s="48" t="str">
        <f>('ANNEXURE B &amp; C'!BP$3)</f>
        <v>450304</v>
      </c>
      <c r="B11225" s="5">
        <v>4039995</v>
      </c>
      <c r="C11225" s="5" t="s">
        <v>166</v>
      </c>
      <c r="D11225" s="41">
        <v>93000</v>
      </c>
      <c r="E11225" s="41">
        <v>3333.33</v>
      </c>
      <c r="F11225" s="41">
        <f>SUM(F11223+F11215)</f>
        <v>8334</v>
      </c>
      <c r="G11225" s="9" t="str">
        <f t="shared" si="352"/>
        <v/>
      </c>
      <c r="H11225" s="52">
        <f t="shared" si="353"/>
        <v>-0.91038709677419349</v>
      </c>
    </row>
    <row r="11226" spans="1:8">
      <c r="G11226" s="9" t="str">
        <f t="shared" si="352"/>
        <v/>
      </c>
      <c r="H11226" s="52" t="str">
        <f t="shared" si="353"/>
        <v/>
      </c>
    </row>
    <row r="11227" spans="1:8">
      <c r="A11227" s="48" t="str">
        <f>('ANNEXURE B &amp; C'!BQ$3)</f>
        <v>450401</v>
      </c>
      <c r="B11227" s="1">
        <v>1000000</v>
      </c>
      <c r="C11227" s="1" t="s">
        <v>0</v>
      </c>
      <c r="D11227" s="31"/>
      <c r="E11227" s="31"/>
      <c r="G11227" s="9" t="str">
        <f t="shared" si="352"/>
        <v/>
      </c>
      <c r="H11227" s="52" t="str">
        <f t="shared" si="353"/>
        <v/>
      </c>
    </row>
    <row r="11228" spans="1:8">
      <c r="B11228" s="1"/>
      <c r="C11228" s="1"/>
      <c r="D11228" s="31"/>
      <c r="E11228" s="31"/>
      <c r="G11228" s="9" t="str">
        <f t="shared" si="352"/>
        <v/>
      </c>
      <c r="H11228" s="52" t="str">
        <f t="shared" si="353"/>
        <v/>
      </c>
    </row>
    <row r="11229" spans="1:8">
      <c r="A11229" s="48" t="str">
        <f>('ANNEXURE B &amp; C'!BQ$3)</f>
        <v>450401</v>
      </c>
      <c r="B11229" s="1">
        <v>1020000</v>
      </c>
      <c r="C11229" s="1" t="s">
        <v>2</v>
      </c>
      <c r="D11229" s="31"/>
      <c r="E11229" s="31"/>
      <c r="F11229" s="31"/>
      <c r="G11229" s="9" t="str">
        <f t="shared" si="352"/>
        <v/>
      </c>
      <c r="H11229" s="52" t="str">
        <f t="shared" si="353"/>
        <v/>
      </c>
    </row>
    <row r="11230" spans="1:8">
      <c r="A11230" s="48" t="str">
        <f>('ANNEXURE B &amp; C'!BQ$3)</f>
        <v>450401</v>
      </c>
      <c r="B11230" s="2">
        <v>1020001</v>
      </c>
      <c r="C11230" s="2" t="s">
        <v>3</v>
      </c>
      <c r="D11230" s="20">
        <v>0</v>
      </c>
      <c r="E11230" s="20">
        <v>0</v>
      </c>
      <c r="F11230" s="38">
        <f>('ANNEXURE B &amp; C'!BQ$10)</f>
        <v>0</v>
      </c>
      <c r="G11230" s="9" t="str">
        <f t="shared" si="352"/>
        <v/>
      </c>
      <c r="H11230" s="52" t="str">
        <f t="shared" si="353"/>
        <v/>
      </c>
    </row>
    <row r="11231" spans="1:8">
      <c r="A11231" s="48" t="str">
        <f>('ANNEXURE B &amp; C'!BQ$3)</f>
        <v>450401</v>
      </c>
      <c r="B11231" s="2">
        <v>1020002</v>
      </c>
      <c r="C11231" s="2" t="s">
        <v>4</v>
      </c>
      <c r="D11231" s="20">
        <v>1335275</v>
      </c>
      <c r="E11231" s="20">
        <v>1121121.71</v>
      </c>
      <c r="F11231" s="38">
        <f>('ANNEXURE B &amp; C'!BQ$11)</f>
        <v>1923997</v>
      </c>
      <c r="G11231" s="9" t="str">
        <f t="shared" si="352"/>
        <v/>
      </c>
      <c r="H11231" s="52">
        <f t="shared" si="353"/>
        <v>0.44089944019022298</v>
      </c>
    </row>
    <row r="11232" spans="1:8">
      <c r="A11232" s="48" t="str">
        <f>('ANNEXURE B &amp; C'!BQ$3)</f>
        <v>450401</v>
      </c>
      <c r="B11232" s="2">
        <v>1020004</v>
      </c>
      <c r="C11232" s="2" t="s">
        <v>5</v>
      </c>
      <c r="D11232" s="20">
        <v>8232</v>
      </c>
      <c r="E11232" s="20">
        <v>3012</v>
      </c>
      <c r="F11232" s="38">
        <f>('ANNEXURE B &amp; C'!BQ$12)</f>
        <v>6024</v>
      </c>
      <c r="G11232" s="9" t="str">
        <f t="shared" si="352"/>
        <v/>
      </c>
      <c r="H11232" s="52">
        <f t="shared" si="353"/>
        <v>-0.26822157434402333</v>
      </c>
    </row>
    <row r="11233" spans="1:8">
      <c r="A11233" s="48" t="str">
        <f>('ANNEXURE B &amp; C'!BQ$3)</f>
        <v>450401</v>
      </c>
      <c r="B11233" s="2">
        <v>1020005</v>
      </c>
      <c r="C11233" s="2" t="s">
        <v>6</v>
      </c>
      <c r="D11233" s="20">
        <v>315</v>
      </c>
      <c r="E11233" s="20">
        <v>389.5</v>
      </c>
      <c r="F11233" s="38">
        <f>('ANNEXURE B &amp; C'!BQ$13)</f>
        <v>612</v>
      </c>
      <c r="G11233" s="9" t="str">
        <f t="shared" si="352"/>
        <v/>
      </c>
      <c r="H11233" s="52">
        <f t="shared" si="353"/>
        <v>0.94285714285714284</v>
      </c>
    </row>
    <row r="11234" spans="1:8">
      <c r="A11234" s="48" t="str">
        <f>('ANNEXURE B &amp; C'!BQ$3)</f>
        <v>450401</v>
      </c>
      <c r="B11234" s="2">
        <v>1020006</v>
      </c>
      <c r="C11234" s="2" t="s">
        <v>7</v>
      </c>
      <c r="D11234" s="20">
        <v>99221</v>
      </c>
      <c r="E11234" s="20">
        <v>103820.4</v>
      </c>
      <c r="F11234" s="38">
        <f>('ANNEXURE B &amp; C'!BQ$14)</f>
        <v>103821</v>
      </c>
      <c r="G11234" s="9" t="str">
        <f t="shared" si="352"/>
        <v/>
      </c>
      <c r="H11234" s="52">
        <f t="shared" si="353"/>
        <v>4.6361153384868126E-2</v>
      </c>
    </row>
    <row r="11235" spans="1:8">
      <c r="A11235" s="48" t="str">
        <f>('ANNEXURE B &amp; C'!BQ$3)</f>
        <v>450401</v>
      </c>
      <c r="B11235" s="2">
        <v>1020007</v>
      </c>
      <c r="C11235" s="2" t="s">
        <v>8</v>
      </c>
      <c r="D11235" s="20">
        <v>0</v>
      </c>
      <c r="E11235" s="20">
        <v>0</v>
      </c>
      <c r="F11235" s="38">
        <f>('ANNEXURE B &amp; C'!BQ$15)</f>
        <v>0</v>
      </c>
      <c r="G11235" s="9" t="str">
        <f t="shared" si="352"/>
        <v/>
      </c>
      <c r="H11235" s="52" t="str">
        <f t="shared" si="353"/>
        <v/>
      </c>
    </row>
    <row r="11236" spans="1:8">
      <c r="A11236" s="48" t="str">
        <f>('ANNEXURE B &amp; C'!BQ$3)</f>
        <v>450401</v>
      </c>
      <c r="B11236" s="2">
        <v>1020009</v>
      </c>
      <c r="C11236" s="2" t="s">
        <v>9</v>
      </c>
      <c r="D11236" s="20">
        <v>0</v>
      </c>
      <c r="E11236" s="20">
        <v>0</v>
      </c>
      <c r="F11236" s="38">
        <f>('ANNEXURE B &amp; C'!BQ$16)</f>
        <v>0</v>
      </c>
      <c r="G11236" s="9" t="str">
        <f t="shared" si="352"/>
        <v/>
      </c>
      <c r="H11236" s="52" t="str">
        <f t="shared" si="353"/>
        <v/>
      </c>
    </row>
    <row r="11237" spans="1:8">
      <c r="A11237" s="48" t="str">
        <f>('ANNEXURE B &amp; C'!BQ$3)</f>
        <v>450401</v>
      </c>
      <c r="B11237" s="2">
        <v>1020010</v>
      </c>
      <c r="C11237" s="2" t="s">
        <v>10</v>
      </c>
      <c r="D11237" s="20">
        <v>0</v>
      </c>
      <c r="E11237" s="20">
        <v>0</v>
      </c>
      <c r="F11237" s="38">
        <f>('ANNEXURE B &amp; C'!BQ$17)</f>
        <v>0</v>
      </c>
      <c r="G11237" s="9" t="str">
        <f t="shared" si="352"/>
        <v/>
      </c>
      <c r="H11237" s="52" t="str">
        <f t="shared" si="353"/>
        <v/>
      </c>
    </row>
    <row r="11238" spans="1:8">
      <c r="A11238" s="48" t="str">
        <f>('ANNEXURE B &amp; C'!BQ$3)</f>
        <v>450401</v>
      </c>
      <c r="B11238" s="2">
        <v>1020011</v>
      </c>
      <c r="C11238" s="2" t="s">
        <v>11</v>
      </c>
      <c r="D11238" s="20">
        <v>0</v>
      </c>
      <c r="E11238" s="20">
        <v>0</v>
      </c>
      <c r="F11238" s="38">
        <f>('ANNEXURE B &amp; C'!BQ$18)</f>
        <v>0</v>
      </c>
      <c r="G11238" s="9" t="str">
        <f t="shared" si="352"/>
        <v/>
      </c>
      <c r="H11238" s="52" t="str">
        <f t="shared" si="353"/>
        <v/>
      </c>
    </row>
    <row r="11239" spans="1:8">
      <c r="A11239" s="48" t="str">
        <f>('ANNEXURE B &amp; C'!BQ$3)</f>
        <v>450401</v>
      </c>
      <c r="B11239" s="2">
        <v>1020012</v>
      </c>
      <c r="C11239" s="2" t="s">
        <v>12</v>
      </c>
      <c r="D11239" s="20">
        <v>157413</v>
      </c>
      <c r="E11239" s="20">
        <v>78706.38</v>
      </c>
      <c r="F11239" s="38">
        <f>('ANNEXURE B &amp; C'!BQ$19)</f>
        <v>157414</v>
      </c>
      <c r="G11239" s="9" t="str">
        <f t="shared" si="352"/>
        <v/>
      </c>
      <c r="H11239" s="52">
        <f t="shared" si="353"/>
        <v>6.3527154682268938E-6</v>
      </c>
    </row>
    <row r="11240" spans="1:8">
      <c r="A11240" s="48" t="str">
        <f>('ANNEXURE B &amp; C'!BQ$3)</f>
        <v>450401</v>
      </c>
      <c r="B11240" s="2">
        <v>1020013</v>
      </c>
      <c r="C11240" s="2" t="s">
        <v>13</v>
      </c>
      <c r="D11240" s="20">
        <v>9510</v>
      </c>
      <c r="E11240" s="20">
        <v>9272.08</v>
      </c>
      <c r="F11240" s="38">
        <f>('ANNEXURE B &amp; C'!BQ$20)</f>
        <v>15241</v>
      </c>
      <c r="G11240" s="9" t="str">
        <f t="shared" si="352"/>
        <v/>
      </c>
      <c r="H11240" s="52">
        <f t="shared" si="353"/>
        <v>0.60262881177707672</v>
      </c>
    </row>
    <row r="11241" spans="1:8">
      <c r="A11241" s="48" t="str">
        <f>('ANNEXURE B &amp; C'!BQ$3)</f>
        <v>450401</v>
      </c>
      <c r="B11241" s="2">
        <v>1020014</v>
      </c>
      <c r="C11241" s="2" t="s">
        <v>14</v>
      </c>
      <c r="D11241" s="20">
        <v>0</v>
      </c>
      <c r="E11241" s="20">
        <v>0</v>
      </c>
      <c r="F11241" s="38">
        <f>('ANNEXURE B &amp; C'!BQ$21)</f>
        <v>0</v>
      </c>
      <c r="G11241" s="9" t="str">
        <f t="shared" si="352"/>
        <v/>
      </c>
      <c r="H11241" s="52" t="str">
        <f t="shared" si="353"/>
        <v/>
      </c>
    </row>
    <row r="11242" spans="1:8" ht="15.75" thickBot="1">
      <c r="A11242" s="48" t="str">
        <f>('ANNEXURE B &amp; C'!BQ$3)</f>
        <v>450401</v>
      </c>
      <c r="B11242" s="3">
        <v>1029990</v>
      </c>
      <c r="C11242" s="3" t="s">
        <v>15</v>
      </c>
      <c r="D11242" s="41">
        <v>1609966</v>
      </c>
      <c r="E11242" s="41">
        <v>1316322.0699999998</v>
      </c>
      <c r="F11242" s="41">
        <f>SUM(F11230:F11241)</f>
        <v>2207109</v>
      </c>
      <c r="G11242" s="9" t="str">
        <f t="shared" si="352"/>
        <v/>
      </c>
      <c r="H11242" s="52">
        <f t="shared" si="353"/>
        <v>0.37090410604944452</v>
      </c>
    </row>
    <row r="11243" spans="1:8">
      <c r="B11243" s="1"/>
      <c r="C11243" s="1"/>
      <c r="D11243" s="31"/>
      <c r="E11243" s="31"/>
      <c r="F11243" s="31"/>
      <c r="G11243" s="9" t="str">
        <f t="shared" si="352"/>
        <v/>
      </c>
      <c r="H11243" s="52" t="str">
        <f t="shared" si="353"/>
        <v/>
      </c>
    </row>
    <row r="11244" spans="1:8">
      <c r="A11244" s="48" t="str">
        <f>('ANNEXURE B &amp; C'!BQ$3)</f>
        <v>450401</v>
      </c>
      <c r="B11244" s="1">
        <v>1030000</v>
      </c>
      <c r="C11244" s="1" t="s">
        <v>16</v>
      </c>
      <c r="D11244" s="31"/>
      <c r="E11244" s="31"/>
      <c r="F11244" s="31"/>
      <c r="G11244" s="9" t="str">
        <f t="shared" si="352"/>
        <v/>
      </c>
      <c r="H11244" s="52" t="str">
        <f t="shared" si="353"/>
        <v/>
      </c>
    </row>
    <row r="11245" spans="1:8">
      <c r="A11245" s="48" t="str">
        <f>('ANNEXURE B &amp; C'!BQ$3)</f>
        <v>450401</v>
      </c>
      <c r="B11245" s="2">
        <v>1030001</v>
      </c>
      <c r="C11245" s="2" t="s">
        <v>17</v>
      </c>
      <c r="D11245" s="20">
        <v>22408</v>
      </c>
      <c r="E11245" s="20">
        <v>10956.7</v>
      </c>
      <c r="F11245" s="38">
        <f>('ANNEXURE B &amp; C'!BQ$25)</f>
        <v>21069</v>
      </c>
      <c r="G11245" s="9" t="str">
        <f t="shared" si="352"/>
        <v/>
      </c>
      <c r="H11245" s="52">
        <f t="shared" si="353"/>
        <v>-5.9755444484112817E-2</v>
      </c>
    </row>
    <row r="11246" spans="1:8">
      <c r="A11246" s="48" t="str">
        <f>('ANNEXURE B &amp; C'!BQ$3)</f>
        <v>450401</v>
      </c>
      <c r="B11246" s="2">
        <v>1030002</v>
      </c>
      <c r="C11246" s="2" t="s">
        <v>18</v>
      </c>
      <c r="D11246" s="20">
        <v>72742</v>
      </c>
      <c r="E11246" s="20">
        <v>31463.4</v>
      </c>
      <c r="F11246" s="38">
        <f>('ANNEXURE B &amp; C'!BQ$26)</f>
        <v>53763</v>
      </c>
      <c r="G11246" s="9" t="str">
        <f t="shared" si="352"/>
        <v/>
      </c>
      <c r="H11246" s="52">
        <f t="shared" si="353"/>
        <v>-0.26090841604575071</v>
      </c>
    </row>
    <row r="11247" spans="1:8">
      <c r="A11247" s="48" t="str">
        <f>('ANNEXURE B &amp; C'!BQ$3)</f>
        <v>450401</v>
      </c>
      <c r="B11247" s="2">
        <v>1030003</v>
      </c>
      <c r="C11247" s="2" t="s">
        <v>19</v>
      </c>
      <c r="D11247" s="20">
        <v>264206</v>
      </c>
      <c r="E11247" s="20">
        <v>127911.3</v>
      </c>
      <c r="F11247" s="38">
        <f>('ANNEXURE B &amp; C'!BQ$27)</f>
        <v>239138</v>
      </c>
      <c r="G11247" s="9" t="str">
        <f t="shared" si="352"/>
        <v/>
      </c>
      <c r="H11247" s="52">
        <f t="shared" si="353"/>
        <v>-9.4880509905149776E-2</v>
      </c>
    </row>
    <row r="11248" spans="1:8">
      <c r="A11248" s="48" t="str">
        <f>('ANNEXURE B &amp; C'!BQ$3)</f>
        <v>450401</v>
      </c>
      <c r="B11248" s="2">
        <v>1030004</v>
      </c>
      <c r="C11248" s="2" t="s">
        <v>20</v>
      </c>
      <c r="D11248" s="20">
        <v>0</v>
      </c>
      <c r="E11248" s="20">
        <v>0</v>
      </c>
      <c r="F11248" s="38">
        <f>('ANNEXURE B &amp; C'!BQ$28)</f>
        <v>0</v>
      </c>
      <c r="G11248" s="9" t="str">
        <f t="shared" si="352"/>
        <v/>
      </c>
      <c r="H11248" s="52" t="str">
        <f t="shared" si="353"/>
        <v/>
      </c>
    </row>
    <row r="11249" spans="1:8">
      <c r="A11249" s="48" t="str">
        <f>('ANNEXURE B &amp; C'!BQ$3)</f>
        <v>450401</v>
      </c>
      <c r="B11249" s="3">
        <v>1039990</v>
      </c>
      <c r="C11249" s="3" t="s">
        <v>21</v>
      </c>
      <c r="D11249" s="39">
        <v>359356</v>
      </c>
      <c r="E11249" s="39">
        <v>170331.40000000002</v>
      </c>
      <c r="F11249" s="39">
        <f>SUM(F11245:F11248)</f>
        <v>313970</v>
      </c>
      <c r="G11249" s="9" t="str">
        <f t="shared" si="352"/>
        <v/>
      </c>
      <c r="H11249" s="52">
        <f t="shared" si="353"/>
        <v>-0.12629815558944335</v>
      </c>
    </row>
    <row r="11250" spans="1:8">
      <c r="B11250" s="1"/>
      <c r="C11250" s="1"/>
      <c r="D11250" s="31"/>
      <c r="E11250" s="31"/>
      <c r="F11250" s="31"/>
      <c r="G11250" s="9" t="str">
        <f t="shared" si="352"/>
        <v/>
      </c>
      <c r="H11250" s="52" t="str">
        <f t="shared" si="353"/>
        <v/>
      </c>
    </row>
    <row r="11251" spans="1:8">
      <c r="A11251" s="48" t="str">
        <f>('ANNEXURE B &amp; C'!BQ$3)</f>
        <v>450401</v>
      </c>
      <c r="B11251" s="1">
        <v>1040000</v>
      </c>
      <c r="C11251" s="1" t="s">
        <v>22</v>
      </c>
      <c r="D11251" s="31"/>
      <c r="E11251" s="31"/>
      <c r="F11251" s="31"/>
      <c r="G11251" s="9" t="str">
        <f t="shared" si="352"/>
        <v/>
      </c>
      <c r="H11251" s="52" t="str">
        <f t="shared" si="353"/>
        <v/>
      </c>
    </row>
    <row r="11252" spans="1:8">
      <c r="A11252" s="48" t="str">
        <f>('ANNEXURE B &amp; C'!BQ$3)</f>
        <v>450401</v>
      </c>
      <c r="B11252" s="2">
        <v>1040001</v>
      </c>
      <c r="C11252" s="2" t="s">
        <v>23</v>
      </c>
      <c r="D11252" s="20">
        <v>0</v>
      </c>
      <c r="E11252" s="20">
        <v>0</v>
      </c>
      <c r="F11252" s="38">
        <f>('ANNEXURE B &amp; C'!BQ$32)</f>
        <v>0</v>
      </c>
      <c r="G11252" s="9" t="str">
        <f t="shared" si="352"/>
        <v/>
      </c>
      <c r="H11252" s="52" t="str">
        <f t="shared" si="353"/>
        <v/>
      </c>
    </row>
    <row r="11253" spans="1:8">
      <c r="A11253" s="48" t="str">
        <f>('ANNEXURE B &amp; C'!BQ$3)</f>
        <v>450401</v>
      </c>
      <c r="B11253" s="2">
        <v>1040002</v>
      </c>
      <c r="C11253" s="2" t="s">
        <v>24</v>
      </c>
      <c r="D11253" s="20">
        <v>0</v>
      </c>
      <c r="E11253" s="20">
        <v>0</v>
      </c>
      <c r="F11253" s="38">
        <f>('ANNEXURE B &amp; C'!BQ$33)</f>
        <v>0</v>
      </c>
      <c r="G11253" s="9" t="str">
        <f t="shared" si="352"/>
        <v/>
      </c>
      <c r="H11253" s="52" t="str">
        <f t="shared" si="353"/>
        <v/>
      </c>
    </row>
    <row r="11254" spans="1:8">
      <c r="A11254" s="48" t="str">
        <f>('ANNEXURE B &amp; C'!BQ$3)</f>
        <v>450401</v>
      </c>
      <c r="B11254" s="2">
        <v>1040003</v>
      </c>
      <c r="C11254" s="2" t="s">
        <v>25</v>
      </c>
      <c r="D11254" s="20">
        <v>0</v>
      </c>
      <c r="E11254" s="20">
        <v>0</v>
      </c>
      <c r="F11254" s="38">
        <f>('ANNEXURE B &amp; C'!BQ$34)</f>
        <v>0</v>
      </c>
      <c r="G11254" s="9" t="str">
        <f t="shared" si="352"/>
        <v/>
      </c>
      <c r="H11254" s="52" t="str">
        <f t="shared" si="353"/>
        <v/>
      </c>
    </row>
    <row r="11255" spans="1:8">
      <c r="A11255" s="48" t="str">
        <f>('ANNEXURE B &amp; C'!BQ$3)</f>
        <v>450401</v>
      </c>
      <c r="B11255" s="2">
        <v>1040004</v>
      </c>
      <c r="C11255" s="2" t="s">
        <v>26</v>
      </c>
      <c r="D11255" s="20">
        <v>0</v>
      </c>
      <c r="E11255" s="20">
        <v>0</v>
      </c>
      <c r="F11255" s="38">
        <f>('ANNEXURE B &amp; C'!BQ$35)</f>
        <v>0</v>
      </c>
      <c r="G11255" s="9" t="str">
        <f t="shared" si="352"/>
        <v/>
      </c>
      <c r="H11255" s="52" t="str">
        <f t="shared" si="353"/>
        <v/>
      </c>
    </row>
    <row r="11256" spans="1:8">
      <c r="A11256" s="48" t="str">
        <f>('ANNEXURE B &amp; C'!BQ$3)</f>
        <v>450401</v>
      </c>
      <c r="B11256" s="2">
        <v>1040005</v>
      </c>
      <c r="C11256" s="2" t="s">
        <v>27</v>
      </c>
      <c r="D11256" s="20">
        <v>0</v>
      </c>
      <c r="E11256" s="20">
        <v>0</v>
      </c>
      <c r="F11256" s="38">
        <f>('ANNEXURE B &amp; C'!BQ$36)</f>
        <v>0</v>
      </c>
      <c r="G11256" s="9" t="str">
        <f t="shared" si="352"/>
        <v/>
      </c>
      <c r="H11256" s="52" t="str">
        <f t="shared" si="353"/>
        <v/>
      </c>
    </row>
    <row r="11257" spans="1:8">
      <c r="A11257" s="48" t="str">
        <f>('ANNEXURE B &amp; C'!BQ$3)</f>
        <v>450401</v>
      </c>
      <c r="B11257" s="2">
        <v>1040006</v>
      </c>
      <c r="C11257" s="2" t="s">
        <v>28</v>
      </c>
      <c r="D11257" s="20">
        <v>0</v>
      </c>
      <c r="E11257" s="20">
        <v>0</v>
      </c>
      <c r="F11257" s="38">
        <f>('ANNEXURE B &amp; C'!BQ$37)</f>
        <v>0</v>
      </c>
      <c r="G11257" s="9" t="str">
        <f t="shared" si="352"/>
        <v/>
      </c>
      <c r="H11257" s="52" t="str">
        <f t="shared" si="353"/>
        <v/>
      </c>
    </row>
    <row r="11258" spans="1:8">
      <c r="A11258" s="48" t="str">
        <f>('ANNEXURE B &amp; C'!BQ$3)</f>
        <v>450401</v>
      </c>
      <c r="B11258" s="2">
        <v>1040007</v>
      </c>
      <c r="C11258" s="2" t="s">
        <v>29</v>
      </c>
      <c r="D11258" s="20">
        <v>0</v>
      </c>
      <c r="E11258" s="20">
        <v>0</v>
      </c>
      <c r="F11258" s="38">
        <f>('ANNEXURE B &amp; C'!BQ$38)</f>
        <v>0</v>
      </c>
      <c r="G11258" s="9" t="str">
        <f t="shared" si="352"/>
        <v/>
      </c>
      <c r="H11258" s="52" t="str">
        <f t="shared" si="353"/>
        <v/>
      </c>
    </row>
    <row r="11259" spans="1:8">
      <c r="A11259" s="48" t="str">
        <f>('ANNEXURE B &amp; C'!BQ$3)</f>
        <v>450401</v>
      </c>
      <c r="B11259" s="2">
        <v>1040008</v>
      </c>
      <c r="C11259" s="2" t="s">
        <v>30</v>
      </c>
      <c r="D11259" s="20">
        <v>0</v>
      </c>
      <c r="E11259" s="20">
        <v>0</v>
      </c>
      <c r="F11259" s="38">
        <f>('ANNEXURE B &amp; C'!BQ$39)</f>
        <v>0</v>
      </c>
      <c r="G11259" s="9" t="str">
        <f t="shared" si="352"/>
        <v/>
      </c>
      <c r="H11259" s="52" t="str">
        <f t="shared" si="353"/>
        <v/>
      </c>
    </row>
    <row r="11260" spans="1:8">
      <c r="A11260" s="48" t="str">
        <f>('ANNEXURE B &amp; C'!BQ$3)</f>
        <v>450401</v>
      </c>
      <c r="B11260" s="3">
        <v>1049990</v>
      </c>
      <c r="C11260" s="3" t="s">
        <v>31</v>
      </c>
      <c r="D11260" s="39">
        <v>0</v>
      </c>
      <c r="E11260" s="39">
        <v>0</v>
      </c>
      <c r="F11260" s="39">
        <f>SUM(F11252:F11259)</f>
        <v>0</v>
      </c>
      <c r="G11260" s="9" t="str">
        <f t="shared" si="352"/>
        <v/>
      </c>
      <c r="H11260" s="52" t="str">
        <f t="shared" si="353"/>
        <v/>
      </c>
    </row>
    <row r="11261" spans="1:8">
      <c r="B11261" s="1"/>
      <c r="C11261" s="1"/>
      <c r="D11261" s="31"/>
      <c r="E11261" s="31"/>
      <c r="F11261" s="31"/>
      <c r="G11261" s="9" t="str">
        <f t="shared" si="352"/>
        <v/>
      </c>
      <c r="H11261" s="52" t="str">
        <f t="shared" si="353"/>
        <v/>
      </c>
    </row>
    <row r="11262" spans="1:8" ht="15.75" thickBot="1">
      <c r="A11262" s="48" t="str">
        <f>('ANNEXURE B &amp; C'!BQ$3)</f>
        <v>450401</v>
      </c>
      <c r="B11262" s="4">
        <v>1049995</v>
      </c>
      <c r="C11262" s="4" t="s">
        <v>32</v>
      </c>
      <c r="D11262" s="40">
        <v>1969322</v>
      </c>
      <c r="E11262" s="40">
        <v>1486653.4699999997</v>
      </c>
      <c r="F11262" s="40">
        <f>SUM(F11260+F11249+F11242)</f>
        <v>2521079</v>
      </c>
      <c r="G11262" s="9" t="str">
        <f t="shared" si="352"/>
        <v/>
      </c>
      <c r="H11262" s="52">
        <f t="shared" si="353"/>
        <v>0.28017612152811983</v>
      </c>
    </row>
    <row r="11263" spans="1:8" ht="15.75" thickTop="1">
      <c r="B11263" s="1"/>
      <c r="C11263" s="1"/>
      <c r="D11263" s="31"/>
      <c r="E11263" s="31"/>
      <c r="F11263" s="31"/>
      <c r="G11263" s="9" t="str">
        <f t="shared" ref="G11263:G11326" si="354">IF(E11263&lt;0.01,"",IF(E11263&gt;F11263,"BUDGET ERROR - INSUFICIENT",""))</f>
        <v/>
      </c>
      <c r="H11263" s="52" t="str">
        <f t="shared" ref="H11263:H11326" si="355">IF(F11263&lt;0.1,"",IF(D11263=0,"NO ORIGINAL BUDGET",(F11263-D11263)/D11263))</f>
        <v/>
      </c>
    </row>
    <row r="11264" spans="1:8">
      <c r="A11264" s="48" t="str">
        <f>('ANNEXURE B &amp; C'!BQ$3)</f>
        <v>450401</v>
      </c>
      <c r="B11264" s="1">
        <v>1050000</v>
      </c>
      <c r="C11264" s="1" t="s">
        <v>33</v>
      </c>
      <c r="D11264" s="31"/>
      <c r="E11264" s="31"/>
      <c r="F11264" s="31"/>
      <c r="G11264" s="9" t="str">
        <f t="shared" si="354"/>
        <v/>
      </c>
      <c r="H11264" s="52" t="str">
        <f t="shared" si="355"/>
        <v/>
      </c>
    </row>
    <row r="11265" spans="1:8">
      <c r="B11265" s="1"/>
      <c r="C11265" s="1"/>
      <c r="D11265" s="31"/>
      <c r="E11265" s="31"/>
      <c r="F11265" s="31"/>
      <c r="G11265" s="9" t="str">
        <f t="shared" si="354"/>
        <v/>
      </c>
      <c r="H11265" s="52" t="str">
        <f t="shared" si="355"/>
        <v/>
      </c>
    </row>
    <row r="11266" spans="1:8">
      <c r="A11266" s="48" t="str">
        <f>('ANNEXURE B &amp; C'!BQ$3)</f>
        <v>450401</v>
      </c>
      <c r="B11266" s="1">
        <v>1060000</v>
      </c>
      <c r="C11266" s="1" t="s">
        <v>34</v>
      </c>
      <c r="D11266" s="31"/>
      <c r="E11266" s="31"/>
      <c r="F11266" s="31"/>
      <c r="G11266" s="9" t="str">
        <f t="shared" si="354"/>
        <v/>
      </c>
      <c r="H11266" s="52" t="str">
        <f t="shared" si="355"/>
        <v/>
      </c>
    </row>
    <row r="11267" spans="1:8">
      <c r="A11267" s="48" t="str">
        <f>('ANNEXURE B &amp; C'!BQ$3)</f>
        <v>450401</v>
      </c>
      <c r="B11267" s="2">
        <v>1060001</v>
      </c>
      <c r="C11267" s="2" t="s">
        <v>35</v>
      </c>
      <c r="D11267" s="20">
        <v>0</v>
      </c>
      <c r="E11267" s="20">
        <v>0</v>
      </c>
      <c r="F11267" s="38">
        <f>('ANNEXURE B &amp; C'!BQ$47)</f>
        <v>0</v>
      </c>
      <c r="G11267" s="9" t="str">
        <f t="shared" si="354"/>
        <v/>
      </c>
      <c r="H11267" s="52" t="str">
        <f t="shared" si="355"/>
        <v/>
      </c>
    </row>
    <row r="11268" spans="1:8">
      <c r="A11268" s="48" t="str">
        <f>('ANNEXURE B &amp; C'!BQ$3)</f>
        <v>450401</v>
      </c>
      <c r="B11268" s="2">
        <v>1060003</v>
      </c>
      <c r="C11268" s="2" t="s">
        <v>36</v>
      </c>
      <c r="D11268" s="20">
        <v>0</v>
      </c>
      <c r="E11268" s="20">
        <v>0</v>
      </c>
      <c r="F11268" s="38">
        <f>('ANNEXURE B &amp; C'!BQ$48)</f>
        <v>0</v>
      </c>
      <c r="G11268" s="9" t="str">
        <f t="shared" si="354"/>
        <v/>
      </c>
      <c r="H11268" s="52" t="str">
        <f t="shared" si="355"/>
        <v/>
      </c>
    </row>
    <row r="11269" spans="1:8">
      <c r="A11269" s="48" t="str">
        <f>('ANNEXURE B &amp; C'!BQ$3)</f>
        <v>450401</v>
      </c>
      <c r="B11269" s="2">
        <v>1060090</v>
      </c>
      <c r="C11269" s="2" t="s">
        <v>37</v>
      </c>
      <c r="D11269" s="20">
        <v>0</v>
      </c>
      <c r="E11269" s="20">
        <v>0</v>
      </c>
      <c r="F11269" s="38">
        <f>('ANNEXURE B &amp; C'!BQ$49)</f>
        <v>0</v>
      </c>
      <c r="G11269" s="9" t="str">
        <f t="shared" si="354"/>
        <v/>
      </c>
      <c r="H11269" s="52" t="str">
        <f t="shared" si="355"/>
        <v/>
      </c>
    </row>
    <row r="11270" spans="1:8">
      <c r="A11270" s="48" t="str">
        <f>('ANNEXURE B &amp; C'!BQ$3)</f>
        <v>450401</v>
      </c>
      <c r="B11270" s="2">
        <v>1060100</v>
      </c>
      <c r="C11270" s="2" t="s">
        <v>38</v>
      </c>
      <c r="D11270" s="20">
        <v>262932</v>
      </c>
      <c r="E11270" s="20">
        <v>155295.6</v>
      </c>
      <c r="F11270" s="38">
        <f>('ANNEXURE B &amp; C'!BQ$50)</f>
        <v>310590</v>
      </c>
      <c r="G11270" s="9" t="str">
        <f t="shared" si="354"/>
        <v/>
      </c>
      <c r="H11270" s="52">
        <f t="shared" si="355"/>
        <v>0.18125599014193783</v>
      </c>
    </row>
    <row r="11271" spans="1:8">
      <c r="A11271" s="48" t="str">
        <f>('ANNEXURE B &amp; C'!BQ$3)</f>
        <v>450401</v>
      </c>
      <c r="B11271" s="2">
        <v>1060200</v>
      </c>
      <c r="C11271" s="2" t="s">
        <v>39</v>
      </c>
      <c r="D11271" s="20">
        <v>0</v>
      </c>
      <c r="E11271" s="20">
        <v>0</v>
      </c>
      <c r="F11271" s="38">
        <f>('ANNEXURE B &amp; C'!BQ$51)</f>
        <v>0</v>
      </c>
      <c r="G11271" s="9" t="str">
        <f t="shared" si="354"/>
        <v/>
      </c>
      <c r="H11271" s="52" t="str">
        <f t="shared" si="355"/>
        <v/>
      </c>
    </row>
    <row r="11272" spans="1:8">
      <c r="A11272" s="48" t="str">
        <f>('ANNEXURE B &amp; C'!BQ$3)</f>
        <v>450401</v>
      </c>
      <c r="B11272" s="2">
        <v>1060201</v>
      </c>
      <c r="C11272" s="2" t="s">
        <v>40</v>
      </c>
      <c r="D11272" s="20">
        <v>0</v>
      </c>
      <c r="E11272" s="20">
        <v>0</v>
      </c>
      <c r="F11272" s="38">
        <f>('ANNEXURE B &amp; C'!BQ$52)</f>
        <v>0</v>
      </c>
      <c r="G11272" s="9" t="str">
        <f t="shared" si="354"/>
        <v/>
      </c>
      <c r="H11272" s="52" t="str">
        <f t="shared" si="355"/>
        <v/>
      </c>
    </row>
    <row r="11273" spans="1:8">
      <c r="A11273" s="48" t="str">
        <f>('ANNEXURE B &amp; C'!BQ$3)</f>
        <v>450401</v>
      </c>
      <c r="B11273" s="2">
        <v>1060204</v>
      </c>
      <c r="C11273" s="2" t="s">
        <v>41</v>
      </c>
      <c r="D11273" s="20">
        <v>179330</v>
      </c>
      <c r="E11273" s="20">
        <v>80578.92</v>
      </c>
      <c r="F11273" s="38">
        <f>('ANNEXURE B &amp; C'!BQ$53)</f>
        <v>161158</v>
      </c>
      <c r="G11273" s="9" t="str">
        <f t="shared" si="354"/>
        <v/>
      </c>
      <c r="H11273" s="52">
        <f t="shared" si="355"/>
        <v>-0.10133273852673841</v>
      </c>
    </row>
    <row r="11274" spans="1:8">
      <c r="A11274" s="48" t="str">
        <f>('ANNEXURE B &amp; C'!BQ$3)</f>
        <v>450401</v>
      </c>
      <c r="B11274" s="2">
        <v>1060205</v>
      </c>
      <c r="C11274" s="2" t="s">
        <v>42</v>
      </c>
      <c r="D11274" s="20">
        <v>0</v>
      </c>
      <c r="E11274" s="20">
        <v>0</v>
      </c>
      <c r="F11274" s="38">
        <f>('ANNEXURE B &amp; C'!BQ$54)</f>
        <v>0</v>
      </c>
      <c r="G11274" s="9" t="str">
        <f t="shared" si="354"/>
        <v/>
      </c>
      <c r="H11274" s="52" t="str">
        <f t="shared" si="355"/>
        <v/>
      </c>
    </row>
    <row r="11275" spans="1:8">
      <c r="A11275" s="48" t="str">
        <f>('ANNEXURE B &amp; C'!BQ$3)</f>
        <v>450401</v>
      </c>
      <c r="B11275" s="2">
        <v>1060207</v>
      </c>
      <c r="C11275" s="2" t="s">
        <v>43</v>
      </c>
      <c r="D11275" s="20">
        <v>0</v>
      </c>
      <c r="E11275" s="20">
        <v>0</v>
      </c>
      <c r="F11275" s="38">
        <f>('ANNEXURE B &amp; C'!BQ$55)</f>
        <v>0</v>
      </c>
      <c r="G11275" s="9" t="str">
        <f t="shared" si="354"/>
        <v/>
      </c>
      <c r="H11275" s="52" t="str">
        <f t="shared" si="355"/>
        <v/>
      </c>
    </row>
    <row r="11276" spans="1:8">
      <c r="A11276" s="48" t="str">
        <f>('ANNEXURE B &amp; C'!BQ$3)</f>
        <v>450401</v>
      </c>
      <c r="B11276" s="2">
        <v>1060208</v>
      </c>
      <c r="C11276" s="2" t="s">
        <v>44</v>
      </c>
      <c r="D11276" s="20">
        <v>0</v>
      </c>
      <c r="E11276" s="20">
        <v>0</v>
      </c>
      <c r="F11276" s="38">
        <f>('ANNEXURE B &amp; C'!BQ$56)</f>
        <v>0</v>
      </c>
      <c r="G11276" s="9" t="str">
        <f t="shared" si="354"/>
        <v/>
      </c>
      <c r="H11276" s="52" t="str">
        <f t="shared" si="355"/>
        <v/>
      </c>
    </row>
    <row r="11277" spans="1:8">
      <c r="A11277" s="48" t="str">
        <f>('ANNEXURE B &amp; C'!BQ$3)</f>
        <v>450401</v>
      </c>
      <c r="B11277" s="2">
        <v>1060209</v>
      </c>
      <c r="C11277" s="2" t="s">
        <v>45</v>
      </c>
      <c r="D11277" s="20">
        <v>0</v>
      </c>
      <c r="E11277" s="20">
        <v>0</v>
      </c>
      <c r="F11277" s="38">
        <f>('ANNEXURE B &amp; C'!BQ$57)</f>
        <v>0</v>
      </c>
      <c r="G11277" s="9" t="str">
        <f t="shared" si="354"/>
        <v/>
      </c>
      <c r="H11277" s="52" t="str">
        <f t="shared" si="355"/>
        <v/>
      </c>
    </row>
    <row r="11278" spans="1:8">
      <c r="A11278" s="48" t="str">
        <f>('ANNEXURE B &amp; C'!BQ$3)</f>
        <v>450401</v>
      </c>
      <c r="B11278" s="2">
        <v>1060210</v>
      </c>
      <c r="C11278" s="2" t="s">
        <v>46</v>
      </c>
      <c r="D11278" s="20">
        <v>56250</v>
      </c>
      <c r="E11278" s="20">
        <v>0</v>
      </c>
      <c r="F11278" s="38">
        <f>('ANNEXURE B &amp; C'!BQ$58)</f>
        <v>0</v>
      </c>
      <c r="G11278" s="9" t="str">
        <f t="shared" si="354"/>
        <v/>
      </c>
      <c r="H11278" s="52" t="str">
        <f t="shared" si="355"/>
        <v/>
      </c>
    </row>
    <row r="11279" spans="1:8">
      <c r="A11279" s="48" t="str">
        <f>('ANNEXURE B &amp; C'!BQ$3)</f>
        <v>450401</v>
      </c>
      <c r="B11279" s="2">
        <v>1060303</v>
      </c>
      <c r="C11279" s="2" t="s">
        <v>47</v>
      </c>
      <c r="D11279" s="20">
        <v>0</v>
      </c>
      <c r="E11279" s="20">
        <v>0</v>
      </c>
      <c r="F11279" s="38">
        <f>('ANNEXURE B &amp; C'!BQ$59)</f>
        <v>0</v>
      </c>
      <c r="G11279" s="9" t="str">
        <f t="shared" si="354"/>
        <v/>
      </c>
      <c r="H11279" s="52" t="str">
        <f t="shared" si="355"/>
        <v/>
      </c>
    </row>
    <row r="11280" spans="1:8">
      <c r="A11280" s="48" t="str">
        <f>('ANNEXURE B &amp; C'!BQ$3)</f>
        <v>450401</v>
      </c>
      <c r="B11280" s="2">
        <v>1060304</v>
      </c>
      <c r="C11280" s="2" t="s">
        <v>48</v>
      </c>
      <c r="D11280" s="20">
        <v>0</v>
      </c>
      <c r="E11280" s="20">
        <v>0</v>
      </c>
      <c r="F11280" s="38">
        <f>('ANNEXURE B &amp; C'!BQ$60)</f>
        <v>0</v>
      </c>
      <c r="G11280" s="9" t="str">
        <f t="shared" si="354"/>
        <v/>
      </c>
      <c r="H11280" s="52" t="str">
        <f t="shared" si="355"/>
        <v/>
      </c>
    </row>
    <row r="11281" spans="1:8">
      <c r="A11281" s="48" t="str">
        <f>('ANNEXURE B &amp; C'!BQ$3)</f>
        <v>450401</v>
      </c>
      <c r="B11281" s="2">
        <v>1060305</v>
      </c>
      <c r="C11281" s="2" t="s">
        <v>49</v>
      </c>
      <c r="D11281" s="20">
        <v>0</v>
      </c>
      <c r="E11281" s="20">
        <v>0</v>
      </c>
      <c r="F11281" s="38">
        <f>('ANNEXURE B &amp; C'!BQ$61)</f>
        <v>0</v>
      </c>
      <c r="G11281" s="9" t="str">
        <f t="shared" si="354"/>
        <v/>
      </c>
      <c r="H11281" s="52" t="str">
        <f t="shared" si="355"/>
        <v/>
      </c>
    </row>
    <row r="11282" spans="1:8">
      <c r="A11282" s="48" t="str">
        <f>('ANNEXURE B &amp; C'!BQ$3)</f>
        <v>450401</v>
      </c>
      <c r="B11282" s="2">
        <v>1060400</v>
      </c>
      <c r="C11282" s="2" t="s">
        <v>50</v>
      </c>
      <c r="D11282" s="20">
        <v>0</v>
      </c>
      <c r="E11282" s="20">
        <v>0</v>
      </c>
      <c r="F11282" s="38">
        <f>('ANNEXURE B &amp; C'!BQ$62)</f>
        <v>0</v>
      </c>
      <c r="G11282" s="9" t="str">
        <f t="shared" si="354"/>
        <v/>
      </c>
      <c r="H11282" s="52" t="str">
        <f t="shared" si="355"/>
        <v/>
      </c>
    </row>
    <row r="11283" spans="1:8">
      <c r="A11283" s="48" t="str">
        <f>('ANNEXURE B &amp; C'!BQ$3)</f>
        <v>450401</v>
      </c>
      <c r="B11283" s="2">
        <v>1060401</v>
      </c>
      <c r="C11283" s="2" t="s">
        <v>51</v>
      </c>
      <c r="D11283" s="20">
        <v>0</v>
      </c>
      <c r="E11283" s="20">
        <v>0</v>
      </c>
      <c r="F11283" s="38">
        <f>('ANNEXURE B &amp; C'!BQ$63)</f>
        <v>0</v>
      </c>
      <c r="G11283" s="9" t="str">
        <f t="shared" si="354"/>
        <v/>
      </c>
      <c r="H11283" s="52" t="str">
        <f t="shared" si="355"/>
        <v/>
      </c>
    </row>
    <row r="11284" spans="1:8">
      <c r="A11284" s="48" t="str">
        <f>('ANNEXURE B &amp; C'!BQ$3)</f>
        <v>450401</v>
      </c>
      <c r="B11284" s="2">
        <v>1060402</v>
      </c>
      <c r="C11284" s="2" t="s">
        <v>52</v>
      </c>
      <c r="D11284" s="20">
        <v>2520</v>
      </c>
      <c r="E11284" s="20">
        <v>0</v>
      </c>
      <c r="F11284" s="38">
        <f>('ANNEXURE B &amp; C'!BQ$64)</f>
        <v>0</v>
      </c>
      <c r="G11284" s="9" t="str">
        <f t="shared" si="354"/>
        <v/>
      </c>
      <c r="H11284" s="52" t="str">
        <f t="shared" si="355"/>
        <v/>
      </c>
    </row>
    <row r="11285" spans="1:8">
      <c r="A11285" s="48" t="str">
        <f>('ANNEXURE B &amp; C'!BQ$3)</f>
        <v>450401</v>
      </c>
      <c r="B11285" s="2">
        <v>1060403</v>
      </c>
      <c r="C11285" s="2" t="s">
        <v>53</v>
      </c>
      <c r="D11285" s="20">
        <v>0</v>
      </c>
      <c r="E11285" s="20">
        <v>0</v>
      </c>
      <c r="F11285" s="38">
        <f>('ANNEXURE B &amp; C'!BQ$65)</f>
        <v>0</v>
      </c>
      <c r="G11285" s="9" t="str">
        <f t="shared" si="354"/>
        <v/>
      </c>
      <c r="H11285" s="52" t="str">
        <f t="shared" si="355"/>
        <v/>
      </c>
    </row>
    <row r="11286" spans="1:8">
      <c r="A11286" s="48" t="str">
        <f>('ANNEXURE B &amp; C'!BQ$3)</f>
        <v>450401</v>
      </c>
      <c r="B11286" s="2">
        <v>1060404</v>
      </c>
      <c r="C11286" s="2" t="s">
        <v>54</v>
      </c>
      <c r="D11286" s="20">
        <v>0</v>
      </c>
      <c r="E11286" s="20">
        <v>0</v>
      </c>
      <c r="F11286" s="38">
        <f>('ANNEXURE B &amp; C'!BQ$66)</f>
        <v>0</v>
      </c>
      <c r="G11286" s="9" t="str">
        <f t="shared" si="354"/>
        <v/>
      </c>
      <c r="H11286" s="52" t="str">
        <f t="shared" si="355"/>
        <v/>
      </c>
    </row>
    <row r="11287" spans="1:8">
      <c r="A11287" s="48" t="str">
        <f>('ANNEXURE B &amp; C'!BQ$3)</f>
        <v>450401</v>
      </c>
      <c r="B11287" s="2">
        <v>1060405</v>
      </c>
      <c r="C11287" s="2" t="s">
        <v>55</v>
      </c>
      <c r="D11287" s="20">
        <v>0</v>
      </c>
      <c r="E11287" s="20">
        <v>0</v>
      </c>
      <c r="F11287" s="38">
        <f>('ANNEXURE B &amp; C'!BQ$67)</f>
        <v>0</v>
      </c>
      <c r="G11287" s="9" t="str">
        <f t="shared" si="354"/>
        <v/>
      </c>
      <c r="H11287" s="52" t="str">
        <f t="shared" si="355"/>
        <v/>
      </c>
    </row>
    <row r="11288" spans="1:8">
      <c r="A11288" s="48" t="str">
        <f>('ANNEXURE B &amp; C'!BQ$3)</f>
        <v>450401</v>
      </c>
      <c r="B11288" s="2">
        <v>1060601</v>
      </c>
      <c r="C11288" s="2" t="s">
        <v>56</v>
      </c>
      <c r="D11288" s="20">
        <v>0</v>
      </c>
      <c r="E11288" s="20">
        <v>0</v>
      </c>
      <c r="F11288" s="38">
        <f>('ANNEXURE B &amp; C'!BQ$68)</f>
        <v>0</v>
      </c>
      <c r="G11288" s="9" t="str">
        <f t="shared" si="354"/>
        <v/>
      </c>
      <c r="H11288" s="52" t="str">
        <f t="shared" si="355"/>
        <v/>
      </c>
    </row>
    <row r="11289" spans="1:8">
      <c r="A11289" s="48" t="str">
        <f>('ANNEXURE B &amp; C'!BQ$3)</f>
        <v>450401</v>
      </c>
      <c r="B11289" s="2">
        <v>1060701</v>
      </c>
      <c r="C11289" s="2" t="s">
        <v>57</v>
      </c>
      <c r="D11289" s="20">
        <v>0</v>
      </c>
      <c r="E11289" s="20">
        <v>0</v>
      </c>
      <c r="F11289" s="38">
        <f>('ANNEXURE B &amp; C'!BQ$69)</f>
        <v>0</v>
      </c>
      <c r="G11289" s="9" t="str">
        <f t="shared" si="354"/>
        <v/>
      </c>
      <c r="H11289" s="52" t="str">
        <f t="shared" si="355"/>
        <v/>
      </c>
    </row>
    <row r="11290" spans="1:8">
      <c r="A11290" s="48" t="str">
        <f>('ANNEXURE B &amp; C'!BQ$3)</f>
        <v>450401</v>
      </c>
      <c r="B11290" s="2">
        <v>1060702</v>
      </c>
      <c r="C11290" s="2" t="s">
        <v>58</v>
      </c>
      <c r="D11290" s="20">
        <v>0</v>
      </c>
      <c r="E11290" s="20">
        <v>0</v>
      </c>
      <c r="F11290" s="38">
        <f>('ANNEXURE B &amp; C'!BQ$70)</f>
        <v>0</v>
      </c>
      <c r="G11290" s="9" t="str">
        <f t="shared" si="354"/>
        <v/>
      </c>
      <c r="H11290" s="52" t="str">
        <f t="shared" si="355"/>
        <v/>
      </c>
    </row>
    <row r="11291" spans="1:8">
      <c r="A11291" s="48" t="str">
        <f>('ANNEXURE B &amp; C'!BQ$3)</f>
        <v>450401</v>
      </c>
      <c r="B11291" s="2">
        <v>1061101</v>
      </c>
      <c r="C11291" s="2" t="s">
        <v>59</v>
      </c>
      <c r="D11291" s="20">
        <v>0</v>
      </c>
      <c r="E11291" s="20">
        <v>0</v>
      </c>
      <c r="F11291" s="38">
        <f>('ANNEXURE B &amp; C'!BQ$71)</f>
        <v>0</v>
      </c>
      <c r="G11291" s="9" t="str">
        <f t="shared" si="354"/>
        <v/>
      </c>
      <c r="H11291" s="52" t="str">
        <f t="shared" si="355"/>
        <v/>
      </c>
    </row>
    <row r="11292" spans="1:8">
      <c r="A11292" s="48" t="str">
        <f>('ANNEXURE B &amp; C'!BQ$3)</f>
        <v>450401</v>
      </c>
      <c r="B11292" s="2">
        <v>1061102</v>
      </c>
      <c r="C11292" s="2" t="s">
        <v>60</v>
      </c>
      <c r="D11292" s="20">
        <v>4500</v>
      </c>
      <c r="E11292" s="20">
        <v>750</v>
      </c>
      <c r="F11292" s="38">
        <f>('ANNEXURE B &amp; C'!BQ$72)</f>
        <v>750</v>
      </c>
      <c r="G11292" s="9" t="str">
        <f t="shared" si="354"/>
        <v/>
      </c>
      <c r="H11292" s="52">
        <f t="shared" si="355"/>
        <v>-0.83333333333333337</v>
      </c>
    </row>
    <row r="11293" spans="1:8">
      <c r="A11293" s="48" t="str">
        <f>('ANNEXURE B &amp; C'!BQ$3)</f>
        <v>450401</v>
      </c>
      <c r="B11293" s="2">
        <v>1061104</v>
      </c>
      <c r="C11293" s="2" t="s">
        <v>61</v>
      </c>
      <c r="D11293" s="20">
        <v>0</v>
      </c>
      <c r="E11293" s="20">
        <v>0</v>
      </c>
      <c r="F11293" s="38">
        <f>('ANNEXURE B &amp; C'!BQ$73)</f>
        <v>0</v>
      </c>
      <c r="G11293" s="9" t="str">
        <f t="shared" si="354"/>
        <v/>
      </c>
      <c r="H11293" s="52" t="str">
        <f t="shared" si="355"/>
        <v/>
      </c>
    </row>
    <row r="11294" spans="1:8">
      <c r="A11294" s="48" t="str">
        <f>('ANNEXURE B &amp; C'!BQ$3)</f>
        <v>450401</v>
      </c>
      <c r="B11294" s="2">
        <v>1061106</v>
      </c>
      <c r="C11294" s="2" t="s">
        <v>62</v>
      </c>
      <c r="D11294" s="20">
        <v>0</v>
      </c>
      <c r="E11294" s="20">
        <v>0</v>
      </c>
      <c r="F11294" s="38">
        <f>('ANNEXURE B &amp; C'!BQ$74)</f>
        <v>0</v>
      </c>
      <c r="G11294" s="9" t="str">
        <f t="shared" si="354"/>
        <v/>
      </c>
      <c r="H11294" s="52" t="str">
        <f t="shared" si="355"/>
        <v/>
      </c>
    </row>
    <row r="11295" spans="1:8">
      <c r="A11295" s="48" t="str">
        <f>('ANNEXURE B &amp; C'!BQ$3)</f>
        <v>450401</v>
      </c>
      <c r="B11295" s="2">
        <v>1061201</v>
      </c>
      <c r="C11295" s="2" t="s">
        <v>63</v>
      </c>
      <c r="D11295" s="20">
        <v>0</v>
      </c>
      <c r="E11295" s="20">
        <v>0</v>
      </c>
      <c r="F11295" s="38">
        <f>('ANNEXURE B &amp; C'!BQ$75)</f>
        <v>0</v>
      </c>
      <c r="G11295" s="9" t="str">
        <f t="shared" si="354"/>
        <v/>
      </c>
      <c r="H11295" s="52" t="str">
        <f t="shared" si="355"/>
        <v/>
      </c>
    </row>
    <row r="11296" spans="1:8">
      <c r="A11296" s="48" t="str">
        <f>('ANNEXURE B &amp; C'!BQ$3)</f>
        <v>450401</v>
      </c>
      <c r="B11296" s="2">
        <v>1061203</v>
      </c>
      <c r="C11296" s="2" t="s">
        <v>64</v>
      </c>
      <c r="D11296" s="20">
        <v>0</v>
      </c>
      <c r="E11296" s="20">
        <v>0</v>
      </c>
      <c r="F11296" s="38">
        <f>('ANNEXURE B &amp; C'!BQ$76)</f>
        <v>0</v>
      </c>
      <c r="G11296" s="9" t="str">
        <f t="shared" si="354"/>
        <v/>
      </c>
      <c r="H11296" s="52" t="str">
        <f t="shared" si="355"/>
        <v/>
      </c>
    </row>
    <row r="11297" spans="1:8">
      <c r="A11297" s="48" t="str">
        <f>('ANNEXURE B &amp; C'!BQ$3)</f>
        <v>450401</v>
      </c>
      <c r="B11297" s="2">
        <v>1061204</v>
      </c>
      <c r="C11297" s="2" t="s">
        <v>65</v>
      </c>
      <c r="D11297" s="20">
        <v>0</v>
      </c>
      <c r="E11297" s="20">
        <v>0</v>
      </c>
      <c r="F11297" s="38">
        <f>('ANNEXURE B &amp; C'!BQ$77)</f>
        <v>0</v>
      </c>
      <c r="G11297" s="9" t="str">
        <f t="shared" si="354"/>
        <v/>
      </c>
      <c r="H11297" s="52" t="str">
        <f t="shared" si="355"/>
        <v/>
      </c>
    </row>
    <row r="11298" spans="1:8">
      <c r="A11298" s="48" t="str">
        <f>('ANNEXURE B &amp; C'!BQ$3)</f>
        <v>450401</v>
      </c>
      <c r="B11298" s="2">
        <v>1061501</v>
      </c>
      <c r="C11298" s="2" t="s">
        <v>66</v>
      </c>
      <c r="D11298" s="20">
        <v>10000</v>
      </c>
      <c r="E11298" s="20">
        <v>0</v>
      </c>
      <c r="F11298" s="38">
        <f>('ANNEXURE B &amp; C'!BQ$78)</f>
        <v>0</v>
      </c>
      <c r="G11298" s="9" t="str">
        <f t="shared" si="354"/>
        <v/>
      </c>
      <c r="H11298" s="52" t="str">
        <f t="shared" si="355"/>
        <v/>
      </c>
    </row>
    <row r="11299" spans="1:8">
      <c r="A11299" s="48" t="str">
        <f>('ANNEXURE B &amp; C'!BQ$3)</f>
        <v>450401</v>
      </c>
      <c r="B11299" s="2">
        <v>1061502</v>
      </c>
      <c r="C11299" s="2" t="s">
        <v>67</v>
      </c>
      <c r="D11299" s="20">
        <v>0</v>
      </c>
      <c r="E11299" s="20">
        <v>0</v>
      </c>
      <c r="F11299" s="38">
        <f>('ANNEXURE B &amp; C'!BQ$79)</f>
        <v>0</v>
      </c>
      <c r="G11299" s="9" t="str">
        <f t="shared" si="354"/>
        <v/>
      </c>
      <c r="H11299" s="52" t="str">
        <f t="shared" si="355"/>
        <v/>
      </c>
    </row>
    <row r="11300" spans="1:8">
      <c r="A11300" s="48" t="str">
        <f>('ANNEXURE B &amp; C'!BQ$3)</f>
        <v>450401</v>
      </c>
      <c r="B11300" s="2">
        <v>1061507</v>
      </c>
      <c r="C11300" s="2" t="s">
        <v>68</v>
      </c>
      <c r="D11300" s="20">
        <v>0</v>
      </c>
      <c r="E11300" s="20">
        <v>0</v>
      </c>
      <c r="F11300" s="38">
        <f>('ANNEXURE B &amp; C'!BQ$80)</f>
        <v>0</v>
      </c>
      <c r="G11300" s="9" t="str">
        <f t="shared" si="354"/>
        <v/>
      </c>
      <c r="H11300" s="52" t="str">
        <f t="shared" si="355"/>
        <v/>
      </c>
    </row>
    <row r="11301" spans="1:8">
      <c r="A11301" s="48" t="str">
        <f>('ANNEXURE B &amp; C'!BQ$3)</f>
        <v>450401</v>
      </c>
      <c r="B11301" s="2">
        <v>1061508</v>
      </c>
      <c r="C11301" s="2" t="s">
        <v>69</v>
      </c>
      <c r="D11301" s="20">
        <v>0</v>
      </c>
      <c r="E11301" s="20">
        <v>0</v>
      </c>
      <c r="F11301" s="38">
        <f>('ANNEXURE B &amp; C'!BQ$81)</f>
        <v>0</v>
      </c>
      <c r="G11301" s="9" t="str">
        <f t="shared" si="354"/>
        <v/>
      </c>
      <c r="H11301" s="52" t="str">
        <f t="shared" si="355"/>
        <v/>
      </c>
    </row>
    <row r="11302" spans="1:8">
      <c r="A11302" s="48" t="str">
        <f>('ANNEXURE B &amp; C'!BQ$3)</f>
        <v>450401</v>
      </c>
      <c r="B11302" s="2">
        <v>1061701</v>
      </c>
      <c r="C11302" s="2" t="s">
        <v>70</v>
      </c>
      <c r="D11302" s="20">
        <v>0</v>
      </c>
      <c r="E11302" s="20">
        <v>50953.93</v>
      </c>
      <c r="F11302" s="38">
        <f>('ANNEXURE B &amp; C'!BQ$82)</f>
        <v>101909</v>
      </c>
      <c r="G11302" s="9" t="str">
        <f t="shared" si="354"/>
        <v/>
      </c>
      <c r="H11302" s="52" t="str">
        <f t="shared" si="355"/>
        <v>NO ORIGINAL BUDGET</v>
      </c>
    </row>
    <row r="11303" spans="1:8">
      <c r="A11303" s="48" t="str">
        <f>('ANNEXURE B &amp; C'!BQ$3)</f>
        <v>450401</v>
      </c>
      <c r="B11303" s="2">
        <v>1061705</v>
      </c>
      <c r="C11303" s="2" t="s">
        <v>71</v>
      </c>
      <c r="D11303" s="20">
        <v>0</v>
      </c>
      <c r="E11303" s="20">
        <v>0</v>
      </c>
      <c r="F11303" s="38">
        <f>('ANNEXURE B &amp; C'!BQ$83)</f>
        <v>0</v>
      </c>
      <c r="G11303" s="9" t="str">
        <f t="shared" si="354"/>
        <v/>
      </c>
      <c r="H11303" s="52" t="str">
        <f t="shared" si="355"/>
        <v/>
      </c>
    </row>
    <row r="11304" spans="1:8">
      <c r="A11304" s="48" t="str">
        <f>('ANNEXURE B &amp; C'!BQ$3)</f>
        <v>450401</v>
      </c>
      <c r="B11304" s="2">
        <v>1061799</v>
      </c>
      <c r="C11304" s="2" t="s">
        <v>72</v>
      </c>
      <c r="D11304" s="20">
        <v>0</v>
      </c>
      <c r="E11304" s="20">
        <v>0</v>
      </c>
      <c r="F11304" s="38">
        <f>('ANNEXURE B &amp; C'!BQ$84)</f>
        <v>0</v>
      </c>
      <c r="G11304" s="9" t="str">
        <f t="shared" si="354"/>
        <v/>
      </c>
      <c r="H11304" s="52" t="str">
        <f t="shared" si="355"/>
        <v/>
      </c>
    </row>
    <row r="11305" spans="1:8">
      <c r="A11305" s="48" t="str">
        <f>('ANNEXURE B &amp; C'!BQ$3)</f>
        <v>450401</v>
      </c>
      <c r="B11305" s="2">
        <v>1061800</v>
      </c>
      <c r="C11305" s="2" t="s">
        <v>73</v>
      </c>
      <c r="D11305" s="20">
        <v>0</v>
      </c>
      <c r="E11305" s="20">
        <v>0</v>
      </c>
      <c r="F11305" s="38">
        <f>('ANNEXURE B &amp; C'!BQ$85)</f>
        <v>0</v>
      </c>
      <c r="G11305" s="9" t="str">
        <f t="shared" si="354"/>
        <v/>
      </c>
      <c r="H11305" s="52" t="str">
        <f t="shared" si="355"/>
        <v/>
      </c>
    </row>
    <row r="11306" spans="1:8">
      <c r="A11306" s="48" t="str">
        <f>('ANNEXURE B &amp; C'!BQ$3)</f>
        <v>450401</v>
      </c>
      <c r="B11306" s="2">
        <v>1061801</v>
      </c>
      <c r="C11306" s="2" t="s">
        <v>74</v>
      </c>
      <c r="D11306" s="20">
        <v>0</v>
      </c>
      <c r="E11306" s="20">
        <v>0</v>
      </c>
      <c r="F11306" s="38">
        <f>('ANNEXURE B &amp; C'!BQ$86)</f>
        <v>0</v>
      </c>
      <c r="G11306" s="9" t="str">
        <f t="shared" si="354"/>
        <v/>
      </c>
      <c r="H11306" s="52" t="str">
        <f t="shared" si="355"/>
        <v/>
      </c>
    </row>
    <row r="11307" spans="1:8">
      <c r="A11307" s="48" t="str">
        <f>('ANNEXURE B &amp; C'!BQ$3)</f>
        <v>450401</v>
      </c>
      <c r="B11307" s="2">
        <v>1061802</v>
      </c>
      <c r="C11307" s="2" t="s">
        <v>75</v>
      </c>
      <c r="D11307" s="20">
        <v>0</v>
      </c>
      <c r="E11307" s="20">
        <v>0</v>
      </c>
      <c r="F11307" s="38">
        <f>('ANNEXURE B &amp; C'!BQ$87)</f>
        <v>0</v>
      </c>
      <c r="G11307" s="9" t="str">
        <f t="shared" si="354"/>
        <v/>
      </c>
      <c r="H11307" s="52" t="str">
        <f t="shared" si="355"/>
        <v/>
      </c>
    </row>
    <row r="11308" spans="1:8">
      <c r="A11308" s="48" t="str">
        <f>('ANNEXURE B &amp; C'!BQ$3)</f>
        <v>450401</v>
      </c>
      <c r="B11308" s="2">
        <v>1061805</v>
      </c>
      <c r="C11308" s="2" t="s">
        <v>76</v>
      </c>
      <c r="D11308" s="20">
        <v>0</v>
      </c>
      <c r="E11308" s="20">
        <v>0</v>
      </c>
      <c r="F11308" s="38">
        <f>('ANNEXURE B &amp; C'!BQ$88)</f>
        <v>0</v>
      </c>
      <c r="G11308" s="9" t="str">
        <f t="shared" si="354"/>
        <v/>
      </c>
      <c r="H11308" s="52" t="str">
        <f t="shared" si="355"/>
        <v/>
      </c>
    </row>
    <row r="11309" spans="1:8">
      <c r="A11309" s="48" t="str">
        <f>('ANNEXURE B &amp; C'!BQ$3)</f>
        <v>450401</v>
      </c>
      <c r="B11309" s="2">
        <v>1061806</v>
      </c>
      <c r="C11309" s="2" t="s">
        <v>77</v>
      </c>
      <c r="D11309" s="20">
        <v>4416</v>
      </c>
      <c r="E11309" s="20">
        <v>3527.09</v>
      </c>
      <c r="F11309" s="38">
        <f>('ANNEXURE B &amp; C'!BQ$89)</f>
        <v>7054</v>
      </c>
      <c r="G11309" s="9" t="str">
        <f t="shared" si="354"/>
        <v/>
      </c>
      <c r="H11309" s="52">
        <f t="shared" si="355"/>
        <v>0.59737318840579712</v>
      </c>
    </row>
    <row r="11310" spans="1:8">
      <c r="A11310" s="48" t="str">
        <f>('ANNEXURE B &amp; C'!BQ$3)</f>
        <v>450401</v>
      </c>
      <c r="B11310" s="2">
        <v>1061899</v>
      </c>
      <c r="C11310" s="2" t="s">
        <v>78</v>
      </c>
      <c r="D11310" s="20">
        <v>0</v>
      </c>
      <c r="E11310" s="20">
        <v>0</v>
      </c>
      <c r="F11310" s="38">
        <f>('ANNEXURE B &amp; C'!BQ$90)</f>
        <v>0</v>
      </c>
      <c r="G11310" s="9" t="str">
        <f t="shared" si="354"/>
        <v/>
      </c>
      <c r="H11310" s="52" t="str">
        <f t="shared" si="355"/>
        <v/>
      </c>
    </row>
    <row r="11311" spans="1:8">
      <c r="A11311" s="48" t="str">
        <f>('ANNEXURE B &amp; C'!BQ$3)</f>
        <v>450401</v>
      </c>
      <c r="B11311" s="2">
        <v>1061900</v>
      </c>
      <c r="C11311" s="2" t="s">
        <v>79</v>
      </c>
      <c r="D11311" s="20">
        <v>50904</v>
      </c>
      <c r="E11311" s="20">
        <v>6743.99</v>
      </c>
      <c r="F11311" s="38">
        <f>('ANNEXURE B &amp; C'!BQ$91)</f>
        <v>12392</v>
      </c>
      <c r="G11311" s="9" t="str">
        <f t="shared" si="354"/>
        <v/>
      </c>
      <c r="H11311" s="52">
        <f t="shared" si="355"/>
        <v>-0.75656137042275651</v>
      </c>
    </row>
    <row r="11312" spans="1:8">
      <c r="A11312" s="48" t="str">
        <f>('ANNEXURE B &amp; C'!BQ$3)</f>
        <v>450401</v>
      </c>
      <c r="B11312" s="2">
        <v>1061902</v>
      </c>
      <c r="C11312" s="2" t="s">
        <v>80</v>
      </c>
      <c r="D11312" s="20">
        <v>143080</v>
      </c>
      <c r="E11312" s="20">
        <v>0</v>
      </c>
      <c r="F11312" s="38">
        <f>('ANNEXURE B &amp; C'!BQ$92)</f>
        <v>143080</v>
      </c>
      <c r="G11312" s="9" t="s">
        <v>360</v>
      </c>
      <c r="H11312" s="52">
        <f t="shared" si="355"/>
        <v>0</v>
      </c>
    </row>
    <row r="11313" spans="1:8">
      <c r="A11313" s="48" t="str">
        <f>('ANNEXURE B &amp; C'!BQ$3)</f>
        <v>450401</v>
      </c>
      <c r="B11313" s="2">
        <v>1061903</v>
      </c>
      <c r="C11313" s="2" t="s">
        <v>81</v>
      </c>
      <c r="D11313" s="20">
        <v>0</v>
      </c>
      <c r="E11313" s="20">
        <v>0</v>
      </c>
      <c r="F11313" s="38">
        <f>('ANNEXURE B &amp; C'!BQ$93)</f>
        <v>0</v>
      </c>
      <c r="G11313" s="9" t="str">
        <f t="shared" si="354"/>
        <v/>
      </c>
      <c r="H11313" s="52" t="str">
        <f t="shared" si="355"/>
        <v/>
      </c>
    </row>
    <row r="11314" spans="1:8">
      <c r="A11314" s="48" t="str">
        <f>('ANNEXURE B &amp; C'!BQ$3)</f>
        <v>450401</v>
      </c>
      <c r="B11314" s="2">
        <v>1061904</v>
      </c>
      <c r="C11314" s="2" t="s">
        <v>82</v>
      </c>
      <c r="D11314" s="20">
        <v>0</v>
      </c>
      <c r="E11314" s="20">
        <v>0</v>
      </c>
      <c r="F11314" s="38">
        <f>('ANNEXURE B &amp; C'!BQ$94)</f>
        <v>0</v>
      </c>
      <c r="G11314" s="9" t="str">
        <f t="shared" si="354"/>
        <v/>
      </c>
      <c r="H11314" s="52" t="str">
        <f t="shared" si="355"/>
        <v/>
      </c>
    </row>
    <row r="11315" spans="1:8">
      <c r="A11315" s="48" t="str">
        <f>('ANNEXURE B &amp; C'!BQ$3)</f>
        <v>450401</v>
      </c>
      <c r="B11315" s="2">
        <v>1062001</v>
      </c>
      <c r="C11315" s="2" t="s">
        <v>83</v>
      </c>
      <c r="D11315" s="20">
        <v>0</v>
      </c>
      <c r="E11315" s="20">
        <v>0</v>
      </c>
      <c r="F11315" s="38">
        <f>('ANNEXURE B &amp; C'!BQ$95)</f>
        <v>0</v>
      </c>
      <c r="G11315" s="9" t="str">
        <f t="shared" si="354"/>
        <v/>
      </c>
      <c r="H11315" s="52" t="str">
        <f t="shared" si="355"/>
        <v/>
      </c>
    </row>
    <row r="11316" spans="1:8">
      <c r="A11316" s="48" t="str">
        <f>('ANNEXURE B &amp; C'!BQ$3)</f>
        <v>450401</v>
      </c>
      <c r="B11316" s="2">
        <v>1062003</v>
      </c>
      <c r="C11316" s="2" t="s">
        <v>84</v>
      </c>
      <c r="D11316" s="20">
        <v>0</v>
      </c>
      <c r="E11316" s="20">
        <v>0</v>
      </c>
      <c r="F11316" s="38">
        <f>('ANNEXURE B &amp; C'!BQ$96)</f>
        <v>0</v>
      </c>
      <c r="G11316" s="9" t="str">
        <f t="shared" si="354"/>
        <v/>
      </c>
      <c r="H11316" s="52" t="str">
        <f t="shared" si="355"/>
        <v/>
      </c>
    </row>
    <row r="11317" spans="1:8">
      <c r="A11317" s="48" t="str">
        <f>('ANNEXURE B &amp; C'!BQ$3)</f>
        <v>450401</v>
      </c>
      <c r="B11317" s="2">
        <v>1062009</v>
      </c>
      <c r="C11317" s="2" t="s">
        <v>85</v>
      </c>
      <c r="D11317" s="20">
        <v>0</v>
      </c>
      <c r="E11317" s="20">
        <v>0</v>
      </c>
      <c r="F11317" s="38">
        <f>('ANNEXURE B &amp; C'!BQ$97)</f>
        <v>0</v>
      </c>
      <c r="G11317" s="9" t="str">
        <f t="shared" si="354"/>
        <v/>
      </c>
      <c r="H11317" s="52" t="str">
        <f t="shared" si="355"/>
        <v/>
      </c>
    </row>
    <row r="11318" spans="1:8">
      <c r="A11318" s="48" t="str">
        <f>('ANNEXURE B &amp; C'!BQ$3)</f>
        <v>450401</v>
      </c>
      <c r="B11318" s="2">
        <v>1062010</v>
      </c>
      <c r="C11318" s="2" t="s">
        <v>86</v>
      </c>
      <c r="D11318" s="20">
        <v>0</v>
      </c>
      <c r="E11318" s="20">
        <v>0</v>
      </c>
      <c r="F11318" s="38">
        <f>('ANNEXURE B &amp; C'!BQ$98)</f>
        <v>0</v>
      </c>
      <c r="G11318" s="9" t="str">
        <f t="shared" si="354"/>
        <v/>
      </c>
      <c r="H11318" s="52" t="str">
        <f t="shared" si="355"/>
        <v/>
      </c>
    </row>
    <row r="11319" spans="1:8">
      <c r="A11319" s="48" t="str">
        <f>('ANNEXURE B &amp; C'!BQ$3)</f>
        <v>450401</v>
      </c>
      <c r="B11319" s="2">
        <v>1062201</v>
      </c>
      <c r="C11319" s="2" t="s">
        <v>87</v>
      </c>
      <c r="D11319" s="20">
        <v>0</v>
      </c>
      <c r="E11319" s="20">
        <v>0</v>
      </c>
      <c r="F11319" s="38">
        <f>('ANNEXURE B &amp; C'!BQ$99)</f>
        <v>0</v>
      </c>
      <c r="G11319" s="9" t="str">
        <f t="shared" si="354"/>
        <v/>
      </c>
      <c r="H11319" s="52" t="str">
        <f t="shared" si="355"/>
        <v/>
      </c>
    </row>
    <row r="11320" spans="1:8">
      <c r="A11320" s="48" t="str">
        <f>('ANNEXURE B &amp; C'!BQ$3)</f>
        <v>450401</v>
      </c>
      <c r="B11320" s="3">
        <v>1066990</v>
      </c>
      <c r="C11320" s="3" t="s">
        <v>88</v>
      </c>
      <c r="D11320" s="39">
        <v>713932</v>
      </c>
      <c r="E11320" s="39">
        <v>297849.53000000003</v>
      </c>
      <c r="F11320" s="39">
        <f>SUM(F11267:F11319)</f>
        <v>736933</v>
      </c>
      <c r="G11320" s="9" t="str">
        <f t="shared" si="354"/>
        <v/>
      </c>
      <c r="H11320" s="52">
        <f t="shared" si="355"/>
        <v>3.2217354033717498E-2</v>
      </c>
    </row>
    <row r="11321" spans="1:8">
      <c r="B11321" s="1"/>
      <c r="C11321" s="1"/>
      <c r="D11321" s="31"/>
      <c r="E11321" s="31"/>
      <c r="F11321" s="31"/>
      <c r="G11321" s="9" t="str">
        <f t="shared" si="354"/>
        <v/>
      </c>
      <c r="H11321" s="52" t="str">
        <f t="shared" si="355"/>
        <v/>
      </c>
    </row>
    <row r="11322" spans="1:8">
      <c r="A11322" s="48" t="str">
        <f>('ANNEXURE B &amp; C'!BQ$3)</f>
        <v>450401</v>
      </c>
      <c r="B11322" s="1">
        <v>1080000</v>
      </c>
      <c r="C11322" s="1" t="s">
        <v>89</v>
      </c>
      <c r="D11322" s="31"/>
      <c r="E11322" s="31"/>
      <c r="F11322" s="31"/>
      <c r="G11322" s="9" t="str">
        <f t="shared" si="354"/>
        <v/>
      </c>
      <c r="H11322" s="52" t="str">
        <f t="shared" si="355"/>
        <v/>
      </c>
    </row>
    <row r="11323" spans="1:8">
      <c r="A11323" s="48" t="str">
        <f>('ANNEXURE B &amp; C'!BQ$3)</f>
        <v>450401</v>
      </c>
      <c r="B11323" s="2">
        <v>1088020</v>
      </c>
      <c r="C11323" s="2" t="s">
        <v>90</v>
      </c>
      <c r="D11323" s="20">
        <v>0</v>
      </c>
      <c r="E11323" s="20">
        <v>0</v>
      </c>
      <c r="F11323" s="38">
        <f>('ANNEXURE B &amp; C'!BQ$103)</f>
        <v>0</v>
      </c>
      <c r="G11323" s="9" t="str">
        <f t="shared" si="354"/>
        <v/>
      </c>
      <c r="H11323" s="52" t="str">
        <f t="shared" si="355"/>
        <v/>
      </c>
    </row>
    <row r="11324" spans="1:8">
      <c r="A11324" s="48" t="str">
        <f>('ANNEXURE B &amp; C'!BQ$3)</f>
        <v>450401</v>
      </c>
      <c r="B11324" s="2">
        <v>1088080</v>
      </c>
      <c r="C11324" s="2" t="s">
        <v>91</v>
      </c>
      <c r="D11324" s="20">
        <v>0</v>
      </c>
      <c r="E11324" s="20">
        <v>0</v>
      </c>
      <c r="F11324" s="38">
        <f>('ANNEXURE B &amp; C'!BQ$104)</f>
        <v>0</v>
      </c>
      <c r="G11324" s="9" t="str">
        <f t="shared" si="354"/>
        <v/>
      </c>
      <c r="H11324" s="52" t="str">
        <f t="shared" si="355"/>
        <v/>
      </c>
    </row>
    <row r="11325" spans="1:8">
      <c r="A11325" s="48" t="str">
        <f>('ANNEXURE B &amp; C'!BQ$3)</f>
        <v>450401</v>
      </c>
      <c r="B11325" s="2">
        <v>1088081</v>
      </c>
      <c r="C11325" s="2" t="s">
        <v>92</v>
      </c>
      <c r="D11325" s="20">
        <v>0</v>
      </c>
      <c r="E11325" s="20">
        <v>0</v>
      </c>
      <c r="F11325" s="38">
        <f>('ANNEXURE B &amp; C'!BQ$105)</f>
        <v>0</v>
      </c>
      <c r="G11325" s="9" t="str">
        <f t="shared" si="354"/>
        <v/>
      </c>
      <c r="H11325" s="52" t="str">
        <f t="shared" si="355"/>
        <v/>
      </c>
    </row>
    <row r="11326" spans="1:8">
      <c r="A11326" s="48" t="str">
        <f>('ANNEXURE B &amp; C'!BQ$3)</f>
        <v>450401</v>
      </c>
      <c r="B11326" s="2">
        <v>1088082</v>
      </c>
      <c r="C11326" s="2" t="s">
        <v>93</v>
      </c>
      <c r="D11326" s="20">
        <v>0</v>
      </c>
      <c r="E11326" s="20">
        <v>0</v>
      </c>
      <c r="F11326" s="38">
        <f>('ANNEXURE B &amp; C'!BQ$106)</f>
        <v>0</v>
      </c>
      <c r="G11326" s="9" t="str">
        <f t="shared" si="354"/>
        <v/>
      </c>
      <c r="H11326" s="52" t="str">
        <f t="shared" si="355"/>
        <v/>
      </c>
    </row>
    <row r="11327" spans="1:8">
      <c r="A11327" s="48" t="str">
        <f>('ANNEXURE B &amp; C'!BQ$3)</f>
        <v>450401</v>
      </c>
      <c r="B11327" s="2">
        <v>1088083</v>
      </c>
      <c r="C11327" s="2" t="s">
        <v>94</v>
      </c>
      <c r="D11327" s="20">
        <v>0</v>
      </c>
      <c r="E11327" s="20">
        <v>0</v>
      </c>
      <c r="F11327" s="38">
        <f>('ANNEXURE B &amp; C'!BQ$107)</f>
        <v>0</v>
      </c>
      <c r="G11327" s="9" t="str">
        <f t="shared" ref="G11327:G11390" si="356">IF(E11327&lt;0.01,"",IF(E11327&gt;F11327,"BUDGET ERROR - INSUFICIENT",""))</f>
        <v/>
      </c>
      <c r="H11327" s="52" t="str">
        <f t="shared" ref="H11327:H11390" si="357">IF(F11327&lt;0.1,"",IF(D11327=0,"NO ORIGINAL BUDGET",(F11327-D11327)/D11327))</f>
        <v/>
      </c>
    </row>
    <row r="11328" spans="1:8">
      <c r="A11328" s="48" t="str">
        <f>('ANNEXURE B &amp; C'!BQ$3)</f>
        <v>450401</v>
      </c>
      <c r="B11328" s="2">
        <v>1088084</v>
      </c>
      <c r="C11328" s="2" t="s">
        <v>95</v>
      </c>
      <c r="D11328" s="20">
        <v>0</v>
      </c>
      <c r="E11328" s="20">
        <v>0</v>
      </c>
      <c r="F11328" s="38">
        <f>('ANNEXURE B &amp; C'!BQ$108)</f>
        <v>0</v>
      </c>
      <c r="G11328" s="9" t="str">
        <f t="shared" si="356"/>
        <v/>
      </c>
      <c r="H11328" s="52" t="str">
        <f t="shared" si="357"/>
        <v/>
      </c>
    </row>
    <row r="11329" spans="1:8">
      <c r="A11329" s="48" t="str">
        <f>('ANNEXURE B &amp; C'!BQ$3)</f>
        <v>450401</v>
      </c>
      <c r="B11329" s="2">
        <v>1088085</v>
      </c>
      <c r="C11329" s="2" t="s">
        <v>96</v>
      </c>
      <c r="D11329" s="20">
        <v>0</v>
      </c>
      <c r="E11329" s="20">
        <v>0</v>
      </c>
      <c r="F11329" s="38">
        <f>('ANNEXURE B &amp; C'!BQ$109)</f>
        <v>0</v>
      </c>
      <c r="G11329" s="9" t="str">
        <f t="shared" si="356"/>
        <v/>
      </c>
      <c r="H11329" s="52" t="str">
        <f t="shared" si="357"/>
        <v/>
      </c>
    </row>
    <row r="11330" spans="1:8">
      <c r="A11330" s="48" t="str">
        <f>('ANNEXURE B &amp; C'!BQ$3)</f>
        <v>450401</v>
      </c>
      <c r="B11330" s="2">
        <v>1088110</v>
      </c>
      <c r="C11330" s="2" t="s">
        <v>61</v>
      </c>
      <c r="D11330" s="20">
        <v>0</v>
      </c>
      <c r="E11330" s="20">
        <v>0</v>
      </c>
      <c r="F11330" s="38">
        <f>('ANNEXURE B &amp; C'!BQ$110)</f>
        <v>0</v>
      </c>
      <c r="G11330" s="9" t="str">
        <f t="shared" si="356"/>
        <v/>
      </c>
      <c r="H11330" s="52" t="str">
        <f t="shared" si="357"/>
        <v/>
      </c>
    </row>
    <row r="11331" spans="1:8">
      <c r="A11331" s="48" t="str">
        <f>('ANNEXURE B &amp; C'!BQ$3)</f>
        <v>450401</v>
      </c>
      <c r="B11331" s="2">
        <v>1088180</v>
      </c>
      <c r="C11331" s="2" t="s">
        <v>97</v>
      </c>
      <c r="D11331" s="20">
        <v>0</v>
      </c>
      <c r="E11331" s="20">
        <v>0</v>
      </c>
      <c r="F11331" s="38">
        <f>('ANNEXURE B &amp; C'!BQ$111)</f>
        <v>0</v>
      </c>
      <c r="G11331" s="9" t="str">
        <f t="shared" si="356"/>
        <v/>
      </c>
      <c r="H11331" s="52" t="str">
        <f t="shared" si="357"/>
        <v/>
      </c>
    </row>
    <row r="11332" spans="1:8">
      <c r="A11332" s="48" t="str">
        <f>('ANNEXURE B &amp; C'!BQ$3)</f>
        <v>450401</v>
      </c>
      <c r="B11332" s="3">
        <v>1088990</v>
      </c>
      <c r="C11332" s="3" t="s">
        <v>98</v>
      </c>
      <c r="D11332" s="39">
        <v>0</v>
      </c>
      <c r="E11332" s="39">
        <v>0</v>
      </c>
      <c r="F11332" s="39">
        <f>SUM(F11322:F11331)</f>
        <v>0</v>
      </c>
      <c r="G11332" s="9" t="str">
        <f t="shared" si="356"/>
        <v/>
      </c>
      <c r="H11332" s="52" t="str">
        <f t="shared" si="357"/>
        <v/>
      </c>
    </row>
    <row r="11333" spans="1:8">
      <c r="B11333" s="1"/>
      <c r="C11333" s="1"/>
      <c r="D11333" s="31"/>
      <c r="E11333" s="31"/>
      <c r="F11333" s="31"/>
      <c r="G11333" s="9" t="str">
        <f t="shared" si="356"/>
        <v/>
      </c>
      <c r="H11333" s="52" t="str">
        <f t="shared" si="357"/>
        <v/>
      </c>
    </row>
    <row r="11334" spans="1:8" ht="15.75" thickBot="1">
      <c r="A11334" s="48" t="str">
        <f>('ANNEXURE B &amp; C'!BQ$3)</f>
        <v>450401</v>
      </c>
      <c r="B11334" s="4">
        <v>1089995</v>
      </c>
      <c r="C11334" s="4" t="s">
        <v>99</v>
      </c>
      <c r="D11334" s="40">
        <v>713932</v>
      </c>
      <c r="E11334" s="40">
        <v>297849.53000000003</v>
      </c>
      <c r="F11334" s="40">
        <f>SUM(F11332+F11320)</f>
        <v>736933</v>
      </c>
      <c r="G11334" s="9" t="str">
        <f t="shared" si="356"/>
        <v/>
      </c>
      <c r="H11334" s="52">
        <f t="shared" si="357"/>
        <v>3.2217354033717498E-2</v>
      </c>
    </row>
    <row r="11335" spans="1:8" ht="15.75" thickTop="1">
      <c r="B11335" s="1"/>
      <c r="C11335" s="1"/>
      <c r="D11335" s="31"/>
      <c r="E11335" s="31"/>
      <c r="F11335" s="31"/>
      <c r="G11335" s="9" t="str">
        <f t="shared" si="356"/>
        <v/>
      </c>
      <c r="H11335" s="52" t="str">
        <f t="shared" si="357"/>
        <v/>
      </c>
    </row>
    <row r="11336" spans="1:8">
      <c r="A11336" s="48" t="str">
        <f>('ANNEXURE B &amp; C'!BQ$3)</f>
        <v>450401</v>
      </c>
      <c r="B11336" s="1">
        <v>1100000</v>
      </c>
      <c r="C11336" s="1" t="s">
        <v>100</v>
      </c>
      <c r="D11336" s="31"/>
      <c r="E11336" s="31"/>
      <c r="F11336" s="31"/>
      <c r="G11336" s="9" t="str">
        <f t="shared" si="356"/>
        <v/>
      </c>
      <c r="H11336" s="52" t="str">
        <f t="shared" si="357"/>
        <v/>
      </c>
    </row>
    <row r="11337" spans="1:8">
      <c r="A11337" s="48" t="str">
        <f>('ANNEXURE B &amp; C'!BQ$3)</f>
        <v>450401</v>
      </c>
      <c r="B11337" s="2">
        <v>1101200</v>
      </c>
      <c r="C11337" s="2" t="s">
        <v>101</v>
      </c>
      <c r="D11337" s="20">
        <v>0</v>
      </c>
      <c r="E11337" s="20">
        <v>0</v>
      </c>
      <c r="F11337" s="38">
        <f>('ANNEXURE B &amp; C'!BQ$117)</f>
        <v>0</v>
      </c>
      <c r="G11337" s="9" t="str">
        <f t="shared" si="356"/>
        <v/>
      </c>
      <c r="H11337" s="52" t="str">
        <f t="shared" si="357"/>
        <v/>
      </c>
    </row>
    <row r="11338" spans="1:8">
      <c r="A11338" s="48" t="str">
        <f>('ANNEXURE B &amp; C'!BQ$3)</f>
        <v>450401</v>
      </c>
      <c r="B11338" s="2">
        <v>1101201</v>
      </c>
      <c r="C11338" s="2" t="s">
        <v>102</v>
      </c>
      <c r="D11338" s="20">
        <v>0</v>
      </c>
      <c r="E11338" s="20">
        <v>0</v>
      </c>
      <c r="F11338" s="38">
        <f>('ANNEXURE B &amp; C'!BQ$118)</f>
        <v>0</v>
      </c>
      <c r="G11338" s="9" t="str">
        <f t="shared" si="356"/>
        <v/>
      </c>
      <c r="H11338" s="52" t="str">
        <f t="shared" si="357"/>
        <v/>
      </c>
    </row>
    <row r="11339" spans="1:8">
      <c r="A11339" s="48" t="str">
        <f>('ANNEXURE B &amp; C'!BQ$3)</f>
        <v>450401</v>
      </c>
      <c r="B11339" s="2">
        <v>1101203</v>
      </c>
      <c r="C11339" s="2" t="s">
        <v>103</v>
      </c>
      <c r="D11339" s="20">
        <v>0</v>
      </c>
      <c r="E11339" s="20">
        <v>0</v>
      </c>
      <c r="F11339" s="38">
        <f>('ANNEXURE B &amp; C'!BQ$119)</f>
        <v>0</v>
      </c>
      <c r="G11339" s="9" t="str">
        <f t="shared" si="356"/>
        <v/>
      </c>
      <c r="H11339" s="52" t="str">
        <f t="shared" si="357"/>
        <v/>
      </c>
    </row>
    <row r="11340" spans="1:8">
      <c r="A11340" s="48" t="str">
        <f>('ANNEXURE B &amp; C'!BQ$3)</f>
        <v>450401</v>
      </c>
      <c r="B11340" s="2">
        <v>1101204</v>
      </c>
      <c r="C11340" s="2" t="s">
        <v>104</v>
      </c>
      <c r="D11340" s="20">
        <v>0</v>
      </c>
      <c r="E11340" s="20">
        <v>0</v>
      </c>
      <c r="F11340" s="38">
        <f>('ANNEXURE B &amp; C'!BQ$120)</f>
        <v>0</v>
      </c>
      <c r="G11340" s="9" t="str">
        <f t="shared" si="356"/>
        <v/>
      </c>
      <c r="H11340" s="52" t="str">
        <f t="shared" si="357"/>
        <v/>
      </c>
    </row>
    <row r="11341" spans="1:8" ht="15.75" thickBot="1">
      <c r="A11341" s="48" t="str">
        <f>('ANNEXURE B &amp; C'!BQ$3)</f>
        <v>450401</v>
      </c>
      <c r="B11341" s="4">
        <v>1109995</v>
      </c>
      <c r="C11341" s="4" t="s">
        <v>105</v>
      </c>
      <c r="D11341" s="40">
        <v>0</v>
      </c>
      <c r="E11341" s="40">
        <v>0</v>
      </c>
      <c r="F11341" s="40">
        <f>SUM(F11337:F11340)</f>
        <v>0</v>
      </c>
      <c r="G11341" s="9" t="str">
        <f t="shared" si="356"/>
        <v/>
      </c>
      <c r="H11341" s="52" t="str">
        <f t="shared" si="357"/>
        <v/>
      </c>
    </row>
    <row r="11342" spans="1:8" ht="15.75" thickTop="1">
      <c r="B11342" s="1"/>
      <c r="C11342" s="1"/>
      <c r="D11342" s="31"/>
      <c r="E11342" s="31"/>
      <c r="F11342" s="31"/>
      <c r="G11342" s="9" t="str">
        <f t="shared" si="356"/>
        <v/>
      </c>
      <c r="H11342" s="52" t="str">
        <f t="shared" si="357"/>
        <v/>
      </c>
    </row>
    <row r="11343" spans="1:8">
      <c r="A11343" s="48" t="str">
        <f>('ANNEXURE B &amp; C'!BQ$3)</f>
        <v>450401</v>
      </c>
      <c r="B11343" s="1">
        <v>1120000</v>
      </c>
      <c r="C11343" s="1" t="s">
        <v>106</v>
      </c>
      <c r="D11343" s="31"/>
      <c r="E11343" s="31"/>
      <c r="F11343" s="31"/>
      <c r="G11343" s="9" t="str">
        <f t="shared" si="356"/>
        <v/>
      </c>
      <c r="H11343" s="52" t="str">
        <f t="shared" si="357"/>
        <v/>
      </c>
    </row>
    <row r="11344" spans="1:8">
      <c r="A11344" s="48" t="str">
        <f>('ANNEXURE B &amp; C'!BQ$3)</f>
        <v>450401</v>
      </c>
      <c r="B11344" s="2">
        <v>1120300</v>
      </c>
      <c r="C11344" s="2" t="s">
        <v>106</v>
      </c>
      <c r="D11344" s="20">
        <v>0</v>
      </c>
      <c r="E11344" s="20">
        <v>0</v>
      </c>
      <c r="F11344" s="38">
        <f>('ANNEXURE B &amp; C'!BQ$124)</f>
        <v>0</v>
      </c>
      <c r="G11344" s="9" t="str">
        <f t="shared" si="356"/>
        <v/>
      </c>
      <c r="H11344" s="52" t="str">
        <f t="shared" si="357"/>
        <v/>
      </c>
    </row>
    <row r="11345" spans="1:8" ht="15.75" thickBot="1">
      <c r="A11345" s="48" t="str">
        <f>('ANNEXURE B &amp; C'!BQ$3)</f>
        <v>450401</v>
      </c>
      <c r="B11345" s="4">
        <v>1129990</v>
      </c>
      <c r="C11345" s="4" t="s">
        <v>107</v>
      </c>
      <c r="D11345" s="40">
        <v>0</v>
      </c>
      <c r="E11345" s="40">
        <v>0</v>
      </c>
      <c r="F11345" s="40">
        <f>SUM(F11343:F11344)</f>
        <v>0</v>
      </c>
      <c r="G11345" s="9" t="str">
        <f t="shared" si="356"/>
        <v/>
      </c>
      <c r="H11345" s="52" t="str">
        <f t="shared" si="357"/>
        <v/>
      </c>
    </row>
    <row r="11346" spans="1:8" ht="15.75" thickTop="1">
      <c r="B11346" s="1"/>
      <c r="C11346" s="1"/>
      <c r="D11346" s="31"/>
      <c r="E11346" s="31"/>
      <c r="F11346" s="31"/>
      <c r="G11346" s="9" t="str">
        <f t="shared" si="356"/>
        <v/>
      </c>
      <c r="H11346" s="52" t="str">
        <f t="shared" si="357"/>
        <v/>
      </c>
    </row>
    <row r="11347" spans="1:8">
      <c r="A11347" s="48" t="str">
        <f>('ANNEXURE B &amp; C'!BQ$3)</f>
        <v>450401</v>
      </c>
      <c r="B11347" s="1">
        <v>1130000</v>
      </c>
      <c r="C11347" s="1" t="s">
        <v>108</v>
      </c>
      <c r="D11347" s="31"/>
      <c r="E11347" s="31"/>
      <c r="F11347" s="31"/>
      <c r="G11347" s="9" t="str">
        <f t="shared" si="356"/>
        <v/>
      </c>
      <c r="H11347" s="52" t="str">
        <f t="shared" si="357"/>
        <v/>
      </c>
    </row>
    <row r="11348" spans="1:8">
      <c r="A11348" s="48" t="str">
        <f>('ANNEXURE B &amp; C'!BQ$3)</f>
        <v>450401</v>
      </c>
      <c r="B11348" s="2">
        <v>1130200</v>
      </c>
      <c r="C11348" s="2" t="s">
        <v>109</v>
      </c>
      <c r="D11348" s="20">
        <v>0</v>
      </c>
      <c r="E11348" s="20">
        <v>0</v>
      </c>
      <c r="F11348" s="38">
        <f>('ANNEXURE B &amp; C'!BQ$128)</f>
        <v>0</v>
      </c>
      <c r="G11348" s="9" t="str">
        <f t="shared" si="356"/>
        <v/>
      </c>
      <c r="H11348" s="52" t="str">
        <f t="shared" si="357"/>
        <v/>
      </c>
    </row>
    <row r="11349" spans="1:8">
      <c r="A11349" s="48" t="str">
        <f>('ANNEXURE B &amp; C'!BQ$3)</f>
        <v>450401</v>
      </c>
      <c r="B11349" s="2">
        <v>1130201</v>
      </c>
      <c r="C11349" s="2" t="s">
        <v>110</v>
      </c>
      <c r="D11349" s="20">
        <v>0</v>
      </c>
      <c r="E11349" s="20">
        <v>0</v>
      </c>
      <c r="F11349" s="38">
        <f>('ANNEXURE B &amp; C'!BQ$129)</f>
        <v>0</v>
      </c>
      <c r="G11349" s="9" t="str">
        <f t="shared" si="356"/>
        <v/>
      </c>
      <c r="H11349" s="52" t="str">
        <f t="shared" si="357"/>
        <v/>
      </c>
    </row>
    <row r="11350" spans="1:8" ht="15.75" thickBot="1">
      <c r="A11350" s="48" t="str">
        <f>('ANNEXURE B &amp; C'!BQ$3)</f>
        <v>450401</v>
      </c>
      <c r="B11350" s="4">
        <v>1139995</v>
      </c>
      <c r="C11350" s="4" t="s">
        <v>111</v>
      </c>
      <c r="D11350" s="40">
        <v>0</v>
      </c>
      <c r="E11350" s="40">
        <v>0</v>
      </c>
      <c r="F11350" s="40">
        <f>SUM(F11347:F11349)</f>
        <v>0</v>
      </c>
      <c r="G11350" s="9" t="str">
        <f t="shared" si="356"/>
        <v/>
      </c>
      <c r="H11350" s="52" t="str">
        <f t="shared" si="357"/>
        <v/>
      </c>
    </row>
    <row r="11351" spans="1:8" ht="15.75" thickTop="1">
      <c r="B11351" s="1"/>
      <c r="C11351" s="1"/>
      <c r="D11351" s="31"/>
      <c r="E11351" s="31"/>
      <c r="F11351" s="31"/>
      <c r="G11351" s="9" t="str">
        <f t="shared" si="356"/>
        <v/>
      </c>
      <c r="H11351" s="52" t="str">
        <f t="shared" si="357"/>
        <v/>
      </c>
    </row>
    <row r="11352" spans="1:8" ht="15.75" thickBot="1">
      <c r="A11352" s="48" t="str">
        <f>('ANNEXURE B &amp; C'!BQ$3)</f>
        <v>450401</v>
      </c>
      <c r="B11352" s="5">
        <v>1199998</v>
      </c>
      <c r="C11352" s="5" t="s">
        <v>112</v>
      </c>
      <c r="D11352" s="41">
        <v>2683254</v>
      </c>
      <c r="E11352" s="41">
        <v>1784502.9999999998</v>
      </c>
      <c r="F11352" s="41">
        <f>SUM(F11350+F11345+F11341+F11334+F11262)</f>
        <v>3258012</v>
      </c>
      <c r="G11352" s="9" t="str">
        <f t="shared" si="356"/>
        <v/>
      </c>
      <c r="H11352" s="52">
        <f t="shared" si="357"/>
        <v>0.21420186087489296</v>
      </c>
    </row>
    <row r="11353" spans="1:8">
      <c r="B11353" s="1"/>
      <c r="C11353" s="1"/>
      <c r="D11353" s="31"/>
      <c r="E11353" s="31"/>
      <c r="F11353" s="31"/>
      <c r="G11353" s="9" t="str">
        <f t="shared" si="356"/>
        <v/>
      </c>
      <c r="H11353" s="52" t="str">
        <f t="shared" si="357"/>
        <v/>
      </c>
    </row>
    <row r="11354" spans="1:8">
      <c r="A11354" s="48" t="str">
        <f>('ANNEXURE B &amp; C'!BQ$3)</f>
        <v>450401</v>
      </c>
      <c r="B11354" s="1">
        <v>2200000</v>
      </c>
      <c r="C11354" s="1" t="s">
        <v>113</v>
      </c>
      <c r="D11354" s="31"/>
      <c r="E11354" s="31"/>
      <c r="F11354" s="31"/>
      <c r="G11354" s="9" t="str">
        <f t="shared" si="356"/>
        <v/>
      </c>
      <c r="H11354" s="52" t="str">
        <f t="shared" si="357"/>
        <v/>
      </c>
    </row>
    <row r="11355" spans="1:8">
      <c r="B11355" s="1"/>
      <c r="C11355" s="1"/>
      <c r="D11355" s="31"/>
      <c r="E11355" s="31"/>
      <c r="F11355" s="31"/>
      <c r="G11355" s="9" t="str">
        <f t="shared" si="356"/>
        <v/>
      </c>
      <c r="H11355" s="52" t="str">
        <f t="shared" si="357"/>
        <v/>
      </c>
    </row>
    <row r="11356" spans="1:8">
      <c r="A11356" s="48" t="str">
        <f>('ANNEXURE B &amp; C'!BQ$3)</f>
        <v>450401</v>
      </c>
      <c r="B11356" s="1">
        <v>2230000</v>
      </c>
      <c r="C11356" s="1" t="s">
        <v>114</v>
      </c>
      <c r="D11356" s="31"/>
      <c r="E11356" s="31"/>
      <c r="F11356" s="31"/>
      <c r="G11356" s="9" t="str">
        <f t="shared" si="356"/>
        <v/>
      </c>
      <c r="H11356" s="52" t="str">
        <f t="shared" si="357"/>
        <v/>
      </c>
    </row>
    <row r="11357" spans="1:8">
      <c r="A11357" s="48" t="str">
        <f>('ANNEXURE B &amp; C'!BQ$3)</f>
        <v>450401</v>
      </c>
      <c r="B11357" s="2">
        <v>2231202</v>
      </c>
      <c r="C11357" s="2" t="s">
        <v>115</v>
      </c>
      <c r="D11357" s="20">
        <v>0</v>
      </c>
      <c r="E11357" s="20">
        <v>0</v>
      </c>
      <c r="F11357" s="38">
        <f>('ANNEXURE B &amp; C'!BQ$137)</f>
        <v>0</v>
      </c>
      <c r="G11357" s="9" t="str">
        <f t="shared" si="356"/>
        <v/>
      </c>
      <c r="H11357" s="52" t="str">
        <f t="shared" si="357"/>
        <v/>
      </c>
    </row>
    <row r="11358" spans="1:8">
      <c r="A11358" s="48" t="str">
        <f>('ANNEXURE B &amp; C'!BQ$3)</f>
        <v>450401</v>
      </c>
      <c r="B11358" s="2">
        <v>2231900</v>
      </c>
      <c r="C11358" s="2" t="s">
        <v>116</v>
      </c>
      <c r="D11358" s="20">
        <v>0</v>
      </c>
      <c r="E11358" s="20">
        <v>0</v>
      </c>
      <c r="F11358" s="38">
        <f>('ANNEXURE B &amp; C'!BQ$138)</f>
        <v>0</v>
      </c>
      <c r="G11358" s="9" t="str">
        <f t="shared" si="356"/>
        <v/>
      </c>
      <c r="H11358" s="52" t="str">
        <f t="shared" si="357"/>
        <v/>
      </c>
    </row>
    <row r="11359" spans="1:8">
      <c r="A11359" s="48" t="str">
        <f>('ANNEXURE B &amp; C'!BQ$3)</f>
        <v>450401</v>
      </c>
      <c r="B11359" s="3">
        <v>2239995</v>
      </c>
      <c r="C11359" s="3" t="s">
        <v>117</v>
      </c>
      <c r="D11359" s="39">
        <v>0</v>
      </c>
      <c r="E11359" s="39">
        <v>0</v>
      </c>
      <c r="F11359" s="39">
        <f>SUM(F11357:F11358)</f>
        <v>0</v>
      </c>
      <c r="G11359" s="9" t="str">
        <f t="shared" si="356"/>
        <v/>
      </c>
      <c r="H11359" s="52" t="str">
        <f t="shared" si="357"/>
        <v/>
      </c>
    </row>
    <row r="11360" spans="1:8">
      <c r="B11360" s="1"/>
      <c r="C11360" s="1"/>
      <c r="D11360" s="31"/>
      <c r="E11360" s="31"/>
      <c r="F11360" s="31"/>
      <c r="G11360" s="9" t="str">
        <f t="shared" si="356"/>
        <v/>
      </c>
      <c r="H11360" s="52" t="str">
        <f t="shared" si="357"/>
        <v/>
      </c>
    </row>
    <row r="11361" spans="1:8">
      <c r="A11361" s="48" t="str">
        <f>('ANNEXURE B &amp; C'!BQ$3)</f>
        <v>450401</v>
      </c>
      <c r="B11361" s="1">
        <v>2240000</v>
      </c>
      <c r="C11361" s="1" t="s">
        <v>118</v>
      </c>
      <c r="D11361" s="31"/>
      <c r="E11361" s="31"/>
      <c r="F11361" s="31"/>
      <c r="G11361" s="9" t="str">
        <f t="shared" si="356"/>
        <v/>
      </c>
      <c r="H11361" s="52" t="str">
        <f t="shared" si="357"/>
        <v/>
      </c>
    </row>
    <row r="11362" spans="1:8">
      <c r="A11362" s="48" t="str">
        <f>('ANNEXURE B &amp; C'!BQ$3)</f>
        <v>450401</v>
      </c>
      <c r="B11362" s="2">
        <v>2240001</v>
      </c>
      <c r="C11362" s="2" t="s">
        <v>119</v>
      </c>
      <c r="D11362" s="20">
        <v>0</v>
      </c>
      <c r="E11362" s="20">
        <v>0</v>
      </c>
      <c r="F11362" s="38">
        <f>('ANNEXURE B &amp; C'!BQ$142)</f>
        <v>0</v>
      </c>
      <c r="G11362" s="9" t="str">
        <f t="shared" si="356"/>
        <v/>
      </c>
      <c r="H11362" s="52" t="str">
        <f t="shared" si="357"/>
        <v/>
      </c>
    </row>
    <row r="11363" spans="1:8">
      <c r="A11363" s="48" t="str">
        <f>('ANNEXURE B &amp; C'!BQ$3)</f>
        <v>450401</v>
      </c>
      <c r="B11363" s="2">
        <v>2240002</v>
      </c>
      <c r="C11363" s="2" t="s">
        <v>120</v>
      </c>
      <c r="D11363" s="20">
        <v>0</v>
      </c>
      <c r="E11363" s="20">
        <v>0</v>
      </c>
      <c r="F11363" s="38">
        <f>('ANNEXURE B &amp; C'!BQ$143)</f>
        <v>0</v>
      </c>
      <c r="G11363" s="9" t="str">
        <f t="shared" si="356"/>
        <v/>
      </c>
      <c r="H11363" s="52" t="str">
        <f t="shared" si="357"/>
        <v/>
      </c>
    </row>
    <row r="11364" spans="1:8">
      <c r="A11364" s="48" t="str">
        <f>('ANNEXURE B &amp; C'!BQ$3)</f>
        <v>450401</v>
      </c>
      <c r="B11364" s="2">
        <v>2240400</v>
      </c>
      <c r="C11364" s="2" t="s">
        <v>121</v>
      </c>
      <c r="D11364" s="20">
        <v>0</v>
      </c>
      <c r="E11364" s="20">
        <v>0</v>
      </c>
      <c r="F11364" s="38">
        <f>('ANNEXURE B &amp; C'!BQ$144)</f>
        <v>0</v>
      </c>
      <c r="G11364" s="9" t="str">
        <f t="shared" si="356"/>
        <v/>
      </c>
      <c r="H11364" s="52" t="str">
        <f t="shared" si="357"/>
        <v/>
      </c>
    </row>
    <row r="11365" spans="1:8">
      <c r="A11365" s="48" t="str">
        <f>('ANNEXURE B &amp; C'!BQ$3)</f>
        <v>450401</v>
      </c>
      <c r="B11365" s="2">
        <v>2240500</v>
      </c>
      <c r="C11365" s="2" t="s">
        <v>122</v>
      </c>
      <c r="D11365" s="20">
        <v>0</v>
      </c>
      <c r="E11365" s="20">
        <v>0</v>
      </c>
      <c r="F11365" s="38">
        <f>('ANNEXURE B &amp; C'!BQ$145)</f>
        <v>0</v>
      </c>
      <c r="G11365" s="9" t="str">
        <f t="shared" si="356"/>
        <v/>
      </c>
      <c r="H11365" s="52" t="str">
        <f t="shared" si="357"/>
        <v/>
      </c>
    </row>
    <row r="11366" spans="1:8">
      <c r="A11366" s="48" t="str">
        <f>('ANNEXURE B &amp; C'!BQ$3)</f>
        <v>450401</v>
      </c>
      <c r="B11366" s="3">
        <v>2249995</v>
      </c>
      <c r="C11366" s="3" t="s">
        <v>123</v>
      </c>
      <c r="D11366" s="39">
        <v>0</v>
      </c>
      <c r="E11366" s="39">
        <v>0</v>
      </c>
      <c r="F11366" s="39">
        <f>SUM(F11362:F11365)</f>
        <v>0</v>
      </c>
      <c r="G11366" s="9" t="str">
        <f t="shared" si="356"/>
        <v/>
      </c>
      <c r="H11366" s="52" t="str">
        <f t="shared" si="357"/>
        <v/>
      </c>
    </row>
    <row r="11367" spans="1:8">
      <c r="B11367" s="1"/>
      <c r="C11367" s="1"/>
      <c r="D11367" s="31"/>
      <c r="E11367" s="31"/>
      <c r="F11367" s="31"/>
      <c r="G11367" s="9" t="str">
        <f t="shared" si="356"/>
        <v/>
      </c>
      <c r="H11367" s="52" t="str">
        <f t="shared" si="357"/>
        <v/>
      </c>
    </row>
    <row r="11368" spans="1:8">
      <c r="A11368" s="48" t="str">
        <f>('ANNEXURE B &amp; C'!BQ$3)</f>
        <v>450401</v>
      </c>
      <c r="B11368" s="1">
        <v>2260000</v>
      </c>
      <c r="C11368" s="1" t="s">
        <v>124</v>
      </c>
      <c r="D11368" s="31"/>
      <c r="E11368" s="31"/>
      <c r="F11368" s="31"/>
      <c r="G11368" s="9" t="str">
        <f t="shared" si="356"/>
        <v/>
      </c>
      <c r="H11368" s="52" t="str">
        <f t="shared" si="357"/>
        <v/>
      </c>
    </row>
    <row r="11369" spans="1:8">
      <c r="A11369" s="48" t="str">
        <f>('ANNEXURE B &amp; C'!BQ$3)</f>
        <v>450401</v>
      </c>
      <c r="B11369" s="2">
        <v>2260806</v>
      </c>
      <c r="C11369" s="2" t="s">
        <v>125</v>
      </c>
      <c r="D11369" s="20">
        <v>0</v>
      </c>
      <c r="E11369" s="20">
        <v>0</v>
      </c>
      <c r="F11369" s="38">
        <f>('ANNEXURE B &amp; C'!BQ$149)</f>
        <v>0</v>
      </c>
      <c r="G11369" s="9" t="str">
        <f t="shared" si="356"/>
        <v/>
      </c>
      <c r="H11369" s="52" t="str">
        <f t="shared" si="357"/>
        <v/>
      </c>
    </row>
    <row r="11370" spans="1:8">
      <c r="A11370" s="48" t="str">
        <f>('ANNEXURE B &amp; C'!BQ$3)</f>
        <v>450401</v>
      </c>
      <c r="B11370" s="2">
        <v>2260808</v>
      </c>
      <c r="C11370" s="2" t="s">
        <v>126</v>
      </c>
      <c r="D11370" s="20">
        <v>0</v>
      </c>
      <c r="E11370" s="20">
        <v>0</v>
      </c>
      <c r="F11370" s="38">
        <f>('ANNEXURE B &amp; C'!BQ$150)</f>
        <v>0</v>
      </c>
      <c r="G11370" s="9" t="str">
        <f t="shared" si="356"/>
        <v/>
      </c>
      <c r="H11370" s="52" t="str">
        <f t="shared" si="357"/>
        <v/>
      </c>
    </row>
    <row r="11371" spans="1:8">
      <c r="A11371" s="48" t="str">
        <f>('ANNEXURE B &amp; C'!BQ$3)</f>
        <v>450401</v>
      </c>
      <c r="B11371" s="2">
        <v>2260810</v>
      </c>
      <c r="C11371" s="2" t="s">
        <v>127</v>
      </c>
      <c r="D11371" s="20">
        <v>0</v>
      </c>
      <c r="E11371" s="20">
        <v>0</v>
      </c>
      <c r="F11371" s="38">
        <f>('ANNEXURE B &amp; C'!BQ$151)</f>
        <v>0</v>
      </c>
      <c r="G11371" s="9" t="str">
        <f t="shared" si="356"/>
        <v/>
      </c>
      <c r="H11371" s="52" t="str">
        <f t="shared" si="357"/>
        <v/>
      </c>
    </row>
    <row r="11372" spans="1:8">
      <c r="A11372" s="48" t="str">
        <f>('ANNEXURE B &amp; C'!BQ$3)</f>
        <v>450401</v>
      </c>
      <c r="B11372" s="3">
        <v>2269995</v>
      </c>
      <c r="C11372" s="3" t="s">
        <v>128</v>
      </c>
      <c r="D11372" s="39">
        <v>0</v>
      </c>
      <c r="E11372" s="39">
        <v>0</v>
      </c>
      <c r="F11372" s="39">
        <f>SUM(F11369:F11371)</f>
        <v>0</v>
      </c>
      <c r="G11372" s="9" t="str">
        <f t="shared" si="356"/>
        <v/>
      </c>
      <c r="H11372" s="52" t="str">
        <f t="shared" si="357"/>
        <v/>
      </c>
    </row>
    <row r="11373" spans="1:8">
      <c r="B11373" s="1"/>
      <c r="C11373" s="1"/>
      <c r="D11373" s="31"/>
      <c r="E11373" s="31"/>
      <c r="F11373" s="31"/>
      <c r="G11373" s="9" t="str">
        <f t="shared" si="356"/>
        <v/>
      </c>
      <c r="H11373" s="52" t="str">
        <f t="shared" si="357"/>
        <v/>
      </c>
    </row>
    <row r="11374" spans="1:8">
      <c r="A11374" s="48" t="str">
        <f>('ANNEXURE B &amp; C'!BQ$3)</f>
        <v>450401</v>
      </c>
      <c r="B11374" s="1">
        <v>2270000</v>
      </c>
      <c r="C11374" s="1" t="s">
        <v>129</v>
      </c>
      <c r="D11374" s="31"/>
      <c r="E11374" s="31"/>
      <c r="F11374" s="31"/>
      <c r="G11374" s="9" t="str">
        <f t="shared" si="356"/>
        <v/>
      </c>
      <c r="H11374" s="52" t="str">
        <f t="shared" si="357"/>
        <v/>
      </c>
    </row>
    <row r="11375" spans="1:8">
      <c r="A11375" s="48" t="str">
        <f>('ANNEXURE B &amp; C'!BQ$3)</f>
        <v>450401</v>
      </c>
      <c r="B11375" s="2">
        <v>2271701</v>
      </c>
      <c r="C11375" s="2" t="s">
        <v>130</v>
      </c>
      <c r="D11375" s="20">
        <v>0</v>
      </c>
      <c r="E11375" s="20">
        <v>0</v>
      </c>
      <c r="F11375" s="38">
        <f>('ANNEXURE B &amp; C'!BQ$155)</f>
        <v>0</v>
      </c>
      <c r="G11375" s="9" t="str">
        <f t="shared" si="356"/>
        <v/>
      </c>
      <c r="H11375" s="52" t="str">
        <f t="shared" si="357"/>
        <v/>
      </c>
    </row>
    <row r="11376" spans="1:8">
      <c r="A11376" s="48" t="str">
        <f>('ANNEXURE B &amp; C'!BQ$3)</f>
        <v>450401</v>
      </c>
      <c r="B11376" s="2">
        <v>2271702</v>
      </c>
      <c r="C11376" s="2" t="s">
        <v>131</v>
      </c>
      <c r="D11376" s="20">
        <v>0</v>
      </c>
      <c r="E11376" s="20">
        <v>0</v>
      </c>
      <c r="F11376" s="38">
        <f>('ANNEXURE B &amp; C'!BQ$156)</f>
        <v>0</v>
      </c>
      <c r="G11376" s="9" t="str">
        <f t="shared" si="356"/>
        <v/>
      </c>
      <c r="H11376" s="52" t="str">
        <f t="shared" si="357"/>
        <v/>
      </c>
    </row>
    <row r="11377" spans="1:8">
      <c r="A11377" s="48" t="str">
        <f>('ANNEXURE B &amp; C'!BQ$3)</f>
        <v>450401</v>
      </c>
      <c r="B11377" s="2">
        <v>2271703</v>
      </c>
      <c r="C11377" s="2" t="s">
        <v>132</v>
      </c>
      <c r="D11377" s="20">
        <v>0</v>
      </c>
      <c r="E11377" s="20">
        <v>0</v>
      </c>
      <c r="F11377" s="38">
        <f>('ANNEXURE B &amp; C'!BQ$157)</f>
        <v>0</v>
      </c>
      <c r="G11377" s="9" t="str">
        <f t="shared" si="356"/>
        <v/>
      </c>
      <c r="H11377" s="52" t="str">
        <f t="shared" si="357"/>
        <v/>
      </c>
    </row>
    <row r="11378" spans="1:8">
      <c r="A11378" s="48" t="str">
        <f>('ANNEXURE B &amp; C'!BQ$3)</f>
        <v>450401</v>
      </c>
      <c r="B11378" s="2">
        <v>2271704</v>
      </c>
      <c r="C11378" s="2" t="s">
        <v>133</v>
      </c>
      <c r="D11378" s="20">
        <v>0</v>
      </c>
      <c r="E11378" s="20">
        <v>0</v>
      </c>
      <c r="F11378" s="38">
        <f>('ANNEXURE B &amp; C'!BQ$158)</f>
        <v>0</v>
      </c>
      <c r="G11378" s="9" t="str">
        <f t="shared" si="356"/>
        <v/>
      </c>
      <c r="H11378" s="52" t="str">
        <f t="shared" si="357"/>
        <v/>
      </c>
    </row>
    <row r="11379" spans="1:8">
      <c r="A11379" s="48" t="str">
        <f>('ANNEXURE B &amp; C'!BQ$3)</f>
        <v>450401</v>
      </c>
      <c r="B11379" s="3">
        <v>2279995</v>
      </c>
      <c r="C11379" s="3" t="s">
        <v>134</v>
      </c>
      <c r="D11379" s="35">
        <v>0</v>
      </c>
      <c r="E11379" s="35">
        <v>0</v>
      </c>
      <c r="F11379" s="35">
        <f>SUM(F11375:F11378)</f>
        <v>0</v>
      </c>
      <c r="G11379" s="9" t="str">
        <f t="shared" si="356"/>
        <v/>
      </c>
      <c r="H11379" s="52" t="str">
        <f t="shared" si="357"/>
        <v/>
      </c>
    </row>
    <row r="11380" spans="1:8">
      <c r="B11380" s="1"/>
      <c r="C11380" s="1"/>
      <c r="D11380" s="31"/>
      <c r="E11380" s="31"/>
      <c r="F11380" s="31"/>
      <c r="G11380" s="9" t="str">
        <f t="shared" si="356"/>
        <v/>
      </c>
      <c r="H11380" s="52" t="str">
        <f t="shared" si="357"/>
        <v/>
      </c>
    </row>
    <row r="11381" spans="1:8">
      <c r="A11381" s="48" t="str">
        <f>('ANNEXURE B &amp; C'!BQ$3)</f>
        <v>450401</v>
      </c>
      <c r="B11381" s="1">
        <v>2280000</v>
      </c>
      <c r="C11381" s="1" t="s">
        <v>135</v>
      </c>
      <c r="D11381" s="31"/>
      <c r="E11381" s="31"/>
      <c r="F11381" s="31"/>
      <c r="G11381" s="9" t="str">
        <f t="shared" si="356"/>
        <v/>
      </c>
      <c r="H11381" s="52" t="str">
        <f t="shared" si="357"/>
        <v/>
      </c>
    </row>
    <row r="11382" spans="1:8">
      <c r="A11382" s="48" t="str">
        <f>('ANNEXURE B &amp; C'!BQ$3)</f>
        <v>450401</v>
      </c>
      <c r="B11382" s="2">
        <v>2280001</v>
      </c>
      <c r="C11382" s="2" t="s">
        <v>136</v>
      </c>
      <c r="D11382" s="20">
        <v>0</v>
      </c>
      <c r="E11382" s="20">
        <v>-11615559.310000001</v>
      </c>
      <c r="F11382" s="38">
        <f>('ANNEXURE B &amp; C'!BQ$162)</f>
        <v>0</v>
      </c>
      <c r="G11382" s="9" t="s">
        <v>360</v>
      </c>
      <c r="H11382" s="52" t="str">
        <f t="shared" si="357"/>
        <v/>
      </c>
    </row>
    <row r="11383" spans="1:8">
      <c r="A11383" s="48" t="str">
        <f>('ANNEXURE B &amp; C'!BQ$3)</f>
        <v>450401</v>
      </c>
      <c r="B11383" s="2">
        <v>2280002</v>
      </c>
      <c r="C11383" s="2" t="s">
        <v>137</v>
      </c>
      <c r="D11383" s="20">
        <v>0</v>
      </c>
      <c r="E11383" s="20">
        <v>0</v>
      </c>
      <c r="F11383" s="38">
        <f>('ANNEXURE B &amp; C'!BQ$163)</f>
        <v>0</v>
      </c>
      <c r="G11383" s="9" t="str">
        <f t="shared" si="356"/>
        <v/>
      </c>
      <c r="H11383" s="52" t="str">
        <f t="shared" si="357"/>
        <v/>
      </c>
    </row>
    <row r="11384" spans="1:8">
      <c r="A11384" s="48" t="str">
        <f>('ANNEXURE B &amp; C'!BQ$3)</f>
        <v>450401</v>
      </c>
      <c r="B11384" s="3">
        <v>2289995</v>
      </c>
      <c r="C11384" s="3" t="s">
        <v>138</v>
      </c>
      <c r="D11384" s="39">
        <v>0</v>
      </c>
      <c r="E11384" s="39">
        <v>-11615559.310000001</v>
      </c>
      <c r="F11384" s="39">
        <f>SUM(F11382:F11383)</f>
        <v>0</v>
      </c>
      <c r="G11384" s="9" t="str">
        <f t="shared" si="356"/>
        <v/>
      </c>
      <c r="H11384" s="52" t="str">
        <f t="shared" si="357"/>
        <v/>
      </c>
    </row>
    <row r="11385" spans="1:8">
      <c r="B11385" s="1"/>
      <c r="C11385" s="1"/>
      <c r="D11385" s="31"/>
      <c r="E11385" s="31"/>
      <c r="F11385" s="31"/>
      <c r="G11385" s="9" t="str">
        <f t="shared" si="356"/>
        <v/>
      </c>
      <c r="H11385" s="52" t="str">
        <f t="shared" si="357"/>
        <v/>
      </c>
    </row>
    <row r="11386" spans="1:8">
      <c r="A11386" s="48" t="str">
        <f>('ANNEXURE B &amp; C'!BQ$3)</f>
        <v>450401</v>
      </c>
      <c r="B11386" s="1">
        <v>2300000</v>
      </c>
      <c r="C11386" s="1" t="s">
        <v>139</v>
      </c>
      <c r="D11386" s="31"/>
      <c r="E11386" s="31"/>
      <c r="F11386" s="31"/>
      <c r="G11386" s="9" t="str">
        <f t="shared" si="356"/>
        <v/>
      </c>
      <c r="H11386" s="52" t="str">
        <f t="shared" si="357"/>
        <v/>
      </c>
    </row>
    <row r="11387" spans="1:8">
      <c r="A11387" s="48" t="str">
        <f>('ANNEXURE B &amp; C'!BQ$3)</f>
        <v>450401</v>
      </c>
      <c r="B11387" s="2">
        <v>2300001</v>
      </c>
      <c r="C11387" s="2" t="s">
        <v>140</v>
      </c>
      <c r="D11387" s="20">
        <v>0</v>
      </c>
      <c r="E11387" s="20">
        <v>0</v>
      </c>
      <c r="F11387" s="38">
        <f>('ANNEXURE B &amp; C'!BQ$167)</f>
        <v>0</v>
      </c>
      <c r="G11387" s="9" t="str">
        <f t="shared" si="356"/>
        <v/>
      </c>
      <c r="H11387" s="52" t="str">
        <f t="shared" si="357"/>
        <v/>
      </c>
    </row>
    <row r="11388" spans="1:8">
      <c r="A11388" s="48" t="str">
        <f>('ANNEXURE B &amp; C'!BQ$3)</f>
        <v>450401</v>
      </c>
      <c r="B11388" s="2">
        <v>2300002</v>
      </c>
      <c r="C11388" s="2" t="s">
        <v>141</v>
      </c>
      <c r="D11388" s="20">
        <v>0</v>
      </c>
      <c r="E11388" s="20">
        <v>0</v>
      </c>
      <c r="F11388" s="38">
        <f>('ANNEXURE B &amp; C'!BQ$168)</f>
        <v>0</v>
      </c>
      <c r="G11388" s="9" t="str">
        <f t="shared" si="356"/>
        <v/>
      </c>
      <c r="H11388" s="52" t="str">
        <f t="shared" si="357"/>
        <v/>
      </c>
    </row>
    <row r="11389" spans="1:8">
      <c r="A11389" s="48" t="str">
        <f>('ANNEXURE B &amp; C'!BQ$3)</f>
        <v>450401</v>
      </c>
      <c r="B11389" s="2">
        <v>2300003</v>
      </c>
      <c r="C11389" s="2" t="s">
        <v>142</v>
      </c>
      <c r="D11389" s="20">
        <v>0</v>
      </c>
      <c r="E11389" s="20">
        <v>0</v>
      </c>
      <c r="F11389" s="38">
        <f>('ANNEXURE B &amp; C'!BQ$169)</f>
        <v>0</v>
      </c>
      <c r="G11389" s="9" t="str">
        <f t="shared" si="356"/>
        <v/>
      </c>
      <c r="H11389" s="52" t="str">
        <f t="shared" si="357"/>
        <v/>
      </c>
    </row>
    <row r="11390" spans="1:8">
      <c r="A11390" s="48" t="str">
        <f>('ANNEXURE B &amp; C'!BQ$3)</f>
        <v>450401</v>
      </c>
      <c r="B11390" s="2">
        <v>2300204</v>
      </c>
      <c r="C11390" s="2" t="s">
        <v>143</v>
      </c>
      <c r="D11390" s="20">
        <v>0</v>
      </c>
      <c r="E11390" s="20">
        <v>0</v>
      </c>
      <c r="F11390" s="38">
        <f>('ANNEXURE B &amp; C'!BQ$170)</f>
        <v>0</v>
      </c>
      <c r="G11390" s="9" t="str">
        <f t="shared" si="356"/>
        <v/>
      </c>
      <c r="H11390" s="52" t="str">
        <f t="shared" si="357"/>
        <v/>
      </c>
    </row>
    <row r="11391" spans="1:8">
      <c r="A11391" s="48" t="str">
        <f>('ANNEXURE B &amp; C'!BQ$3)</f>
        <v>450401</v>
      </c>
      <c r="B11391" s="2">
        <v>2300800</v>
      </c>
      <c r="C11391" s="2" t="s">
        <v>144</v>
      </c>
      <c r="D11391" s="20">
        <v>0</v>
      </c>
      <c r="E11391" s="20">
        <v>0</v>
      </c>
      <c r="F11391" s="38">
        <f>('ANNEXURE B &amp; C'!BQ$171)</f>
        <v>0</v>
      </c>
      <c r="G11391" s="9" t="str">
        <f t="shared" ref="G11391:G11454" si="358">IF(E11391&lt;0.01,"",IF(E11391&gt;F11391,"BUDGET ERROR - INSUFICIENT",""))</f>
        <v/>
      </c>
      <c r="H11391" s="52" t="str">
        <f t="shared" ref="H11391:H11454" si="359">IF(F11391&lt;0.1,"",IF(D11391=0,"NO ORIGINAL BUDGET",(F11391-D11391)/D11391))</f>
        <v/>
      </c>
    </row>
    <row r="11392" spans="1:8">
      <c r="A11392" s="48" t="str">
        <f>('ANNEXURE B &amp; C'!BQ$3)</f>
        <v>450401</v>
      </c>
      <c r="B11392" s="2">
        <v>2300801</v>
      </c>
      <c r="C11392" s="2" t="s">
        <v>145</v>
      </c>
      <c r="D11392" s="20">
        <v>0</v>
      </c>
      <c r="E11392" s="20">
        <v>0</v>
      </c>
      <c r="F11392" s="38">
        <f>('ANNEXURE B &amp; C'!BQ$172)</f>
        <v>0</v>
      </c>
      <c r="G11392" s="9" t="str">
        <f t="shared" si="358"/>
        <v/>
      </c>
      <c r="H11392" s="52" t="str">
        <f t="shared" si="359"/>
        <v/>
      </c>
    </row>
    <row r="11393" spans="1:8">
      <c r="A11393" s="48" t="str">
        <f>('ANNEXURE B &amp; C'!BQ$3)</f>
        <v>450401</v>
      </c>
      <c r="B11393" s="2">
        <v>2300803</v>
      </c>
      <c r="C11393" s="2" t="s">
        <v>146</v>
      </c>
      <c r="D11393" s="20">
        <v>0</v>
      </c>
      <c r="E11393" s="20">
        <v>0</v>
      </c>
      <c r="F11393" s="38">
        <f>('ANNEXURE B &amp; C'!BQ$173)</f>
        <v>0</v>
      </c>
      <c r="G11393" s="9" t="str">
        <f t="shared" si="358"/>
        <v/>
      </c>
      <c r="H11393" s="52" t="str">
        <f t="shared" si="359"/>
        <v/>
      </c>
    </row>
    <row r="11394" spans="1:8">
      <c r="A11394" s="48" t="str">
        <f>('ANNEXURE B &amp; C'!BQ$3)</f>
        <v>450401</v>
      </c>
      <c r="B11394" s="2">
        <v>2301503</v>
      </c>
      <c r="C11394" s="2" t="s">
        <v>147</v>
      </c>
      <c r="D11394" s="20">
        <v>0</v>
      </c>
      <c r="E11394" s="20">
        <v>0</v>
      </c>
      <c r="F11394" s="38">
        <f>('ANNEXURE B &amp; C'!BQ$174)</f>
        <v>0</v>
      </c>
      <c r="G11394" s="9" t="str">
        <f t="shared" si="358"/>
        <v/>
      </c>
      <c r="H11394" s="52" t="str">
        <f t="shared" si="359"/>
        <v/>
      </c>
    </row>
    <row r="11395" spans="1:8">
      <c r="A11395" s="48" t="str">
        <f>('ANNEXURE B &amp; C'!BQ$3)</f>
        <v>450401</v>
      </c>
      <c r="B11395" s="2">
        <v>2301802</v>
      </c>
      <c r="C11395" s="2" t="s">
        <v>148</v>
      </c>
      <c r="D11395" s="20">
        <v>0</v>
      </c>
      <c r="E11395" s="20">
        <v>0</v>
      </c>
      <c r="F11395" s="38">
        <f>('ANNEXURE B &amp; C'!BQ$175)</f>
        <v>0</v>
      </c>
      <c r="G11395" s="9" t="str">
        <f t="shared" si="358"/>
        <v/>
      </c>
      <c r="H11395" s="52" t="str">
        <f t="shared" si="359"/>
        <v/>
      </c>
    </row>
    <row r="11396" spans="1:8">
      <c r="A11396" s="48" t="str">
        <f>('ANNEXURE B &amp; C'!BQ$3)</f>
        <v>450401</v>
      </c>
      <c r="B11396" s="2">
        <v>2301803</v>
      </c>
      <c r="C11396" s="2" t="s">
        <v>149</v>
      </c>
      <c r="D11396" s="20">
        <v>0</v>
      </c>
      <c r="E11396" s="20">
        <v>0</v>
      </c>
      <c r="F11396" s="38">
        <f>('ANNEXURE B &amp; C'!BQ$176)</f>
        <v>0</v>
      </c>
      <c r="G11396" s="9" t="str">
        <f t="shared" si="358"/>
        <v/>
      </c>
      <c r="H11396" s="52" t="str">
        <f t="shared" si="359"/>
        <v/>
      </c>
    </row>
    <row r="11397" spans="1:8">
      <c r="A11397" s="48" t="str">
        <f>('ANNEXURE B &amp; C'!BQ$3)</f>
        <v>450401</v>
      </c>
      <c r="B11397" s="2">
        <v>2301900</v>
      </c>
      <c r="C11397" s="2" t="s">
        <v>150</v>
      </c>
      <c r="D11397" s="20">
        <v>-1200</v>
      </c>
      <c r="E11397" s="20">
        <v>-907.27</v>
      </c>
      <c r="F11397" s="38">
        <f>('ANNEXURE B &amp; C'!BQ$177)</f>
        <v>-1816</v>
      </c>
      <c r="G11397" s="9" t="str">
        <f t="shared" si="358"/>
        <v/>
      </c>
      <c r="H11397" s="52" t="str">
        <f t="shared" si="359"/>
        <v/>
      </c>
    </row>
    <row r="11398" spans="1:8">
      <c r="A11398" s="48" t="str">
        <f>('ANNEXURE B &amp; C'!BQ$3)</f>
        <v>450401</v>
      </c>
      <c r="B11398" s="2">
        <v>2301901</v>
      </c>
      <c r="C11398" s="2" t="s">
        <v>151</v>
      </c>
      <c r="D11398" s="20">
        <v>0</v>
      </c>
      <c r="E11398" s="20">
        <v>0</v>
      </c>
      <c r="F11398" s="38">
        <f>('ANNEXURE B &amp; C'!BQ$178)</f>
        <v>0</v>
      </c>
      <c r="G11398" s="9" t="str">
        <f t="shared" si="358"/>
        <v/>
      </c>
      <c r="H11398" s="52" t="str">
        <f t="shared" si="359"/>
        <v/>
      </c>
    </row>
    <row r="11399" spans="1:8">
      <c r="A11399" s="48" t="str">
        <f>('ANNEXURE B &amp; C'!BQ$3)</f>
        <v>450401</v>
      </c>
      <c r="B11399" s="3">
        <v>2309995</v>
      </c>
      <c r="C11399" s="3" t="s">
        <v>152</v>
      </c>
      <c r="D11399" s="39">
        <v>-1200</v>
      </c>
      <c r="E11399" s="39">
        <v>-907.27</v>
      </c>
      <c r="F11399" s="39">
        <f>SUM(F11387:F11398)</f>
        <v>-1816</v>
      </c>
      <c r="G11399" s="9" t="str">
        <f t="shared" si="358"/>
        <v/>
      </c>
      <c r="H11399" s="52" t="str">
        <f t="shared" si="359"/>
        <v/>
      </c>
    </row>
    <row r="11400" spans="1:8">
      <c r="B11400" s="1"/>
      <c r="C11400" s="1"/>
      <c r="D11400" s="31"/>
      <c r="E11400" s="31"/>
      <c r="F11400" s="31"/>
      <c r="G11400" s="9" t="str">
        <f t="shared" si="358"/>
        <v/>
      </c>
      <c r="H11400" s="52" t="str">
        <f t="shared" si="359"/>
        <v/>
      </c>
    </row>
    <row r="11401" spans="1:8" ht="15.75" thickBot="1">
      <c r="A11401" s="48" t="str">
        <f>('ANNEXURE B &amp; C'!BQ$3)</f>
        <v>450401</v>
      </c>
      <c r="B11401" s="4">
        <v>2359997</v>
      </c>
      <c r="C11401" s="4" t="s">
        <v>153</v>
      </c>
      <c r="D11401" s="40">
        <v>-1200</v>
      </c>
      <c r="E11401" s="40">
        <v>-11616466.58</v>
      </c>
      <c r="F11401" s="40">
        <f>SUM(F11399+F11384+F11379+F11372+F11366+F11359)</f>
        <v>-1816</v>
      </c>
      <c r="G11401" s="9" t="str">
        <f t="shared" si="358"/>
        <v/>
      </c>
      <c r="H11401" s="52" t="str">
        <f t="shared" si="359"/>
        <v/>
      </c>
    </row>
    <row r="11402" spans="1:8" ht="15.75" thickTop="1">
      <c r="B11402" s="1"/>
      <c r="C11402" s="1"/>
      <c r="D11402" s="31"/>
      <c r="E11402" s="31"/>
      <c r="F11402" s="31"/>
      <c r="G11402" s="9" t="str">
        <f t="shared" si="358"/>
        <v/>
      </c>
      <c r="H11402" s="52" t="str">
        <f t="shared" si="359"/>
        <v/>
      </c>
    </row>
    <row r="11403" spans="1:8" ht="15.75" thickBot="1">
      <c r="A11403" s="48" t="str">
        <f>('ANNEXURE B &amp; C'!BQ$3)</f>
        <v>450401</v>
      </c>
      <c r="B11403" s="5">
        <v>2379995</v>
      </c>
      <c r="C11403" s="5" t="s">
        <v>154</v>
      </c>
      <c r="D11403" s="41">
        <v>-1200</v>
      </c>
      <c r="E11403" s="41">
        <v>-11616466.58</v>
      </c>
      <c r="F11403" s="41">
        <f>SUM(F11401)</f>
        <v>-1816</v>
      </c>
      <c r="G11403" s="9" t="str">
        <f t="shared" si="358"/>
        <v/>
      </c>
      <c r="H11403" s="52" t="str">
        <f t="shared" si="359"/>
        <v/>
      </c>
    </row>
    <row r="11404" spans="1:8">
      <c r="B11404" s="1"/>
      <c r="C11404" s="1"/>
      <c r="D11404" s="31"/>
      <c r="E11404" s="31"/>
      <c r="F11404" s="31"/>
      <c r="G11404" s="9" t="str">
        <f t="shared" si="358"/>
        <v/>
      </c>
      <c r="H11404" s="52" t="str">
        <f t="shared" si="359"/>
        <v/>
      </c>
    </row>
    <row r="11405" spans="1:8" ht="15.75" thickBot="1">
      <c r="A11405" s="48" t="str">
        <f>('ANNEXURE B &amp; C'!BQ$3)</f>
        <v>450401</v>
      </c>
      <c r="B11405" s="5">
        <v>2459998</v>
      </c>
      <c r="C11405" s="5" t="s">
        <v>155</v>
      </c>
      <c r="D11405" s="41">
        <v>-1200</v>
      </c>
      <c r="E11405" s="41">
        <v>-11616466.58</v>
      </c>
      <c r="F11405" s="41">
        <f>SUM(F11403)</f>
        <v>-1816</v>
      </c>
      <c r="G11405" s="9" t="str">
        <f t="shared" si="358"/>
        <v/>
      </c>
      <c r="H11405" s="52" t="str">
        <f t="shared" si="359"/>
        <v/>
      </c>
    </row>
    <row r="11406" spans="1:8">
      <c r="B11406" s="1"/>
      <c r="C11406" s="1"/>
      <c r="D11406" s="31"/>
      <c r="E11406" s="31"/>
      <c r="F11406" s="31"/>
      <c r="G11406" s="9" t="str">
        <f t="shared" si="358"/>
        <v/>
      </c>
      <c r="H11406" s="52" t="str">
        <f t="shared" si="359"/>
        <v/>
      </c>
    </row>
    <row r="11407" spans="1:8">
      <c r="A11407" s="48" t="str">
        <f>('ANNEXURE B &amp; C'!BQ$3)</f>
        <v>450401</v>
      </c>
      <c r="B11407" s="1">
        <v>3010000</v>
      </c>
      <c r="C11407" s="1" t="s">
        <v>156</v>
      </c>
      <c r="D11407" s="31"/>
      <c r="E11407" s="31"/>
      <c r="F11407" s="31"/>
      <c r="G11407" s="9" t="str">
        <f t="shared" si="358"/>
        <v/>
      </c>
      <c r="H11407" s="52" t="str">
        <f t="shared" si="359"/>
        <v/>
      </c>
    </row>
    <row r="11408" spans="1:8">
      <c r="A11408" s="48" t="str">
        <f>('ANNEXURE B &amp; C'!BQ$3)</f>
        <v>450401</v>
      </c>
      <c r="B11408" s="2">
        <v>3010001</v>
      </c>
      <c r="C11408" s="2" t="s">
        <v>112</v>
      </c>
      <c r="D11408" s="38">
        <v>2683254</v>
      </c>
      <c r="E11408" s="38">
        <v>1784502.9999999998</v>
      </c>
      <c r="F11408" s="38">
        <f>('ANNEXURE B &amp; C'!BQ$188)</f>
        <v>3258012</v>
      </c>
      <c r="G11408" s="9" t="str">
        <f t="shared" si="358"/>
        <v/>
      </c>
      <c r="H11408" s="52">
        <f t="shared" si="359"/>
        <v>0.21420186087489296</v>
      </c>
    </row>
    <row r="11409" spans="1:8">
      <c r="A11409" s="48" t="str">
        <f>('ANNEXURE B &amp; C'!BQ$3)</f>
        <v>450401</v>
      </c>
      <c r="B11409" s="2">
        <v>3010002</v>
      </c>
      <c r="C11409" s="2" t="s">
        <v>155</v>
      </c>
      <c r="D11409" s="38">
        <v>-1200</v>
      </c>
      <c r="E11409" s="38">
        <v>-11616466.58</v>
      </c>
      <c r="F11409" s="38">
        <f>('ANNEXURE B &amp; C'!BQ$189)</f>
        <v>-1816</v>
      </c>
      <c r="G11409" s="9" t="str">
        <f t="shared" si="358"/>
        <v/>
      </c>
      <c r="H11409" s="52" t="str">
        <f t="shared" si="359"/>
        <v/>
      </c>
    </row>
    <row r="11410" spans="1:8">
      <c r="A11410" s="48" t="str">
        <f>('ANNEXURE B &amp; C'!BQ$3)</f>
        <v>450401</v>
      </c>
      <c r="B11410" s="2"/>
      <c r="C11410" s="1" t="s">
        <v>338</v>
      </c>
      <c r="D11410" s="39"/>
      <c r="E11410" s="39"/>
      <c r="F11410" s="39">
        <f>('ANNEXURE B &amp; C'!BQ$190)</f>
        <v>0</v>
      </c>
      <c r="G11410" s="9" t="str">
        <f t="shared" si="358"/>
        <v/>
      </c>
      <c r="H11410" s="52" t="str">
        <f t="shared" si="359"/>
        <v/>
      </c>
    </row>
    <row r="11411" spans="1:8" ht="15.75" thickBot="1">
      <c r="A11411" s="48" t="str">
        <f>('ANNEXURE B &amp; C'!BQ$3)</f>
        <v>450401</v>
      </c>
      <c r="B11411" s="5">
        <v>3019995</v>
      </c>
      <c r="C11411" s="5" t="s">
        <v>339</v>
      </c>
      <c r="D11411" s="37">
        <v>2682054</v>
      </c>
      <c r="E11411" s="37">
        <v>-9831963.5800000001</v>
      </c>
      <c r="F11411" s="37">
        <f>('ANNEXURE B &amp; C'!BQ$191)</f>
        <v>3256196</v>
      </c>
      <c r="G11411" s="9" t="str">
        <f t="shared" si="358"/>
        <v/>
      </c>
      <c r="H11411" s="52">
        <f t="shared" si="359"/>
        <v>0.21406802398460284</v>
      </c>
    </row>
    <row r="11412" spans="1:8">
      <c r="B11412" s="1"/>
      <c r="C11412" s="1"/>
      <c r="D11412" s="31"/>
      <c r="E11412" s="31"/>
      <c r="F11412" s="31"/>
      <c r="G11412" s="9" t="str">
        <f t="shared" si="358"/>
        <v/>
      </c>
      <c r="H11412" s="52" t="str">
        <f t="shared" si="359"/>
        <v/>
      </c>
    </row>
    <row r="11413" spans="1:8">
      <c r="A11413" s="48" t="str">
        <f>('ANNEXURE B &amp; C'!BQ$3)</f>
        <v>450401</v>
      </c>
      <c r="B11413" s="1">
        <v>4030000</v>
      </c>
      <c r="C11413" s="1" t="s">
        <v>157</v>
      </c>
      <c r="D11413" s="31"/>
      <c r="E11413" s="31"/>
      <c r="F11413" s="31"/>
      <c r="G11413" s="9" t="str">
        <f t="shared" si="358"/>
        <v/>
      </c>
      <c r="H11413" s="52" t="str">
        <f t="shared" si="359"/>
        <v/>
      </c>
    </row>
    <row r="11414" spans="1:8">
      <c r="A11414" s="48" t="str">
        <f>('ANNEXURE B &amp; C'!BQ$3)</f>
        <v>450401</v>
      </c>
      <c r="B11414" s="2">
        <v>4030001</v>
      </c>
      <c r="C11414" s="2" t="s">
        <v>158</v>
      </c>
      <c r="D11414" s="20">
        <v>0</v>
      </c>
      <c r="E11414" s="20">
        <v>0</v>
      </c>
      <c r="F11414" s="38">
        <f>('ANNEXURE B &amp; C'!BQ$194)</f>
        <v>0</v>
      </c>
      <c r="G11414" s="9" t="str">
        <f t="shared" si="358"/>
        <v/>
      </c>
      <c r="H11414" s="52" t="str">
        <f t="shared" si="359"/>
        <v/>
      </c>
    </row>
    <row r="11415" spans="1:8">
      <c r="A11415" s="48" t="str">
        <f>('ANNEXURE B &amp; C'!BQ$3)</f>
        <v>450401</v>
      </c>
      <c r="B11415" s="2">
        <v>4030002</v>
      </c>
      <c r="C11415" s="2" t="s">
        <v>159</v>
      </c>
      <c r="D11415" s="20">
        <v>0</v>
      </c>
      <c r="E11415" s="20">
        <v>0</v>
      </c>
      <c r="F11415" s="38">
        <f>('ANNEXURE B &amp; C'!BQ$195)</f>
        <v>0</v>
      </c>
      <c r="G11415" s="9" t="str">
        <f t="shared" si="358"/>
        <v/>
      </c>
      <c r="H11415" s="52" t="str">
        <f t="shared" si="359"/>
        <v/>
      </c>
    </row>
    <row r="11416" spans="1:8">
      <c r="A11416" s="48" t="str">
        <f>('ANNEXURE B &amp; C'!BQ$3)</f>
        <v>450401</v>
      </c>
      <c r="B11416" s="2">
        <v>4030003</v>
      </c>
      <c r="C11416" s="2" t="s">
        <v>160</v>
      </c>
      <c r="D11416" s="20">
        <v>0</v>
      </c>
      <c r="E11416" s="20">
        <v>0</v>
      </c>
      <c r="F11416" s="38">
        <f>('ANNEXURE B &amp; C'!BQ$196)</f>
        <v>0</v>
      </c>
      <c r="G11416" s="9" t="str">
        <f t="shared" si="358"/>
        <v/>
      </c>
      <c r="H11416" s="52" t="str">
        <f t="shared" si="359"/>
        <v/>
      </c>
    </row>
    <row r="11417" spans="1:8">
      <c r="A11417" s="48" t="str">
        <f>('ANNEXURE B &amp; C'!BQ$3)</f>
        <v>450401</v>
      </c>
      <c r="B11417" s="2">
        <v>4030004</v>
      </c>
      <c r="C11417" s="2" t="s">
        <v>161</v>
      </c>
      <c r="D11417" s="20">
        <v>0</v>
      </c>
      <c r="E11417" s="20">
        <v>0</v>
      </c>
      <c r="F11417" s="38">
        <f>('ANNEXURE B &amp; C'!BQ$197)</f>
        <v>0</v>
      </c>
      <c r="G11417" s="9" t="str">
        <f t="shared" si="358"/>
        <v/>
      </c>
      <c r="H11417" s="52" t="str">
        <f t="shared" si="359"/>
        <v/>
      </c>
    </row>
    <row r="11418" spans="1:8">
      <c r="A11418" s="48" t="str">
        <f>('ANNEXURE B &amp; C'!BQ$3)</f>
        <v>450401</v>
      </c>
      <c r="B11418" s="2">
        <v>4030005</v>
      </c>
      <c r="C11418" s="2" t="s">
        <v>162</v>
      </c>
      <c r="D11418" s="20">
        <v>0</v>
      </c>
      <c r="E11418" s="20">
        <v>0</v>
      </c>
      <c r="F11418" s="38">
        <f>('ANNEXURE B &amp; C'!BQ$198)</f>
        <v>0</v>
      </c>
      <c r="G11418" s="9" t="str">
        <f t="shared" si="358"/>
        <v/>
      </c>
      <c r="H11418" s="52" t="str">
        <f t="shared" si="359"/>
        <v/>
      </c>
    </row>
    <row r="11419" spans="1:8" ht="15.75" thickBot="1">
      <c r="A11419" s="48" t="str">
        <f>('ANNEXURE B &amp; C'!BQ$3)</f>
        <v>450401</v>
      </c>
      <c r="B11419" s="3">
        <v>4039995</v>
      </c>
      <c r="C11419" s="3" t="s">
        <v>163</v>
      </c>
      <c r="D11419" s="42">
        <v>0</v>
      </c>
      <c r="E11419" s="36">
        <v>0</v>
      </c>
      <c r="F11419" s="43">
        <f>SUM(F11414:F11418)</f>
        <v>0</v>
      </c>
      <c r="G11419" s="9" t="str">
        <f t="shared" si="358"/>
        <v/>
      </c>
      <c r="H11419" s="52" t="str">
        <f t="shared" si="359"/>
        <v/>
      </c>
    </row>
    <row r="11420" spans="1:8" ht="15.75" thickTop="1">
      <c r="B11420" s="2"/>
      <c r="C11420" s="2"/>
      <c r="D11420" s="32"/>
      <c r="E11420" s="32"/>
      <c r="G11420" s="9" t="str">
        <f t="shared" si="358"/>
        <v/>
      </c>
      <c r="H11420" s="52" t="str">
        <f t="shared" si="359"/>
        <v/>
      </c>
    </row>
    <row r="11421" spans="1:8">
      <c r="A11421" s="48" t="str">
        <f>('ANNEXURE B &amp; C'!BQ$3)</f>
        <v>450401</v>
      </c>
      <c r="B11421" s="1">
        <v>4030000</v>
      </c>
      <c r="C11421" s="1" t="s">
        <v>164</v>
      </c>
      <c r="D11421" s="31"/>
      <c r="E11421" s="31"/>
      <c r="F11421" s="31"/>
      <c r="G11421" s="9" t="str">
        <f t="shared" si="358"/>
        <v/>
      </c>
      <c r="H11421" s="52" t="str">
        <f t="shared" si="359"/>
        <v/>
      </c>
    </row>
    <row r="11422" spans="1:8">
      <c r="A11422" s="48" t="str">
        <f>('ANNEXURE B &amp; C'!BQ$3)</f>
        <v>450401</v>
      </c>
      <c r="B11422" s="2">
        <v>4031001</v>
      </c>
      <c r="C11422" s="2" t="s">
        <v>158</v>
      </c>
      <c r="D11422" s="20">
        <v>0</v>
      </c>
      <c r="E11422" s="20">
        <v>0</v>
      </c>
      <c r="F11422" s="38">
        <f>('ANNEXURE B &amp; C'!BQ$202)</f>
        <v>0</v>
      </c>
      <c r="G11422" s="9" t="str">
        <f t="shared" si="358"/>
        <v/>
      </c>
      <c r="H11422" s="52" t="str">
        <f t="shared" si="359"/>
        <v/>
      </c>
    </row>
    <row r="11423" spans="1:8">
      <c r="A11423" s="48" t="str">
        <f>('ANNEXURE B &amp; C'!BQ$3)</f>
        <v>450401</v>
      </c>
      <c r="B11423" s="2">
        <v>4031002</v>
      </c>
      <c r="C11423" s="2" t="s">
        <v>159</v>
      </c>
      <c r="D11423" s="20">
        <v>0</v>
      </c>
      <c r="E11423" s="20">
        <v>0</v>
      </c>
      <c r="F11423" s="38">
        <f>('ANNEXURE B &amp; C'!BQ$203)</f>
        <v>0</v>
      </c>
      <c r="G11423" s="9" t="str">
        <f t="shared" si="358"/>
        <v/>
      </c>
      <c r="H11423" s="52" t="str">
        <f t="shared" si="359"/>
        <v/>
      </c>
    </row>
    <row r="11424" spans="1:8">
      <c r="A11424" s="48" t="str">
        <f>('ANNEXURE B &amp; C'!BQ$3)</f>
        <v>450401</v>
      </c>
      <c r="B11424" s="2">
        <v>4031003</v>
      </c>
      <c r="C11424" s="2" t="s">
        <v>160</v>
      </c>
      <c r="D11424" s="20">
        <v>0</v>
      </c>
      <c r="E11424" s="20">
        <v>0</v>
      </c>
      <c r="F11424" s="38">
        <f>('ANNEXURE B &amp; C'!BQ$204)</f>
        <v>0</v>
      </c>
      <c r="G11424" s="9" t="str">
        <f t="shared" si="358"/>
        <v/>
      </c>
      <c r="H11424" s="52" t="str">
        <f t="shared" si="359"/>
        <v/>
      </c>
    </row>
    <row r="11425" spans="1:8">
      <c r="A11425" s="48" t="str">
        <f>('ANNEXURE B &amp; C'!BQ$3)</f>
        <v>450401</v>
      </c>
      <c r="B11425" s="2">
        <v>4031004</v>
      </c>
      <c r="C11425" s="2" t="s">
        <v>161</v>
      </c>
      <c r="D11425" s="20">
        <v>0</v>
      </c>
      <c r="E11425" s="20">
        <v>0</v>
      </c>
      <c r="F11425" s="38">
        <f>('ANNEXURE B &amp; C'!BQ$205)</f>
        <v>0</v>
      </c>
      <c r="G11425" s="9" t="str">
        <f t="shared" si="358"/>
        <v/>
      </c>
      <c r="H11425" s="52" t="str">
        <f t="shared" si="359"/>
        <v/>
      </c>
    </row>
    <row r="11426" spans="1:8">
      <c r="A11426" s="48" t="str">
        <f>('ANNEXURE B &amp; C'!BQ$3)</f>
        <v>450401</v>
      </c>
      <c r="B11426" s="2">
        <v>4031005</v>
      </c>
      <c r="C11426" s="2" t="s">
        <v>162</v>
      </c>
      <c r="D11426" s="20">
        <v>0</v>
      </c>
      <c r="E11426" s="20">
        <v>0</v>
      </c>
      <c r="F11426" s="38">
        <f>('ANNEXURE B &amp; C'!BQ$206)</f>
        <v>0</v>
      </c>
      <c r="G11426" s="9" t="str">
        <f t="shared" si="358"/>
        <v/>
      </c>
      <c r="H11426" s="52" t="str">
        <f t="shared" si="359"/>
        <v/>
      </c>
    </row>
    <row r="11427" spans="1:8">
      <c r="A11427" s="48" t="str">
        <f>('ANNEXURE B &amp; C'!BQ$3)</f>
        <v>450401</v>
      </c>
      <c r="B11427" s="3">
        <v>4039995</v>
      </c>
      <c r="C11427" s="3" t="s">
        <v>165</v>
      </c>
      <c r="D11427" s="39">
        <v>0</v>
      </c>
      <c r="E11427" s="39">
        <v>0</v>
      </c>
      <c r="F11427" s="39">
        <f>SUM(F11422:F11426)</f>
        <v>0</v>
      </c>
      <c r="G11427" s="9" t="str">
        <f t="shared" si="358"/>
        <v/>
      </c>
      <c r="H11427" s="52" t="str">
        <f t="shared" si="359"/>
        <v/>
      </c>
    </row>
    <row r="11428" spans="1:8">
      <c r="B11428" s="2"/>
      <c r="C11428" s="2"/>
      <c r="D11428" s="32"/>
      <c r="E11428" s="32"/>
      <c r="G11428" s="9" t="str">
        <f t="shared" si="358"/>
        <v/>
      </c>
      <c r="H11428" s="52" t="str">
        <f t="shared" si="359"/>
        <v/>
      </c>
    </row>
    <row r="11429" spans="1:8" ht="15.75" thickBot="1">
      <c r="A11429" s="48" t="str">
        <f>('ANNEXURE B &amp; C'!BQ$3)</f>
        <v>450401</v>
      </c>
      <c r="B11429" s="5">
        <v>4039995</v>
      </c>
      <c r="C11429" s="5" t="s">
        <v>166</v>
      </c>
      <c r="D11429" s="41">
        <v>0</v>
      </c>
      <c r="E11429" s="41">
        <v>0</v>
      </c>
      <c r="F11429" s="41">
        <f>SUM(F11427+F11419)</f>
        <v>0</v>
      </c>
      <c r="G11429" s="9" t="str">
        <f t="shared" si="358"/>
        <v/>
      </c>
      <c r="H11429" s="52" t="str">
        <f t="shared" si="359"/>
        <v/>
      </c>
    </row>
    <row r="11430" spans="1:8">
      <c r="G11430" s="9" t="str">
        <f t="shared" si="358"/>
        <v/>
      </c>
      <c r="H11430" s="52" t="str">
        <f t="shared" si="359"/>
        <v/>
      </c>
    </row>
    <row r="11431" spans="1:8">
      <c r="A11431" s="48" t="str">
        <f>('ANNEXURE B &amp; C'!BR$3)</f>
        <v>450402</v>
      </c>
      <c r="B11431" s="1">
        <v>1000000</v>
      </c>
      <c r="C11431" s="1" t="s">
        <v>0</v>
      </c>
      <c r="D11431" s="31"/>
      <c r="E11431" s="31"/>
      <c r="G11431" s="9" t="str">
        <f t="shared" si="358"/>
        <v/>
      </c>
      <c r="H11431" s="52" t="str">
        <f t="shared" si="359"/>
        <v/>
      </c>
    </row>
    <row r="11432" spans="1:8">
      <c r="B11432" s="1"/>
      <c r="C11432" s="1"/>
      <c r="D11432" s="31"/>
      <c r="E11432" s="31"/>
      <c r="G11432" s="9" t="str">
        <f t="shared" si="358"/>
        <v/>
      </c>
      <c r="H11432" s="52" t="str">
        <f t="shared" si="359"/>
        <v/>
      </c>
    </row>
    <row r="11433" spans="1:8">
      <c r="A11433" s="48" t="str">
        <f>('ANNEXURE B &amp; C'!BR$3)</f>
        <v>450402</v>
      </c>
      <c r="B11433" s="1">
        <v>1020000</v>
      </c>
      <c r="C11433" s="1" t="s">
        <v>2</v>
      </c>
      <c r="D11433" s="31"/>
      <c r="E11433" s="31"/>
      <c r="F11433" s="31"/>
      <c r="G11433" s="9" t="str">
        <f t="shared" si="358"/>
        <v/>
      </c>
      <c r="H11433" s="52" t="str">
        <f t="shared" si="359"/>
        <v/>
      </c>
    </row>
    <row r="11434" spans="1:8">
      <c r="A11434" s="48" t="str">
        <f>('ANNEXURE B &amp; C'!BR$3)</f>
        <v>450402</v>
      </c>
      <c r="B11434" s="2">
        <v>1020001</v>
      </c>
      <c r="C11434" s="2" t="s">
        <v>3</v>
      </c>
      <c r="D11434" s="20">
        <v>0</v>
      </c>
      <c r="E11434" s="20">
        <v>0</v>
      </c>
      <c r="F11434" s="38">
        <f>('ANNEXURE B &amp; C'!BR$10)</f>
        <v>0</v>
      </c>
      <c r="G11434" s="9" t="str">
        <f t="shared" si="358"/>
        <v/>
      </c>
      <c r="H11434" s="52" t="str">
        <f t="shared" si="359"/>
        <v/>
      </c>
    </row>
    <row r="11435" spans="1:8">
      <c r="A11435" s="48" t="str">
        <f>('ANNEXURE B &amp; C'!BR$3)</f>
        <v>450402</v>
      </c>
      <c r="B11435" s="2">
        <v>1020002</v>
      </c>
      <c r="C11435" s="2" t="s">
        <v>4</v>
      </c>
      <c r="D11435" s="20">
        <v>6614935</v>
      </c>
      <c r="E11435" s="20">
        <v>3344382.63</v>
      </c>
      <c r="F11435" s="38">
        <f>('ANNEXURE B &amp; C'!BR$11)</f>
        <v>6610324</v>
      </c>
      <c r="G11435" s="9" t="str">
        <f t="shared" si="358"/>
        <v/>
      </c>
      <c r="H11435" s="52">
        <f t="shared" si="359"/>
        <v>-6.9705900360321005E-4</v>
      </c>
    </row>
    <row r="11436" spans="1:8">
      <c r="A11436" s="48" t="str">
        <f>('ANNEXURE B &amp; C'!BR$3)</f>
        <v>450402</v>
      </c>
      <c r="B11436" s="2">
        <v>1020004</v>
      </c>
      <c r="C11436" s="2" t="s">
        <v>5</v>
      </c>
      <c r="D11436" s="20">
        <v>60120</v>
      </c>
      <c r="E11436" s="20">
        <v>24108</v>
      </c>
      <c r="F11436" s="38">
        <f>('ANNEXURE B &amp; C'!BR$12)</f>
        <v>48216</v>
      </c>
      <c r="G11436" s="9" t="str">
        <f t="shared" si="358"/>
        <v/>
      </c>
      <c r="H11436" s="52">
        <f t="shared" si="359"/>
        <v>-0.19800399201596808</v>
      </c>
    </row>
    <row r="11437" spans="1:8">
      <c r="A11437" s="48" t="str">
        <f>('ANNEXURE B &amp; C'!BR$3)</f>
        <v>450402</v>
      </c>
      <c r="B11437" s="2">
        <v>1020005</v>
      </c>
      <c r="C11437" s="2" t="s">
        <v>6</v>
      </c>
      <c r="D11437" s="20">
        <v>2160</v>
      </c>
      <c r="E11437" s="20">
        <v>1164.4000000000001</v>
      </c>
      <c r="F11437" s="38">
        <f>('ANNEXURE B &amp; C'!BR$13)</f>
        <v>2346</v>
      </c>
      <c r="G11437" s="9" t="str">
        <f t="shared" si="358"/>
        <v/>
      </c>
      <c r="H11437" s="52">
        <f t="shared" si="359"/>
        <v>8.611111111111111E-2</v>
      </c>
    </row>
    <row r="11438" spans="1:8">
      <c r="A11438" s="48" t="str">
        <f>('ANNEXURE B &amp; C'!BR$3)</f>
        <v>450402</v>
      </c>
      <c r="B11438" s="2">
        <v>1020006</v>
      </c>
      <c r="C11438" s="2" t="s">
        <v>7</v>
      </c>
      <c r="D11438" s="20">
        <v>548526</v>
      </c>
      <c r="E11438" s="20">
        <v>552364</v>
      </c>
      <c r="F11438" s="38">
        <f>('ANNEXURE B &amp; C'!BR$14)</f>
        <v>552364</v>
      </c>
      <c r="G11438" s="9" t="str">
        <f t="shared" si="358"/>
        <v/>
      </c>
      <c r="H11438" s="52">
        <f t="shared" si="359"/>
        <v>6.996933600230436E-3</v>
      </c>
    </row>
    <row r="11439" spans="1:8">
      <c r="A11439" s="48" t="str">
        <f>('ANNEXURE B &amp; C'!BR$3)</f>
        <v>450402</v>
      </c>
      <c r="B11439" s="2">
        <v>1020007</v>
      </c>
      <c r="C11439" s="2" t="s">
        <v>8</v>
      </c>
      <c r="D11439" s="20">
        <v>0</v>
      </c>
      <c r="E11439" s="20">
        <v>49.92</v>
      </c>
      <c r="F11439" s="38">
        <f>('ANNEXURE B &amp; C'!BR$15)</f>
        <v>50</v>
      </c>
      <c r="G11439" s="9" t="str">
        <f t="shared" si="358"/>
        <v/>
      </c>
      <c r="H11439" s="52" t="str">
        <f t="shared" si="359"/>
        <v>NO ORIGINAL BUDGET</v>
      </c>
    </row>
    <row r="11440" spans="1:8">
      <c r="A11440" s="48" t="str">
        <f>('ANNEXURE B &amp; C'!BR$3)</f>
        <v>450402</v>
      </c>
      <c r="B11440" s="2">
        <v>1020009</v>
      </c>
      <c r="C11440" s="2" t="s">
        <v>9</v>
      </c>
      <c r="D11440" s="20">
        <v>0</v>
      </c>
      <c r="E11440" s="20">
        <v>0</v>
      </c>
      <c r="F11440" s="38">
        <f>('ANNEXURE B &amp; C'!BR$16)</f>
        <v>0</v>
      </c>
      <c r="G11440" s="9" t="str">
        <f t="shared" si="358"/>
        <v/>
      </c>
      <c r="H11440" s="52" t="str">
        <f t="shared" si="359"/>
        <v/>
      </c>
    </row>
    <row r="11441" spans="1:8">
      <c r="A11441" s="48" t="str">
        <f>('ANNEXURE B &amp; C'!BR$3)</f>
        <v>450402</v>
      </c>
      <c r="B11441" s="2">
        <v>1020010</v>
      </c>
      <c r="C11441" s="2" t="s">
        <v>10</v>
      </c>
      <c r="D11441" s="20">
        <v>0</v>
      </c>
      <c r="E11441" s="20">
        <v>0</v>
      </c>
      <c r="F11441" s="38">
        <f>('ANNEXURE B &amp; C'!BR$17)</f>
        <v>0</v>
      </c>
      <c r="G11441" s="9" t="str">
        <f t="shared" si="358"/>
        <v/>
      </c>
      <c r="H11441" s="52" t="str">
        <f t="shared" si="359"/>
        <v/>
      </c>
    </row>
    <row r="11442" spans="1:8">
      <c r="A11442" s="48" t="str">
        <f>('ANNEXURE B &amp; C'!BR$3)</f>
        <v>450402</v>
      </c>
      <c r="B11442" s="2">
        <v>1020011</v>
      </c>
      <c r="C11442" s="2" t="s">
        <v>11</v>
      </c>
      <c r="D11442" s="20">
        <v>0</v>
      </c>
      <c r="E11442" s="20">
        <v>0</v>
      </c>
      <c r="F11442" s="38">
        <f>('ANNEXURE B &amp; C'!BR$18)</f>
        <v>0</v>
      </c>
      <c r="G11442" s="9" t="str">
        <f t="shared" si="358"/>
        <v/>
      </c>
      <c r="H11442" s="52" t="str">
        <f t="shared" si="359"/>
        <v/>
      </c>
    </row>
    <row r="11443" spans="1:8">
      <c r="A11443" s="48" t="str">
        <f>('ANNEXURE B &amp; C'!BR$3)</f>
        <v>450402</v>
      </c>
      <c r="B11443" s="2">
        <v>1020012</v>
      </c>
      <c r="C11443" s="2" t="s">
        <v>12</v>
      </c>
      <c r="D11443" s="20">
        <v>0</v>
      </c>
      <c r="E11443" s="20">
        <v>0</v>
      </c>
      <c r="F11443" s="38">
        <f>('ANNEXURE B &amp; C'!BR$19)</f>
        <v>0</v>
      </c>
      <c r="G11443" s="9" t="str">
        <f t="shared" si="358"/>
        <v/>
      </c>
      <c r="H11443" s="52" t="str">
        <f t="shared" si="359"/>
        <v/>
      </c>
    </row>
    <row r="11444" spans="1:8">
      <c r="A11444" s="48" t="str">
        <f>('ANNEXURE B &amp; C'!BR$3)</f>
        <v>450402</v>
      </c>
      <c r="B11444" s="2">
        <v>1020013</v>
      </c>
      <c r="C11444" s="2" t="s">
        <v>13</v>
      </c>
      <c r="D11444" s="20">
        <v>62652</v>
      </c>
      <c r="E11444" s="20">
        <v>31396.53</v>
      </c>
      <c r="F11444" s="38">
        <f>('ANNEXURE B &amp; C'!BR$20)</f>
        <v>62373</v>
      </c>
      <c r="G11444" s="9" t="str">
        <f t="shared" si="358"/>
        <v/>
      </c>
      <c r="H11444" s="52">
        <f t="shared" si="359"/>
        <v>-4.4531698908255122E-3</v>
      </c>
    </row>
    <row r="11445" spans="1:8">
      <c r="A11445" s="48" t="str">
        <f>('ANNEXURE B &amp; C'!BR$3)</f>
        <v>450402</v>
      </c>
      <c r="B11445" s="2">
        <v>1020014</v>
      </c>
      <c r="C11445" s="2" t="s">
        <v>14</v>
      </c>
      <c r="D11445" s="20">
        <v>0</v>
      </c>
      <c r="E11445" s="20">
        <v>0</v>
      </c>
      <c r="F11445" s="38">
        <f>('ANNEXURE B &amp; C'!BR$21)</f>
        <v>0</v>
      </c>
      <c r="G11445" s="9" t="str">
        <f t="shared" si="358"/>
        <v/>
      </c>
      <c r="H11445" s="52" t="str">
        <f t="shared" si="359"/>
        <v/>
      </c>
    </row>
    <row r="11446" spans="1:8" ht="15.75" thickBot="1">
      <c r="A11446" s="48" t="str">
        <f>('ANNEXURE B &amp; C'!BR$3)</f>
        <v>450402</v>
      </c>
      <c r="B11446" s="3">
        <v>1029990</v>
      </c>
      <c r="C11446" s="3" t="s">
        <v>15</v>
      </c>
      <c r="D11446" s="41">
        <v>7288393</v>
      </c>
      <c r="E11446" s="41">
        <v>3953465.4799999995</v>
      </c>
      <c r="F11446" s="41">
        <f>SUM(F11434:F11445)</f>
        <v>7275673</v>
      </c>
      <c r="G11446" s="9" t="str">
        <f t="shared" si="358"/>
        <v/>
      </c>
      <c r="H11446" s="52">
        <f t="shared" si="359"/>
        <v>-1.7452406861155813E-3</v>
      </c>
    </row>
    <row r="11447" spans="1:8">
      <c r="B11447" s="1"/>
      <c r="C11447" s="1"/>
      <c r="D11447" s="31"/>
      <c r="E11447" s="31"/>
      <c r="F11447" s="31"/>
      <c r="G11447" s="9" t="str">
        <f t="shared" si="358"/>
        <v/>
      </c>
      <c r="H11447" s="52" t="str">
        <f t="shared" si="359"/>
        <v/>
      </c>
    </row>
    <row r="11448" spans="1:8">
      <c r="A11448" s="48" t="str">
        <f>('ANNEXURE B &amp; C'!BR$3)</f>
        <v>450402</v>
      </c>
      <c r="B11448" s="1">
        <v>1030000</v>
      </c>
      <c r="C11448" s="1" t="s">
        <v>16</v>
      </c>
      <c r="D11448" s="31"/>
      <c r="E11448" s="31"/>
      <c r="F11448" s="31"/>
      <c r="G11448" s="9" t="str">
        <f t="shared" si="358"/>
        <v/>
      </c>
      <c r="H11448" s="52" t="str">
        <f t="shared" si="359"/>
        <v/>
      </c>
    </row>
    <row r="11449" spans="1:8">
      <c r="A11449" s="48" t="str">
        <f>('ANNEXURE B &amp; C'!BR$3)</f>
        <v>450402</v>
      </c>
      <c r="B11449" s="2">
        <v>1030001</v>
      </c>
      <c r="C11449" s="2" t="s">
        <v>17</v>
      </c>
      <c r="D11449" s="20">
        <v>128331</v>
      </c>
      <c r="E11449" s="20">
        <v>62960.32</v>
      </c>
      <c r="F11449" s="38">
        <f>('ANNEXURE B &amp; C'!BR$25)</f>
        <v>124000</v>
      </c>
      <c r="G11449" s="9" t="str">
        <f t="shared" si="358"/>
        <v/>
      </c>
      <c r="H11449" s="52">
        <f t="shared" si="359"/>
        <v>-3.3748665560153039E-2</v>
      </c>
    </row>
    <row r="11450" spans="1:8">
      <c r="A11450" s="48" t="str">
        <f>('ANNEXURE B &amp; C'!BR$3)</f>
        <v>450402</v>
      </c>
      <c r="B11450" s="2">
        <v>1030002</v>
      </c>
      <c r="C11450" s="2" t="s">
        <v>18</v>
      </c>
      <c r="D11450" s="20">
        <v>543972</v>
      </c>
      <c r="E11450" s="20">
        <v>229039.8</v>
      </c>
      <c r="F11450" s="38">
        <f>('ANNEXURE B &amp; C'!BR$26)</f>
        <v>463412</v>
      </c>
      <c r="G11450" s="9" t="str">
        <f t="shared" si="358"/>
        <v/>
      </c>
      <c r="H11450" s="52">
        <f t="shared" si="359"/>
        <v>-0.14809585787503768</v>
      </c>
    </row>
    <row r="11451" spans="1:8">
      <c r="A11451" s="48" t="str">
        <f>('ANNEXURE B &amp; C'!BR$3)</f>
        <v>450402</v>
      </c>
      <c r="B11451" s="2">
        <v>1030003</v>
      </c>
      <c r="C11451" s="2" t="s">
        <v>19</v>
      </c>
      <c r="D11451" s="20">
        <v>1422669</v>
      </c>
      <c r="E11451" s="20">
        <v>698102.24</v>
      </c>
      <c r="F11451" s="38">
        <f>('ANNEXURE B &amp; C'!BR$27)</f>
        <v>1375062</v>
      </c>
      <c r="G11451" s="9" t="str">
        <f t="shared" si="358"/>
        <v/>
      </c>
      <c r="H11451" s="52">
        <f t="shared" si="359"/>
        <v>-3.3463159737085718E-2</v>
      </c>
    </row>
    <row r="11452" spans="1:8">
      <c r="A11452" s="48" t="str">
        <f>('ANNEXURE B &amp; C'!BR$3)</f>
        <v>450402</v>
      </c>
      <c r="B11452" s="2">
        <v>1030004</v>
      </c>
      <c r="C11452" s="2" t="s">
        <v>20</v>
      </c>
      <c r="D11452" s="20">
        <v>0</v>
      </c>
      <c r="E11452" s="20">
        <v>0</v>
      </c>
      <c r="F11452" s="38">
        <f>('ANNEXURE B &amp; C'!BR$28)</f>
        <v>0</v>
      </c>
      <c r="G11452" s="9" t="str">
        <f t="shared" si="358"/>
        <v/>
      </c>
      <c r="H11452" s="52" t="str">
        <f t="shared" si="359"/>
        <v/>
      </c>
    </row>
    <row r="11453" spans="1:8">
      <c r="A11453" s="48" t="str">
        <f>('ANNEXURE B &amp; C'!BR$3)</f>
        <v>450402</v>
      </c>
      <c r="B11453" s="3">
        <v>1039990</v>
      </c>
      <c r="C11453" s="3" t="s">
        <v>21</v>
      </c>
      <c r="D11453" s="39">
        <v>2094972</v>
      </c>
      <c r="E11453" s="39">
        <v>990102.36</v>
      </c>
      <c r="F11453" s="39">
        <f>SUM(F11449:F11452)</f>
        <v>1962474</v>
      </c>
      <c r="G11453" s="9" t="str">
        <f t="shared" si="358"/>
        <v/>
      </c>
      <c r="H11453" s="52">
        <f t="shared" si="359"/>
        <v>-6.3245714023862851E-2</v>
      </c>
    </row>
    <row r="11454" spans="1:8">
      <c r="B11454" s="1"/>
      <c r="C11454" s="1"/>
      <c r="D11454" s="31"/>
      <c r="E11454" s="31"/>
      <c r="F11454" s="31"/>
      <c r="G11454" s="9" t="str">
        <f t="shared" si="358"/>
        <v/>
      </c>
      <c r="H11454" s="52" t="str">
        <f t="shared" si="359"/>
        <v/>
      </c>
    </row>
    <row r="11455" spans="1:8">
      <c r="A11455" s="48" t="str">
        <f>('ANNEXURE B &amp; C'!BR$3)</f>
        <v>450402</v>
      </c>
      <c r="B11455" s="1">
        <v>1040000</v>
      </c>
      <c r="C11455" s="1" t="s">
        <v>22</v>
      </c>
      <c r="D11455" s="31"/>
      <c r="E11455" s="31"/>
      <c r="F11455" s="31"/>
      <c r="G11455" s="9" t="str">
        <f t="shared" ref="G11455:G11518" si="360">IF(E11455&lt;0.01,"",IF(E11455&gt;F11455,"BUDGET ERROR - INSUFICIENT",""))</f>
        <v/>
      </c>
      <c r="H11455" s="52" t="str">
        <f t="shared" ref="H11455:H11518" si="361">IF(F11455&lt;0.1,"",IF(D11455=0,"NO ORIGINAL BUDGET",(F11455-D11455)/D11455))</f>
        <v/>
      </c>
    </row>
    <row r="11456" spans="1:8">
      <c r="A11456" s="48" t="str">
        <f>('ANNEXURE B &amp; C'!BR$3)</f>
        <v>450402</v>
      </c>
      <c r="B11456" s="2">
        <v>1040001</v>
      </c>
      <c r="C11456" s="2" t="s">
        <v>23</v>
      </c>
      <c r="D11456" s="20">
        <v>0</v>
      </c>
      <c r="E11456" s="20">
        <v>0</v>
      </c>
      <c r="F11456" s="38">
        <f>('ANNEXURE B &amp; C'!BR$32)</f>
        <v>0</v>
      </c>
      <c r="G11456" s="9" t="str">
        <f t="shared" si="360"/>
        <v/>
      </c>
      <c r="H11456" s="52" t="str">
        <f t="shared" si="361"/>
        <v/>
      </c>
    </row>
    <row r="11457" spans="1:8">
      <c r="A11457" s="48" t="str">
        <f>('ANNEXURE B &amp; C'!BR$3)</f>
        <v>450402</v>
      </c>
      <c r="B11457" s="2">
        <v>1040002</v>
      </c>
      <c r="C11457" s="2" t="s">
        <v>24</v>
      </c>
      <c r="D11457" s="20">
        <v>0</v>
      </c>
      <c r="E11457" s="20">
        <v>0</v>
      </c>
      <c r="F11457" s="38">
        <f>('ANNEXURE B &amp; C'!BR$33)</f>
        <v>0</v>
      </c>
      <c r="G11457" s="9" t="str">
        <f t="shared" si="360"/>
        <v/>
      </c>
      <c r="H11457" s="52" t="str">
        <f t="shared" si="361"/>
        <v/>
      </c>
    </row>
    <row r="11458" spans="1:8">
      <c r="A11458" s="48" t="str">
        <f>('ANNEXURE B &amp; C'!BR$3)</f>
        <v>450402</v>
      </c>
      <c r="B11458" s="2">
        <v>1040003</v>
      </c>
      <c r="C11458" s="2" t="s">
        <v>25</v>
      </c>
      <c r="D11458" s="20">
        <v>0</v>
      </c>
      <c r="E11458" s="20">
        <v>0</v>
      </c>
      <c r="F11458" s="38">
        <f>('ANNEXURE B &amp; C'!BR$34)</f>
        <v>0</v>
      </c>
      <c r="G11458" s="9" t="str">
        <f t="shared" si="360"/>
        <v/>
      </c>
      <c r="H11458" s="52" t="str">
        <f t="shared" si="361"/>
        <v/>
      </c>
    </row>
    <row r="11459" spans="1:8">
      <c r="A11459" s="48" t="str">
        <f>('ANNEXURE B &amp; C'!BR$3)</f>
        <v>450402</v>
      </c>
      <c r="B11459" s="2">
        <v>1040004</v>
      </c>
      <c r="C11459" s="2" t="s">
        <v>26</v>
      </c>
      <c r="D11459" s="20">
        <v>0</v>
      </c>
      <c r="E11459" s="20">
        <v>0</v>
      </c>
      <c r="F11459" s="38">
        <f>('ANNEXURE B &amp; C'!BR$35)</f>
        <v>0</v>
      </c>
      <c r="G11459" s="9" t="str">
        <f t="shared" si="360"/>
        <v/>
      </c>
      <c r="H11459" s="52" t="str">
        <f t="shared" si="361"/>
        <v/>
      </c>
    </row>
    <row r="11460" spans="1:8">
      <c r="A11460" s="48" t="str">
        <f>('ANNEXURE B &amp; C'!BR$3)</f>
        <v>450402</v>
      </c>
      <c r="B11460" s="2">
        <v>1040005</v>
      </c>
      <c r="C11460" s="2" t="s">
        <v>27</v>
      </c>
      <c r="D11460" s="20">
        <v>0</v>
      </c>
      <c r="E11460" s="20">
        <v>0</v>
      </c>
      <c r="F11460" s="38">
        <f>('ANNEXURE B &amp; C'!BR$36)</f>
        <v>0</v>
      </c>
      <c r="G11460" s="9" t="str">
        <f t="shared" si="360"/>
        <v/>
      </c>
      <c r="H11460" s="52" t="str">
        <f t="shared" si="361"/>
        <v/>
      </c>
    </row>
    <row r="11461" spans="1:8">
      <c r="A11461" s="48" t="str">
        <f>('ANNEXURE B &amp; C'!BR$3)</f>
        <v>450402</v>
      </c>
      <c r="B11461" s="2">
        <v>1040006</v>
      </c>
      <c r="C11461" s="2" t="s">
        <v>28</v>
      </c>
      <c r="D11461" s="20">
        <v>0</v>
      </c>
      <c r="E11461" s="20">
        <v>0</v>
      </c>
      <c r="F11461" s="38">
        <f>('ANNEXURE B &amp; C'!BR$37)</f>
        <v>0</v>
      </c>
      <c r="G11461" s="9" t="str">
        <f t="shared" si="360"/>
        <v/>
      </c>
      <c r="H11461" s="52" t="str">
        <f t="shared" si="361"/>
        <v/>
      </c>
    </row>
    <row r="11462" spans="1:8">
      <c r="A11462" s="48" t="str">
        <f>('ANNEXURE B &amp; C'!BR$3)</f>
        <v>450402</v>
      </c>
      <c r="B11462" s="2">
        <v>1040007</v>
      </c>
      <c r="C11462" s="2" t="s">
        <v>29</v>
      </c>
      <c r="D11462" s="20">
        <v>0</v>
      </c>
      <c r="E11462" s="20">
        <v>0</v>
      </c>
      <c r="F11462" s="38">
        <f>('ANNEXURE B &amp; C'!BR$38)</f>
        <v>0</v>
      </c>
      <c r="G11462" s="9" t="str">
        <f t="shared" si="360"/>
        <v/>
      </c>
      <c r="H11462" s="52" t="str">
        <f t="shared" si="361"/>
        <v/>
      </c>
    </row>
    <row r="11463" spans="1:8">
      <c r="A11463" s="48" t="str">
        <f>('ANNEXURE B &amp; C'!BR$3)</f>
        <v>450402</v>
      </c>
      <c r="B11463" s="2">
        <v>1040008</v>
      </c>
      <c r="C11463" s="2" t="s">
        <v>30</v>
      </c>
      <c r="D11463" s="20">
        <v>0</v>
      </c>
      <c r="E11463" s="20">
        <v>0</v>
      </c>
      <c r="F11463" s="38">
        <f>('ANNEXURE B &amp; C'!BR$39)</f>
        <v>0</v>
      </c>
      <c r="G11463" s="9" t="str">
        <f t="shared" si="360"/>
        <v/>
      </c>
      <c r="H11463" s="52" t="str">
        <f t="shared" si="361"/>
        <v/>
      </c>
    </row>
    <row r="11464" spans="1:8">
      <c r="A11464" s="48" t="str">
        <f>('ANNEXURE B &amp; C'!BR$3)</f>
        <v>450402</v>
      </c>
      <c r="B11464" s="3">
        <v>1049990</v>
      </c>
      <c r="C11464" s="3" t="s">
        <v>31</v>
      </c>
      <c r="D11464" s="39">
        <v>0</v>
      </c>
      <c r="E11464" s="39">
        <v>0</v>
      </c>
      <c r="F11464" s="39">
        <f>SUM(F11456:F11463)</f>
        <v>0</v>
      </c>
      <c r="G11464" s="9" t="str">
        <f t="shared" si="360"/>
        <v/>
      </c>
      <c r="H11464" s="52" t="str">
        <f t="shared" si="361"/>
        <v/>
      </c>
    </row>
    <row r="11465" spans="1:8">
      <c r="B11465" s="1"/>
      <c r="C11465" s="1"/>
      <c r="D11465" s="31"/>
      <c r="E11465" s="31"/>
      <c r="F11465" s="31"/>
      <c r="G11465" s="9" t="str">
        <f t="shared" si="360"/>
        <v/>
      </c>
      <c r="H11465" s="52" t="str">
        <f t="shared" si="361"/>
        <v/>
      </c>
    </row>
    <row r="11466" spans="1:8" ht="15.75" thickBot="1">
      <c r="A11466" s="48" t="str">
        <f>('ANNEXURE B &amp; C'!BR$3)</f>
        <v>450402</v>
      </c>
      <c r="B11466" s="4">
        <v>1049995</v>
      </c>
      <c r="C11466" s="4" t="s">
        <v>32</v>
      </c>
      <c r="D11466" s="40">
        <v>9383365</v>
      </c>
      <c r="E11466" s="40">
        <v>4943567.84</v>
      </c>
      <c r="F11466" s="40">
        <f>SUM(F11464+F11453+F11446)</f>
        <v>9238147</v>
      </c>
      <c r="G11466" s="9" t="str">
        <f t="shared" si="360"/>
        <v/>
      </c>
      <c r="H11466" s="52">
        <f t="shared" si="361"/>
        <v>-1.5476111181862796E-2</v>
      </c>
    </row>
    <row r="11467" spans="1:8" ht="15.75" thickTop="1">
      <c r="B11467" s="1"/>
      <c r="C11467" s="1"/>
      <c r="D11467" s="31"/>
      <c r="E11467" s="31"/>
      <c r="F11467" s="31"/>
      <c r="G11467" s="9" t="str">
        <f t="shared" si="360"/>
        <v/>
      </c>
      <c r="H11467" s="52" t="str">
        <f t="shared" si="361"/>
        <v/>
      </c>
    </row>
    <row r="11468" spans="1:8">
      <c r="A11468" s="48" t="str">
        <f>('ANNEXURE B &amp; C'!BR$3)</f>
        <v>450402</v>
      </c>
      <c r="B11468" s="1">
        <v>1050000</v>
      </c>
      <c r="C11468" s="1" t="s">
        <v>33</v>
      </c>
      <c r="D11468" s="31"/>
      <c r="E11468" s="31"/>
      <c r="F11468" s="31"/>
      <c r="G11468" s="9" t="str">
        <f t="shared" si="360"/>
        <v/>
      </c>
      <c r="H11468" s="52" t="str">
        <f t="shared" si="361"/>
        <v/>
      </c>
    </row>
    <row r="11469" spans="1:8">
      <c r="B11469" s="1"/>
      <c r="C11469" s="1"/>
      <c r="D11469" s="31"/>
      <c r="E11469" s="31"/>
      <c r="F11469" s="31"/>
      <c r="G11469" s="9" t="str">
        <f t="shared" si="360"/>
        <v/>
      </c>
      <c r="H11469" s="52" t="str">
        <f t="shared" si="361"/>
        <v/>
      </c>
    </row>
    <row r="11470" spans="1:8">
      <c r="A11470" s="48" t="str">
        <f>('ANNEXURE B &amp; C'!BR$3)</f>
        <v>450402</v>
      </c>
      <c r="B11470" s="1">
        <v>1060000</v>
      </c>
      <c r="C11470" s="1" t="s">
        <v>34</v>
      </c>
      <c r="D11470" s="31"/>
      <c r="E11470" s="31"/>
      <c r="F11470" s="31"/>
      <c r="G11470" s="9" t="str">
        <f t="shared" si="360"/>
        <v/>
      </c>
      <c r="H11470" s="52" t="str">
        <f t="shared" si="361"/>
        <v/>
      </c>
    </row>
    <row r="11471" spans="1:8">
      <c r="A11471" s="48" t="str">
        <f>('ANNEXURE B &amp; C'!BR$3)</f>
        <v>450402</v>
      </c>
      <c r="B11471" s="2">
        <v>1060001</v>
      </c>
      <c r="C11471" s="2" t="s">
        <v>35</v>
      </c>
      <c r="D11471" s="20">
        <v>0</v>
      </c>
      <c r="E11471" s="20">
        <v>0</v>
      </c>
      <c r="F11471" s="38">
        <f>('ANNEXURE B &amp; C'!BR$47)</f>
        <v>0</v>
      </c>
      <c r="G11471" s="9" t="str">
        <f t="shared" si="360"/>
        <v/>
      </c>
      <c r="H11471" s="52" t="str">
        <f t="shared" si="361"/>
        <v/>
      </c>
    </row>
    <row r="11472" spans="1:8">
      <c r="A11472" s="48" t="str">
        <f>('ANNEXURE B &amp; C'!BR$3)</f>
        <v>450402</v>
      </c>
      <c r="B11472" s="2">
        <v>1060003</v>
      </c>
      <c r="C11472" s="2" t="s">
        <v>36</v>
      </c>
      <c r="D11472" s="20">
        <v>0</v>
      </c>
      <c r="E11472" s="20">
        <v>0</v>
      </c>
      <c r="F11472" s="38">
        <f>('ANNEXURE B &amp; C'!BR$48)</f>
        <v>0</v>
      </c>
      <c r="G11472" s="9" t="str">
        <f t="shared" si="360"/>
        <v/>
      </c>
      <c r="H11472" s="52" t="str">
        <f t="shared" si="361"/>
        <v/>
      </c>
    </row>
    <row r="11473" spans="1:8">
      <c r="A11473" s="48" t="str">
        <f>('ANNEXURE B &amp; C'!BR$3)</f>
        <v>450402</v>
      </c>
      <c r="B11473" s="2">
        <v>1060090</v>
      </c>
      <c r="C11473" s="2" t="s">
        <v>37</v>
      </c>
      <c r="D11473" s="20">
        <v>0</v>
      </c>
      <c r="E11473" s="20">
        <v>0</v>
      </c>
      <c r="F11473" s="38">
        <f>('ANNEXURE B &amp; C'!BR$49)</f>
        <v>0</v>
      </c>
      <c r="G11473" s="9" t="str">
        <f t="shared" si="360"/>
        <v/>
      </c>
      <c r="H11473" s="52" t="str">
        <f t="shared" si="361"/>
        <v/>
      </c>
    </row>
    <row r="11474" spans="1:8">
      <c r="A11474" s="48" t="str">
        <f>('ANNEXURE B &amp; C'!BR$3)</f>
        <v>450402</v>
      </c>
      <c r="B11474" s="2">
        <v>1060100</v>
      </c>
      <c r="C11474" s="2" t="s">
        <v>38</v>
      </c>
      <c r="D11474" s="20">
        <v>0</v>
      </c>
      <c r="E11474" s="20">
        <v>0</v>
      </c>
      <c r="F11474" s="38">
        <f>('ANNEXURE B &amp; C'!BR$50)</f>
        <v>0</v>
      </c>
      <c r="G11474" s="9" t="str">
        <f t="shared" si="360"/>
        <v/>
      </c>
      <c r="H11474" s="52" t="str">
        <f t="shared" si="361"/>
        <v/>
      </c>
    </row>
    <row r="11475" spans="1:8">
      <c r="A11475" s="48" t="str">
        <f>('ANNEXURE B &amp; C'!BR$3)</f>
        <v>450402</v>
      </c>
      <c r="B11475" s="2">
        <v>1060200</v>
      </c>
      <c r="C11475" s="2" t="s">
        <v>39</v>
      </c>
      <c r="D11475" s="20">
        <v>0</v>
      </c>
      <c r="E11475" s="20">
        <v>0</v>
      </c>
      <c r="F11475" s="38">
        <f>('ANNEXURE B &amp; C'!BR$51)</f>
        <v>0</v>
      </c>
      <c r="G11475" s="9" t="str">
        <f t="shared" si="360"/>
        <v/>
      </c>
      <c r="H11475" s="52" t="str">
        <f t="shared" si="361"/>
        <v/>
      </c>
    </row>
    <row r="11476" spans="1:8">
      <c r="A11476" s="48" t="str">
        <f>('ANNEXURE B &amp; C'!BR$3)</f>
        <v>450402</v>
      </c>
      <c r="B11476" s="2">
        <v>1060201</v>
      </c>
      <c r="C11476" s="2" t="s">
        <v>40</v>
      </c>
      <c r="D11476" s="20">
        <v>0</v>
      </c>
      <c r="E11476" s="20">
        <v>0</v>
      </c>
      <c r="F11476" s="38">
        <f>('ANNEXURE B &amp; C'!BR$52)</f>
        <v>0</v>
      </c>
      <c r="G11476" s="9" t="str">
        <f t="shared" si="360"/>
        <v/>
      </c>
      <c r="H11476" s="52" t="str">
        <f t="shared" si="361"/>
        <v/>
      </c>
    </row>
    <row r="11477" spans="1:8">
      <c r="A11477" s="48" t="str">
        <f>('ANNEXURE B &amp; C'!BR$3)</f>
        <v>450402</v>
      </c>
      <c r="B11477" s="2">
        <v>1060204</v>
      </c>
      <c r="C11477" s="2" t="s">
        <v>41</v>
      </c>
      <c r="D11477" s="20">
        <v>0</v>
      </c>
      <c r="E11477" s="20">
        <v>0</v>
      </c>
      <c r="F11477" s="38">
        <f>('ANNEXURE B &amp; C'!BR$53)</f>
        <v>0</v>
      </c>
      <c r="G11477" s="9" t="str">
        <f t="shared" si="360"/>
        <v/>
      </c>
      <c r="H11477" s="52" t="str">
        <f t="shared" si="361"/>
        <v/>
      </c>
    </row>
    <row r="11478" spans="1:8">
      <c r="A11478" s="48" t="str">
        <f>('ANNEXURE B &amp; C'!BR$3)</f>
        <v>450402</v>
      </c>
      <c r="B11478" s="2">
        <v>1060205</v>
      </c>
      <c r="C11478" s="2" t="s">
        <v>42</v>
      </c>
      <c r="D11478" s="20">
        <v>0</v>
      </c>
      <c r="E11478" s="20">
        <v>0</v>
      </c>
      <c r="F11478" s="38">
        <f>('ANNEXURE B &amp; C'!BR$54)</f>
        <v>0</v>
      </c>
      <c r="G11478" s="9" t="str">
        <f t="shared" si="360"/>
        <v/>
      </c>
      <c r="H11478" s="52" t="str">
        <f t="shared" si="361"/>
        <v/>
      </c>
    </row>
    <row r="11479" spans="1:8">
      <c r="A11479" s="48" t="str">
        <f>('ANNEXURE B &amp; C'!BR$3)</f>
        <v>450402</v>
      </c>
      <c r="B11479" s="2">
        <v>1060207</v>
      </c>
      <c r="C11479" s="2" t="s">
        <v>43</v>
      </c>
      <c r="D11479" s="20">
        <v>0</v>
      </c>
      <c r="E11479" s="20">
        <v>0</v>
      </c>
      <c r="F11479" s="38">
        <f>('ANNEXURE B &amp; C'!BR$55)</f>
        <v>0</v>
      </c>
      <c r="G11479" s="9" t="str">
        <f t="shared" si="360"/>
        <v/>
      </c>
      <c r="H11479" s="52" t="str">
        <f t="shared" si="361"/>
        <v/>
      </c>
    </row>
    <row r="11480" spans="1:8">
      <c r="A11480" s="48" t="str">
        <f>('ANNEXURE B &amp; C'!BR$3)</f>
        <v>450402</v>
      </c>
      <c r="B11480" s="2">
        <v>1060208</v>
      </c>
      <c r="C11480" s="2" t="s">
        <v>44</v>
      </c>
      <c r="D11480" s="20">
        <v>0</v>
      </c>
      <c r="E11480" s="20">
        <v>0</v>
      </c>
      <c r="F11480" s="38">
        <f>('ANNEXURE B &amp; C'!BR$56)</f>
        <v>0</v>
      </c>
      <c r="G11480" s="9" t="str">
        <f t="shared" si="360"/>
        <v/>
      </c>
      <c r="H11480" s="52" t="str">
        <f t="shared" si="361"/>
        <v/>
      </c>
    </row>
    <row r="11481" spans="1:8">
      <c r="A11481" s="48" t="str">
        <f>('ANNEXURE B &amp; C'!BR$3)</f>
        <v>450402</v>
      </c>
      <c r="B11481" s="2">
        <v>1060209</v>
      </c>
      <c r="C11481" s="2" t="s">
        <v>45</v>
      </c>
      <c r="D11481" s="20">
        <v>0</v>
      </c>
      <c r="E11481" s="20">
        <v>0</v>
      </c>
      <c r="F11481" s="38">
        <f>('ANNEXURE B &amp; C'!BR$57)</f>
        <v>0</v>
      </c>
      <c r="G11481" s="9" t="str">
        <f t="shared" si="360"/>
        <v/>
      </c>
      <c r="H11481" s="52" t="str">
        <f t="shared" si="361"/>
        <v/>
      </c>
    </row>
    <row r="11482" spans="1:8">
      <c r="A11482" s="48" t="str">
        <f>('ANNEXURE B &amp; C'!BR$3)</f>
        <v>450402</v>
      </c>
      <c r="B11482" s="2">
        <v>1060210</v>
      </c>
      <c r="C11482" s="2" t="s">
        <v>46</v>
      </c>
      <c r="D11482" s="20">
        <v>0</v>
      </c>
      <c r="E11482" s="20">
        <v>0</v>
      </c>
      <c r="F11482" s="38">
        <f>('ANNEXURE B &amp; C'!BR$58)</f>
        <v>0</v>
      </c>
      <c r="G11482" s="9" t="str">
        <f t="shared" si="360"/>
        <v/>
      </c>
      <c r="H11482" s="52" t="str">
        <f t="shared" si="361"/>
        <v/>
      </c>
    </row>
    <row r="11483" spans="1:8">
      <c r="A11483" s="48" t="str">
        <f>('ANNEXURE B &amp; C'!BR$3)</f>
        <v>450402</v>
      </c>
      <c r="B11483" s="2">
        <v>1060303</v>
      </c>
      <c r="C11483" s="2" t="s">
        <v>47</v>
      </c>
      <c r="D11483" s="20">
        <v>0</v>
      </c>
      <c r="E11483" s="20">
        <v>0</v>
      </c>
      <c r="F11483" s="38">
        <f>('ANNEXURE B &amp; C'!BR$59)</f>
        <v>0</v>
      </c>
      <c r="G11483" s="9" t="str">
        <f t="shared" si="360"/>
        <v/>
      </c>
      <c r="H11483" s="52" t="str">
        <f t="shared" si="361"/>
        <v/>
      </c>
    </row>
    <row r="11484" spans="1:8">
      <c r="A11484" s="48" t="str">
        <f>('ANNEXURE B &amp; C'!BR$3)</f>
        <v>450402</v>
      </c>
      <c r="B11484" s="2">
        <v>1060304</v>
      </c>
      <c r="C11484" s="2" t="s">
        <v>48</v>
      </c>
      <c r="D11484" s="20">
        <v>0</v>
      </c>
      <c r="E11484" s="20">
        <v>0</v>
      </c>
      <c r="F11484" s="38">
        <f>('ANNEXURE B &amp; C'!BR$60)</f>
        <v>0</v>
      </c>
      <c r="G11484" s="9" t="str">
        <f t="shared" si="360"/>
        <v/>
      </c>
      <c r="H11484" s="52" t="str">
        <f t="shared" si="361"/>
        <v/>
      </c>
    </row>
    <row r="11485" spans="1:8">
      <c r="A11485" s="48" t="str">
        <f>('ANNEXURE B &amp; C'!BR$3)</f>
        <v>450402</v>
      </c>
      <c r="B11485" s="2">
        <v>1060305</v>
      </c>
      <c r="C11485" s="2" t="s">
        <v>49</v>
      </c>
      <c r="D11485" s="20">
        <v>0</v>
      </c>
      <c r="E11485" s="20">
        <v>0</v>
      </c>
      <c r="F11485" s="38">
        <f>('ANNEXURE B &amp; C'!BR$61)</f>
        <v>0</v>
      </c>
      <c r="G11485" s="9" t="str">
        <f t="shared" si="360"/>
        <v/>
      </c>
      <c r="H11485" s="52" t="str">
        <f t="shared" si="361"/>
        <v/>
      </c>
    </row>
    <row r="11486" spans="1:8">
      <c r="A11486" s="48" t="str">
        <f>('ANNEXURE B &amp; C'!BR$3)</f>
        <v>450402</v>
      </c>
      <c r="B11486" s="2">
        <v>1060400</v>
      </c>
      <c r="C11486" s="2" t="s">
        <v>50</v>
      </c>
      <c r="D11486" s="20">
        <v>0</v>
      </c>
      <c r="E11486" s="20">
        <v>0</v>
      </c>
      <c r="F11486" s="38">
        <f>('ANNEXURE B &amp; C'!BR$62)</f>
        <v>0</v>
      </c>
      <c r="G11486" s="9" t="str">
        <f t="shared" si="360"/>
        <v/>
      </c>
      <c r="H11486" s="52" t="str">
        <f t="shared" si="361"/>
        <v/>
      </c>
    </row>
    <row r="11487" spans="1:8">
      <c r="A11487" s="48" t="str">
        <f>('ANNEXURE B &amp; C'!BR$3)</f>
        <v>450402</v>
      </c>
      <c r="B11487" s="2">
        <v>1060401</v>
      </c>
      <c r="C11487" s="2" t="s">
        <v>51</v>
      </c>
      <c r="D11487" s="20">
        <v>0</v>
      </c>
      <c r="E11487" s="20">
        <v>0</v>
      </c>
      <c r="F11487" s="38">
        <f>('ANNEXURE B &amp; C'!BR$63)</f>
        <v>0</v>
      </c>
      <c r="G11487" s="9" t="str">
        <f t="shared" si="360"/>
        <v/>
      </c>
      <c r="H11487" s="52" t="str">
        <f t="shared" si="361"/>
        <v/>
      </c>
    </row>
    <row r="11488" spans="1:8">
      <c r="A11488" s="48" t="str">
        <f>('ANNEXURE B &amp; C'!BR$3)</f>
        <v>450402</v>
      </c>
      <c r="B11488" s="2">
        <v>1060402</v>
      </c>
      <c r="C11488" s="2" t="s">
        <v>52</v>
      </c>
      <c r="D11488" s="20">
        <v>9720</v>
      </c>
      <c r="E11488" s="20">
        <v>2122</v>
      </c>
      <c r="F11488" s="38">
        <f>('ANNEXURE B &amp; C'!BR$64)</f>
        <v>5122</v>
      </c>
      <c r="G11488" s="9" t="s">
        <v>361</v>
      </c>
      <c r="H11488" s="52">
        <f t="shared" si="361"/>
        <v>-0.47304526748971193</v>
      </c>
    </row>
    <row r="11489" spans="1:8">
      <c r="A11489" s="48" t="str">
        <f>('ANNEXURE B &amp; C'!BR$3)</f>
        <v>450402</v>
      </c>
      <c r="B11489" s="2">
        <v>1060403</v>
      </c>
      <c r="C11489" s="2" t="s">
        <v>53</v>
      </c>
      <c r="D11489" s="20">
        <v>0</v>
      </c>
      <c r="E11489" s="20">
        <v>0</v>
      </c>
      <c r="F11489" s="38">
        <f>('ANNEXURE B &amp; C'!BR$65)</f>
        <v>0</v>
      </c>
      <c r="G11489" s="9" t="str">
        <f t="shared" si="360"/>
        <v/>
      </c>
      <c r="H11489" s="52" t="str">
        <f t="shared" si="361"/>
        <v/>
      </c>
    </row>
    <row r="11490" spans="1:8">
      <c r="A11490" s="48" t="str">
        <f>('ANNEXURE B &amp; C'!BR$3)</f>
        <v>450402</v>
      </c>
      <c r="B11490" s="2">
        <v>1060404</v>
      </c>
      <c r="C11490" s="2" t="s">
        <v>54</v>
      </c>
      <c r="D11490" s="20">
        <v>0</v>
      </c>
      <c r="E11490" s="20">
        <v>0</v>
      </c>
      <c r="F11490" s="38">
        <f>('ANNEXURE B &amp; C'!BR$66)</f>
        <v>0</v>
      </c>
      <c r="G11490" s="9" t="str">
        <f t="shared" si="360"/>
        <v/>
      </c>
      <c r="H11490" s="52" t="str">
        <f t="shared" si="361"/>
        <v/>
      </c>
    </row>
    <row r="11491" spans="1:8">
      <c r="A11491" s="48" t="str">
        <f>('ANNEXURE B &amp; C'!BR$3)</f>
        <v>450402</v>
      </c>
      <c r="B11491" s="2">
        <v>1060405</v>
      </c>
      <c r="C11491" s="2" t="s">
        <v>55</v>
      </c>
      <c r="D11491" s="20">
        <v>0</v>
      </c>
      <c r="E11491" s="20">
        <v>0</v>
      </c>
      <c r="F11491" s="38">
        <f>('ANNEXURE B &amp; C'!BR$67)</f>
        <v>0</v>
      </c>
      <c r="G11491" s="9" t="str">
        <f t="shared" si="360"/>
        <v/>
      </c>
      <c r="H11491" s="52" t="str">
        <f t="shared" si="361"/>
        <v/>
      </c>
    </row>
    <row r="11492" spans="1:8">
      <c r="A11492" s="48" t="str">
        <f>('ANNEXURE B &amp; C'!BR$3)</f>
        <v>450402</v>
      </c>
      <c r="B11492" s="2">
        <v>1060601</v>
      </c>
      <c r="C11492" s="2" t="s">
        <v>56</v>
      </c>
      <c r="D11492" s="20">
        <v>0</v>
      </c>
      <c r="E11492" s="20">
        <v>0</v>
      </c>
      <c r="F11492" s="38">
        <f>('ANNEXURE B &amp; C'!BR$68)</f>
        <v>0</v>
      </c>
      <c r="G11492" s="9" t="str">
        <f t="shared" si="360"/>
        <v/>
      </c>
      <c r="H11492" s="52" t="str">
        <f t="shared" si="361"/>
        <v/>
      </c>
    </row>
    <row r="11493" spans="1:8">
      <c r="A11493" s="48" t="str">
        <f>('ANNEXURE B &amp; C'!BR$3)</f>
        <v>450402</v>
      </c>
      <c r="B11493" s="2">
        <v>1060701</v>
      </c>
      <c r="C11493" s="2" t="s">
        <v>57</v>
      </c>
      <c r="D11493" s="20">
        <v>0</v>
      </c>
      <c r="E11493" s="20">
        <v>0</v>
      </c>
      <c r="F11493" s="38">
        <f>('ANNEXURE B &amp; C'!BR$69)</f>
        <v>0</v>
      </c>
      <c r="G11493" s="9" t="str">
        <f t="shared" si="360"/>
        <v/>
      </c>
      <c r="H11493" s="52" t="str">
        <f t="shared" si="361"/>
        <v/>
      </c>
    </row>
    <row r="11494" spans="1:8">
      <c r="A11494" s="48" t="str">
        <f>('ANNEXURE B &amp; C'!BR$3)</f>
        <v>450402</v>
      </c>
      <c r="B11494" s="2">
        <v>1060702</v>
      </c>
      <c r="C11494" s="2" t="s">
        <v>58</v>
      </c>
      <c r="D11494" s="20">
        <v>0</v>
      </c>
      <c r="E11494" s="20">
        <v>0</v>
      </c>
      <c r="F11494" s="38">
        <f>('ANNEXURE B &amp; C'!BR$70)</f>
        <v>0</v>
      </c>
      <c r="G11494" s="9" t="str">
        <f t="shared" si="360"/>
        <v/>
      </c>
      <c r="H11494" s="52" t="str">
        <f t="shared" si="361"/>
        <v/>
      </c>
    </row>
    <row r="11495" spans="1:8">
      <c r="A11495" s="48" t="str">
        <f>('ANNEXURE B &amp; C'!BR$3)</f>
        <v>450402</v>
      </c>
      <c r="B11495" s="2">
        <v>1061101</v>
      </c>
      <c r="C11495" s="2" t="s">
        <v>59</v>
      </c>
      <c r="D11495" s="20">
        <v>0</v>
      </c>
      <c r="E11495" s="20">
        <v>0</v>
      </c>
      <c r="F11495" s="38">
        <f>('ANNEXURE B &amp; C'!BR$71)</f>
        <v>0</v>
      </c>
      <c r="G11495" s="9" t="str">
        <f t="shared" si="360"/>
        <v/>
      </c>
      <c r="H11495" s="52" t="str">
        <f t="shared" si="361"/>
        <v/>
      </c>
    </row>
    <row r="11496" spans="1:8">
      <c r="A11496" s="48" t="str">
        <f>('ANNEXURE B &amp; C'!BR$3)</f>
        <v>450402</v>
      </c>
      <c r="B11496" s="2">
        <v>1061102</v>
      </c>
      <c r="C11496" s="2" t="s">
        <v>60</v>
      </c>
      <c r="D11496" s="20">
        <v>0</v>
      </c>
      <c r="E11496" s="20">
        <v>0</v>
      </c>
      <c r="F11496" s="38">
        <f>('ANNEXURE B &amp; C'!BR$72)</f>
        <v>0</v>
      </c>
      <c r="G11496" s="9" t="str">
        <f t="shared" si="360"/>
        <v/>
      </c>
      <c r="H11496" s="52" t="str">
        <f t="shared" si="361"/>
        <v/>
      </c>
    </row>
    <row r="11497" spans="1:8">
      <c r="A11497" s="48" t="str">
        <f>('ANNEXURE B &amp; C'!BR$3)</f>
        <v>450402</v>
      </c>
      <c r="B11497" s="2">
        <v>1061104</v>
      </c>
      <c r="C11497" s="2" t="s">
        <v>61</v>
      </c>
      <c r="D11497" s="20">
        <v>0</v>
      </c>
      <c r="E11497" s="20">
        <v>0</v>
      </c>
      <c r="F11497" s="38">
        <f>('ANNEXURE B &amp; C'!BR$73)</f>
        <v>0</v>
      </c>
      <c r="G11497" s="9" t="str">
        <f t="shared" si="360"/>
        <v/>
      </c>
      <c r="H11497" s="52" t="str">
        <f t="shared" si="361"/>
        <v/>
      </c>
    </row>
    <row r="11498" spans="1:8">
      <c r="A11498" s="48" t="str">
        <f>('ANNEXURE B &amp; C'!BR$3)</f>
        <v>450402</v>
      </c>
      <c r="B11498" s="2">
        <v>1061106</v>
      </c>
      <c r="C11498" s="2" t="s">
        <v>62</v>
      </c>
      <c r="D11498" s="20">
        <v>0</v>
      </c>
      <c r="E11498" s="20">
        <v>0</v>
      </c>
      <c r="F11498" s="38">
        <f>('ANNEXURE B &amp; C'!BR$74)</f>
        <v>0</v>
      </c>
      <c r="G11498" s="9" t="str">
        <f t="shared" si="360"/>
        <v/>
      </c>
      <c r="H11498" s="52" t="str">
        <f t="shared" si="361"/>
        <v/>
      </c>
    </row>
    <row r="11499" spans="1:8">
      <c r="A11499" s="48" t="str">
        <f>('ANNEXURE B &amp; C'!BR$3)</f>
        <v>450402</v>
      </c>
      <c r="B11499" s="2">
        <v>1061201</v>
      </c>
      <c r="C11499" s="2" t="s">
        <v>63</v>
      </c>
      <c r="D11499" s="20">
        <v>0</v>
      </c>
      <c r="E11499" s="20">
        <v>0</v>
      </c>
      <c r="F11499" s="38">
        <f>('ANNEXURE B &amp; C'!BR$75)</f>
        <v>0</v>
      </c>
      <c r="G11499" s="9" t="str">
        <f t="shared" si="360"/>
        <v/>
      </c>
      <c r="H11499" s="52" t="str">
        <f t="shared" si="361"/>
        <v/>
      </c>
    </row>
    <row r="11500" spans="1:8">
      <c r="A11500" s="48" t="str">
        <f>('ANNEXURE B &amp; C'!BR$3)</f>
        <v>450402</v>
      </c>
      <c r="B11500" s="2">
        <v>1061203</v>
      </c>
      <c r="C11500" s="2" t="s">
        <v>64</v>
      </c>
      <c r="D11500" s="20">
        <v>0</v>
      </c>
      <c r="E11500" s="20">
        <v>0</v>
      </c>
      <c r="F11500" s="38">
        <f>('ANNEXURE B &amp; C'!BR$76)</f>
        <v>0</v>
      </c>
      <c r="G11500" s="9" t="str">
        <f t="shared" si="360"/>
        <v/>
      </c>
      <c r="H11500" s="52" t="str">
        <f t="shared" si="361"/>
        <v/>
      </c>
    </row>
    <row r="11501" spans="1:8">
      <c r="A11501" s="48" t="str">
        <f>('ANNEXURE B &amp; C'!BR$3)</f>
        <v>450402</v>
      </c>
      <c r="B11501" s="2">
        <v>1061204</v>
      </c>
      <c r="C11501" s="2" t="s">
        <v>65</v>
      </c>
      <c r="D11501" s="20">
        <v>0</v>
      </c>
      <c r="E11501" s="20">
        <v>0</v>
      </c>
      <c r="F11501" s="38">
        <f>('ANNEXURE B &amp; C'!BR$77)</f>
        <v>0</v>
      </c>
      <c r="G11501" s="9" t="str">
        <f t="shared" si="360"/>
        <v/>
      </c>
      <c r="H11501" s="52" t="str">
        <f t="shared" si="361"/>
        <v/>
      </c>
    </row>
    <row r="11502" spans="1:8">
      <c r="A11502" s="48" t="str">
        <f>('ANNEXURE B &amp; C'!BR$3)</f>
        <v>450402</v>
      </c>
      <c r="B11502" s="2">
        <v>1061501</v>
      </c>
      <c r="C11502" s="2" t="s">
        <v>66</v>
      </c>
      <c r="D11502" s="20">
        <v>0</v>
      </c>
      <c r="E11502" s="20">
        <v>0</v>
      </c>
      <c r="F11502" s="38">
        <f>('ANNEXURE B &amp; C'!BR$78)</f>
        <v>0</v>
      </c>
      <c r="G11502" s="9" t="str">
        <f t="shared" si="360"/>
        <v/>
      </c>
      <c r="H11502" s="52" t="str">
        <f t="shared" si="361"/>
        <v/>
      </c>
    </row>
    <row r="11503" spans="1:8">
      <c r="A11503" s="48" t="str">
        <f>('ANNEXURE B &amp; C'!BR$3)</f>
        <v>450402</v>
      </c>
      <c r="B11503" s="2">
        <v>1061502</v>
      </c>
      <c r="C11503" s="2" t="s">
        <v>67</v>
      </c>
      <c r="D11503" s="20">
        <v>0</v>
      </c>
      <c r="E11503" s="20">
        <v>0</v>
      </c>
      <c r="F11503" s="38">
        <f>('ANNEXURE B &amp; C'!BR$79)</f>
        <v>0</v>
      </c>
      <c r="G11503" s="9" t="str">
        <f t="shared" si="360"/>
        <v/>
      </c>
      <c r="H11503" s="52" t="str">
        <f t="shared" si="361"/>
        <v/>
      </c>
    </row>
    <row r="11504" spans="1:8">
      <c r="A11504" s="48" t="str">
        <f>('ANNEXURE B &amp; C'!BR$3)</f>
        <v>450402</v>
      </c>
      <c r="B11504" s="2">
        <v>1061507</v>
      </c>
      <c r="C11504" s="2" t="s">
        <v>68</v>
      </c>
      <c r="D11504" s="20">
        <v>0</v>
      </c>
      <c r="E11504" s="20">
        <v>0</v>
      </c>
      <c r="F11504" s="38">
        <f>('ANNEXURE B &amp; C'!BR$80)</f>
        <v>0</v>
      </c>
      <c r="G11504" s="9" t="str">
        <f t="shared" si="360"/>
        <v/>
      </c>
      <c r="H11504" s="52" t="str">
        <f t="shared" si="361"/>
        <v/>
      </c>
    </row>
    <row r="11505" spans="1:8">
      <c r="A11505" s="48" t="str">
        <f>('ANNEXURE B &amp; C'!BR$3)</f>
        <v>450402</v>
      </c>
      <c r="B11505" s="2">
        <v>1061508</v>
      </c>
      <c r="C11505" s="2" t="s">
        <v>69</v>
      </c>
      <c r="D11505" s="20">
        <v>0</v>
      </c>
      <c r="E11505" s="20">
        <v>0</v>
      </c>
      <c r="F11505" s="38">
        <f>('ANNEXURE B &amp; C'!BR$81)</f>
        <v>0</v>
      </c>
      <c r="G11505" s="9" t="str">
        <f t="shared" si="360"/>
        <v/>
      </c>
      <c r="H11505" s="52" t="str">
        <f t="shared" si="361"/>
        <v/>
      </c>
    </row>
    <row r="11506" spans="1:8">
      <c r="A11506" s="48" t="str">
        <f>('ANNEXURE B &amp; C'!BR$3)</f>
        <v>450402</v>
      </c>
      <c r="B11506" s="2">
        <v>1061701</v>
      </c>
      <c r="C11506" s="2" t="s">
        <v>70</v>
      </c>
      <c r="D11506" s="20">
        <v>183940</v>
      </c>
      <c r="E11506" s="20">
        <v>0</v>
      </c>
      <c r="F11506" s="38">
        <f>('ANNEXURE B &amp; C'!BR$82)</f>
        <v>0</v>
      </c>
      <c r="G11506" s="9" t="str">
        <f t="shared" si="360"/>
        <v/>
      </c>
      <c r="H11506" s="52" t="str">
        <f t="shared" si="361"/>
        <v/>
      </c>
    </row>
    <row r="11507" spans="1:8">
      <c r="A11507" s="48" t="str">
        <f>('ANNEXURE B &amp; C'!BR$3)</f>
        <v>450402</v>
      </c>
      <c r="B11507" s="2">
        <v>1061705</v>
      </c>
      <c r="C11507" s="2" t="s">
        <v>71</v>
      </c>
      <c r="D11507" s="20">
        <v>0</v>
      </c>
      <c r="E11507" s="20">
        <v>0</v>
      </c>
      <c r="F11507" s="38">
        <f>('ANNEXURE B &amp; C'!BR$83)</f>
        <v>0</v>
      </c>
      <c r="G11507" s="9" t="str">
        <f t="shared" si="360"/>
        <v/>
      </c>
      <c r="H11507" s="52" t="str">
        <f t="shared" si="361"/>
        <v/>
      </c>
    </row>
    <row r="11508" spans="1:8">
      <c r="A11508" s="48" t="str">
        <f>('ANNEXURE B &amp; C'!BR$3)</f>
        <v>450402</v>
      </c>
      <c r="B11508" s="2">
        <v>1061799</v>
      </c>
      <c r="C11508" s="2" t="s">
        <v>72</v>
      </c>
      <c r="D11508" s="20">
        <v>198533</v>
      </c>
      <c r="E11508" s="20">
        <v>205225.15</v>
      </c>
      <c r="F11508" s="38">
        <f>('ANNEXURE B &amp; C'!BR$84)</f>
        <v>410450</v>
      </c>
      <c r="G11508" s="9" t="str">
        <f t="shared" si="360"/>
        <v/>
      </c>
      <c r="H11508" s="52">
        <f t="shared" si="361"/>
        <v>1.0674144852493037</v>
      </c>
    </row>
    <row r="11509" spans="1:8">
      <c r="A11509" s="48" t="str">
        <f>('ANNEXURE B &amp; C'!BR$3)</f>
        <v>450402</v>
      </c>
      <c r="B11509" s="2">
        <v>1061800</v>
      </c>
      <c r="C11509" s="2" t="s">
        <v>73</v>
      </c>
      <c r="D11509" s="20">
        <v>177614</v>
      </c>
      <c r="E11509" s="20">
        <v>155000.99</v>
      </c>
      <c r="F11509" s="38">
        <f>('ANNEXURE B &amp; C'!BR$85)</f>
        <v>310000</v>
      </c>
      <c r="G11509" s="9" t="str">
        <f t="shared" si="360"/>
        <v/>
      </c>
      <c r="H11509" s="52">
        <f t="shared" si="361"/>
        <v>0.7453579109754862</v>
      </c>
    </row>
    <row r="11510" spans="1:8">
      <c r="A11510" s="48" t="str">
        <f>('ANNEXURE B &amp; C'!BR$3)</f>
        <v>450402</v>
      </c>
      <c r="B11510" s="2">
        <v>1061801</v>
      </c>
      <c r="C11510" s="2" t="s">
        <v>74</v>
      </c>
      <c r="D11510" s="20">
        <v>11510</v>
      </c>
      <c r="E11510" s="20">
        <v>3237.3</v>
      </c>
      <c r="F11510" s="38">
        <f>('ANNEXURE B &amp; C'!BR$86)</f>
        <v>6476</v>
      </c>
      <c r="G11510" s="9" t="str">
        <f t="shared" si="360"/>
        <v/>
      </c>
      <c r="H11510" s="52">
        <f t="shared" si="361"/>
        <v>-0.43735881841876628</v>
      </c>
    </row>
    <row r="11511" spans="1:8">
      <c r="A11511" s="48" t="str">
        <f>('ANNEXURE B &amp; C'!BR$3)</f>
        <v>450402</v>
      </c>
      <c r="B11511" s="2">
        <v>1061802</v>
      </c>
      <c r="C11511" s="2" t="s">
        <v>75</v>
      </c>
      <c r="D11511" s="20">
        <v>0</v>
      </c>
      <c r="E11511" s="20">
        <v>0</v>
      </c>
      <c r="F11511" s="38">
        <f>('ANNEXURE B &amp; C'!BR$87)</f>
        <v>0</v>
      </c>
      <c r="G11511" s="9" t="str">
        <f t="shared" si="360"/>
        <v/>
      </c>
      <c r="H11511" s="52" t="str">
        <f t="shared" si="361"/>
        <v/>
      </c>
    </row>
    <row r="11512" spans="1:8">
      <c r="A11512" s="48" t="str">
        <f>('ANNEXURE B &amp; C'!BR$3)</f>
        <v>450402</v>
      </c>
      <c r="B11512" s="2">
        <v>1061805</v>
      </c>
      <c r="C11512" s="2" t="s">
        <v>76</v>
      </c>
      <c r="D11512" s="20">
        <v>0</v>
      </c>
      <c r="E11512" s="20">
        <v>0</v>
      </c>
      <c r="F11512" s="38">
        <f>('ANNEXURE B &amp; C'!BR$88)</f>
        <v>0</v>
      </c>
      <c r="G11512" s="9" t="str">
        <f t="shared" si="360"/>
        <v/>
      </c>
      <c r="H11512" s="52" t="str">
        <f t="shared" si="361"/>
        <v/>
      </c>
    </row>
    <row r="11513" spans="1:8">
      <c r="A11513" s="48" t="str">
        <f>('ANNEXURE B &amp; C'!BR$3)</f>
        <v>450402</v>
      </c>
      <c r="B11513" s="2">
        <v>1061806</v>
      </c>
      <c r="C11513" s="2" t="s">
        <v>77</v>
      </c>
      <c r="D11513" s="20">
        <v>34535</v>
      </c>
      <c r="E11513" s="20">
        <v>44988.53</v>
      </c>
      <c r="F11513" s="38">
        <f>('ANNEXURE B &amp; C'!BR$89)</f>
        <v>89976</v>
      </c>
      <c r="G11513" s="9" t="str">
        <f t="shared" si="360"/>
        <v/>
      </c>
      <c r="H11513" s="52">
        <f t="shared" si="361"/>
        <v>1.6053568843202548</v>
      </c>
    </row>
    <row r="11514" spans="1:8">
      <c r="A11514" s="48" t="str">
        <f>('ANNEXURE B &amp; C'!BR$3)</f>
        <v>450402</v>
      </c>
      <c r="B11514" s="2">
        <v>1061899</v>
      </c>
      <c r="C11514" s="2" t="s">
        <v>78</v>
      </c>
      <c r="D11514" s="20">
        <v>0</v>
      </c>
      <c r="E11514" s="20">
        <v>0</v>
      </c>
      <c r="F11514" s="38">
        <f>('ANNEXURE B &amp; C'!BR$90)</f>
        <v>0</v>
      </c>
      <c r="G11514" s="9" t="str">
        <f t="shared" si="360"/>
        <v/>
      </c>
      <c r="H11514" s="52" t="str">
        <f t="shared" si="361"/>
        <v/>
      </c>
    </row>
    <row r="11515" spans="1:8">
      <c r="A11515" s="48" t="str">
        <f>('ANNEXURE B &amp; C'!BR$3)</f>
        <v>450402</v>
      </c>
      <c r="B11515" s="2">
        <v>1061900</v>
      </c>
      <c r="C11515" s="2" t="s">
        <v>79</v>
      </c>
      <c r="D11515" s="20">
        <v>9072</v>
      </c>
      <c r="E11515" s="20">
        <v>5000.08</v>
      </c>
      <c r="F11515" s="38">
        <f>('ANNEXURE B &amp; C'!BR$91)</f>
        <v>10001</v>
      </c>
      <c r="G11515" s="9" t="str">
        <f t="shared" si="360"/>
        <v/>
      </c>
      <c r="H11515" s="52">
        <f t="shared" si="361"/>
        <v>0.10240299823633157</v>
      </c>
    </row>
    <row r="11516" spans="1:8">
      <c r="A11516" s="48" t="str">
        <f>('ANNEXURE B &amp; C'!BR$3)</f>
        <v>450402</v>
      </c>
      <c r="B11516" s="2">
        <v>1061902</v>
      </c>
      <c r="C11516" s="2" t="s">
        <v>80</v>
      </c>
      <c r="D11516" s="20">
        <v>31730</v>
      </c>
      <c r="E11516" s="20">
        <v>0</v>
      </c>
      <c r="F11516" s="38">
        <f>('ANNEXURE B &amp; C'!BR$92)</f>
        <v>31730</v>
      </c>
      <c r="G11516" s="9" t="str">
        <f t="shared" si="360"/>
        <v/>
      </c>
      <c r="H11516" s="52">
        <f t="shared" si="361"/>
        <v>0</v>
      </c>
    </row>
    <row r="11517" spans="1:8">
      <c r="A11517" s="48" t="str">
        <f>('ANNEXURE B &amp; C'!BR$3)</f>
        <v>450402</v>
      </c>
      <c r="B11517" s="2">
        <v>1061903</v>
      </c>
      <c r="C11517" s="2" t="s">
        <v>81</v>
      </c>
      <c r="D11517" s="20">
        <v>0</v>
      </c>
      <c r="E11517" s="20">
        <v>0</v>
      </c>
      <c r="F11517" s="38">
        <f>('ANNEXURE B &amp; C'!BR$93)</f>
        <v>0</v>
      </c>
      <c r="G11517" s="9" t="str">
        <f t="shared" si="360"/>
        <v/>
      </c>
      <c r="H11517" s="52" t="str">
        <f t="shared" si="361"/>
        <v/>
      </c>
    </row>
    <row r="11518" spans="1:8">
      <c r="A11518" s="48" t="str">
        <f>('ANNEXURE B &amp; C'!BR$3)</f>
        <v>450402</v>
      </c>
      <c r="B11518" s="2">
        <v>1061904</v>
      </c>
      <c r="C11518" s="2" t="s">
        <v>82</v>
      </c>
      <c r="D11518" s="20">
        <v>0</v>
      </c>
      <c r="E11518" s="20">
        <v>0</v>
      </c>
      <c r="F11518" s="38">
        <f>('ANNEXURE B &amp; C'!BR$94)</f>
        <v>0</v>
      </c>
      <c r="G11518" s="9" t="str">
        <f t="shared" si="360"/>
        <v/>
      </c>
      <c r="H11518" s="52" t="str">
        <f t="shared" si="361"/>
        <v/>
      </c>
    </row>
    <row r="11519" spans="1:8">
      <c r="A11519" s="48" t="str">
        <f>('ANNEXURE B &amp; C'!BR$3)</f>
        <v>450402</v>
      </c>
      <c r="B11519" s="2">
        <v>1062001</v>
      </c>
      <c r="C11519" s="2" t="s">
        <v>83</v>
      </c>
      <c r="D11519" s="20">
        <v>3255</v>
      </c>
      <c r="E11519" s="20">
        <v>0</v>
      </c>
      <c r="F11519" s="38">
        <f>('ANNEXURE B &amp; C'!BR$95)</f>
        <v>0</v>
      </c>
      <c r="G11519" s="9" t="str">
        <f t="shared" ref="G11519:G11582" si="362">IF(E11519&lt;0.01,"",IF(E11519&gt;F11519,"BUDGET ERROR - INSUFICIENT",""))</f>
        <v/>
      </c>
      <c r="H11519" s="52" t="str">
        <f t="shared" ref="H11519:H11582" si="363">IF(F11519&lt;0.1,"",IF(D11519=0,"NO ORIGINAL BUDGET",(F11519-D11519)/D11519))</f>
        <v/>
      </c>
    </row>
    <row r="11520" spans="1:8">
      <c r="A11520" s="48" t="str">
        <f>('ANNEXURE B &amp; C'!BR$3)</f>
        <v>450402</v>
      </c>
      <c r="B11520" s="2">
        <v>1062003</v>
      </c>
      <c r="C11520" s="2" t="s">
        <v>84</v>
      </c>
      <c r="D11520" s="20">
        <v>0</v>
      </c>
      <c r="E11520" s="20">
        <v>0</v>
      </c>
      <c r="F11520" s="38">
        <f>('ANNEXURE B &amp; C'!BR$96)</f>
        <v>0</v>
      </c>
      <c r="G11520" s="9" t="str">
        <f t="shared" si="362"/>
        <v/>
      </c>
      <c r="H11520" s="52" t="str">
        <f t="shared" si="363"/>
        <v/>
      </c>
    </row>
    <row r="11521" spans="1:8">
      <c r="A11521" s="48" t="str">
        <f>('ANNEXURE B &amp; C'!BR$3)</f>
        <v>450402</v>
      </c>
      <c r="B11521" s="2">
        <v>1062009</v>
      </c>
      <c r="C11521" s="2" t="s">
        <v>85</v>
      </c>
      <c r="D11521" s="20">
        <v>0</v>
      </c>
      <c r="E11521" s="20">
        <v>0</v>
      </c>
      <c r="F11521" s="38">
        <f>('ANNEXURE B &amp; C'!BR$97)</f>
        <v>0</v>
      </c>
      <c r="G11521" s="9" t="str">
        <f t="shared" si="362"/>
        <v/>
      </c>
      <c r="H11521" s="52" t="str">
        <f t="shared" si="363"/>
        <v/>
      </c>
    </row>
    <row r="11522" spans="1:8">
      <c r="A11522" s="48" t="str">
        <f>('ANNEXURE B &amp; C'!BR$3)</f>
        <v>450402</v>
      </c>
      <c r="B11522" s="2">
        <v>1062010</v>
      </c>
      <c r="C11522" s="2" t="s">
        <v>86</v>
      </c>
      <c r="D11522" s="20">
        <v>0</v>
      </c>
      <c r="E11522" s="20">
        <v>0</v>
      </c>
      <c r="F11522" s="38">
        <f>('ANNEXURE B &amp; C'!BR$98)</f>
        <v>0</v>
      </c>
      <c r="G11522" s="9" t="str">
        <f t="shared" si="362"/>
        <v/>
      </c>
      <c r="H11522" s="52" t="str">
        <f t="shared" si="363"/>
        <v/>
      </c>
    </row>
    <row r="11523" spans="1:8">
      <c r="A11523" s="48" t="str">
        <f>('ANNEXURE B &amp; C'!BR$3)</f>
        <v>450402</v>
      </c>
      <c r="B11523" s="2">
        <v>1062201</v>
      </c>
      <c r="C11523" s="2" t="s">
        <v>87</v>
      </c>
      <c r="D11523" s="20">
        <v>0</v>
      </c>
      <c r="E11523" s="20">
        <v>0</v>
      </c>
      <c r="F11523" s="38">
        <f>('ANNEXURE B &amp; C'!BR$99)</f>
        <v>0</v>
      </c>
      <c r="G11523" s="9" t="str">
        <f t="shared" si="362"/>
        <v/>
      </c>
      <c r="H11523" s="52" t="str">
        <f t="shared" si="363"/>
        <v/>
      </c>
    </row>
    <row r="11524" spans="1:8">
      <c r="A11524" s="48" t="str">
        <f>('ANNEXURE B &amp; C'!BR$3)</f>
        <v>450402</v>
      </c>
      <c r="B11524" s="3">
        <v>1066990</v>
      </c>
      <c r="C11524" s="3" t="s">
        <v>88</v>
      </c>
      <c r="D11524" s="39">
        <v>659909</v>
      </c>
      <c r="E11524" s="39">
        <v>415574.05</v>
      </c>
      <c r="F11524" s="39">
        <f>SUM(F11471:F11523)</f>
        <v>863755</v>
      </c>
      <c r="G11524" s="9" t="str">
        <f t="shared" si="362"/>
        <v/>
      </c>
      <c r="H11524" s="52">
        <f t="shared" si="363"/>
        <v>0.30890016653811359</v>
      </c>
    </row>
    <row r="11525" spans="1:8">
      <c r="B11525" s="1"/>
      <c r="C11525" s="1"/>
      <c r="D11525" s="31"/>
      <c r="E11525" s="31"/>
      <c r="F11525" s="31"/>
      <c r="G11525" s="9" t="str">
        <f t="shared" si="362"/>
        <v/>
      </c>
      <c r="H11525" s="52" t="str">
        <f t="shared" si="363"/>
        <v/>
      </c>
    </row>
    <row r="11526" spans="1:8">
      <c r="A11526" s="48" t="str">
        <f>('ANNEXURE B &amp; C'!BR$3)</f>
        <v>450402</v>
      </c>
      <c r="B11526" s="1">
        <v>1080000</v>
      </c>
      <c r="C11526" s="1" t="s">
        <v>89</v>
      </c>
      <c r="D11526" s="31"/>
      <c r="E11526" s="31"/>
      <c r="F11526" s="31"/>
      <c r="G11526" s="9" t="str">
        <f t="shared" si="362"/>
        <v/>
      </c>
      <c r="H11526" s="52" t="str">
        <f t="shared" si="363"/>
        <v/>
      </c>
    </row>
    <row r="11527" spans="1:8">
      <c r="A11527" s="48" t="str">
        <f>('ANNEXURE B &amp; C'!BR$3)</f>
        <v>450402</v>
      </c>
      <c r="B11527" s="2">
        <v>1088020</v>
      </c>
      <c r="C11527" s="2" t="s">
        <v>90</v>
      </c>
      <c r="D11527" s="20">
        <v>0</v>
      </c>
      <c r="E11527" s="20">
        <v>0</v>
      </c>
      <c r="F11527" s="38">
        <f>('ANNEXURE B &amp; C'!BR$103)</f>
        <v>0</v>
      </c>
      <c r="G11527" s="9" t="str">
        <f t="shared" si="362"/>
        <v/>
      </c>
      <c r="H11527" s="52" t="str">
        <f t="shared" si="363"/>
        <v/>
      </c>
    </row>
    <row r="11528" spans="1:8">
      <c r="A11528" s="48" t="str">
        <f>('ANNEXURE B &amp; C'!BR$3)</f>
        <v>450402</v>
      </c>
      <c r="B11528" s="2">
        <v>1088080</v>
      </c>
      <c r="C11528" s="2" t="s">
        <v>91</v>
      </c>
      <c r="D11528" s="20">
        <v>0</v>
      </c>
      <c r="E11528" s="20">
        <v>0</v>
      </c>
      <c r="F11528" s="38">
        <f>('ANNEXURE B &amp; C'!BR$104)</f>
        <v>0</v>
      </c>
      <c r="G11528" s="9" t="str">
        <f t="shared" si="362"/>
        <v/>
      </c>
      <c r="H11528" s="52" t="str">
        <f t="shared" si="363"/>
        <v/>
      </c>
    </row>
    <row r="11529" spans="1:8">
      <c r="A11529" s="48" t="str">
        <f>('ANNEXURE B &amp; C'!BR$3)</f>
        <v>450402</v>
      </c>
      <c r="B11529" s="2">
        <v>1088081</v>
      </c>
      <c r="C11529" s="2" t="s">
        <v>92</v>
      </c>
      <c r="D11529" s="20">
        <v>0</v>
      </c>
      <c r="E11529" s="20">
        <v>0</v>
      </c>
      <c r="F11529" s="38">
        <f>('ANNEXURE B &amp; C'!BR$105)</f>
        <v>0</v>
      </c>
      <c r="G11529" s="9" t="str">
        <f t="shared" si="362"/>
        <v/>
      </c>
      <c r="H11529" s="52" t="str">
        <f t="shared" si="363"/>
        <v/>
      </c>
    </row>
    <row r="11530" spans="1:8">
      <c r="A11530" s="48" t="str">
        <f>('ANNEXURE B &amp; C'!BR$3)</f>
        <v>450402</v>
      </c>
      <c r="B11530" s="2">
        <v>1088082</v>
      </c>
      <c r="C11530" s="2" t="s">
        <v>93</v>
      </c>
      <c r="D11530" s="20">
        <v>0</v>
      </c>
      <c r="E11530" s="20">
        <v>0</v>
      </c>
      <c r="F11530" s="38">
        <f>('ANNEXURE B &amp; C'!BR$106)</f>
        <v>0</v>
      </c>
      <c r="G11530" s="9" t="str">
        <f t="shared" si="362"/>
        <v/>
      </c>
      <c r="H11530" s="52" t="str">
        <f t="shared" si="363"/>
        <v/>
      </c>
    </row>
    <row r="11531" spans="1:8">
      <c r="A11531" s="48" t="str">
        <f>('ANNEXURE B &amp; C'!BR$3)</f>
        <v>450402</v>
      </c>
      <c r="B11531" s="2">
        <v>1088083</v>
      </c>
      <c r="C11531" s="2" t="s">
        <v>94</v>
      </c>
      <c r="D11531" s="20">
        <v>0</v>
      </c>
      <c r="E11531" s="20">
        <v>0</v>
      </c>
      <c r="F11531" s="38">
        <f>('ANNEXURE B &amp; C'!BR$107)</f>
        <v>0</v>
      </c>
      <c r="G11531" s="9" t="str">
        <f t="shared" si="362"/>
        <v/>
      </c>
      <c r="H11531" s="52" t="str">
        <f t="shared" si="363"/>
        <v/>
      </c>
    </row>
    <row r="11532" spans="1:8">
      <c r="A11532" s="48" t="str">
        <f>('ANNEXURE B &amp; C'!BR$3)</f>
        <v>450402</v>
      </c>
      <c r="B11532" s="2">
        <v>1088084</v>
      </c>
      <c r="C11532" s="2" t="s">
        <v>95</v>
      </c>
      <c r="D11532" s="20">
        <v>0</v>
      </c>
      <c r="E11532" s="20">
        <v>0</v>
      </c>
      <c r="F11532" s="38">
        <f>('ANNEXURE B &amp; C'!BR$108)</f>
        <v>0</v>
      </c>
      <c r="G11532" s="9" t="str">
        <f t="shared" si="362"/>
        <v/>
      </c>
      <c r="H11532" s="52" t="str">
        <f t="shared" si="363"/>
        <v/>
      </c>
    </row>
    <row r="11533" spans="1:8">
      <c r="A11533" s="48" t="str">
        <f>('ANNEXURE B &amp; C'!BR$3)</f>
        <v>450402</v>
      </c>
      <c r="B11533" s="2">
        <v>1088085</v>
      </c>
      <c r="C11533" s="2" t="s">
        <v>96</v>
      </c>
      <c r="D11533" s="20">
        <v>0</v>
      </c>
      <c r="E11533" s="20">
        <v>0</v>
      </c>
      <c r="F11533" s="38">
        <f>('ANNEXURE B &amp; C'!BR$109)</f>
        <v>0</v>
      </c>
      <c r="G11533" s="9" t="str">
        <f t="shared" si="362"/>
        <v/>
      </c>
      <c r="H11533" s="52" t="str">
        <f t="shared" si="363"/>
        <v/>
      </c>
    </row>
    <row r="11534" spans="1:8">
      <c r="A11534" s="48" t="str">
        <f>('ANNEXURE B &amp; C'!BR$3)</f>
        <v>450402</v>
      </c>
      <c r="B11534" s="2">
        <v>1088110</v>
      </c>
      <c r="C11534" s="2" t="s">
        <v>61</v>
      </c>
      <c r="D11534" s="20">
        <v>0</v>
      </c>
      <c r="E11534" s="20">
        <v>0</v>
      </c>
      <c r="F11534" s="38">
        <f>('ANNEXURE B &amp; C'!BR$110)</f>
        <v>0</v>
      </c>
      <c r="G11534" s="9" t="str">
        <f t="shared" si="362"/>
        <v/>
      </c>
      <c r="H11534" s="52" t="str">
        <f t="shared" si="363"/>
        <v/>
      </c>
    </row>
    <row r="11535" spans="1:8">
      <c r="A11535" s="48" t="str">
        <f>('ANNEXURE B &amp; C'!BR$3)</f>
        <v>450402</v>
      </c>
      <c r="B11535" s="2">
        <v>1088180</v>
      </c>
      <c r="C11535" s="2" t="s">
        <v>97</v>
      </c>
      <c r="D11535" s="20">
        <v>0</v>
      </c>
      <c r="E11535" s="20">
        <v>0</v>
      </c>
      <c r="F11535" s="38">
        <f>('ANNEXURE B &amp; C'!BR$111)</f>
        <v>0</v>
      </c>
      <c r="G11535" s="9" t="str">
        <f t="shared" si="362"/>
        <v/>
      </c>
      <c r="H11535" s="52" t="str">
        <f t="shared" si="363"/>
        <v/>
      </c>
    </row>
    <row r="11536" spans="1:8">
      <c r="A11536" s="48" t="str">
        <f>('ANNEXURE B &amp; C'!BR$3)</f>
        <v>450402</v>
      </c>
      <c r="B11536" s="3">
        <v>1088990</v>
      </c>
      <c r="C11536" s="3" t="s">
        <v>98</v>
      </c>
      <c r="D11536" s="39">
        <v>0</v>
      </c>
      <c r="E11536" s="39">
        <v>0</v>
      </c>
      <c r="F11536" s="39">
        <f>SUM(F11526:F11535)</f>
        <v>0</v>
      </c>
      <c r="G11536" s="9" t="str">
        <f t="shared" si="362"/>
        <v/>
      </c>
      <c r="H11536" s="52" t="str">
        <f t="shared" si="363"/>
        <v/>
      </c>
    </row>
    <row r="11537" spans="1:8">
      <c r="B11537" s="1"/>
      <c r="C11537" s="1"/>
      <c r="D11537" s="31"/>
      <c r="E11537" s="31"/>
      <c r="F11537" s="31"/>
      <c r="G11537" s="9" t="str">
        <f t="shared" si="362"/>
        <v/>
      </c>
      <c r="H11537" s="52" t="str">
        <f t="shared" si="363"/>
        <v/>
      </c>
    </row>
    <row r="11538" spans="1:8" ht="15.75" thickBot="1">
      <c r="A11538" s="48" t="str">
        <f>('ANNEXURE B &amp; C'!BR$3)</f>
        <v>450402</v>
      </c>
      <c r="B11538" s="4">
        <v>1089995</v>
      </c>
      <c r="C11538" s="4" t="s">
        <v>99</v>
      </c>
      <c r="D11538" s="40">
        <v>659909</v>
      </c>
      <c r="E11538" s="40">
        <v>415574.05</v>
      </c>
      <c r="F11538" s="40">
        <f>SUM(F11536+F11524)</f>
        <v>863755</v>
      </c>
      <c r="G11538" s="9" t="str">
        <f t="shared" si="362"/>
        <v/>
      </c>
      <c r="H11538" s="52">
        <f t="shared" si="363"/>
        <v>0.30890016653811359</v>
      </c>
    </row>
    <row r="11539" spans="1:8" ht="15.75" thickTop="1">
      <c r="B11539" s="1"/>
      <c r="C11539" s="1"/>
      <c r="D11539" s="31"/>
      <c r="E11539" s="31"/>
      <c r="F11539" s="31"/>
      <c r="G11539" s="9" t="str">
        <f t="shared" si="362"/>
        <v/>
      </c>
      <c r="H11539" s="52" t="str">
        <f t="shared" si="363"/>
        <v/>
      </c>
    </row>
    <row r="11540" spans="1:8">
      <c r="A11540" s="48" t="str">
        <f>('ANNEXURE B &amp; C'!BR$3)</f>
        <v>450402</v>
      </c>
      <c r="B11540" s="1">
        <v>1100000</v>
      </c>
      <c r="C11540" s="1" t="s">
        <v>100</v>
      </c>
      <c r="D11540" s="31"/>
      <c r="E11540" s="31"/>
      <c r="F11540" s="31"/>
      <c r="G11540" s="9" t="str">
        <f t="shared" si="362"/>
        <v/>
      </c>
      <c r="H11540" s="52" t="str">
        <f t="shared" si="363"/>
        <v/>
      </c>
    </row>
    <row r="11541" spans="1:8">
      <c r="A11541" s="48" t="str">
        <f>('ANNEXURE B &amp; C'!BR$3)</f>
        <v>450402</v>
      </c>
      <c r="B11541" s="2">
        <v>1101200</v>
      </c>
      <c r="C11541" s="2" t="s">
        <v>101</v>
      </c>
      <c r="D11541" s="20">
        <v>0</v>
      </c>
      <c r="E11541" s="20">
        <v>0</v>
      </c>
      <c r="F11541" s="38">
        <f>('ANNEXURE B &amp; C'!BR$117)</f>
        <v>0</v>
      </c>
      <c r="G11541" s="9" t="str">
        <f t="shared" si="362"/>
        <v/>
      </c>
      <c r="H11541" s="52" t="str">
        <f t="shared" si="363"/>
        <v/>
      </c>
    </row>
    <row r="11542" spans="1:8">
      <c r="A11542" s="48" t="str">
        <f>('ANNEXURE B &amp; C'!BR$3)</f>
        <v>450402</v>
      </c>
      <c r="B11542" s="2">
        <v>1101201</v>
      </c>
      <c r="C11542" s="2" t="s">
        <v>102</v>
      </c>
      <c r="D11542" s="20">
        <v>0</v>
      </c>
      <c r="E11542" s="20">
        <v>0</v>
      </c>
      <c r="F11542" s="38">
        <f>('ANNEXURE B &amp; C'!BR$118)</f>
        <v>0</v>
      </c>
      <c r="G11542" s="9" t="str">
        <f t="shared" si="362"/>
        <v/>
      </c>
      <c r="H11542" s="52" t="str">
        <f t="shared" si="363"/>
        <v/>
      </c>
    </row>
    <row r="11543" spans="1:8">
      <c r="A11543" s="48" t="str">
        <f>('ANNEXURE B &amp; C'!BR$3)</f>
        <v>450402</v>
      </c>
      <c r="B11543" s="2">
        <v>1101203</v>
      </c>
      <c r="C11543" s="2" t="s">
        <v>103</v>
      </c>
      <c r="D11543" s="20">
        <v>3875</v>
      </c>
      <c r="E11543" s="20">
        <v>0</v>
      </c>
      <c r="F11543" s="38">
        <f>('ANNEXURE B &amp; C'!BR$119)</f>
        <v>0</v>
      </c>
      <c r="G11543" s="9" t="str">
        <f t="shared" si="362"/>
        <v/>
      </c>
      <c r="H11543" s="52" t="str">
        <f t="shared" si="363"/>
        <v/>
      </c>
    </row>
    <row r="11544" spans="1:8">
      <c r="A11544" s="48" t="str">
        <f>('ANNEXURE B &amp; C'!BR$3)</f>
        <v>450402</v>
      </c>
      <c r="B11544" s="2">
        <v>1101204</v>
      </c>
      <c r="C11544" s="2" t="s">
        <v>104</v>
      </c>
      <c r="D11544" s="20">
        <v>0</v>
      </c>
      <c r="E11544" s="20">
        <v>0</v>
      </c>
      <c r="F11544" s="38">
        <f>('ANNEXURE B &amp; C'!BR$120)</f>
        <v>0</v>
      </c>
      <c r="G11544" s="9" t="str">
        <f t="shared" si="362"/>
        <v/>
      </c>
      <c r="H11544" s="52" t="str">
        <f t="shared" si="363"/>
        <v/>
      </c>
    </row>
    <row r="11545" spans="1:8" ht="15.75" thickBot="1">
      <c r="A11545" s="48" t="str">
        <f>('ANNEXURE B &amp; C'!BR$3)</f>
        <v>450402</v>
      </c>
      <c r="B11545" s="4">
        <v>1109995</v>
      </c>
      <c r="C11545" s="4" t="s">
        <v>105</v>
      </c>
      <c r="D11545" s="40">
        <v>3875</v>
      </c>
      <c r="E11545" s="40">
        <v>0</v>
      </c>
      <c r="F11545" s="40">
        <f>SUM(F11541:F11544)</f>
        <v>0</v>
      </c>
      <c r="G11545" s="9" t="str">
        <f t="shared" si="362"/>
        <v/>
      </c>
      <c r="H11545" s="52" t="str">
        <f t="shared" si="363"/>
        <v/>
      </c>
    </row>
    <row r="11546" spans="1:8" ht="15.75" thickTop="1">
      <c r="B11546" s="1"/>
      <c r="C11546" s="1"/>
      <c r="D11546" s="31"/>
      <c r="E11546" s="31"/>
      <c r="F11546" s="31"/>
      <c r="G11546" s="9" t="str">
        <f t="shared" si="362"/>
        <v/>
      </c>
      <c r="H11546" s="52" t="str">
        <f t="shared" si="363"/>
        <v/>
      </c>
    </row>
    <row r="11547" spans="1:8">
      <c r="A11547" s="48" t="str">
        <f>('ANNEXURE B &amp; C'!BR$3)</f>
        <v>450402</v>
      </c>
      <c r="B11547" s="1">
        <v>1120000</v>
      </c>
      <c r="C11547" s="1" t="s">
        <v>106</v>
      </c>
      <c r="D11547" s="31"/>
      <c r="E11547" s="31"/>
      <c r="F11547" s="31"/>
      <c r="G11547" s="9" t="str">
        <f t="shared" si="362"/>
        <v/>
      </c>
      <c r="H11547" s="52" t="str">
        <f t="shared" si="363"/>
        <v/>
      </c>
    </row>
    <row r="11548" spans="1:8">
      <c r="A11548" s="48" t="str">
        <f>('ANNEXURE B &amp; C'!BR$3)</f>
        <v>450402</v>
      </c>
      <c r="B11548" s="2">
        <v>1120300</v>
      </c>
      <c r="C11548" s="2" t="s">
        <v>106</v>
      </c>
      <c r="D11548" s="20">
        <v>0</v>
      </c>
      <c r="E11548" s="20">
        <v>0</v>
      </c>
      <c r="F11548" s="38">
        <f>('ANNEXURE B &amp; C'!BR$124)</f>
        <v>0</v>
      </c>
      <c r="G11548" s="9" t="str">
        <f t="shared" si="362"/>
        <v/>
      </c>
      <c r="H11548" s="52" t="str">
        <f t="shared" si="363"/>
        <v/>
      </c>
    </row>
    <row r="11549" spans="1:8" ht="15.75" thickBot="1">
      <c r="A11549" s="48" t="str">
        <f>('ANNEXURE B &amp; C'!BR$3)</f>
        <v>450402</v>
      </c>
      <c r="B11549" s="4">
        <v>1129990</v>
      </c>
      <c r="C11549" s="4" t="s">
        <v>107</v>
      </c>
      <c r="D11549" s="40">
        <v>0</v>
      </c>
      <c r="E11549" s="40">
        <v>0</v>
      </c>
      <c r="F11549" s="40">
        <f>SUM(F11547:F11548)</f>
        <v>0</v>
      </c>
      <c r="G11549" s="9" t="str">
        <f t="shared" si="362"/>
        <v/>
      </c>
      <c r="H11549" s="52" t="str">
        <f t="shared" si="363"/>
        <v/>
      </c>
    </row>
    <row r="11550" spans="1:8" ht="15.75" thickTop="1">
      <c r="B11550" s="1"/>
      <c r="C11550" s="1"/>
      <c r="D11550" s="31"/>
      <c r="E11550" s="31"/>
      <c r="F11550" s="31"/>
      <c r="G11550" s="9" t="str">
        <f t="shared" si="362"/>
        <v/>
      </c>
      <c r="H11550" s="52" t="str">
        <f t="shared" si="363"/>
        <v/>
      </c>
    </row>
    <row r="11551" spans="1:8">
      <c r="A11551" s="48" t="str">
        <f>('ANNEXURE B &amp; C'!BR$3)</f>
        <v>450402</v>
      </c>
      <c r="B11551" s="1">
        <v>1130000</v>
      </c>
      <c r="C11551" s="1" t="s">
        <v>108</v>
      </c>
      <c r="D11551" s="31"/>
      <c r="E11551" s="31"/>
      <c r="F11551" s="31"/>
      <c r="G11551" s="9" t="str">
        <f t="shared" si="362"/>
        <v/>
      </c>
      <c r="H11551" s="52" t="str">
        <f t="shared" si="363"/>
        <v/>
      </c>
    </row>
    <row r="11552" spans="1:8">
      <c r="A11552" s="48" t="str">
        <f>('ANNEXURE B &amp; C'!BR$3)</f>
        <v>450402</v>
      </c>
      <c r="B11552" s="2">
        <v>1130200</v>
      </c>
      <c r="C11552" s="2" t="s">
        <v>109</v>
      </c>
      <c r="D11552" s="20">
        <v>0</v>
      </c>
      <c r="E11552" s="20">
        <v>0</v>
      </c>
      <c r="F11552" s="38">
        <f>('ANNEXURE B &amp; C'!BR$128)</f>
        <v>0</v>
      </c>
      <c r="G11552" s="9" t="str">
        <f t="shared" si="362"/>
        <v/>
      </c>
      <c r="H11552" s="52" t="str">
        <f t="shared" si="363"/>
        <v/>
      </c>
    </row>
    <row r="11553" spans="1:8">
      <c r="A11553" s="48" t="str">
        <f>('ANNEXURE B &amp; C'!BR$3)</f>
        <v>450402</v>
      </c>
      <c r="B11553" s="2">
        <v>1130201</v>
      </c>
      <c r="C11553" s="2" t="s">
        <v>110</v>
      </c>
      <c r="D11553" s="20">
        <v>0</v>
      </c>
      <c r="E11553" s="20">
        <v>0</v>
      </c>
      <c r="F11553" s="38">
        <f>('ANNEXURE B &amp; C'!BR$129)</f>
        <v>0</v>
      </c>
      <c r="G11553" s="9" t="str">
        <f t="shared" si="362"/>
        <v/>
      </c>
      <c r="H11553" s="52" t="str">
        <f t="shared" si="363"/>
        <v/>
      </c>
    </row>
    <row r="11554" spans="1:8" ht="15.75" thickBot="1">
      <c r="A11554" s="48" t="str">
        <f>('ANNEXURE B &amp; C'!BR$3)</f>
        <v>450402</v>
      </c>
      <c r="B11554" s="4">
        <v>1139995</v>
      </c>
      <c r="C11554" s="4" t="s">
        <v>111</v>
      </c>
      <c r="D11554" s="40">
        <v>0</v>
      </c>
      <c r="E11554" s="40">
        <v>0</v>
      </c>
      <c r="F11554" s="40">
        <f>SUM(F11551:F11553)</f>
        <v>0</v>
      </c>
      <c r="G11554" s="9" t="str">
        <f t="shared" si="362"/>
        <v/>
      </c>
      <c r="H11554" s="52" t="str">
        <f t="shared" si="363"/>
        <v/>
      </c>
    </row>
    <row r="11555" spans="1:8" ht="15.75" thickTop="1">
      <c r="B11555" s="1"/>
      <c r="C11555" s="1"/>
      <c r="D11555" s="31"/>
      <c r="E11555" s="31"/>
      <c r="F11555" s="31"/>
      <c r="G11555" s="9" t="str">
        <f t="shared" si="362"/>
        <v/>
      </c>
      <c r="H11555" s="52" t="str">
        <f t="shared" si="363"/>
        <v/>
      </c>
    </row>
    <row r="11556" spans="1:8" ht="15.75" thickBot="1">
      <c r="A11556" s="48" t="str">
        <f>('ANNEXURE B &amp; C'!BR$3)</f>
        <v>450402</v>
      </c>
      <c r="B11556" s="5">
        <v>1199998</v>
      </c>
      <c r="C11556" s="5" t="s">
        <v>112</v>
      </c>
      <c r="D11556" s="41">
        <v>10047149</v>
      </c>
      <c r="E11556" s="41">
        <v>5359141.8899999997</v>
      </c>
      <c r="F11556" s="41">
        <f>SUM(F11554+F11549+F11545+F11538+F11466)</f>
        <v>10101902</v>
      </c>
      <c r="G11556" s="9" t="str">
        <f t="shared" si="362"/>
        <v/>
      </c>
      <c r="H11556" s="52">
        <f t="shared" si="363"/>
        <v>5.4496056543005388E-3</v>
      </c>
    </row>
    <row r="11557" spans="1:8">
      <c r="B11557" s="1"/>
      <c r="C11557" s="1"/>
      <c r="D11557" s="31"/>
      <c r="E11557" s="31"/>
      <c r="F11557" s="31"/>
      <c r="G11557" s="9" t="str">
        <f t="shared" si="362"/>
        <v/>
      </c>
      <c r="H11557" s="52" t="str">
        <f t="shared" si="363"/>
        <v/>
      </c>
    </row>
    <row r="11558" spans="1:8">
      <c r="A11558" s="48" t="str">
        <f>('ANNEXURE B &amp; C'!BR$3)</f>
        <v>450402</v>
      </c>
      <c r="B11558" s="1">
        <v>2200000</v>
      </c>
      <c r="C11558" s="1" t="s">
        <v>113</v>
      </c>
      <c r="D11558" s="31"/>
      <c r="E11558" s="31"/>
      <c r="F11558" s="31"/>
      <c r="G11558" s="9" t="str">
        <f t="shared" si="362"/>
        <v/>
      </c>
      <c r="H11558" s="52" t="str">
        <f t="shared" si="363"/>
        <v/>
      </c>
    </row>
    <row r="11559" spans="1:8">
      <c r="B11559" s="1"/>
      <c r="C11559" s="1"/>
      <c r="D11559" s="31"/>
      <c r="E11559" s="31"/>
      <c r="F11559" s="31"/>
      <c r="G11559" s="9" t="str">
        <f t="shared" si="362"/>
        <v/>
      </c>
      <c r="H11559" s="52" t="str">
        <f t="shared" si="363"/>
        <v/>
      </c>
    </row>
    <row r="11560" spans="1:8">
      <c r="A11560" s="48" t="str">
        <f>('ANNEXURE B &amp; C'!BR$3)</f>
        <v>450402</v>
      </c>
      <c r="B11560" s="1">
        <v>2230000</v>
      </c>
      <c r="C11560" s="1" t="s">
        <v>114</v>
      </c>
      <c r="D11560" s="31"/>
      <c r="E11560" s="31"/>
      <c r="F11560" s="31"/>
      <c r="G11560" s="9" t="str">
        <f t="shared" si="362"/>
        <v/>
      </c>
      <c r="H11560" s="52" t="str">
        <f t="shared" si="363"/>
        <v/>
      </c>
    </row>
    <row r="11561" spans="1:8">
      <c r="A11561" s="48" t="str">
        <f>('ANNEXURE B &amp; C'!BR$3)</f>
        <v>450402</v>
      </c>
      <c r="B11561" s="2">
        <v>2231202</v>
      </c>
      <c r="C11561" s="2" t="s">
        <v>115</v>
      </c>
      <c r="D11561" s="20">
        <v>0</v>
      </c>
      <c r="E11561" s="20">
        <v>0</v>
      </c>
      <c r="F11561" s="38">
        <f>('ANNEXURE B &amp; C'!BR$137)</f>
        <v>0</v>
      </c>
      <c r="G11561" s="9" t="str">
        <f t="shared" si="362"/>
        <v/>
      </c>
      <c r="H11561" s="52" t="str">
        <f t="shared" si="363"/>
        <v/>
      </c>
    </row>
    <row r="11562" spans="1:8">
      <c r="A11562" s="48" t="str">
        <f>('ANNEXURE B &amp; C'!BR$3)</f>
        <v>450402</v>
      </c>
      <c r="B11562" s="2">
        <v>2231900</v>
      </c>
      <c r="C11562" s="2" t="s">
        <v>116</v>
      </c>
      <c r="D11562" s="20">
        <v>0</v>
      </c>
      <c r="E11562" s="20">
        <v>0</v>
      </c>
      <c r="F11562" s="38">
        <f>('ANNEXURE B &amp; C'!BR$138)</f>
        <v>0</v>
      </c>
      <c r="G11562" s="9" t="str">
        <f t="shared" si="362"/>
        <v/>
      </c>
      <c r="H11562" s="52" t="str">
        <f t="shared" si="363"/>
        <v/>
      </c>
    </row>
    <row r="11563" spans="1:8">
      <c r="A11563" s="48" t="str">
        <f>('ANNEXURE B &amp; C'!BR$3)</f>
        <v>450402</v>
      </c>
      <c r="B11563" s="3">
        <v>2239995</v>
      </c>
      <c r="C11563" s="3" t="s">
        <v>117</v>
      </c>
      <c r="D11563" s="39">
        <v>0</v>
      </c>
      <c r="E11563" s="39">
        <v>0</v>
      </c>
      <c r="F11563" s="39">
        <f>SUM(F11561:F11562)</f>
        <v>0</v>
      </c>
      <c r="G11563" s="9" t="str">
        <f t="shared" si="362"/>
        <v/>
      </c>
      <c r="H11563" s="52" t="str">
        <f t="shared" si="363"/>
        <v/>
      </c>
    </row>
    <row r="11564" spans="1:8">
      <c r="B11564" s="1"/>
      <c r="C11564" s="1"/>
      <c r="D11564" s="31"/>
      <c r="E11564" s="31"/>
      <c r="F11564" s="31"/>
      <c r="G11564" s="9" t="str">
        <f t="shared" si="362"/>
        <v/>
      </c>
      <c r="H11564" s="52" t="str">
        <f t="shared" si="363"/>
        <v/>
      </c>
    </row>
    <row r="11565" spans="1:8">
      <c r="A11565" s="48" t="str">
        <f>('ANNEXURE B &amp; C'!BR$3)</f>
        <v>450402</v>
      </c>
      <c r="B11565" s="1">
        <v>2240000</v>
      </c>
      <c r="C11565" s="1" t="s">
        <v>118</v>
      </c>
      <c r="D11565" s="31"/>
      <c r="E11565" s="31"/>
      <c r="F11565" s="31"/>
      <c r="G11565" s="9" t="str">
        <f t="shared" si="362"/>
        <v/>
      </c>
      <c r="H11565" s="52" t="str">
        <f t="shared" si="363"/>
        <v/>
      </c>
    </row>
    <row r="11566" spans="1:8">
      <c r="A11566" s="48" t="str">
        <f>('ANNEXURE B &amp; C'!BR$3)</f>
        <v>450402</v>
      </c>
      <c r="B11566" s="2">
        <v>2240001</v>
      </c>
      <c r="C11566" s="2" t="s">
        <v>119</v>
      </c>
      <c r="D11566" s="20">
        <v>0</v>
      </c>
      <c r="E11566" s="20">
        <v>0</v>
      </c>
      <c r="F11566" s="38">
        <f>('ANNEXURE B &amp; C'!BR$142)</f>
        <v>0</v>
      </c>
      <c r="G11566" s="9" t="str">
        <f t="shared" si="362"/>
        <v/>
      </c>
      <c r="H11566" s="52" t="str">
        <f t="shared" si="363"/>
        <v/>
      </c>
    </row>
    <row r="11567" spans="1:8">
      <c r="A11567" s="48" t="str">
        <f>('ANNEXURE B &amp; C'!BR$3)</f>
        <v>450402</v>
      </c>
      <c r="B11567" s="2">
        <v>2240002</v>
      </c>
      <c r="C11567" s="2" t="s">
        <v>120</v>
      </c>
      <c r="D11567" s="20">
        <v>0</v>
      </c>
      <c r="E11567" s="20">
        <v>0</v>
      </c>
      <c r="F11567" s="38">
        <f>('ANNEXURE B &amp; C'!BR$143)</f>
        <v>0</v>
      </c>
      <c r="G11567" s="9" t="str">
        <f t="shared" si="362"/>
        <v/>
      </c>
      <c r="H11567" s="52" t="str">
        <f t="shared" si="363"/>
        <v/>
      </c>
    </row>
    <row r="11568" spans="1:8">
      <c r="A11568" s="48" t="str">
        <f>('ANNEXURE B &amp; C'!BR$3)</f>
        <v>450402</v>
      </c>
      <c r="B11568" s="2">
        <v>2240400</v>
      </c>
      <c r="C11568" s="2" t="s">
        <v>121</v>
      </c>
      <c r="D11568" s="20">
        <v>0</v>
      </c>
      <c r="E11568" s="20">
        <v>0</v>
      </c>
      <c r="F11568" s="38">
        <f>('ANNEXURE B &amp; C'!BR$144)</f>
        <v>0</v>
      </c>
      <c r="G11568" s="9" t="str">
        <f t="shared" si="362"/>
        <v/>
      </c>
      <c r="H11568" s="52" t="str">
        <f t="shared" si="363"/>
        <v/>
      </c>
    </row>
    <row r="11569" spans="1:8">
      <c r="A11569" s="48" t="str">
        <f>('ANNEXURE B &amp; C'!BR$3)</f>
        <v>450402</v>
      </c>
      <c r="B11569" s="2">
        <v>2240500</v>
      </c>
      <c r="C11569" s="2" t="s">
        <v>122</v>
      </c>
      <c r="D11569" s="20">
        <v>0</v>
      </c>
      <c r="E11569" s="20">
        <v>0</v>
      </c>
      <c r="F11569" s="38">
        <f>('ANNEXURE B &amp; C'!BR$145)</f>
        <v>0</v>
      </c>
      <c r="G11569" s="9" t="str">
        <f t="shared" si="362"/>
        <v/>
      </c>
      <c r="H11569" s="52" t="str">
        <f t="shared" si="363"/>
        <v/>
      </c>
    </row>
    <row r="11570" spans="1:8">
      <c r="A11570" s="48" t="str">
        <f>('ANNEXURE B &amp; C'!BR$3)</f>
        <v>450402</v>
      </c>
      <c r="B11570" s="3">
        <v>2249995</v>
      </c>
      <c r="C11570" s="3" t="s">
        <v>123</v>
      </c>
      <c r="D11570" s="39">
        <v>0</v>
      </c>
      <c r="E11570" s="39">
        <v>0</v>
      </c>
      <c r="F11570" s="39">
        <f>SUM(F11566:F11569)</f>
        <v>0</v>
      </c>
      <c r="G11570" s="9" t="str">
        <f t="shared" si="362"/>
        <v/>
      </c>
      <c r="H11570" s="52" t="str">
        <f t="shared" si="363"/>
        <v/>
      </c>
    </row>
    <row r="11571" spans="1:8">
      <c r="B11571" s="1"/>
      <c r="C11571" s="1"/>
      <c r="D11571" s="31"/>
      <c r="E11571" s="31"/>
      <c r="F11571" s="31"/>
      <c r="G11571" s="9" t="str">
        <f t="shared" si="362"/>
        <v/>
      </c>
      <c r="H11571" s="52" t="str">
        <f t="shared" si="363"/>
        <v/>
      </c>
    </row>
    <row r="11572" spans="1:8">
      <c r="A11572" s="48" t="str">
        <f>('ANNEXURE B &amp; C'!BR$3)</f>
        <v>450402</v>
      </c>
      <c r="B11572" s="1">
        <v>2260000</v>
      </c>
      <c r="C11572" s="1" t="s">
        <v>124</v>
      </c>
      <c r="D11572" s="31"/>
      <c r="E11572" s="31"/>
      <c r="F11572" s="31"/>
      <c r="G11572" s="9" t="str">
        <f t="shared" si="362"/>
        <v/>
      </c>
      <c r="H11572" s="52" t="str">
        <f t="shared" si="363"/>
        <v/>
      </c>
    </row>
    <row r="11573" spans="1:8">
      <c r="A11573" s="48" t="str">
        <f>('ANNEXURE B &amp; C'!BR$3)</f>
        <v>450402</v>
      </c>
      <c r="B11573" s="2">
        <v>2260806</v>
      </c>
      <c r="C11573" s="2" t="s">
        <v>125</v>
      </c>
      <c r="D11573" s="20">
        <v>0</v>
      </c>
      <c r="E11573" s="20">
        <v>0</v>
      </c>
      <c r="F11573" s="38">
        <f>('ANNEXURE B &amp; C'!BR$149)</f>
        <v>0</v>
      </c>
      <c r="G11573" s="9" t="str">
        <f t="shared" si="362"/>
        <v/>
      </c>
      <c r="H11573" s="52" t="str">
        <f t="shared" si="363"/>
        <v/>
      </c>
    </row>
    <row r="11574" spans="1:8">
      <c r="A11574" s="48" t="str">
        <f>('ANNEXURE B &amp; C'!BR$3)</f>
        <v>450402</v>
      </c>
      <c r="B11574" s="2">
        <v>2260808</v>
      </c>
      <c r="C11574" s="2" t="s">
        <v>126</v>
      </c>
      <c r="D11574" s="20">
        <v>0</v>
      </c>
      <c r="E11574" s="20">
        <v>0</v>
      </c>
      <c r="F11574" s="38">
        <f>('ANNEXURE B &amp; C'!BR$150)</f>
        <v>0</v>
      </c>
      <c r="G11574" s="9" t="str">
        <f t="shared" si="362"/>
        <v/>
      </c>
      <c r="H11574" s="52" t="str">
        <f t="shared" si="363"/>
        <v/>
      </c>
    </row>
    <row r="11575" spans="1:8">
      <c r="A11575" s="48" t="str">
        <f>('ANNEXURE B &amp; C'!BR$3)</f>
        <v>450402</v>
      </c>
      <c r="B11575" s="2">
        <v>2260810</v>
      </c>
      <c r="C11575" s="2" t="s">
        <v>127</v>
      </c>
      <c r="D11575" s="20">
        <v>0</v>
      </c>
      <c r="E11575" s="20">
        <v>0</v>
      </c>
      <c r="F11575" s="38">
        <f>('ANNEXURE B &amp; C'!BR$151)</f>
        <v>0</v>
      </c>
      <c r="G11575" s="9" t="str">
        <f t="shared" si="362"/>
        <v/>
      </c>
      <c r="H11575" s="52" t="str">
        <f t="shared" si="363"/>
        <v/>
      </c>
    </row>
    <row r="11576" spans="1:8">
      <c r="A11576" s="48" t="str">
        <f>('ANNEXURE B &amp; C'!BR$3)</f>
        <v>450402</v>
      </c>
      <c r="B11576" s="3">
        <v>2269995</v>
      </c>
      <c r="C11576" s="3" t="s">
        <v>128</v>
      </c>
      <c r="D11576" s="39">
        <v>0</v>
      </c>
      <c r="E11576" s="39">
        <v>0</v>
      </c>
      <c r="F11576" s="39">
        <f>SUM(F11573:F11575)</f>
        <v>0</v>
      </c>
      <c r="G11576" s="9" t="str">
        <f t="shared" si="362"/>
        <v/>
      </c>
      <c r="H11576" s="52" t="str">
        <f t="shared" si="363"/>
        <v/>
      </c>
    </row>
    <row r="11577" spans="1:8">
      <c r="B11577" s="1"/>
      <c r="C11577" s="1"/>
      <c r="D11577" s="31"/>
      <c r="E11577" s="31"/>
      <c r="F11577" s="31"/>
      <c r="G11577" s="9" t="str">
        <f t="shared" si="362"/>
        <v/>
      </c>
      <c r="H11577" s="52" t="str">
        <f t="shared" si="363"/>
        <v/>
      </c>
    </row>
    <row r="11578" spans="1:8">
      <c r="A11578" s="48" t="str">
        <f>('ANNEXURE B &amp; C'!BR$3)</f>
        <v>450402</v>
      </c>
      <c r="B11578" s="1">
        <v>2270000</v>
      </c>
      <c r="C11578" s="1" t="s">
        <v>129</v>
      </c>
      <c r="D11578" s="31"/>
      <c r="E11578" s="31"/>
      <c r="F11578" s="31"/>
      <c r="G11578" s="9" t="str">
        <f t="shared" si="362"/>
        <v/>
      </c>
      <c r="H11578" s="52" t="str">
        <f t="shared" si="363"/>
        <v/>
      </c>
    </row>
    <row r="11579" spans="1:8">
      <c r="A11579" s="48" t="str">
        <f>('ANNEXURE B &amp; C'!BR$3)</f>
        <v>450402</v>
      </c>
      <c r="B11579" s="2">
        <v>2271701</v>
      </c>
      <c r="C11579" s="2" t="s">
        <v>130</v>
      </c>
      <c r="D11579" s="20">
        <v>0</v>
      </c>
      <c r="E11579" s="20">
        <v>0</v>
      </c>
      <c r="F11579" s="38">
        <f>('ANNEXURE B &amp; C'!BR$155)</f>
        <v>0</v>
      </c>
      <c r="G11579" s="9" t="str">
        <f t="shared" si="362"/>
        <v/>
      </c>
      <c r="H11579" s="52" t="str">
        <f t="shared" si="363"/>
        <v/>
      </c>
    </row>
    <row r="11580" spans="1:8">
      <c r="A11580" s="48" t="str">
        <f>('ANNEXURE B &amp; C'!BR$3)</f>
        <v>450402</v>
      </c>
      <c r="B11580" s="2">
        <v>2271702</v>
      </c>
      <c r="C11580" s="2" t="s">
        <v>131</v>
      </c>
      <c r="D11580" s="20">
        <v>0</v>
      </c>
      <c r="E11580" s="20">
        <v>0</v>
      </c>
      <c r="F11580" s="38">
        <f>('ANNEXURE B &amp; C'!BR$156)</f>
        <v>0</v>
      </c>
      <c r="G11580" s="9" t="str">
        <f t="shared" si="362"/>
        <v/>
      </c>
      <c r="H11580" s="52" t="str">
        <f t="shared" si="363"/>
        <v/>
      </c>
    </row>
    <row r="11581" spans="1:8">
      <c r="A11581" s="48" t="str">
        <f>('ANNEXURE B &amp; C'!BR$3)</f>
        <v>450402</v>
      </c>
      <c r="B11581" s="2">
        <v>2271703</v>
      </c>
      <c r="C11581" s="2" t="s">
        <v>132</v>
      </c>
      <c r="D11581" s="20">
        <v>0</v>
      </c>
      <c r="E11581" s="20">
        <v>0</v>
      </c>
      <c r="F11581" s="38">
        <f>('ANNEXURE B &amp; C'!BR$157)</f>
        <v>0</v>
      </c>
      <c r="G11581" s="9" t="str">
        <f t="shared" si="362"/>
        <v/>
      </c>
      <c r="H11581" s="52" t="str">
        <f t="shared" si="363"/>
        <v/>
      </c>
    </row>
    <row r="11582" spans="1:8">
      <c r="A11582" s="48" t="str">
        <f>('ANNEXURE B &amp; C'!BR$3)</f>
        <v>450402</v>
      </c>
      <c r="B11582" s="2">
        <v>2271704</v>
      </c>
      <c r="C11582" s="2" t="s">
        <v>133</v>
      </c>
      <c r="D11582" s="20">
        <v>0</v>
      </c>
      <c r="E11582" s="20">
        <v>0</v>
      </c>
      <c r="F11582" s="38">
        <f>('ANNEXURE B &amp; C'!BR$158)</f>
        <v>0</v>
      </c>
      <c r="G11582" s="9" t="str">
        <f t="shared" si="362"/>
        <v/>
      </c>
      <c r="H11582" s="52" t="str">
        <f t="shared" si="363"/>
        <v/>
      </c>
    </row>
    <row r="11583" spans="1:8">
      <c r="A11583" s="48" t="str">
        <f>('ANNEXURE B &amp; C'!BR$3)</f>
        <v>450402</v>
      </c>
      <c r="B11583" s="3">
        <v>2279995</v>
      </c>
      <c r="C11583" s="3" t="s">
        <v>134</v>
      </c>
      <c r="D11583" s="35">
        <v>0</v>
      </c>
      <c r="E11583" s="35">
        <v>0</v>
      </c>
      <c r="F11583" s="35">
        <f>SUM(F11579:F11582)</f>
        <v>0</v>
      </c>
      <c r="G11583" s="9" t="str">
        <f t="shared" ref="G11583:G11646" si="364">IF(E11583&lt;0.01,"",IF(E11583&gt;F11583,"BUDGET ERROR - INSUFICIENT",""))</f>
        <v/>
      </c>
      <c r="H11583" s="52" t="str">
        <f t="shared" ref="H11583:H11646" si="365">IF(F11583&lt;0.1,"",IF(D11583=0,"NO ORIGINAL BUDGET",(F11583-D11583)/D11583))</f>
        <v/>
      </c>
    </row>
    <row r="11584" spans="1:8">
      <c r="B11584" s="1"/>
      <c r="C11584" s="1"/>
      <c r="D11584" s="31"/>
      <c r="E11584" s="31"/>
      <c r="F11584" s="31"/>
      <c r="G11584" s="9" t="str">
        <f t="shared" si="364"/>
        <v/>
      </c>
      <c r="H11584" s="52" t="str">
        <f t="shared" si="365"/>
        <v/>
      </c>
    </row>
    <row r="11585" spans="1:8">
      <c r="A11585" s="48" t="str">
        <f>('ANNEXURE B &amp; C'!BR$3)</f>
        <v>450402</v>
      </c>
      <c r="B11585" s="1">
        <v>2280000</v>
      </c>
      <c r="C11585" s="1" t="s">
        <v>135</v>
      </c>
      <c r="D11585" s="31"/>
      <c r="E11585" s="31"/>
      <c r="F11585" s="31"/>
      <c r="G11585" s="9" t="str">
        <f t="shared" si="364"/>
        <v/>
      </c>
      <c r="H11585" s="52" t="str">
        <f t="shared" si="365"/>
        <v/>
      </c>
    </row>
    <row r="11586" spans="1:8">
      <c r="A11586" s="48" t="str">
        <f>('ANNEXURE B &amp; C'!BR$3)</f>
        <v>450402</v>
      </c>
      <c r="B11586" s="2">
        <v>2280001</v>
      </c>
      <c r="C11586" s="2" t="s">
        <v>136</v>
      </c>
      <c r="D11586" s="20">
        <v>-15200000</v>
      </c>
      <c r="E11586" s="20">
        <v>0</v>
      </c>
      <c r="F11586" s="38">
        <f>('ANNEXURE B &amp; C'!BR$162)</f>
        <v>-15200000</v>
      </c>
      <c r="G11586" s="9" t="str">
        <f t="shared" si="364"/>
        <v/>
      </c>
      <c r="H11586" s="52" t="str">
        <f t="shared" si="365"/>
        <v/>
      </c>
    </row>
    <row r="11587" spans="1:8">
      <c r="A11587" s="48" t="str">
        <f>('ANNEXURE B &amp; C'!BR$3)</f>
        <v>450402</v>
      </c>
      <c r="B11587" s="2">
        <v>2280002</v>
      </c>
      <c r="C11587" s="2" t="s">
        <v>137</v>
      </c>
      <c r="D11587" s="20">
        <v>0</v>
      </c>
      <c r="E11587" s="20">
        <v>0</v>
      </c>
      <c r="F11587" s="38">
        <f>('ANNEXURE B &amp; C'!BR$163)</f>
        <v>0</v>
      </c>
      <c r="G11587" s="9" t="str">
        <f t="shared" si="364"/>
        <v/>
      </c>
      <c r="H11587" s="52" t="str">
        <f t="shared" si="365"/>
        <v/>
      </c>
    </row>
    <row r="11588" spans="1:8">
      <c r="A11588" s="48" t="str">
        <f>('ANNEXURE B &amp; C'!BR$3)</f>
        <v>450402</v>
      </c>
      <c r="B11588" s="3">
        <v>2289995</v>
      </c>
      <c r="C11588" s="3" t="s">
        <v>138</v>
      </c>
      <c r="D11588" s="39">
        <v>-15200000</v>
      </c>
      <c r="E11588" s="39">
        <v>0</v>
      </c>
      <c r="F11588" s="39">
        <f>SUM(F11586:F11587)</f>
        <v>-15200000</v>
      </c>
      <c r="G11588" s="9" t="str">
        <f t="shared" si="364"/>
        <v/>
      </c>
      <c r="H11588" s="52" t="str">
        <f t="shared" si="365"/>
        <v/>
      </c>
    </row>
    <row r="11589" spans="1:8">
      <c r="B11589" s="1"/>
      <c r="C11589" s="1"/>
      <c r="D11589" s="31"/>
      <c r="E11589" s="31"/>
      <c r="F11589" s="31"/>
      <c r="G11589" s="9" t="str">
        <f t="shared" si="364"/>
        <v/>
      </c>
      <c r="H11589" s="52" t="str">
        <f t="shared" si="365"/>
        <v/>
      </c>
    </row>
    <row r="11590" spans="1:8">
      <c r="A11590" s="48" t="str">
        <f>('ANNEXURE B &amp; C'!BR$3)</f>
        <v>450402</v>
      </c>
      <c r="B11590" s="1">
        <v>2300000</v>
      </c>
      <c r="C11590" s="1" t="s">
        <v>139</v>
      </c>
      <c r="D11590" s="31"/>
      <c r="E11590" s="31"/>
      <c r="F11590" s="31"/>
      <c r="G11590" s="9" t="str">
        <f t="shared" si="364"/>
        <v/>
      </c>
      <c r="H11590" s="52" t="str">
        <f t="shared" si="365"/>
        <v/>
      </c>
    </row>
    <row r="11591" spans="1:8">
      <c r="A11591" s="48" t="str">
        <f>('ANNEXURE B &amp; C'!BR$3)</f>
        <v>450402</v>
      </c>
      <c r="B11591" s="2">
        <v>2300001</v>
      </c>
      <c r="C11591" s="2" t="s">
        <v>140</v>
      </c>
      <c r="D11591" s="20">
        <v>0</v>
      </c>
      <c r="E11591" s="20">
        <v>0</v>
      </c>
      <c r="F11591" s="38">
        <f>('ANNEXURE B &amp; C'!BR$167)</f>
        <v>0</v>
      </c>
      <c r="G11591" s="9" t="str">
        <f t="shared" si="364"/>
        <v/>
      </c>
      <c r="H11591" s="52" t="str">
        <f t="shared" si="365"/>
        <v/>
      </c>
    </row>
    <row r="11592" spans="1:8">
      <c r="A11592" s="48" t="str">
        <f>('ANNEXURE B &amp; C'!BR$3)</f>
        <v>450402</v>
      </c>
      <c r="B11592" s="2">
        <v>2300002</v>
      </c>
      <c r="C11592" s="2" t="s">
        <v>141</v>
      </c>
      <c r="D11592" s="20">
        <v>0</v>
      </c>
      <c r="E11592" s="20">
        <v>0</v>
      </c>
      <c r="F11592" s="38">
        <f>('ANNEXURE B &amp; C'!BR$168)</f>
        <v>0</v>
      </c>
      <c r="G11592" s="9" t="str">
        <f t="shared" si="364"/>
        <v/>
      </c>
      <c r="H11592" s="52" t="str">
        <f t="shared" si="365"/>
        <v/>
      </c>
    </row>
    <row r="11593" spans="1:8">
      <c r="A11593" s="48" t="str">
        <f>('ANNEXURE B &amp; C'!BR$3)</f>
        <v>450402</v>
      </c>
      <c r="B11593" s="2">
        <v>2300003</v>
      </c>
      <c r="C11593" s="2" t="s">
        <v>142</v>
      </c>
      <c r="D11593" s="20">
        <v>0</v>
      </c>
      <c r="E11593" s="20">
        <v>0</v>
      </c>
      <c r="F11593" s="38">
        <f>('ANNEXURE B &amp; C'!BR$169)</f>
        <v>0</v>
      </c>
      <c r="G11593" s="9" t="str">
        <f t="shared" si="364"/>
        <v/>
      </c>
      <c r="H11593" s="52" t="str">
        <f t="shared" si="365"/>
        <v/>
      </c>
    </row>
    <row r="11594" spans="1:8">
      <c r="A11594" s="48" t="str">
        <f>('ANNEXURE B &amp; C'!BR$3)</f>
        <v>450402</v>
      </c>
      <c r="B11594" s="2">
        <v>2300204</v>
      </c>
      <c r="C11594" s="2" t="s">
        <v>143</v>
      </c>
      <c r="D11594" s="20">
        <v>0</v>
      </c>
      <c r="E11594" s="20">
        <v>0</v>
      </c>
      <c r="F11594" s="38">
        <f>('ANNEXURE B &amp; C'!BR$170)</f>
        <v>0</v>
      </c>
      <c r="G11594" s="9" t="str">
        <f t="shared" si="364"/>
        <v/>
      </c>
      <c r="H11594" s="52" t="str">
        <f t="shared" si="365"/>
        <v/>
      </c>
    </row>
    <row r="11595" spans="1:8">
      <c r="A11595" s="48" t="str">
        <f>('ANNEXURE B &amp; C'!BR$3)</f>
        <v>450402</v>
      </c>
      <c r="B11595" s="2">
        <v>2300800</v>
      </c>
      <c r="C11595" s="2" t="s">
        <v>144</v>
      </c>
      <c r="D11595" s="20">
        <v>0</v>
      </c>
      <c r="E11595" s="20">
        <v>0</v>
      </c>
      <c r="F11595" s="38">
        <f>('ANNEXURE B &amp; C'!BR$171)</f>
        <v>0</v>
      </c>
      <c r="G11595" s="9" t="str">
        <f t="shared" si="364"/>
        <v/>
      </c>
      <c r="H11595" s="52" t="str">
        <f t="shared" si="365"/>
        <v/>
      </c>
    </row>
    <row r="11596" spans="1:8">
      <c r="A11596" s="48" t="str">
        <f>('ANNEXURE B &amp; C'!BR$3)</f>
        <v>450402</v>
      </c>
      <c r="B11596" s="2">
        <v>2300801</v>
      </c>
      <c r="C11596" s="2" t="s">
        <v>145</v>
      </c>
      <c r="D11596" s="20">
        <v>0</v>
      </c>
      <c r="E11596" s="20">
        <v>0</v>
      </c>
      <c r="F11596" s="38">
        <f>('ANNEXURE B &amp; C'!BR$172)</f>
        <v>0</v>
      </c>
      <c r="G11596" s="9" t="str">
        <f t="shared" si="364"/>
        <v/>
      </c>
      <c r="H11596" s="52" t="str">
        <f t="shared" si="365"/>
        <v/>
      </c>
    </row>
    <row r="11597" spans="1:8">
      <c r="A11597" s="48" t="str">
        <f>('ANNEXURE B &amp; C'!BR$3)</f>
        <v>450402</v>
      </c>
      <c r="B11597" s="2">
        <v>2300803</v>
      </c>
      <c r="C11597" s="2" t="s">
        <v>146</v>
      </c>
      <c r="D11597" s="20">
        <v>0</v>
      </c>
      <c r="E11597" s="20">
        <v>0</v>
      </c>
      <c r="F11597" s="38">
        <f>('ANNEXURE B &amp; C'!BR$173)</f>
        <v>0</v>
      </c>
      <c r="G11597" s="9" t="str">
        <f t="shared" si="364"/>
        <v/>
      </c>
      <c r="H11597" s="52" t="str">
        <f t="shared" si="365"/>
        <v/>
      </c>
    </row>
    <row r="11598" spans="1:8">
      <c r="A11598" s="48" t="str">
        <f>('ANNEXURE B &amp; C'!BR$3)</f>
        <v>450402</v>
      </c>
      <c r="B11598" s="2">
        <v>2301503</v>
      </c>
      <c r="C11598" s="2" t="s">
        <v>147</v>
      </c>
      <c r="D11598" s="20">
        <v>0</v>
      </c>
      <c r="E11598" s="20">
        <v>0</v>
      </c>
      <c r="F11598" s="38">
        <f>('ANNEXURE B &amp; C'!BR$174)</f>
        <v>0</v>
      </c>
      <c r="G11598" s="9" t="str">
        <f t="shared" si="364"/>
        <v/>
      </c>
      <c r="H11598" s="52" t="str">
        <f t="shared" si="365"/>
        <v/>
      </c>
    </row>
    <row r="11599" spans="1:8">
      <c r="A11599" s="48" t="str">
        <f>('ANNEXURE B &amp; C'!BR$3)</f>
        <v>450402</v>
      </c>
      <c r="B11599" s="2">
        <v>2301802</v>
      </c>
      <c r="C11599" s="2" t="s">
        <v>148</v>
      </c>
      <c r="D11599" s="20">
        <v>0</v>
      </c>
      <c r="E11599" s="20">
        <v>0</v>
      </c>
      <c r="F11599" s="38">
        <f>('ANNEXURE B &amp; C'!BR$175)</f>
        <v>0</v>
      </c>
      <c r="G11599" s="9" t="str">
        <f t="shared" si="364"/>
        <v/>
      </c>
      <c r="H11599" s="52" t="str">
        <f t="shared" si="365"/>
        <v/>
      </c>
    </row>
    <row r="11600" spans="1:8">
      <c r="A11600" s="48" t="str">
        <f>('ANNEXURE B &amp; C'!BR$3)</f>
        <v>450402</v>
      </c>
      <c r="B11600" s="2">
        <v>2301803</v>
      </c>
      <c r="C11600" s="2" t="s">
        <v>149</v>
      </c>
      <c r="D11600" s="20">
        <v>0</v>
      </c>
      <c r="E11600" s="20">
        <v>0</v>
      </c>
      <c r="F11600" s="38">
        <f>('ANNEXURE B &amp; C'!BR$176)</f>
        <v>0</v>
      </c>
      <c r="G11600" s="9" t="str">
        <f t="shared" si="364"/>
        <v/>
      </c>
      <c r="H11600" s="52" t="str">
        <f t="shared" si="365"/>
        <v/>
      </c>
    </row>
    <row r="11601" spans="1:8">
      <c r="A11601" s="48" t="str">
        <f>('ANNEXURE B &amp; C'!BR$3)</f>
        <v>450402</v>
      </c>
      <c r="B11601" s="2">
        <v>2301900</v>
      </c>
      <c r="C11601" s="2" t="s">
        <v>150</v>
      </c>
      <c r="D11601" s="20">
        <v>-1200</v>
      </c>
      <c r="E11601" s="20">
        <v>-1068.9100000000001</v>
      </c>
      <c r="F11601" s="38">
        <f>('ANNEXURE B &amp; C'!BR$177)</f>
        <v>-2138</v>
      </c>
      <c r="G11601" s="9" t="str">
        <f t="shared" si="364"/>
        <v/>
      </c>
      <c r="H11601" s="52" t="str">
        <f t="shared" si="365"/>
        <v/>
      </c>
    </row>
    <row r="11602" spans="1:8">
      <c r="A11602" s="48" t="str">
        <f>('ANNEXURE B &amp; C'!BR$3)</f>
        <v>450402</v>
      </c>
      <c r="B11602" s="2">
        <v>2301901</v>
      </c>
      <c r="C11602" s="2" t="s">
        <v>151</v>
      </c>
      <c r="D11602" s="20">
        <v>0</v>
      </c>
      <c r="E11602" s="20">
        <v>0</v>
      </c>
      <c r="F11602" s="38">
        <f>('ANNEXURE B &amp; C'!BR$178)</f>
        <v>0</v>
      </c>
      <c r="G11602" s="9" t="str">
        <f t="shared" si="364"/>
        <v/>
      </c>
      <c r="H11602" s="52" t="str">
        <f t="shared" si="365"/>
        <v/>
      </c>
    </row>
    <row r="11603" spans="1:8">
      <c r="A11603" s="48" t="str">
        <f>('ANNEXURE B &amp; C'!BR$3)</f>
        <v>450402</v>
      </c>
      <c r="B11603" s="3">
        <v>2309995</v>
      </c>
      <c r="C11603" s="3" t="s">
        <v>152</v>
      </c>
      <c r="D11603" s="39">
        <v>-1200</v>
      </c>
      <c r="E11603" s="39">
        <v>-1068.9100000000001</v>
      </c>
      <c r="F11603" s="39">
        <f>SUM(F11591:F11602)</f>
        <v>-2138</v>
      </c>
      <c r="G11603" s="9" t="str">
        <f t="shared" si="364"/>
        <v/>
      </c>
      <c r="H11603" s="52" t="str">
        <f t="shared" si="365"/>
        <v/>
      </c>
    </row>
    <row r="11604" spans="1:8">
      <c r="B11604" s="1"/>
      <c r="C11604" s="1"/>
      <c r="D11604" s="31"/>
      <c r="E11604" s="31"/>
      <c r="F11604" s="31"/>
      <c r="G11604" s="9" t="str">
        <f t="shared" si="364"/>
        <v/>
      </c>
      <c r="H11604" s="52" t="str">
        <f t="shared" si="365"/>
        <v/>
      </c>
    </row>
    <row r="11605" spans="1:8" ht="15.75" thickBot="1">
      <c r="A11605" s="48" t="str">
        <f>('ANNEXURE B &amp; C'!BR$3)</f>
        <v>450402</v>
      </c>
      <c r="B11605" s="4">
        <v>2359997</v>
      </c>
      <c r="C11605" s="4" t="s">
        <v>153</v>
      </c>
      <c r="D11605" s="40">
        <v>-15201200</v>
      </c>
      <c r="E11605" s="40">
        <v>-1068.9100000000001</v>
      </c>
      <c r="F11605" s="40">
        <f>SUM(F11603+F11588+F11583+F11576+F11570+F11563)</f>
        <v>-15202138</v>
      </c>
      <c r="G11605" s="9" t="str">
        <f t="shared" si="364"/>
        <v/>
      </c>
      <c r="H11605" s="52" t="str">
        <f t="shared" si="365"/>
        <v/>
      </c>
    </row>
    <row r="11606" spans="1:8" ht="15.75" thickTop="1">
      <c r="B11606" s="1"/>
      <c r="C11606" s="1"/>
      <c r="D11606" s="31"/>
      <c r="E11606" s="31"/>
      <c r="F11606" s="31"/>
      <c r="G11606" s="9" t="str">
        <f t="shared" si="364"/>
        <v/>
      </c>
      <c r="H11606" s="52" t="str">
        <f t="shared" si="365"/>
        <v/>
      </c>
    </row>
    <row r="11607" spans="1:8" ht="15.75" thickBot="1">
      <c r="A11607" s="48" t="str">
        <f>('ANNEXURE B &amp; C'!BR$3)</f>
        <v>450402</v>
      </c>
      <c r="B11607" s="5">
        <v>2379995</v>
      </c>
      <c r="C11607" s="5" t="s">
        <v>154</v>
      </c>
      <c r="D11607" s="41">
        <v>-15201200</v>
      </c>
      <c r="E11607" s="41">
        <v>-1068.9100000000001</v>
      </c>
      <c r="F11607" s="41">
        <f>SUM(F11605)</f>
        <v>-15202138</v>
      </c>
      <c r="G11607" s="9" t="str">
        <f t="shared" si="364"/>
        <v/>
      </c>
      <c r="H11607" s="52" t="str">
        <f t="shared" si="365"/>
        <v/>
      </c>
    </row>
    <row r="11608" spans="1:8">
      <c r="B11608" s="1"/>
      <c r="C11608" s="1"/>
      <c r="D11608" s="31"/>
      <c r="E11608" s="31"/>
      <c r="F11608" s="31"/>
      <c r="G11608" s="9" t="str">
        <f t="shared" si="364"/>
        <v/>
      </c>
      <c r="H11608" s="52" t="str">
        <f t="shared" si="365"/>
        <v/>
      </c>
    </row>
    <row r="11609" spans="1:8" ht="15.75" thickBot="1">
      <c r="A11609" s="48" t="str">
        <f>('ANNEXURE B &amp; C'!BR$3)</f>
        <v>450402</v>
      </c>
      <c r="B11609" s="5">
        <v>2459998</v>
      </c>
      <c r="C11609" s="5" t="s">
        <v>155</v>
      </c>
      <c r="D11609" s="41">
        <v>-15201200</v>
      </c>
      <c r="E11609" s="41">
        <v>-1068.9100000000001</v>
      </c>
      <c r="F11609" s="41">
        <f>SUM(F11607)</f>
        <v>-15202138</v>
      </c>
      <c r="G11609" s="9" t="str">
        <f t="shared" si="364"/>
        <v/>
      </c>
      <c r="H11609" s="52" t="str">
        <f t="shared" si="365"/>
        <v/>
      </c>
    </row>
    <row r="11610" spans="1:8">
      <c r="B11610" s="1"/>
      <c r="C11610" s="1"/>
      <c r="D11610" s="31"/>
      <c r="E11610" s="31"/>
      <c r="F11610" s="31"/>
      <c r="G11610" s="9" t="str">
        <f t="shared" si="364"/>
        <v/>
      </c>
      <c r="H11610" s="52" t="str">
        <f t="shared" si="365"/>
        <v/>
      </c>
    </row>
    <row r="11611" spans="1:8">
      <c r="A11611" s="48" t="str">
        <f>('ANNEXURE B &amp; C'!BR$3)</f>
        <v>450402</v>
      </c>
      <c r="B11611" s="1">
        <v>3010000</v>
      </c>
      <c r="C11611" s="1" t="s">
        <v>156</v>
      </c>
      <c r="D11611" s="31"/>
      <c r="E11611" s="31"/>
      <c r="F11611" s="31"/>
      <c r="G11611" s="9" t="str">
        <f t="shared" si="364"/>
        <v/>
      </c>
      <c r="H11611" s="52" t="str">
        <f t="shared" si="365"/>
        <v/>
      </c>
    </row>
    <row r="11612" spans="1:8">
      <c r="A11612" s="48" t="str">
        <f>('ANNEXURE B &amp; C'!BR$3)</f>
        <v>450402</v>
      </c>
      <c r="B11612" s="2">
        <v>3010001</v>
      </c>
      <c r="C11612" s="2" t="s">
        <v>112</v>
      </c>
      <c r="D11612" s="38">
        <v>10047149</v>
      </c>
      <c r="E11612" s="38">
        <v>5359141.8899999997</v>
      </c>
      <c r="F11612" s="38">
        <f>('ANNEXURE B &amp; C'!BR$188)</f>
        <v>10101902</v>
      </c>
      <c r="G11612" s="9" t="str">
        <f t="shared" si="364"/>
        <v/>
      </c>
      <c r="H11612" s="52">
        <f t="shared" si="365"/>
        <v>5.4496056543005388E-3</v>
      </c>
    </row>
    <row r="11613" spans="1:8">
      <c r="A11613" s="48" t="str">
        <f>('ANNEXURE B &amp; C'!BR$3)</f>
        <v>450402</v>
      </c>
      <c r="B11613" s="2">
        <v>3010002</v>
      </c>
      <c r="C11613" s="2" t="s">
        <v>155</v>
      </c>
      <c r="D11613" s="38">
        <v>-15201200</v>
      </c>
      <c r="E11613" s="38">
        <v>-1068.9100000000001</v>
      </c>
      <c r="F11613" s="38">
        <f>('ANNEXURE B &amp; C'!BR$189)</f>
        <v>-15202138</v>
      </c>
      <c r="G11613" s="9" t="str">
        <f t="shared" si="364"/>
        <v/>
      </c>
      <c r="H11613" s="52" t="str">
        <f t="shared" si="365"/>
        <v/>
      </c>
    </row>
    <row r="11614" spans="1:8">
      <c r="A11614" s="48" t="str">
        <f>('ANNEXURE B &amp; C'!BR$3)</f>
        <v>450402</v>
      </c>
      <c r="B11614" s="2"/>
      <c r="C11614" s="1" t="s">
        <v>338</v>
      </c>
      <c r="D11614" s="39"/>
      <c r="E11614" s="39"/>
      <c r="F11614" s="39">
        <f>('ANNEXURE B &amp; C'!BR$190)</f>
        <v>0</v>
      </c>
      <c r="G11614" s="9" t="str">
        <f t="shared" si="364"/>
        <v/>
      </c>
      <c r="H11614" s="52" t="str">
        <f t="shared" si="365"/>
        <v/>
      </c>
    </row>
    <row r="11615" spans="1:8" ht="15.75" thickBot="1">
      <c r="A11615" s="48" t="str">
        <f>('ANNEXURE B &amp; C'!BR$3)</f>
        <v>450402</v>
      </c>
      <c r="B11615" s="5">
        <v>3019995</v>
      </c>
      <c r="C11615" s="5" t="s">
        <v>339</v>
      </c>
      <c r="D11615" s="37">
        <v>-5154051</v>
      </c>
      <c r="E11615" s="37">
        <v>5358072.9799999995</v>
      </c>
      <c r="F11615" s="37">
        <f>('ANNEXURE B &amp; C'!BR$191)</f>
        <v>-5100236</v>
      </c>
      <c r="G11615" s="9" t="str">
        <f t="shared" si="364"/>
        <v>BUDGET ERROR - INSUFICIENT</v>
      </c>
      <c r="H11615" s="52" t="str">
        <f t="shared" si="365"/>
        <v/>
      </c>
    </row>
    <row r="11616" spans="1:8">
      <c r="B11616" s="1"/>
      <c r="C11616" s="1"/>
      <c r="D11616" s="31"/>
      <c r="E11616" s="31"/>
      <c r="F11616" s="31"/>
      <c r="G11616" s="9" t="str">
        <f t="shared" si="364"/>
        <v/>
      </c>
      <c r="H11616" s="52" t="str">
        <f t="shared" si="365"/>
        <v/>
      </c>
    </row>
    <row r="11617" spans="1:8">
      <c r="A11617" s="48" t="str">
        <f>('ANNEXURE B &amp; C'!BR$3)</f>
        <v>450402</v>
      </c>
      <c r="B11617" s="1">
        <v>4030000</v>
      </c>
      <c r="C11617" s="1" t="s">
        <v>157</v>
      </c>
      <c r="D11617" s="31"/>
      <c r="E11617" s="31"/>
      <c r="F11617" s="31"/>
      <c r="G11617" s="9" t="str">
        <f t="shared" si="364"/>
        <v/>
      </c>
      <c r="H11617" s="52" t="str">
        <f t="shared" si="365"/>
        <v/>
      </c>
    </row>
    <row r="11618" spans="1:8">
      <c r="A11618" s="48" t="str">
        <f>('ANNEXURE B &amp; C'!BR$3)</f>
        <v>450402</v>
      </c>
      <c r="B11618" s="2">
        <v>4030001</v>
      </c>
      <c r="C11618" s="2" t="s">
        <v>158</v>
      </c>
      <c r="D11618" s="20">
        <v>46500</v>
      </c>
      <c r="E11618" s="20">
        <v>13364</v>
      </c>
      <c r="F11618" s="38">
        <f>('ANNEXURE B &amp; C'!BR$194)</f>
        <v>33364</v>
      </c>
      <c r="G11618" s="9" t="s">
        <v>362</v>
      </c>
      <c r="H11618" s="52">
        <f t="shared" si="365"/>
        <v>-0.28249462365591399</v>
      </c>
    </row>
    <row r="11619" spans="1:8">
      <c r="A11619" s="48" t="str">
        <f>('ANNEXURE B &amp; C'!BR$3)</f>
        <v>450402</v>
      </c>
      <c r="B11619" s="2">
        <v>4030002</v>
      </c>
      <c r="C11619" s="2" t="s">
        <v>159</v>
      </c>
      <c r="D11619" s="20">
        <v>0</v>
      </c>
      <c r="E11619" s="20">
        <v>0</v>
      </c>
      <c r="F11619" s="38">
        <f>('ANNEXURE B &amp; C'!BR$195)</f>
        <v>0</v>
      </c>
      <c r="G11619" s="9" t="str">
        <f t="shared" si="364"/>
        <v/>
      </c>
      <c r="H11619" s="52" t="str">
        <f t="shared" si="365"/>
        <v/>
      </c>
    </row>
    <row r="11620" spans="1:8">
      <c r="A11620" s="48" t="str">
        <f>('ANNEXURE B &amp; C'!BR$3)</f>
        <v>450402</v>
      </c>
      <c r="B11620" s="2">
        <v>4030003</v>
      </c>
      <c r="C11620" s="2" t="s">
        <v>160</v>
      </c>
      <c r="D11620" s="20">
        <v>0</v>
      </c>
      <c r="E11620" s="20">
        <v>0</v>
      </c>
      <c r="F11620" s="38">
        <f>('ANNEXURE B &amp; C'!BR$196)</f>
        <v>0</v>
      </c>
      <c r="G11620" s="9" t="str">
        <f t="shared" si="364"/>
        <v/>
      </c>
      <c r="H11620" s="52" t="str">
        <f t="shared" si="365"/>
        <v/>
      </c>
    </row>
    <row r="11621" spans="1:8">
      <c r="A11621" s="48" t="str">
        <f>('ANNEXURE B &amp; C'!BR$3)</f>
        <v>450402</v>
      </c>
      <c r="B11621" s="2">
        <v>4030004</v>
      </c>
      <c r="C11621" s="2" t="s">
        <v>161</v>
      </c>
      <c r="D11621" s="20">
        <v>0</v>
      </c>
      <c r="E11621" s="20">
        <v>0</v>
      </c>
      <c r="F11621" s="38">
        <f>('ANNEXURE B &amp; C'!BR$197)</f>
        <v>0</v>
      </c>
      <c r="G11621" s="9" t="str">
        <f t="shared" si="364"/>
        <v/>
      </c>
      <c r="H11621" s="52" t="str">
        <f t="shared" si="365"/>
        <v/>
      </c>
    </row>
    <row r="11622" spans="1:8">
      <c r="A11622" s="48" t="str">
        <f>('ANNEXURE B &amp; C'!BR$3)</f>
        <v>450402</v>
      </c>
      <c r="B11622" s="2">
        <v>4030005</v>
      </c>
      <c r="C11622" s="2" t="s">
        <v>162</v>
      </c>
      <c r="D11622" s="20">
        <v>0</v>
      </c>
      <c r="E11622" s="20">
        <v>0</v>
      </c>
      <c r="F11622" s="38">
        <f>('ANNEXURE B &amp; C'!BR$198)</f>
        <v>0</v>
      </c>
      <c r="G11622" s="9" t="str">
        <f t="shared" si="364"/>
        <v/>
      </c>
      <c r="H11622" s="52" t="str">
        <f t="shared" si="365"/>
        <v/>
      </c>
    </row>
    <row r="11623" spans="1:8" ht="15.75" thickBot="1">
      <c r="A11623" s="48" t="str">
        <f>('ANNEXURE B &amp; C'!BR$3)</f>
        <v>450402</v>
      </c>
      <c r="B11623" s="3">
        <v>4039995</v>
      </c>
      <c r="C11623" s="3" t="s">
        <v>163</v>
      </c>
      <c r="D11623" s="42">
        <v>46500</v>
      </c>
      <c r="E11623" s="36">
        <v>13364</v>
      </c>
      <c r="F11623" s="43">
        <f>SUM(F11618:F11622)</f>
        <v>33364</v>
      </c>
      <c r="G11623" s="9" t="str">
        <f t="shared" si="364"/>
        <v/>
      </c>
      <c r="H11623" s="52">
        <f t="shared" si="365"/>
        <v>-0.28249462365591399</v>
      </c>
    </row>
    <row r="11624" spans="1:8" ht="15.75" thickTop="1">
      <c r="B11624" s="2"/>
      <c r="C11624" s="2"/>
      <c r="D11624" s="32"/>
      <c r="E11624" s="32"/>
      <c r="G11624" s="9" t="str">
        <f t="shared" si="364"/>
        <v/>
      </c>
      <c r="H11624" s="52" t="str">
        <f t="shared" si="365"/>
        <v/>
      </c>
    </row>
    <row r="11625" spans="1:8">
      <c r="A11625" s="48" t="str">
        <f>('ANNEXURE B &amp; C'!BR$3)</f>
        <v>450402</v>
      </c>
      <c r="B11625" s="1">
        <v>4030000</v>
      </c>
      <c r="C11625" s="1" t="s">
        <v>164</v>
      </c>
      <c r="D11625" s="31"/>
      <c r="E11625" s="31"/>
      <c r="F11625" s="31"/>
      <c r="G11625" s="9" t="str">
        <f t="shared" si="364"/>
        <v/>
      </c>
      <c r="H11625" s="52" t="str">
        <f t="shared" si="365"/>
        <v/>
      </c>
    </row>
    <row r="11626" spans="1:8">
      <c r="A11626" s="48" t="str">
        <f>('ANNEXURE B &amp; C'!BR$3)</f>
        <v>450402</v>
      </c>
      <c r="B11626" s="2">
        <v>4031001</v>
      </c>
      <c r="C11626" s="2" t="s">
        <v>158</v>
      </c>
      <c r="D11626" s="20">
        <v>0</v>
      </c>
      <c r="E11626" s="20">
        <v>0</v>
      </c>
      <c r="F11626" s="38">
        <f>('ANNEXURE B &amp; C'!BR$202)</f>
        <v>0</v>
      </c>
      <c r="G11626" s="9" t="str">
        <f t="shared" si="364"/>
        <v/>
      </c>
      <c r="H11626" s="52" t="str">
        <f t="shared" si="365"/>
        <v/>
      </c>
    </row>
    <row r="11627" spans="1:8">
      <c r="A11627" s="48" t="str">
        <f>('ANNEXURE B &amp; C'!BR$3)</f>
        <v>450402</v>
      </c>
      <c r="B11627" s="2">
        <v>4031002</v>
      </c>
      <c r="C11627" s="2" t="s">
        <v>159</v>
      </c>
      <c r="D11627" s="20">
        <v>0</v>
      </c>
      <c r="E11627" s="20">
        <v>0</v>
      </c>
      <c r="F11627" s="38">
        <f>('ANNEXURE B &amp; C'!BR$203)</f>
        <v>0</v>
      </c>
      <c r="G11627" s="9" t="str">
        <f t="shared" si="364"/>
        <v/>
      </c>
      <c r="H11627" s="52" t="str">
        <f t="shared" si="365"/>
        <v/>
      </c>
    </row>
    <row r="11628" spans="1:8">
      <c r="A11628" s="48" t="str">
        <f>('ANNEXURE B &amp; C'!BR$3)</f>
        <v>450402</v>
      </c>
      <c r="B11628" s="2">
        <v>4031003</v>
      </c>
      <c r="C11628" s="2" t="s">
        <v>160</v>
      </c>
      <c r="D11628" s="20">
        <v>0</v>
      </c>
      <c r="E11628" s="20">
        <v>0</v>
      </c>
      <c r="F11628" s="38">
        <f>('ANNEXURE B &amp; C'!BR$204)</f>
        <v>0</v>
      </c>
      <c r="G11628" s="9" t="str">
        <f t="shared" si="364"/>
        <v/>
      </c>
      <c r="H11628" s="52" t="str">
        <f t="shared" si="365"/>
        <v/>
      </c>
    </row>
    <row r="11629" spans="1:8">
      <c r="A11629" s="48" t="str">
        <f>('ANNEXURE B &amp; C'!BR$3)</f>
        <v>450402</v>
      </c>
      <c r="B11629" s="2">
        <v>4031004</v>
      </c>
      <c r="C11629" s="2" t="s">
        <v>161</v>
      </c>
      <c r="D11629" s="20">
        <v>0</v>
      </c>
      <c r="E11629" s="20">
        <v>0</v>
      </c>
      <c r="F11629" s="38">
        <f>('ANNEXURE B &amp; C'!BR$205)</f>
        <v>0</v>
      </c>
      <c r="G11629" s="9" t="str">
        <f t="shared" si="364"/>
        <v/>
      </c>
      <c r="H11629" s="52" t="str">
        <f t="shared" si="365"/>
        <v/>
      </c>
    </row>
    <row r="11630" spans="1:8">
      <c r="A11630" s="48" t="str">
        <f>('ANNEXURE B &amp; C'!BR$3)</f>
        <v>450402</v>
      </c>
      <c r="B11630" s="2">
        <v>4031005</v>
      </c>
      <c r="C11630" s="2" t="s">
        <v>162</v>
      </c>
      <c r="D11630" s="20">
        <v>0</v>
      </c>
      <c r="E11630" s="20">
        <v>0</v>
      </c>
      <c r="F11630" s="38">
        <f>('ANNEXURE B &amp; C'!BR$206)</f>
        <v>0</v>
      </c>
      <c r="G11630" s="9" t="str">
        <f t="shared" si="364"/>
        <v/>
      </c>
      <c r="H11630" s="52" t="str">
        <f t="shared" si="365"/>
        <v/>
      </c>
    </row>
    <row r="11631" spans="1:8">
      <c r="A11631" s="48" t="str">
        <f>('ANNEXURE B &amp; C'!BR$3)</f>
        <v>450402</v>
      </c>
      <c r="B11631" s="3">
        <v>4039995</v>
      </c>
      <c r="C11631" s="3" t="s">
        <v>165</v>
      </c>
      <c r="D11631" s="39">
        <v>0</v>
      </c>
      <c r="E11631" s="39">
        <v>0</v>
      </c>
      <c r="F11631" s="39">
        <f>SUM(F11626:F11630)</f>
        <v>0</v>
      </c>
      <c r="G11631" s="9" t="str">
        <f t="shared" si="364"/>
        <v/>
      </c>
      <c r="H11631" s="52" t="str">
        <f t="shared" si="365"/>
        <v/>
      </c>
    </row>
    <row r="11632" spans="1:8">
      <c r="B11632" s="2"/>
      <c r="C11632" s="2"/>
      <c r="D11632" s="32"/>
      <c r="E11632" s="32"/>
      <c r="G11632" s="9" t="str">
        <f t="shared" si="364"/>
        <v/>
      </c>
      <c r="H11632" s="52" t="str">
        <f t="shared" si="365"/>
        <v/>
      </c>
    </row>
    <row r="11633" spans="1:8" ht="15.75" thickBot="1">
      <c r="A11633" s="48" t="str">
        <f>('ANNEXURE B &amp; C'!BR$3)</f>
        <v>450402</v>
      </c>
      <c r="B11633" s="5">
        <v>4039995</v>
      </c>
      <c r="C11633" s="5" t="s">
        <v>166</v>
      </c>
      <c r="D11633" s="41">
        <v>46500</v>
      </c>
      <c r="E11633" s="41">
        <v>13364</v>
      </c>
      <c r="F11633" s="41">
        <f>SUM(F11631+F11623)</f>
        <v>33364</v>
      </c>
      <c r="G11633" s="9" t="str">
        <f t="shared" si="364"/>
        <v/>
      </c>
      <c r="H11633" s="52">
        <f t="shared" si="365"/>
        <v>-0.28249462365591399</v>
      </c>
    </row>
    <row r="11634" spans="1:8">
      <c r="G11634" s="9" t="str">
        <f t="shared" si="364"/>
        <v/>
      </c>
      <c r="H11634" s="52" t="str">
        <f t="shared" si="365"/>
        <v/>
      </c>
    </row>
    <row r="11635" spans="1:8">
      <c r="A11635" s="48" t="str">
        <f>('ANNEXURE B &amp; C'!BS$3)</f>
        <v>450403</v>
      </c>
      <c r="B11635" s="1">
        <v>1000000</v>
      </c>
      <c r="C11635" s="1" t="s">
        <v>0</v>
      </c>
      <c r="D11635" s="31"/>
      <c r="E11635" s="31"/>
      <c r="G11635" s="9" t="str">
        <f t="shared" si="364"/>
        <v/>
      </c>
      <c r="H11635" s="52" t="str">
        <f t="shared" si="365"/>
        <v/>
      </c>
    </row>
    <row r="11636" spans="1:8">
      <c r="B11636" s="1"/>
      <c r="C11636" s="1"/>
      <c r="D11636" s="31"/>
      <c r="E11636" s="31"/>
      <c r="G11636" s="9" t="str">
        <f t="shared" si="364"/>
        <v/>
      </c>
      <c r="H11636" s="52" t="str">
        <f t="shared" si="365"/>
        <v/>
      </c>
    </row>
    <row r="11637" spans="1:8">
      <c r="A11637" s="48" t="str">
        <f>('ANNEXURE B &amp; C'!BS$3)</f>
        <v>450403</v>
      </c>
      <c r="B11637" s="1">
        <v>1020000</v>
      </c>
      <c r="C11637" s="1" t="s">
        <v>2</v>
      </c>
      <c r="D11637" s="31"/>
      <c r="E11637" s="31"/>
      <c r="F11637" s="31"/>
      <c r="G11637" s="9" t="str">
        <f t="shared" si="364"/>
        <v/>
      </c>
      <c r="H11637" s="52" t="str">
        <f t="shared" si="365"/>
        <v/>
      </c>
    </row>
    <row r="11638" spans="1:8">
      <c r="A11638" s="48" t="str">
        <f>('ANNEXURE B &amp; C'!BS$3)</f>
        <v>450403</v>
      </c>
      <c r="B11638" s="2">
        <v>1020001</v>
      </c>
      <c r="C11638" s="2" t="s">
        <v>3</v>
      </c>
      <c r="D11638" s="20">
        <v>0</v>
      </c>
      <c r="E11638" s="20">
        <v>0</v>
      </c>
      <c r="F11638" s="38">
        <f>('ANNEXURE B &amp; C'!BS$10)</f>
        <v>0</v>
      </c>
      <c r="G11638" s="9" t="str">
        <f t="shared" si="364"/>
        <v/>
      </c>
      <c r="H11638" s="52" t="str">
        <f t="shared" si="365"/>
        <v/>
      </c>
    </row>
    <row r="11639" spans="1:8">
      <c r="A11639" s="48" t="str">
        <f>('ANNEXURE B &amp; C'!BS$3)</f>
        <v>450403</v>
      </c>
      <c r="B11639" s="2">
        <v>1020002</v>
      </c>
      <c r="C11639" s="2" t="s">
        <v>4</v>
      </c>
      <c r="D11639" s="20">
        <v>6285028</v>
      </c>
      <c r="E11639" s="20">
        <v>3191024.83</v>
      </c>
      <c r="F11639" s="38">
        <f>('ANNEXURE B &amp; C'!BS$11)</f>
        <v>6447137</v>
      </c>
      <c r="G11639" s="9" t="str">
        <f t="shared" si="364"/>
        <v/>
      </c>
      <c r="H11639" s="52">
        <f t="shared" si="365"/>
        <v>2.5792884295821755E-2</v>
      </c>
    </row>
    <row r="11640" spans="1:8">
      <c r="A11640" s="48" t="str">
        <f>('ANNEXURE B &amp; C'!BS$3)</f>
        <v>450403</v>
      </c>
      <c r="B11640" s="2">
        <v>1020004</v>
      </c>
      <c r="C11640" s="2" t="s">
        <v>5</v>
      </c>
      <c r="D11640" s="20">
        <v>104892</v>
      </c>
      <c r="E11640" s="20">
        <v>38404</v>
      </c>
      <c r="F11640" s="38">
        <f>('ANNEXURE B &amp; C'!BS$12)</f>
        <v>76306</v>
      </c>
      <c r="G11640" s="9" t="str">
        <f t="shared" si="364"/>
        <v/>
      </c>
      <c r="H11640" s="52">
        <f t="shared" si="365"/>
        <v>-0.27252793349349808</v>
      </c>
    </row>
    <row r="11641" spans="1:8">
      <c r="A11641" s="48" t="str">
        <f>('ANNEXURE B &amp; C'!BS$3)</f>
        <v>450403</v>
      </c>
      <c r="B11641" s="2">
        <v>1020005</v>
      </c>
      <c r="C11641" s="2" t="s">
        <v>6</v>
      </c>
      <c r="D11641" s="20">
        <v>1980</v>
      </c>
      <c r="E11641" s="20">
        <v>1090.5999999999999</v>
      </c>
      <c r="F11641" s="38">
        <f>('ANNEXURE B &amp; C'!BS$13)</f>
        <v>2223</v>
      </c>
      <c r="G11641" s="9" t="str">
        <f t="shared" si="364"/>
        <v/>
      </c>
      <c r="H11641" s="52">
        <f t="shared" si="365"/>
        <v>0.12272727272727273</v>
      </c>
    </row>
    <row r="11642" spans="1:8">
      <c r="A11642" s="48" t="str">
        <f>('ANNEXURE B &amp; C'!BS$3)</f>
        <v>450403</v>
      </c>
      <c r="B11642" s="2">
        <v>1020006</v>
      </c>
      <c r="C11642" s="2" t="s">
        <v>7</v>
      </c>
      <c r="D11642" s="20">
        <v>523475</v>
      </c>
      <c r="E11642" s="20">
        <v>460155</v>
      </c>
      <c r="F11642" s="38">
        <f>('ANNEXURE B &amp; C'!BS$14)</f>
        <v>525790</v>
      </c>
      <c r="G11642" s="9" t="str">
        <f t="shared" si="364"/>
        <v/>
      </c>
      <c r="H11642" s="52">
        <f t="shared" si="365"/>
        <v>4.4223697406752952E-3</v>
      </c>
    </row>
    <row r="11643" spans="1:8">
      <c r="A11643" s="48" t="str">
        <f>('ANNEXURE B &amp; C'!BS$3)</f>
        <v>450403</v>
      </c>
      <c r="B11643" s="2">
        <v>1020007</v>
      </c>
      <c r="C11643" s="2" t="s">
        <v>8</v>
      </c>
      <c r="D11643" s="20">
        <v>0</v>
      </c>
      <c r="E11643" s="20">
        <v>68.47</v>
      </c>
      <c r="F11643" s="38">
        <f>('ANNEXURE B &amp; C'!BS$15)</f>
        <v>69</v>
      </c>
      <c r="G11643" s="9" t="str">
        <f t="shared" si="364"/>
        <v/>
      </c>
      <c r="H11643" s="52" t="str">
        <f t="shared" si="365"/>
        <v>NO ORIGINAL BUDGET</v>
      </c>
    </row>
    <row r="11644" spans="1:8">
      <c r="A11644" s="48" t="str">
        <f>('ANNEXURE B &amp; C'!BS$3)</f>
        <v>450403</v>
      </c>
      <c r="B11644" s="2">
        <v>1020009</v>
      </c>
      <c r="C11644" s="2" t="s">
        <v>9</v>
      </c>
      <c r="D11644" s="20">
        <v>0</v>
      </c>
      <c r="E11644" s="20">
        <v>0</v>
      </c>
      <c r="F11644" s="38">
        <f>('ANNEXURE B &amp; C'!BS$16)</f>
        <v>0</v>
      </c>
      <c r="G11644" s="9" t="str">
        <f t="shared" si="364"/>
        <v/>
      </c>
      <c r="H11644" s="52" t="str">
        <f t="shared" si="365"/>
        <v/>
      </c>
    </row>
    <row r="11645" spans="1:8">
      <c r="A11645" s="48" t="str">
        <f>('ANNEXURE B &amp; C'!BS$3)</f>
        <v>450403</v>
      </c>
      <c r="B11645" s="2">
        <v>1020010</v>
      </c>
      <c r="C11645" s="2" t="s">
        <v>10</v>
      </c>
      <c r="D11645" s="20">
        <v>0</v>
      </c>
      <c r="E11645" s="20">
        <v>0</v>
      </c>
      <c r="F11645" s="38">
        <f>('ANNEXURE B &amp; C'!BS$17)</f>
        <v>0</v>
      </c>
      <c r="G11645" s="9" t="str">
        <f t="shared" si="364"/>
        <v/>
      </c>
      <c r="H11645" s="52" t="str">
        <f t="shared" si="365"/>
        <v/>
      </c>
    </row>
    <row r="11646" spans="1:8">
      <c r="A11646" s="48" t="str">
        <f>('ANNEXURE B &amp; C'!BS$3)</f>
        <v>450403</v>
      </c>
      <c r="B11646" s="2">
        <v>1020011</v>
      </c>
      <c r="C11646" s="2" t="s">
        <v>11</v>
      </c>
      <c r="D11646" s="20">
        <v>0</v>
      </c>
      <c r="E11646" s="20">
        <v>0</v>
      </c>
      <c r="F11646" s="38">
        <f>('ANNEXURE B &amp; C'!BS$18)</f>
        <v>0</v>
      </c>
      <c r="G11646" s="9" t="str">
        <f t="shared" si="364"/>
        <v/>
      </c>
      <c r="H11646" s="52" t="str">
        <f t="shared" si="365"/>
        <v/>
      </c>
    </row>
    <row r="11647" spans="1:8">
      <c r="A11647" s="48" t="str">
        <f>('ANNEXURE B &amp; C'!BS$3)</f>
        <v>450403</v>
      </c>
      <c r="B11647" s="2">
        <v>1020012</v>
      </c>
      <c r="C11647" s="2" t="s">
        <v>12</v>
      </c>
      <c r="D11647" s="20">
        <v>0</v>
      </c>
      <c r="E11647" s="20">
        <v>0</v>
      </c>
      <c r="F11647" s="38">
        <f>('ANNEXURE B &amp; C'!BS$19)</f>
        <v>0</v>
      </c>
      <c r="G11647" s="9" t="str">
        <f t="shared" ref="G11647:G11709" si="366">IF(E11647&lt;0.01,"",IF(E11647&gt;F11647,"BUDGET ERROR - INSUFICIENT",""))</f>
        <v/>
      </c>
      <c r="H11647" s="52" t="str">
        <f t="shared" ref="H11647:H11710" si="367">IF(F11647&lt;0.1,"",IF(D11647=0,"NO ORIGINAL BUDGET",(F11647-D11647)/D11647))</f>
        <v/>
      </c>
    </row>
    <row r="11648" spans="1:8">
      <c r="A11648" s="48" t="str">
        <f>('ANNEXURE B &amp; C'!BS$3)</f>
        <v>450403</v>
      </c>
      <c r="B11648" s="2">
        <v>1020013</v>
      </c>
      <c r="C11648" s="2" t="s">
        <v>13</v>
      </c>
      <c r="D11648" s="20">
        <v>58783</v>
      </c>
      <c r="E11648" s="20">
        <v>29894.19</v>
      </c>
      <c r="F11648" s="38">
        <f>('ANNEXURE B &amp; C'!BS$20)</f>
        <v>60004</v>
      </c>
      <c r="G11648" s="9" t="str">
        <f t="shared" si="366"/>
        <v/>
      </c>
      <c r="H11648" s="52">
        <f t="shared" si="367"/>
        <v>2.0771311433577733E-2</v>
      </c>
    </row>
    <row r="11649" spans="1:8">
      <c r="A11649" s="48" t="str">
        <f>('ANNEXURE B &amp; C'!BS$3)</f>
        <v>450403</v>
      </c>
      <c r="B11649" s="2">
        <v>1020014</v>
      </c>
      <c r="C11649" s="2" t="s">
        <v>14</v>
      </c>
      <c r="D11649" s="20">
        <v>0</v>
      </c>
      <c r="E11649" s="20">
        <v>0</v>
      </c>
      <c r="F11649" s="38">
        <f>('ANNEXURE B &amp; C'!BS$21)</f>
        <v>0</v>
      </c>
      <c r="G11649" s="9" t="str">
        <f t="shared" si="366"/>
        <v/>
      </c>
      <c r="H11649" s="52" t="str">
        <f t="shared" si="367"/>
        <v/>
      </c>
    </row>
    <row r="11650" spans="1:8" ht="15.75" thickBot="1">
      <c r="A11650" s="48" t="str">
        <f>('ANNEXURE B &amp; C'!BS$3)</f>
        <v>450403</v>
      </c>
      <c r="B11650" s="3">
        <v>1029990</v>
      </c>
      <c r="C11650" s="3" t="s">
        <v>15</v>
      </c>
      <c r="D11650" s="41">
        <v>6974158</v>
      </c>
      <c r="E11650" s="41">
        <v>3720637.0900000003</v>
      </c>
      <c r="F11650" s="41">
        <f>SUM(F11638:F11649)</f>
        <v>7111529</v>
      </c>
      <c r="G11650" s="9" t="str">
        <f t="shared" si="366"/>
        <v/>
      </c>
      <c r="H11650" s="52">
        <f t="shared" si="367"/>
        <v>1.9697144802282941E-2</v>
      </c>
    </row>
    <row r="11651" spans="1:8">
      <c r="B11651" s="1"/>
      <c r="C11651" s="1"/>
      <c r="D11651" s="31"/>
      <c r="E11651" s="31"/>
      <c r="F11651" s="31"/>
      <c r="G11651" s="9" t="str">
        <f t="shared" si="366"/>
        <v/>
      </c>
      <c r="H11651" s="52" t="str">
        <f t="shared" si="367"/>
        <v/>
      </c>
    </row>
    <row r="11652" spans="1:8">
      <c r="A11652" s="48" t="str">
        <f>('ANNEXURE B &amp; C'!BS$3)</f>
        <v>450403</v>
      </c>
      <c r="B11652" s="1">
        <v>1030000</v>
      </c>
      <c r="C11652" s="1" t="s">
        <v>16</v>
      </c>
      <c r="D11652" s="31"/>
      <c r="E11652" s="31"/>
      <c r="F11652" s="31"/>
      <c r="G11652" s="9" t="str">
        <f t="shared" si="366"/>
        <v/>
      </c>
      <c r="H11652" s="52" t="str">
        <f t="shared" si="367"/>
        <v/>
      </c>
    </row>
    <row r="11653" spans="1:8">
      <c r="A11653" s="48" t="str">
        <f>('ANNEXURE B &amp; C'!BS$3)</f>
        <v>450403</v>
      </c>
      <c r="B11653" s="2">
        <v>1030001</v>
      </c>
      <c r="C11653" s="2" t="s">
        <v>17</v>
      </c>
      <c r="D11653" s="20">
        <v>118206</v>
      </c>
      <c r="E11653" s="20">
        <v>58977</v>
      </c>
      <c r="F11653" s="38">
        <f>('ANNEXURE B &amp; C'!BS$25)</f>
        <v>116904</v>
      </c>
      <c r="G11653" s="9" t="str">
        <f t="shared" si="366"/>
        <v/>
      </c>
      <c r="H11653" s="52">
        <f t="shared" si="367"/>
        <v>-1.1014669306126592E-2</v>
      </c>
    </row>
    <row r="11654" spans="1:8">
      <c r="A11654" s="48" t="str">
        <f>('ANNEXURE B &amp; C'!BS$3)</f>
        <v>450403</v>
      </c>
      <c r="B11654" s="2">
        <v>1030002</v>
      </c>
      <c r="C11654" s="2" t="s">
        <v>18</v>
      </c>
      <c r="D11654" s="20">
        <v>615696</v>
      </c>
      <c r="E11654" s="20">
        <v>300494.09999999998</v>
      </c>
      <c r="F11654" s="38">
        <f>('ANNEXURE B &amp; C'!BS$26)</f>
        <v>595741</v>
      </c>
      <c r="G11654" s="9" t="str">
        <f t="shared" si="366"/>
        <v/>
      </c>
      <c r="H11654" s="52">
        <f t="shared" si="367"/>
        <v>-3.2410475299498455E-2</v>
      </c>
    </row>
    <row r="11655" spans="1:8">
      <c r="A11655" s="48" t="str">
        <f>('ANNEXURE B &amp; C'!BS$3)</f>
        <v>450403</v>
      </c>
      <c r="B11655" s="2">
        <v>1030003</v>
      </c>
      <c r="C11655" s="2" t="s">
        <v>19</v>
      </c>
      <c r="D11655" s="20">
        <v>1374910</v>
      </c>
      <c r="E11655" s="20">
        <v>686233.08</v>
      </c>
      <c r="F11655" s="38">
        <f>('ANNEXURE B &amp; C'!BS$27)</f>
        <v>1360918</v>
      </c>
      <c r="G11655" s="9" t="str">
        <f t="shared" si="366"/>
        <v/>
      </c>
      <c r="H11655" s="52">
        <f t="shared" si="367"/>
        <v>-1.017666610905441E-2</v>
      </c>
    </row>
    <row r="11656" spans="1:8">
      <c r="A11656" s="48" t="str">
        <f>('ANNEXURE B &amp; C'!BS$3)</f>
        <v>450403</v>
      </c>
      <c r="B11656" s="2">
        <v>1030004</v>
      </c>
      <c r="C11656" s="2" t="s">
        <v>20</v>
      </c>
      <c r="D11656" s="20">
        <v>0</v>
      </c>
      <c r="E11656" s="20">
        <v>0</v>
      </c>
      <c r="F11656" s="38">
        <f>('ANNEXURE B &amp; C'!BS$28)</f>
        <v>0</v>
      </c>
      <c r="G11656" s="9" t="str">
        <f t="shared" si="366"/>
        <v/>
      </c>
      <c r="H11656" s="52" t="str">
        <f t="shared" si="367"/>
        <v/>
      </c>
    </row>
    <row r="11657" spans="1:8">
      <c r="A11657" s="48" t="str">
        <f>('ANNEXURE B &amp; C'!BS$3)</f>
        <v>450403</v>
      </c>
      <c r="B11657" s="3">
        <v>1039990</v>
      </c>
      <c r="C11657" s="3" t="s">
        <v>21</v>
      </c>
      <c r="D11657" s="39">
        <v>2108812</v>
      </c>
      <c r="E11657" s="39">
        <v>1045704.1799999999</v>
      </c>
      <c r="F11657" s="39">
        <f>SUM(F11653:F11656)</f>
        <v>2073563</v>
      </c>
      <c r="G11657" s="9" t="str">
        <f t="shared" si="366"/>
        <v/>
      </c>
      <c r="H11657" s="52">
        <f t="shared" si="367"/>
        <v>-1.6715098358696744E-2</v>
      </c>
    </row>
    <row r="11658" spans="1:8">
      <c r="B11658" s="1"/>
      <c r="C11658" s="1"/>
      <c r="D11658" s="31"/>
      <c r="E11658" s="31"/>
      <c r="F11658" s="31"/>
      <c r="G11658" s="9" t="str">
        <f t="shared" si="366"/>
        <v/>
      </c>
      <c r="H11658" s="52" t="str">
        <f t="shared" si="367"/>
        <v/>
      </c>
    </row>
    <row r="11659" spans="1:8">
      <c r="A11659" s="48" t="str">
        <f>('ANNEXURE B &amp; C'!BS$3)</f>
        <v>450403</v>
      </c>
      <c r="B11659" s="1">
        <v>1040000</v>
      </c>
      <c r="C11659" s="1" t="s">
        <v>22</v>
      </c>
      <c r="D11659" s="31"/>
      <c r="E11659" s="31"/>
      <c r="F11659" s="31"/>
      <c r="G11659" s="9" t="str">
        <f t="shared" si="366"/>
        <v/>
      </c>
      <c r="H11659" s="52" t="str">
        <f t="shared" si="367"/>
        <v/>
      </c>
    </row>
    <row r="11660" spans="1:8">
      <c r="A11660" s="48" t="str">
        <f>('ANNEXURE B &amp; C'!BS$3)</f>
        <v>450403</v>
      </c>
      <c r="B11660" s="2">
        <v>1040001</v>
      </c>
      <c r="C11660" s="2" t="s">
        <v>23</v>
      </c>
      <c r="D11660" s="20">
        <v>0</v>
      </c>
      <c r="E11660" s="20">
        <v>0</v>
      </c>
      <c r="F11660" s="38">
        <f>('ANNEXURE B &amp; C'!BS$32)</f>
        <v>0</v>
      </c>
      <c r="G11660" s="9" t="str">
        <f t="shared" si="366"/>
        <v/>
      </c>
      <c r="H11660" s="52" t="str">
        <f t="shared" si="367"/>
        <v/>
      </c>
    </row>
    <row r="11661" spans="1:8">
      <c r="A11661" s="48" t="str">
        <f>('ANNEXURE B &amp; C'!BS$3)</f>
        <v>450403</v>
      </c>
      <c r="B11661" s="2">
        <v>1040002</v>
      </c>
      <c r="C11661" s="2" t="s">
        <v>24</v>
      </c>
      <c r="D11661" s="20">
        <v>0</v>
      </c>
      <c r="E11661" s="20">
        <v>0</v>
      </c>
      <c r="F11661" s="38">
        <f>('ANNEXURE B &amp; C'!BS$33)</f>
        <v>0</v>
      </c>
      <c r="G11661" s="9" t="str">
        <f t="shared" si="366"/>
        <v/>
      </c>
      <c r="H11661" s="52" t="str">
        <f t="shared" si="367"/>
        <v/>
      </c>
    </row>
    <row r="11662" spans="1:8">
      <c r="A11662" s="48" t="str">
        <f>('ANNEXURE B &amp; C'!BS$3)</f>
        <v>450403</v>
      </c>
      <c r="B11662" s="2">
        <v>1040003</v>
      </c>
      <c r="C11662" s="2" t="s">
        <v>25</v>
      </c>
      <c r="D11662" s="20">
        <v>0</v>
      </c>
      <c r="E11662" s="20">
        <v>0</v>
      </c>
      <c r="F11662" s="38">
        <f>('ANNEXURE B &amp; C'!BS$34)</f>
        <v>0</v>
      </c>
      <c r="G11662" s="9" t="str">
        <f t="shared" si="366"/>
        <v/>
      </c>
      <c r="H11662" s="52" t="str">
        <f t="shared" si="367"/>
        <v/>
      </c>
    </row>
    <row r="11663" spans="1:8">
      <c r="A11663" s="48" t="str">
        <f>('ANNEXURE B &amp; C'!BS$3)</f>
        <v>450403</v>
      </c>
      <c r="B11663" s="2">
        <v>1040004</v>
      </c>
      <c r="C11663" s="2" t="s">
        <v>26</v>
      </c>
      <c r="D11663" s="20">
        <v>0</v>
      </c>
      <c r="E11663" s="20">
        <v>0</v>
      </c>
      <c r="F11663" s="38">
        <f>('ANNEXURE B &amp; C'!BS$35)</f>
        <v>0</v>
      </c>
      <c r="G11663" s="9" t="str">
        <f t="shared" si="366"/>
        <v/>
      </c>
      <c r="H11663" s="52" t="str">
        <f t="shared" si="367"/>
        <v/>
      </c>
    </row>
    <row r="11664" spans="1:8">
      <c r="A11664" s="48" t="str">
        <f>('ANNEXURE B &amp; C'!BS$3)</f>
        <v>450403</v>
      </c>
      <c r="B11664" s="2">
        <v>1040005</v>
      </c>
      <c r="C11664" s="2" t="s">
        <v>27</v>
      </c>
      <c r="D11664" s="20">
        <v>0</v>
      </c>
      <c r="E11664" s="20">
        <v>0</v>
      </c>
      <c r="F11664" s="38">
        <f>('ANNEXURE B &amp; C'!BS$36)</f>
        <v>0</v>
      </c>
      <c r="G11664" s="9" t="str">
        <f t="shared" si="366"/>
        <v/>
      </c>
      <c r="H11664" s="52" t="str">
        <f t="shared" si="367"/>
        <v/>
      </c>
    </row>
    <row r="11665" spans="1:8">
      <c r="A11665" s="48" t="str">
        <f>('ANNEXURE B &amp; C'!BS$3)</f>
        <v>450403</v>
      </c>
      <c r="B11665" s="2">
        <v>1040006</v>
      </c>
      <c r="C11665" s="2" t="s">
        <v>28</v>
      </c>
      <c r="D11665" s="20">
        <v>0</v>
      </c>
      <c r="E11665" s="20">
        <v>0</v>
      </c>
      <c r="F11665" s="38">
        <f>('ANNEXURE B &amp; C'!BS$37)</f>
        <v>0</v>
      </c>
      <c r="G11665" s="9" t="str">
        <f t="shared" si="366"/>
        <v/>
      </c>
      <c r="H11665" s="52" t="str">
        <f t="shared" si="367"/>
        <v/>
      </c>
    </row>
    <row r="11666" spans="1:8">
      <c r="A11666" s="48" t="str">
        <f>('ANNEXURE B &amp; C'!BS$3)</f>
        <v>450403</v>
      </c>
      <c r="B11666" s="2">
        <v>1040007</v>
      </c>
      <c r="C11666" s="2" t="s">
        <v>29</v>
      </c>
      <c r="D11666" s="20">
        <v>0</v>
      </c>
      <c r="E11666" s="20">
        <v>0</v>
      </c>
      <c r="F11666" s="38">
        <f>('ANNEXURE B &amp; C'!BS$38)</f>
        <v>0</v>
      </c>
      <c r="G11666" s="9" t="str">
        <f t="shared" si="366"/>
        <v/>
      </c>
      <c r="H11666" s="52" t="str">
        <f t="shared" si="367"/>
        <v/>
      </c>
    </row>
    <row r="11667" spans="1:8">
      <c r="A11667" s="48" t="str">
        <f>('ANNEXURE B &amp; C'!BS$3)</f>
        <v>450403</v>
      </c>
      <c r="B11667" s="2">
        <v>1040008</v>
      </c>
      <c r="C11667" s="2" t="s">
        <v>30</v>
      </c>
      <c r="D11667" s="20">
        <v>0</v>
      </c>
      <c r="E11667" s="20">
        <v>0</v>
      </c>
      <c r="F11667" s="38">
        <f>('ANNEXURE B &amp; C'!BS$39)</f>
        <v>0</v>
      </c>
      <c r="G11667" s="9" t="str">
        <f t="shared" si="366"/>
        <v/>
      </c>
      <c r="H11667" s="52" t="str">
        <f t="shared" si="367"/>
        <v/>
      </c>
    </row>
    <row r="11668" spans="1:8">
      <c r="A11668" s="48" t="str">
        <f>('ANNEXURE B &amp; C'!BS$3)</f>
        <v>450403</v>
      </c>
      <c r="B11668" s="3">
        <v>1049990</v>
      </c>
      <c r="C11668" s="3" t="s">
        <v>31</v>
      </c>
      <c r="D11668" s="39">
        <v>0</v>
      </c>
      <c r="E11668" s="39">
        <v>0</v>
      </c>
      <c r="F11668" s="39">
        <f>SUM(F11660:F11667)</f>
        <v>0</v>
      </c>
      <c r="G11668" s="9" t="str">
        <f t="shared" si="366"/>
        <v/>
      </c>
      <c r="H11668" s="52" t="str">
        <f t="shared" si="367"/>
        <v/>
      </c>
    </row>
    <row r="11669" spans="1:8">
      <c r="B11669" s="1"/>
      <c r="C11669" s="1"/>
      <c r="D11669" s="31"/>
      <c r="E11669" s="31"/>
      <c r="F11669" s="31"/>
      <c r="G11669" s="9" t="str">
        <f t="shared" si="366"/>
        <v/>
      </c>
      <c r="H11669" s="52" t="str">
        <f t="shared" si="367"/>
        <v/>
      </c>
    </row>
    <row r="11670" spans="1:8" ht="15.75" thickBot="1">
      <c r="A11670" s="48" t="str">
        <f>('ANNEXURE B &amp; C'!BS$3)</f>
        <v>450403</v>
      </c>
      <c r="B11670" s="4">
        <v>1049995</v>
      </c>
      <c r="C11670" s="4" t="s">
        <v>32</v>
      </c>
      <c r="D11670" s="40">
        <v>9082970</v>
      </c>
      <c r="E11670" s="40">
        <v>4766341.2700000005</v>
      </c>
      <c r="F11670" s="40">
        <f>SUM(F11668+F11657+F11650)</f>
        <v>9185092</v>
      </c>
      <c r="G11670" s="9" t="str">
        <f t="shared" si="366"/>
        <v/>
      </c>
      <c r="H11670" s="52">
        <f t="shared" si="367"/>
        <v>1.1243238720374502E-2</v>
      </c>
    </row>
    <row r="11671" spans="1:8" ht="15.75" thickTop="1">
      <c r="B11671" s="1"/>
      <c r="C11671" s="1"/>
      <c r="D11671" s="31"/>
      <c r="E11671" s="31"/>
      <c r="F11671" s="31"/>
      <c r="G11671" s="9" t="str">
        <f t="shared" si="366"/>
        <v/>
      </c>
      <c r="H11671" s="52" t="str">
        <f t="shared" si="367"/>
        <v/>
      </c>
    </row>
    <row r="11672" spans="1:8">
      <c r="A11672" s="48" t="str">
        <f>('ANNEXURE B &amp; C'!BS$3)</f>
        <v>450403</v>
      </c>
      <c r="B11672" s="1">
        <v>1050000</v>
      </c>
      <c r="C11672" s="1" t="s">
        <v>33</v>
      </c>
      <c r="D11672" s="31"/>
      <c r="E11672" s="31"/>
      <c r="F11672" s="31"/>
      <c r="G11672" s="9" t="str">
        <f t="shared" si="366"/>
        <v/>
      </c>
      <c r="H11672" s="52" t="str">
        <f t="shared" si="367"/>
        <v/>
      </c>
    </row>
    <row r="11673" spans="1:8">
      <c r="B11673" s="1"/>
      <c r="C11673" s="1"/>
      <c r="D11673" s="31"/>
      <c r="E11673" s="31"/>
      <c r="F11673" s="31"/>
      <c r="G11673" s="9" t="str">
        <f t="shared" si="366"/>
        <v/>
      </c>
      <c r="H11673" s="52" t="str">
        <f t="shared" si="367"/>
        <v/>
      </c>
    </row>
    <row r="11674" spans="1:8">
      <c r="A11674" s="48" t="str">
        <f>('ANNEXURE B &amp; C'!BS$3)</f>
        <v>450403</v>
      </c>
      <c r="B11674" s="1">
        <v>1060000</v>
      </c>
      <c r="C11674" s="1" t="s">
        <v>34</v>
      </c>
      <c r="D11674" s="31"/>
      <c r="E11674" s="31"/>
      <c r="F11674" s="31"/>
      <c r="G11674" s="9" t="str">
        <f t="shared" si="366"/>
        <v/>
      </c>
      <c r="H11674" s="52" t="str">
        <f t="shared" si="367"/>
        <v/>
      </c>
    </row>
    <row r="11675" spans="1:8">
      <c r="A11675" s="48" t="str">
        <f>('ANNEXURE B &amp; C'!BS$3)</f>
        <v>450403</v>
      </c>
      <c r="B11675" s="2">
        <v>1060001</v>
      </c>
      <c r="C11675" s="2" t="s">
        <v>35</v>
      </c>
      <c r="D11675" s="20">
        <v>0</v>
      </c>
      <c r="E11675" s="20">
        <v>0</v>
      </c>
      <c r="F11675" s="38">
        <f>('ANNEXURE B &amp; C'!BS$47)</f>
        <v>0</v>
      </c>
      <c r="G11675" s="9" t="str">
        <f t="shared" si="366"/>
        <v/>
      </c>
      <c r="H11675" s="52" t="str">
        <f t="shared" si="367"/>
        <v/>
      </c>
    </row>
    <row r="11676" spans="1:8">
      <c r="A11676" s="48" t="str">
        <f>('ANNEXURE B &amp; C'!BS$3)</f>
        <v>450403</v>
      </c>
      <c r="B11676" s="2">
        <v>1060003</v>
      </c>
      <c r="C11676" s="2" t="s">
        <v>36</v>
      </c>
      <c r="D11676" s="20">
        <v>0</v>
      </c>
      <c r="E11676" s="20">
        <v>0</v>
      </c>
      <c r="F11676" s="38">
        <f>('ANNEXURE B &amp; C'!BS$48)</f>
        <v>0</v>
      </c>
      <c r="G11676" s="9" t="str">
        <f t="shared" si="366"/>
        <v/>
      </c>
      <c r="H11676" s="52" t="str">
        <f t="shared" si="367"/>
        <v/>
      </c>
    </row>
    <row r="11677" spans="1:8">
      <c r="A11677" s="48" t="str">
        <f>('ANNEXURE B &amp; C'!BS$3)</f>
        <v>450403</v>
      </c>
      <c r="B11677" s="2">
        <v>1060090</v>
      </c>
      <c r="C11677" s="2" t="s">
        <v>37</v>
      </c>
      <c r="D11677" s="20">
        <v>0</v>
      </c>
      <c r="E11677" s="20">
        <v>0</v>
      </c>
      <c r="F11677" s="38">
        <f>('ANNEXURE B &amp; C'!BS$49)</f>
        <v>0</v>
      </c>
      <c r="G11677" s="9" t="str">
        <f t="shared" si="366"/>
        <v/>
      </c>
      <c r="H11677" s="52" t="str">
        <f t="shared" si="367"/>
        <v/>
      </c>
    </row>
    <row r="11678" spans="1:8">
      <c r="A11678" s="48" t="str">
        <f>('ANNEXURE B &amp; C'!BS$3)</f>
        <v>450403</v>
      </c>
      <c r="B11678" s="2">
        <v>1060100</v>
      </c>
      <c r="C11678" s="2" t="s">
        <v>38</v>
      </c>
      <c r="D11678" s="20">
        <v>0</v>
      </c>
      <c r="E11678" s="20">
        <v>0</v>
      </c>
      <c r="F11678" s="38">
        <f>('ANNEXURE B &amp; C'!BS$50)</f>
        <v>0</v>
      </c>
      <c r="G11678" s="9" t="str">
        <f t="shared" si="366"/>
        <v/>
      </c>
      <c r="H11678" s="52" t="str">
        <f t="shared" si="367"/>
        <v/>
      </c>
    </row>
    <row r="11679" spans="1:8">
      <c r="A11679" s="48" t="str">
        <f>('ANNEXURE B &amp; C'!BS$3)</f>
        <v>450403</v>
      </c>
      <c r="B11679" s="2">
        <v>1060200</v>
      </c>
      <c r="C11679" s="2" t="s">
        <v>39</v>
      </c>
      <c r="D11679" s="20">
        <v>0</v>
      </c>
      <c r="E11679" s="20">
        <v>0</v>
      </c>
      <c r="F11679" s="38">
        <f>('ANNEXURE B &amp; C'!BS$51)</f>
        <v>0</v>
      </c>
      <c r="G11679" s="9" t="str">
        <f t="shared" si="366"/>
        <v/>
      </c>
      <c r="H11679" s="52" t="str">
        <f t="shared" si="367"/>
        <v/>
      </c>
    </row>
    <row r="11680" spans="1:8">
      <c r="A11680" s="48" t="str">
        <f>('ANNEXURE B &amp; C'!BS$3)</f>
        <v>450403</v>
      </c>
      <c r="B11680" s="2">
        <v>1060201</v>
      </c>
      <c r="C11680" s="2" t="s">
        <v>40</v>
      </c>
      <c r="D11680" s="20">
        <v>0</v>
      </c>
      <c r="E11680" s="20">
        <v>0</v>
      </c>
      <c r="F11680" s="38">
        <f>('ANNEXURE B &amp; C'!BS$52)</f>
        <v>0</v>
      </c>
      <c r="G11680" s="9" t="str">
        <f t="shared" si="366"/>
        <v/>
      </c>
      <c r="H11680" s="52" t="str">
        <f t="shared" si="367"/>
        <v/>
      </c>
    </row>
    <row r="11681" spans="1:8">
      <c r="A11681" s="48" t="str">
        <f>('ANNEXURE B &amp; C'!BS$3)</f>
        <v>450403</v>
      </c>
      <c r="B11681" s="2">
        <v>1060204</v>
      </c>
      <c r="C11681" s="2" t="s">
        <v>41</v>
      </c>
      <c r="D11681" s="20">
        <v>0</v>
      </c>
      <c r="E11681" s="20">
        <v>0</v>
      </c>
      <c r="F11681" s="38">
        <f>('ANNEXURE B &amp; C'!BS$53)</f>
        <v>0</v>
      </c>
      <c r="G11681" s="9" t="str">
        <f t="shared" si="366"/>
        <v/>
      </c>
      <c r="H11681" s="52" t="str">
        <f t="shared" si="367"/>
        <v/>
      </c>
    </row>
    <row r="11682" spans="1:8">
      <c r="A11682" s="48" t="str">
        <f>('ANNEXURE B &amp; C'!BS$3)</f>
        <v>450403</v>
      </c>
      <c r="B11682" s="2">
        <v>1060205</v>
      </c>
      <c r="C11682" s="2" t="s">
        <v>42</v>
      </c>
      <c r="D11682" s="20">
        <v>0</v>
      </c>
      <c r="E11682" s="20">
        <v>0</v>
      </c>
      <c r="F11682" s="38">
        <f>('ANNEXURE B &amp; C'!BS$54)</f>
        <v>0</v>
      </c>
      <c r="G11682" s="9" t="str">
        <f t="shared" si="366"/>
        <v/>
      </c>
      <c r="H11682" s="52" t="str">
        <f t="shared" si="367"/>
        <v/>
      </c>
    </row>
    <row r="11683" spans="1:8">
      <c r="A11683" s="48" t="str">
        <f>('ANNEXURE B &amp; C'!BS$3)</f>
        <v>450403</v>
      </c>
      <c r="B11683" s="2">
        <v>1060207</v>
      </c>
      <c r="C11683" s="2" t="s">
        <v>43</v>
      </c>
      <c r="D11683" s="20">
        <v>0</v>
      </c>
      <c r="E11683" s="20">
        <v>0</v>
      </c>
      <c r="F11683" s="38">
        <f>('ANNEXURE B &amp; C'!BS$55)</f>
        <v>0</v>
      </c>
      <c r="G11683" s="9" t="str">
        <f t="shared" si="366"/>
        <v/>
      </c>
      <c r="H11683" s="52" t="str">
        <f t="shared" si="367"/>
        <v/>
      </c>
    </row>
    <row r="11684" spans="1:8">
      <c r="A11684" s="48" t="str">
        <f>('ANNEXURE B &amp; C'!BS$3)</f>
        <v>450403</v>
      </c>
      <c r="B11684" s="2">
        <v>1060208</v>
      </c>
      <c r="C11684" s="2" t="s">
        <v>44</v>
      </c>
      <c r="D11684" s="20">
        <v>0</v>
      </c>
      <c r="E11684" s="20">
        <v>0</v>
      </c>
      <c r="F11684" s="38">
        <f>('ANNEXURE B &amp; C'!BS$56)</f>
        <v>0</v>
      </c>
      <c r="G11684" s="9" t="str">
        <f t="shared" si="366"/>
        <v/>
      </c>
      <c r="H11684" s="52" t="str">
        <f t="shared" si="367"/>
        <v/>
      </c>
    </row>
    <row r="11685" spans="1:8">
      <c r="A11685" s="48" t="str">
        <f>('ANNEXURE B &amp; C'!BS$3)</f>
        <v>450403</v>
      </c>
      <c r="B11685" s="2">
        <v>1060209</v>
      </c>
      <c r="C11685" s="2" t="s">
        <v>45</v>
      </c>
      <c r="D11685" s="20">
        <v>0</v>
      </c>
      <c r="E11685" s="20">
        <v>0</v>
      </c>
      <c r="F11685" s="38">
        <f>('ANNEXURE B &amp; C'!BS$57)</f>
        <v>0</v>
      </c>
      <c r="G11685" s="9" t="str">
        <f t="shared" si="366"/>
        <v/>
      </c>
      <c r="H11685" s="52" t="str">
        <f t="shared" si="367"/>
        <v/>
      </c>
    </row>
    <row r="11686" spans="1:8">
      <c r="A11686" s="48" t="str">
        <f>('ANNEXURE B &amp; C'!BS$3)</f>
        <v>450403</v>
      </c>
      <c r="B11686" s="2">
        <v>1060210</v>
      </c>
      <c r="C11686" s="2" t="s">
        <v>46</v>
      </c>
      <c r="D11686" s="20">
        <v>0</v>
      </c>
      <c r="E11686" s="20">
        <v>0</v>
      </c>
      <c r="F11686" s="38">
        <f>('ANNEXURE B &amp; C'!BS$58)</f>
        <v>0</v>
      </c>
      <c r="G11686" s="9" t="str">
        <f t="shared" si="366"/>
        <v/>
      </c>
      <c r="H11686" s="52" t="str">
        <f t="shared" si="367"/>
        <v/>
      </c>
    </row>
    <row r="11687" spans="1:8">
      <c r="A11687" s="48" t="str">
        <f>('ANNEXURE B &amp; C'!BS$3)</f>
        <v>450403</v>
      </c>
      <c r="B11687" s="2">
        <v>1060303</v>
      </c>
      <c r="C11687" s="2" t="s">
        <v>47</v>
      </c>
      <c r="D11687" s="20">
        <v>0</v>
      </c>
      <c r="E11687" s="20">
        <v>0</v>
      </c>
      <c r="F11687" s="38">
        <f>('ANNEXURE B &amp; C'!BS$59)</f>
        <v>0</v>
      </c>
      <c r="G11687" s="9" t="str">
        <f t="shared" si="366"/>
        <v/>
      </c>
      <c r="H11687" s="52" t="str">
        <f t="shared" si="367"/>
        <v/>
      </c>
    </row>
    <row r="11688" spans="1:8">
      <c r="A11688" s="48" t="str">
        <f>('ANNEXURE B &amp; C'!BS$3)</f>
        <v>450403</v>
      </c>
      <c r="B11688" s="2">
        <v>1060304</v>
      </c>
      <c r="C11688" s="2" t="s">
        <v>48</v>
      </c>
      <c r="D11688" s="20">
        <v>0</v>
      </c>
      <c r="E11688" s="20">
        <v>0</v>
      </c>
      <c r="F11688" s="38">
        <f>('ANNEXURE B &amp; C'!BS$60)</f>
        <v>0</v>
      </c>
      <c r="G11688" s="9" t="str">
        <f t="shared" si="366"/>
        <v/>
      </c>
      <c r="H11688" s="52" t="str">
        <f t="shared" si="367"/>
        <v/>
      </c>
    </row>
    <row r="11689" spans="1:8">
      <c r="A11689" s="48" t="str">
        <f>('ANNEXURE B &amp; C'!BS$3)</f>
        <v>450403</v>
      </c>
      <c r="B11689" s="2">
        <v>1060305</v>
      </c>
      <c r="C11689" s="2" t="s">
        <v>49</v>
      </c>
      <c r="D11689" s="20">
        <v>0</v>
      </c>
      <c r="E11689" s="20">
        <v>0</v>
      </c>
      <c r="F11689" s="38">
        <f>('ANNEXURE B &amp; C'!BS$61)</f>
        <v>0</v>
      </c>
      <c r="G11689" s="9" t="str">
        <f t="shared" si="366"/>
        <v/>
      </c>
      <c r="H11689" s="52" t="str">
        <f t="shared" si="367"/>
        <v/>
      </c>
    </row>
    <row r="11690" spans="1:8">
      <c r="A11690" s="48" t="str">
        <f>('ANNEXURE B &amp; C'!BS$3)</f>
        <v>450403</v>
      </c>
      <c r="B11690" s="2">
        <v>1060400</v>
      </c>
      <c r="C11690" s="2" t="s">
        <v>50</v>
      </c>
      <c r="D11690" s="20">
        <v>0</v>
      </c>
      <c r="E11690" s="20">
        <v>0</v>
      </c>
      <c r="F11690" s="38">
        <f>('ANNEXURE B &amp; C'!BS$62)</f>
        <v>0</v>
      </c>
      <c r="G11690" s="9" t="str">
        <f t="shared" si="366"/>
        <v/>
      </c>
      <c r="H11690" s="52" t="str">
        <f t="shared" si="367"/>
        <v/>
      </c>
    </row>
    <row r="11691" spans="1:8">
      <c r="A11691" s="48" t="str">
        <f>('ANNEXURE B &amp; C'!BS$3)</f>
        <v>450403</v>
      </c>
      <c r="B11691" s="2">
        <v>1060401</v>
      </c>
      <c r="C11691" s="2" t="s">
        <v>51</v>
      </c>
      <c r="D11691" s="20">
        <v>0</v>
      </c>
      <c r="E11691" s="20">
        <v>0</v>
      </c>
      <c r="F11691" s="38">
        <f>('ANNEXURE B &amp; C'!BS$63)</f>
        <v>0</v>
      </c>
      <c r="G11691" s="9" t="str">
        <f t="shared" si="366"/>
        <v/>
      </c>
      <c r="H11691" s="52" t="str">
        <f t="shared" si="367"/>
        <v/>
      </c>
    </row>
    <row r="11692" spans="1:8">
      <c r="A11692" s="48" t="str">
        <f>('ANNEXURE B &amp; C'!BS$3)</f>
        <v>450403</v>
      </c>
      <c r="B11692" s="2">
        <v>1060402</v>
      </c>
      <c r="C11692" s="2" t="s">
        <v>52</v>
      </c>
      <c r="D11692" s="20">
        <v>9720</v>
      </c>
      <c r="E11692" s="20">
        <v>3204</v>
      </c>
      <c r="F11692" s="38">
        <f>('ANNEXURE B &amp; C'!BS$64)</f>
        <v>6504</v>
      </c>
      <c r="G11692" s="9" t="s">
        <v>361</v>
      </c>
      <c r="H11692" s="52">
        <f t="shared" si="367"/>
        <v>-0.33086419753086421</v>
      </c>
    </row>
    <row r="11693" spans="1:8">
      <c r="A11693" s="48" t="str">
        <f>('ANNEXURE B &amp; C'!BS$3)</f>
        <v>450403</v>
      </c>
      <c r="B11693" s="2">
        <v>1060403</v>
      </c>
      <c r="C11693" s="2" t="s">
        <v>53</v>
      </c>
      <c r="D11693" s="20">
        <v>0</v>
      </c>
      <c r="E11693" s="20">
        <v>0</v>
      </c>
      <c r="F11693" s="38">
        <f>('ANNEXURE B &amp; C'!BS$65)</f>
        <v>0</v>
      </c>
      <c r="G11693" s="9" t="str">
        <f t="shared" si="366"/>
        <v/>
      </c>
      <c r="H11693" s="52" t="str">
        <f t="shared" si="367"/>
        <v/>
      </c>
    </row>
    <row r="11694" spans="1:8">
      <c r="A11694" s="48" t="str">
        <f>('ANNEXURE B &amp; C'!BS$3)</f>
        <v>450403</v>
      </c>
      <c r="B11694" s="2">
        <v>1060404</v>
      </c>
      <c r="C11694" s="2" t="s">
        <v>54</v>
      </c>
      <c r="D11694" s="20">
        <v>0</v>
      </c>
      <c r="E11694" s="20">
        <v>0</v>
      </c>
      <c r="F11694" s="38">
        <f>('ANNEXURE B &amp; C'!BS$66)</f>
        <v>0</v>
      </c>
      <c r="G11694" s="9" t="str">
        <f t="shared" si="366"/>
        <v/>
      </c>
      <c r="H11694" s="52" t="str">
        <f t="shared" si="367"/>
        <v/>
      </c>
    </row>
    <row r="11695" spans="1:8">
      <c r="A11695" s="48" t="str">
        <f>('ANNEXURE B &amp; C'!BS$3)</f>
        <v>450403</v>
      </c>
      <c r="B11695" s="2">
        <v>1060405</v>
      </c>
      <c r="C11695" s="2" t="s">
        <v>55</v>
      </c>
      <c r="D11695" s="20">
        <v>0</v>
      </c>
      <c r="E11695" s="20">
        <v>0</v>
      </c>
      <c r="F11695" s="38">
        <f>('ANNEXURE B &amp; C'!BS$67)</f>
        <v>0</v>
      </c>
      <c r="G11695" s="9" t="str">
        <f t="shared" si="366"/>
        <v/>
      </c>
      <c r="H11695" s="52" t="str">
        <f t="shared" si="367"/>
        <v/>
      </c>
    </row>
    <row r="11696" spans="1:8">
      <c r="A11696" s="48" t="str">
        <f>('ANNEXURE B &amp; C'!BS$3)</f>
        <v>450403</v>
      </c>
      <c r="B11696" s="2">
        <v>1060601</v>
      </c>
      <c r="C11696" s="2" t="s">
        <v>56</v>
      </c>
      <c r="D11696" s="20">
        <v>0</v>
      </c>
      <c r="E11696" s="20">
        <v>0</v>
      </c>
      <c r="F11696" s="38">
        <f>('ANNEXURE B &amp; C'!BS$68)</f>
        <v>0</v>
      </c>
      <c r="G11696" s="9" t="str">
        <f t="shared" si="366"/>
        <v/>
      </c>
      <c r="H11696" s="52" t="str">
        <f t="shared" si="367"/>
        <v/>
      </c>
    </row>
    <row r="11697" spans="1:8">
      <c r="A11697" s="48" t="str">
        <f>('ANNEXURE B &amp; C'!BS$3)</f>
        <v>450403</v>
      </c>
      <c r="B11697" s="2">
        <v>1060701</v>
      </c>
      <c r="C11697" s="2" t="s">
        <v>57</v>
      </c>
      <c r="D11697" s="20">
        <v>0</v>
      </c>
      <c r="E11697" s="20">
        <v>0</v>
      </c>
      <c r="F11697" s="38">
        <f>('ANNEXURE B &amp; C'!BS$69)</f>
        <v>0</v>
      </c>
      <c r="G11697" s="9" t="str">
        <f t="shared" si="366"/>
        <v/>
      </c>
      <c r="H11697" s="52" t="str">
        <f t="shared" si="367"/>
        <v/>
      </c>
    </row>
    <row r="11698" spans="1:8">
      <c r="A11698" s="48" t="str">
        <f>('ANNEXURE B &amp; C'!BS$3)</f>
        <v>450403</v>
      </c>
      <c r="B11698" s="2">
        <v>1060702</v>
      </c>
      <c r="C11698" s="2" t="s">
        <v>58</v>
      </c>
      <c r="D11698" s="20">
        <v>0</v>
      </c>
      <c r="E11698" s="20">
        <v>0</v>
      </c>
      <c r="F11698" s="38">
        <f>('ANNEXURE B &amp; C'!BS$70)</f>
        <v>0</v>
      </c>
      <c r="G11698" s="9" t="str">
        <f t="shared" si="366"/>
        <v/>
      </c>
      <c r="H11698" s="52" t="str">
        <f t="shared" si="367"/>
        <v/>
      </c>
    </row>
    <row r="11699" spans="1:8">
      <c r="A11699" s="48" t="str">
        <f>('ANNEXURE B &amp; C'!BS$3)</f>
        <v>450403</v>
      </c>
      <c r="B11699" s="2">
        <v>1061101</v>
      </c>
      <c r="C11699" s="2" t="s">
        <v>59</v>
      </c>
      <c r="D11699" s="20">
        <v>0</v>
      </c>
      <c r="E11699" s="20">
        <v>0</v>
      </c>
      <c r="F11699" s="38">
        <f>('ANNEXURE B &amp; C'!BS$71)</f>
        <v>0</v>
      </c>
      <c r="G11699" s="9" t="str">
        <f t="shared" si="366"/>
        <v/>
      </c>
      <c r="H11699" s="52" t="str">
        <f t="shared" si="367"/>
        <v/>
      </c>
    </row>
    <row r="11700" spans="1:8">
      <c r="A11700" s="48" t="str">
        <f>('ANNEXURE B &amp; C'!BS$3)</f>
        <v>450403</v>
      </c>
      <c r="B11700" s="2">
        <v>1061102</v>
      </c>
      <c r="C11700" s="2" t="s">
        <v>60</v>
      </c>
      <c r="D11700" s="20">
        <v>0</v>
      </c>
      <c r="E11700" s="20">
        <v>0</v>
      </c>
      <c r="F11700" s="38">
        <f>('ANNEXURE B &amp; C'!BS$72)</f>
        <v>0</v>
      </c>
      <c r="G11700" s="9" t="str">
        <f t="shared" si="366"/>
        <v/>
      </c>
      <c r="H11700" s="52" t="str">
        <f t="shared" si="367"/>
        <v/>
      </c>
    </row>
    <row r="11701" spans="1:8">
      <c r="A11701" s="48" t="str">
        <f>('ANNEXURE B &amp; C'!BS$3)</f>
        <v>450403</v>
      </c>
      <c r="B11701" s="2">
        <v>1061104</v>
      </c>
      <c r="C11701" s="2" t="s">
        <v>61</v>
      </c>
      <c r="D11701" s="20">
        <v>0</v>
      </c>
      <c r="E11701" s="20">
        <v>0</v>
      </c>
      <c r="F11701" s="38">
        <f>('ANNEXURE B &amp; C'!BS$73)</f>
        <v>0</v>
      </c>
      <c r="G11701" s="9" t="str">
        <f t="shared" si="366"/>
        <v/>
      </c>
      <c r="H11701" s="52" t="str">
        <f t="shared" si="367"/>
        <v/>
      </c>
    </row>
    <row r="11702" spans="1:8">
      <c r="A11702" s="48" t="str">
        <f>('ANNEXURE B &amp; C'!BS$3)</f>
        <v>450403</v>
      </c>
      <c r="B11702" s="2">
        <v>1061106</v>
      </c>
      <c r="C11702" s="2" t="s">
        <v>62</v>
      </c>
      <c r="D11702" s="20">
        <v>0</v>
      </c>
      <c r="E11702" s="20">
        <v>0</v>
      </c>
      <c r="F11702" s="38">
        <f>('ANNEXURE B &amp; C'!BS$74)</f>
        <v>0</v>
      </c>
      <c r="G11702" s="9" t="str">
        <f t="shared" si="366"/>
        <v/>
      </c>
      <c r="H11702" s="52" t="str">
        <f t="shared" si="367"/>
        <v/>
      </c>
    </row>
    <row r="11703" spans="1:8">
      <c r="A11703" s="48" t="str">
        <f>('ANNEXURE B &amp; C'!BS$3)</f>
        <v>450403</v>
      </c>
      <c r="B11703" s="2">
        <v>1061201</v>
      </c>
      <c r="C11703" s="2" t="s">
        <v>63</v>
      </c>
      <c r="D11703" s="20">
        <v>0</v>
      </c>
      <c r="E11703" s="20">
        <v>0</v>
      </c>
      <c r="F11703" s="38">
        <f>('ANNEXURE B &amp; C'!BS$75)</f>
        <v>0</v>
      </c>
      <c r="G11703" s="9" t="str">
        <f t="shared" si="366"/>
        <v/>
      </c>
      <c r="H11703" s="52" t="str">
        <f t="shared" si="367"/>
        <v/>
      </c>
    </row>
    <row r="11704" spans="1:8">
      <c r="A11704" s="48" t="str">
        <f>('ANNEXURE B &amp; C'!BS$3)</f>
        <v>450403</v>
      </c>
      <c r="B11704" s="2">
        <v>1061203</v>
      </c>
      <c r="C11704" s="2" t="s">
        <v>64</v>
      </c>
      <c r="D11704" s="20">
        <v>0</v>
      </c>
      <c r="E11704" s="20">
        <v>0</v>
      </c>
      <c r="F11704" s="38">
        <f>('ANNEXURE B &amp; C'!BS$76)</f>
        <v>0</v>
      </c>
      <c r="G11704" s="9" t="str">
        <f t="shared" si="366"/>
        <v/>
      </c>
      <c r="H11704" s="52" t="str">
        <f t="shared" si="367"/>
        <v/>
      </c>
    </row>
    <row r="11705" spans="1:8">
      <c r="A11705" s="48" t="str">
        <f>('ANNEXURE B &amp; C'!BS$3)</f>
        <v>450403</v>
      </c>
      <c r="B11705" s="2">
        <v>1061204</v>
      </c>
      <c r="C11705" s="2" t="s">
        <v>65</v>
      </c>
      <c r="D11705" s="20">
        <v>0</v>
      </c>
      <c r="E11705" s="20">
        <v>0</v>
      </c>
      <c r="F11705" s="38">
        <f>('ANNEXURE B &amp; C'!BS$77)</f>
        <v>0</v>
      </c>
      <c r="G11705" s="9" t="str">
        <f t="shared" si="366"/>
        <v/>
      </c>
      <c r="H11705" s="52" t="str">
        <f t="shared" si="367"/>
        <v/>
      </c>
    </row>
    <row r="11706" spans="1:8">
      <c r="A11706" s="48" t="str">
        <f>('ANNEXURE B &amp; C'!BS$3)</f>
        <v>450403</v>
      </c>
      <c r="B11706" s="2">
        <v>1061501</v>
      </c>
      <c r="C11706" s="2" t="s">
        <v>66</v>
      </c>
      <c r="D11706" s="20">
        <v>0</v>
      </c>
      <c r="E11706" s="20">
        <v>0</v>
      </c>
      <c r="F11706" s="38">
        <f>('ANNEXURE B &amp; C'!BS$78)</f>
        <v>0</v>
      </c>
      <c r="G11706" s="9" t="str">
        <f t="shared" si="366"/>
        <v/>
      </c>
      <c r="H11706" s="52" t="str">
        <f t="shared" si="367"/>
        <v/>
      </c>
    </row>
    <row r="11707" spans="1:8">
      <c r="A11707" s="48" t="str">
        <f>('ANNEXURE B &amp; C'!BS$3)</f>
        <v>450403</v>
      </c>
      <c r="B11707" s="2">
        <v>1061502</v>
      </c>
      <c r="C11707" s="2" t="s">
        <v>67</v>
      </c>
      <c r="D11707" s="20">
        <v>0</v>
      </c>
      <c r="E11707" s="20">
        <v>0</v>
      </c>
      <c r="F11707" s="38">
        <f>('ANNEXURE B &amp; C'!BS$79)</f>
        <v>0</v>
      </c>
      <c r="G11707" s="9" t="str">
        <f t="shared" si="366"/>
        <v/>
      </c>
      <c r="H11707" s="52" t="str">
        <f t="shared" si="367"/>
        <v/>
      </c>
    </row>
    <row r="11708" spans="1:8">
      <c r="A11708" s="48" t="str">
        <f>('ANNEXURE B &amp; C'!BS$3)</f>
        <v>450403</v>
      </c>
      <c r="B11708" s="2">
        <v>1061507</v>
      </c>
      <c r="C11708" s="2" t="s">
        <v>68</v>
      </c>
      <c r="D11708" s="20">
        <v>0</v>
      </c>
      <c r="E11708" s="20">
        <v>0</v>
      </c>
      <c r="F11708" s="38">
        <f>('ANNEXURE B &amp; C'!BS$80)</f>
        <v>0</v>
      </c>
      <c r="G11708" s="9" t="str">
        <f t="shared" si="366"/>
        <v/>
      </c>
      <c r="H11708" s="52" t="str">
        <f t="shared" si="367"/>
        <v/>
      </c>
    </row>
    <row r="11709" spans="1:8">
      <c r="A11709" s="48" t="str">
        <f>('ANNEXURE B &amp; C'!BS$3)</f>
        <v>450403</v>
      </c>
      <c r="B11709" s="2">
        <v>1061508</v>
      </c>
      <c r="C11709" s="2" t="s">
        <v>69</v>
      </c>
      <c r="D11709" s="20">
        <v>0</v>
      </c>
      <c r="E11709" s="20">
        <v>0</v>
      </c>
      <c r="F11709" s="38">
        <f>('ANNEXURE B &amp; C'!BS$81)</f>
        <v>0</v>
      </c>
      <c r="G11709" s="9" t="str">
        <f t="shared" si="366"/>
        <v/>
      </c>
      <c r="H11709" s="52" t="str">
        <f t="shared" si="367"/>
        <v/>
      </c>
    </row>
    <row r="11710" spans="1:8">
      <c r="A11710" s="48" t="str">
        <f>('ANNEXURE B &amp; C'!BS$3)</f>
        <v>450403</v>
      </c>
      <c r="B11710" s="2">
        <v>1061701</v>
      </c>
      <c r="C11710" s="2" t="s">
        <v>70</v>
      </c>
      <c r="D11710" s="20">
        <v>183940</v>
      </c>
      <c r="E11710" s="20">
        <v>5031</v>
      </c>
      <c r="F11710" s="38">
        <f>('ANNEXURE B &amp; C'!BS$82)</f>
        <v>10062</v>
      </c>
      <c r="G11710" s="9" t="s">
        <v>361</v>
      </c>
      <c r="H11710" s="52">
        <f t="shared" si="367"/>
        <v>-0.94529737958029791</v>
      </c>
    </row>
    <row r="11711" spans="1:8">
      <c r="A11711" s="48" t="str">
        <f>('ANNEXURE B &amp; C'!BS$3)</f>
        <v>450403</v>
      </c>
      <c r="B11711" s="2">
        <v>1061705</v>
      </c>
      <c r="C11711" s="2" t="s">
        <v>71</v>
      </c>
      <c r="D11711" s="20">
        <v>0</v>
      </c>
      <c r="E11711" s="20">
        <v>0</v>
      </c>
      <c r="F11711" s="38">
        <f>('ANNEXURE B &amp; C'!BS$83)</f>
        <v>0</v>
      </c>
      <c r="G11711" s="9" t="str">
        <f t="shared" ref="G11711:G11774" si="368">IF(E11711&lt;0.01,"",IF(E11711&gt;F11711,"BUDGET ERROR - INSUFICIENT",""))</f>
        <v/>
      </c>
      <c r="H11711" s="52" t="str">
        <f t="shared" ref="H11711:H11774" si="369">IF(F11711&lt;0.1,"",IF(D11711=0,"NO ORIGINAL BUDGET",(F11711-D11711)/D11711))</f>
        <v/>
      </c>
    </row>
    <row r="11712" spans="1:8">
      <c r="A11712" s="48" t="str">
        <f>('ANNEXURE B &amp; C'!BS$3)</f>
        <v>450403</v>
      </c>
      <c r="B11712" s="2">
        <v>1061799</v>
      </c>
      <c r="C11712" s="2" t="s">
        <v>72</v>
      </c>
      <c r="D11712" s="20">
        <v>198533</v>
      </c>
      <c r="E11712" s="20">
        <v>88778.65</v>
      </c>
      <c r="F11712" s="38">
        <f>('ANNEXURE B &amp; C'!BS$84)</f>
        <v>162373</v>
      </c>
      <c r="G11712" s="9" t="str">
        <f t="shared" si="368"/>
        <v/>
      </c>
      <c r="H11712" s="52">
        <f t="shared" si="369"/>
        <v>-0.18213596732029436</v>
      </c>
    </row>
    <row r="11713" spans="1:8">
      <c r="A11713" s="48" t="str">
        <f>('ANNEXURE B &amp; C'!BS$3)</f>
        <v>450403</v>
      </c>
      <c r="B11713" s="2">
        <v>1061800</v>
      </c>
      <c r="C11713" s="2" t="s">
        <v>73</v>
      </c>
      <c r="D11713" s="20">
        <v>177614</v>
      </c>
      <c r="E11713" s="20">
        <v>140566.03</v>
      </c>
      <c r="F11713" s="38">
        <f>('ANNEXURE B &amp; C'!BS$85)</f>
        <v>177791</v>
      </c>
      <c r="G11713" s="9" t="str">
        <f t="shared" si="368"/>
        <v/>
      </c>
      <c r="H11713" s="52">
        <f t="shared" si="369"/>
        <v>9.965430652989066E-4</v>
      </c>
    </row>
    <row r="11714" spans="1:8">
      <c r="A11714" s="48" t="str">
        <f>('ANNEXURE B &amp; C'!BS$3)</f>
        <v>450403</v>
      </c>
      <c r="B11714" s="2">
        <v>1061801</v>
      </c>
      <c r="C11714" s="2" t="s">
        <v>74</v>
      </c>
      <c r="D11714" s="20">
        <v>11510</v>
      </c>
      <c r="E11714" s="20">
        <v>3134.34</v>
      </c>
      <c r="F11714" s="38">
        <f>('ANNEXURE B &amp; C'!BS$86)</f>
        <v>6271</v>
      </c>
      <c r="G11714" s="9" t="str">
        <f t="shared" si="368"/>
        <v/>
      </c>
      <c r="H11714" s="52">
        <f t="shared" si="369"/>
        <v>-0.45516941789748044</v>
      </c>
    </row>
    <row r="11715" spans="1:8">
      <c r="A11715" s="48" t="str">
        <f>('ANNEXURE B &amp; C'!BS$3)</f>
        <v>450403</v>
      </c>
      <c r="B11715" s="2">
        <v>1061802</v>
      </c>
      <c r="C11715" s="2" t="s">
        <v>75</v>
      </c>
      <c r="D11715" s="20">
        <v>0</v>
      </c>
      <c r="E11715" s="20">
        <v>0</v>
      </c>
      <c r="F11715" s="38">
        <f>('ANNEXURE B &amp; C'!BS$87)</f>
        <v>0</v>
      </c>
      <c r="G11715" s="9" t="str">
        <f t="shared" si="368"/>
        <v/>
      </c>
      <c r="H11715" s="52" t="str">
        <f t="shared" si="369"/>
        <v/>
      </c>
    </row>
    <row r="11716" spans="1:8">
      <c r="A11716" s="48" t="str">
        <f>('ANNEXURE B &amp; C'!BS$3)</f>
        <v>450403</v>
      </c>
      <c r="B11716" s="2">
        <v>1061805</v>
      </c>
      <c r="C11716" s="2" t="s">
        <v>76</v>
      </c>
      <c r="D11716" s="20">
        <v>0</v>
      </c>
      <c r="E11716" s="20">
        <v>0</v>
      </c>
      <c r="F11716" s="38">
        <f>('ANNEXURE B &amp; C'!BS$88)</f>
        <v>0</v>
      </c>
      <c r="G11716" s="9" t="str">
        <f t="shared" si="368"/>
        <v/>
      </c>
      <c r="H11716" s="52" t="str">
        <f t="shared" si="369"/>
        <v/>
      </c>
    </row>
    <row r="11717" spans="1:8">
      <c r="A11717" s="48" t="str">
        <f>('ANNEXURE B &amp; C'!BS$3)</f>
        <v>450403</v>
      </c>
      <c r="B11717" s="2">
        <v>1061806</v>
      </c>
      <c r="C11717" s="2" t="s">
        <v>77</v>
      </c>
      <c r="D11717" s="20">
        <v>10818</v>
      </c>
      <c r="E11717" s="20">
        <v>15427.27</v>
      </c>
      <c r="F11717" s="38">
        <f>('ANNEXURE B &amp; C'!BS$89)</f>
        <v>30855</v>
      </c>
      <c r="G11717" s="9" t="str">
        <f t="shared" si="368"/>
        <v/>
      </c>
      <c r="H11717" s="52">
        <f t="shared" si="369"/>
        <v>1.8521907931225734</v>
      </c>
    </row>
    <row r="11718" spans="1:8">
      <c r="A11718" s="48" t="str">
        <f>('ANNEXURE B &amp; C'!BS$3)</f>
        <v>450403</v>
      </c>
      <c r="B11718" s="2">
        <v>1061899</v>
      </c>
      <c r="C11718" s="2" t="s">
        <v>78</v>
      </c>
      <c r="D11718" s="20">
        <v>0</v>
      </c>
      <c r="E11718" s="20">
        <v>0</v>
      </c>
      <c r="F11718" s="38">
        <f>('ANNEXURE B &amp; C'!BS$90)</f>
        <v>0</v>
      </c>
      <c r="G11718" s="9" t="str">
        <f t="shared" si="368"/>
        <v/>
      </c>
      <c r="H11718" s="52" t="str">
        <f t="shared" si="369"/>
        <v/>
      </c>
    </row>
    <row r="11719" spans="1:8">
      <c r="A11719" s="48" t="str">
        <f>('ANNEXURE B &amp; C'!BS$3)</f>
        <v>450403</v>
      </c>
      <c r="B11719" s="2">
        <v>1061900</v>
      </c>
      <c r="C11719" s="2" t="s">
        <v>79</v>
      </c>
      <c r="D11719" s="20">
        <v>18144</v>
      </c>
      <c r="E11719" s="20">
        <v>6485.68</v>
      </c>
      <c r="F11719" s="38">
        <f>('ANNEXURE B &amp; C'!BS$91)</f>
        <v>12972</v>
      </c>
      <c r="G11719" s="9" t="str">
        <f t="shared" si="368"/>
        <v/>
      </c>
      <c r="H11719" s="52">
        <f t="shared" si="369"/>
        <v>-0.28505291005291006</v>
      </c>
    </row>
    <row r="11720" spans="1:8">
      <c r="A11720" s="48" t="str">
        <f>('ANNEXURE B &amp; C'!BS$3)</f>
        <v>450403</v>
      </c>
      <c r="B11720" s="2">
        <v>1061902</v>
      </c>
      <c r="C11720" s="2" t="s">
        <v>80</v>
      </c>
      <c r="D11720" s="20">
        <v>31730</v>
      </c>
      <c r="E11720" s="20">
        <v>0</v>
      </c>
      <c r="F11720" s="38">
        <f>('ANNEXURE B &amp; C'!BS$92)</f>
        <v>31730</v>
      </c>
      <c r="G11720" s="9" t="str">
        <f t="shared" si="368"/>
        <v/>
      </c>
      <c r="H11720" s="52">
        <f t="shared" si="369"/>
        <v>0</v>
      </c>
    </row>
    <row r="11721" spans="1:8">
      <c r="A11721" s="48" t="str">
        <f>('ANNEXURE B &amp; C'!BS$3)</f>
        <v>450403</v>
      </c>
      <c r="B11721" s="2">
        <v>1061903</v>
      </c>
      <c r="C11721" s="2" t="s">
        <v>81</v>
      </c>
      <c r="D11721" s="20">
        <v>0</v>
      </c>
      <c r="E11721" s="20">
        <v>0</v>
      </c>
      <c r="F11721" s="38">
        <f>('ANNEXURE B &amp; C'!BS$93)</f>
        <v>0</v>
      </c>
      <c r="G11721" s="9" t="str">
        <f t="shared" si="368"/>
        <v/>
      </c>
      <c r="H11721" s="52" t="str">
        <f t="shared" si="369"/>
        <v/>
      </c>
    </row>
    <row r="11722" spans="1:8">
      <c r="A11722" s="48" t="str">
        <f>('ANNEXURE B &amp; C'!BS$3)</f>
        <v>450403</v>
      </c>
      <c r="B11722" s="2">
        <v>1061904</v>
      </c>
      <c r="C11722" s="2" t="s">
        <v>82</v>
      </c>
      <c r="D11722" s="20">
        <v>0</v>
      </c>
      <c r="E11722" s="20">
        <v>0</v>
      </c>
      <c r="F11722" s="38">
        <f>('ANNEXURE B &amp; C'!BS$94)</f>
        <v>0</v>
      </c>
      <c r="G11722" s="9" t="str">
        <f t="shared" si="368"/>
        <v/>
      </c>
      <c r="H11722" s="52" t="str">
        <f t="shared" si="369"/>
        <v/>
      </c>
    </row>
    <row r="11723" spans="1:8">
      <c r="A11723" s="48" t="str">
        <f>('ANNEXURE B &amp; C'!BS$3)</f>
        <v>450403</v>
      </c>
      <c r="B11723" s="2">
        <v>1062001</v>
      </c>
      <c r="C11723" s="2" t="s">
        <v>83</v>
      </c>
      <c r="D11723" s="20">
        <v>3255</v>
      </c>
      <c r="E11723" s="20">
        <v>2658.25</v>
      </c>
      <c r="F11723" s="38">
        <f>('ANNEXURE B &amp; C'!BS$95)</f>
        <v>2659</v>
      </c>
      <c r="G11723" s="9" t="str">
        <f t="shared" si="368"/>
        <v/>
      </c>
      <c r="H11723" s="52">
        <f t="shared" si="369"/>
        <v>-0.18310291858678956</v>
      </c>
    </row>
    <row r="11724" spans="1:8">
      <c r="A11724" s="48" t="str">
        <f>('ANNEXURE B &amp; C'!BS$3)</f>
        <v>450403</v>
      </c>
      <c r="B11724" s="2">
        <v>1062003</v>
      </c>
      <c r="C11724" s="2" t="s">
        <v>84</v>
      </c>
      <c r="D11724" s="20">
        <v>0</v>
      </c>
      <c r="E11724" s="20">
        <v>0</v>
      </c>
      <c r="F11724" s="38">
        <f>('ANNEXURE B &amp; C'!BS$96)</f>
        <v>0</v>
      </c>
      <c r="G11724" s="9" t="str">
        <f t="shared" si="368"/>
        <v/>
      </c>
      <c r="H11724" s="52" t="str">
        <f t="shared" si="369"/>
        <v/>
      </c>
    </row>
    <row r="11725" spans="1:8">
      <c r="A11725" s="48" t="str">
        <f>('ANNEXURE B &amp; C'!BS$3)</f>
        <v>450403</v>
      </c>
      <c r="B11725" s="2">
        <v>1062009</v>
      </c>
      <c r="C11725" s="2" t="s">
        <v>85</v>
      </c>
      <c r="D11725" s="20">
        <v>0</v>
      </c>
      <c r="E11725" s="20">
        <v>0</v>
      </c>
      <c r="F11725" s="38">
        <f>('ANNEXURE B &amp; C'!BS$97)</f>
        <v>0</v>
      </c>
      <c r="G11725" s="9" t="str">
        <f t="shared" si="368"/>
        <v/>
      </c>
      <c r="H11725" s="52" t="str">
        <f t="shared" si="369"/>
        <v/>
      </c>
    </row>
    <row r="11726" spans="1:8">
      <c r="A11726" s="48" t="str">
        <f>('ANNEXURE B &amp; C'!BS$3)</f>
        <v>450403</v>
      </c>
      <c r="B11726" s="2">
        <v>1062010</v>
      </c>
      <c r="C11726" s="2" t="s">
        <v>86</v>
      </c>
      <c r="D11726" s="20">
        <v>0</v>
      </c>
      <c r="E11726" s="20">
        <v>0</v>
      </c>
      <c r="F11726" s="38">
        <f>('ANNEXURE B &amp; C'!BS$98)</f>
        <v>0</v>
      </c>
      <c r="G11726" s="9" t="str">
        <f t="shared" si="368"/>
        <v/>
      </c>
      <c r="H11726" s="52" t="str">
        <f t="shared" si="369"/>
        <v/>
      </c>
    </row>
    <row r="11727" spans="1:8">
      <c r="A11727" s="48" t="str">
        <f>('ANNEXURE B &amp; C'!BS$3)</f>
        <v>450403</v>
      </c>
      <c r="B11727" s="2">
        <v>1062201</v>
      </c>
      <c r="C11727" s="2" t="s">
        <v>87</v>
      </c>
      <c r="D11727" s="20">
        <v>0</v>
      </c>
      <c r="E11727" s="20">
        <v>0</v>
      </c>
      <c r="F11727" s="38">
        <f>('ANNEXURE B &amp; C'!BS$99)</f>
        <v>0</v>
      </c>
      <c r="G11727" s="9" t="str">
        <f t="shared" si="368"/>
        <v/>
      </c>
      <c r="H11727" s="52" t="str">
        <f t="shared" si="369"/>
        <v/>
      </c>
    </row>
    <row r="11728" spans="1:8">
      <c r="A11728" s="48" t="str">
        <f>('ANNEXURE B &amp; C'!BS$3)</f>
        <v>450403</v>
      </c>
      <c r="B11728" s="3">
        <v>1066990</v>
      </c>
      <c r="C11728" s="3" t="s">
        <v>88</v>
      </c>
      <c r="D11728" s="39">
        <v>645264</v>
      </c>
      <c r="E11728" s="39">
        <v>265285.21999999997</v>
      </c>
      <c r="F11728" s="39">
        <f>SUM(F11675:F11727)</f>
        <v>441217</v>
      </c>
      <c r="G11728" s="9" t="str">
        <f t="shared" si="368"/>
        <v/>
      </c>
      <c r="H11728" s="52">
        <f t="shared" si="369"/>
        <v>-0.31622250737682561</v>
      </c>
    </row>
    <row r="11729" spans="1:8">
      <c r="B11729" s="1"/>
      <c r="C11729" s="1"/>
      <c r="D11729" s="31"/>
      <c r="E11729" s="31"/>
      <c r="F11729" s="31"/>
      <c r="G11729" s="9" t="str">
        <f t="shared" si="368"/>
        <v/>
      </c>
      <c r="H11729" s="52" t="str">
        <f t="shared" si="369"/>
        <v/>
      </c>
    </row>
    <row r="11730" spans="1:8">
      <c r="A11730" s="48" t="str">
        <f>('ANNEXURE B &amp; C'!BS$3)</f>
        <v>450403</v>
      </c>
      <c r="B11730" s="1">
        <v>1080000</v>
      </c>
      <c r="C11730" s="1" t="s">
        <v>89</v>
      </c>
      <c r="D11730" s="31"/>
      <c r="E11730" s="31"/>
      <c r="F11730" s="31"/>
      <c r="G11730" s="9" t="str">
        <f t="shared" si="368"/>
        <v/>
      </c>
      <c r="H11730" s="52" t="str">
        <f t="shared" si="369"/>
        <v/>
      </c>
    </row>
    <row r="11731" spans="1:8">
      <c r="A11731" s="48" t="str">
        <f>('ANNEXURE B &amp; C'!BS$3)</f>
        <v>450403</v>
      </c>
      <c r="B11731" s="2">
        <v>1088020</v>
      </c>
      <c r="C11731" s="2" t="s">
        <v>90</v>
      </c>
      <c r="D11731" s="20">
        <v>0</v>
      </c>
      <c r="E11731" s="20">
        <v>0</v>
      </c>
      <c r="F11731" s="38">
        <f>('ANNEXURE B &amp; C'!BS$103)</f>
        <v>0</v>
      </c>
      <c r="G11731" s="9" t="str">
        <f t="shared" si="368"/>
        <v/>
      </c>
      <c r="H11731" s="52" t="str">
        <f t="shared" si="369"/>
        <v/>
      </c>
    </row>
    <row r="11732" spans="1:8">
      <c r="A11732" s="48" t="str">
        <f>('ANNEXURE B &amp; C'!BS$3)</f>
        <v>450403</v>
      </c>
      <c r="B11732" s="2">
        <v>1088080</v>
      </c>
      <c r="C11732" s="2" t="s">
        <v>91</v>
      </c>
      <c r="D11732" s="20">
        <v>0</v>
      </c>
      <c r="E11732" s="20">
        <v>0</v>
      </c>
      <c r="F11732" s="38">
        <f>('ANNEXURE B &amp; C'!BS$104)</f>
        <v>0</v>
      </c>
      <c r="G11732" s="9" t="str">
        <f t="shared" si="368"/>
        <v/>
      </c>
      <c r="H11732" s="52" t="str">
        <f t="shared" si="369"/>
        <v/>
      </c>
    </row>
    <row r="11733" spans="1:8">
      <c r="A11733" s="48" t="str">
        <f>('ANNEXURE B &amp; C'!BS$3)</f>
        <v>450403</v>
      </c>
      <c r="B11733" s="2">
        <v>1088081</v>
      </c>
      <c r="C11733" s="2" t="s">
        <v>92</v>
      </c>
      <c r="D11733" s="20">
        <v>0</v>
      </c>
      <c r="E11733" s="20">
        <v>0</v>
      </c>
      <c r="F11733" s="38">
        <f>('ANNEXURE B &amp; C'!BS$105)</f>
        <v>0</v>
      </c>
      <c r="G11733" s="9" t="str">
        <f t="shared" si="368"/>
        <v/>
      </c>
      <c r="H11733" s="52" t="str">
        <f t="shared" si="369"/>
        <v/>
      </c>
    </row>
    <row r="11734" spans="1:8">
      <c r="A11734" s="48" t="str">
        <f>('ANNEXURE B &amp; C'!BS$3)</f>
        <v>450403</v>
      </c>
      <c r="B11734" s="2">
        <v>1088082</v>
      </c>
      <c r="C11734" s="2" t="s">
        <v>93</v>
      </c>
      <c r="D11734" s="20">
        <v>0</v>
      </c>
      <c r="E11734" s="20">
        <v>0</v>
      </c>
      <c r="F11734" s="38">
        <f>('ANNEXURE B &amp; C'!BS$106)</f>
        <v>0</v>
      </c>
      <c r="G11734" s="9" t="str">
        <f t="shared" si="368"/>
        <v/>
      </c>
      <c r="H11734" s="52" t="str">
        <f t="shared" si="369"/>
        <v/>
      </c>
    </row>
    <row r="11735" spans="1:8">
      <c r="A11735" s="48" t="str">
        <f>('ANNEXURE B &amp; C'!BS$3)</f>
        <v>450403</v>
      </c>
      <c r="B11735" s="2">
        <v>1088083</v>
      </c>
      <c r="C11735" s="2" t="s">
        <v>94</v>
      </c>
      <c r="D11735" s="20">
        <v>0</v>
      </c>
      <c r="E11735" s="20">
        <v>0</v>
      </c>
      <c r="F11735" s="38">
        <f>('ANNEXURE B &amp; C'!BS$107)</f>
        <v>0</v>
      </c>
      <c r="G11735" s="9" t="str">
        <f t="shared" si="368"/>
        <v/>
      </c>
      <c r="H11735" s="52" t="str">
        <f t="shared" si="369"/>
        <v/>
      </c>
    </row>
    <row r="11736" spans="1:8">
      <c r="A11736" s="48" t="str">
        <f>('ANNEXURE B &amp; C'!BS$3)</f>
        <v>450403</v>
      </c>
      <c r="B11736" s="2">
        <v>1088084</v>
      </c>
      <c r="C11736" s="2" t="s">
        <v>95</v>
      </c>
      <c r="D11736" s="20">
        <v>0</v>
      </c>
      <c r="E11736" s="20">
        <v>0</v>
      </c>
      <c r="F11736" s="38">
        <f>('ANNEXURE B &amp; C'!BS$108)</f>
        <v>0</v>
      </c>
      <c r="G11736" s="9" t="str">
        <f t="shared" si="368"/>
        <v/>
      </c>
      <c r="H11736" s="52" t="str">
        <f t="shared" si="369"/>
        <v/>
      </c>
    </row>
    <row r="11737" spans="1:8">
      <c r="A11737" s="48" t="str">
        <f>('ANNEXURE B &amp; C'!BS$3)</f>
        <v>450403</v>
      </c>
      <c r="B11737" s="2">
        <v>1088085</v>
      </c>
      <c r="C11737" s="2" t="s">
        <v>96</v>
      </c>
      <c r="D11737" s="20">
        <v>0</v>
      </c>
      <c r="E11737" s="20">
        <v>0</v>
      </c>
      <c r="F11737" s="38">
        <f>('ANNEXURE B &amp; C'!BS$109)</f>
        <v>0</v>
      </c>
      <c r="G11737" s="9" t="str">
        <f t="shared" si="368"/>
        <v/>
      </c>
      <c r="H11737" s="52" t="str">
        <f t="shared" si="369"/>
        <v/>
      </c>
    </row>
    <row r="11738" spans="1:8">
      <c r="A11738" s="48" t="str">
        <f>('ANNEXURE B &amp; C'!BS$3)</f>
        <v>450403</v>
      </c>
      <c r="B11738" s="2">
        <v>1088110</v>
      </c>
      <c r="C11738" s="2" t="s">
        <v>61</v>
      </c>
      <c r="D11738" s="20">
        <v>0</v>
      </c>
      <c r="E11738" s="20">
        <v>0</v>
      </c>
      <c r="F11738" s="38">
        <f>('ANNEXURE B &amp; C'!BS$110)</f>
        <v>0</v>
      </c>
      <c r="G11738" s="9" t="str">
        <f t="shared" si="368"/>
        <v/>
      </c>
      <c r="H11738" s="52" t="str">
        <f t="shared" si="369"/>
        <v/>
      </c>
    </row>
    <row r="11739" spans="1:8">
      <c r="A11739" s="48" t="str">
        <f>('ANNEXURE B &amp; C'!BS$3)</f>
        <v>450403</v>
      </c>
      <c r="B11739" s="2">
        <v>1088180</v>
      </c>
      <c r="C11739" s="2" t="s">
        <v>97</v>
      </c>
      <c r="D11739" s="20">
        <v>0</v>
      </c>
      <c r="E11739" s="20">
        <v>0</v>
      </c>
      <c r="F11739" s="38">
        <f>('ANNEXURE B &amp; C'!BS$111)</f>
        <v>0</v>
      </c>
      <c r="G11739" s="9" t="str">
        <f t="shared" si="368"/>
        <v/>
      </c>
      <c r="H11739" s="52" t="str">
        <f t="shared" si="369"/>
        <v/>
      </c>
    </row>
    <row r="11740" spans="1:8">
      <c r="A11740" s="48" t="str">
        <f>('ANNEXURE B &amp; C'!BS$3)</f>
        <v>450403</v>
      </c>
      <c r="B11740" s="3">
        <v>1088990</v>
      </c>
      <c r="C11740" s="3" t="s">
        <v>98</v>
      </c>
      <c r="D11740" s="39">
        <v>0</v>
      </c>
      <c r="E11740" s="39">
        <v>0</v>
      </c>
      <c r="F11740" s="39">
        <f>SUM(F11730:F11739)</f>
        <v>0</v>
      </c>
      <c r="G11740" s="9" t="str">
        <f t="shared" si="368"/>
        <v/>
      </c>
      <c r="H11740" s="52" t="str">
        <f t="shared" si="369"/>
        <v/>
      </c>
    </row>
    <row r="11741" spans="1:8">
      <c r="B11741" s="1"/>
      <c r="C11741" s="1"/>
      <c r="D11741" s="31"/>
      <c r="E11741" s="31"/>
      <c r="F11741" s="31"/>
      <c r="G11741" s="9" t="str">
        <f t="shared" si="368"/>
        <v/>
      </c>
      <c r="H11741" s="52" t="str">
        <f t="shared" si="369"/>
        <v/>
      </c>
    </row>
    <row r="11742" spans="1:8" ht="15.75" thickBot="1">
      <c r="A11742" s="48" t="str">
        <f>('ANNEXURE B &amp; C'!BS$3)</f>
        <v>450403</v>
      </c>
      <c r="B11742" s="4">
        <v>1089995</v>
      </c>
      <c r="C11742" s="4" t="s">
        <v>99</v>
      </c>
      <c r="D11742" s="40">
        <v>645264</v>
      </c>
      <c r="E11742" s="40">
        <v>265285.21999999997</v>
      </c>
      <c r="F11742" s="40">
        <f>SUM(F11740+F11728)</f>
        <v>441217</v>
      </c>
      <c r="G11742" s="9" t="str">
        <f t="shared" si="368"/>
        <v/>
      </c>
      <c r="H11742" s="52">
        <f t="shared" si="369"/>
        <v>-0.31622250737682561</v>
      </c>
    </row>
    <row r="11743" spans="1:8" ht="15.75" thickTop="1">
      <c r="B11743" s="1"/>
      <c r="C11743" s="1"/>
      <c r="D11743" s="31"/>
      <c r="E11743" s="31"/>
      <c r="F11743" s="31"/>
      <c r="G11743" s="9" t="str">
        <f t="shared" si="368"/>
        <v/>
      </c>
      <c r="H11743" s="52" t="str">
        <f t="shared" si="369"/>
        <v/>
      </c>
    </row>
    <row r="11744" spans="1:8">
      <c r="A11744" s="48" t="str">
        <f>('ANNEXURE B &amp; C'!BS$3)</f>
        <v>450403</v>
      </c>
      <c r="B11744" s="1">
        <v>1100000</v>
      </c>
      <c r="C11744" s="1" t="s">
        <v>100</v>
      </c>
      <c r="D11744" s="31"/>
      <c r="E11744" s="31"/>
      <c r="F11744" s="31"/>
      <c r="G11744" s="9" t="str">
        <f t="shared" si="368"/>
        <v/>
      </c>
      <c r="H11744" s="52" t="str">
        <f t="shared" si="369"/>
        <v/>
      </c>
    </row>
    <row r="11745" spans="1:8">
      <c r="A11745" s="48" t="str">
        <f>('ANNEXURE B &amp; C'!BS$3)</f>
        <v>450403</v>
      </c>
      <c r="B11745" s="2">
        <v>1101200</v>
      </c>
      <c r="C11745" s="2" t="s">
        <v>101</v>
      </c>
      <c r="D11745" s="20">
        <v>0</v>
      </c>
      <c r="E11745" s="20">
        <v>0</v>
      </c>
      <c r="F11745" s="38">
        <f>('ANNEXURE B &amp; C'!BS$117)</f>
        <v>0</v>
      </c>
      <c r="G11745" s="9" t="str">
        <f t="shared" si="368"/>
        <v/>
      </c>
      <c r="H11745" s="52" t="str">
        <f t="shared" si="369"/>
        <v/>
      </c>
    </row>
    <row r="11746" spans="1:8">
      <c r="A11746" s="48" t="str">
        <f>('ANNEXURE B &amp; C'!BS$3)</f>
        <v>450403</v>
      </c>
      <c r="B11746" s="2">
        <v>1101201</v>
      </c>
      <c r="C11746" s="2" t="s">
        <v>102</v>
      </c>
      <c r="D11746" s="20">
        <v>0</v>
      </c>
      <c r="E11746" s="20">
        <v>0</v>
      </c>
      <c r="F11746" s="38">
        <f>('ANNEXURE B &amp; C'!BS$118)</f>
        <v>0</v>
      </c>
      <c r="G11746" s="9" t="str">
        <f t="shared" si="368"/>
        <v/>
      </c>
      <c r="H11746" s="52" t="str">
        <f t="shared" si="369"/>
        <v/>
      </c>
    </row>
    <row r="11747" spans="1:8">
      <c r="A11747" s="48" t="str">
        <f>('ANNEXURE B &amp; C'!BS$3)</f>
        <v>450403</v>
      </c>
      <c r="B11747" s="2">
        <v>1101203</v>
      </c>
      <c r="C11747" s="2" t="s">
        <v>103</v>
      </c>
      <c r="D11747" s="20">
        <v>3875</v>
      </c>
      <c r="E11747" s="20">
        <v>0</v>
      </c>
      <c r="F11747" s="38">
        <f>('ANNEXURE B &amp; C'!BS$119)</f>
        <v>0</v>
      </c>
      <c r="G11747" s="9" t="str">
        <f t="shared" si="368"/>
        <v/>
      </c>
      <c r="H11747" s="52" t="str">
        <f t="shared" si="369"/>
        <v/>
      </c>
    </row>
    <row r="11748" spans="1:8">
      <c r="A11748" s="48" t="str">
        <f>('ANNEXURE B &amp; C'!BS$3)</f>
        <v>450403</v>
      </c>
      <c r="B11748" s="2">
        <v>1101204</v>
      </c>
      <c r="C11748" s="2" t="s">
        <v>104</v>
      </c>
      <c r="D11748" s="20">
        <v>0</v>
      </c>
      <c r="E11748" s="20">
        <v>0</v>
      </c>
      <c r="F11748" s="38">
        <f>('ANNEXURE B &amp; C'!BS$120)</f>
        <v>0</v>
      </c>
      <c r="G11748" s="9" t="str">
        <f t="shared" si="368"/>
        <v/>
      </c>
      <c r="H11748" s="52" t="str">
        <f t="shared" si="369"/>
        <v/>
      </c>
    </row>
    <row r="11749" spans="1:8" ht="15.75" thickBot="1">
      <c r="A11749" s="48" t="str">
        <f>('ANNEXURE B &amp; C'!BS$3)</f>
        <v>450403</v>
      </c>
      <c r="B11749" s="4">
        <v>1109995</v>
      </c>
      <c r="C11749" s="4" t="s">
        <v>105</v>
      </c>
      <c r="D11749" s="40">
        <v>3875</v>
      </c>
      <c r="E11749" s="40">
        <v>0</v>
      </c>
      <c r="F11749" s="40">
        <f>SUM(F11745:F11748)</f>
        <v>0</v>
      </c>
      <c r="G11749" s="9" t="str">
        <f t="shared" si="368"/>
        <v/>
      </c>
      <c r="H11749" s="52" t="str">
        <f t="shared" si="369"/>
        <v/>
      </c>
    </row>
    <row r="11750" spans="1:8" ht="15.75" thickTop="1">
      <c r="B11750" s="1"/>
      <c r="C11750" s="1"/>
      <c r="D11750" s="31"/>
      <c r="E11750" s="31"/>
      <c r="F11750" s="31"/>
      <c r="G11750" s="9" t="str">
        <f t="shared" si="368"/>
        <v/>
      </c>
      <c r="H11750" s="52" t="str">
        <f t="shared" si="369"/>
        <v/>
      </c>
    </row>
    <row r="11751" spans="1:8">
      <c r="A11751" s="48" t="str">
        <f>('ANNEXURE B &amp; C'!BS$3)</f>
        <v>450403</v>
      </c>
      <c r="B11751" s="1">
        <v>1120000</v>
      </c>
      <c r="C11751" s="1" t="s">
        <v>106</v>
      </c>
      <c r="D11751" s="31"/>
      <c r="E11751" s="31"/>
      <c r="F11751" s="31"/>
      <c r="G11751" s="9" t="str">
        <f t="shared" si="368"/>
        <v/>
      </c>
      <c r="H11751" s="52" t="str">
        <f t="shared" si="369"/>
        <v/>
      </c>
    </row>
    <row r="11752" spans="1:8">
      <c r="A11752" s="48" t="str">
        <f>('ANNEXURE B &amp; C'!BS$3)</f>
        <v>450403</v>
      </c>
      <c r="B11752" s="2">
        <v>1120300</v>
      </c>
      <c r="C11752" s="2" t="s">
        <v>106</v>
      </c>
      <c r="D11752" s="20">
        <v>0</v>
      </c>
      <c r="E11752" s="20">
        <v>0</v>
      </c>
      <c r="F11752" s="38">
        <f>('ANNEXURE B &amp; C'!BS$124)</f>
        <v>0</v>
      </c>
      <c r="G11752" s="9" t="str">
        <f t="shared" si="368"/>
        <v/>
      </c>
      <c r="H11752" s="52" t="str">
        <f t="shared" si="369"/>
        <v/>
      </c>
    </row>
    <row r="11753" spans="1:8" ht="15.75" thickBot="1">
      <c r="A11753" s="48" t="str">
        <f>('ANNEXURE B &amp; C'!BS$3)</f>
        <v>450403</v>
      </c>
      <c r="B11753" s="4">
        <v>1129990</v>
      </c>
      <c r="C11753" s="4" t="s">
        <v>107</v>
      </c>
      <c r="D11753" s="40">
        <v>0</v>
      </c>
      <c r="E11753" s="40">
        <v>0</v>
      </c>
      <c r="F11753" s="40">
        <f>SUM(F11751:F11752)</f>
        <v>0</v>
      </c>
      <c r="G11753" s="9" t="str">
        <f t="shared" si="368"/>
        <v/>
      </c>
      <c r="H11753" s="52" t="str">
        <f t="shared" si="369"/>
        <v/>
      </c>
    </row>
    <row r="11754" spans="1:8" ht="15.75" thickTop="1">
      <c r="B11754" s="1"/>
      <c r="C11754" s="1"/>
      <c r="D11754" s="31"/>
      <c r="E11754" s="31"/>
      <c r="F11754" s="31"/>
      <c r="G11754" s="9" t="str">
        <f t="shared" si="368"/>
        <v/>
      </c>
      <c r="H11754" s="52" t="str">
        <f t="shared" si="369"/>
        <v/>
      </c>
    </row>
    <row r="11755" spans="1:8">
      <c r="A11755" s="48" t="str">
        <f>('ANNEXURE B &amp; C'!BS$3)</f>
        <v>450403</v>
      </c>
      <c r="B11755" s="1">
        <v>1130000</v>
      </c>
      <c r="C11755" s="1" t="s">
        <v>108</v>
      </c>
      <c r="D11755" s="31"/>
      <c r="E11755" s="31"/>
      <c r="F11755" s="31"/>
      <c r="G11755" s="9" t="str">
        <f t="shared" si="368"/>
        <v/>
      </c>
      <c r="H11755" s="52" t="str">
        <f t="shared" si="369"/>
        <v/>
      </c>
    </row>
    <row r="11756" spans="1:8">
      <c r="A11756" s="48" t="str">
        <f>('ANNEXURE B &amp; C'!BS$3)</f>
        <v>450403</v>
      </c>
      <c r="B11756" s="2">
        <v>1130200</v>
      </c>
      <c r="C11756" s="2" t="s">
        <v>109</v>
      </c>
      <c r="D11756" s="20">
        <v>0</v>
      </c>
      <c r="E11756" s="20">
        <v>0</v>
      </c>
      <c r="F11756" s="38">
        <f>('ANNEXURE B &amp; C'!BS$128)</f>
        <v>0</v>
      </c>
      <c r="G11756" s="9" t="str">
        <f t="shared" si="368"/>
        <v/>
      </c>
      <c r="H11756" s="52" t="str">
        <f t="shared" si="369"/>
        <v/>
      </c>
    </row>
    <row r="11757" spans="1:8">
      <c r="A11757" s="48" t="str">
        <f>('ANNEXURE B &amp; C'!BS$3)</f>
        <v>450403</v>
      </c>
      <c r="B11757" s="2">
        <v>1130201</v>
      </c>
      <c r="C11757" s="2" t="s">
        <v>110</v>
      </c>
      <c r="D11757" s="20">
        <v>0</v>
      </c>
      <c r="E11757" s="20">
        <v>0</v>
      </c>
      <c r="F11757" s="38">
        <f>('ANNEXURE B &amp; C'!BS$129)</f>
        <v>0</v>
      </c>
      <c r="G11757" s="9" t="str">
        <f t="shared" si="368"/>
        <v/>
      </c>
      <c r="H11757" s="52" t="str">
        <f t="shared" si="369"/>
        <v/>
      </c>
    </row>
    <row r="11758" spans="1:8" ht="15.75" thickBot="1">
      <c r="A11758" s="48" t="str">
        <f>('ANNEXURE B &amp; C'!BS$3)</f>
        <v>450403</v>
      </c>
      <c r="B11758" s="4">
        <v>1139995</v>
      </c>
      <c r="C11758" s="4" t="s">
        <v>111</v>
      </c>
      <c r="D11758" s="40">
        <v>0</v>
      </c>
      <c r="E11758" s="40">
        <v>0</v>
      </c>
      <c r="F11758" s="40">
        <f>SUM(F11755:F11757)</f>
        <v>0</v>
      </c>
      <c r="G11758" s="9" t="str">
        <f t="shared" si="368"/>
        <v/>
      </c>
      <c r="H11758" s="52" t="str">
        <f t="shared" si="369"/>
        <v/>
      </c>
    </row>
    <row r="11759" spans="1:8" ht="15.75" thickTop="1">
      <c r="B11759" s="1"/>
      <c r="C11759" s="1"/>
      <c r="D11759" s="31"/>
      <c r="E11759" s="31"/>
      <c r="F11759" s="31"/>
      <c r="G11759" s="9" t="str">
        <f t="shared" si="368"/>
        <v/>
      </c>
      <c r="H11759" s="52" t="str">
        <f t="shared" si="369"/>
        <v/>
      </c>
    </row>
    <row r="11760" spans="1:8" ht="15.75" thickBot="1">
      <c r="A11760" s="48" t="str">
        <f>('ANNEXURE B &amp; C'!BS$3)</f>
        <v>450403</v>
      </c>
      <c r="B11760" s="5">
        <v>1199998</v>
      </c>
      <c r="C11760" s="5" t="s">
        <v>112</v>
      </c>
      <c r="D11760" s="41">
        <v>9732109</v>
      </c>
      <c r="E11760" s="41">
        <v>5031626.49</v>
      </c>
      <c r="F11760" s="41">
        <f>SUM(F11758+F11753+F11749+F11742+F11670)</f>
        <v>9626309</v>
      </c>
      <c r="G11760" s="9" t="str">
        <f t="shared" si="368"/>
        <v/>
      </c>
      <c r="H11760" s="52">
        <f t="shared" si="369"/>
        <v>-1.0871230480464204E-2</v>
      </c>
    </row>
    <row r="11761" spans="1:8">
      <c r="B11761" s="1"/>
      <c r="C11761" s="1"/>
      <c r="D11761" s="31"/>
      <c r="E11761" s="31"/>
      <c r="F11761" s="31"/>
      <c r="G11761" s="9" t="str">
        <f t="shared" si="368"/>
        <v/>
      </c>
      <c r="H11761" s="52" t="str">
        <f t="shared" si="369"/>
        <v/>
      </c>
    </row>
    <row r="11762" spans="1:8">
      <c r="A11762" s="48" t="str">
        <f>('ANNEXURE B &amp; C'!BS$3)</f>
        <v>450403</v>
      </c>
      <c r="B11762" s="1">
        <v>2200000</v>
      </c>
      <c r="C11762" s="1" t="s">
        <v>113</v>
      </c>
      <c r="D11762" s="31"/>
      <c r="E11762" s="31"/>
      <c r="F11762" s="31"/>
      <c r="G11762" s="9" t="str">
        <f t="shared" si="368"/>
        <v/>
      </c>
      <c r="H11762" s="52" t="str">
        <f t="shared" si="369"/>
        <v/>
      </c>
    </row>
    <row r="11763" spans="1:8">
      <c r="B11763" s="1"/>
      <c r="C11763" s="1"/>
      <c r="D11763" s="31"/>
      <c r="E11763" s="31"/>
      <c r="F11763" s="31"/>
      <c r="G11763" s="9" t="str">
        <f t="shared" si="368"/>
        <v/>
      </c>
      <c r="H11763" s="52" t="str">
        <f t="shared" si="369"/>
        <v/>
      </c>
    </row>
    <row r="11764" spans="1:8">
      <c r="A11764" s="48" t="str">
        <f>('ANNEXURE B &amp; C'!BS$3)</f>
        <v>450403</v>
      </c>
      <c r="B11764" s="1">
        <v>2230000</v>
      </c>
      <c r="C11764" s="1" t="s">
        <v>114</v>
      </c>
      <c r="D11764" s="31"/>
      <c r="E11764" s="31"/>
      <c r="F11764" s="31"/>
      <c r="G11764" s="9" t="str">
        <f t="shared" si="368"/>
        <v/>
      </c>
      <c r="H11764" s="52" t="str">
        <f t="shared" si="369"/>
        <v/>
      </c>
    </row>
    <row r="11765" spans="1:8">
      <c r="A11765" s="48" t="str">
        <f>('ANNEXURE B &amp; C'!BS$3)</f>
        <v>450403</v>
      </c>
      <c r="B11765" s="2">
        <v>2231202</v>
      </c>
      <c r="C11765" s="2" t="s">
        <v>115</v>
      </c>
      <c r="D11765" s="20">
        <v>0</v>
      </c>
      <c r="E11765" s="20">
        <v>0</v>
      </c>
      <c r="F11765" s="38">
        <f>('ANNEXURE B &amp; C'!BS$137)</f>
        <v>0</v>
      </c>
      <c r="G11765" s="9" t="str">
        <f t="shared" si="368"/>
        <v/>
      </c>
      <c r="H11765" s="52" t="str">
        <f t="shared" si="369"/>
        <v/>
      </c>
    </row>
    <row r="11766" spans="1:8">
      <c r="A11766" s="48" t="str">
        <f>('ANNEXURE B &amp; C'!BS$3)</f>
        <v>450403</v>
      </c>
      <c r="B11766" s="2">
        <v>2231900</v>
      </c>
      <c r="C11766" s="2" t="s">
        <v>116</v>
      </c>
      <c r="D11766" s="20">
        <v>0</v>
      </c>
      <c r="E11766" s="20">
        <v>0</v>
      </c>
      <c r="F11766" s="38">
        <f>('ANNEXURE B &amp; C'!BS$138)</f>
        <v>0</v>
      </c>
      <c r="G11766" s="9" t="str">
        <f t="shared" si="368"/>
        <v/>
      </c>
      <c r="H11766" s="52" t="str">
        <f t="shared" si="369"/>
        <v/>
      </c>
    </row>
    <row r="11767" spans="1:8">
      <c r="A11767" s="48" t="str">
        <f>('ANNEXURE B &amp; C'!BS$3)</f>
        <v>450403</v>
      </c>
      <c r="B11767" s="3">
        <v>2239995</v>
      </c>
      <c r="C11767" s="3" t="s">
        <v>117</v>
      </c>
      <c r="D11767" s="39">
        <v>0</v>
      </c>
      <c r="E11767" s="39">
        <v>0</v>
      </c>
      <c r="F11767" s="39">
        <f>SUM(F11765:F11766)</f>
        <v>0</v>
      </c>
      <c r="G11767" s="9" t="str">
        <f t="shared" si="368"/>
        <v/>
      </c>
      <c r="H11767" s="52" t="str">
        <f t="shared" si="369"/>
        <v/>
      </c>
    </row>
    <row r="11768" spans="1:8">
      <c r="B11768" s="1"/>
      <c r="C11768" s="1"/>
      <c r="D11768" s="31"/>
      <c r="E11768" s="31"/>
      <c r="F11768" s="31"/>
      <c r="G11768" s="9" t="str">
        <f t="shared" si="368"/>
        <v/>
      </c>
      <c r="H11768" s="52" t="str">
        <f t="shared" si="369"/>
        <v/>
      </c>
    </row>
    <row r="11769" spans="1:8">
      <c r="A11769" s="48" t="str">
        <f>('ANNEXURE B &amp; C'!BS$3)</f>
        <v>450403</v>
      </c>
      <c r="B11769" s="1">
        <v>2240000</v>
      </c>
      <c r="C11769" s="1" t="s">
        <v>118</v>
      </c>
      <c r="D11769" s="31"/>
      <c r="E11769" s="31"/>
      <c r="F11769" s="31"/>
      <c r="G11769" s="9" t="str">
        <f t="shared" si="368"/>
        <v/>
      </c>
      <c r="H11769" s="52" t="str">
        <f t="shared" si="369"/>
        <v/>
      </c>
    </row>
    <row r="11770" spans="1:8">
      <c r="A11770" s="48" t="str">
        <f>('ANNEXURE B &amp; C'!BS$3)</f>
        <v>450403</v>
      </c>
      <c r="B11770" s="2">
        <v>2240001</v>
      </c>
      <c r="C11770" s="2" t="s">
        <v>119</v>
      </c>
      <c r="D11770" s="20">
        <v>0</v>
      </c>
      <c r="E11770" s="20">
        <v>0</v>
      </c>
      <c r="F11770" s="38">
        <f>('ANNEXURE B &amp; C'!BS$142)</f>
        <v>0</v>
      </c>
      <c r="G11770" s="9" t="str">
        <f t="shared" si="368"/>
        <v/>
      </c>
      <c r="H11770" s="52" t="str">
        <f t="shared" si="369"/>
        <v/>
      </c>
    </row>
    <row r="11771" spans="1:8">
      <c r="A11771" s="48" t="str">
        <f>('ANNEXURE B &amp; C'!BS$3)</f>
        <v>450403</v>
      </c>
      <c r="B11771" s="2">
        <v>2240002</v>
      </c>
      <c r="C11771" s="2" t="s">
        <v>120</v>
      </c>
      <c r="D11771" s="20">
        <v>0</v>
      </c>
      <c r="E11771" s="20">
        <v>0</v>
      </c>
      <c r="F11771" s="38">
        <f>('ANNEXURE B &amp; C'!BS$143)</f>
        <v>0</v>
      </c>
      <c r="G11771" s="9" t="str">
        <f t="shared" si="368"/>
        <v/>
      </c>
      <c r="H11771" s="52" t="str">
        <f t="shared" si="369"/>
        <v/>
      </c>
    </row>
    <row r="11772" spans="1:8">
      <c r="A11772" s="48" t="str">
        <f>('ANNEXURE B &amp; C'!BS$3)</f>
        <v>450403</v>
      </c>
      <c r="B11772" s="2">
        <v>2240400</v>
      </c>
      <c r="C11772" s="2" t="s">
        <v>121</v>
      </c>
      <c r="D11772" s="20">
        <v>0</v>
      </c>
      <c r="E11772" s="20">
        <v>0</v>
      </c>
      <c r="F11772" s="38">
        <f>('ANNEXURE B &amp; C'!BS$144)</f>
        <v>0</v>
      </c>
      <c r="G11772" s="9" t="str">
        <f t="shared" si="368"/>
        <v/>
      </c>
      <c r="H11772" s="52" t="str">
        <f t="shared" si="369"/>
        <v/>
      </c>
    </row>
    <row r="11773" spans="1:8">
      <c r="A11773" s="48" t="str">
        <f>('ANNEXURE B &amp; C'!BS$3)</f>
        <v>450403</v>
      </c>
      <c r="B11773" s="2">
        <v>2240500</v>
      </c>
      <c r="C11773" s="2" t="s">
        <v>122</v>
      </c>
      <c r="D11773" s="20">
        <v>0</v>
      </c>
      <c r="E11773" s="20">
        <v>0</v>
      </c>
      <c r="F11773" s="38">
        <f>('ANNEXURE B &amp; C'!BS$145)</f>
        <v>0</v>
      </c>
      <c r="G11773" s="9" t="str">
        <f t="shared" si="368"/>
        <v/>
      </c>
      <c r="H11773" s="52" t="str">
        <f t="shared" si="369"/>
        <v/>
      </c>
    </row>
    <row r="11774" spans="1:8">
      <c r="A11774" s="48" t="str">
        <f>('ANNEXURE B &amp; C'!BS$3)</f>
        <v>450403</v>
      </c>
      <c r="B11774" s="3">
        <v>2249995</v>
      </c>
      <c r="C11774" s="3" t="s">
        <v>123</v>
      </c>
      <c r="D11774" s="39">
        <v>0</v>
      </c>
      <c r="E11774" s="39">
        <v>0</v>
      </c>
      <c r="F11774" s="39">
        <f>SUM(F11770:F11773)</f>
        <v>0</v>
      </c>
      <c r="G11774" s="9" t="str">
        <f t="shared" si="368"/>
        <v/>
      </c>
      <c r="H11774" s="52" t="str">
        <f t="shared" si="369"/>
        <v/>
      </c>
    </row>
    <row r="11775" spans="1:8">
      <c r="B11775" s="1"/>
      <c r="C11775" s="1"/>
      <c r="D11775" s="31"/>
      <c r="E11775" s="31"/>
      <c r="F11775" s="31"/>
      <c r="G11775" s="9" t="str">
        <f t="shared" ref="G11775:G11838" si="370">IF(E11775&lt;0.01,"",IF(E11775&gt;F11775,"BUDGET ERROR - INSUFICIENT",""))</f>
        <v/>
      </c>
      <c r="H11775" s="52" t="str">
        <f t="shared" ref="H11775:H11838" si="371">IF(F11775&lt;0.1,"",IF(D11775=0,"NO ORIGINAL BUDGET",(F11775-D11775)/D11775))</f>
        <v/>
      </c>
    </row>
    <row r="11776" spans="1:8">
      <c r="A11776" s="48" t="str">
        <f>('ANNEXURE B &amp; C'!BS$3)</f>
        <v>450403</v>
      </c>
      <c r="B11776" s="1">
        <v>2260000</v>
      </c>
      <c r="C11776" s="1" t="s">
        <v>124</v>
      </c>
      <c r="D11776" s="31"/>
      <c r="E11776" s="31"/>
      <c r="F11776" s="31"/>
      <c r="G11776" s="9" t="str">
        <f t="shared" si="370"/>
        <v/>
      </c>
      <c r="H11776" s="52" t="str">
        <f t="shared" si="371"/>
        <v/>
      </c>
    </row>
    <row r="11777" spans="1:8">
      <c r="A11777" s="48" t="str">
        <f>('ANNEXURE B &amp; C'!BS$3)</f>
        <v>450403</v>
      </c>
      <c r="B11777" s="2">
        <v>2260806</v>
      </c>
      <c r="C11777" s="2" t="s">
        <v>125</v>
      </c>
      <c r="D11777" s="20">
        <v>0</v>
      </c>
      <c r="E11777" s="20">
        <v>0</v>
      </c>
      <c r="F11777" s="38">
        <f>('ANNEXURE B &amp; C'!BS$149)</f>
        <v>0</v>
      </c>
      <c r="G11777" s="9" t="str">
        <f t="shared" si="370"/>
        <v/>
      </c>
      <c r="H11777" s="52" t="str">
        <f t="shared" si="371"/>
        <v/>
      </c>
    </row>
    <row r="11778" spans="1:8">
      <c r="A11778" s="48" t="str">
        <f>('ANNEXURE B &amp; C'!BS$3)</f>
        <v>450403</v>
      </c>
      <c r="B11778" s="2">
        <v>2260808</v>
      </c>
      <c r="C11778" s="2" t="s">
        <v>126</v>
      </c>
      <c r="D11778" s="20">
        <v>0</v>
      </c>
      <c r="E11778" s="20">
        <v>0</v>
      </c>
      <c r="F11778" s="38">
        <f>('ANNEXURE B &amp; C'!BS$150)</f>
        <v>0</v>
      </c>
      <c r="G11778" s="9" t="str">
        <f t="shared" si="370"/>
        <v/>
      </c>
      <c r="H11778" s="52" t="str">
        <f t="shared" si="371"/>
        <v/>
      </c>
    </row>
    <row r="11779" spans="1:8">
      <c r="A11779" s="48" t="str">
        <f>('ANNEXURE B &amp; C'!BS$3)</f>
        <v>450403</v>
      </c>
      <c r="B11779" s="2">
        <v>2260810</v>
      </c>
      <c r="C11779" s="2" t="s">
        <v>127</v>
      </c>
      <c r="D11779" s="20">
        <v>0</v>
      </c>
      <c r="E11779" s="20">
        <v>0</v>
      </c>
      <c r="F11779" s="38">
        <f>('ANNEXURE B &amp; C'!BS$151)</f>
        <v>0</v>
      </c>
      <c r="G11779" s="9" t="str">
        <f t="shared" si="370"/>
        <v/>
      </c>
      <c r="H11779" s="52" t="str">
        <f t="shared" si="371"/>
        <v/>
      </c>
    </row>
    <row r="11780" spans="1:8">
      <c r="A11780" s="48" t="str">
        <f>('ANNEXURE B &amp; C'!BS$3)</f>
        <v>450403</v>
      </c>
      <c r="B11780" s="3">
        <v>2269995</v>
      </c>
      <c r="C11780" s="3" t="s">
        <v>128</v>
      </c>
      <c r="D11780" s="39">
        <v>0</v>
      </c>
      <c r="E11780" s="39">
        <v>0</v>
      </c>
      <c r="F11780" s="39">
        <f>SUM(F11777:F11779)</f>
        <v>0</v>
      </c>
      <c r="G11780" s="9" t="str">
        <f t="shared" si="370"/>
        <v/>
      </c>
      <c r="H11780" s="52" t="str">
        <f t="shared" si="371"/>
        <v/>
      </c>
    </row>
    <row r="11781" spans="1:8">
      <c r="B11781" s="1"/>
      <c r="C11781" s="1"/>
      <c r="D11781" s="31"/>
      <c r="E11781" s="31"/>
      <c r="F11781" s="31"/>
      <c r="G11781" s="9" t="str">
        <f t="shared" si="370"/>
        <v/>
      </c>
      <c r="H11781" s="52" t="str">
        <f t="shared" si="371"/>
        <v/>
      </c>
    </row>
    <row r="11782" spans="1:8">
      <c r="A11782" s="48" t="str">
        <f>('ANNEXURE B &amp; C'!BS$3)</f>
        <v>450403</v>
      </c>
      <c r="B11782" s="1">
        <v>2270000</v>
      </c>
      <c r="C11782" s="1" t="s">
        <v>129</v>
      </c>
      <c r="D11782" s="31"/>
      <c r="E11782" s="31"/>
      <c r="F11782" s="31"/>
      <c r="G11782" s="9" t="str">
        <f t="shared" si="370"/>
        <v/>
      </c>
      <c r="H11782" s="52" t="str">
        <f t="shared" si="371"/>
        <v/>
      </c>
    </row>
    <row r="11783" spans="1:8">
      <c r="A11783" s="48" t="str">
        <f>('ANNEXURE B &amp; C'!BS$3)</f>
        <v>450403</v>
      </c>
      <c r="B11783" s="2">
        <v>2271701</v>
      </c>
      <c r="C11783" s="2" t="s">
        <v>130</v>
      </c>
      <c r="D11783" s="20">
        <v>0</v>
      </c>
      <c r="E11783" s="20">
        <v>0</v>
      </c>
      <c r="F11783" s="38">
        <f>('ANNEXURE B &amp; C'!BS$155)</f>
        <v>0</v>
      </c>
      <c r="G11783" s="9" t="str">
        <f t="shared" si="370"/>
        <v/>
      </c>
      <c r="H11783" s="52" t="str">
        <f t="shared" si="371"/>
        <v/>
      </c>
    </row>
    <row r="11784" spans="1:8">
      <c r="A11784" s="48" t="str">
        <f>('ANNEXURE B &amp; C'!BS$3)</f>
        <v>450403</v>
      </c>
      <c r="B11784" s="2">
        <v>2271702</v>
      </c>
      <c r="C11784" s="2" t="s">
        <v>131</v>
      </c>
      <c r="D11784" s="20">
        <v>0</v>
      </c>
      <c r="E11784" s="20">
        <v>0</v>
      </c>
      <c r="F11784" s="38">
        <f>('ANNEXURE B &amp; C'!BS$156)</f>
        <v>0</v>
      </c>
      <c r="G11784" s="9" t="str">
        <f t="shared" si="370"/>
        <v/>
      </c>
      <c r="H11784" s="52" t="str">
        <f t="shared" si="371"/>
        <v/>
      </c>
    </row>
    <row r="11785" spans="1:8">
      <c r="A11785" s="48" t="str">
        <f>('ANNEXURE B &amp; C'!BS$3)</f>
        <v>450403</v>
      </c>
      <c r="B11785" s="2">
        <v>2271703</v>
      </c>
      <c r="C11785" s="2" t="s">
        <v>132</v>
      </c>
      <c r="D11785" s="20">
        <v>0</v>
      </c>
      <c r="E11785" s="20">
        <v>0</v>
      </c>
      <c r="F11785" s="38">
        <f>('ANNEXURE B &amp; C'!BS$157)</f>
        <v>0</v>
      </c>
      <c r="G11785" s="9" t="str">
        <f t="shared" si="370"/>
        <v/>
      </c>
      <c r="H11785" s="52" t="str">
        <f t="shared" si="371"/>
        <v/>
      </c>
    </row>
    <row r="11786" spans="1:8">
      <c r="A11786" s="48" t="str">
        <f>('ANNEXURE B &amp; C'!BS$3)</f>
        <v>450403</v>
      </c>
      <c r="B11786" s="2">
        <v>2271704</v>
      </c>
      <c r="C11786" s="2" t="s">
        <v>133</v>
      </c>
      <c r="D11786" s="20">
        <v>0</v>
      </c>
      <c r="E11786" s="20">
        <v>0</v>
      </c>
      <c r="F11786" s="38">
        <f>('ANNEXURE B &amp; C'!BS$158)</f>
        <v>0</v>
      </c>
      <c r="G11786" s="9" t="str">
        <f t="shared" si="370"/>
        <v/>
      </c>
      <c r="H11786" s="52" t="str">
        <f t="shared" si="371"/>
        <v/>
      </c>
    </row>
    <row r="11787" spans="1:8">
      <c r="A11787" s="48" t="str">
        <f>('ANNEXURE B &amp; C'!BS$3)</f>
        <v>450403</v>
      </c>
      <c r="B11787" s="3">
        <v>2279995</v>
      </c>
      <c r="C11787" s="3" t="s">
        <v>134</v>
      </c>
      <c r="D11787" s="35">
        <v>0</v>
      </c>
      <c r="E11787" s="35">
        <v>0</v>
      </c>
      <c r="F11787" s="35">
        <f>SUM(F11783:F11786)</f>
        <v>0</v>
      </c>
      <c r="G11787" s="9" t="str">
        <f t="shared" si="370"/>
        <v/>
      </c>
      <c r="H11787" s="52" t="str">
        <f t="shared" si="371"/>
        <v/>
      </c>
    </row>
    <row r="11788" spans="1:8">
      <c r="B11788" s="1"/>
      <c r="C11788" s="1"/>
      <c r="D11788" s="31"/>
      <c r="E11788" s="31"/>
      <c r="F11788" s="31"/>
      <c r="G11788" s="9" t="str">
        <f t="shared" si="370"/>
        <v/>
      </c>
      <c r="H11788" s="52" t="str">
        <f t="shared" si="371"/>
        <v/>
      </c>
    </row>
    <row r="11789" spans="1:8">
      <c r="A11789" s="48" t="str">
        <f>('ANNEXURE B &amp; C'!BS$3)</f>
        <v>450403</v>
      </c>
      <c r="B11789" s="1">
        <v>2280000</v>
      </c>
      <c r="C11789" s="1" t="s">
        <v>135</v>
      </c>
      <c r="D11789" s="31"/>
      <c r="E11789" s="31"/>
      <c r="F11789" s="31"/>
      <c r="G11789" s="9" t="str">
        <f t="shared" si="370"/>
        <v/>
      </c>
      <c r="H11789" s="52" t="str">
        <f t="shared" si="371"/>
        <v/>
      </c>
    </row>
    <row r="11790" spans="1:8">
      <c r="A11790" s="48" t="str">
        <f>('ANNEXURE B &amp; C'!BS$3)</f>
        <v>450403</v>
      </c>
      <c r="B11790" s="2">
        <v>2280001</v>
      </c>
      <c r="C11790" s="2" t="s">
        <v>136</v>
      </c>
      <c r="D11790" s="20">
        <v>-11300000</v>
      </c>
      <c r="E11790" s="20">
        <v>0</v>
      </c>
      <c r="F11790" s="38">
        <f>('ANNEXURE B &amp; C'!BS$162)</f>
        <v>-11300000</v>
      </c>
      <c r="G11790" s="9" t="str">
        <f t="shared" si="370"/>
        <v/>
      </c>
      <c r="H11790" s="52" t="str">
        <f t="shared" si="371"/>
        <v/>
      </c>
    </row>
    <row r="11791" spans="1:8">
      <c r="A11791" s="48" t="str">
        <f>('ANNEXURE B &amp; C'!BS$3)</f>
        <v>450403</v>
      </c>
      <c r="B11791" s="2">
        <v>2280002</v>
      </c>
      <c r="C11791" s="2" t="s">
        <v>137</v>
      </c>
      <c r="D11791" s="20">
        <v>0</v>
      </c>
      <c r="E11791" s="20">
        <v>0</v>
      </c>
      <c r="F11791" s="38">
        <f>('ANNEXURE B &amp; C'!BS$163)</f>
        <v>0</v>
      </c>
      <c r="G11791" s="9" t="str">
        <f t="shared" si="370"/>
        <v/>
      </c>
      <c r="H11791" s="52" t="str">
        <f t="shared" si="371"/>
        <v/>
      </c>
    </row>
    <row r="11792" spans="1:8">
      <c r="A11792" s="48" t="str">
        <f>('ANNEXURE B &amp; C'!BS$3)</f>
        <v>450403</v>
      </c>
      <c r="B11792" s="3">
        <v>2289995</v>
      </c>
      <c r="C11792" s="3" t="s">
        <v>138</v>
      </c>
      <c r="D11792" s="39">
        <v>-11300000</v>
      </c>
      <c r="E11792" s="39">
        <v>0</v>
      </c>
      <c r="F11792" s="39">
        <f>SUM(F11790:F11791)</f>
        <v>-11300000</v>
      </c>
      <c r="G11792" s="9" t="str">
        <f t="shared" si="370"/>
        <v/>
      </c>
      <c r="H11792" s="52" t="str">
        <f t="shared" si="371"/>
        <v/>
      </c>
    </row>
    <row r="11793" spans="1:8">
      <c r="B11793" s="1"/>
      <c r="C11793" s="1"/>
      <c r="D11793" s="31"/>
      <c r="E11793" s="31"/>
      <c r="F11793" s="31"/>
      <c r="G11793" s="9" t="str">
        <f t="shared" si="370"/>
        <v/>
      </c>
      <c r="H11793" s="52" t="str">
        <f t="shared" si="371"/>
        <v/>
      </c>
    </row>
    <row r="11794" spans="1:8">
      <c r="A11794" s="48" t="str">
        <f>('ANNEXURE B &amp; C'!BS$3)</f>
        <v>450403</v>
      </c>
      <c r="B11794" s="1">
        <v>2300000</v>
      </c>
      <c r="C11794" s="1" t="s">
        <v>139</v>
      </c>
      <c r="D11794" s="31"/>
      <c r="E11794" s="31"/>
      <c r="F11794" s="31"/>
      <c r="G11794" s="9" t="str">
        <f t="shared" si="370"/>
        <v/>
      </c>
      <c r="H11794" s="52" t="str">
        <f t="shared" si="371"/>
        <v/>
      </c>
    </row>
    <row r="11795" spans="1:8">
      <c r="A11795" s="48" t="str">
        <f>('ANNEXURE B &amp; C'!BS$3)</f>
        <v>450403</v>
      </c>
      <c r="B11795" s="2">
        <v>2300001</v>
      </c>
      <c r="C11795" s="2" t="s">
        <v>140</v>
      </c>
      <c r="D11795" s="20">
        <v>0</v>
      </c>
      <c r="E11795" s="20">
        <v>0</v>
      </c>
      <c r="F11795" s="38">
        <f>('ANNEXURE B &amp; C'!BS$167)</f>
        <v>0</v>
      </c>
      <c r="G11795" s="9" t="str">
        <f t="shared" si="370"/>
        <v/>
      </c>
      <c r="H11795" s="52" t="str">
        <f t="shared" si="371"/>
        <v/>
      </c>
    </row>
    <row r="11796" spans="1:8">
      <c r="A11796" s="48" t="str">
        <f>('ANNEXURE B &amp; C'!BS$3)</f>
        <v>450403</v>
      </c>
      <c r="B11796" s="2">
        <v>2300002</v>
      </c>
      <c r="C11796" s="2" t="s">
        <v>141</v>
      </c>
      <c r="D11796" s="20">
        <v>0</v>
      </c>
      <c r="E11796" s="20">
        <v>0</v>
      </c>
      <c r="F11796" s="38">
        <f>('ANNEXURE B &amp; C'!BS$168)</f>
        <v>0</v>
      </c>
      <c r="G11796" s="9" t="str">
        <f t="shared" si="370"/>
        <v/>
      </c>
      <c r="H11796" s="52" t="str">
        <f t="shared" si="371"/>
        <v/>
      </c>
    </row>
    <row r="11797" spans="1:8">
      <c r="A11797" s="48" t="str">
        <f>('ANNEXURE B &amp; C'!BS$3)</f>
        <v>450403</v>
      </c>
      <c r="B11797" s="2">
        <v>2300003</v>
      </c>
      <c r="C11797" s="2" t="s">
        <v>142</v>
      </c>
      <c r="D11797" s="20">
        <v>0</v>
      </c>
      <c r="E11797" s="20">
        <v>0</v>
      </c>
      <c r="F11797" s="38">
        <f>('ANNEXURE B &amp; C'!BS$169)</f>
        <v>0</v>
      </c>
      <c r="G11797" s="9" t="str">
        <f t="shared" si="370"/>
        <v/>
      </c>
      <c r="H11797" s="52" t="str">
        <f t="shared" si="371"/>
        <v/>
      </c>
    </row>
    <row r="11798" spans="1:8">
      <c r="A11798" s="48" t="str">
        <f>('ANNEXURE B &amp; C'!BS$3)</f>
        <v>450403</v>
      </c>
      <c r="B11798" s="2">
        <v>2300204</v>
      </c>
      <c r="C11798" s="2" t="s">
        <v>143</v>
      </c>
      <c r="D11798" s="20">
        <v>0</v>
      </c>
      <c r="E11798" s="20">
        <v>0</v>
      </c>
      <c r="F11798" s="38">
        <f>('ANNEXURE B &amp; C'!BS$170)</f>
        <v>0</v>
      </c>
      <c r="G11798" s="9" t="str">
        <f t="shared" si="370"/>
        <v/>
      </c>
      <c r="H11798" s="52" t="str">
        <f t="shared" si="371"/>
        <v/>
      </c>
    </row>
    <row r="11799" spans="1:8">
      <c r="A11799" s="48" t="str">
        <f>('ANNEXURE B &amp; C'!BS$3)</f>
        <v>450403</v>
      </c>
      <c r="B11799" s="2">
        <v>2300800</v>
      </c>
      <c r="C11799" s="2" t="s">
        <v>144</v>
      </c>
      <c r="D11799" s="20">
        <v>0</v>
      </c>
      <c r="E11799" s="20">
        <v>0</v>
      </c>
      <c r="F11799" s="38">
        <f>('ANNEXURE B &amp; C'!BS$171)</f>
        <v>0</v>
      </c>
      <c r="G11799" s="9" t="str">
        <f t="shared" si="370"/>
        <v/>
      </c>
      <c r="H11799" s="52" t="str">
        <f t="shared" si="371"/>
        <v/>
      </c>
    </row>
    <row r="11800" spans="1:8">
      <c r="A11800" s="48" t="str">
        <f>('ANNEXURE B &amp; C'!BS$3)</f>
        <v>450403</v>
      </c>
      <c r="B11800" s="2">
        <v>2300801</v>
      </c>
      <c r="C11800" s="2" t="s">
        <v>145</v>
      </c>
      <c r="D11800" s="20">
        <v>0</v>
      </c>
      <c r="E11800" s="20">
        <v>0</v>
      </c>
      <c r="F11800" s="38">
        <f>('ANNEXURE B &amp; C'!BS$172)</f>
        <v>0</v>
      </c>
      <c r="G11800" s="9" t="str">
        <f t="shared" si="370"/>
        <v/>
      </c>
      <c r="H11800" s="52" t="str">
        <f t="shared" si="371"/>
        <v/>
      </c>
    </row>
    <row r="11801" spans="1:8">
      <c r="A11801" s="48" t="str">
        <f>('ANNEXURE B &amp; C'!BS$3)</f>
        <v>450403</v>
      </c>
      <c r="B11801" s="2">
        <v>2300803</v>
      </c>
      <c r="C11801" s="2" t="s">
        <v>146</v>
      </c>
      <c r="D11801" s="20">
        <v>0</v>
      </c>
      <c r="E11801" s="20">
        <v>0</v>
      </c>
      <c r="F11801" s="38">
        <f>('ANNEXURE B &amp; C'!BS$173)</f>
        <v>0</v>
      </c>
      <c r="G11801" s="9" t="str">
        <f t="shared" si="370"/>
        <v/>
      </c>
      <c r="H11801" s="52" t="str">
        <f t="shared" si="371"/>
        <v/>
      </c>
    </row>
    <row r="11802" spans="1:8">
      <c r="A11802" s="48" t="str">
        <f>('ANNEXURE B &amp; C'!BS$3)</f>
        <v>450403</v>
      </c>
      <c r="B11802" s="2">
        <v>2301503</v>
      </c>
      <c r="C11802" s="2" t="s">
        <v>147</v>
      </c>
      <c r="D11802" s="20">
        <v>0</v>
      </c>
      <c r="E11802" s="20">
        <v>0</v>
      </c>
      <c r="F11802" s="38">
        <f>('ANNEXURE B &amp; C'!BS$174)</f>
        <v>0</v>
      </c>
      <c r="G11802" s="9" t="str">
        <f t="shared" si="370"/>
        <v/>
      </c>
      <c r="H11802" s="52" t="str">
        <f t="shared" si="371"/>
        <v/>
      </c>
    </row>
    <row r="11803" spans="1:8">
      <c r="A11803" s="48" t="str">
        <f>('ANNEXURE B &amp; C'!BS$3)</f>
        <v>450403</v>
      </c>
      <c r="B11803" s="2">
        <v>2301802</v>
      </c>
      <c r="C11803" s="2" t="s">
        <v>148</v>
      </c>
      <c r="D11803" s="20">
        <v>0</v>
      </c>
      <c r="E11803" s="20">
        <v>0</v>
      </c>
      <c r="F11803" s="38">
        <f>('ANNEXURE B &amp; C'!BS$175)</f>
        <v>0</v>
      </c>
      <c r="G11803" s="9" t="str">
        <f t="shared" si="370"/>
        <v/>
      </c>
      <c r="H11803" s="52" t="str">
        <f t="shared" si="371"/>
        <v/>
      </c>
    </row>
    <row r="11804" spans="1:8">
      <c r="A11804" s="48" t="str">
        <f>('ANNEXURE B &amp; C'!BS$3)</f>
        <v>450403</v>
      </c>
      <c r="B11804" s="2">
        <v>2301803</v>
      </c>
      <c r="C11804" s="2" t="s">
        <v>149</v>
      </c>
      <c r="D11804" s="20">
        <v>0</v>
      </c>
      <c r="E11804" s="20">
        <v>0</v>
      </c>
      <c r="F11804" s="38">
        <f>('ANNEXURE B &amp; C'!BS$176)</f>
        <v>0</v>
      </c>
      <c r="G11804" s="9" t="str">
        <f t="shared" si="370"/>
        <v/>
      </c>
      <c r="H11804" s="52" t="str">
        <f t="shared" si="371"/>
        <v/>
      </c>
    </row>
    <row r="11805" spans="1:8">
      <c r="A11805" s="48" t="str">
        <f>('ANNEXURE B &amp; C'!BS$3)</f>
        <v>450403</v>
      </c>
      <c r="B11805" s="2">
        <v>2301900</v>
      </c>
      <c r="C11805" s="2" t="s">
        <v>150</v>
      </c>
      <c r="D11805" s="20">
        <v>-1200</v>
      </c>
      <c r="E11805" s="20">
        <v>-473.9</v>
      </c>
      <c r="F11805" s="38">
        <f>('ANNEXURE B &amp; C'!BS$177)</f>
        <v>-948</v>
      </c>
      <c r="G11805" s="9" t="str">
        <f t="shared" si="370"/>
        <v/>
      </c>
      <c r="H11805" s="52" t="str">
        <f t="shared" si="371"/>
        <v/>
      </c>
    </row>
    <row r="11806" spans="1:8">
      <c r="A11806" s="48" t="str">
        <f>('ANNEXURE B &amp; C'!BS$3)</f>
        <v>450403</v>
      </c>
      <c r="B11806" s="2">
        <v>2301901</v>
      </c>
      <c r="C11806" s="2" t="s">
        <v>151</v>
      </c>
      <c r="D11806" s="20">
        <v>0</v>
      </c>
      <c r="E11806" s="20">
        <v>0</v>
      </c>
      <c r="F11806" s="38">
        <f>('ANNEXURE B &amp; C'!BS$178)</f>
        <v>0</v>
      </c>
      <c r="G11806" s="9" t="str">
        <f t="shared" si="370"/>
        <v/>
      </c>
      <c r="H11806" s="52" t="str">
        <f t="shared" si="371"/>
        <v/>
      </c>
    </row>
    <row r="11807" spans="1:8">
      <c r="A11807" s="48" t="str">
        <f>('ANNEXURE B &amp; C'!BS$3)</f>
        <v>450403</v>
      </c>
      <c r="B11807" s="3">
        <v>2309995</v>
      </c>
      <c r="C11807" s="3" t="s">
        <v>152</v>
      </c>
      <c r="D11807" s="39">
        <v>-1200</v>
      </c>
      <c r="E11807" s="39">
        <v>-473.9</v>
      </c>
      <c r="F11807" s="39">
        <f>SUM(F11795:F11806)</f>
        <v>-948</v>
      </c>
      <c r="G11807" s="9" t="str">
        <f t="shared" si="370"/>
        <v/>
      </c>
      <c r="H11807" s="52" t="str">
        <f t="shared" si="371"/>
        <v/>
      </c>
    </row>
    <row r="11808" spans="1:8">
      <c r="B11808" s="1"/>
      <c r="C11808" s="1"/>
      <c r="D11808" s="31"/>
      <c r="E11808" s="31"/>
      <c r="F11808" s="31"/>
      <c r="G11808" s="9" t="str">
        <f t="shared" si="370"/>
        <v/>
      </c>
      <c r="H11808" s="52" t="str">
        <f t="shared" si="371"/>
        <v/>
      </c>
    </row>
    <row r="11809" spans="1:8" ht="15.75" thickBot="1">
      <c r="A11809" s="48" t="str">
        <f>('ANNEXURE B &amp; C'!BS$3)</f>
        <v>450403</v>
      </c>
      <c r="B11809" s="4">
        <v>2359997</v>
      </c>
      <c r="C11809" s="4" t="s">
        <v>153</v>
      </c>
      <c r="D11809" s="40">
        <v>-11301200</v>
      </c>
      <c r="E11809" s="40">
        <v>-473.9</v>
      </c>
      <c r="F11809" s="40">
        <f>SUM(F11807+F11792+F11787+F11780+F11774+F11767)</f>
        <v>-11300948</v>
      </c>
      <c r="G11809" s="9" t="str">
        <f t="shared" si="370"/>
        <v/>
      </c>
      <c r="H11809" s="52" t="str">
        <f t="shared" si="371"/>
        <v/>
      </c>
    </row>
    <row r="11810" spans="1:8" ht="15.75" thickTop="1">
      <c r="B11810" s="1"/>
      <c r="C11810" s="1"/>
      <c r="D11810" s="31"/>
      <c r="E11810" s="31"/>
      <c r="F11810" s="31"/>
      <c r="G11810" s="9" t="str">
        <f t="shared" si="370"/>
        <v/>
      </c>
      <c r="H11810" s="52" t="str">
        <f t="shared" si="371"/>
        <v/>
      </c>
    </row>
    <row r="11811" spans="1:8" ht="15.75" thickBot="1">
      <c r="A11811" s="48" t="str">
        <f>('ANNEXURE B &amp; C'!BS$3)</f>
        <v>450403</v>
      </c>
      <c r="B11811" s="5">
        <v>2379995</v>
      </c>
      <c r="C11811" s="5" t="s">
        <v>154</v>
      </c>
      <c r="D11811" s="41">
        <v>-11301200</v>
      </c>
      <c r="E11811" s="41">
        <v>-473.9</v>
      </c>
      <c r="F11811" s="41">
        <f>SUM(F11809)</f>
        <v>-11300948</v>
      </c>
      <c r="G11811" s="9" t="str">
        <f t="shared" si="370"/>
        <v/>
      </c>
      <c r="H11811" s="52" t="str">
        <f t="shared" si="371"/>
        <v/>
      </c>
    </row>
    <row r="11812" spans="1:8">
      <c r="B11812" s="1"/>
      <c r="C11812" s="1"/>
      <c r="D11812" s="31"/>
      <c r="E11812" s="31"/>
      <c r="F11812" s="31"/>
      <c r="G11812" s="9" t="str">
        <f t="shared" si="370"/>
        <v/>
      </c>
      <c r="H11812" s="52" t="str">
        <f t="shared" si="371"/>
        <v/>
      </c>
    </row>
    <row r="11813" spans="1:8" ht="15.75" thickBot="1">
      <c r="A11813" s="48" t="str">
        <f>('ANNEXURE B &amp; C'!BS$3)</f>
        <v>450403</v>
      </c>
      <c r="B11813" s="5">
        <v>2459998</v>
      </c>
      <c r="C11813" s="5" t="s">
        <v>155</v>
      </c>
      <c r="D11813" s="41">
        <v>-11301200</v>
      </c>
      <c r="E11813" s="41">
        <v>-473.9</v>
      </c>
      <c r="F11813" s="41">
        <f>SUM(F11811)</f>
        <v>-11300948</v>
      </c>
      <c r="G11813" s="9" t="str">
        <f t="shared" si="370"/>
        <v/>
      </c>
      <c r="H11813" s="52" t="str">
        <f t="shared" si="371"/>
        <v/>
      </c>
    </row>
    <row r="11814" spans="1:8">
      <c r="B11814" s="1"/>
      <c r="C11814" s="1"/>
      <c r="D11814" s="31"/>
      <c r="E11814" s="31"/>
      <c r="F11814" s="31"/>
      <c r="G11814" s="9" t="str">
        <f t="shared" si="370"/>
        <v/>
      </c>
      <c r="H11814" s="52" t="str">
        <f t="shared" si="371"/>
        <v/>
      </c>
    </row>
    <row r="11815" spans="1:8">
      <c r="A11815" s="48" t="str">
        <f>('ANNEXURE B &amp; C'!BS$3)</f>
        <v>450403</v>
      </c>
      <c r="B11815" s="1">
        <v>3010000</v>
      </c>
      <c r="C11815" s="1" t="s">
        <v>156</v>
      </c>
      <c r="D11815" s="31"/>
      <c r="E11815" s="31"/>
      <c r="F11815" s="31"/>
      <c r="G11815" s="9" t="str">
        <f t="shared" si="370"/>
        <v/>
      </c>
      <c r="H11815" s="52" t="str">
        <f t="shared" si="371"/>
        <v/>
      </c>
    </row>
    <row r="11816" spans="1:8">
      <c r="A11816" s="48" t="str">
        <f>('ANNEXURE B &amp; C'!BS$3)</f>
        <v>450403</v>
      </c>
      <c r="B11816" s="2">
        <v>3010001</v>
      </c>
      <c r="C11816" s="2" t="s">
        <v>112</v>
      </c>
      <c r="D11816" s="38">
        <v>9732109</v>
      </c>
      <c r="E11816" s="38">
        <v>5031626.49</v>
      </c>
      <c r="F11816" s="38">
        <f>('ANNEXURE B &amp; C'!BS$188)</f>
        <v>9626309</v>
      </c>
      <c r="G11816" s="9" t="str">
        <f t="shared" si="370"/>
        <v/>
      </c>
      <c r="H11816" s="52">
        <f t="shared" si="371"/>
        <v>-1.0871230480464204E-2</v>
      </c>
    </row>
    <row r="11817" spans="1:8">
      <c r="A11817" s="48" t="str">
        <f>('ANNEXURE B &amp; C'!BS$3)</f>
        <v>450403</v>
      </c>
      <c r="B11817" s="2">
        <v>3010002</v>
      </c>
      <c r="C11817" s="2" t="s">
        <v>155</v>
      </c>
      <c r="D11817" s="38">
        <v>-11301200</v>
      </c>
      <c r="E11817" s="38">
        <v>-473.9</v>
      </c>
      <c r="F11817" s="38">
        <f>('ANNEXURE B &amp; C'!BS$189)</f>
        <v>-11300948</v>
      </c>
      <c r="G11817" s="9" t="str">
        <f t="shared" si="370"/>
        <v/>
      </c>
      <c r="H11817" s="52" t="str">
        <f t="shared" si="371"/>
        <v/>
      </c>
    </row>
    <row r="11818" spans="1:8">
      <c r="A11818" s="48" t="str">
        <f>('ANNEXURE B &amp; C'!BS$3)</f>
        <v>450403</v>
      </c>
      <c r="B11818" s="2"/>
      <c r="C11818" s="1" t="s">
        <v>338</v>
      </c>
      <c r="D11818" s="39"/>
      <c r="E11818" s="39"/>
      <c r="F11818" s="39">
        <f>('ANNEXURE B &amp; C'!BS$190)</f>
        <v>0</v>
      </c>
      <c r="G11818" s="9" t="str">
        <f t="shared" si="370"/>
        <v/>
      </c>
      <c r="H11818" s="52" t="str">
        <f t="shared" si="371"/>
        <v/>
      </c>
    </row>
    <row r="11819" spans="1:8" ht="15.75" thickBot="1">
      <c r="A11819" s="48" t="str">
        <f>('ANNEXURE B &amp; C'!BS$3)</f>
        <v>450403</v>
      </c>
      <c r="B11819" s="5">
        <v>3019995</v>
      </c>
      <c r="C11819" s="5" t="s">
        <v>339</v>
      </c>
      <c r="D11819" s="37">
        <v>-1569091</v>
      </c>
      <c r="E11819" s="37">
        <v>5031152.59</v>
      </c>
      <c r="F11819" s="37">
        <f>('ANNEXURE B &amp; C'!BS$191)</f>
        <v>-1674639</v>
      </c>
      <c r="H11819" s="52" t="str">
        <f t="shared" si="371"/>
        <v/>
      </c>
    </row>
    <row r="11820" spans="1:8">
      <c r="B11820" s="1"/>
      <c r="C11820" s="1"/>
      <c r="D11820" s="31"/>
      <c r="E11820" s="31"/>
      <c r="F11820" s="31"/>
      <c r="G11820" s="9" t="str">
        <f t="shared" si="370"/>
        <v/>
      </c>
      <c r="H11820" s="52" t="str">
        <f t="shared" si="371"/>
        <v/>
      </c>
    </row>
    <row r="11821" spans="1:8">
      <c r="A11821" s="48" t="str">
        <f>('ANNEXURE B &amp; C'!BS$3)</f>
        <v>450403</v>
      </c>
      <c r="B11821" s="1">
        <v>4030000</v>
      </c>
      <c r="C11821" s="1" t="s">
        <v>157</v>
      </c>
      <c r="D11821" s="31"/>
      <c r="E11821" s="31"/>
      <c r="F11821" s="31"/>
      <c r="G11821" s="9" t="str">
        <f t="shared" si="370"/>
        <v/>
      </c>
      <c r="H11821" s="52" t="str">
        <f t="shared" si="371"/>
        <v/>
      </c>
    </row>
    <row r="11822" spans="1:8">
      <c r="A11822" s="48" t="str">
        <f>('ANNEXURE B &amp; C'!BS$3)</f>
        <v>450403</v>
      </c>
      <c r="B11822" s="2">
        <v>4030001</v>
      </c>
      <c r="C11822" s="2" t="s">
        <v>158</v>
      </c>
      <c r="D11822" s="20">
        <v>46500</v>
      </c>
      <c r="E11822" s="20">
        <v>11856.32</v>
      </c>
      <c r="F11822" s="38">
        <f>('ANNEXURE B &amp; C'!BS$194)</f>
        <v>11857</v>
      </c>
      <c r="G11822" s="9" t="str">
        <f t="shared" si="370"/>
        <v/>
      </c>
      <c r="H11822" s="52">
        <f t="shared" si="371"/>
        <v>-0.74501075268817207</v>
      </c>
    </row>
    <row r="11823" spans="1:8">
      <c r="A11823" s="48" t="str">
        <f>('ANNEXURE B &amp; C'!BS$3)</f>
        <v>450403</v>
      </c>
      <c r="B11823" s="2">
        <v>4030002</v>
      </c>
      <c r="C11823" s="2" t="s">
        <v>159</v>
      </c>
      <c r="D11823" s="20">
        <v>0</v>
      </c>
      <c r="E11823" s="20">
        <v>0</v>
      </c>
      <c r="F11823" s="38">
        <f>('ANNEXURE B &amp; C'!BS$195)</f>
        <v>0</v>
      </c>
      <c r="G11823" s="9" t="str">
        <f t="shared" si="370"/>
        <v/>
      </c>
      <c r="H11823" s="52" t="str">
        <f t="shared" si="371"/>
        <v/>
      </c>
    </row>
    <row r="11824" spans="1:8">
      <c r="A11824" s="48" t="str">
        <f>('ANNEXURE B &amp; C'!BS$3)</f>
        <v>450403</v>
      </c>
      <c r="B11824" s="2">
        <v>4030003</v>
      </c>
      <c r="C11824" s="2" t="s">
        <v>160</v>
      </c>
      <c r="D11824" s="20">
        <v>0</v>
      </c>
      <c r="E11824" s="20">
        <v>0</v>
      </c>
      <c r="F11824" s="38">
        <f>('ANNEXURE B &amp; C'!BS$196)</f>
        <v>0</v>
      </c>
      <c r="G11824" s="9" t="str">
        <f t="shared" si="370"/>
        <v/>
      </c>
      <c r="H11824" s="52" t="str">
        <f t="shared" si="371"/>
        <v/>
      </c>
    </row>
    <row r="11825" spans="1:8">
      <c r="A11825" s="48" t="str">
        <f>('ANNEXURE B &amp; C'!BS$3)</f>
        <v>450403</v>
      </c>
      <c r="B11825" s="2">
        <v>4030004</v>
      </c>
      <c r="C11825" s="2" t="s">
        <v>161</v>
      </c>
      <c r="D11825" s="20">
        <v>0</v>
      </c>
      <c r="E11825" s="20">
        <v>0</v>
      </c>
      <c r="F11825" s="38">
        <f>('ANNEXURE B &amp; C'!BS$197)</f>
        <v>0</v>
      </c>
      <c r="G11825" s="9" t="str">
        <f t="shared" si="370"/>
        <v/>
      </c>
      <c r="H11825" s="52" t="str">
        <f t="shared" si="371"/>
        <v/>
      </c>
    </row>
    <row r="11826" spans="1:8">
      <c r="A11826" s="48" t="str">
        <f>('ANNEXURE B &amp; C'!BS$3)</f>
        <v>450403</v>
      </c>
      <c r="B11826" s="2">
        <v>4030005</v>
      </c>
      <c r="C11826" s="2" t="s">
        <v>162</v>
      </c>
      <c r="D11826" s="20">
        <v>0</v>
      </c>
      <c r="E11826" s="20">
        <v>0</v>
      </c>
      <c r="F11826" s="38">
        <f>('ANNEXURE B &amp; C'!BS$198)</f>
        <v>0</v>
      </c>
      <c r="G11826" s="9" t="str">
        <f t="shared" si="370"/>
        <v/>
      </c>
      <c r="H11826" s="52" t="str">
        <f t="shared" si="371"/>
        <v/>
      </c>
    </row>
    <row r="11827" spans="1:8" ht="15.75" thickBot="1">
      <c r="A11827" s="48" t="str">
        <f>('ANNEXURE B &amp; C'!BS$3)</f>
        <v>450403</v>
      </c>
      <c r="B11827" s="3">
        <v>4039995</v>
      </c>
      <c r="C11827" s="3" t="s">
        <v>163</v>
      </c>
      <c r="D11827" s="42">
        <v>46500</v>
      </c>
      <c r="E11827" s="36">
        <v>11856.32</v>
      </c>
      <c r="F11827" s="43">
        <f>SUM(F11822:F11826)</f>
        <v>11857</v>
      </c>
      <c r="G11827" s="9" t="str">
        <f t="shared" si="370"/>
        <v/>
      </c>
      <c r="H11827" s="52">
        <f t="shared" si="371"/>
        <v>-0.74501075268817207</v>
      </c>
    </row>
    <row r="11828" spans="1:8" ht="15.75" thickTop="1">
      <c r="B11828" s="2"/>
      <c r="C11828" s="2"/>
      <c r="D11828" s="32"/>
      <c r="E11828" s="32"/>
      <c r="G11828" s="9" t="str">
        <f t="shared" si="370"/>
        <v/>
      </c>
      <c r="H11828" s="52" t="str">
        <f t="shared" si="371"/>
        <v/>
      </c>
    </row>
    <row r="11829" spans="1:8">
      <c r="A11829" s="48" t="str">
        <f>('ANNEXURE B &amp; C'!BS$3)</f>
        <v>450403</v>
      </c>
      <c r="B11829" s="1">
        <v>4030000</v>
      </c>
      <c r="C11829" s="1" t="s">
        <v>164</v>
      </c>
      <c r="D11829" s="31"/>
      <c r="E11829" s="31"/>
      <c r="F11829" s="31"/>
      <c r="G11829" s="9" t="str">
        <f t="shared" si="370"/>
        <v/>
      </c>
      <c r="H11829" s="52" t="str">
        <f t="shared" si="371"/>
        <v/>
      </c>
    </row>
    <row r="11830" spans="1:8">
      <c r="A11830" s="48" t="str">
        <f>('ANNEXURE B &amp; C'!BS$3)</f>
        <v>450403</v>
      </c>
      <c r="B11830" s="2">
        <v>4031001</v>
      </c>
      <c r="C11830" s="2" t="s">
        <v>158</v>
      </c>
      <c r="D11830" s="20">
        <v>0</v>
      </c>
      <c r="E11830" s="20">
        <v>0</v>
      </c>
      <c r="F11830" s="38">
        <f>('ANNEXURE B &amp; C'!BS$202)</f>
        <v>0</v>
      </c>
      <c r="G11830" s="9" t="str">
        <f t="shared" si="370"/>
        <v/>
      </c>
      <c r="H11830" s="52" t="str">
        <f t="shared" si="371"/>
        <v/>
      </c>
    </row>
    <row r="11831" spans="1:8">
      <c r="A11831" s="48" t="str">
        <f>('ANNEXURE B &amp; C'!BS$3)</f>
        <v>450403</v>
      </c>
      <c r="B11831" s="2">
        <v>4031002</v>
      </c>
      <c r="C11831" s="2" t="s">
        <v>159</v>
      </c>
      <c r="D11831" s="20">
        <v>0</v>
      </c>
      <c r="E11831" s="20">
        <v>0</v>
      </c>
      <c r="F11831" s="38">
        <f>('ANNEXURE B &amp; C'!BS$203)</f>
        <v>0</v>
      </c>
      <c r="G11831" s="9" t="str">
        <f t="shared" si="370"/>
        <v/>
      </c>
      <c r="H11831" s="52" t="str">
        <f t="shared" si="371"/>
        <v/>
      </c>
    </row>
    <row r="11832" spans="1:8">
      <c r="A11832" s="48" t="str">
        <f>('ANNEXURE B &amp; C'!BS$3)</f>
        <v>450403</v>
      </c>
      <c r="B11832" s="2">
        <v>4031003</v>
      </c>
      <c r="C11832" s="2" t="s">
        <v>160</v>
      </c>
      <c r="D11832" s="20">
        <v>0</v>
      </c>
      <c r="E11832" s="20">
        <v>0</v>
      </c>
      <c r="F11832" s="38">
        <f>('ANNEXURE B &amp; C'!BS$204)</f>
        <v>0</v>
      </c>
      <c r="G11832" s="9" t="str">
        <f t="shared" si="370"/>
        <v/>
      </c>
      <c r="H11832" s="52" t="str">
        <f t="shared" si="371"/>
        <v/>
      </c>
    </row>
    <row r="11833" spans="1:8">
      <c r="A11833" s="48" t="str">
        <f>('ANNEXURE B &amp; C'!BS$3)</f>
        <v>450403</v>
      </c>
      <c r="B11833" s="2">
        <v>4031004</v>
      </c>
      <c r="C11833" s="2" t="s">
        <v>161</v>
      </c>
      <c r="D11833" s="20">
        <v>0</v>
      </c>
      <c r="E11833" s="20">
        <v>0</v>
      </c>
      <c r="F11833" s="38">
        <f>('ANNEXURE B &amp; C'!BS$205)</f>
        <v>0</v>
      </c>
      <c r="G11833" s="9" t="str">
        <f t="shared" si="370"/>
        <v/>
      </c>
      <c r="H11833" s="52" t="str">
        <f t="shared" si="371"/>
        <v/>
      </c>
    </row>
    <row r="11834" spans="1:8">
      <c r="A11834" s="48" t="str">
        <f>('ANNEXURE B &amp; C'!BS$3)</f>
        <v>450403</v>
      </c>
      <c r="B11834" s="2">
        <v>4031005</v>
      </c>
      <c r="C11834" s="2" t="s">
        <v>162</v>
      </c>
      <c r="D11834" s="20">
        <v>0</v>
      </c>
      <c r="E11834" s="20">
        <v>0</v>
      </c>
      <c r="F11834" s="38">
        <f>('ANNEXURE B &amp; C'!BS$206)</f>
        <v>0</v>
      </c>
      <c r="G11834" s="9" t="str">
        <f t="shared" si="370"/>
        <v/>
      </c>
      <c r="H11834" s="52" t="str">
        <f t="shared" si="371"/>
        <v/>
      </c>
    </row>
    <row r="11835" spans="1:8">
      <c r="A11835" s="48" t="str">
        <f>('ANNEXURE B &amp; C'!BS$3)</f>
        <v>450403</v>
      </c>
      <c r="B11835" s="3">
        <v>4039995</v>
      </c>
      <c r="C11835" s="3" t="s">
        <v>165</v>
      </c>
      <c r="D11835" s="39">
        <v>0</v>
      </c>
      <c r="E11835" s="39">
        <v>0</v>
      </c>
      <c r="F11835" s="39">
        <f>SUM(F11830:F11834)</f>
        <v>0</v>
      </c>
      <c r="G11835" s="9" t="str">
        <f t="shared" si="370"/>
        <v/>
      </c>
      <c r="H11835" s="52" t="str">
        <f t="shared" si="371"/>
        <v/>
      </c>
    </row>
    <row r="11836" spans="1:8">
      <c r="B11836" s="2"/>
      <c r="C11836" s="2"/>
      <c r="D11836" s="32"/>
      <c r="E11836" s="32"/>
      <c r="G11836" s="9" t="str">
        <f t="shared" si="370"/>
        <v/>
      </c>
      <c r="H11836" s="52" t="str">
        <f t="shared" si="371"/>
        <v/>
      </c>
    </row>
    <row r="11837" spans="1:8" ht="15.75" thickBot="1">
      <c r="A11837" s="48" t="str">
        <f>('ANNEXURE B &amp; C'!BS$3)</f>
        <v>450403</v>
      </c>
      <c r="B11837" s="5">
        <v>4039995</v>
      </c>
      <c r="C11837" s="5" t="s">
        <v>166</v>
      </c>
      <c r="D11837" s="41">
        <v>46500</v>
      </c>
      <c r="E11837" s="41">
        <v>11856.32</v>
      </c>
      <c r="F11837" s="41">
        <f>SUM(F11835+F11827)</f>
        <v>11857</v>
      </c>
      <c r="G11837" s="9" t="str">
        <f t="shared" si="370"/>
        <v/>
      </c>
      <c r="H11837" s="52">
        <f t="shared" si="371"/>
        <v>-0.74501075268817207</v>
      </c>
    </row>
    <row r="11838" spans="1:8">
      <c r="G11838" s="9" t="str">
        <f t="shared" si="370"/>
        <v/>
      </c>
      <c r="H11838" s="52" t="str">
        <f t="shared" si="371"/>
        <v/>
      </c>
    </row>
    <row r="11839" spans="1:8">
      <c r="A11839" s="48" t="str">
        <f>('ANNEXURE B &amp; C'!BT$3)</f>
        <v>450404</v>
      </c>
      <c r="B11839" s="1">
        <v>1000000</v>
      </c>
      <c r="C11839" s="1" t="s">
        <v>0</v>
      </c>
      <c r="D11839" s="31"/>
      <c r="E11839" s="31"/>
      <c r="G11839" s="9" t="str">
        <f t="shared" ref="G11839:G11902" si="372">IF(E11839&lt;0.01,"",IF(E11839&gt;F11839,"BUDGET ERROR - INSUFICIENT",""))</f>
        <v/>
      </c>
      <c r="H11839" s="52" t="str">
        <f t="shared" ref="H11839:H11902" si="373">IF(F11839&lt;0.1,"",IF(D11839=0,"NO ORIGINAL BUDGET",(F11839-D11839)/D11839))</f>
        <v/>
      </c>
    </row>
    <row r="11840" spans="1:8">
      <c r="B11840" s="1"/>
      <c r="C11840" s="1"/>
      <c r="D11840" s="31"/>
      <c r="E11840" s="31"/>
      <c r="G11840" s="9" t="str">
        <f t="shared" si="372"/>
        <v/>
      </c>
      <c r="H11840" s="52" t="str">
        <f t="shared" si="373"/>
        <v/>
      </c>
    </row>
    <row r="11841" spans="1:8">
      <c r="A11841" s="48" t="str">
        <f>('ANNEXURE B &amp; C'!BT$3)</f>
        <v>450404</v>
      </c>
      <c r="B11841" s="1">
        <v>1020000</v>
      </c>
      <c r="C11841" s="1" t="s">
        <v>2</v>
      </c>
      <c r="D11841" s="31"/>
      <c r="E11841" s="31"/>
      <c r="F11841" s="31"/>
      <c r="G11841" s="9" t="str">
        <f t="shared" si="372"/>
        <v/>
      </c>
      <c r="H11841" s="52" t="str">
        <f t="shared" si="373"/>
        <v/>
      </c>
    </row>
    <row r="11842" spans="1:8">
      <c r="A11842" s="48" t="str">
        <f>('ANNEXURE B &amp; C'!BT$3)</f>
        <v>450404</v>
      </c>
      <c r="B11842" s="2">
        <v>1020001</v>
      </c>
      <c r="C11842" s="2" t="s">
        <v>3</v>
      </c>
      <c r="D11842" s="20">
        <v>0</v>
      </c>
      <c r="E11842" s="20">
        <v>0</v>
      </c>
      <c r="F11842" s="38">
        <f>('ANNEXURE B &amp; C'!BT$10)</f>
        <v>0</v>
      </c>
      <c r="G11842" s="9" t="str">
        <f t="shared" si="372"/>
        <v/>
      </c>
      <c r="H11842" s="52" t="str">
        <f t="shared" si="373"/>
        <v/>
      </c>
    </row>
    <row r="11843" spans="1:8">
      <c r="A11843" s="48" t="str">
        <f>('ANNEXURE B &amp; C'!BT$3)</f>
        <v>450404</v>
      </c>
      <c r="B11843" s="2">
        <v>1020002</v>
      </c>
      <c r="C11843" s="2" t="s">
        <v>4</v>
      </c>
      <c r="D11843" s="20">
        <v>3617965</v>
      </c>
      <c r="E11843" s="20">
        <v>1923699.45</v>
      </c>
      <c r="F11843" s="38">
        <f>('ANNEXURE B &amp; C'!BT$11)</f>
        <v>4046048</v>
      </c>
      <c r="G11843" s="9" t="str">
        <f t="shared" si="372"/>
        <v/>
      </c>
      <c r="H11843" s="52">
        <f t="shared" si="373"/>
        <v>0.11832148735546087</v>
      </c>
    </row>
    <row r="11844" spans="1:8">
      <c r="A11844" s="48" t="str">
        <f>('ANNEXURE B &amp; C'!BT$3)</f>
        <v>450404</v>
      </c>
      <c r="B11844" s="2">
        <v>1020004</v>
      </c>
      <c r="C11844" s="2" t="s">
        <v>5</v>
      </c>
      <c r="D11844" s="20">
        <v>61740</v>
      </c>
      <c r="E11844" s="20">
        <v>29210</v>
      </c>
      <c r="F11844" s="38">
        <f>('ANNEXURE B &amp; C'!BT$12)</f>
        <v>63440</v>
      </c>
      <c r="G11844" s="9" t="str">
        <f t="shared" si="372"/>
        <v/>
      </c>
      <c r="H11844" s="52">
        <f t="shared" si="373"/>
        <v>2.7534823453190801E-2</v>
      </c>
    </row>
    <row r="11845" spans="1:8">
      <c r="A11845" s="48" t="str">
        <f>('ANNEXURE B &amp; C'!BT$3)</f>
        <v>450404</v>
      </c>
      <c r="B11845" s="2">
        <v>1020005</v>
      </c>
      <c r="C11845" s="2" t="s">
        <v>6</v>
      </c>
      <c r="D11845" s="20">
        <v>1125</v>
      </c>
      <c r="E11845" s="20">
        <v>627.29999999999995</v>
      </c>
      <c r="F11845" s="38">
        <f>('ANNEXURE B &amp; C'!BT$13)</f>
        <v>1317</v>
      </c>
      <c r="G11845" s="9" t="str">
        <f t="shared" si="372"/>
        <v/>
      </c>
      <c r="H11845" s="52">
        <f t="shared" si="373"/>
        <v>0.17066666666666666</v>
      </c>
    </row>
    <row r="11846" spans="1:8">
      <c r="A11846" s="48" t="str">
        <f>('ANNEXURE B &amp; C'!BT$3)</f>
        <v>450404</v>
      </c>
      <c r="B11846" s="2">
        <v>1020006</v>
      </c>
      <c r="C11846" s="2" t="s">
        <v>7</v>
      </c>
      <c r="D11846" s="20">
        <v>298832</v>
      </c>
      <c r="E11846" s="20">
        <v>274071</v>
      </c>
      <c r="F11846" s="38">
        <f>('ANNEXURE B &amp; C'!BT$14)</f>
        <v>300957</v>
      </c>
      <c r="G11846" s="9" t="str">
        <f t="shared" si="372"/>
        <v/>
      </c>
      <c r="H11846" s="52">
        <f t="shared" si="373"/>
        <v>7.111018900251646E-3</v>
      </c>
    </row>
    <row r="11847" spans="1:8">
      <c r="A11847" s="48" t="str">
        <f>('ANNEXURE B &amp; C'!BT$3)</f>
        <v>450404</v>
      </c>
      <c r="B11847" s="2">
        <v>1020007</v>
      </c>
      <c r="C11847" s="2" t="s">
        <v>8</v>
      </c>
      <c r="D11847" s="20">
        <v>0</v>
      </c>
      <c r="E11847" s="20">
        <v>123.59</v>
      </c>
      <c r="F11847" s="38">
        <f>('ANNEXURE B &amp; C'!BT$15)</f>
        <v>124</v>
      </c>
      <c r="G11847" s="9" t="str">
        <f t="shared" si="372"/>
        <v/>
      </c>
      <c r="H11847" s="52" t="str">
        <f t="shared" si="373"/>
        <v>NO ORIGINAL BUDGET</v>
      </c>
    </row>
    <row r="11848" spans="1:8">
      <c r="A11848" s="48" t="str">
        <f>('ANNEXURE B &amp; C'!BT$3)</f>
        <v>450404</v>
      </c>
      <c r="B11848" s="2">
        <v>1020009</v>
      </c>
      <c r="C11848" s="2" t="s">
        <v>9</v>
      </c>
      <c r="D11848" s="20">
        <v>0</v>
      </c>
      <c r="E11848" s="20">
        <v>0</v>
      </c>
      <c r="F11848" s="38">
        <f>('ANNEXURE B &amp; C'!BT$16)</f>
        <v>0</v>
      </c>
      <c r="G11848" s="9" t="str">
        <f t="shared" si="372"/>
        <v/>
      </c>
      <c r="H11848" s="52" t="str">
        <f t="shared" si="373"/>
        <v/>
      </c>
    </row>
    <row r="11849" spans="1:8">
      <c r="A11849" s="48" t="str">
        <f>('ANNEXURE B &amp; C'!BT$3)</f>
        <v>450404</v>
      </c>
      <c r="B11849" s="2">
        <v>1020010</v>
      </c>
      <c r="C11849" s="2" t="s">
        <v>10</v>
      </c>
      <c r="D11849" s="20">
        <v>0</v>
      </c>
      <c r="E11849" s="20">
        <v>0</v>
      </c>
      <c r="F11849" s="38">
        <f>('ANNEXURE B &amp; C'!BT$17)</f>
        <v>0</v>
      </c>
      <c r="G11849" s="9" t="str">
        <f t="shared" si="372"/>
        <v/>
      </c>
      <c r="H11849" s="52" t="str">
        <f t="shared" si="373"/>
        <v/>
      </c>
    </row>
    <row r="11850" spans="1:8">
      <c r="A11850" s="48" t="str">
        <f>('ANNEXURE B &amp; C'!BT$3)</f>
        <v>450404</v>
      </c>
      <c r="B11850" s="2">
        <v>1020011</v>
      </c>
      <c r="C11850" s="2" t="s">
        <v>11</v>
      </c>
      <c r="D11850" s="20">
        <v>0</v>
      </c>
      <c r="E11850" s="20">
        <v>0</v>
      </c>
      <c r="F11850" s="38">
        <f>('ANNEXURE B &amp; C'!BT$18)</f>
        <v>0</v>
      </c>
      <c r="G11850" s="9" t="str">
        <f t="shared" si="372"/>
        <v/>
      </c>
      <c r="H11850" s="52" t="str">
        <f t="shared" si="373"/>
        <v/>
      </c>
    </row>
    <row r="11851" spans="1:8">
      <c r="A11851" s="48" t="str">
        <f>('ANNEXURE B &amp; C'!BT$3)</f>
        <v>450404</v>
      </c>
      <c r="B11851" s="2">
        <v>1020012</v>
      </c>
      <c r="C11851" s="2" t="s">
        <v>12</v>
      </c>
      <c r="D11851" s="20">
        <v>0</v>
      </c>
      <c r="E11851" s="20">
        <v>22503.77</v>
      </c>
      <c r="F11851" s="38">
        <f>('ANNEXURE B &amp; C'!BT$19)</f>
        <v>35885</v>
      </c>
      <c r="G11851" s="9" t="str">
        <f t="shared" si="372"/>
        <v/>
      </c>
      <c r="H11851" s="52" t="str">
        <f t="shared" si="373"/>
        <v>NO ORIGINAL BUDGET</v>
      </c>
    </row>
    <row r="11852" spans="1:8">
      <c r="A11852" s="48" t="str">
        <f>('ANNEXURE B &amp; C'!BT$3)</f>
        <v>450404</v>
      </c>
      <c r="B11852" s="2">
        <v>1020013</v>
      </c>
      <c r="C11852" s="2" t="s">
        <v>13</v>
      </c>
      <c r="D11852" s="20">
        <v>33184</v>
      </c>
      <c r="E11852" s="20">
        <v>17285.349999999999</v>
      </c>
      <c r="F11852" s="38">
        <f>('ANNEXURE B &amp; C'!BT$20)</f>
        <v>36001</v>
      </c>
      <c r="G11852" s="9" t="str">
        <f t="shared" si="372"/>
        <v/>
      </c>
      <c r="H11852" s="52">
        <f t="shared" si="373"/>
        <v>8.4890308582449378E-2</v>
      </c>
    </row>
    <row r="11853" spans="1:8">
      <c r="A11853" s="48" t="str">
        <f>('ANNEXURE B &amp; C'!BT$3)</f>
        <v>450404</v>
      </c>
      <c r="B11853" s="2">
        <v>1020014</v>
      </c>
      <c r="C11853" s="2" t="s">
        <v>14</v>
      </c>
      <c r="D11853" s="20">
        <v>0</v>
      </c>
      <c r="E11853" s="20">
        <v>0</v>
      </c>
      <c r="F11853" s="38">
        <f>('ANNEXURE B &amp; C'!BT$21)</f>
        <v>0</v>
      </c>
      <c r="G11853" s="9" t="str">
        <f t="shared" si="372"/>
        <v/>
      </c>
      <c r="H11853" s="52" t="str">
        <f t="shared" si="373"/>
        <v/>
      </c>
    </row>
    <row r="11854" spans="1:8" ht="15.75" thickBot="1">
      <c r="A11854" s="48" t="str">
        <f>('ANNEXURE B &amp; C'!BT$3)</f>
        <v>450404</v>
      </c>
      <c r="B11854" s="3">
        <v>1029990</v>
      </c>
      <c r="C11854" s="3" t="s">
        <v>15</v>
      </c>
      <c r="D11854" s="41">
        <v>4012846</v>
      </c>
      <c r="E11854" s="41">
        <v>2267520.46</v>
      </c>
      <c r="F11854" s="41">
        <f>SUM(F11842:F11853)</f>
        <v>4483772</v>
      </c>
      <c r="G11854" s="9" t="str">
        <f t="shared" si="372"/>
        <v/>
      </c>
      <c r="H11854" s="52">
        <f t="shared" si="373"/>
        <v>0.11735461565183414</v>
      </c>
    </row>
    <row r="11855" spans="1:8">
      <c r="B11855" s="1"/>
      <c r="C11855" s="1"/>
      <c r="D11855" s="31"/>
      <c r="E11855" s="31"/>
      <c r="F11855" s="31"/>
      <c r="G11855" s="9" t="str">
        <f t="shared" si="372"/>
        <v/>
      </c>
      <c r="H11855" s="52" t="str">
        <f t="shared" si="373"/>
        <v/>
      </c>
    </row>
    <row r="11856" spans="1:8">
      <c r="A11856" s="48" t="str">
        <f>('ANNEXURE B &amp; C'!BT$3)</f>
        <v>450404</v>
      </c>
      <c r="B11856" s="1">
        <v>1030000</v>
      </c>
      <c r="C11856" s="1" t="s">
        <v>16</v>
      </c>
      <c r="D11856" s="31"/>
      <c r="E11856" s="31"/>
      <c r="F11856" s="31"/>
      <c r="G11856" s="9" t="str">
        <f t="shared" si="372"/>
        <v/>
      </c>
      <c r="H11856" s="52" t="str">
        <f t="shared" si="373"/>
        <v/>
      </c>
    </row>
    <row r="11857" spans="1:8">
      <c r="A11857" s="48" t="str">
        <f>('ANNEXURE B &amp; C'!BT$3)</f>
        <v>450404</v>
      </c>
      <c r="B11857" s="2">
        <v>1030001</v>
      </c>
      <c r="C11857" s="2" t="s">
        <v>17</v>
      </c>
      <c r="D11857" s="20">
        <v>72359</v>
      </c>
      <c r="E11857" s="20">
        <v>36889.22</v>
      </c>
      <c r="F11857" s="38">
        <f>('ANNEXURE B &amp; C'!BT$25)</f>
        <v>78083</v>
      </c>
      <c r="G11857" s="9" t="str">
        <f t="shared" si="372"/>
        <v/>
      </c>
      <c r="H11857" s="52">
        <f t="shared" si="373"/>
        <v>7.9105570834312244E-2</v>
      </c>
    </row>
    <row r="11858" spans="1:8">
      <c r="A11858" s="48" t="str">
        <f>('ANNEXURE B &amp; C'!BT$3)</f>
        <v>450404</v>
      </c>
      <c r="B11858" s="2">
        <v>1030002</v>
      </c>
      <c r="C11858" s="2" t="s">
        <v>18</v>
      </c>
      <c r="D11858" s="20">
        <v>212177</v>
      </c>
      <c r="E11858" s="20">
        <v>100098.6</v>
      </c>
      <c r="F11858" s="38">
        <f>('ANNEXURE B &amp; C'!BT$26)</f>
        <v>213939</v>
      </c>
      <c r="G11858" s="9" t="str">
        <f t="shared" si="372"/>
        <v/>
      </c>
      <c r="H11858" s="52">
        <f t="shared" si="373"/>
        <v>8.304387374691885E-3</v>
      </c>
    </row>
    <row r="11859" spans="1:8">
      <c r="A11859" s="48" t="str">
        <f>('ANNEXURE B &amp; C'!BT$3)</f>
        <v>450404</v>
      </c>
      <c r="B11859" s="2">
        <v>1030003</v>
      </c>
      <c r="C11859" s="2" t="s">
        <v>19</v>
      </c>
      <c r="D11859" s="20">
        <v>795952</v>
      </c>
      <c r="E11859" s="20">
        <v>405781.42</v>
      </c>
      <c r="F11859" s="38">
        <f>('ANNEXURE B &amp; C'!BT$27)</f>
        <v>858899</v>
      </c>
      <c r="G11859" s="9" t="str">
        <f t="shared" si="372"/>
        <v/>
      </c>
      <c r="H11859" s="52">
        <f t="shared" si="373"/>
        <v>7.9083914607916056E-2</v>
      </c>
    </row>
    <row r="11860" spans="1:8">
      <c r="A11860" s="48" t="str">
        <f>('ANNEXURE B &amp; C'!BT$3)</f>
        <v>450404</v>
      </c>
      <c r="B11860" s="2">
        <v>1030004</v>
      </c>
      <c r="C11860" s="2" t="s">
        <v>20</v>
      </c>
      <c r="D11860" s="20">
        <v>0</v>
      </c>
      <c r="E11860" s="20">
        <v>0</v>
      </c>
      <c r="F11860" s="38">
        <f>('ANNEXURE B &amp; C'!BT$28)</f>
        <v>0</v>
      </c>
      <c r="G11860" s="9" t="str">
        <f t="shared" si="372"/>
        <v/>
      </c>
      <c r="H11860" s="52" t="str">
        <f t="shared" si="373"/>
        <v/>
      </c>
    </row>
    <row r="11861" spans="1:8">
      <c r="A11861" s="48" t="str">
        <f>('ANNEXURE B &amp; C'!BT$3)</f>
        <v>450404</v>
      </c>
      <c r="B11861" s="3">
        <v>1039990</v>
      </c>
      <c r="C11861" s="3" t="s">
        <v>21</v>
      </c>
      <c r="D11861" s="39">
        <v>1080488</v>
      </c>
      <c r="E11861" s="39">
        <v>542769.24</v>
      </c>
      <c r="F11861" s="39">
        <f>SUM(F11857:F11860)</f>
        <v>1150921</v>
      </c>
      <c r="G11861" s="9" t="str">
        <f t="shared" si="372"/>
        <v/>
      </c>
      <c r="H11861" s="52">
        <f t="shared" si="373"/>
        <v>6.5186286196607462E-2</v>
      </c>
    </row>
    <row r="11862" spans="1:8">
      <c r="B11862" s="1"/>
      <c r="C11862" s="1"/>
      <c r="D11862" s="31"/>
      <c r="E11862" s="31"/>
      <c r="F11862" s="31"/>
      <c r="G11862" s="9" t="str">
        <f t="shared" si="372"/>
        <v/>
      </c>
      <c r="H11862" s="52" t="str">
        <f t="shared" si="373"/>
        <v/>
      </c>
    </row>
    <row r="11863" spans="1:8">
      <c r="A11863" s="48" t="str">
        <f>('ANNEXURE B &amp; C'!BT$3)</f>
        <v>450404</v>
      </c>
      <c r="B11863" s="1">
        <v>1040000</v>
      </c>
      <c r="C11863" s="1" t="s">
        <v>22</v>
      </c>
      <c r="D11863" s="31"/>
      <c r="E11863" s="31"/>
      <c r="F11863" s="31"/>
      <c r="G11863" s="9" t="str">
        <f t="shared" si="372"/>
        <v/>
      </c>
      <c r="H11863" s="52" t="str">
        <f t="shared" si="373"/>
        <v/>
      </c>
    </row>
    <row r="11864" spans="1:8">
      <c r="A11864" s="48" t="str">
        <f>('ANNEXURE B &amp; C'!BT$3)</f>
        <v>450404</v>
      </c>
      <c r="B11864" s="2">
        <v>1040001</v>
      </c>
      <c r="C11864" s="2" t="s">
        <v>23</v>
      </c>
      <c r="D11864" s="20">
        <v>0</v>
      </c>
      <c r="E11864" s="20">
        <v>0</v>
      </c>
      <c r="F11864" s="38">
        <f>('ANNEXURE B &amp; C'!BT$32)</f>
        <v>0</v>
      </c>
      <c r="G11864" s="9" t="str">
        <f t="shared" si="372"/>
        <v/>
      </c>
      <c r="H11864" s="52" t="str">
        <f t="shared" si="373"/>
        <v/>
      </c>
    </row>
    <row r="11865" spans="1:8">
      <c r="A11865" s="48" t="str">
        <f>('ANNEXURE B &amp; C'!BT$3)</f>
        <v>450404</v>
      </c>
      <c r="B11865" s="2">
        <v>1040002</v>
      </c>
      <c r="C11865" s="2" t="s">
        <v>24</v>
      </c>
      <c r="D11865" s="20">
        <v>0</v>
      </c>
      <c r="E11865" s="20">
        <v>0</v>
      </c>
      <c r="F11865" s="38">
        <f>('ANNEXURE B &amp; C'!BT$33)</f>
        <v>0</v>
      </c>
      <c r="G11865" s="9" t="str">
        <f t="shared" si="372"/>
        <v/>
      </c>
      <c r="H11865" s="52" t="str">
        <f t="shared" si="373"/>
        <v/>
      </c>
    </row>
    <row r="11866" spans="1:8">
      <c r="A11866" s="48" t="str">
        <f>('ANNEXURE B &amp; C'!BT$3)</f>
        <v>450404</v>
      </c>
      <c r="B11866" s="2">
        <v>1040003</v>
      </c>
      <c r="C11866" s="2" t="s">
        <v>25</v>
      </c>
      <c r="D11866" s="20">
        <v>0</v>
      </c>
      <c r="E11866" s="20">
        <v>0</v>
      </c>
      <c r="F11866" s="38">
        <f>('ANNEXURE B &amp; C'!BT$34)</f>
        <v>0</v>
      </c>
      <c r="G11866" s="9" t="str">
        <f t="shared" si="372"/>
        <v/>
      </c>
      <c r="H11866" s="52" t="str">
        <f t="shared" si="373"/>
        <v/>
      </c>
    </row>
    <row r="11867" spans="1:8">
      <c r="A11867" s="48" t="str">
        <f>('ANNEXURE B &amp; C'!BT$3)</f>
        <v>450404</v>
      </c>
      <c r="B11867" s="2">
        <v>1040004</v>
      </c>
      <c r="C11867" s="2" t="s">
        <v>26</v>
      </c>
      <c r="D11867" s="20">
        <v>0</v>
      </c>
      <c r="E11867" s="20">
        <v>0</v>
      </c>
      <c r="F11867" s="38">
        <f>('ANNEXURE B &amp; C'!BT$35)</f>
        <v>0</v>
      </c>
      <c r="G11867" s="9" t="str">
        <f t="shared" si="372"/>
        <v/>
      </c>
      <c r="H11867" s="52" t="str">
        <f t="shared" si="373"/>
        <v/>
      </c>
    </row>
    <row r="11868" spans="1:8">
      <c r="A11868" s="48" t="str">
        <f>('ANNEXURE B &amp; C'!BT$3)</f>
        <v>450404</v>
      </c>
      <c r="B11868" s="2">
        <v>1040005</v>
      </c>
      <c r="C11868" s="2" t="s">
        <v>27</v>
      </c>
      <c r="D11868" s="20">
        <v>0</v>
      </c>
      <c r="E11868" s="20">
        <v>0</v>
      </c>
      <c r="F11868" s="38">
        <f>('ANNEXURE B &amp; C'!BT$36)</f>
        <v>0</v>
      </c>
      <c r="G11868" s="9" t="str">
        <f t="shared" si="372"/>
        <v/>
      </c>
      <c r="H11868" s="52" t="str">
        <f t="shared" si="373"/>
        <v/>
      </c>
    </row>
    <row r="11869" spans="1:8">
      <c r="A11869" s="48" t="str">
        <f>('ANNEXURE B &amp; C'!BT$3)</f>
        <v>450404</v>
      </c>
      <c r="B11869" s="2">
        <v>1040006</v>
      </c>
      <c r="C11869" s="2" t="s">
        <v>28</v>
      </c>
      <c r="D11869" s="20">
        <v>0</v>
      </c>
      <c r="E11869" s="20">
        <v>0</v>
      </c>
      <c r="F11869" s="38">
        <f>('ANNEXURE B &amp; C'!BT$37)</f>
        <v>0</v>
      </c>
      <c r="G11869" s="9" t="str">
        <f t="shared" si="372"/>
        <v/>
      </c>
      <c r="H11869" s="52" t="str">
        <f t="shared" si="373"/>
        <v/>
      </c>
    </row>
    <row r="11870" spans="1:8">
      <c r="A11870" s="48" t="str">
        <f>('ANNEXURE B &amp; C'!BT$3)</f>
        <v>450404</v>
      </c>
      <c r="B11870" s="2">
        <v>1040007</v>
      </c>
      <c r="C11870" s="2" t="s">
        <v>29</v>
      </c>
      <c r="D11870" s="20">
        <v>0</v>
      </c>
      <c r="E11870" s="20">
        <v>0</v>
      </c>
      <c r="F11870" s="38">
        <f>('ANNEXURE B &amp; C'!BT$38)</f>
        <v>0</v>
      </c>
      <c r="G11870" s="9" t="str">
        <f t="shared" si="372"/>
        <v/>
      </c>
      <c r="H11870" s="52" t="str">
        <f t="shared" si="373"/>
        <v/>
      </c>
    </row>
    <row r="11871" spans="1:8">
      <c r="A11871" s="48" t="str">
        <f>('ANNEXURE B &amp; C'!BT$3)</f>
        <v>450404</v>
      </c>
      <c r="B11871" s="2">
        <v>1040008</v>
      </c>
      <c r="C11871" s="2" t="s">
        <v>30</v>
      </c>
      <c r="D11871" s="20">
        <v>0</v>
      </c>
      <c r="E11871" s="20">
        <v>0</v>
      </c>
      <c r="F11871" s="38">
        <f>('ANNEXURE B &amp; C'!BT$39)</f>
        <v>0</v>
      </c>
      <c r="G11871" s="9" t="str">
        <f t="shared" si="372"/>
        <v/>
      </c>
      <c r="H11871" s="52" t="str">
        <f t="shared" si="373"/>
        <v/>
      </c>
    </row>
    <row r="11872" spans="1:8">
      <c r="A11872" s="48" t="str">
        <f>('ANNEXURE B &amp; C'!BT$3)</f>
        <v>450404</v>
      </c>
      <c r="B11872" s="3">
        <v>1049990</v>
      </c>
      <c r="C11872" s="3" t="s">
        <v>31</v>
      </c>
      <c r="D11872" s="39">
        <v>0</v>
      </c>
      <c r="E11872" s="39">
        <v>0</v>
      </c>
      <c r="F11872" s="39">
        <f>SUM(F11864:F11871)</f>
        <v>0</v>
      </c>
      <c r="G11872" s="9" t="str">
        <f t="shared" si="372"/>
        <v/>
      </c>
      <c r="H11872" s="52" t="str">
        <f t="shared" si="373"/>
        <v/>
      </c>
    </row>
    <row r="11873" spans="1:8">
      <c r="B11873" s="1"/>
      <c r="C11873" s="1"/>
      <c r="D11873" s="31"/>
      <c r="E11873" s="31"/>
      <c r="F11873" s="31"/>
      <c r="G11873" s="9" t="str">
        <f t="shared" si="372"/>
        <v/>
      </c>
      <c r="H11873" s="52" t="str">
        <f t="shared" si="373"/>
        <v/>
      </c>
    </row>
    <row r="11874" spans="1:8" ht="15.75" thickBot="1">
      <c r="A11874" s="48" t="str">
        <f>('ANNEXURE B &amp; C'!BT$3)</f>
        <v>450404</v>
      </c>
      <c r="B11874" s="4">
        <v>1049995</v>
      </c>
      <c r="C11874" s="4" t="s">
        <v>32</v>
      </c>
      <c r="D11874" s="40">
        <v>5093334</v>
      </c>
      <c r="E11874" s="40">
        <v>2810289.7</v>
      </c>
      <c r="F11874" s="40">
        <f>SUM(F11872+F11861+F11854)</f>
        <v>5634693</v>
      </c>
      <c r="G11874" s="9" t="str">
        <f t="shared" si="372"/>
        <v/>
      </c>
      <c r="H11874" s="52">
        <f t="shared" si="373"/>
        <v>0.10628774786809583</v>
      </c>
    </row>
    <row r="11875" spans="1:8" ht="15.75" thickTop="1">
      <c r="B11875" s="1"/>
      <c r="C11875" s="1"/>
      <c r="D11875" s="31"/>
      <c r="E11875" s="31"/>
      <c r="F11875" s="31"/>
      <c r="G11875" s="9" t="str">
        <f t="shared" si="372"/>
        <v/>
      </c>
      <c r="H11875" s="52" t="str">
        <f t="shared" si="373"/>
        <v/>
      </c>
    </row>
    <row r="11876" spans="1:8">
      <c r="A11876" s="48" t="str">
        <f>('ANNEXURE B &amp; C'!BT$3)</f>
        <v>450404</v>
      </c>
      <c r="B11876" s="1">
        <v>1050000</v>
      </c>
      <c r="C11876" s="1" t="s">
        <v>33</v>
      </c>
      <c r="D11876" s="31"/>
      <c r="E11876" s="31"/>
      <c r="F11876" s="31"/>
      <c r="G11876" s="9" t="str">
        <f t="shared" si="372"/>
        <v/>
      </c>
      <c r="H11876" s="52" t="str">
        <f t="shared" si="373"/>
        <v/>
      </c>
    </row>
    <row r="11877" spans="1:8">
      <c r="B11877" s="1"/>
      <c r="C11877" s="1"/>
      <c r="D11877" s="31"/>
      <c r="E11877" s="31"/>
      <c r="F11877" s="31"/>
      <c r="G11877" s="9" t="str">
        <f t="shared" si="372"/>
        <v/>
      </c>
      <c r="H11877" s="52" t="str">
        <f t="shared" si="373"/>
        <v/>
      </c>
    </row>
    <row r="11878" spans="1:8">
      <c r="A11878" s="48" t="str">
        <f>('ANNEXURE B &amp; C'!BT$3)</f>
        <v>450404</v>
      </c>
      <c r="B11878" s="1">
        <v>1060000</v>
      </c>
      <c r="C11878" s="1" t="s">
        <v>34</v>
      </c>
      <c r="D11878" s="31"/>
      <c r="E11878" s="31"/>
      <c r="F11878" s="31"/>
      <c r="G11878" s="9" t="str">
        <f t="shared" si="372"/>
        <v/>
      </c>
      <c r="H11878" s="52" t="str">
        <f t="shared" si="373"/>
        <v/>
      </c>
    </row>
    <row r="11879" spans="1:8">
      <c r="A11879" s="48" t="str">
        <f>('ANNEXURE B &amp; C'!BT$3)</f>
        <v>450404</v>
      </c>
      <c r="B11879" s="2">
        <v>1060001</v>
      </c>
      <c r="C11879" s="2" t="s">
        <v>35</v>
      </c>
      <c r="D11879" s="20">
        <v>0</v>
      </c>
      <c r="E11879" s="20">
        <v>0</v>
      </c>
      <c r="F11879" s="38">
        <f>('ANNEXURE B &amp; C'!BT$47)</f>
        <v>0</v>
      </c>
      <c r="G11879" s="9" t="str">
        <f t="shared" si="372"/>
        <v/>
      </c>
      <c r="H11879" s="52" t="str">
        <f t="shared" si="373"/>
        <v/>
      </c>
    </row>
    <row r="11880" spans="1:8">
      <c r="A11880" s="48" t="str">
        <f>('ANNEXURE B &amp; C'!BT$3)</f>
        <v>450404</v>
      </c>
      <c r="B11880" s="2">
        <v>1060003</v>
      </c>
      <c r="C11880" s="2" t="s">
        <v>36</v>
      </c>
      <c r="D11880" s="20">
        <v>0</v>
      </c>
      <c r="E11880" s="20">
        <v>0</v>
      </c>
      <c r="F11880" s="38">
        <f>('ANNEXURE B &amp; C'!BT$48)</f>
        <v>0</v>
      </c>
      <c r="G11880" s="9" t="str">
        <f t="shared" si="372"/>
        <v/>
      </c>
      <c r="H11880" s="52" t="str">
        <f t="shared" si="373"/>
        <v/>
      </c>
    </row>
    <row r="11881" spans="1:8">
      <c r="A11881" s="48" t="str">
        <f>('ANNEXURE B &amp; C'!BT$3)</f>
        <v>450404</v>
      </c>
      <c r="B11881" s="2">
        <v>1060090</v>
      </c>
      <c r="C11881" s="2" t="s">
        <v>37</v>
      </c>
      <c r="D11881" s="20">
        <v>0</v>
      </c>
      <c r="E11881" s="20">
        <v>0</v>
      </c>
      <c r="F11881" s="38">
        <f>('ANNEXURE B &amp; C'!BT$49)</f>
        <v>0</v>
      </c>
      <c r="G11881" s="9" t="str">
        <f t="shared" si="372"/>
        <v/>
      </c>
      <c r="H11881" s="52" t="str">
        <f t="shared" si="373"/>
        <v/>
      </c>
    </row>
    <row r="11882" spans="1:8">
      <c r="A11882" s="48" t="str">
        <f>('ANNEXURE B &amp; C'!BT$3)</f>
        <v>450404</v>
      </c>
      <c r="B11882" s="2">
        <v>1060100</v>
      </c>
      <c r="C11882" s="2" t="s">
        <v>38</v>
      </c>
      <c r="D11882" s="20">
        <v>0</v>
      </c>
      <c r="E11882" s="20">
        <v>0</v>
      </c>
      <c r="F11882" s="38">
        <f>('ANNEXURE B &amp; C'!BT$50)</f>
        <v>0</v>
      </c>
      <c r="G11882" s="9" t="str">
        <f t="shared" si="372"/>
        <v/>
      </c>
      <c r="H11882" s="52" t="str">
        <f t="shared" si="373"/>
        <v/>
      </c>
    </row>
    <row r="11883" spans="1:8">
      <c r="A11883" s="48" t="str">
        <f>('ANNEXURE B &amp; C'!BT$3)</f>
        <v>450404</v>
      </c>
      <c r="B11883" s="2">
        <v>1060200</v>
      </c>
      <c r="C11883" s="2" t="s">
        <v>39</v>
      </c>
      <c r="D11883" s="20">
        <v>0</v>
      </c>
      <c r="E11883" s="20">
        <v>0</v>
      </c>
      <c r="F11883" s="38">
        <f>('ANNEXURE B &amp; C'!BT$51)</f>
        <v>0</v>
      </c>
      <c r="G11883" s="9" t="str">
        <f t="shared" si="372"/>
        <v/>
      </c>
      <c r="H11883" s="52" t="str">
        <f t="shared" si="373"/>
        <v/>
      </c>
    </row>
    <row r="11884" spans="1:8">
      <c r="A11884" s="48" t="str">
        <f>('ANNEXURE B &amp; C'!BT$3)</f>
        <v>450404</v>
      </c>
      <c r="B11884" s="2">
        <v>1060201</v>
      </c>
      <c r="C11884" s="2" t="s">
        <v>40</v>
      </c>
      <c r="D11884" s="20">
        <v>0</v>
      </c>
      <c r="E11884" s="20">
        <v>0</v>
      </c>
      <c r="F11884" s="38">
        <f>('ANNEXURE B &amp; C'!BT$52)</f>
        <v>0</v>
      </c>
      <c r="G11884" s="9" t="str">
        <f t="shared" si="372"/>
        <v/>
      </c>
      <c r="H11884" s="52" t="str">
        <f t="shared" si="373"/>
        <v/>
      </c>
    </row>
    <row r="11885" spans="1:8">
      <c r="A11885" s="48" t="str">
        <f>('ANNEXURE B &amp; C'!BT$3)</f>
        <v>450404</v>
      </c>
      <c r="B11885" s="2">
        <v>1060204</v>
      </c>
      <c r="C11885" s="2" t="s">
        <v>41</v>
      </c>
      <c r="D11885" s="20">
        <v>0</v>
      </c>
      <c r="E11885" s="20">
        <v>0</v>
      </c>
      <c r="F11885" s="38">
        <f>('ANNEXURE B &amp; C'!BT$53)</f>
        <v>0</v>
      </c>
      <c r="G11885" s="9" t="str">
        <f t="shared" si="372"/>
        <v/>
      </c>
      <c r="H11885" s="52" t="str">
        <f t="shared" si="373"/>
        <v/>
      </c>
    </row>
    <row r="11886" spans="1:8">
      <c r="A11886" s="48" t="str">
        <f>('ANNEXURE B &amp; C'!BT$3)</f>
        <v>450404</v>
      </c>
      <c r="B11886" s="2">
        <v>1060205</v>
      </c>
      <c r="C11886" s="2" t="s">
        <v>42</v>
      </c>
      <c r="D11886" s="20">
        <v>0</v>
      </c>
      <c r="E11886" s="20">
        <v>0</v>
      </c>
      <c r="F11886" s="38">
        <f>('ANNEXURE B &amp; C'!BT$54)</f>
        <v>0</v>
      </c>
      <c r="G11886" s="9" t="str">
        <f t="shared" si="372"/>
        <v/>
      </c>
      <c r="H11886" s="52" t="str">
        <f t="shared" si="373"/>
        <v/>
      </c>
    </row>
    <row r="11887" spans="1:8">
      <c r="A11887" s="48" t="str">
        <f>('ANNEXURE B &amp; C'!BT$3)</f>
        <v>450404</v>
      </c>
      <c r="B11887" s="2">
        <v>1060207</v>
      </c>
      <c r="C11887" s="2" t="s">
        <v>43</v>
      </c>
      <c r="D11887" s="20">
        <v>0</v>
      </c>
      <c r="E11887" s="20">
        <v>0</v>
      </c>
      <c r="F11887" s="38">
        <f>('ANNEXURE B &amp; C'!BT$55)</f>
        <v>0</v>
      </c>
      <c r="G11887" s="9" t="str">
        <f t="shared" si="372"/>
        <v/>
      </c>
      <c r="H11887" s="52" t="str">
        <f t="shared" si="373"/>
        <v/>
      </c>
    </row>
    <row r="11888" spans="1:8">
      <c r="A11888" s="48" t="str">
        <f>('ANNEXURE B &amp; C'!BT$3)</f>
        <v>450404</v>
      </c>
      <c r="B11888" s="2">
        <v>1060208</v>
      </c>
      <c r="C11888" s="2" t="s">
        <v>44</v>
      </c>
      <c r="D11888" s="20">
        <v>0</v>
      </c>
      <c r="E11888" s="20">
        <v>0</v>
      </c>
      <c r="F11888" s="38">
        <f>('ANNEXURE B &amp; C'!BT$56)</f>
        <v>0</v>
      </c>
      <c r="G11888" s="9" t="str">
        <f t="shared" si="372"/>
        <v/>
      </c>
      <c r="H11888" s="52" t="str">
        <f t="shared" si="373"/>
        <v/>
      </c>
    </row>
    <row r="11889" spans="1:8">
      <c r="A11889" s="48" t="str">
        <f>('ANNEXURE B &amp; C'!BT$3)</f>
        <v>450404</v>
      </c>
      <c r="B11889" s="2">
        <v>1060209</v>
      </c>
      <c r="C11889" s="2" t="s">
        <v>45</v>
      </c>
      <c r="D11889" s="20">
        <v>0</v>
      </c>
      <c r="E11889" s="20">
        <v>0</v>
      </c>
      <c r="F11889" s="38">
        <f>('ANNEXURE B &amp; C'!BT$57)</f>
        <v>0</v>
      </c>
      <c r="G11889" s="9" t="str">
        <f t="shared" si="372"/>
        <v/>
      </c>
      <c r="H11889" s="52" t="str">
        <f t="shared" si="373"/>
        <v/>
      </c>
    </row>
    <row r="11890" spans="1:8">
      <c r="A11890" s="48" t="str">
        <f>('ANNEXURE B &amp; C'!BT$3)</f>
        <v>450404</v>
      </c>
      <c r="B11890" s="2">
        <v>1060210</v>
      </c>
      <c r="C11890" s="2" t="s">
        <v>46</v>
      </c>
      <c r="D11890" s="20">
        <v>0</v>
      </c>
      <c r="E11890" s="20">
        <v>0</v>
      </c>
      <c r="F11890" s="38">
        <f>('ANNEXURE B &amp; C'!BT$58)</f>
        <v>0</v>
      </c>
      <c r="G11890" s="9" t="str">
        <f t="shared" si="372"/>
        <v/>
      </c>
      <c r="H11890" s="52" t="str">
        <f t="shared" si="373"/>
        <v/>
      </c>
    </row>
    <row r="11891" spans="1:8">
      <c r="A11891" s="48" t="str">
        <f>('ANNEXURE B &amp; C'!BT$3)</f>
        <v>450404</v>
      </c>
      <c r="B11891" s="2">
        <v>1060303</v>
      </c>
      <c r="C11891" s="2" t="s">
        <v>47</v>
      </c>
      <c r="D11891" s="20">
        <v>0</v>
      </c>
      <c r="E11891" s="20">
        <v>0</v>
      </c>
      <c r="F11891" s="38">
        <f>('ANNEXURE B &amp; C'!BT$59)</f>
        <v>0</v>
      </c>
      <c r="G11891" s="9" t="str">
        <f t="shared" si="372"/>
        <v/>
      </c>
      <c r="H11891" s="52" t="str">
        <f t="shared" si="373"/>
        <v/>
      </c>
    </row>
    <row r="11892" spans="1:8">
      <c r="A11892" s="48" t="str">
        <f>('ANNEXURE B &amp; C'!BT$3)</f>
        <v>450404</v>
      </c>
      <c r="B11892" s="2">
        <v>1060304</v>
      </c>
      <c r="C11892" s="2" t="s">
        <v>48</v>
      </c>
      <c r="D11892" s="20">
        <v>0</v>
      </c>
      <c r="E11892" s="20">
        <v>0</v>
      </c>
      <c r="F11892" s="38">
        <f>('ANNEXURE B &amp; C'!BT$60)</f>
        <v>0</v>
      </c>
      <c r="G11892" s="9" t="str">
        <f t="shared" si="372"/>
        <v/>
      </c>
      <c r="H11892" s="52" t="str">
        <f t="shared" si="373"/>
        <v/>
      </c>
    </row>
    <row r="11893" spans="1:8">
      <c r="A11893" s="48" t="str">
        <f>('ANNEXURE B &amp; C'!BT$3)</f>
        <v>450404</v>
      </c>
      <c r="B11893" s="2">
        <v>1060305</v>
      </c>
      <c r="C11893" s="2" t="s">
        <v>49</v>
      </c>
      <c r="D11893" s="20">
        <v>0</v>
      </c>
      <c r="E11893" s="20">
        <v>0</v>
      </c>
      <c r="F11893" s="38">
        <f>('ANNEXURE B &amp; C'!BT$61)</f>
        <v>0</v>
      </c>
      <c r="G11893" s="9" t="str">
        <f t="shared" si="372"/>
        <v/>
      </c>
      <c r="H11893" s="52" t="str">
        <f t="shared" si="373"/>
        <v/>
      </c>
    </row>
    <row r="11894" spans="1:8">
      <c r="A11894" s="48" t="str">
        <f>('ANNEXURE B &amp; C'!BT$3)</f>
        <v>450404</v>
      </c>
      <c r="B11894" s="2">
        <v>1060400</v>
      </c>
      <c r="C11894" s="2" t="s">
        <v>50</v>
      </c>
      <c r="D11894" s="20">
        <v>0</v>
      </c>
      <c r="E11894" s="20">
        <v>0</v>
      </c>
      <c r="F11894" s="38">
        <f>('ANNEXURE B &amp; C'!BT$62)</f>
        <v>0</v>
      </c>
      <c r="G11894" s="9" t="str">
        <f t="shared" si="372"/>
        <v/>
      </c>
      <c r="H11894" s="52" t="str">
        <f t="shared" si="373"/>
        <v/>
      </c>
    </row>
    <row r="11895" spans="1:8">
      <c r="A11895" s="48" t="str">
        <f>('ANNEXURE B &amp; C'!BT$3)</f>
        <v>450404</v>
      </c>
      <c r="B11895" s="2">
        <v>1060401</v>
      </c>
      <c r="C11895" s="2" t="s">
        <v>51</v>
      </c>
      <c r="D11895" s="20">
        <v>0</v>
      </c>
      <c r="E11895" s="20">
        <v>0</v>
      </c>
      <c r="F11895" s="38">
        <f>('ANNEXURE B &amp; C'!BT$63)</f>
        <v>0</v>
      </c>
      <c r="G11895" s="9" t="str">
        <f t="shared" si="372"/>
        <v/>
      </c>
      <c r="H11895" s="52" t="str">
        <f t="shared" si="373"/>
        <v/>
      </c>
    </row>
    <row r="11896" spans="1:8">
      <c r="A11896" s="48" t="str">
        <f>('ANNEXURE B &amp; C'!BT$3)</f>
        <v>450404</v>
      </c>
      <c r="B11896" s="2">
        <v>1060402</v>
      </c>
      <c r="C11896" s="2" t="s">
        <v>52</v>
      </c>
      <c r="D11896" s="20">
        <v>5400</v>
      </c>
      <c r="E11896" s="20">
        <v>0</v>
      </c>
      <c r="F11896" s="38">
        <f>('ANNEXURE B &amp; C'!BT$64)</f>
        <v>0</v>
      </c>
      <c r="G11896" s="9" t="str">
        <f t="shared" si="372"/>
        <v/>
      </c>
      <c r="H11896" s="52" t="str">
        <f t="shared" si="373"/>
        <v/>
      </c>
    </row>
    <row r="11897" spans="1:8">
      <c r="A11897" s="48" t="str">
        <f>('ANNEXURE B &amp; C'!BT$3)</f>
        <v>450404</v>
      </c>
      <c r="B11897" s="2">
        <v>1060403</v>
      </c>
      <c r="C11897" s="2" t="s">
        <v>53</v>
      </c>
      <c r="D11897" s="20">
        <v>0</v>
      </c>
      <c r="E11897" s="20">
        <v>0</v>
      </c>
      <c r="F11897" s="38">
        <f>('ANNEXURE B &amp; C'!BT$65)</f>
        <v>0</v>
      </c>
      <c r="G11897" s="9" t="str">
        <f t="shared" si="372"/>
        <v/>
      </c>
      <c r="H11897" s="52" t="str">
        <f t="shared" si="373"/>
        <v/>
      </c>
    </row>
    <row r="11898" spans="1:8">
      <c r="A11898" s="48" t="str">
        <f>('ANNEXURE B &amp; C'!BT$3)</f>
        <v>450404</v>
      </c>
      <c r="B11898" s="2">
        <v>1060404</v>
      </c>
      <c r="C11898" s="2" t="s">
        <v>54</v>
      </c>
      <c r="D11898" s="20">
        <v>0</v>
      </c>
      <c r="E11898" s="20">
        <v>0</v>
      </c>
      <c r="F11898" s="38">
        <f>('ANNEXURE B &amp; C'!BT$66)</f>
        <v>0</v>
      </c>
      <c r="G11898" s="9" t="str">
        <f t="shared" si="372"/>
        <v/>
      </c>
      <c r="H11898" s="52" t="str">
        <f t="shared" si="373"/>
        <v/>
      </c>
    </row>
    <row r="11899" spans="1:8">
      <c r="A11899" s="48" t="str">
        <f>('ANNEXURE B &amp; C'!BT$3)</f>
        <v>450404</v>
      </c>
      <c r="B11899" s="2">
        <v>1060405</v>
      </c>
      <c r="C11899" s="2" t="s">
        <v>55</v>
      </c>
      <c r="D11899" s="20">
        <v>0</v>
      </c>
      <c r="E11899" s="20">
        <v>0</v>
      </c>
      <c r="F11899" s="38">
        <f>('ANNEXURE B &amp; C'!BT$67)</f>
        <v>0</v>
      </c>
      <c r="G11899" s="9" t="str">
        <f t="shared" si="372"/>
        <v/>
      </c>
      <c r="H11899" s="52" t="str">
        <f t="shared" si="373"/>
        <v/>
      </c>
    </row>
    <row r="11900" spans="1:8">
      <c r="A11900" s="48" t="str">
        <f>('ANNEXURE B &amp; C'!BT$3)</f>
        <v>450404</v>
      </c>
      <c r="B11900" s="2">
        <v>1060601</v>
      </c>
      <c r="C11900" s="2" t="s">
        <v>56</v>
      </c>
      <c r="D11900" s="20">
        <v>0</v>
      </c>
      <c r="E11900" s="20">
        <v>0</v>
      </c>
      <c r="F11900" s="38">
        <f>('ANNEXURE B &amp; C'!BT$68)</f>
        <v>0</v>
      </c>
      <c r="G11900" s="9" t="str">
        <f t="shared" si="372"/>
        <v/>
      </c>
      <c r="H11900" s="52" t="str">
        <f t="shared" si="373"/>
        <v/>
      </c>
    </row>
    <row r="11901" spans="1:8">
      <c r="A11901" s="48" t="str">
        <f>('ANNEXURE B &amp; C'!BT$3)</f>
        <v>450404</v>
      </c>
      <c r="B11901" s="2">
        <v>1060701</v>
      </c>
      <c r="C11901" s="2" t="s">
        <v>57</v>
      </c>
      <c r="D11901" s="20">
        <v>0</v>
      </c>
      <c r="E11901" s="20">
        <v>0</v>
      </c>
      <c r="F11901" s="38">
        <f>('ANNEXURE B &amp; C'!BT$69)</f>
        <v>0</v>
      </c>
      <c r="G11901" s="9" t="str">
        <f t="shared" si="372"/>
        <v/>
      </c>
      <c r="H11901" s="52" t="str">
        <f t="shared" si="373"/>
        <v/>
      </c>
    </row>
    <row r="11902" spans="1:8">
      <c r="A11902" s="48" t="str">
        <f>('ANNEXURE B &amp; C'!BT$3)</f>
        <v>450404</v>
      </c>
      <c r="B11902" s="2">
        <v>1060702</v>
      </c>
      <c r="C11902" s="2" t="s">
        <v>58</v>
      </c>
      <c r="D11902" s="20">
        <v>0</v>
      </c>
      <c r="E11902" s="20">
        <v>0</v>
      </c>
      <c r="F11902" s="38">
        <f>('ANNEXURE B &amp; C'!BT$70)</f>
        <v>0</v>
      </c>
      <c r="G11902" s="9" t="str">
        <f t="shared" si="372"/>
        <v/>
      </c>
      <c r="H11902" s="52" t="str">
        <f t="shared" si="373"/>
        <v/>
      </c>
    </row>
    <row r="11903" spans="1:8">
      <c r="A11903" s="48" t="str">
        <f>('ANNEXURE B &amp; C'!BT$3)</f>
        <v>450404</v>
      </c>
      <c r="B11903" s="2">
        <v>1061101</v>
      </c>
      <c r="C11903" s="2" t="s">
        <v>59</v>
      </c>
      <c r="D11903" s="20">
        <v>0</v>
      </c>
      <c r="E11903" s="20">
        <v>0</v>
      </c>
      <c r="F11903" s="38">
        <f>('ANNEXURE B &amp; C'!BT$71)</f>
        <v>0</v>
      </c>
      <c r="G11903" s="9" t="str">
        <f t="shared" ref="G11903:G11966" si="374">IF(E11903&lt;0.01,"",IF(E11903&gt;F11903,"BUDGET ERROR - INSUFICIENT",""))</f>
        <v/>
      </c>
      <c r="H11903" s="52" t="str">
        <f t="shared" ref="H11903:H11966" si="375">IF(F11903&lt;0.1,"",IF(D11903=0,"NO ORIGINAL BUDGET",(F11903-D11903)/D11903))</f>
        <v/>
      </c>
    </row>
    <row r="11904" spans="1:8">
      <c r="A11904" s="48" t="str">
        <f>('ANNEXURE B &amp; C'!BT$3)</f>
        <v>450404</v>
      </c>
      <c r="B11904" s="2">
        <v>1061102</v>
      </c>
      <c r="C11904" s="2" t="s">
        <v>60</v>
      </c>
      <c r="D11904" s="20">
        <v>0</v>
      </c>
      <c r="E11904" s="20">
        <v>0</v>
      </c>
      <c r="F11904" s="38">
        <f>('ANNEXURE B &amp; C'!BT$72)</f>
        <v>0</v>
      </c>
      <c r="G11904" s="9" t="str">
        <f t="shared" si="374"/>
        <v/>
      </c>
      <c r="H11904" s="52" t="str">
        <f t="shared" si="375"/>
        <v/>
      </c>
    </row>
    <row r="11905" spans="1:8">
      <c r="A11905" s="48" t="str">
        <f>('ANNEXURE B &amp; C'!BT$3)</f>
        <v>450404</v>
      </c>
      <c r="B11905" s="2">
        <v>1061104</v>
      </c>
      <c r="C11905" s="2" t="s">
        <v>61</v>
      </c>
      <c r="D11905" s="20">
        <v>0</v>
      </c>
      <c r="E11905" s="20">
        <v>0</v>
      </c>
      <c r="F11905" s="38">
        <f>('ANNEXURE B &amp; C'!BT$73)</f>
        <v>0</v>
      </c>
      <c r="G11905" s="9" t="str">
        <f t="shared" si="374"/>
        <v/>
      </c>
      <c r="H11905" s="52" t="str">
        <f t="shared" si="375"/>
        <v/>
      </c>
    </row>
    <row r="11906" spans="1:8">
      <c r="A11906" s="48" t="str">
        <f>('ANNEXURE B &amp; C'!BT$3)</f>
        <v>450404</v>
      </c>
      <c r="B11906" s="2">
        <v>1061106</v>
      </c>
      <c r="C11906" s="2" t="s">
        <v>62</v>
      </c>
      <c r="D11906" s="20">
        <v>0</v>
      </c>
      <c r="E11906" s="20">
        <v>0</v>
      </c>
      <c r="F11906" s="38">
        <f>('ANNEXURE B &amp; C'!BT$74)</f>
        <v>0</v>
      </c>
      <c r="G11906" s="9" t="str">
        <f t="shared" si="374"/>
        <v/>
      </c>
      <c r="H11906" s="52" t="str">
        <f t="shared" si="375"/>
        <v/>
      </c>
    </row>
    <row r="11907" spans="1:8">
      <c r="A11907" s="48" t="str">
        <f>('ANNEXURE B &amp; C'!BT$3)</f>
        <v>450404</v>
      </c>
      <c r="B11907" s="2">
        <v>1061201</v>
      </c>
      <c r="C11907" s="2" t="s">
        <v>63</v>
      </c>
      <c r="D11907" s="20">
        <v>0</v>
      </c>
      <c r="E11907" s="20">
        <v>0</v>
      </c>
      <c r="F11907" s="38">
        <f>('ANNEXURE B &amp; C'!BT$75)</f>
        <v>0</v>
      </c>
      <c r="G11907" s="9" t="str">
        <f t="shared" si="374"/>
        <v/>
      </c>
      <c r="H11907" s="52" t="str">
        <f t="shared" si="375"/>
        <v/>
      </c>
    </row>
    <row r="11908" spans="1:8">
      <c r="A11908" s="48" t="str">
        <f>('ANNEXURE B &amp; C'!BT$3)</f>
        <v>450404</v>
      </c>
      <c r="B11908" s="2">
        <v>1061203</v>
      </c>
      <c r="C11908" s="2" t="s">
        <v>64</v>
      </c>
      <c r="D11908" s="20">
        <v>0</v>
      </c>
      <c r="E11908" s="20">
        <v>0</v>
      </c>
      <c r="F11908" s="38">
        <f>('ANNEXURE B &amp; C'!BT$76)</f>
        <v>0</v>
      </c>
      <c r="G11908" s="9" t="str">
        <f t="shared" si="374"/>
        <v/>
      </c>
      <c r="H11908" s="52" t="str">
        <f t="shared" si="375"/>
        <v/>
      </c>
    </row>
    <row r="11909" spans="1:8">
      <c r="A11909" s="48" t="str">
        <f>('ANNEXURE B &amp; C'!BT$3)</f>
        <v>450404</v>
      </c>
      <c r="B11909" s="2">
        <v>1061204</v>
      </c>
      <c r="C11909" s="2" t="s">
        <v>65</v>
      </c>
      <c r="D11909" s="20">
        <v>0</v>
      </c>
      <c r="E11909" s="20">
        <v>0</v>
      </c>
      <c r="F11909" s="38">
        <f>('ANNEXURE B &amp; C'!BT$77)</f>
        <v>0</v>
      </c>
      <c r="G11909" s="9" t="str">
        <f t="shared" si="374"/>
        <v/>
      </c>
      <c r="H11909" s="52" t="str">
        <f t="shared" si="375"/>
        <v/>
      </c>
    </row>
    <row r="11910" spans="1:8">
      <c r="A11910" s="48" t="str">
        <f>('ANNEXURE B &amp; C'!BT$3)</f>
        <v>450404</v>
      </c>
      <c r="B11910" s="2">
        <v>1061501</v>
      </c>
      <c r="C11910" s="2" t="s">
        <v>66</v>
      </c>
      <c r="D11910" s="20">
        <v>0</v>
      </c>
      <c r="E11910" s="20">
        <v>0</v>
      </c>
      <c r="F11910" s="38">
        <f>('ANNEXURE B &amp; C'!BT$78)</f>
        <v>0</v>
      </c>
      <c r="G11910" s="9" t="str">
        <f t="shared" si="374"/>
        <v/>
      </c>
      <c r="H11910" s="52" t="str">
        <f t="shared" si="375"/>
        <v/>
      </c>
    </row>
    <row r="11911" spans="1:8">
      <c r="A11911" s="48" t="str">
        <f>('ANNEXURE B &amp; C'!BT$3)</f>
        <v>450404</v>
      </c>
      <c r="B11911" s="2">
        <v>1061502</v>
      </c>
      <c r="C11911" s="2" t="s">
        <v>67</v>
      </c>
      <c r="D11911" s="20">
        <v>0</v>
      </c>
      <c r="E11911" s="20">
        <v>0</v>
      </c>
      <c r="F11911" s="38">
        <f>('ANNEXURE B &amp; C'!BT$79)</f>
        <v>0</v>
      </c>
      <c r="G11911" s="9" t="str">
        <f t="shared" si="374"/>
        <v/>
      </c>
      <c r="H11911" s="52" t="str">
        <f t="shared" si="375"/>
        <v/>
      </c>
    </row>
    <row r="11912" spans="1:8">
      <c r="A11912" s="48" t="str">
        <f>('ANNEXURE B &amp; C'!BT$3)</f>
        <v>450404</v>
      </c>
      <c r="B11912" s="2">
        <v>1061507</v>
      </c>
      <c r="C11912" s="2" t="s">
        <v>68</v>
      </c>
      <c r="D11912" s="20">
        <v>0</v>
      </c>
      <c r="E11912" s="20">
        <v>0</v>
      </c>
      <c r="F11912" s="38">
        <f>('ANNEXURE B &amp; C'!BT$80)</f>
        <v>0</v>
      </c>
      <c r="G11912" s="9" t="str">
        <f t="shared" si="374"/>
        <v/>
      </c>
      <c r="H11912" s="52" t="str">
        <f t="shared" si="375"/>
        <v/>
      </c>
    </row>
    <row r="11913" spans="1:8">
      <c r="A11913" s="48" t="str">
        <f>('ANNEXURE B &amp; C'!BT$3)</f>
        <v>450404</v>
      </c>
      <c r="B11913" s="2">
        <v>1061508</v>
      </c>
      <c r="C11913" s="2" t="s">
        <v>69</v>
      </c>
      <c r="D11913" s="20">
        <v>0</v>
      </c>
      <c r="E11913" s="20">
        <v>0</v>
      </c>
      <c r="F11913" s="38">
        <f>('ANNEXURE B &amp; C'!BT$81)</f>
        <v>0</v>
      </c>
      <c r="G11913" s="9" t="str">
        <f t="shared" si="374"/>
        <v/>
      </c>
      <c r="H11913" s="52" t="str">
        <f t="shared" si="375"/>
        <v/>
      </c>
    </row>
    <row r="11914" spans="1:8">
      <c r="A11914" s="48" t="str">
        <f>('ANNEXURE B &amp; C'!BT$3)</f>
        <v>450404</v>
      </c>
      <c r="B11914" s="2">
        <v>1061701</v>
      </c>
      <c r="C11914" s="2" t="s">
        <v>70</v>
      </c>
      <c r="D11914" s="20">
        <v>216400</v>
      </c>
      <c r="E11914" s="20">
        <v>12154</v>
      </c>
      <c r="F11914" s="38">
        <f>('ANNEXURE B &amp; C'!BT$82)</f>
        <v>24308</v>
      </c>
      <c r="G11914" s="9" t="str">
        <f t="shared" si="374"/>
        <v/>
      </c>
      <c r="H11914" s="52">
        <f t="shared" si="375"/>
        <v>-0.88767097966728281</v>
      </c>
    </row>
    <row r="11915" spans="1:8">
      <c r="A11915" s="48" t="str">
        <f>('ANNEXURE B &amp; C'!BT$3)</f>
        <v>450404</v>
      </c>
      <c r="B11915" s="2">
        <v>1061705</v>
      </c>
      <c r="C11915" s="2" t="s">
        <v>71</v>
      </c>
      <c r="D11915" s="20">
        <v>0</v>
      </c>
      <c r="E11915" s="20">
        <v>0</v>
      </c>
      <c r="F11915" s="38">
        <f>('ANNEXURE B &amp; C'!BT$83)</f>
        <v>0</v>
      </c>
      <c r="G11915" s="9" t="str">
        <f t="shared" si="374"/>
        <v/>
      </c>
      <c r="H11915" s="52" t="str">
        <f t="shared" si="375"/>
        <v/>
      </c>
    </row>
    <row r="11916" spans="1:8">
      <c r="A11916" s="48" t="str">
        <f>('ANNEXURE B &amp; C'!BT$3)</f>
        <v>450404</v>
      </c>
      <c r="B11916" s="2">
        <v>1061799</v>
      </c>
      <c r="C11916" s="2" t="s">
        <v>72</v>
      </c>
      <c r="D11916" s="20">
        <v>121682</v>
      </c>
      <c r="E11916" s="20">
        <v>51242.17</v>
      </c>
      <c r="F11916" s="38">
        <f>('ANNEXURE B &amp; C'!BT$84)</f>
        <v>121682</v>
      </c>
      <c r="G11916" s="9" t="str">
        <f t="shared" si="374"/>
        <v/>
      </c>
      <c r="H11916" s="52">
        <f t="shared" si="375"/>
        <v>0</v>
      </c>
    </row>
    <row r="11917" spans="1:8">
      <c r="A11917" s="48" t="str">
        <f>('ANNEXURE B &amp; C'!BT$3)</f>
        <v>450404</v>
      </c>
      <c r="B11917" s="2">
        <v>1061800</v>
      </c>
      <c r="C11917" s="2" t="s">
        <v>73</v>
      </c>
      <c r="D11917" s="20">
        <v>108861</v>
      </c>
      <c r="E11917" s="20">
        <v>49575.839999999997</v>
      </c>
      <c r="F11917" s="38">
        <f>('ANNEXURE B &amp; C'!BT$85)</f>
        <v>108861</v>
      </c>
      <c r="G11917" s="9" t="str">
        <f t="shared" si="374"/>
        <v/>
      </c>
      <c r="H11917" s="52">
        <f t="shared" si="375"/>
        <v>0</v>
      </c>
    </row>
    <row r="11918" spans="1:8">
      <c r="A11918" s="48" t="str">
        <f>('ANNEXURE B &amp; C'!BT$3)</f>
        <v>450404</v>
      </c>
      <c r="B11918" s="2">
        <v>1061801</v>
      </c>
      <c r="C11918" s="2" t="s">
        <v>74</v>
      </c>
      <c r="D11918" s="20">
        <v>8955</v>
      </c>
      <c r="E11918" s="20">
        <v>7358.83</v>
      </c>
      <c r="F11918" s="38">
        <f>('ANNEXURE B &amp; C'!BT$86)</f>
        <v>8955</v>
      </c>
      <c r="G11918" s="9" t="str">
        <f t="shared" si="374"/>
        <v/>
      </c>
      <c r="H11918" s="52">
        <f t="shared" si="375"/>
        <v>0</v>
      </c>
    </row>
    <row r="11919" spans="1:8">
      <c r="A11919" s="48" t="str">
        <f>('ANNEXURE B &amp; C'!BT$3)</f>
        <v>450404</v>
      </c>
      <c r="B11919" s="2">
        <v>1061802</v>
      </c>
      <c r="C11919" s="2" t="s">
        <v>75</v>
      </c>
      <c r="D11919" s="20">
        <v>0</v>
      </c>
      <c r="E11919" s="20">
        <v>0</v>
      </c>
      <c r="F11919" s="38">
        <f>('ANNEXURE B &amp; C'!BT$87)</f>
        <v>0</v>
      </c>
      <c r="G11919" s="9" t="str">
        <f t="shared" si="374"/>
        <v/>
      </c>
      <c r="H11919" s="52" t="str">
        <f t="shared" si="375"/>
        <v/>
      </c>
    </row>
    <row r="11920" spans="1:8">
      <c r="A11920" s="48" t="str">
        <f>('ANNEXURE B &amp; C'!BT$3)</f>
        <v>450404</v>
      </c>
      <c r="B11920" s="2">
        <v>1061805</v>
      </c>
      <c r="C11920" s="2" t="s">
        <v>76</v>
      </c>
      <c r="D11920" s="20">
        <v>0</v>
      </c>
      <c r="E11920" s="20">
        <v>0</v>
      </c>
      <c r="F11920" s="38">
        <f>('ANNEXURE B &amp; C'!BT$88)</f>
        <v>0</v>
      </c>
      <c r="G11920" s="9" t="str">
        <f t="shared" si="374"/>
        <v/>
      </c>
      <c r="H11920" s="52" t="str">
        <f t="shared" si="375"/>
        <v/>
      </c>
    </row>
    <row r="11921" spans="1:8">
      <c r="A11921" s="48" t="str">
        <f>('ANNEXURE B &amp; C'!BT$3)</f>
        <v>450404</v>
      </c>
      <c r="B11921" s="2">
        <v>1061806</v>
      </c>
      <c r="C11921" s="2" t="s">
        <v>77</v>
      </c>
      <c r="D11921" s="20">
        <v>6658</v>
      </c>
      <c r="E11921" s="20">
        <v>24790.94</v>
      </c>
      <c r="F11921" s="38">
        <f>('ANNEXURE B &amp; C'!BT$89)</f>
        <v>49580</v>
      </c>
      <c r="G11921" s="9" t="str">
        <f t="shared" si="374"/>
        <v/>
      </c>
      <c r="H11921" s="52">
        <f t="shared" si="375"/>
        <v>6.4466806848903575</v>
      </c>
    </row>
    <row r="11922" spans="1:8">
      <c r="A11922" s="48" t="str">
        <f>('ANNEXURE B &amp; C'!BT$3)</f>
        <v>450404</v>
      </c>
      <c r="B11922" s="2">
        <v>1061899</v>
      </c>
      <c r="C11922" s="2" t="s">
        <v>78</v>
      </c>
      <c r="D11922" s="20">
        <v>0</v>
      </c>
      <c r="E11922" s="20">
        <v>0</v>
      </c>
      <c r="F11922" s="38">
        <f>('ANNEXURE B &amp; C'!BT$90)</f>
        <v>0</v>
      </c>
      <c r="G11922" s="9" t="str">
        <f t="shared" si="374"/>
        <v/>
      </c>
      <c r="H11922" s="52" t="str">
        <f t="shared" si="375"/>
        <v/>
      </c>
    </row>
    <row r="11923" spans="1:8">
      <c r="A11923" s="48" t="str">
        <f>('ANNEXURE B &amp; C'!BT$3)</f>
        <v>450404</v>
      </c>
      <c r="B11923" s="2">
        <v>1061900</v>
      </c>
      <c r="C11923" s="2" t="s">
        <v>79</v>
      </c>
      <c r="D11923" s="20">
        <v>9072</v>
      </c>
      <c r="E11923" s="20">
        <v>3370.54</v>
      </c>
      <c r="F11923" s="38">
        <f>('ANNEXURE B &amp; C'!BT$91)</f>
        <v>6751</v>
      </c>
      <c r="G11923" s="9" t="str">
        <f t="shared" si="374"/>
        <v/>
      </c>
      <c r="H11923" s="52">
        <f t="shared" si="375"/>
        <v>-0.25584215167548502</v>
      </c>
    </row>
    <row r="11924" spans="1:8">
      <c r="A11924" s="48" t="str">
        <f>('ANNEXURE B &amp; C'!BT$3)</f>
        <v>450404</v>
      </c>
      <c r="B11924" s="2">
        <v>1061902</v>
      </c>
      <c r="C11924" s="2" t="s">
        <v>80</v>
      </c>
      <c r="D11924" s="20">
        <v>31730</v>
      </c>
      <c r="E11924" s="20">
        <v>0</v>
      </c>
      <c r="F11924" s="38">
        <f>('ANNEXURE B &amp; C'!BT$92)</f>
        <v>0</v>
      </c>
      <c r="G11924" s="9" t="str">
        <f t="shared" si="374"/>
        <v/>
      </c>
      <c r="H11924" s="52" t="str">
        <f t="shared" si="375"/>
        <v/>
      </c>
    </row>
    <row r="11925" spans="1:8">
      <c r="A11925" s="48" t="str">
        <f>('ANNEXURE B &amp; C'!BT$3)</f>
        <v>450404</v>
      </c>
      <c r="B11925" s="2">
        <v>1061903</v>
      </c>
      <c r="C11925" s="2" t="s">
        <v>81</v>
      </c>
      <c r="D11925" s="20">
        <v>0</v>
      </c>
      <c r="E11925" s="20">
        <v>0</v>
      </c>
      <c r="F11925" s="38">
        <f>('ANNEXURE B &amp; C'!BT$93)</f>
        <v>0</v>
      </c>
      <c r="G11925" s="9" t="str">
        <f t="shared" si="374"/>
        <v/>
      </c>
      <c r="H11925" s="52" t="str">
        <f t="shared" si="375"/>
        <v/>
      </c>
    </row>
    <row r="11926" spans="1:8">
      <c r="A11926" s="48" t="str">
        <f>('ANNEXURE B &amp; C'!BT$3)</f>
        <v>450404</v>
      </c>
      <c r="B11926" s="2">
        <v>1061904</v>
      </c>
      <c r="C11926" s="2" t="s">
        <v>82</v>
      </c>
      <c r="D11926" s="20">
        <v>0</v>
      </c>
      <c r="E11926" s="20">
        <v>0</v>
      </c>
      <c r="F11926" s="38">
        <f>('ANNEXURE B &amp; C'!BT$94)</f>
        <v>0</v>
      </c>
      <c r="G11926" s="9" t="str">
        <f t="shared" si="374"/>
        <v/>
      </c>
      <c r="H11926" s="52" t="str">
        <f t="shared" si="375"/>
        <v/>
      </c>
    </row>
    <row r="11927" spans="1:8">
      <c r="A11927" s="48" t="str">
        <f>('ANNEXURE B &amp; C'!BT$3)</f>
        <v>450404</v>
      </c>
      <c r="B11927" s="2">
        <v>1062001</v>
      </c>
      <c r="C11927" s="2" t="s">
        <v>83</v>
      </c>
      <c r="D11927" s="20">
        <v>95</v>
      </c>
      <c r="E11927" s="20">
        <v>0</v>
      </c>
      <c r="F11927" s="38">
        <f>('ANNEXURE B &amp; C'!BT$95)</f>
        <v>0</v>
      </c>
      <c r="G11927" s="9" t="str">
        <f t="shared" si="374"/>
        <v/>
      </c>
      <c r="H11927" s="52" t="str">
        <f t="shared" si="375"/>
        <v/>
      </c>
    </row>
    <row r="11928" spans="1:8">
      <c r="A11928" s="48" t="str">
        <f>('ANNEXURE B &amp; C'!BT$3)</f>
        <v>450404</v>
      </c>
      <c r="B11928" s="2">
        <v>1062003</v>
      </c>
      <c r="C11928" s="2" t="s">
        <v>84</v>
      </c>
      <c r="D11928" s="20">
        <v>0</v>
      </c>
      <c r="E11928" s="20">
        <v>0</v>
      </c>
      <c r="F11928" s="38">
        <f>('ANNEXURE B &amp; C'!BT$96)</f>
        <v>0</v>
      </c>
      <c r="G11928" s="9" t="str">
        <f t="shared" si="374"/>
        <v/>
      </c>
      <c r="H11928" s="52" t="str">
        <f t="shared" si="375"/>
        <v/>
      </c>
    </row>
    <row r="11929" spans="1:8">
      <c r="A11929" s="48" t="str">
        <f>('ANNEXURE B &amp; C'!BT$3)</f>
        <v>450404</v>
      </c>
      <c r="B11929" s="2">
        <v>1062009</v>
      </c>
      <c r="C11929" s="2" t="s">
        <v>85</v>
      </c>
      <c r="D11929" s="20">
        <v>0</v>
      </c>
      <c r="E11929" s="20">
        <v>0</v>
      </c>
      <c r="F11929" s="38">
        <f>('ANNEXURE B &amp; C'!BT$97)</f>
        <v>0</v>
      </c>
      <c r="G11929" s="9" t="str">
        <f t="shared" si="374"/>
        <v/>
      </c>
      <c r="H11929" s="52" t="str">
        <f t="shared" si="375"/>
        <v/>
      </c>
    </row>
    <row r="11930" spans="1:8">
      <c r="A11930" s="48" t="str">
        <f>('ANNEXURE B &amp; C'!BT$3)</f>
        <v>450404</v>
      </c>
      <c r="B11930" s="2">
        <v>1062010</v>
      </c>
      <c r="C11930" s="2" t="s">
        <v>86</v>
      </c>
      <c r="D11930" s="20">
        <v>0</v>
      </c>
      <c r="E11930" s="20">
        <v>0</v>
      </c>
      <c r="F11930" s="38">
        <f>('ANNEXURE B &amp; C'!BT$98)</f>
        <v>0</v>
      </c>
      <c r="G11930" s="9" t="str">
        <f t="shared" si="374"/>
        <v/>
      </c>
      <c r="H11930" s="52" t="str">
        <f t="shared" si="375"/>
        <v/>
      </c>
    </row>
    <row r="11931" spans="1:8">
      <c r="A11931" s="48" t="str">
        <f>('ANNEXURE B &amp; C'!BT$3)</f>
        <v>450404</v>
      </c>
      <c r="B11931" s="2">
        <v>1062201</v>
      </c>
      <c r="C11931" s="2" t="s">
        <v>87</v>
      </c>
      <c r="D11931" s="20">
        <v>0</v>
      </c>
      <c r="E11931" s="20">
        <v>0</v>
      </c>
      <c r="F11931" s="38">
        <f>('ANNEXURE B &amp; C'!BT$99)</f>
        <v>0</v>
      </c>
      <c r="G11931" s="9" t="str">
        <f t="shared" si="374"/>
        <v/>
      </c>
      <c r="H11931" s="52" t="str">
        <f t="shared" si="375"/>
        <v/>
      </c>
    </row>
    <row r="11932" spans="1:8">
      <c r="A11932" s="48" t="str">
        <f>('ANNEXURE B &amp; C'!BT$3)</f>
        <v>450404</v>
      </c>
      <c r="B11932" s="3">
        <v>1066990</v>
      </c>
      <c r="C11932" s="3" t="s">
        <v>88</v>
      </c>
      <c r="D11932" s="39">
        <v>508853</v>
      </c>
      <c r="E11932" s="39">
        <v>148492.32</v>
      </c>
      <c r="F11932" s="39">
        <f>SUM(F11879:F11931)</f>
        <v>320137</v>
      </c>
      <c r="G11932" s="9" t="str">
        <f t="shared" si="374"/>
        <v/>
      </c>
      <c r="H11932" s="52">
        <f t="shared" si="375"/>
        <v>-0.37086545623195699</v>
      </c>
    </row>
    <row r="11933" spans="1:8">
      <c r="B11933" s="1"/>
      <c r="C11933" s="1"/>
      <c r="D11933" s="31"/>
      <c r="E11933" s="31"/>
      <c r="F11933" s="31"/>
      <c r="G11933" s="9" t="str">
        <f t="shared" si="374"/>
        <v/>
      </c>
      <c r="H11933" s="52" t="str">
        <f t="shared" si="375"/>
        <v/>
      </c>
    </row>
    <row r="11934" spans="1:8">
      <c r="A11934" s="48" t="str">
        <f>('ANNEXURE B &amp; C'!BT$3)</f>
        <v>450404</v>
      </c>
      <c r="B11934" s="1">
        <v>1080000</v>
      </c>
      <c r="C11934" s="1" t="s">
        <v>89</v>
      </c>
      <c r="D11934" s="31"/>
      <c r="E11934" s="31"/>
      <c r="F11934" s="31"/>
      <c r="G11934" s="9" t="str">
        <f t="shared" si="374"/>
        <v/>
      </c>
      <c r="H11934" s="52" t="str">
        <f t="shared" si="375"/>
        <v/>
      </c>
    </row>
    <row r="11935" spans="1:8">
      <c r="A11935" s="48" t="str">
        <f>('ANNEXURE B &amp; C'!BT$3)</f>
        <v>450404</v>
      </c>
      <c r="B11935" s="2">
        <v>1088020</v>
      </c>
      <c r="C11935" s="2" t="s">
        <v>90</v>
      </c>
      <c r="D11935" s="20">
        <v>0</v>
      </c>
      <c r="E11935" s="20">
        <v>0</v>
      </c>
      <c r="F11935" s="38">
        <f>('ANNEXURE B &amp; C'!BT$103)</f>
        <v>0</v>
      </c>
      <c r="G11935" s="9" t="str">
        <f t="shared" si="374"/>
        <v/>
      </c>
      <c r="H11935" s="52" t="str">
        <f t="shared" si="375"/>
        <v/>
      </c>
    </row>
    <row r="11936" spans="1:8">
      <c r="A11936" s="48" t="str">
        <f>('ANNEXURE B &amp; C'!BT$3)</f>
        <v>450404</v>
      </c>
      <c r="B11936" s="2">
        <v>1088080</v>
      </c>
      <c r="C11936" s="2" t="s">
        <v>91</v>
      </c>
      <c r="D11936" s="20">
        <v>0</v>
      </c>
      <c r="E11936" s="20">
        <v>0</v>
      </c>
      <c r="F11936" s="38">
        <f>('ANNEXURE B &amp; C'!BT$104)</f>
        <v>0</v>
      </c>
      <c r="G11936" s="9" t="str">
        <f t="shared" si="374"/>
        <v/>
      </c>
      <c r="H11936" s="52" t="str">
        <f t="shared" si="375"/>
        <v/>
      </c>
    </row>
    <row r="11937" spans="1:8">
      <c r="A11937" s="48" t="str">
        <f>('ANNEXURE B &amp; C'!BT$3)</f>
        <v>450404</v>
      </c>
      <c r="B11937" s="2">
        <v>1088081</v>
      </c>
      <c r="C11937" s="2" t="s">
        <v>92</v>
      </c>
      <c r="D11937" s="20">
        <v>0</v>
      </c>
      <c r="E11937" s="20">
        <v>0</v>
      </c>
      <c r="F11937" s="38">
        <f>('ANNEXURE B &amp; C'!BT$105)</f>
        <v>0</v>
      </c>
      <c r="G11937" s="9" t="str">
        <f t="shared" si="374"/>
        <v/>
      </c>
      <c r="H11937" s="52" t="str">
        <f t="shared" si="375"/>
        <v/>
      </c>
    </row>
    <row r="11938" spans="1:8">
      <c r="A11938" s="48" t="str">
        <f>('ANNEXURE B &amp; C'!BT$3)</f>
        <v>450404</v>
      </c>
      <c r="B11938" s="2">
        <v>1088082</v>
      </c>
      <c r="C11938" s="2" t="s">
        <v>93</v>
      </c>
      <c r="D11938" s="20">
        <v>0</v>
      </c>
      <c r="E11938" s="20">
        <v>0</v>
      </c>
      <c r="F11938" s="38">
        <f>('ANNEXURE B &amp; C'!BT$106)</f>
        <v>0</v>
      </c>
      <c r="G11938" s="9" t="str">
        <f t="shared" si="374"/>
        <v/>
      </c>
      <c r="H11938" s="52" t="str">
        <f t="shared" si="375"/>
        <v/>
      </c>
    </row>
    <row r="11939" spans="1:8">
      <c r="A11939" s="48" t="str">
        <f>('ANNEXURE B &amp; C'!BT$3)</f>
        <v>450404</v>
      </c>
      <c r="B11939" s="2">
        <v>1088083</v>
      </c>
      <c r="C11939" s="2" t="s">
        <v>94</v>
      </c>
      <c r="D11939" s="20">
        <v>0</v>
      </c>
      <c r="E11939" s="20">
        <v>0</v>
      </c>
      <c r="F11939" s="38">
        <f>('ANNEXURE B &amp; C'!BT$107)</f>
        <v>0</v>
      </c>
      <c r="G11939" s="9" t="str">
        <f t="shared" si="374"/>
        <v/>
      </c>
      <c r="H11939" s="52" t="str">
        <f t="shared" si="375"/>
        <v/>
      </c>
    </row>
    <row r="11940" spans="1:8">
      <c r="A11940" s="48" t="str">
        <f>('ANNEXURE B &amp; C'!BT$3)</f>
        <v>450404</v>
      </c>
      <c r="B11940" s="2">
        <v>1088084</v>
      </c>
      <c r="C11940" s="2" t="s">
        <v>95</v>
      </c>
      <c r="D11940" s="20">
        <v>0</v>
      </c>
      <c r="E11940" s="20">
        <v>0</v>
      </c>
      <c r="F11940" s="38">
        <f>('ANNEXURE B &amp; C'!BT$108)</f>
        <v>0</v>
      </c>
      <c r="G11940" s="9" t="str">
        <f t="shared" si="374"/>
        <v/>
      </c>
      <c r="H11940" s="52" t="str">
        <f t="shared" si="375"/>
        <v/>
      </c>
    </row>
    <row r="11941" spans="1:8">
      <c r="A11941" s="48" t="str">
        <f>('ANNEXURE B &amp; C'!BT$3)</f>
        <v>450404</v>
      </c>
      <c r="B11941" s="2">
        <v>1088085</v>
      </c>
      <c r="C11941" s="2" t="s">
        <v>96</v>
      </c>
      <c r="D11941" s="20">
        <v>0</v>
      </c>
      <c r="E11941" s="20">
        <v>0</v>
      </c>
      <c r="F11941" s="38">
        <f>('ANNEXURE B &amp; C'!BT$109)</f>
        <v>0</v>
      </c>
      <c r="G11941" s="9" t="str">
        <f t="shared" si="374"/>
        <v/>
      </c>
      <c r="H11941" s="52" t="str">
        <f t="shared" si="375"/>
        <v/>
      </c>
    </row>
    <row r="11942" spans="1:8">
      <c r="A11942" s="48" t="str">
        <f>('ANNEXURE B &amp; C'!BT$3)</f>
        <v>450404</v>
      </c>
      <c r="B11942" s="2">
        <v>1088110</v>
      </c>
      <c r="C11942" s="2" t="s">
        <v>61</v>
      </c>
      <c r="D11942" s="20">
        <v>0</v>
      </c>
      <c r="E11942" s="20">
        <v>0</v>
      </c>
      <c r="F11942" s="38">
        <f>('ANNEXURE B &amp; C'!BT$110)</f>
        <v>0</v>
      </c>
      <c r="G11942" s="9" t="str">
        <f t="shared" si="374"/>
        <v/>
      </c>
      <c r="H11942" s="52" t="str">
        <f t="shared" si="375"/>
        <v/>
      </c>
    </row>
    <row r="11943" spans="1:8">
      <c r="A11943" s="48" t="str">
        <f>('ANNEXURE B &amp; C'!BT$3)</f>
        <v>450404</v>
      </c>
      <c r="B11943" s="2">
        <v>1088180</v>
      </c>
      <c r="C11943" s="2" t="s">
        <v>97</v>
      </c>
      <c r="D11943" s="20">
        <v>0</v>
      </c>
      <c r="E11943" s="20">
        <v>0</v>
      </c>
      <c r="F11943" s="38">
        <f>('ANNEXURE B &amp; C'!BT$111)</f>
        <v>0</v>
      </c>
      <c r="G11943" s="9" t="str">
        <f t="shared" si="374"/>
        <v/>
      </c>
      <c r="H11943" s="52" t="str">
        <f t="shared" si="375"/>
        <v/>
      </c>
    </row>
    <row r="11944" spans="1:8">
      <c r="A11944" s="48" t="str">
        <f>('ANNEXURE B &amp; C'!BT$3)</f>
        <v>450404</v>
      </c>
      <c r="B11944" s="3">
        <v>1088990</v>
      </c>
      <c r="C11944" s="3" t="s">
        <v>98</v>
      </c>
      <c r="D11944" s="39">
        <v>0</v>
      </c>
      <c r="E11944" s="39">
        <v>0</v>
      </c>
      <c r="F11944" s="39">
        <f>SUM(F11934:F11943)</f>
        <v>0</v>
      </c>
      <c r="G11944" s="9" t="str">
        <f t="shared" si="374"/>
        <v/>
      </c>
      <c r="H11944" s="52" t="str">
        <f t="shared" si="375"/>
        <v/>
      </c>
    </row>
    <row r="11945" spans="1:8">
      <c r="B11945" s="1"/>
      <c r="C11945" s="1"/>
      <c r="D11945" s="31"/>
      <c r="E11945" s="31"/>
      <c r="F11945" s="31"/>
      <c r="G11945" s="9" t="str">
        <f t="shared" si="374"/>
        <v/>
      </c>
      <c r="H11945" s="52" t="str">
        <f t="shared" si="375"/>
        <v/>
      </c>
    </row>
    <row r="11946" spans="1:8" ht="15.75" thickBot="1">
      <c r="A11946" s="48" t="str">
        <f>('ANNEXURE B &amp; C'!BT$3)</f>
        <v>450404</v>
      </c>
      <c r="B11946" s="4">
        <v>1089995</v>
      </c>
      <c r="C11946" s="4" t="s">
        <v>99</v>
      </c>
      <c r="D11946" s="40">
        <v>508853</v>
      </c>
      <c r="E11946" s="40">
        <v>148492.32</v>
      </c>
      <c r="F11946" s="40">
        <f>SUM(F11944+F11932)</f>
        <v>320137</v>
      </c>
      <c r="G11946" s="9" t="str">
        <f t="shared" si="374"/>
        <v/>
      </c>
      <c r="H11946" s="52">
        <f t="shared" si="375"/>
        <v>-0.37086545623195699</v>
      </c>
    </row>
    <row r="11947" spans="1:8" ht="15.75" thickTop="1">
      <c r="B11947" s="1"/>
      <c r="C11947" s="1"/>
      <c r="D11947" s="31"/>
      <c r="E11947" s="31"/>
      <c r="F11947" s="31"/>
      <c r="G11947" s="9" t="str">
        <f t="shared" si="374"/>
        <v/>
      </c>
      <c r="H11947" s="52" t="str">
        <f t="shared" si="375"/>
        <v/>
      </c>
    </row>
    <row r="11948" spans="1:8">
      <c r="A11948" s="48" t="str">
        <f>('ANNEXURE B &amp; C'!BT$3)</f>
        <v>450404</v>
      </c>
      <c r="B11948" s="1">
        <v>1100000</v>
      </c>
      <c r="C11948" s="1" t="s">
        <v>100</v>
      </c>
      <c r="D11948" s="31"/>
      <c r="E11948" s="31"/>
      <c r="F11948" s="31"/>
      <c r="G11948" s="9" t="str">
        <f t="shared" si="374"/>
        <v/>
      </c>
      <c r="H11948" s="52" t="str">
        <f t="shared" si="375"/>
        <v/>
      </c>
    </row>
    <row r="11949" spans="1:8">
      <c r="A11949" s="48" t="str">
        <f>('ANNEXURE B &amp; C'!BT$3)</f>
        <v>450404</v>
      </c>
      <c r="B11949" s="2">
        <v>1101200</v>
      </c>
      <c r="C11949" s="2" t="s">
        <v>101</v>
      </c>
      <c r="D11949" s="20">
        <v>0</v>
      </c>
      <c r="E11949" s="20">
        <v>0</v>
      </c>
      <c r="F11949" s="38">
        <f>('ANNEXURE B &amp; C'!BT$117)</f>
        <v>0</v>
      </c>
      <c r="G11949" s="9" t="str">
        <f t="shared" si="374"/>
        <v/>
      </c>
      <c r="H11949" s="52" t="str">
        <f t="shared" si="375"/>
        <v/>
      </c>
    </row>
    <row r="11950" spans="1:8">
      <c r="A11950" s="48" t="str">
        <f>('ANNEXURE B &amp; C'!BT$3)</f>
        <v>450404</v>
      </c>
      <c r="B11950" s="2">
        <v>1101201</v>
      </c>
      <c r="C11950" s="2" t="s">
        <v>102</v>
      </c>
      <c r="D11950" s="20">
        <v>0</v>
      </c>
      <c r="E11950" s="20">
        <v>0</v>
      </c>
      <c r="F11950" s="38">
        <f>('ANNEXURE B &amp; C'!BT$118)</f>
        <v>0</v>
      </c>
      <c r="G11950" s="9" t="str">
        <f t="shared" si="374"/>
        <v/>
      </c>
      <c r="H11950" s="52" t="str">
        <f t="shared" si="375"/>
        <v/>
      </c>
    </row>
    <row r="11951" spans="1:8">
      <c r="A11951" s="48" t="str">
        <f>('ANNEXURE B &amp; C'!BT$3)</f>
        <v>450404</v>
      </c>
      <c r="B11951" s="2">
        <v>1101203</v>
      </c>
      <c r="C11951" s="2" t="s">
        <v>103</v>
      </c>
      <c r="D11951" s="20">
        <v>2375</v>
      </c>
      <c r="E11951" s="20">
        <v>303</v>
      </c>
      <c r="F11951" s="38">
        <f>('ANNEXURE B &amp; C'!BT$119)</f>
        <v>303</v>
      </c>
      <c r="G11951" s="9" t="str">
        <f t="shared" si="374"/>
        <v/>
      </c>
      <c r="H11951" s="52">
        <f t="shared" si="375"/>
        <v>-0.87242105263157899</v>
      </c>
    </row>
    <row r="11952" spans="1:8">
      <c r="A11952" s="48" t="str">
        <f>('ANNEXURE B &amp; C'!BT$3)</f>
        <v>450404</v>
      </c>
      <c r="B11952" s="2">
        <v>1101204</v>
      </c>
      <c r="C11952" s="2" t="s">
        <v>104</v>
      </c>
      <c r="D11952" s="20">
        <v>0</v>
      </c>
      <c r="E11952" s="20">
        <v>0</v>
      </c>
      <c r="F11952" s="38">
        <f>('ANNEXURE B &amp; C'!BT$120)</f>
        <v>0</v>
      </c>
      <c r="G11952" s="9" t="str">
        <f t="shared" si="374"/>
        <v/>
      </c>
      <c r="H11952" s="52" t="str">
        <f t="shared" si="375"/>
        <v/>
      </c>
    </row>
    <row r="11953" spans="1:8" ht="15.75" thickBot="1">
      <c r="A11953" s="48" t="str">
        <f>('ANNEXURE B &amp; C'!BT$3)</f>
        <v>450404</v>
      </c>
      <c r="B11953" s="4">
        <v>1109995</v>
      </c>
      <c r="C11953" s="4" t="s">
        <v>105</v>
      </c>
      <c r="D11953" s="40">
        <v>2375</v>
      </c>
      <c r="E11953" s="40">
        <v>303</v>
      </c>
      <c r="F11953" s="40">
        <f>SUM(F11949:F11952)</f>
        <v>303</v>
      </c>
      <c r="G11953" s="9" t="str">
        <f t="shared" si="374"/>
        <v/>
      </c>
      <c r="H11953" s="52">
        <f t="shared" si="375"/>
        <v>-0.87242105263157899</v>
      </c>
    </row>
    <row r="11954" spans="1:8" ht="15.75" thickTop="1">
      <c r="B11954" s="1"/>
      <c r="C11954" s="1"/>
      <c r="D11954" s="31"/>
      <c r="E11954" s="31"/>
      <c r="F11954" s="31"/>
      <c r="G11954" s="9" t="str">
        <f t="shared" si="374"/>
        <v/>
      </c>
      <c r="H11954" s="52" t="str">
        <f t="shared" si="375"/>
        <v/>
      </c>
    </row>
    <row r="11955" spans="1:8">
      <c r="A11955" s="48" t="str">
        <f>('ANNEXURE B &amp; C'!BT$3)</f>
        <v>450404</v>
      </c>
      <c r="B11955" s="1">
        <v>1120000</v>
      </c>
      <c r="C11955" s="1" t="s">
        <v>106</v>
      </c>
      <c r="D11955" s="31"/>
      <c r="E11955" s="31"/>
      <c r="F11955" s="31"/>
      <c r="G11955" s="9" t="str">
        <f t="shared" si="374"/>
        <v/>
      </c>
      <c r="H11955" s="52" t="str">
        <f t="shared" si="375"/>
        <v/>
      </c>
    </row>
    <row r="11956" spans="1:8">
      <c r="A11956" s="48" t="str">
        <f>('ANNEXURE B &amp; C'!BT$3)</f>
        <v>450404</v>
      </c>
      <c r="B11956" s="2">
        <v>1120300</v>
      </c>
      <c r="C11956" s="2" t="s">
        <v>106</v>
      </c>
      <c r="D11956" s="20">
        <v>0</v>
      </c>
      <c r="E11956" s="20">
        <v>0</v>
      </c>
      <c r="F11956" s="38">
        <f>('ANNEXURE B &amp; C'!BT$124)</f>
        <v>0</v>
      </c>
      <c r="G11956" s="9" t="str">
        <f t="shared" si="374"/>
        <v/>
      </c>
      <c r="H11956" s="52" t="str">
        <f t="shared" si="375"/>
        <v/>
      </c>
    </row>
    <row r="11957" spans="1:8" ht="15.75" thickBot="1">
      <c r="A11957" s="48" t="str">
        <f>('ANNEXURE B &amp; C'!BT$3)</f>
        <v>450404</v>
      </c>
      <c r="B11957" s="4">
        <v>1129990</v>
      </c>
      <c r="C11957" s="4" t="s">
        <v>107</v>
      </c>
      <c r="D11957" s="40">
        <v>0</v>
      </c>
      <c r="E11957" s="40">
        <v>0</v>
      </c>
      <c r="F11957" s="40">
        <f>SUM(F11955:F11956)</f>
        <v>0</v>
      </c>
      <c r="G11957" s="9" t="str">
        <f t="shared" si="374"/>
        <v/>
      </c>
      <c r="H11957" s="52" t="str">
        <f t="shared" si="375"/>
        <v/>
      </c>
    </row>
    <row r="11958" spans="1:8" ht="15.75" thickTop="1">
      <c r="B11958" s="1"/>
      <c r="C11958" s="1"/>
      <c r="D11958" s="31"/>
      <c r="E11958" s="31"/>
      <c r="F11958" s="31"/>
      <c r="G11958" s="9" t="str">
        <f t="shared" si="374"/>
        <v/>
      </c>
      <c r="H11958" s="52" t="str">
        <f t="shared" si="375"/>
        <v/>
      </c>
    </row>
    <row r="11959" spans="1:8">
      <c r="A11959" s="48" t="str">
        <f>('ANNEXURE B &amp; C'!BT$3)</f>
        <v>450404</v>
      </c>
      <c r="B11959" s="1">
        <v>1130000</v>
      </c>
      <c r="C11959" s="1" t="s">
        <v>108</v>
      </c>
      <c r="D11959" s="31"/>
      <c r="E11959" s="31"/>
      <c r="F11959" s="31"/>
      <c r="G11959" s="9" t="str">
        <f t="shared" si="374"/>
        <v/>
      </c>
      <c r="H11959" s="52" t="str">
        <f t="shared" si="375"/>
        <v/>
      </c>
    </row>
    <row r="11960" spans="1:8">
      <c r="A11960" s="48" t="str">
        <f>('ANNEXURE B &amp; C'!BT$3)</f>
        <v>450404</v>
      </c>
      <c r="B11960" s="2">
        <v>1130200</v>
      </c>
      <c r="C11960" s="2" t="s">
        <v>109</v>
      </c>
      <c r="D11960" s="20">
        <v>0</v>
      </c>
      <c r="E11960" s="20">
        <v>0</v>
      </c>
      <c r="F11960" s="38">
        <f>('ANNEXURE B &amp; C'!BT$128)</f>
        <v>0</v>
      </c>
      <c r="G11960" s="9" t="str">
        <f t="shared" si="374"/>
        <v/>
      </c>
      <c r="H11960" s="52" t="str">
        <f t="shared" si="375"/>
        <v/>
      </c>
    </row>
    <row r="11961" spans="1:8">
      <c r="A11961" s="48" t="str">
        <f>('ANNEXURE B &amp; C'!BT$3)</f>
        <v>450404</v>
      </c>
      <c r="B11961" s="2">
        <v>1130201</v>
      </c>
      <c r="C11961" s="2" t="s">
        <v>110</v>
      </c>
      <c r="D11961" s="20">
        <v>0</v>
      </c>
      <c r="E11961" s="20">
        <v>0</v>
      </c>
      <c r="F11961" s="38">
        <f>('ANNEXURE B &amp; C'!BT$129)</f>
        <v>0</v>
      </c>
      <c r="G11961" s="9" t="str">
        <f t="shared" si="374"/>
        <v/>
      </c>
      <c r="H11961" s="52" t="str">
        <f t="shared" si="375"/>
        <v/>
      </c>
    </row>
    <row r="11962" spans="1:8" ht="15.75" thickBot="1">
      <c r="A11962" s="48" t="str">
        <f>('ANNEXURE B &amp; C'!BT$3)</f>
        <v>450404</v>
      </c>
      <c r="B11962" s="4">
        <v>1139995</v>
      </c>
      <c r="C11962" s="4" t="s">
        <v>111</v>
      </c>
      <c r="D11962" s="40">
        <v>0</v>
      </c>
      <c r="E11962" s="40">
        <v>0</v>
      </c>
      <c r="F11962" s="40">
        <f>SUM(F11959:F11961)</f>
        <v>0</v>
      </c>
      <c r="G11962" s="9" t="str">
        <f t="shared" si="374"/>
        <v/>
      </c>
      <c r="H11962" s="52" t="str">
        <f t="shared" si="375"/>
        <v/>
      </c>
    </row>
    <row r="11963" spans="1:8" ht="15.75" thickTop="1">
      <c r="B11963" s="1"/>
      <c r="C11963" s="1"/>
      <c r="D11963" s="31"/>
      <c r="E11963" s="31"/>
      <c r="F11963" s="31"/>
      <c r="G11963" s="9" t="str">
        <f t="shared" si="374"/>
        <v/>
      </c>
      <c r="H11963" s="52" t="str">
        <f t="shared" si="375"/>
        <v/>
      </c>
    </row>
    <row r="11964" spans="1:8" ht="15.75" thickBot="1">
      <c r="A11964" s="48" t="str">
        <f>('ANNEXURE B &amp; C'!BT$3)</f>
        <v>450404</v>
      </c>
      <c r="B11964" s="5">
        <v>1199998</v>
      </c>
      <c r="C11964" s="5" t="s">
        <v>112</v>
      </c>
      <c r="D11964" s="41">
        <v>5604562</v>
      </c>
      <c r="E11964" s="41">
        <v>2959085.02</v>
      </c>
      <c r="F11964" s="41">
        <f>SUM(F11962+F11957+F11953+F11946+F11874)</f>
        <v>5955133</v>
      </c>
      <c r="G11964" s="9" t="str">
        <f t="shared" si="374"/>
        <v/>
      </c>
      <c r="H11964" s="52">
        <f t="shared" si="375"/>
        <v>6.2551007554203161E-2</v>
      </c>
    </row>
    <row r="11965" spans="1:8">
      <c r="B11965" s="1"/>
      <c r="C11965" s="1"/>
      <c r="D11965" s="31"/>
      <c r="E11965" s="31"/>
      <c r="F11965" s="31"/>
      <c r="G11965" s="9" t="str">
        <f t="shared" si="374"/>
        <v/>
      </c>
      <c r="H11965" s="52" t="str">
        <f t="shared" si="375"/>
        <v/>
      </c>
    </row>
    <row r="11966" spans="1:8">
      <c r="A11966" s="48" t="str">
        <f>('ANNEXURE B &amp; C'!BT$3)</f>
        <v>450404</v>
      </c>
      <c r="B11966" s="1">
        <v>2200000</v>
      </c>
      <c r="C11966" s="1" t="s">
        <v>113</v>
      </c>
      <c r="D11966" s="31"/>
      <c r="E11966" s="31"/>
      <c r="F11966" s="31"/>
      <c r="G11966" s="9" t="str">
        <f t="shared" si="374"/>
        <v/>
      </c>
      <c r="H11966" s="52" t="str">
        <f t="shared" si="375"/>
        <v/>
      </c>
    </row>
    <row r="11967" spans="1:8">
      <c r="B11967" s="1"/>
      <c r="C11967" s="1"/>
      <c r="D11967" s="31"/>
      <c r="E11967" s="31"/>
      <c r="F11967" s="31"/>
      <c r="G11967" s="9" t="str">
        <f t="shared" ref="G11967:G12030" si="376">IF(E11967&lt;0.01,"",IF(E11967&gt;F11967,"BUDGET ERROR - INSUFICIENT",""))</f>
        <v/>
      </c>
      <c r="H11967" s="52" t="str">
        <f t="shared" ref="H11967:H12030" si="377">IF(F11967&lt;0.1,"",IF(D11967=0,"NO ORIGINAL BUDGET",(F11967-D11967)/D11967))</f>
        <v/>
      </c>
    </row>
    <row r="11968" spans="1:8">
      <c r="A11968" s="48" t="str">
        <f>('ANNEXURE B &amp; C'!BT$3)</f>
        <v>450404</v>
      </c>
      <c r="B11968" s="1">
        <v>2230000</v>
      </c>
      <c r="C11968" s="1" t="s">
        <v>114</v>
      </c>
      <c r="D11968" s="31"/>
      <c r="E11968" s="31"/>
      <c r="F11968" s="31"/>
      <c r="G11968" s="9" t="str">
        <f t="shared" si="376"/>
        <v/>
      </c>
      <c r="H11968" s="52" t="str">
        <f t="shared" si="377"/>
        <v/>
      </c>
    </row>
    <row r="11969" spans="1:8">
      <c r="A11969" s="48" t="str">
        <f>('ANNEXURE B &amp; C'!BT$3)</f>
        <v>450404</v>
      </c>
      <c r="B11969" s="2">
        <v>2231202</v>
      </c>
      <c r="C11969" s="2" t="s">
        <v>115</v>
      </c>
      <c r="D11969" s="20">
        <v>0</v>
      </c>
      <c r="E11969" s="20">
        <v>0</v>
      </c>
      <c r="F11969" s="38">
        <f>('ANNEXURE B &amp; C'!BT$137)</f>
        <v>0</v>
      </c>
      <c r="G11969" s="9" t="str">
        <f t="shared" si="376"/>
        <v/>
      </c>
      <c r="H11969" s="52" t="str">
        <f t="shared" si="377"/>
        <v/>
      </c>
    </row>
    <row r="11970" spans="1:8">
      <c r="A11970" s="48" t="str">
        <f>('ANNEXURE B &amp; C'!BT$3)</f>
        <v>450404</v>
      </c>
      <c r="B11970" s="2">
        <v>2231900</v>
      </c>
      <c r="C11970" s="2" t="s">
        <v>116</v>
      </c>
      <c r="D11970" s="20">
        <v>0</v>
      </c>
      <c r="E11970" s="20">
        <v>0</v>
      </c>
      <c r="F11970" s="38">
        <f>('ANNEXURE B &amp; C'!BT$138)</f>
        <v>0</v>
      </c>
      <c r="G11970" s="9" t="str">
        <f t="shared" si="376"/>
        <v/>
      </c>
      <c r="H11970" s="52" t="str">
        <f t="shared" si="377"/>
        <v/>
      </c>
    </row>
    <row r="11971" spans="1:8">
      <c r="A11971" s="48" t="str">
        <f>('ANNEXURE B &amp; C'!BT$3)</f>
        <v>450404</v>
      </c>
      <c r="B11971" s="3">
        <v>2239995</v>
      </c>
      <c r="C11971" s="3" t="s">
        <v>117</v>
      </c>
      <c r="D11971" s="39">
        <v>0</v>
      </c>
      <c r="E11971" s="39">
        <v>0</v>
      </c>
      <c r="F11971" s="39">
        <f>SUM(F11969:F11970)</f>
        <v>0</v>
      </c>
      <c r="G11971" s="9" t="str">
        <f t="shared" si="376"/>
        <v/>
      </c>
      <c r="H11971" s="52" t="str">
        <f t="shared" si="377"/>
        <v/>
      </c>
    </row>
    <row r="11972" spans="1:8">
      <c r="B11972" s="1"/>
      <c r="C11972" s="1"/>
      <c r="D11972" s="31"/>
      <c r="E11972" s="31"/>
      <c r="F11972" s="31"/>
      <c r="G11972" s="9" t="str">
        <f t="shared" si="376"/>
        <v/>
      </c>
      <c r="H11972" s="52" t="str">
        <f t="shared" si="377"/>
        <v/>
      </c>
    </row>
    <row r="11973" spans="1:8">
      <c r="A11973" s="48" t="str">
        <f>('ANNEXURE B &amp; C'!BT$3)</f>
        <v>450404</v>
      </c>
      <c r="B11973" s="1">
        <v>2240000</v>
      </c>
      <c r="C11973" s="1" t="s">
        <v>118</v>
      </c>
      <c r="D11973" s="31"/>
      <c r="E11973" s="31"/>
      <c r="F11973" s="31"/>
      <c r="G11973" s="9" t="str">
        <f t="shared" si="376"/>
        <v/>
      </c>
      <c r="H11973" s="52" t="str">
        <f t="shared" si="377"/>
        <v/>
      </c>
    </row>
    <row r="11974" spans="1:8">
      <c r="A11974" s="48" t="str">
        <f>('ANNEXURE B &amp; C'!BT$3)</f>
        <v>450404</v>
      </c>
      <c r="B11974" s="2">
        <v>2240001</v>
      </c>
      <c r="C11974" s="2" t="s">
        <v>119</v>
      </c>
      <c r="D11974" s="20">
        <v>0</v>
      </c>
      <c r="E11974" s="20">
        <v>0</v>
      </c>
      <c r="F11974" s="38">
        <f>('ANNEXURE B &amp; C'!BT$142)</f>
        <v>0</v>
      </c>
      <c r="G11974" s="9" t="str">
        <f t="shared" si="376"/>
        <v/>
      </c>
      <c r="H11974" s="52" t="str">
        <f t="shared" si="377"/>
        <v/>
      </c>
    </row>
    <row r="11975" spans="1:8">
      <c r="A11975" s="48" t="str">
        <f>('ANNEXURE B &amp; C'!BT$3)</f>
        <v>450404</v>
      </c>
      <c r="B11975" s="2">
        <v>2240002</v>
      </c>
      <c r="C11975" s="2" t="s">
        <v>120</v>
      </c>
      <c r="D11975" s="20">
        <v>0</v>
      </c>
      <c r="E11975" s="20">
        <v>0</v>
      </c>
      <c r="F11975" s="38">
        <f>('ANNEXURE B &amp; C'!BT$143)</f>
        <v>0</v>
      </c>
      <c r="G11975" s="9" t="str">
        <f t="shared" si="376"/>
        <v/>
      </c>
      <c r="H11975" s="52" t="str">
        <f t="shared" si="377"/>
        <v/>
      </c>
    </row>
    <row r="11976" spans="1:8">
      <c r="A11976" s="48" t="str">
        <f>('ANNEXURE B &amp; C'!BT$3)</f>
        <v>450404</v>
      </c>
      <c r="B11976" s="2">
        <v>2240400</v>
      </c>
      <c r="C11976" s="2" t="s">
        <v>121</v>
      </c>
      <c r="D11976" s="20">
        <v>0</v>
      </c>
      <c r="E11976" s="20">
        <v>0</v>
      </c>
      <c r="F11976" s="38">
        <f>('ANNEXURE B &amp; C'!BT$144)</f>
        <v>0</v>
      </c>
      <c r="G11976" s="9" t="str">
        <f t="shared" si="376"/>
        <v/>
      </c>
      <c r="H11976" s="52" t="str">
        <f t="shared" si="377"/>
        <v/>
      </c>
    </row>
    <row r="11977" spans="1:8">
      <c r="A11977" s="48" t="str">
        <f>('ANNEXURE B &amp; C'!BT$3)</f>
        <v>450404</v>
      </c>
      <c r="B11977" s="2">
        <v>2240500</v>
      </c>
      <c r="C11977" s="2" t="s">
        <v>122</v>
      </c>
      <c r="D11977" s="20">
        <v>0</v>
      </c>
      <c r="E11977" s="20">
        <v>0</v>
      </c>
      <c r="F11977" s="38">
        <f>('ANNEXURE B &amp; C'!BT$145)</f>
        <v>0</v>
      </c>
      <c r="G11977" s="9" t="str">
        <f t="shared" si="376"/>
        <v/>
      </c>
      <c r="H11977" s="52" t="str">
        <f t="shared" si="377"/>
        <v/>
      </c>
    </row>
    <row r="11978" spans="1:8">
      <c r="A11978" s="48" t="str">
        <f>('ANNEXURE B &amp; C'!BT$3)</f>
        <v>450404</v>
      </c>
      <c r="B11978" s="3">
        <v>2249995</v>
      </c>
      <c r="C11978" s="3" t="s">
        <v>123</v>
      </c>
      <c r="D11978" s="39">
        <v>0</v>
      </c>
      <c r="E11978" s="39">
        <v>0</v>
      </c>
      <c r="F11978" s="39">
        <f>SUM(F11974:F11977)</f>
        <v>0</v>
      </c>
      <c r="G11978" s="9" t="str">
        <f t="shared" si="376"/>
        <v/>
      </c>
      <c r="H11978" s="52" t="str">
        <f t="shared" si="377"/>
        <v/>
      </c>
    </row>
    <row r="11979" spans="1:8">
      <c r="B11979" s="1"/>
      <c r="C11979" s="1"/>
      <c r="D11979" s="31"/>
      <c r="E11979" s="31"/>
      <c r="F11979" s="31"/>
      <c r="G11979" s="9" t="str">
        <f t="shared" si="376"/>
        <v/>
      </c>
      <c r="H11979" s="52" t="str">
        <f t="shared" si="377"/>
        <v/>
      </c>
    </row>
    <row r="11980" spans="1:8">
      <c r="A11980" s="48" t="str">
        <f>('ANNEXURE B &amp; C'!BT$3)</f>
        <v>450404</v>
      </c>
      <c r="B11980" s="1">
        <v>2260000</v>
      </c>
      <c r="C11980" s="1" t="s">
        <v>124</v>
      </c>
      <c r="D11980" s="31"/>
      <c r="E11980" s="31"/>
      <c r="F11980" s="31"/>
      <c r="G11980" s="9" t="str">
        <f t="shared" si="376"/>
        <v/>
      </c>
      <c r="H11980" s="52" t="str">
        <f t="shared" si="377"/>
        <v/>
      </c>
    </row>
    <row r="11981" spans="1:8">
      <c r="A11981" s="48" t="str">
        <f>('ANNEXURE B &amp; C'!BT$3)</f>
        <v>450404</v>
      </c>
      <c r="B11981" s="2">
        <v>2260806</v>
      </c>
      <c r="C11981" s="2" t="s">
        <v>125</v>
      </c>
      <c r="D11981" s="20">
        <v>0</v>
      </c>
      <c r="E11981" s="20">
        <v>0</v>
      </c>
      <c r="F11981" s="38">
        <f>('ANNEXURE B &amp; C'!BT$149)</f>
        <v>0</v>
      </c>
      <c r="G11981" s="9" t="str">
        <f t="shared" si="376"/>
        <v/>
      </c>
      <c r="H11981" s="52" t="str">
        <f t="shared" si="377"/>
        <v/>
      </c>
    </row>
    <row r="11982" spans="1:8">
      <c r="A11982" s="48" t="str">
        <f>('ANNEXURE B &amp; C'!BT$3)</f>
        <v>450404</v>
      </c>
      <c r="B11982" s="2">
        <v>2260808</v>
      </c>
      <c r="C11982" s="2" t="s">
        <v>126</v>
      </c>
      <c r="D11982" s="20">
        <v>0</v>
      </c>
      <c r="E11982" s="20">
        <v>0</v>
      </c>
      <c r="F11982" s="38">
        <f>('ANNEXURE B &amp; C'!BT$150)</f>
        <v>0</v>
      </c>
      <c r="G11982" s="9" t="str">
        <f t="shared" si="376"/>
        <v/>
      </c>
      <c r="H11982" s="52" t="str">
        <f t="shared" si="377"/>
        <v/>
      </c>
    </row>
    <row r="11983" spans="1:8">
      <c r="A11983" s="48" t="str">
        <f>('ANNEXURE B &amp; C'!BT$3)</f>
        <v>450404</v>
      </c>
      <c r="B11983" s="2">
        <v>2260810</v>
      </c>
      <c r="C11983" s="2" t="s">
        <v>127</v>
      </c>
      <c r="D11983" s="20">
        <v>0</v>
      </c>
      <c r="E11983" s="20">
        <v>0</v>
      </c>
      <c r="F11983" s="38">
        <f>('ANNEXURE B &amp; C'!BT$151)</f>
        <v>0</v>
      </c>
      <c r="G11983" s="9" t="str">
        <f t="shared" si="376"/>
        <v/>
      </c>
      <c r="H11983" s="52" t="str">
        <f t="shared" si="377"/>
        <v/>
      </c>
    </row>
    <row r="11984" spans="1:8">
      <c r="A11984" s="48" t="str">
        <f>('ANNEXURE B &amp; C'!BT$3)</f>
        <v>450404</v>
      </c>
      <c r="B11984" s="3">
        <v>2269995</v>
      </c>
      <c r="C11984" s="3" t="s">
        <v>128</v>
      </c>
      <c r="D11984" s="39">
        <v>0</v>
      </c>
      <c r="E11984" s="39">
        <v>0</v>
      </c>
      <c r="F11984" s="39">
        <f>SUM(F11981:F11983)</f>
        <v>0</v>
      </c>
      <c r="G11984" s="9" t="str">
        <f t="shared" si="376"/>
        <v/>
      </c>
      <c r="H11984" s="52" t="str">
        <f t="shared" si="377"/>
        <v/>
      </c>
    </row>
    <row r="11985" spans="1:8">
      <c r="B11985" s="1"/>
      <c r="C11985" s="1"/>
      <c r="D11985" s="31"/>
      <c r="E11985" s="31"/>
      <c r="F11985" s="31"/>
      <c r="G11985" s="9" t="str">
        <f t="shared" si="376"/>
        <v/>
      </c>
      <c r="H11985" s="52" t="str">
        <f t="shared" si="377"/>
        <v/>
      </c>
    </row>
    <row r="11986" spans="1:8">
      <c r="A11986" s="48" t="str">
        <f>('ANNEXURE B &amp; C'!BT$3)</f>
        <v>450404</v>
      </c>
      <c r="B11986" s="1">
        <v>2270000</v>
      </c>
      <c r="C11986" s="1" t="s">
        <v>129</v>
      </c>
      <c r="D11986" s="31"/>
      <c r="E11986" s="31"/>
      <c r="F11986" s="31"/>
      <c r="G11986" s="9" t="str">
        <f t="shared" si="376"/>
        <v/>
      </c>
      <c r="H11986" s="52" t="str">
        <f t="shared" si="377"/>
        <v/>
      </c>
    </row>
    <row r="11987" spans="1:8">
      <c r="A11987" s="48" t="str">
        <f>('ANNEXURE B &amp; C'!BT$3)</f>
        <v>450404</v>
      </c>
      <c r="B11987" s="2">
        <v>2271701</v>
      </c>
      <c r="C11987" s="2" t="s">
        <v>130</v>
      </c>
      <c r="D11987" s="20">
        <v>0</v>
      </c>
      <c r="E11987" s="20">
        <v>0</v>
      </c>
      <c r="F11987" s="38">
        <f>('ANNEXURE B &amp; C'!BT$155)</f>
        <v>0</v>
      </c>
      <c r="G11987" s="9" t="str">
        <f t="shared" si="376"/>
        <v/>
      </c>
      <c r="H11987" s="52" t="str">
        <f t="shared" si="377"/>
        <v/>
      </c>
    </row>
    <row r="11988" spans="1:8">
      <c r="A11988" s="48" t="str">
        <f>('ANNEXURE B &amp; C'!BT$3)</f>
        <v>450404</v>
      </c>
      <c r="B11988" s="2">
        <v>2271702</v>
      </c>
      <c r="C11988" s="2" t="s">
        <v>131</v>
      </c>
      <c r="D11988" s="20">
        <v>0</v>
      </c>
      <c r="E11988" s="20">
        <v>0</v>
      </c>
      <c r="F11988" s="38">
        <f>('ANNEXURE B &amp; C'!BT$156)</f>
        <v>0</v>
      </c>
      <c r="G11988" s="9" t="str">
        <f t="shared" si="376"/>
        <v/>
      </c>
      <c r="H11988" s="52" t="str">
        <f t="shared" si="377"/>
        <v/>
      </c>
    </row>
    <row r="11989" spans="1:8">
      <c r="A11989" s="48" t="str">
        <f>('ANNEXURE B &amp; C'!BT$3)</f>
        <v>450404</v>
      </c>
      <c r="B11989" s="2">
        <v>2271703</v>
      </c>
      <c r="C11989" s="2" t="s">
        <v>132</v>
      </c>
      <c r="D11989" s="20">
        <v>0</v>
      </c>
      <c r="E11989" s="20">
        <v>0</v>
      </c>
      <c r="F11989" s="38">
        <f>('ANNEXURE B &amp; C'!BT$157)</f>
        <v>0</v>
      </c>
      <c r="G11989" s="9" t="str">
        <f t="shared" si="376"/>
        <v/>
      </c>
      <c r="H11989" s="52" t="str">
        <f t="shared" si="377"/>
        <v/>
      </c>
    </row>
    <row r="11990" spans="1:8">
      <c r="A11990" s="48" t="str">
        <f>('ANNEXURE B &amp; C'!BT$3)</f>
        <v>450404</v>
      </c>
      <c r="B11990" s="2">
        <v>2271704</v>
      </c>
      <c r="C11990" s="2" t="s">
        <v>133</v>
      </c>
      <c r="D11990" s="20">
        <v>0</v>
      </c>
      <c r="E11990" s="20">
        <v>0</v>
      </c>
      <c r="F11990" s="38">
        <f>('ANNEXURE B &amp; C'!BT$158)</f>
        <v>0</v>
      </c>
      <c r="G11990" s="9" t="str">
        <f t="shared" si="376"/>
        <v/>
      </c>
      <c r="H11990" s="52" t="str">
        <f t="shared" si="377"/>
        <v/>
      </c>
    </row>
    <row r="11991" spans="1:8">
      <c r="A11991" s="48" t="str">
        <f>('ANNEXURE B &amp; C'!BT$3)</f>
        <v>450404</v>
      </c>
      <c r="B11991" s="3">
        <v>2279995</v>
      </c>
      <c r="C11991" s="3" t="s">
        <v>134</v>
      </c>
      <c r="D11991" s="35">
        <v>0</v>
      </c>
      <c r="E11991" s="35">
        <v>0</v>
      </c>
      <c r="F11991" s="35">
        <f>SUM(F11987:F11990)</f>
        <v>0</v>
      </c>
      <c r="G11991" s="9" t="str">
        <f t="shared" si="376"/>
        <v/>
      </c>
      <c r="H11991" s="52" t="str">
        <f t="shared" si="377"/>
        <v/>
      </c>
    </row>
    <row r="11992" spans="1:8">
      <c r="B11992" s="1"/>
      <c r="C11992" s="1"/>
      <c r="D11992" s="31"/>
      <c r="E11992" s="31"/>
      <c r="F11992" s="31"/>
      <c r="G11992" s="9" t="str">
        <f t="shared" si="376"/>
        <v/>
      </c>
      <c r="H11992" s="52" t="str">
        <f t="shared" si="377"/>
        <v/>
      </c>
    </row>
    <row r="11993" spans="1:8">
      <c r="A11993" s="48" t="str">
        <f>('ANNEXURE B &amp; C'!BT$3)</f>
        <v>450404</v>
      </c>
      <c r="B11993" s="1">
        <v>2280000</v>
      </c>
      <c r="C11993" s="1" t="s">
        <v>135</v>
      </c>
      <c r="D11993" s="31"/>
      <c r="E11993" s="31"/>
      <c r="F11993" s="31"/>
      <c r="G11993" s="9" t="str">
        <f t="shared" si="376"/>
        <v/>
      </c>
      <c r="H11993" s="52" t="str">
        <f t="shared" si="377"/>
        <v/>
      </c>
    </row>
    <row r="11994" spans="1:8">
      <c r="A11994" s="48" t="str">
        <f>('ANNEXURE B &amp; C'!BT$3)</f>
        <v>450404</v>
      </c>
      <c r="B11994" s="2">
        <v>2280001</v>
      </c>
      <c r="C11994" s="2" t="s">
        <v>136</v>
      </c>
      <c r="D11994" s="20">
        <v>-9400000</v>
      </c>
      <c r="E11994" s="20">
        <v>0</v>
      </c>
      <c r="F11994" s="38">
        <f>('ANNEXURE B &amp; C'!BT$162)</f>
        <v>-9400000</v>
      </c>
      <c r="G11994" s="9" t="str">
        <f t="shared" si="376"/>
        <v/>
      </c>
      <c r="H11994" s="52" t="str">
        <f t="shared" si="377"/>
        <v/>
      </c>
    </row>
    <row r="11995" spans="1:8">
      <c r="A11995" s="48" t="str">
        <f>('ANNEXURE B &amp; C'!BT$3)</f>
        <v>450404</v>
      </c>
      <c r="B11995" s="2">
        <v>2280002</v>
      </c>
      <c r="C11995" s="2" t="s">
        <v>137</v>
      </c>
      <c r="D11995" s="20">
        <v>0</v>
      </c>
      <c r="E11995" s="20">
        <v>0</v>
      </c>
      <c r="F11995" s="38">
        <f>('ANNEXURE B &amp; C'!BT$163)</f>
        <v>0</v>
      </c>
      <c r="G11995" s="9" t="str">
        <f t="shared" si="376"/>
        <v/>
      </c>
      <c r="H11995" s="52" t="str">
        <f t="shared" si="377"/>
        <v/>
      </c>
    </row>
    <row r="11996" spans="1:8">
      <c r="A11996" s="48" t="str">
        <f>('ANNEXURE B &amp; C'!BT$3)</f>
        <v>450404</v>
      </c>
      <c r="B11996" s="3">
        <v>2289995</v>
      </c>
      <c r="C11996" s="3" t="s">
        <v>138</v>
      </c>
      <c r="D11996" s="39">
        <v>-9400000</v>
      </c>
      <c r="E11996" s="39">
        <v>0</v>
      </c>
      <c r="F11996" s="39">
        <f>SUM(F11994:F11995)</f>
        <v>-9400000</v>
      </c>
      <c r="G11996" s="9" t="str">
        <f t="shared" si="376"/>
        <v/>
      </c>
      <c r="H11996" s="52" t="str">
        <f t="shared" si="377"/>
        <v/>
      </c>
    </row>
    <row r="11997" spans="1:8">
      <c r="B11997" s="1"/>
      <c r="C11997" s="1"/>
      <c r="D11997" s="31"/>
      <c r="E11997" s="31"/>
      <c r="F11997" s="31"/>
      <c r="G11997" s="9" t="str">
        <f t="shared" si="376"/>
        <v/>
      </c>
      <c r="H11997" s="52" t="str">
        <f t="shared" si="377"/>
        <v/>
      </c>
    </row>
    <row r="11998" spans="1:8">
      <c r="A11998" s="48" t="str">
        <f>('ANNEXURE B &amp; C'!BT$3)</f>
        <v>450404</v>
      </c>
      <c r="B11998" s="1">
        <v>2300000</v>
      </c>
      <c r="C11998" s="1" t="s">
        <v>139</v>
      </c>
      <c r="D11998" s="31"/>
      <c r="E11998" s="31"/>
      <c r="F11998" s="31"/>
      <c r="G11998" s="9" t="str">
        <f t="shared" si="376"/>
        <v/>
      </c>
      <c r="H11998" s="52" t="str">
        <f t="shared" si="377"/>
        <v/>
      </c>
    </row>
    <row r="11999" spans="1:8">
      <c r="A11999" s="48" t="str">
        <f>('ANNEXURE B &amp; C'!BT$3)</f>
        <v>450404</v>
      </c>
      <c r="B11999" s="2">
        <v>2300001</v>
      </c>
      <c r="C11999" s="2" t="s">
        <v>140</v>
      </c>
      <c r="D11999" s="20">
        <v>0</v>
      </c>
      <c r="E11999" s="20">
        <v>0</v>
      </c>
      <c r="F11999" s="38">
        <f>('ANNEXURE B &amp; C'!BT$167)</f>
        <v>0</v>
      </c>
      <c r="G11999" s="9" t="str">
        <f t="shared" si="376"/>
        <v/>
      </c>
      <c r="H11999" s="52" t="str">
        <f t="shared" si="377"/>
        <v/>
      </c>
    </row>
    <row r="12000" spans="1:8">
      <c r="A12000" s="48" t="str">
        <f>('ANNEXURE B &amp; C'!BT$3)</f>
        <v>450404</v>
      </c>
      <c r="B12000" s="2">
        <v>2300002</v>
      </c>
      <c r="C12000" s="2" t="s">
        <v>141</v>
      </c>
      <c r="D12000" s="20">
        <v>0</v>
      </c>
      <c r="E12000" s="20">
        <v>0</v>
      </c>
      <c r="F12000" s="38">
        <f>('ANNEXURE B &amp; C'!BT$168)</f>
        <v>0</v>
      </c>
      <c r="G12000" s="9" t="str">
        <f t="shared" si="376"/>
        <v/>
      </c>
      <c r="H12000" s="52" t="str">
        <f t="shared" si="377"/>
        <v/>
      </c>
    </row>
    <row r="12001" spans="1:8">
      <c r="A12001" s="48" t="str">
        <f>('ANNEXURE B &amp; C'!BT$3)</f>
        <v>450404</v>
      </c>
      <c r="B12001" s="2">
        <v>2300003</v>
      </c>
      <c r="C12001" s="2" t="s">
        <v>142</v>
      </c>
      <c r="D12001" s="20">
        <v>0</v>
      </c>
      <c r="E12001" s="20">
        <v>0</v>
      </c>
      <c r="F12001" s="38">
        <f>('ANNEXURE B &amp; C'!BT$169)</f>
        <v>0</v>
      </c>
      <c r="G12001" s="9" t="str">
        <f t="shared" si="376"/>
        <v/>
      </c>
      <c r="H12001" s="52" t="str">
        <f t="shared" si="377"/>
        <v/>
      </c>
    </row>
    <row r="12002" spans="1:8">
      <c r="A12002" s="48" t="str">
        <f>('ANNEXURE B &amp; C'!BT$3)</f>
        <v>450404</v>
      </c>
      <c r="B12002" s="2">
        <v>2300204</v>
      </c>
      <c r="C12002" s="2" t="s">
        <v>143</v>
      </c>
      <c r="D12002" s="20">
        <v>0</v>
      </c>
      <c r="E12002" s="20">
        <v>0</v>
      </c>
      <c r="F12002" s="38">
        <f>('ANNEXURE B &amp; C'!BT$170)</f>
        <v>0</v>
      </c>
      <c r="G12002" s="9" t="str">
        <f t="shared" si="376"/>
        <v/>
      </c>
      <c r="H12002" s="52" t="str">
        <f t="shared" si="377"/>
        <v/>
      </c>
    </row>
    <row r="12003" spans="1:8">
      <c r="A12003" s="48" t="str">
        <f>('ANNEXURE B &amp; C'!BT$3)</f>
        <v>450404</v>
      </c>
      <c r="B12003" s="2">
        <v>2300800</v>
      </c>
      <c r="C12003" s="2" t="s">
        <v>144</v>
      </c>
      <c r="D12003" s="20">
        <v>0</v>
      </c>
      <c r="E12003" s="20">
        <v>0</v>
      </c>
      <c r="F12003" s="38">
        <f>('ANNEXURE B &amp; C'!BT$171)</f>
        <v>0</v>
      </c>
      <c r="G12003" s="9" t="str">
        <f t="shared" si="376"/>
        <v/>
      </c>
      <c r="H12003" s="52" t="str">
        <f t="shared" si="377"/>
        <v/>
      </c>
    </row>
    <row r="12004" spans="1:8">
      <c r="A12004" s="48" t="str">
        <f>('ANNEXURE B &amp; C'!BT$3)</f>
        <v>450404</v>
      </c>
      <c r="B12004" s="2">
        <v>2300801</v>
      </c>
      <c r="C12004" s="2" t="s">
        <v>145</v>
      </c>
      <c r="D12004" s="20">
        <v>0</v>
      </c>
      <c r="E12004" s="20">
        <v>0</v>
      </c>
      <c r="F12004" s="38">
        <f>('ANNEXURE B &amp; C'!BT$172)</f>
        <v>0</v>
      </c>
      <c r="G12004" s="9" t="str">
        <f t="shared" si="376"/>
        <v/>
      </c>
      <c r="H12004" s="52" t="str">
        <f t="shared" si="377"/>
        <v/>
      </c>
    </row>
    <row r="12005" spans="1:8">
      <c r="A12005" s="48" t="str">
        <f>('ANNEXURE B &amp; C'!BT$3)</f>
        <v>450404</v>
      </c>
      <c r="B12005" s="2">
        <v>2300803</v>
      </c>
      <c r="C12005" s="2" t="s">
        <v>146</v>
      </c>
      <c r="D12005" s="20">
        <v>0</v>
      </c>
      <c r="E12005" s="20">
        <v>0</v>
      </c>
      <c r="F12005" s="38">
        <f>('ANNEXURE B &amp; C'!BT$173)</f>
        <v>0</v>
      </c>
      <c r="G12005" s="9" t="str">
        <f t="shared" si="376"/>
        <v/>
      </c>
      <c r="H12005" s="52" t="str">
        <f t="shared" si="377"/>
        <v/>
      </c>
    </row>
    <row r="12006" spans="1:8">
      <c r="A12006" s="48" t="str">
        <f>('ANNEXURE B &amp; C'!BT$3)</f>
        <v>450404</v>
      </c>
      <c r="B12006" s="2">
        <v>2301503</v>
      </c>
      <c r="C12006" s="2" t="s">
        <v>147</v>
      </c>
      <c r="D12006" s="20">
        <v>0</v>
      </c>
      <c r="E12006" s="20">
        <v>0</v>
      </c>
      <c r="F12006" s="38">
        <f>('ANNEXURE B &amp; C'!BT$174)</f>
        <v>0</v>
      </c>
      <c r="G12006" s="9" t="str">
        <f t="shared" si="376"/>
        <v/>
      </c>
      <c r="H12006" s="52" t="str">
        <f t="shared" si="377"/>
        <v/>
      </c>
    </row>
    <row r="12007" spans="1:8">
      <c r="A12007" s="48" t="str">
        <f>('ANNEXURE B &amp; C'!BT$3)</f>
        <v>450404</v>
      </c>
      <c r="B12007" s="2">
        <v>2301802</v>
      </c>
      <c r="C12007" s="2" t="s">
        <v>148</v>
      </c>
      <c r="D12007" s="20">
        <v>0</v>
      </c>
      <c r="E12007" s="20">
        <v>0</v>
      </c>
      <c r="F12007" s="38">
        <f>('ANNEXURE B &amp; C'!BT$175)</f>
        <v>0</v>
      </c>
      <c r="G12007" s="9" t="str">
        <f t="shared" si="376"/>
        <v/>
      </c>
      <c r="H12007" s="52" t="str">
        <f t="shared" si="377"/>
        <v/>
      </c>
    </row>
    <row r="12008" spans="1:8">
      <c r="A12008" s="48" t="str">
        <f>('ANNEXURE B &amp; C'!BT$3)</f>
        <v>450404</v>
      </c>
      <c r="B12008" s="2">
        <v>2301803</v>
      </c>
      <c r="C12008" s="2" t="s">
        <v>149</v>
      </c>
      <c r="D12008" s="20">
        <v>0</v>
      </c>
      <c r="E12008" s="20">
        <v>0</v>
      </c>
      <c r="F12008" s="38">
        <f>('ANNEXURE B &amp; C'!BT$176)</f>
        <v>0</v>
      </c>
      <c r="G12008" s="9" t="str">
        <f t="shared" si="376"/>
        <v/>
      </c>
      <c r="H12008" s="52" t="str">
        <f t="shared" si="377"/>
        <v/>
      </c>
    </row>
    <row r="12009" spans="1:8">
      <c r="A12009" s="48" t="str">
        <f>('ANNEXURE B &amp; C'!BT$3)</f>
        <v>450404</v>
      </c>
      <c r="B12009" s="2">
        <v>2301900</v>
      </c>
      <c r="C12009" s="2" t="s">
        <v>150</v>
      </c>
      <c r="D12009" s="20">
        <v>-1200</v>
      </c>
      <c r="E12009" s="20">
        <v>-1159.92</v>
      </c>
      <c r="F12009" s="38">
        <f>('ANNEXURE B &amp; C'!BT$177)</f>
        <v>-2320</v>
      </c>
      <c r="G12009" s="9" t="str">
        <f t="shared" si="376"/>
        <v/>
      </c>
      <c r="H12009" s="52" t="str">
        <f t="shared" si="377"/>
        <v/>
      </c>
    </row>
    <row r="12010" spans="1:8">
      <c r="A12010" s="48" t="str">
        <f>('ANNEXURE B &amp; C'!BT$3)</f>
        <v>450404</v>
      </c>
      <c r="B12010" s="2">
        <v>2301901</v>
      </c>
      <c r="C12010" s="2" t="s">
        <v>151</v>
      </c>
      <c r="D12010" s="20">
        <v>0</v>
      </c>
      <c r="E12010" s="20">
        <v>0</v>
      </c>
      <c r="F12010" s="38">
        <f>('ANNEXURE B &amp; C'!BT$178)</f>
        <v>0</v>
      </c>
      <c r="G12010" s="9" t="str">
        <f t="shared" si="376"/>
        <v/>
      </c>
      <c r="H12010" s="52" t="str">
        <f t="shared" si="377"/>
        <v/>
      </c>
    </row>
    <row r="12011" spans="1:8">
      <c r="A12011" s="48" t="str">
        <f>('ANNEXURE B &amp; C'!BT$3)</f>
        <v>450404</v>
      </c>
      <c r="B12011" s="3">
        <v>2309995</v>
      </c>
      <c r="C12011" s="3" t="s">
        <v>152</v>
      </c>
      <c r="D12011" s="39">
        <v>-1200</v>
      </c>
      <c r="E12011" s="39">
        <v>-1159.92</v>
      </c>
      <c r="F12011" s="39">
        <f>SUM(F11999:F12010)</f>
        <v>-2320</v>
      </c>
      <c r="G12011" s="9" t="str">
        <f t="shared" si="376"/>
        <v/>
      </c>
      <c r="H12011" s="52" t="str">
        <f t="shared" si="377"/>
        <v/>
      </c>
    </row>
    <row r="12012" spans="1:8">
      <c r="B12012" s="1"/>
      <c r="C12012" s="1"/>
      <c r="D12012" s="31"/>
      <c r="E12012" s="31"/>
      <c r="F12012" s="31"/>
      <c r="G12012" s="9" t="str">
        <f t="shared" si="376"/>
        <v/>
      </c>
      <c r="H12012" s="52" t="str">
        <f t="shared" si="377"/>
        <v/>
      </c>
    </row>
    <row r="12013" spans="1:8" ht="15.75" thickBot="1">
      <c r="A12013" s="48" t="str">
        <f>('ANNEXURE B &amp; C'!BT$3)</f>
        <v>450404</v>
      </c>
      <c r="B12013" s="4">
        <v>2359997</v>
      </c>
      <c r="C12013" s="4" t="s">
        <v>153</v>
      </c>
      <c r="D12013" s="40">
        <v>-9401200</v>
      </c>
      <c r="E12013" s="40">
        <v>-1159.92</v>
      </c>
      <c r="F12013" s="40">
        <f>SUM(F12011+F11996+F11991+F11984+F11978+F11971)</f>
        <v>-9402320</v>
      </c>
      <c r="G12013" s="9" t="str">
        <f t="shared" si="376"/>
        <v/>
      </c>
      <c r="H12013" s="52" t="str">
        <f t="shared" si="377"/>
        <v/>
      </c>
    </row>
    <row r="12014" spans="1:8" ht="15.75" thickTop="1">
      <c r="B12014" s="1"/>
      <c r="C12014" s="1"/>
      <c r="D12014" s="31"/>
      <c r="E12014" s="31"/>
      <c r="F12014" s="31"/>
      <c r="G12014" s="9" t="str">
        <f t="shared" si="376"/>
        <v/>
      </c>
      <c r="H12014" s="52" t="str">
        <f t="shared" si="377"/>
        <v/>
      </c>
    </row>
    <row r="12015" spans="1:8" ht="15.75" thickBot="1">
      <c r="A12015" s="48" t="str">
        <f>('ANNEXURE B &amp; C'!BT$3)</f>
        <v>450404</v>
      </c>
      <c r="B12015" s="5">
        <v>2379995</v>
      </c>
      <c r="C12015" s="5" t="s">
        <v>154</v>
      </c>
      <c r="D12015" s="41">
        <v>-9401200</v>
      </c>
      <c r="E12015" s="41">
        <v>-1159.92</v>
      </c>
      <c r="F12015" s="41">
        <f>SUM(F12013)</f>
        <v>-9402320</v>
      </c>
      <c r="G12015" s="9" t="str">
        <f t="shared" si="376"/>
        <v/>
      </c>
      <c r="H12015" s="52" t="str">
        <f t="shared" si="377"/>
        <v/>
      </c>
    </row>
    <row r="12016" spans="1:8">
      <c r="B12016" s="1"/>
      <c r="C12016" s="1"/>
      <c r="D12016" s="31"/>
      <c r="E12016" s="31"/>
      <c r="F12016" s="31"/>
      <c r="G12016" s="9" t="str">
        <f t="shared" si="376"/>
        <v/>
      </c>
      <c r="H12016" s="52" t="str">
        <f t="shared" si="377"/>
        <v/>
      </c>
    </row>
    <row r="12017" spans="1:8" ht="15.75" thickBot="1">
      <c r="A12017" s="48" t="str">
        <f>('ANNEXURE B &amp; C'!BT$3)</f>
        <v>450404</v>
      </c>
      <c r="B12017" s="5">
        <v>2459998</v>
      </c>
      <c r="C12017" s="5" t="s">
        <v>155</v>
      </c>
      <c r="D12017" s="41">
        <v>-9401200</v>
      </c>
      <c r="E12017" s="41">
        <v>-1159.92</v>
      </c>
      <c r="F12017" s="41">
        <f>SUM(F12015)</f>
        <v>-9402320</v>
      </c>
      <c r="G12017" s="9" t="str">
        <f t="shared" si="376"/>
        <v/>
      </c>
      <c r="H12017" s="52" t="str">
        <f t="shared" si="377"/>
        <v/>
      </c>
    </row>
    <row r="12018" spans="1:8">
      <c r="B12018" s="1"/>
      <c r="C12018" s="1"/>
      <c r="D12018" s="31"/>
      <c r="E12018" s="31"/>
      <c r="F12018" s="31"/>
      <c r="G12018" s="9" t="str">
        <f t="shared" si="376"/>
        <v/>
      </c>
      <c r="H12018" s="52" t="str">
        <f t="shared" si="377"/>
        <v/>
      </c>
    </row>
    <row r="12019" spans="1:8">
      <c r="A12019" s="48" t="str">
        <f>('ANNEXURE B &amp; C'!BT$3)</f>
        <v>450404</v>
      </c>
      <c r="B12019" s="1">
        <v>3010000</v>
      </c>
      <c r="C12019" s="1" t="s">
        <v>156</v>
      </c>
      <c r="D12019" s="31"/>
      <c r="E12019" s="31"/>
      <c r="F12019" s="31"/>
      <c r="G12019" s="9" t="str">
        <f t="shared" si="376"/>
        <v/>
      </c>
      <c r="H12019" s="52" t="str">
        <f t="shared" si="377"/>
        <v/>
      </c>
    </row>
    <row r="12020" spans="1:8">
      <c r="A12020" s="48" t="str">
        <f>('ANNEXURE B &amp; C'!BT$3)</f>
        <v>450404</v>
      </c>
      <c r="B12020" s="2">
        <v>3010001</v>
      </c>
      <c r="C12020" s="2" t="s">
        <v>112</v>
      </c>
      <c r="D12020" s="38">
        <v>5604562</v>
      </c>
      <c r="E12020" s="38">
        <v>2959085.02</v>
      </c>
      <c r="F12020" s="38">
        <f>('ANNEXURE B &amp; C'!BT$188)</f>
        <v>5955133</v>
      </c>
      <c r="G12020" s="9" t="str">
        <f t="shared" si="376"/>
        <v/>
      </c>
      <c r="H12020" s="52">
        <f t="shared" si="377"/>
        <v>6.2551007554203161E-2</v>
      </c>
    </row>
    <row r="12021" spans="1:8">
      <c r="A12021" s="48" t="str">
        <f>('ANNEXURE B &amp; C'!BT$3)</f>
        <v>450404</v>
      </c>
      <c r="B12021" s="2">
        <v>3010002</v>
      </c>
      <c r="C12021" s="2" t="s">
        <v>155</v>
      </c>
      <c r="D12021" s="38">
        <v>-9401200</v>
      </c>
      <c r="E12021" s="38">
        <v>-1159.92</v>
      </c>
      <c r="F12021" s="38">
        <f>('ANNEXURE B &amp; C'!BT$189)</f>
        <v>-9402320</v>
      </c>
      <c r="G12021" s="9" t="str">
        <f t="shared" si="376"/>
        <v/>
      </c>
      <c r="H12021" s="52" t="str">
        <f t="shared" si="377"/>
        <v/>
      </c>
    </row>
    <row r="12022" spans="1:8">
      <c r="A12022" s="48" t="str">
        <f>('ANNEXURE B &amp; C'!BT$3)</f>
        <v>450404</v>
      </c>
      <c r="B12022" s="2"/>
      <c r="C12022" s="1" t="s">
        <v>338</v>
      </c>
      <c r="D12022" s="39"/>
      <c r="E12022" s="39"/>
      <c r="F12022" s="39">
        <f>('ANNEXURE B &amp; C'!BT$190)</f>
        <v>0</v>
      </c>
      <c r="G12022" s="9" t="str">
        <f t="shared" si="376"/>
        <v/>
      </c>
      <c r="H12022" s="52" t="str">
        <f t="shared" si="377"/>
        <v/>
      </c>
    </row>
    <row r="12023" spans="1:8" ht="15.75" thickBot="1">
      <c r="A12023" s="48" t="str">
        <f>('ANNEXURE B &amp; C'!BT$3)</f>
        <v>450404</v>
      </c>
      <c r="B12023" s="5">
        <v>3019995</v>
      </c>
      <c r="C12023" s="5" t="s">
        <v>339</v>
      </c>
      <c r="D12023" s="37">
        <v>-3796638</v>
      </c>
      <c r="E12023" s="37">
        <v>2957925.1</v>
      </c>
      <c r="F12023" s="37">
        <f>('ANNEXURE B &amp; C'!BT$191)</f>
        <v>-3447187</v>
      </c>
      <c r="H12023" s="52" t="str">
        <f t="shared" si="377"/>
        <v/>
      </c>
    </row>
    <row r="12024" spans="1:8">
      <c r="B12024" s="1"/>
      <c r="C12024" s="1"/>
      <c r="D12024" s="31"/>
      <c r="E12024" s="31"/>
      <c r="F12024" s="31"/>
      <c r="G12024" s="9" t="str">
        <f t="shared" si="376"/>
        <v/>
      </c>
      <c r="H12024" s="52" t="str">
        <f t="shared" si="377"/>
        <v/>
      </c>
    </row>
    <row r="12025" spans="1:8">
      <c r="A12025" s="48" t="str">
        <f>('ANNEXURE B &amp; C'!BT$3)</f>
        <v>450404</v>
      </c>
      <c r="B12025" s="1">
        <v>4030000</v>
      </c>
      <c r="C12025" s="1" t="s">
        <v>157</v>
      </c>
      <c r="D12025" s="31"/>
      <c r="E12025" s="31"/>
      <c r="F12025" s="31"/>
      <c r="G12025" s="9" t="str">
        <f t="shared" si="376"/>
        <v/>
      </c>
      <c r="H12025" s="52" t="str">
        <f t="shared" si="377"/>
        <v/>
      </c>
    </row>
    <row r="12026" spans="1:8">
      <c r="A12026" s="48" t="str">
        <f>('ANNEXURE B &amp; C'!BT$3)</f>
        <v>450404</v>
      </c>
      <c r="B12026" s="2">
        <v>4030001</v>
      </c>
      <c r="C12026" s="2" t="s">
        <v>158</v>
      </c>
      <c r="D12026" s="20">
        <v>28500</v>
      </c>
      <c r="E12026" s="20">
        <v>0</v>
      </c>
      <c r="F12026" s="38">
        <f>('ANNEXURE B &amp; C'!BT$194)</f>
        <v>0</v>
      </c>
      <c r="G12026" s="9" t="str">
        <f t="shared" si="376"/>
        <v/>
      </c>
      <c r="H12026" s="52" t="str">
        <f t="shared" si="377"/>
        <v/>
      </c>
    </row>
    <row r="12027" spans="1:8">
      <c r="A12027" s="48" t="str">
        <f>('ANNEXURE B &amp; C'!BT$3)</f>
        <v>450404</v>
      </c>
      <c r="B12027" s="2">
        <v>4030002</v>
      </c>
      <c r="C12027" s="2" t="s">
        <v>159</v>
      </c>
      <c r="D12027" s="20">
        <v>0</v>
      </c>
      <c r="E12027" s="20">
        <v>0</v>
      </c>
      <c r="F12027" s="38">
        <f>('ANNEXURE B &amp; C'!BT$195)</f>
        <v>0</v>
      </c>
      <c r="G12027" s="9" t="str">
        <f t="shared" si="376"/>
        <v/>
      </c>
      <c r="H12027" s="52" t="str">
        <f t="shared" si="377"/>
        <v/>
      </c>
    </row>
    <row r="12028" spans="1:8">
      <c r="A12028" s="48" t="str">
        <f>('ANNEXURE B &amp; C'!BT$3)</f>
        <v>450404</v>
      </c>
      <c r="B12028" s="2">
        <v>4030003</v>
      </c>
      <c r="C12028" s="2" t="s">
        <v>160</v>
      </c>
      <c r="D12028" s="20">
        <v>0</v>
      </c>
      <c r="E12028" s="20">
        <v>0</v>
      </c>
      <c r="F12028" s="38">
        <f>('ANNEXURE B &amp; C'!BT$196)</f>
        <v>0</v>
      </c>
      <c r="G12028" s="9" t="str">
        <f t="shared" si="376"/>
        <v/>
      </c>
      <c r="H12028" s="52" t="str">
        <f t="shared" si="377"/>
        <v/>
      </c>
    </row>
    <row r="12029" spans="1:8">
      <c r="A12029" s="48" t="str">
        <f>('ANNEXURE B &amp; C'!BT$3)</f>
        <v>450404</v>
      </c>
      <c r="B12029" s="2">
        <v>4030004</v>
      </c>
      <c r="C12029" s="2" t="s">
        <v>161</v>
      </c>
      <c r="D12029" s="20">
        <v>0</v>
      </c>
      <c r="E12029" s="20">
        <v>0</v>
      </c>
      <c r="F12029" s="38">
        <f>('ANNEXURE B &amp; C'!BT$197)</f>
        <v>0</v>
      </c>
      <c r="G12029" s="9" t="str">
        <f t="shared" si="376"/>
        <v/>
      </c>
      <c r="H12029" s="52" t="str">
        <f t="shared" si="377"/>
        <v/>
      </c>
    </row>
    <row r="12030" spans="1:8">
      <c r="A12030" s="48" t="str">
        <f>('ANNEXURE B &amp; C'!BT$3)</f>
        <v>450404</v>
      </c>
      <c r="B12030" s="2">
        <v>4030005</v>
      </c>
      <c r="C12030" s="2" t="s">
        <v>162</v>
      </c>
      <c r="D12030" s="20">
        <v>0</v>
      </c>
      <c r="E12030" s="20">
        <v>0</v>
      </c>
      <c r="F12030" s="38">
        <f>('ANNEXURE B &amp; C'!BT$198)</f>
        <v>0</v>
      </c>
      <c r="G12030" s="9" t="str">
        <f t="shared" si="376"/>
        <v/>
      </c>
      <c r="H12030" s="52" t="str">
        <f t="shared" si="377"/>
        <v/>
      </c>
    </row>
    <row r="12031" spans="1:8" ht="15.75" thickBot="1">
      <c r="A12031" s="48" t="str">
        <f>('ANNEXURE B &amp; C'!BT$3)</f>
        <v>450404</v>
      </c>
      <c r="B12031" s="3">
        <v>4039995</v>
      </c>
      <c r="C12031" s="3" t="s">
        <v>163</v>
      </c>
      <c r="D12031" s="42">
        <v>28500</v>
      </c>
      <c r="E12031" s="36">
        <v>0</v>
      </c>
      <c r="F12031" s="43">
        <f>SUM(F12026:F12030)</f>
        <v>0</v>
      </c>
      <c r="G12031" s="9" t="str">
        <f t="shared" ref="G12031:G12094" si="378">IF(E12031&lt;0.01,"",IF(E12031&gt;F12031,"BUDGET ERROR - INSUFICIENT",""))</f>
        <v/>
      </c>
      <c r="H12031" s="52" t="str">
        <f t="shared" ref="H12031:H12094" si="379">IF(F12031&lt;0.1,"",IF(D12031=0,"NO ORIGINAL BUDGET",(F12031-D12031)/D12031))</f>
        <v/>
      </c>
    </row>
    <row r="12032" spans="1:8" ht="15.75" thickTop="1">
      <c r="B12032" s="2"/>
      <c r="C12032" s="2"/>
      <c r="D12032" s="32"/>
      <c r="E12032" s="32"/>
      <c r="G12032" s="9" t="str">
        <f t="shared" si="378"/>
        <v/>
      </c>
      <c r="H12032" s="52" t="str">
        <f t="shared" si="379"/>
        <v/>
      </c>
    </row>
    <row r="12033" spans="1:8">
      <c r="A12033" s="48" t="str">
        <f>('ANNEXURE B &amp; C'!BT$3)</f>
        <v>450404</v>
      </c>
      <c r="B12033" s="1">
        <v>4030000</v>
      </c>
      <c r="C12033" s="1" t="s">
        <v>164</v>
      </c>
      <c r="D12033" s="31"/>
      <c r="E12033" s="31"/>
      <c r="F12033" s="31"/>
      <c r="G12033" s="9" t="str">
        <f t="shared" si="378"/>
        <v/>
      </c>
      <c r="H12033" s="52" t="str">
        <f t="shared" si="379"/>
        <v/>
      </c>
    </row>
    <row r="12034" spans="1:8">
      <c r="A12034" s="48" t="str">
        <f>('ANNEXURE B &amp; C'!BT$3)</f>
        <v>450404</v>
      </c>
      <c r="B12034" s="2">
        <v>4031001</v>
      </c>
      <c r="C12034" s="2" t="s">
        <v>158</v>
      </c>
      <c r="D12034" s="20">
        <v>0</v>
      </c>
      <c r="E12034" s="20">
        <v>0</v>
      </c>
      <c r="F12034" s="38">
        <f>('ANNEXURE B &amp; C'!BT$202)</f>
        <v>0</v>
      </c>
      <c r="G12034" s="9" t="str">
        <f t="shared" si="378"/>
        <v/>
      </c>
      <c r="H12034" s="52" t="str">
        <f t="shared" si="379"/>
        <v/>
      </c>
    </row>
    <row r="12035" spans="1:8">
      <c r="A12035" s="48" t="str">
        <f>('ANNEXURE B &amp; C'!BT$3)</f>
        <v>450404</v>
      </c>
      <c r="B12035" s="2">
        <v>4031002</v>
      </c>
      <c r="C12035" s="2" t="s">
        <v>159</v>
      </c>
      <c r="D12035" s="20">
        <v>0</v>
      </c>
      <c r="E12035" s="20">
        <v>0</v>
      </c>
      <c r="F12035" s="38">
        <f>('ANNEXURE B &amp; C'!BT$203)</f>
        <v>0</v>
      </c>
      <c r="G12035" s="9" t="str">
        <f t="shared" si="378"/>
        <v/>
      </c>
      <c r="H12035" s="52" t="str">
        <f t="shared" si="379"/>
        <v/>
      </c>
    </row>
    <row r="12036" spans="1:8">
      <c r="A12036" s="48" t="str">
        <f>('ANNEXURE B &amp; C'!BT$3)</f>
        <v>450404</v>
      </c>
      <c r="B12036" s="2">
        <v>4031003</v>
      </c>
      <c r="C12036" s="2" t="s">
        <v>160</v>
      </c>
      <c r="D12036" s="20">
        <v>0</v>
      </c>
      <c r="E12036" s="20">
        <v>0</v>
      </c>
      <c r="F12036" s="38">
        <f>('ANNEXURE B &amp; C'!BT$204)</f>
        <v>0</v>
      </c>
      <c r="G12036" s="9" t="str">
        <f t="shared" si="378"/>
        <v/>
      </c>
      <c r="H12036" s="52" t="str">
        <f t="shared" si="379"/>
        <v/>
      </c>
    </row>
    <row r="12037" spans="1:8">
      <c r="A12037" s="48" t="str">
        <f>('ANNEXURE B &amp; C'!BT$3)</f>
        <v>450404</v>
      </c>
      <c r="B12037" s="2">
        <v>4031004</v>
      </c>
      <c r="C12037" s="2" t="s">
        <v>161</v>
      </c>
      <c r="D12037" s="20">
        <v>0</v>
      </c>
      <c r="E12037" s="20">
        <v>0</v>
      </c>
      <c r="F12037" s="38">
        <f>('ANNEXURE B &amp; C'!BT$205)</f>
        <v>0</v>
      </c>
      <c r="G12037" s="9" t="str">
        <f t="shared" si="378"/>
        <v/>
      </c>
      <c r="H12037" s="52" t="str">
        <f t="shared" si="379"/>
        <v/>
      </c>
    </row>
    <row r="12038" spans="1:8">
      <c r="A12038" s="48" t="str">
        <f>('ANNEXURE B &amp; C'!BT$3)</f>
        <v>450404</v>
      </c>
      <c r="B12038" s="2">
        <v>4031005</v>
      </c>
      <c r="C12038" s="2" t="s">
        <v>162</v>
      </c>
      <c r="D12038" s="20">
        <v>0</v>
      </c>
      <c r="E12038" s="20">
        <v>0</v>
      </c>
      <c r="F12038" s="38">
        <f>('ANNEXURE B &amp; C'!BT$206)</f>
        <v>0</v>
      </c>
      <c r="G12038" s="9" t="str">
        <f t="shared" si="378"/>
        <v/>
      </c>
      <c r="H12038" s="52" t="str">
        <f t="shared" si="379"/>
        <v/>
      </c>
    </row>
    <row r="12039" spans="1:8">
      <c r="A12039" s="48" t="str">
        <f>('ANNEXURE B &amp; C'!BT$3)</f>
        <v>450404</v>
      </c>
      <c r="B12039" s="3">
        <v>4039995</v>
      </c>
      <c r="C12039" s="3" t="s">
        <v>165</v>
      </c>
      <c r="D12039" s="39">
        <v>0</v>
      </c>
      <c r="E12039" s="39">
        <v>0</v>
      </c>
      <c r="F12039" s="39">
        <f>SUM(F12034:F12038)</f>
        <v>0</v>
      </c>
      <c r="G12039" s="9" t="str">
        <f t="shared" si="378"/>
        <v/>
      </c>
      <c r="H12039" s="52" t="str">
        <f t="shared" si="379"/>
        <v/>
      </c>
    </row>
    <row r="12040" spans="1:8">
      <c r="B12040" s="2"/>
      <c r="C12040" s="2"/>
      <c r="D12040" s="32"/>
      <c r="E12040" s="32"/>
      <c r="G12040" s="9" t="str">
        <f t="shared" si="378"/>
        <v/>
      </c>
      <c r="H12040" s="52" t="str">
        <f t="shared" si="379"/>
        <v/>
      </c>
    </row>
    <row r="12041" spans="1:8" ht="15.75" thickBot="1">
      <c r="A12041" s="48" t="str">
        <f>('ANNEXURE B &amp; C'!BT$3)</f>
        <v>450404</v>
      </c>
      <c r="B12041" s="5">
        <v>4039995</v>
      </c>
      <c r="C12041" s="5" t="s">
        <v>166</v>
      </c>
      <c r="D12041" s="41">
        <v>28500</v>
      </c>
      <c r="E12041" s="41">
        <v>0</v>
      </c>
      <c r="F12041" s="41">
        <f>SUM(F12039+F12031)</f>
        <v>0</v>
      </c>
      <c r="G12041" s="9" t="str">
        <f t="shared" si="378"/>
        <v/>
      </c>
      <c r="H12041" s="52" t="str">
        <f t="shared" si="379"/>
        <v/>
      </c>
    </row>
    <row r="12042" spans="1:8">
      <c r="G12042" s="9" t="str">
        <f t="shared" si="378"/>
        <v/>
      </c>
      <c r="H12042" s="52" t="str">
        <f t="shared" si="379"/>
        <v/>
      </c>
    </row>
    <row r="12043" spans="1:8">
      <c r="A12043" s="48" t="str">
        <f>('ANNEXURE B &amp; C'!BU$3)</f>
        <v>450405</v>
      </c>
      <c r="B12043" s="1">
        <v>1000000</v>
      </c>
      <c r="C12043" s="1" t="s">
        <v>0</v>
      </c>
      <c r="D12043" s="31"/>
      <c r="E12043" s="31"/>
      <c r="G12043" s="9" t="str">
        <f t="shared" si="378"/>
        <v/>
      </c>
      <c r="H12043" s="52" t="str">
        <f t="shared" si="379"/>
        <v/>
      </c>
    </row>
    <row r="12044" spans="1:8">
      <c r="B12044" s="1"/>
      <c r="C12044" s="1"/>
      <c r="D12044" s="31"/>
      <c r="E12044" s="31"/>
      <c r="G12044" s="9" t="str">
        <f t="shared" si="378"/>
        <v/>
      </c>
      <c r="H12044" s="52" t="str">
        <f t="shared" si="379"/>
        <v/>
      </c>
    </row>
    <row r="12045" spans="1:8">
      <c r="A12045" s="48" t="str">
        <f>('ANNEXURE B &amp; C'!BU$3)</f>
        <v>450405</v>
      </c>
      <c r="B12045" s="1">
        <v>1020000</v>
      </c>
      <c r="C12045" s="1" t="s">
        <v>2</v>
      </c>
      <c r="D12045" s="31"/>
      <c r="E12045" s="31"/>
      <c r="F12045" s="31"/>
      <c r="G12045" s="9" t="str">
        <f t="shared" si="378"/>
        <v/>
      </c>
      <c r="H12045" s="52" t="str">
        <f t="shared" si="379"/>
        <v/>
      </c>
    </row>
    <row r="12046" spans="1:8">
      <c r="A12046" s="48" t="str">
        <f>('ANNEXURE B &amp; C'!BU$3)</f>
        <v>450405</v>
      </c>
      <c r="B12046" s="2">
        <v>1020001</v>
      </c>
      <c r="C12046" s="2" t="s">
        <v>3</v>
      </c>
      <c r="D12046" s="20">
        <v>0</v>
      </c>
      <c r="E12046" s="20">
        <v>0</v>
      </c>
      <c r="F12046" s="38">
        <f>('ANNEXURE B &amp; C'!BU$10)</f>
        <v>0</v>
      </c>
      <c r="G12046" s="9" t="str">
        <f t="shared" si="378"/>
        <v/>
      </c>
      <c r="H12046" s="52" t="str">
        <f t="shared" si="379"/>
        <v/>
      </c>
    </row>
    <row r="12047" spans="1:8">
      <c r="A12047" s="48" t="str">
        <f>('ANNEXURE B &amp; C'!BU$3)</f>
        <v>450405</v>
      </c>
      <c r="B12047" s="2">
        <v>1020002</v>
      </c>
      <c r="C12047" s="2" t="s">
        <v>4</v>
      </c>
      <c r="D12047" s="20">
        <v>2998120</v>
      </c>
      <c r="E12047" s="20">
        <v>1658709.2</v>
      </c>
      <c r="F12047" s="38">
        <f>('ANNEXURE B &amp; C'!BU$11)</f>
        <v>3289076</v>
      </c>
      <c r="G12047" s="9" t="str">
        <f t="shared" si="378"/>
        <v/>
      </c>
      <c r="H12047" s="52">
        <f t="shared" si="379"/>
        <v>9.7046148919989861E-2</v>
      </c>
    </row>
    <row r="12048" spans="1:8">
      <c r="A12048" s="48" t="str">
        <f>('ANNEXURE B &amp; C'!BU$3)</f>
        <v>450405</v>
      </c>
      <c r="B12048" s="2">
        <v>1020004</v>
      </c>
      <c r="C12048" s="2" t="s">
        <v>5</v>
      </c>
      <c r="D12048" s="20">
        <v>0</v>
      </c>
      <c r="E12048" s="20">
        <v>0</v>
      </c>
      <c r="F12048" s="38">
        <f>('ANNEXURE B &amp; C'!BU$12)</f>
        <v>0</v>
      </c>
      <c r="G12048" s="9" t="str">
        <f t="shared" si="378"/>
        <v/>
      </c>
      <c r="H12048" s="52" t="str">
        <f t="shared" si="379"/>
        <v/>
      </c>
    </row>
    <row r="12049" spans="1:8">
      <c r="A12049" s="48" t="str">
        <f>('ANNEXURE B &amp; C'!BU$3)</f>
        <v>450405</v>
      </c>
      <c r="B12049" s="2">
        <v>1020005</v>
      </c>
      <c r="C12049" s="2" t="s">
        <v>6</v>
      </c>
      <c r="D12049" s="20">
        <v>1035</v>
      </c>
      <c r="E12049" s="20">
        <v>574</v>
      </c>
      <c r="F12049" s="38">
        <f>('ANNEXURE B &amp; C'!BU$13)</f>
        <v>1189</v>
      </c>
      <c r="G12049" s="9" t="str">
        <f t="shared" si="378"/>
        <v/>
      </c>
      <c r="H12049" s="52">
        <f t="shared" si="379"/>
        <v>0.14879227053140096</v>
      </c>
    </row>
    <row r="12050" spans="1:8">
      <c r="A12050" s="48" t="str">
        <f>('ANNEXURE B &amp; C'!BU$3)</f>
        <v>450405</v>
      </c>
      <c r="B12050" s="2">
        <v>1020006</v>
      </c>
      <c r="C12050" s="2" t="s">
        <v>7</v>
      </c>
      <c r="D12050" s="20">
        <v>248747</v>
      </c>
      <c r="E12050" s="20">
        <v>228692</v>
      </c>
      <c r="F12050" s="38">
        <f>('ANNEXURE B &amp; C'!BU$14)</f>
        <v>251410</v>
      </c>
      <c r="G12050" s="9" t="str">
        <f t="shared" si="378"/>
        <v/>
      </c>
      <c r="H12050" s="52">
        <f t="shared" si="379"/>
        <v>1.0705656751639215E-2</v>
      </c>
    </row>
    <row r="12051" spans="1:8">
      <c r="A12051" s="48" t="str">
        <f>('ANNEXURE B &amp; C'!BU$3)</f>
        <v>450405</v>
      </c>
      <c r="B12051" s="2">
        <v>1020007</v>
      </c>
      <c r="C12051" s="2" t="s">
        <v>8</v>
      </c>
      <c r="D12051" s="20">
        <v>0</v>
      </c>
      <c r="E12051" s="20">
        <v>0</v>
      </c>
      <c r="F12051" s="38">
        <f>('ANNEXURE B &amp; C'!BU$15)</f>
        <v>0</v>
      </c>
      <c r="G12051" s="9" t="str">
        <f t="shared" si="378"/>
        <v/>
      </c>
      <c r="H12051" s="52" t="str">
        <f t="shared" si="379"/>
        <v/>
      </c>
    </row>
    <row r="12052" spans="1:8">
      <c r="A12052" s="48" t="str">
        <f>('ANNEXURE B &amp; C'!BU$3)</f>
        <v>450405</v>
      </c>
      <c r="B12052" s="2">
        <v>1020009</v>
      </c>
      <c r="C12052" s="2" t="s">
        <v>9</v>
      </c>
      <c r="D12052" s="20">
        <v>0</v>
      </c>
      <c r="E12052" s="20">
        <v>0</v>
      </c>
      <c r="F12052" s="38">
        <f>('ANNEXURE B &amp; C'!BU$16)</f>
        <v>0</v>
      </c>
      <c r="G12052" s="9" t="str">
        <f t="shared" si="378"/>
        <v/>
      </c>
      <c r="H12052" s="52" t="str">
        <f t="shared" si="379"/>
        <v/>
      </c>
    </row>
    <row r="12053" spans="1:8">
      <c r="A12053" s="48" t="str">
        <f>('ANNEXURE B &amp; C'!BU$3)</f>
        <v>450405</v>
      </c>
      <c r="B12053" s="2">
        <v>1020010</v>
      </c>
      <c r="C12053" s="2" t="s">
        <v>10</v>
      </c>
      <c r="D12053" s="20">
        <v>0</v>
      </c>
      <c r="E12053" s="20">
        <v>0</v>
      </c>
      <c r="F12053" s="38">
        <f>('ANNEXURE B &amp; C'!BU$17)</f>
        <v>0</v>
      </c>
      <c r="G12053" s="9" t="str">
        <f t="shared" si="378"/>
        <v/>
      </c>
      <c r="H12053" s="52" t="str">
        <f t="shared" si="379"/>
        <v/>
      </c>
    </row>
    <row r="12054" spans="1:8">
      <c r="A12054" s="48" t="str">
        <f>('ANNEXURE B &amp; C'!BU$3)</f>
        <v>450405</v>
      </c>
      <c r="B12054" s="2">
        <v>1020011</v>
      </c>
      <c r="C12054" s="2" t="s">
        <v>11</v>
      </c>
      <c r="D12054" s="20">
        <v>0</v>
      </c>
      <c r="E12054" s="20">
        <v>0</v>
      </c>
      <c r="F12054" s="38">
        <f>('ANNEXURE B &amp; C'!BU$18)</f>
        <v>0</v>
      </c>
      <c r="G12054" s="9" t="str">
        <f t="shared" si="378"/>
        <v/>
      </c>
      <c r="H12054" s="52" t="str">
        <f t="shared" si="379"/>
        <v/>
      </c>
    </row>
    <row r="12055" spans="1:8">
      <c r="A12055" s="48" t="str">
        <f>('ANNEXURE B &amp; C'!BU$3)</f>
        <v>450405</v>
      </c>
      <c r="B12055" s="2">
        <v>1020012</v>
      </c>
      <c r="C12055" s="2" t="s">
        <v>12</v>
      </c>
      <c r="D12055" s="20">
        <v>0</v>
      </c>
      <c r="E12055" s="20">
        <v>0</v>
      </c>
      <c r="F12055" s="38">
        <f>('ANNEXURE B &amp; C'!BU$19)</f>
        <v>0</v>
      </c>
      <c r="G12055" s="9" t="str">
        <f t="shared" si="378"/>
        <v/>
      </c>
      <c r="H12055" s="52" t="str">
        <f t="shared" si="379"/>
        <v/>
      </c>
    </row>
    <row r="12056" spans="1:8">
      <c r="A12056" s="48" t="str">
        <f>('ANNEXURE B &amp; C'!BU$3)</f>
        <v>450405</v>
      </c>
      <c r="B12056" s="2">
        <v>1020013</v>
      </c>
      <c r="C12056" s="2" t="s">
        <v>13</v>
      </c>
      <c r="D12056" s="20">
        <v>29167</v>
      </c>
      <c r="E12056" s="20">
        <v>15491.36</v>
      </c>
      <c r="F12056" s="38">
        <f>('ANNEXURE B &amp; C'!BU$20)</f>
        <v>31147</v>
      </c>
      <c r="G12056" s="9" t="str">
        <f t="shared" si="378"/>
        <v/>
      </c>
      <c r="H12056" s="52">
        <f t="shared" si="379"/>
        <v>6.7884938457846197E-2</v>
      </c>
    </row>
    <row r="12057" spans="1:8">
      <c r="A12057" s="48" t="str">
        <f>('ANNEXURE B &amp; C'!BU$3)</f>
        <v>450405</v>
      </c>
      <c r="B12057" s="2">
        <v>1020014</v>
      </c>
      <c r="C12057" s="2" t="s">
        <v>14</v>
      </c>
      <c r="D12057" s="20">
        <v>0</v>
      </c>
      <c r="E12057" s="20">
        <v>0</v>
      </c>
      <c r="F12057" s="38">
        <f>('ANNEXURE B &amp; C'!BU$21)</f>
        <v>0</v>
      </c>
      <c r="G12057" s="9" t="str">
        <f t="shared" si="378"/>
        <v/>
      </c>
      <c r="H12057" s="52" t="str">
        <f t="shared" si="379"/>
        <v/>
      </c>
    </row>
    <row r="12058" spans="1:8" ht="15.75" thickBot="1">
      <c r="A12058" s="48" t="str">
        <f>('ANNEXURE B &amp; C'!BU$3)</f>
        <v>450405</v>
      </c>
      <c r="B12058" s="3">
        <v>1029990</v>
      </c>
      <c r="C12058" s="3" t="s">
        <v>15</v>
      </c>
      <c r="D12058" s="41">
        <v>3277069</v>
      </c>
      <c r="E12058" s="41">
        <v>1903466.56</v>
      </c>
      <c r="F12058" s="41">
        <f>SUM(F12046:F12057)</f>
        <v>3572822</v>
      </c>
      <c r="G12058" s="9" t="str">
        <f t="shared" si="378"/>
        <v/>
      </c>
      <c r="H12058" s="52">
        <f t="shared" si="379"/>
        <v>9.0249244065352299E-2</v>
      </c>
    </row>
    <row r="12059" spans="1:8">
      <c r="B12059" s="1"/>
      <c r="C12059" s="1"/>
      <c r="D12059" s="31"/>
      <c r="E12059" s="31"/>
      <c r="F12059" s="31"/>
      <c r="G12059" s="9" t="str">
        <f t="shared" si="378"/>
        <v/>
      </c>
      <c r="H12059" s="52" t="str">
        <f t="shared" si="379"/>
        <v/>
      </c>
    </row>
    <row r="12060" spans="1:8">
      <c r="A12060" s="48" t="str">
        <f>('ANNEXURE B &amp; C'!BU$3)</f>
        <v>450405</v>
      </c>
      <c r="B12060" s="1">
        <v>1030000</v>
      </c>
      <c r="C12060" s="1" t="s">
        <v>16</v>
      </c>
      <c r="D12060" s="31"/>
      <c r="E12060" s="31"/>
      <c r="F12060" s="31"/>
      <c r="G12060" s="9" t="str">
        <f t="shared" si="378"/>
        <v/>
      </c>
      <c r="H12060" s="52" t="str">
        <f t="shared" si="379"/>
        <v/>
      </c>
    </row>
    <row r="12061" spans="1:8">
      <c r="A12061" s="48" t="str">
        <f>('ANNEXURE B &amp; C'!BU$3)</f>
        <v>450405</v>
      </c>
      <c r="B12061" s="2">
        <v>1030001</v>
      </c>
      <c r="C12061" s="2" t="s">
        <v>17</v>
      </c>
      <c r="D12061" s="20">
        <v>52271</v>
      </c>
      <c r="E12061" s="20">
        <v>26154.44</v>
      </c>
      <c r="F12061" s="38">
        <f>('ANNEXURE B &amp; C'!BU$25)</f>
        <v>52503</v>
      </c>
      <c r="G12061" s="9" t="str">
        <f t="shared" si="378"/>
        <v/>
      </c>
      <c r="H12061" s="52">
        <f t="shared" si="379"/>
        <v>4.4384075299879477E-3</v>
      </c>
    </row>
    <row r="12062" spans="1:8">
      <c r="A12062" s="48" t="str">
        <f>('ANNEXURE B &amp; C'!BU$3)</f>
        <v>450405</v>
      </c>
      <c r="B12062" s="2">
        <v>1030002</v>
      </c>
      <c r="C12062" s="2" t="s">
        <v>18</v>
      </c>
      <c r="D12062" s="20">
        <v>203198</v>
      </c>
      <c r="E12062" s="20">
        <v>96372</v>
      </c>
      <c r="F12062" s="38">
        <f>('ANNEXURE B &amp; C'!BU$26)</f>
        <v>200319</v>
      </c>
      <c r="G12062" s="9" t="str">
        <f t="shared" si="378"/>
        <v/>
      </c>
      <c r="H12062" s="52">
        <f t="shared" si="379"/>
        <v>-1.4168446539828149E-2</v>
      </c>
    </row>
    <row r="12063" spans="1:8">
      <c r="A12063" s="48" t="str">
        <f>('ANNEXURE B &amp; C'!BU$3)</f>
        <v>450405</v>
      </c>
      <c r="B12063" s="2">
        <v>1030003</v>
      </c>
      <c r="C12063" s="2" t="s">
        <v>19</v>
      </c>
      <c r="D12063" s="20">
        <v>659586</v>
      </c>
      <c r="E12063" s="20">
        <v>333730.32</v>
      </c>
      <c r="F12063" s="38">
        <f>('ANNEXURE B &amp; C'!BU$27)</f>
        <v>677040</v>
      </c>
      <c r="G12063" s="9" t="str">
        <f t="shared" si="378"/>
        <v/>
      </c>
      <c r="H12063" s="52">
        <f t="shared" si="379"/>
        <v>2.6462053469903848E-2</v>
      </c>
    </row>
    <row r="12064" spans="1:8">
      <c r="A12064" s="48" t="str">
        <f>('ANNEXURE B &amp; C'!BU$3)</f>
        <v>450405</v>
      </c>
      <c r="B12064" s="2">
        <v>1030004</v>
      </c>
      <c r="C12064" s="2" t="s">
        <v>20</v>
      </c>
      <c r="D12064" s="20">
        <v>0</v>
      </c>
      <c r="E12064" s="20">
        <v>0</v>
      </c>
      <c r="F12064" s="38">
        <f>('ANNEXURE B &amp; C'!BU$28)</f>
        <v>0</v>
      </c>
      <c r="G12064" s="9" t="str">
        <f t="shared" si="378"/>
        <v/>
      </c>
      <c r="H12064" s="52" t="str">
        <f t="shared" si="379"/>
        <v/>
      </c>
    </row>
    <row r="12065" spans="1:8">
      <c r="A12065" s="48" t="str">
        <f>('ANNEXURE B &amp; C'!BU$3)</f>
        <v>450405</v>
      </c>
      <c r="B12065" s="3">
        <v>1039990</v>
      </c>
      <c r="C12065" s="3" t="s">
        <v>21</v>
      </c>
      <c r="D12065" s="39">
        <v>915055</v>
      </c>
      <c r="E12065" s="39">
        <v>456256.76</v>
      </c>
      <c r="F12065" s="39">
        <f>SUM(F12061:F12064)</f>
        <v>929862</v>
      </c>
      <c r="G12065" s="9" t="str">
        <f t="shared" si="378"/>
        <v/>
      </c>
      <c r="H12065" s="52">
        <f t="shared" si="379"/>
        <v>1.6181541000267745E-2</v>
      </c>
    </row>
    <row r="12066" spans="1:8">
      <c r="B12066" s="1"/>
      <c r="C12066" s="1"/>
      <c r="D12066" s="31"/>
      <c r="E12066" s="31"/>
      <c r="F12066" s="31"/>
      <c r="G12066" s="9" t="str">
        <f t="shared" si="378"/>
        <v/>
      </c>
      <c r="H12066" s="52" t="str">
        <f t="shared" si="379"/>
        <v/>
      </c>
    </row>
    <row r="12067" spans="1:8">
      <c r="A12067" s="48" t="str">
        <f>('ANNEXURE B &amp; C'!BU$3)</f>
        <v>450405</v>
      </c>
      <c r="B12067" s="1">
        <v>1040000</v>
      </c>
      <c r="C12067" s="1" t="s">
        <v>22</v>
      </c>
      <c r="D12067" s="31"/>
      <c r="E12067" s="31"/>
      <c r="F12067" s="31"/>
      <c r="G12067" s="9" t="str">
        <f t="shared" si="378"/>
        <v/>
      </c>
      <c r="H12067" s="52" t="str">
        <f t="shared" si="379"/>
        <v/>
      </c>
    </row>
    <row r="12068" spans="1:8">
      <c r="A12068" s="48" t="str">
        <f>('ANNEXURE B &amp; C'!BU$3)</f>
        <v>450405</v>
      </c>
      <c r="B12068" s="2">
        <v>1040001</v>
      </c>
      <c r="C12068" s="2" t="s">
        <v>23</v>
      </c>
      <c r="D12068" s="20">
        <v>0</v>
      </c>
      <c r="E12068" s="20">
        <v>0</v>
      </c>
      <c r="F12068" s="38">
        <f>('ANNEXURE B &amp; C'!BU$32)</f>
        <v>0</v>
      </c>
      <c r="G12068" s="9" t="str">
        <f t="shared" si="378"/>
        <v/>
      </c>
      <c r="H12068" s="52" t="str">
        <f t="shared" si="379"/>
        <v/>
      </c>
    </row>
    <row r="12069" spans="1:8">
      <c r="A12069" s="48" t="str">
        <f>('ANNEXURE B &amp; C'!BU$3)</f>
        <v>450405</v>
      </c>
      <c r="B12069" s="2">
        <v>1040002</v>
      </c>
      <c r="C12069" s="2" t="s">
        <v>24</v>
      </c>
      <c r="D12069" s="20">
        <v>0</v>
      </c>
      <c r="E12069" s="20">
        <v>0</v>
      </c>
      <c r="F12069" s="38">
        <f>('ANNEXURE B &amp; C'!BU$33)</f>
        <v>0</v>
      </c>
      <c r="G12069" s="9" t="str">
        <f t="shared" si="378"/>
        <v/>
      </c>
      <c r="H12069" s="52" t="str">
        <f t="shared" si="379"/>
        <v/>
      </c>
    </row>
    <row r="12070" spans="1:8">
      <c r="A12070" s="48" t="str">
        <f>('ANNEXURE B &amp; C'!BU$3)</f>
        <v>450405</v>
      </c>
      <c r="B12070" s="2">
        <v>1040003</v>
      </c>
      <c r="C12070" s="2" t="s">
        <v>25</v>
      </c>
      <c r="D12070" s="20">
        <v>0</v>
      </c>
      <c r="E12070" s="20">
        <v>0</v>
      </c>
      <c r="F12070" s="38">
        <f>('ANNEXURE B &amp; C'!BU$34)</f>
        <v>0</v>
      </c>
      <c r="G12070" s="9" t="str">
        <f t="shared" si="378"/>
        <v/>
      </c>
      <c r="H12070" s="52" t="str">
        <f t="shared" si="379"/>
        <v/>
      </c>
    </row>
    <row r="12071" spans="1:8">
      <c r="A12071" s="48" t="str">
        <f>('ANNEXURE B &amp; C'!BU$3)</f>
        <v>450405</v>
      </c>
      <c r="B12071" s="2">
        <v>1040004</v>
      </c>
      <c r="C12071" s="2" t="s">
        <v>26</v>
      </c>
      <c r="D12071" s="20">
        <v>0</v>
      </c>
      <c r="E12071" s="20">
        <v>0</v>
      </c>
      <c r="F12071" s="38">
        <f>('ANNEXURE B &amp; C'!BU$35)</f>
        <v>0</v>
      </c>
      <c r="G12071" s="9" t="str">
        <f t="shared" si="378"/>
        <v/>
      </c>
      <c r="H12071" s="52" t="str">
        <f t="shared" si="379"/>
        <v/>
      </c>
    </row>
    <row r="12072" spans="1:8">
      <c r="A12072" s="48" t="str">
        <f>('ANNEXURE B &amp; C'!BU$3)</f>
        <v>450405</v>
      </c>
      <c r="B12072" s="2">
        <v>1040005</v>
      </c>
      <c r="C12072" s="2" t="s">
        <v>27</v>
      </c>
      <c r="D12072" s="20">
        <v>0</v>
      </c>
      <c r="E12072" s="20">
        <v>0</v>
      </c>
      <c r="F12072" s="38">
        <f>('ANNEXURE B &amp; C'!BU$36)</f>
        <v>0</v>
      </c>
      <c r="G12072" s="9" t="str">
        <f t="shared" si="378"/>
        <v/>
      </c>
      <c r="H12072" s="52" t="str">
        <f t="shared" si="379"/>
        <v/>
      </c>
    </row>
    <row r="12073" spans="1:8">
      <c r="A12073" s="48" t="str">
        <f>('ANNEXURE B &amp; C'!BU$3)</f>
        <v>450405</v>
      </c>
      <c r="B12073" s="2">
        <v>1040006</v>
      </c>
      <c r="C12073" s="2" t="s">
        <v>28</v>
      </c>
      <c r="D12073" s="20">
        <v>0</v>
      </c>
      <c r="E12073" s="20">
        <v>0</v>
      </c>
      <c r="F12073" s="38">
        <f>('ANNEXURE B &amp; C'!BU$37)</f>
        <v>0</v>
      </c>
      <c r="G12073" s="9" t="str">
        <f t="shared" si="378"/>
        <v/>
      </c>
      <c r="H12073" s="52" t="str">
        <f t="shared" si="379"/>
        <v/>
      </c>
    </row>
    <row r="12074" spans="1:8">
      <c r="A12074" s="48" t="str">
        <f>('ANNEXURE B &amp; C'!BU$3)</f>
        <v>450405</v>
      </c>
      <c r="B12074" s="2">
        <v>1040007</v>
      </c>
      <c r="C12074" s="2" t="s">
        <v>29</v>
      </c>
      <c r="D12074" s="20">
        <v>0</v>
      </c>
      <c r="E12074" s="20">
        <v>0</v>
      </c>
      <c r="F12074" s="38">
        <f>('ANNEXURE B &amp; C'!BU$38)</f>
        <v>0</v>
      </c>
      <c r="G12074" s="9" t="str">
        <f t="shared" si="378"/>
        <v/>
      </c>
      <c r="H12074" s="52" t="str">
        <f t="shared" si="379"/>
        <v/>
      </c>
    </row>
    <row r="12075" spans="1:8">
      <c r="A12075" s="48" t="str">
        <f>('ANNEXURE B &amp; C'!BU$3)</f>
        <v>450405</v>
      </c>
      <c r="B12075" s="2">
        <v>1040008</v>
      </c>
      <c r="C12075" s="2" t="s">
        <v>30</v>
      </c>
      <c r="D12075" s="20">
        <v>0</v>
      </c>
      <c r="E12075" s="20">
        <v>0</v>
      </c>
      <c r="F12075" s="38">
        <f>('ANNEXURE B &amp; C'!BU$39)</f>
        <v>0</v>
      </c>
      <c r="G12075" s="9" t="str">
        <f t="shared" si="378"/>
        <v/>
      </c>
      <c r="H12075" s="52" t="str">
        <f t="shared" si="379"/>
        <v/>
      </c>
    </row>
    <row r="12076" spans="1:8">
      <c r="A12076" s="48" t="str">
        <f>('ANNEXURE B &amp; C'!BU$3)</f>
        <v>450405</v>
      </c>
      <c r="B12076" s="3">
        <v>1049990</v>
      </c>
      <c r="C12076" s="3" t="s">
        <v>31</v>
      </c>
      <c r="D12076" s="39">
        <v>0</v>
      </c>
      <c r="E12076" s="39">
        <v>0</v>
      </c>
      <c r="F12076" s="39">
        <f>SUM(F12068:F12075)</f>
        <v>0</v>
      </c>
      <c r="G12076" s="9" t="str">
        <f t="shared" si="378"/>
        <v/>
      </c>
      <c r="H12076" s="52" t="str">
        <f t="shared" si="379"/>
        <v/>
      </c>
    </row>
    <row r="12077" spans="1:8">
      <c r="B12077" s="1"/>
      <c r="C12077" s="1"/>
      <c r="D12077" s="31"/>
      <c r="E12077" s="31"/>
      <c r="F12077" s="31"/>
      <c r="G12077" s="9" t="str">
        <f t="shared" si="378"/>
        <v/>
      </c>
      <c r="H12077" s="52" t="str">
        <f t="shared" si="379"/>
        <v/>
      </c>
    </row>
    <row r="12078" spans="1:8" ht="15.75" thickBot="1">
      <c r="A12078" s="48" t="str">
        <f>('ANNEXURE B &amp; C'!BU$3)</f>
        <v>450405</v>
      </c>
      <c r="B12078" s="4">
        <v>1049995</v>
      </c>
      <c r="C12078" s="4" t="s">
        <v>32</v>
      </c>
      <c r="D12078" s="40">
        <v>4192124</v>
      </c>
      <c r="E12078" s="40">
        <v>2359723.3200000003</v>
      </c>
      <c r="F12078" s="40">
        <f>SUM(F12076+F12065+F12058)</f>
        <v>4502684</v>
      </c>
      <c r="G12078" s="9" t="str">
        <f t="shared" si="378"/>
        <v/>
      </c>
      <c r="H12078" s="52">
        <f t="shared" si="379"/>
        <v>7.4081778115342015E-2</v>
      </c>
    </row>
    <row r="12079" spans="1:8" ht="15.75" thickTop="1">
      <c r="B12079" s="1"/>
      <c r="C12079" s="1"/>
      <c r="D12079" s="31"/>
      <c r="E12079" s="31"/>
      <c r="F12079" s="31"/>
      <c r="G12079" s="9" t="str">
        <f t="shared" si="378"/>
        <v/>
      </c>
      <c r="H12079" s="52" t="str">
        <f t="shared" si="379"/>
        <v/>
      </c>
    </row>
    <row r="12080" spans="1:8">
      <c r="A12080" s="48" t="str">
        <f>('ANNEXURE B &amp; C'!BU$3)</f>
        <v>450405</v>
      </c>
      <c r="B12080" s="1">
        <v>1050000</v>
      </c>
      <c r="C12080" s="1" t="s">
        <v>33</v>
      </c>
      <c r="D12080" s="31"/>
      <c r="E12080" s="31"/>
      <c r="F12080" s="31"/>
      <c r="G12080" s="9" t="str">
        <f t="shared" si="378"/>
        <v/>
      </c>
      <c r="H12080" s="52" t="str">
        <f t="shared" si="379"/>
        <v/>
      </c>
    </row>
    <row r="12081" spans="1:8">
      <c r="B12081" s="1"/>
      <c r="C12081" s="1"/>
      <c r="D12081" s="31"/>
      <c r="E12081" s="31"/>
      <c r="F12081" s="31"/>
      <c r="G12081" s="9" t="str">
        <f t="shared" si="378"/>
        <v/>
      </c>
      <c r="H12081" s="52" t="str">
        <f t="shared" si="379"/>
        <v/>
      </c>
    </row>
    <row r="12082" spans="1:8">
      <c r="A12082" s="48" t="str">
        <f>('ANNEXURE B &amp; C'!BU$3)</f>
        <v>450405</v>
      </c>
      <c r="B12082" s="1">
        <v>1060000</v>
      </c>
      <c r="C12082" s="1" t="s">
        <v>34</v>
      </c>
      <c r="D12082" s="31"/>
      <c r="E12082" s="31"/>
      <c r="F12082" s="31"/>
      <c r="G12082" s="9" t="str">
        <f t="shared" si="378"/>
        <v/>
      </c>
      <c r="H12082" s="52" t="str">
        <f t="shared" si="379"/>
        <v/>
      </c>
    </row>
    <row r="12083" spans="1:8">
      <c r="A12083" s="48" t="str">
        <f>('ANNEXURE B &amp; C'!BU$3)</f>
        <v>450405</v>
      </c>
      <c r="B12083" s="2">
        <v>1060001</v>
      </c>
      <c r="C12083" s="2" t="s">
        <v>35</v>
      </c>
      <c r="D12083" s="20">
        <v>0</v>
      </c>
      <c r="E12083" s="20">
        <v>0</v>
      </c>
      <c r="F12083" s="38">
        <f>('ANNEXURE B &amp; C'!BU$47)</f>
        <v>0</v>
      </c>
      <c r="G12083" s="9" t="str">
        <f t="shared" si="378"/>
        <v/>
      </c>
      <c r="H12083" s="52" t="str">
        <f t="shared" si="379"/>
        <v/>
      </c>
    </row>
    <row r="12084" spans="1:8">
      <c r="A12084" s="48" t="str">
        <f>('ANNEXURE B &amp; C'!BU$3)</f>
        <v>450405</v>
      </c>
      <c r="B12084" s="2">
        <v>1060003</v>
      </c>
      <c r="C12084" s="2" t="s">
        <v>36</v>
      </c>
      <c r="D12084" s="20">
        <v>0</v>
      </c>
      <c r="E12084" s="20">
        <v>0</v>
      </c>
      <c r="F12084" s="38">
        <f>('ANNEXURE B &amp; C'!BU$48)</f>
        <v>0</v>
      </c>
      <c r="G12084" s="9" t="str">
        <f t="shared" si="378"/>
        <v/>
      </c>
      <c r="H12084" s="52" t="str">
        <f t="shared" si="379"/>
        <v/>
      </c>
    </row>
    <row r="12085" spans="1:8">
      <c r="A12085" s="48" t="str">
        <f>('ANNEXURE B &amp; C'!BU$3)</f>
        <v>450405</v>
      </c>
      <c r="B12085" s="2">
        <v>1060090</v>
      </c>
      <c r="C12085" s="2" t="s">
        <v>37</v>
      </c>
      <c r="D12085" s="20">
        <v>0</v>
      </c>
      <c r="E12085" s="20">
        <v>0</v>
      </c>
      <c r="F12085" s="38">
        <f>('ANNEXURE B &amp; C'!BU$49)</f>
        <v>0</v>
      </c>
      <c r="G12085" s="9" t="str">
        <f t="shared" si="378"/>
        <v/>
      </c>
      <c r="H12085" s="52" t="str">
        <f t="shared" si="379"/>
        <v/>
      </c>
    </row>
    <row r="12086" spans="1:8">
      <c r="A12086" s="48" t="str">
        <f>('ANNEXURE B &amp; C'!BU$3)</f>
        <v>450405</v>
      </c>
      <c r="B12086" s="2">
        <v>1060100</v>
      </c>
      <c r="C12086" s="2" t="s">
        <v>38</v>
      </c>
      <c r="D12086" s="20">
        <v>0</v>
      </c>
      <c r="E12086" s="20">
        <v>0</v>
      </c>
      <c r="F12086" s="38">
        <f>('ANNEXURE B &amp; C'!BU$50)</f>
        <v>0</v>
      </c>
      <c r="G12086" s="9" t="str">
        <f t="shared" si="378"/>
        <v/>
      </c>
      <c r="H12086" s="52" t="str">
        <f t="shared" si="379"/>
        <v/>
      </c>
    </row>
    <row r="12087" spans="1:8">
      <c r="A12087" s="48" t="str">
        <f>('ANNEXURE B &amp; C'!BU$3)</f>
        <v>450405</v>
      </c>
      <c r="B12087" s="2">
        <v>1060200</v>
      </c>
      <c r="C12087" s="2" t="s">
        <v>39</v>
      </c>
      <c r="D12087" s="20">
        <v>0</v>
      </c>
      <c r="E12087" s="20">
        <v>0</v>
      </c>
      <c r="F12087" s="38">
        <f>('ANNEXURE B &amp; C'!BU$51)</f>
        <v>0</v>
      </c>
      <c r="G12087" s="9" t="str">
        <f t="shared" si="378"/>
        <v/>
      </c>
      <c r="H12087" s="52" t="str">
        <f t="shared" si="379"/>
        <v/>
      </c>
    </row>
    <row r="12088" spans="1:8">
      <c r="A12088" s="48" t="str">
        <f>('ANNEXURE B &amp; C'!BU$3)</f>
        <v>450405</v>
      </c>
      <c r="B12088" s="2">
        <v>1060201</v>
      </c>
      <c r="C12088" s="2" t="s">
        <v>40</v>
      </c>
      <c r="D12088" s="20">
        <v>0</v>
      </c>
      <c r="E12088" s="20">
        <v>0</v>
      </c>
      <c r="F12088" s="38">
        <f>('ANNEXURE B &amp; C'!BU$52)</f>
        <v>0</v>
      </c>
      <c r="G12088" s="9" t="str">
        <f t="shared" si="378"/>
        <v/>
      </c>
      <c r="H12088" s="52" t="str">
        <f t="shared" si="379"/>
        <v/>
      </c>
    </row>
    <row r="12089" spans="1:8">
      <c r="A12089" s="48" t="str">
        <f>('ANNEXURE B &amp; C'!BU$3)</f>
        <v>450405</v>
      </c>
      <c r="B12089" s="2">
        <v>1060204</v>
      </c>
      <c r="C12089" s="2" t="s">
        <v>41</v>
      </c>
      <c r="D12089" s="20">
        <v>0</v>
      </c>
      <c r="E12089" s="20">
        <v>0</v>
      </c>
      <c r="F12089" s="38">
        <f>('ANNEXURE B &amp; C'!BU$53)</f>
        <v>0</v>
      </c>
      <c r="G12089" s="9" t="str">
        <f t="shared" si="378"/>
        <v/>
      </c>
      <c r="H12089" s="52" t="str">
        <f t="shared" si="379"/>
        <v/>
      </c>
    </row>
    <row r="12090" spans="1:8">
      <c r="A12090" s="48" t="str">
        <f>('ANNEXURE B &amp; C'!BU$3)</f>
        <v>450405</v>
      </c>
      <c r="B12090" s="2">
        <v>1060205</v>
      </c>
      <c r="C12090" s="2" t="s">
        <v>42</v>
      </c>
      <c r="D12090" s="20">
        <v>0</v>
      </c>
      <c r="E12090" s="20">
        <v>0</v>
      </c>
      <c r="F12090" s="38">
        <f>('ANNEXURE B &amp; C'!BU$54)</f>
        <v>0</v>
      </c>
      <c r="G12090" s="9" t="str">
        <f t="shared" si="378"/>
        <v/>
      </c>
      <c r="H12090" s="52" t="str">
        <f t="shared" si="379"/>
        <v/>
      </c>
    </row>
    <row r="12091" spans="1:8">
      <c r="A12091" s="48" t="str">
        <f>('ANNEXURE B &amp; C'!BU$3)</f>
        <v>450405</v>
      </c>
      <c r="B12091" s="2">
        <v>1060207</v>
      </c>
      <c r="C12091" s="2" t="s">
        <v>43</v>
      </c>
      <c r="D12091" s="20">
        <v>0</v>
      </c>
      <c r="E12091" s="20">
        <v>0</v>
      </c>
      <c r="F12091" s="38">
        <f>('ANNEXURE B &amp; C'!BU$55)</f>
        <v>0</v>
      </c>
      <c r="G12091" s="9" t="str">
        <f t="shared" si="378"/>
        <v/>
      </c>
      <c r="H12091" s="52" t="str">
        <f t="shared" si="379"/>
        <v/>
      </c>
    </row>
    <row r="12092" spans="1:8">
      <c r="A12092" s="48" t="str">
        <f>('ANNEXURE B &amp; C'!BU$3)</f>
        <v>450405</v>
      </c>
      <c r="B12092" s="2">
        <v>1060208</v>
      </c>
      <c r="C12092" s="2" t="s">
        <v>44</v>
      </c>
      <c r="D12092" s="20">
        <v>0</v>
      </c>
      <c r="E12092" s="20">
        <v>0</v>
      </c>
      <c r="F12092" s="38">
        <f>('ANNEXURE B &amp; C'!BU$56)</f>
        <v>0</v>
      </c>
      <c r="G12092" s="9" t="str">
        <f t="shared" si="378"/>
        <v/>
      </c>
      <c r="H12092" s="52" t="str">
        <f t="shared" si="379"/>
        <v/>
      </c>
    </row>
    <row r="12093" spans="1:8">
      <c r="A12093" s="48" t="str">
        <f>('ANNEXURE B &amp; C'!BU$3)</f>
        <v>450405</v>
      </c>
      <c r="B12093" s="2">
        <v>1060209</v>
      </c>
      <c r="C12093" s="2" t="s">
        <v>45</v>
      </c>
      <c r="D12093" s="20">
        <v>0</v>
      </c>
      <c r="E12093" s="20">
        <v>0</v>
      </c>
      <c r="F12093" s="38">
        <f>('ANNEXURE B &amp; C'!BU$57)</f>
        <v>0</v>
      </c>
      <c r="G12093" s="9" t="str">
        <f t="shared" si="378"/>
        <v/>
      </c>
      <c r="H12093" s="52" t="str">
        <f t="shared" si="379"/>
        <v/>
      </c>
    </row>
    <row r="12094" spans="1:8">
      <c r="A12094" s="48" t="str">
        <f>('ANNEXURE B &amp; C'!BU$3)</f>
        <v>450405</v>
      </c>
      <c r="B12094" s="2">
        <v>1060210</v>
      </c>
      <c r="C12094" s="2" t="s">
        <v>46</v>
      </c>
      <c r="D12094" s="20">
        <v>0</v>
      </c>
      <c r="E12094" s="20">
        <v>0</v>
      </c>
      <c r="F12094" s="38">
        <f>('ANNEXURE B &amp; C'!BU$58)</f>
        <v>0</v>
      </c>
      <c r="G12094" s="9" t="str">
        <f t="shared" si="378"/>
        <v/>
      </c>
      <c r="H12094" s="52" t="str">
        <f t="shared" si="379"/>
        <v/>
      </c>
    </row>
    <row r="12095" spans="1:8">
      <c r="A12095" s="48" t="str">
        <f>('ANNEXURE B &amp; C'!BU$3)</f>
        <v>450405</v>
      </c>
      <c r="B12095" s="2">
        <v>1060303</v>
      </c>
      <c r="C12095" s="2" t="s">
        <v>47</v>
      </c>
      <c r="D12095" s="20">
        <v>0</v>
      </c>
      <c r="E12095" s="20">
        <v>0</v>
      </c>
      <c r="F12095" s="38">
        <f>('ANNEXURE B &amp; C'!BU$59)</f>
        <v>0</v>
      </c>
      <c r="G12095" s="9" t="str">
        <f t="shared" ref="G12095:G12158" si="380">IF(E12095&lt;0.01,"",IF(E12095&gt;F12095,"BUDGET ERROR - INSUFICIENT",""))</f>
        <v/>
      </c>
      <c r="H12095" s="52" t="str">
        <f t="shared" ref="H12095:H12158" si="381">IF(F12095&lt;0.1,"",IF(D12095=0,"NO ORIGINAL BUDGET",(F12095-D12095)/D12095))</f>
        <v/>
      </c>
    </row>
    <row r="12096" spans="1:8">
      <c r="A12096" s="48" t="str">
        <f>('ANNEXURE B &amp; C'!BU$3)</f>
        <v>450405</v>
      </c>
      <c r="B12096" s="2">
        <v>1060304</v>
      </c>
      <c r="C12096" s="2" t="s">
        <v>48</v>
      </c>
      <c r="D12096" s="20">
        <v>0</v>
      </c>
      <c r="E12096" s="20">
        <v>0</v>
      </c>
      <c r="F12096" s="38">
        <f>('ANNEXURE B &amp; C'!BU$60)</f>
        <v>0</v>
      </c>
      <c r="G12096" s="9" t="str">
        <f t="shared" si="380"/>
        <v/>
      </c>
      <c r="H12096" s="52" t="str">
        <f t="shared" si="381"/>
        <v/>
      </c>
    </row>
    <row r="12097" spans="1:8">
      <c r="A12097" s="48" t="str">
        <f>('ANNEXURE B &amp; C'!BU$3)</f>
        <v>450405</v>
      </c>
      <c r="B12097" s="2">
        <v>1060305</v>
      </c>
      <c r="C12097" s="2" t="s">
        <v>49</v>
      </c>
      <c r="D12097" s="20">
        <v>0</v>
      </c>
      <c r="E12097" s="20">
        <v>0</v>
      </c>
      <c r="F12097" s="38">
        <f>('ANNEXURE B &amp; C'!BU$61)</f>
        <v>0</v>
      </c>
      <c r="G12097" s="9" t="str">
        <f t="shared" si="380"/>
        <v/>
      </c>
      <c r="H12097" s="52" t="str">
        <f t="shared" si="381"/>
        <v/>
      </c>
    </row>
    <row r="12098" spans="1:8">
      <c r="A12098" s="48" t="str">
        <f>('ANNEXURE B &amp; C'!BU$3)</f>
        <v>450405</v>
      </c>
      <c r="B12098" s="2">
        <v>1060400</v>
      </c>
      <c r="C12098" s="2" t="s">
        <v>50</v>
      </c>
      <c r="D12098" s="20">
        <v>0</v>
      </c>
      <c r="E12098" s="20">
        <v>0</v>
      </c>
      <c r="F12098" s="38">
        <f>('ANNEXURE B &amp; C'!BU$62)</f>
        <v>0</v>
      </c>
      <c r="G12098" s="9" t="str">
        <f t="shared" si="380"/>
        <v/>
      </c>
      <c r="H12098" s="52" t="str">
        <f t="shared" si="381"/>
        <v/>
      </c>
    </row>
    <row r="12099" spans="1:8">
      <c r="A12099" s="48" t="str">
        <f>('ANNEXURE B &amp; C'!BU$3)</f>
        <v>450405</v>
      </c>
      <c r="B12099" s="2">
        <v>1060401</v>
      </c>
      <c r="C12099" s="2" t="s">
        <v>51</v>
      </c>
      <c r="D12099" s="20">
        <v>0</v>
      </c>
      <c r="E12099" s="20">
        <v>0</v>
      </c>
      <c r="F12099" s="38">
        <f>('ANNEXURE B &amp; C'!BU$63)</f>
        <v>0</v>
      </c>
      <c r="G12099" s="9" t="str">
        <f t="shared" si="380"/>
        <v/>
      </c>
      <c r="H12099" s="52" t="str">
        <f t="shared" si="381"/>
        <v/>
      </c>
    </row>
    <row r="12100" spans="1:8">
      <c r="A12100" s="48" t="str">
        <f>('ANNEXURE B &amp; C'!BU$3)</f>
        <v>450405</v>
      </c>
      <c r="B12100" s="2">
        <v>1060402</v>
      </c>
      <c r="C12100" s="2" t="s">
        <v>52</v>
      </c>
      <c r="D12100" s="20">
        <v>5760</v>
      </c>
      <c r="E12100" s="20">
        <v>0</v>
      </c>
      <c r="F12100" s="38">
        <f>('ANNEXURE B &amp; C'!BU$64)</f>
        <v>0</v>
      </c>
      <c r="G12100" s="9" t="str">
        <f t="shared" si="380"/>
        <v/>
      </c>
      <c r="H12100" s="52" t="str">
        <f t="shared" si="381"/>
        <v/>
      </c>
    </row>
    <row r="12101" spans="1:8">
      <c r="A12101" s="48" t="str">
        <f>('ANNEXURE B &amp; C'!BU$3)</f>
        <v>450405</v>
      </c>
      <c r="B12101" s="2">
        <v>1060403</v>
      </c>
      <c r="C12101" s="2" t="s">
        <v>53</v>
      </c>
      <c r="D12101" s="20">
        <v>0</v>
      </c>
      <c r="E12101" s="20">
        <v>0</v>
      </c>
      <c r="F12101" s="38">
        <f>('ANNEXURE B &amp; C'!BU$65)</f>
        <v>0</v>
      </c>
      <c r="G12101" s="9" t="str">
        <f t="shared" si="380"/>
        <v/>
      </c>
      <c r="H12101" s="52" t="str">
        <f t="shared" si="381"/>
        <v/>
      </c>
    </row>
    <row r="12102" spans="1:8">
      <c r="A12102" s="48" t="str">
        <f>('ANNEXURE B &amp; C'!BU$3)</f>
        <v>450405</v>
      </c>
      <c r="B12102" s="2">
        <v>1060404</v>
      </c>
      <c r="C12102" s="2" t="s">
        <v>54</v>
      </c>
      <c r="D12102" s="20">
        <v>0</v>
      </c>
      <c r="E12102" s="20">
        <v>0</v>
      </c>
      <c r="F12102" s="38">
        <f>('ANNEXURE B &amp; C'!BU$66)</f>
        <v>0</v>
      </c>
      <c r="G12102" s="9" t="str">
        <f t="shared" si="380"/>
        <v/>
      </c>
      <c r="H12102" s="52" t="str">
        <f t="shared" si="381"/>
        <v/>
      </c>
    </row>
    <row r="12103" spans="1:8">
      <c r="A12103" s="48" t="str">
        <f>('ANNEXURE B &amp; C'!BU$3)</f>
        <v>450405</v>
      </c>
      <c r="B12103" s="2">
        <v>1060405</v>
      </c>
      <c r="C12103" s="2" t="s">
        <v>55</v>
      </c>
      <c r="D12103" s="20">
        <v>0</v>
      </c>
      <c r="E12103" s="20">
        <v>0</v>
      </c>
      <c r="F12103" s="38">
        <f>('ANNEXURE B &amp; C'!BU$67)</f>
        <v>0</v>
      </c>
      <c r="G12103" s="9" t="str">
        <f t="shared" si="380"/>
        <v/>
      </c>
      <c r="H12103" s="52" t="str">
        <f t="shared" si="381"/>
        <v/>
      </c>
    </row>
    <row r="12104" spans="1:8">
      <c r="A12104" s="48" t="str">
        <f>('ANNEXURE B &amp; C'!BU$3)</f>
        <v>450405</v>
      </c>
      <c r="B12104" s="2">
        <v>1060601</v>
      </c>
      <c r="C12104" s="2" t="s">
        <v>56</v>
      </c>
      <c r="D12104" s="20">
        <v>0</v>
      </c>
      <c r="E12104" s="20">
        <v>0</v>
      </c>
      <c r="F12104" s="38">
        <f>('ANNEXURE B &amp; C'!BU$68)</f>
        <v>0</v>
      </c>
      <c r="G12104" s="9" t="str">
        <f t="shared" si="380"/>
        <v/>
      </c>
      <c r="H12104" s="52" t="str">
        <f t="shared" si="381"/>
        <v/>
      </c>
    </row>
    <row r="12105" spans="1:8">
      <c r="A12105" s="48" t="str">
        <f>('ANNEXURE B &amp; C'!BU$3)</f>
        <v>450405</v>
      </c>
      <c r="B12105" s="2">
        <v>1060701</v>
      </c>
      <c r="C12105" s="2" t="s">
        <v>57</v>
      </c>
      <c r="D12105" s="20">
        <v>0</v>
      </c>
      <c r="E12105" s="20">
        <v>0</v>
      </c>
      <c r="F12105" s="38">
        <f>('ANNEXURE B &amp; C'!BU$69)</f>
        <v>0</v>
      </c>
      <c r="G12105" s="9" t="str">
        <f t="shared" si="380"/>
        <v/>
      </c>
      <c r="H12105" s="52" t="str">
        <f t="shared" si="381"/>
        <v/>
      </c>
    </row>
    <row r="12106" spans="1:8">
      <c r="A12106" s="48" t="str">
        <f>('ANNEXURE B &amp; C'!BU$3)</f>
        <v>450405</v>
      </c>
      <c r="B12106" s="2">
        <v>1060702</v>
      </c>
      <c r="C12106" s="2" t="s">
        <v>58</v>
      </c>
      <c r="D12106" s="20">
        <v>0</v>
      </c>
      <c r="E12106" s="20">
        <v>0</v>
      </c>
      <c r="F12106" s="38">
        <f>('ANNEXURE B &amp; C'!BU$70)</f>
        <v>0</v>
      </c>
      <c r="G12106" s="9" t="str">
        <f t="shared" si="380"/>
        <v/>
      </c>
      <c r="H12106" s="52" t="str">
        <f t="shared" si="381"/>
        <v/>
      </c>
    </row>
    <row r="12107" spans="1:8">
      <c r="A12107" s="48" t="str">
        <f>('ANNEXURE B &amp; C'!BU$3)</f>
        <v>450405</v>
      </c>
      <c r="B12107" s="2">
        <v>1061101</v>
      </c>
      <c r="C12107" s="2" t="s">
        <v>59</v>
      </c>
      <c r="D12107" s="20">
        <v>0</v>
      </c>
      <c r="E12107" s="20">
        <v>0</v>
      </c>
      <c r="F12107" s="38">
        <f>('ANNEXURE B &amp; C'!BU$71)</f>
        <v>0</v>
      </c>
      <c r="G12107" s="9" t="str">
        <f t="shared" si="380"/>
        <v/>
      </c>
      <c r="H12107" s="52" t="str">
        <f t="shared" si="381"/>
        <v/>
      </c>
    </row>
    <row r="12108" spans="1:8">
      <c r="A12108" s="48" t="str">
        <f>('ANNEXURE B &amp; C'!BU$3)</f>
        <v>450405</v>
      </c>
      <c r="B12108" s="2">
        <v>1061102</v>
      </c>
      <c r="C12108" s="2" t="s">
        <v>60</v>
      </c>
      <c r="D12108" s="20">
        <v>0</v>
      </c>
      <c r="E12108" s="20">
        <v>0</v>
      </c>
      <c r="F12108" s="38">
        <f>('ANNEXURE B &amp; C'!BU$72)</f>
        <v>0</v>
      </c>
      <c r="G12108" s="9" t="str">
        <f t="shared" si="380"/>
        <v/>
      </c>
      <c r="H12108" s="52" t="str">
        <f t="shared" si="381"/>
        <v/>
      </c>
    </row>
    <row r="12109" spans="1:8">
      <c r="A12109" s="48" t="str">
        <f>('ANNEXURE B &amp; C'!BU$3)</f>
        <v>450405</v>
      </c>
      <c r="B12109" s="2">
        <v>1061104</v>
      </c>
      <c r="C12109" s="2" t="s">
        <v>61</v>
      </c>
      <c r="D12109" s="20">
        <v>0</v>
      </c>
      <c r="E12109" s="20">
        <v>0</v>
      </c>
      <c r="F12109" s="38">
        <f>('ANNEXURE B &amp; C'!BU$73)</f>
        <v>0</v>
      </c>
      <c r="G12109" s="9" t="str">
        <f t="shared" si="380"/>
        <v/>
      </c>
      <c r="H12109" s="52" t="str">
        <f t="shared" si="381"/>
        <v/>
      </c>
    </row>
    <row r="12110" spans="1:8">
      <c r="A12110" s="48" t="str">
        <f>('ANNEXURE B &amp; C'!BU$3)</f>
        <v>450405</v>
      </c>
      <c r="B12110" s="2">
        <v>1061106</v>
      </c>
      <c r="C12110" s="2" t="s">
        <v>62</v>
      </c>
      <c r="D12110" s="20">
        <v>0</v>
      </c>
      <c r="E12110" s="20">
        <v>0</v>
      </c>
      <c r="F12110" s="38">
        <f>('ANNEXURE B &amp; C'!BU$74)</f>
        <v>0</v>
      </c>
      <c r="G12110" s="9" t="str">
        <f t="shared" si="380"/>
        <v/>
      </c>
      <c r="H12110" s="52" t="str">
        <f t="shared" si="381"/>
        <v/>
      </c>
    </row>
    <row r="12111" spans="1:8">
      <c r="A12111" s="48" t="str">
        <f>('ANNEXURE B &amp; C'!BU$3)</f>
        <v>450405</v>
      </c>
      <c r="B12111" s="2">
        <v>1061201</v>
      </c>
      <c r="C12111" s="2" t="s">
        <v>63</v>
      </c>
      <c r="D12111" s="20">
        <v>0</v>
      </c>
      <c r="E12111" s="20">
        <v>0</v>
      </c>
      <c r="F12111" s="38">
        <f>('ANNEXURE B &amp; C'!BU$75)</f>
        <v>0</v>
      </c>
      <c r="G12111" s="9" t="str">
        <f t="shared" si="380"/>
        <v/>
      </c>
      <c r="H12111" s="52" t="str">
        <f t="shared" si="381"/>
        <v/>
      </c>
    </row>
    <row r="12112" spans="1:8">
      <c r="A12112" s="48" t="str">
        <f>('ANNEXURE B &amp; C'!BU$3)</f>
        <v>450405</v>
      </c>
      <c r="B12112" s="2">
        <v>1061203</v>
      </c>
      <c r="C12112" s="2" t="s">
        <v>64</v>
      </c>
      <c r="D12112" s="20">
        <v>0</v>
      </c>
      <c r="E12112" s="20">
        <v>0</v>
      </c>
      <c r="F12112" s="38">
        <f>('ANNEXURE B &amp; C'!BU$76)</f>
        <v>0</v>
      </c>
      <c r="G12112" s="9" t="str">
        <f t="shared" si="380"/>
        <v/>
      </c>
      <c r="H12112" s="52" t="str">
        <f t="shared" si="381"/>
        <v/>
      </c>
    </row>
    <row r="12113" spans="1:8">
      <c r="A12113" s="48" t="str">
        <f>('ANNEXURE B &amp; C'!BU$3)</f>
        <v>450405</v>
      </c>
      <c r="B12113" s="2">
        <v>1061204</v>
      </c>
      <c r="C12113" s="2" t="s">
        <v>65</v>
      </c>
      <c r="D12113" s="20">
        <v>0</v>
      </c>
      <c r="E12113" s="20">
        <v>0</v>
      </c>
      <c r="F12113" s="38">
        <f>('ANNEXURE B &amp; C'!BU$77)</f>
        <v>0</v>
      </c>
      <c r="G12113" s="9" t="str">
        <f t="shared" si="380"/>
        <v/>
      </c>
      <c r="H12113" s="52" t="str">
        <f t="shared" si="381"/>
        <v/>
      </c>
    </row>
    <row r="12114" spans="1:8">
      <c r="A12114" s="48" t="str">
        <f>('ANNEXURE B &amp; C'!BU$3)</f>
        <v>450405</v>
      </c>
      <c r="B12114" s="2">
        <v>1061501</v>
      </c>
      <c r="C12114" s="2" t="s">
        <v>66</v>
      </c>
      <c r="D12114" s="20">
        <v>0</v>
      </c>
      <c r="E12114" s="20">
        <v>0</v>
      </c>
      <c r="F12114" s="38">
        <f>('ANNEXURE B &amp; C'!BU$78)</f>
        <v>0</v>
      </c>
      <c r="G12114" s="9" t="str">
        <f t="shared" si="380"/>
        <v/>
      </c>
      <c r="H12114" s="52" t="str">
        <f t="shared" si="381"/>
        <v/>
      </c>
    </row>
    <row r="12115" spans="1:8">
      <c r="A12115" s="48" t="str">
        <f>('ANNEXURE B &amp; C'!BU$3)</f>
        <v>450405</v>
      </c>
      <c r="B12115" s="2">
        <v>1061502</v>
      </c>
      <c r="C12115" s="2" t="s">
        <v>67</v>
      </c>
      <c r="D12115" s="20">
        <v>0</v>
      </c>
      <c r="E12115" s="20">
        <v>0</v>
      </c>
      <c r="F12115" s="38">
        <f>('ANNEXURE B &amp; C'!BU$79)</f>
        <v>0</v>
      </c>
      <c r="G12115" s="9" t="str">
        <f t="shared" si="380"/>
        <v/>
      </c>
      <c r="H12115" s="52" t="str">
        <f t="shared" si="381"/>
        <v/>
      </c>
    </row>
    <row r="12116" spans="1:8">
      <c r="A12116" s="48" t="str">
        <f>('ANNEXURE B &amp; C'!BU$3)</f>
        <v>450405</v>
      </c>
      <c r="B12116" s="2">
        <v>1061507</v>
      </c>
      <c r="C12116" s="2" t="s">
        <v>68</v>
      </c>
      <c r="D12116" s="20">
        <v>0</v>
      </c>
      <c r="E12116" s="20">
        <v>0</v>
      </c>
      <c r="F12116" s="38">
        <f>('ANNEXURE B &amp; C'!BU$80)</f>
        <v>0</v>
      </c>
      <c r="G12116" s="9" t="str">
        <f t="shared" si="380"/>
        <v/>
      </c>
      <c r="H12116" s="52" t="str">
        <f t="shared" si="381"/>
        <v/>
      </c>
    </row>
    <row r="12117" spans="1:8">
      <c r="A12117" s="48" t="str">
        <f>('ANNEXURE B &amp; C'!BU$3)</f>
        <v>450405</v>
      </c>
      <c r="B12117" s="2">
        <v>1061508</v>
      </c>
      <c r="C12117" s="2" t="s">
        <v>69</v>
      </c>
      <c r="D12117" s="20">
        <v>0</v>
      </c>
      <c r="E12117" s="20">
        <v>0</v>
      </c>
      <c r="F12117" s="38">
        <f>('ANNEXURE B &amp; C'!BU$81)</f>
        <v>0</v>
      </c>
      <c r="G12117" s="9" t="str">
        <f t="shared" si="380"/>
        <v/>
      </c>
      <c r="H12117" s="52" t="str">
        <f t="shared" si="381"/>
        <v/>
      </c>
    </row>
    <row r="12118" spans="1:8">
      <c r="A12118" s="48" t="str">
        <f>('ANNEXURE B &amp; C'!BU$3)</f>
        <v>450405</v>
      </c>
      <c r="B12118" s="2">
        <v>1061701</v>
      </c>
      <c r="C12118" s="2" t="s">
        <v>70</v>
      </c>
      <c r="D12118" s="20">
        <v>497720</v>
      </c>
      <c r="E12118" s="20">
        <v>0</v>
      </c>
      <c r="F12118" s="38">
        <f>('ANNEXURE B &amp; C'!BU$82)</f>
        <v>0</v>
      </c>
      <c r="G12118" s="9" t="str">
        <f t="shared" si="380"/>
        <v/>
      </c>
      <c r="H12118" s="52" t="str">
        <f t="shared" si="381"/>
        <v/>
      </c>
    </row>
    <row r="12119" spans="1:8">
      <c r="A12119" s="48" t="str">
        <f>('ANNEXURE B &amp; C'!BU$3)</f>
        <v>450405</v>
      </c>
      <c r="B12119" s="2">
        <v>1061705</v>
      </c>
      <c r="C12119" s="2" t="s">
        <v>71</v>
      </c>
      <c r="D12119" s="20">
        <v>0</v>
      </c>
      <c r="E12119" s="20">
        <v>0</v>
      </c>
      <c r="F12119" s="38">
        <f>('ANNEXURE B &amp; C'!BU$83)</f>
        <v>0</v>
      </c>
      <c r="G12119" s="9" t="str">
        <f t="shared" si="380"/>
        <v/>
      </c>
      <c r="H12119" s="52" t="str">
        <f t="shared" si="381"/>
        <v/>
      </c>
    </row>
    <row r="12120" spans="1:8">
      <c r="A12120" s="48" t="str">
        <f>('ANNEXURE B &amp; C'!BU$3)</f>
        <v>450405</v>
      </c>
      <c r="B12120" s="2">
        <v>1061799</v>
      </c>
      <c r="C12120" s="2" t="s">
        <v>72</v>
      </c>
      <c r="D12120" s="20">
        <v>121682</v>
      </c>
      <c r="E12120" s="20">
        <v>2376</v>
      </c>
      <c r="F12120" s="38">
        <f>('ANNEXURE B &amp; C'!BU$84)</f>
        <v>121682</v>
      </c>
      <c r="G12120" s="9" t="str">
        <f t="shared" si="380"/>
        <v/>
      </c>
      <c r="H12120" s="52">
        <f t="shared" si="381"/>
        <v>0</v>
      </c>
    </row>
    <row r="12121" spans="1:8">
      <c r="A12121" s="48" t="str">
        <f>('ANNEXURE B &amp; C'!BU$3)</f>
        <v>450405</v>
      </c>
      <c r="B12121" s="2">
        <v>1061800</v>
      </c>
      <c r="C12121" s="2" t="s">
        <v>73</v>
      </c>
      <c r="D12121" s="20">
        <v>108861</v>
      </c>
      <c r="E12121" s="20">
        <v>39373.5</v>
      </c>
      <c r="F12121" s="38">
        <f>('ANNEXURE B &amp; C'!BU$85)</f>
        <v>76214</v>
      </c>
      <c r="G12121" s="9" t="str">
        <f t="shared" si="380"/>
        <v/>
      </c>
      <c r="H12121" s="52">
        <f t="shared" si="381"/>
        <v>-0.29989619790374883</v>
      </c>
    </row>
    <row r="12122" spans="1:8">
      <c r="A12122" s="48" t="str">
        <f>('ANNEXURE B &amp; C'!BU$3)</f>
        <v>450405</v>
      </c>
      <c r="B12122" s="2">
        <v>1061801</v>
      </c>
      <c r="C12122" s="2" t="s">
        <v>74</v>
      </c>
      <c r="D12122" s="20">
        <v>7055</v>
      </c>
      <c r="E12122" s="20">
        <v>3193.46</v>
      </c>
      <c r="F12122" s="38">
        <f>('ANNEXURE B &amp; C'!BU$86)</f>
        <v>7055</v>
      </c>
      <c r="G12122" s="9" t="str">
        <f t="shared" si="380"/>
        <v/>
      </c>
      <c r="H12122" s="52">
        <f t="shared" si="381"/>
        <v>0</v>
      </c>
    </row>
    <row r="12123" spans="1:8">
      <c r="A12123" s="48" t="str">
        <f>('ANNEXURE B &amp; C'!BU$3)</f>
        <v>450405</v>
      </c>
      <c r="B12123" s="2">
        <v>1061802</v>
      </c>
      <c r="C12123" s="2" t="s">
        <v>75</v>
      </c>
      <c r="D12123" s="20">
        <v>0</v>
      </c>
      <c r="E12123" s="20">
        <v>0</v>
      </c>
      <c r="F12123" s="38">
        <f>('ANNEXURE B &amp; C'!BU$87)</f>
        <v>0</v>
      </c>
      <c r="G12123" s="9" t="str">
        <f t="shared" si="380"/>
        <v/>
      </c>
      <c r="H12123" s="52" t="str">
        <f t="shared" si="381"/>
        <v/>
      </c>
    </row>
    <row r="12124" spans="1:8">
      <c r="A12124" s="48" t="str">
        <f>('ANNEXURE B &amp; C'!BU$3)</f>
        <v>450405</v>
      </c>
      <c r="B12124" s="2">
        <v>1061805</v>
      </c>
      <c r="C12124" s="2" t="s">
        <v>76</v>
      </c>
      <c r="D12124" s="20">
        <v>0</v>
      </c>
      <c r="E12124" s="20">
        <v>0</v>
      </c>
      <c r="F12124" s="38">
        <f>('ANNEXURE B &amp; C'!BU$88)</f>
        <v>0</v>
      </c>
      <c r="G12124" s="9" t="str">
        <f t="shared" si="380"/>
        <v/>
      </c>
      <c r="H12124" s="52" t="str">
        <f t="shared" si="381"/>
        <v/>
      </c>
    </row>
    <row r="12125" spans="1:8">
      <c r="A12125" s="48" t="str">
        <f>('ANNEXURE B &amp; C'!BU$3)</f>
        <v>450405</v>
      </c>
      <c r="B12125" s="2">
        <v>1061806</v>
      </c>
      <c r="C12125" s="2" t="s">
        <v>77</v>
      </c>
      <c r="D12125" s="20">
        <v>6658</v>
      </c>
      <c r="E12125" s="20">
        <v>10600.18</v>
      </c>
      <c r="F12125" s="38">
        <f>('ANNEXURE B &amp; C'!BU$89)</f>
        <v>13399</v>
      </c>
      <c r="G12125" s="9" t="str">
        <f t="shared" si="380"/>
        <v/>
      </c>
      <c r="H12125" s="52">
        <f t="shared" si="381"/>
        <v>1.0124662060678882</v>
      </c>
    </row>
    <row r="12126" spans="1:8">
      <c r="A12126" s="48" t="str">
        <f>('ANNEXURE B &amp; C'!BU$3)</f>
        <v>450405</v>
      </c>
      <c r="B12126" s="2">
        <v>1061899</v>
      </c>
      <c r="C12126" s="2" t="s">
        <v>78</v>
      </c>
      <c r="D12126" s="20">
        <v>0</v>
      </c>
      <c r="E12126" s="20">
        <v>0</v>
      </c>
      <c r="F12126" s="38">
        <f>('ANNEXURE B &amp; C'!BU$90)</f>
        <v>0</v>
      </c>
      <c r="G12126" s="9" t="str">
        <f t="shared" si="380"/>
        <v/>
      </c>
      <c r="H12126" s="52" t="str">
        <f t="shared" si="381"/>
        <v/>
      </c>
    </row>
    <row r="12127" spans="1:8">
      <c r="A12127" s="48" t="str">
        <f>('ANNEXURE B &amp; C'!BU$3)</f>
        <v>450405</v>
      </c>
      <c r="B12127" s="2">
        <v>1061900</v>
      </c>
      <c r="C12127" s="2" t="s">
        <v>79</v>
      </c>
      <c r="D12127" s="20">
        <v>9072</v>
      </c>
      <c r="E12127" s="20">
        <v>3600</v>
      </c>
      <c r="F12127" s="38">
        <f>('ANNEXURE B &amp; C'!BU$91)</f>
        <v>7200</v>
      </c>
      <c r="G12127" s="9" t="str">
        <f t="shared" si="380"/>
        <v/>
      </c>
      <c r="H12127" s="52">
        <f t="shared" si="381"/>
        <v>-0.20634920634920634</v>
      </c>
    </row>
    <row r="12128" spans="1:8">
      <c r="A12128" s="48" t="str">
        <f>('ANNEXURE B &amp; C'!BU$3)</f>
        <v>450405</v>
      </c>
      <c r="B12128" s="2">
        <v>1061902</v>
      </c>
      <c r="C12128" s="2" t="s">
        <v>80</v>
      </c>
      <c r="D12128" s="20">
        <v>31730</v>
      </c>
      <c r="E12128" s="20">
        <v>4210</v>
      </c>
      <c r="F12128" s="38">
        <f>('ANNEXURE B &amp; C'!BU$92)</f>
        <v>31730</v>
      </c>
      <c r="G12128" s="9" t="str">
        <f t="shared" si="380"/>
        <v/>
      </c>
      <c r="H12128" s="52">
        <f t="shared" si="381"/>
        <v>0</v>
      </c>
    </row>
    <row r="12129" spans="1:8">
      <c r="A12129" s="48" t="str">
        <f>('ANNEXURE B &amp; C'!BU$3)</f>
        <v>450405</v>
      </c>
      <c r="B12129" s="2">
        <v>1061903</v>
      </c>
      <c r="C12129" s="2" t="s">
        <v>81</v>
      </c>
      <c r="D12129" s="20">
        <v>0</v>
      </c>
      <c r="E12129" s="20">
        <v>0</v>
      </c>
      <c r="F12129" s="38">
        <f>('ANNEXURE B &amp; C'!BU$93)</f>
        <v>0</v>
      </c>
      <c r="G12129" s="9" t="str">
        <f t="shared" si="380"/>
        <v/>
      </c>
      <c r="H12129" s="52" t="str">
        <f t="shared" si="381"/>
        <v/>
      </c>
    </row>
    <row r="12130" spans="1:8">
      <c r="A12130" s="48" t="str">
        <f>('ANNEXURE B &amp; C'!BU$3)</f>
        <v>450405</v>
      </c>
      <c r="B12130" s="2">
        <v>1061904</v>
      </c>
      <c r="C12130" s="2" t="s">
        <v>82</v>
      </c>
      <c r="D12130" s="20">
        <v>0</v>
      </c>
      <c r="E12130" s="20">
        <v>0</v>
      </c>
      <c r="F12130" s="38">
        <f>('ANNEXURE B &amp; C'!BU$94)</f>
        <v>0</v>
      </c>
      <c r="G12130" s="9" t="str">
        <f t="shared" si="380"/>
        <v/>
      </c>
      <c r="H12130" s="52" t="str">
        <f t="shared" si="381"/>
        <v/>
      </c>
    </row>
    <row r="12131" spans="1:8">
      <c r="A12131" s="48" t="str">
        <f>('ANNEXURE B &amp; C'!BU$3)</f>
        <v>450405</v>
      </c>
      <c r="B12131" s="2">
        <v>1062001</v>
      </c>
      <c r="C12131" s="2" t="s">
        <v>83</v>
      </c>
      <c r="D12131" s="20">
        <v>1995</v>
      </c>
      <c r="E12131" s="20">
        <v>0</v>
      </c>
      <c r="F12131" s="38">
        <f>('ANNEXURE B &amp; C'!BU$95)</f>
        <v>0</v>
      </c>
      <c r="G12131" s="9" t="str">
        <f t="shared" si="380"/>
        <v/>
      </c>
      <c r="H12131" s="52" t="str">
        <f t="shared" si="381"/>
        <v/>
      </c>
    </row>
    <row r="12132" spans="1:8">
      <c r="A12132" s="48" t="str">
        <f>('ANNEXURE B &amp; C'!BU$3)</f>
        <v>450405</v>
      </c>
      <c r="B12132" s="2">
        <v>1062003</v>
      </c>
      <c r="C12132" s="2" t="s">
        <v>84</v>
      </c>
      <c r="D12132" s="20">
        <v>0</v>
      </c>
      <c r="E12132" s="20">
        <v>0</v>
      </c>
      <c r="F12132" s="38">
        <f>('ANNEXURE B &amp; C'!BU$96)</f>
        <v>0</v>
      </c>
      <c r="G12132" s="9" t="str">
        <f t="shared" si="380"/>
        <v/>
      </c>
      <c r="H12132" s="52" t="str">
        <f t="shared" si="381"/>
        <v/>
      </c>
    </row>
    <row r="12133" spans="1:8">
      <c r="A12133" s="48" t="str">
        <f>('ANNEXURE B &amp; C'!BU$3)</f>
        <v>450405</v>
      </c>
      <c r="B12133" s="2">
        <v>1062009</v>
      </c>
      <c r="C12133" s="2" t="s">
        <v>85</v>
      </c>
      <c r="D12133" s="20">
        <v>0</v>
      </c>
      <c r="E12133" s="20">
        <v>0</v>
      </c>
      <c r="F12133" s="38">
        <f>('ANNEXURE B &amp; C'!BU$97)</f>
        <v>0</v>
      </c>
      <c r="G12133" s="9" t="str">
        <f t="shared" si="380"/>
        <v/>
      </c>
      <c r="H12133" s="52" t="str">
        <f t="shared" si="381"/>
        <v/>
      </c>
    </row>
    <row r="12134" spans="1:8">
      <c r="A12134" s="48" t="str">
        <f>('ANNEXURE B &amp; C'!BU$3)</f>
        <v>450405</v>
      </c>
      <c r="B12134" s="2">
        <v>1062010</v>
      </c>
      <c r="C12134" s="2" t="s">
        <v>86</v>
      </c>
      <c r="D12134" s="20">
        <v>0</v>
      </c>
      <c r="E12134" s="20">
        <v>0</v>
      </c>
      <c r="F12134" s="38">
        <f>('ANNEXURE B &amp; C'!BU$98)</f>
        <v>0</v>
      </c>
      <c r="G12134" s="9" t="str">
        <f t="shared" si="380"/>
        <v/>
      </c>
      <c r="H12134" s="52" t="str">
        <f t="shared" si="381"/>
        <v/>
      </c>
    </row>
    <row r="12135" spans="1:8">
      <c r="A12135" s="48" t="str">
        <f>('ANNEXURE B &amp; C'!BU$3)</f>
        <v>450405</v>
      </c>
      <c r="B12135" s="2">
        <v>1062201</v>
      </c>
      <c r="C12135" s="2" t="s">
        <v>87</v>
      </c>
      <c r="D12135" s="20">
        <v>0</v>
      </c>
      <c r="E12135" s="20">
        <v>0</v>
      </c>
      <c r="F12135" s="38">
        <f>('ANNEXURE B &amp; C'!BU$99)</f>
        <v>0</v>
      </c>
      <c r="G12135" s="9" t="str">
        <f t="shared" si="380"/>
        <v/>
      </c>
      <c r="H12135" s="52" t="str">
        <f t="shared" si="381"/>
        <v/>
      </c>
    </row>
    <row r="12136" spans="1:8">
      <c r="A12136" s="48" t="str">
        <f>('ANNEXURE B &amp; C'!BU$3)</f>
        <v>450405</v>
      </c>
      <c r="B12136" s="3">
        <v>1066990</v>
      </c>
      <c r="C12136" s="3" t="s">
        <v>88</v>
      </c>
      <c r="D12136" s="39">
        <v>790533</v>
      </c>
      <c r="E12136" s="39">
        <v>63353.14</v>
      </c>
      <c r="F12136" s="39">
        <f>SUM(F12083:F12135)</f>
        <v>257280</v>
      </c>
      <c r="G12136" s="9" t="str">
        <f t="shared" si="380"/>
        <v/>
      </c>
      <c r="H12136" s="52">
        <f t="shared" si="381"/>
        <v>-0.67454869056699718</v>
      </c>
    </row>
    <row r="12137" spans="1:8">
      <c r="B12137" s="1"/>
      <c r="C12137" s="1"/>
      <c r="D12137" s="31"/>
      <c r="E12137" s="31"/>
      <c r="F12137" s="31"/>
      <c r="G12137" s="9" t="str">
        <f t="shared" si="380"/>
        <v/>
      </c>
      <c r="H12137" s="52" t="str">
        <f t="shared" si="381"/>
        <v/>
      </c>
    </row>
    <row r="12138" spans="1:8">
      <c r="A12138" s="48" t="str">
        <f>('ANNEXURE B &amp; C'!BU$3)</f>
        <v>450405</v>
      </c>
      <c r="B12138" s="1">
        <v>1080000</v>
      </c>
      <c r="C12138" s="1" t="s">
        <v>89</v>
      </c>
      <c r="D12138" s="31"/>
      <c r="E12138" s="31"/>
      <c r="F12138" s="31"/>
      <c r="G12138" s="9" t="str">
        <f t="shared" si="380"/>
        <v/>
      </c>
      <c r="H12138" s="52" t="str">
        <f t="shared" si="381"/>
        <v/>
      </c>
    </row>
    <row r="12139" spans="1:8">
      <c r="A12139" s="48" t="str">
        <f>('ANNEXURE B &amp; C'!BU$3)</f>
        <v>450405</v>
      </c>
      <c r="B12139" s="2">
        <v>1088020</v>
      </c>
      <c r="C12139" s="2" t="s">
        <v>90</v>
      </c>
      <c r="D12139" s="20">
        <v>0</v>
      </c>
      <c r="E12139" s="20">
        <v>0</v>
      </c>
      <c r="F12139" s="38">
        <f>('ANNEXURE B &amp; C'!BU$103)</f>
        <v>0</v>
      </c>
      <c r="G12139" s="9" t="str">
        <f t="shared" si="380"/>
        <v/>
      </c>
      <c r="H12139" s="52" t="str">
        <f t="shared" si="381"/>
        <v/>
      </c>
    </row>
    <row r="12140" spans="1:8">
      <c r="A12140" s="48" t="str">
        <f>('ANNEXURE B &amp; C'!BU$3)</f>
        <v>450405</v>
      </c>
      <c r="B12140" s="2">
        <v>1088080</v>
      </c>
      <c r="C12140" s="2" t="s">
        <v>91</v>
      </c>
      <c r="D12140" s="20">
        <v>0</v>
      </c>
      <c r="E12140" s="20">
        <v>0</v>
      </c>
      <c r="F12140" s="38">
        <f>('ANNEXURE B &amp; C'!BU$104)</f>
        <v>0</v>
      </c>
      <c r="G12140" s="9" t="str">
        <f t="shared" si="380"/>
        <v/>
      </c>
      <c r="H12140" s="52" t="str">
        <f t="shared" si="381"/>
        <v/>
      </c>
    </row>
    <row r="12141" spans="1:8">
      <c r="A12141" s="48" t="str">
        <f>('ANNEXURE B &amp; C'!BU$3)</f>
        <v>450405</v>
      </c>
      <c r="B12141" s="2">
        <v>1088081</v>
      </c>
      <c r="C12141" s="2" t="s">
        <v>92</v>
      </c>
      <c r="D12141" s="20">
        <v>0</v>
      </c>
      <c r="E12141" s="20">
        <v>0</v>
      </c>
      <c r="F12141" s="38">
        <f>('ANNEXURE B &amp; C'!BU$105)</f>
        <v>0</v>
      </c>
      <c r="G12141" s="9" t="str">
        <f t="shared" si="380"/>
        <v/>
      </c>
      <c r="H12141" s="52" t="str">
        <f t="shared" si="381"/>
        <v/>
      </c>
    </row>
    <row r="12142" spans="1:8">
      <c r="A12142" s="48" t="str">
        <f>('ANNEXURE B &amp; C'!BU$3)</f>
        <v>450405</v>
      </c>
      <c r="B12142" s="2">
        <v>1088082</v>
      </c>
      <c r="C12142" s="2" t="s">
        <v>93</v>
      </c>
      <c r="D12142" s="20">
        <v>0</v>
      </c>
      <c r="E12142" s="20">
        <v>0</v>
      </c>
      <c r="F12142" s="38">
        <f>('ANNEXURE B &amp; C'!BU$106)</f>
        <v>0</v>
      </c>
      <c r="G12142" s="9" t="str">
        <f t="shared" si="380"/>
        <v/>
      </c>
      <c r="H12142" s="52" t="str">
        <f t="shared" si="381"/>
        <v/>
      </c>
    </row>
    <row r="12143" spans="1:8">
      <c r="A12143" s="48" t="str">
        <f>('ANNEXURE B &amp; C'!BU$3)</f>
        <v>450405</v>
      </c>
      <c r="B12143" s="2">
        <v>1088083</v>
      </c>
      <c r="C12143" s="2" t="s">
        <v>94</v>
      </c>
      <c r="D12143" s="20">
        <v>0</v>
      </c>
      <c r="E12143" s="20">
        <v>0</v>
      </c>
      <c r="F12143" s="38">
        <f>('ANNEXURE B &amp; C'!BU$107)</f>
        <v>0</v>
      </c>
      <c r="G12143" s="9" t="str">
        <f t="shared" si="380"/>
        <v/>
      </c>
      <c r="H12143" s="52" t="str">
        <f t="shared" si="381"/>
        <v/>
      </c>
    </row>
    <row r="12144" spans="1:8">
      <c r="A12144" s="48" t="str">
        <f>('ANNEXURE B &amp; C'!BU$3)</f>
        <v>450405</v>
      </c>
      <c r="B12144" s="2">
        <v>1088084</v>
      </c>
      <c r="C12144" s="2" t="s">
        <v>95</v>
      </c>
      <c r="D12144" s="20">
        <v>0</v>
      </c>
      <c r="E12144" s="20">
        <v>0</v>
      </c>
      <c r="F12144" s="38">
        <f>('ANNEXURE B &amp; C'!BU$108)</f>
        <v>0</v>
      </c>
      <c r="G12144" s="9" t="str">
        <f t="shared" si="380"/>
        <v/>
      </c>
      <c r="H12144" s="52" t="str">
        <f t="shared" si="381"/>
        <v/>
      </c>
    </row>
    <row r="12145" spans="1:8">
      <c r="A12145" s="48" t="str">
        <f>('ANNEXURE B &amp; C'!BU$3)</f>
        <v>450405</v>
      </c>
      <c r="B12145" s="2">
        <v>1088085</v>
      </c>
      <c r="C12145" s="2" t="s">
        <v>96</v>
      </c>
      <c r="D12145" s="20">
        <v>0</v>
      </c>
      <c r="E12145" s="20">
        <v>0</v>
      </c>
      <c r="F12145" s="38">
        <f>('ANNEXURE B &amp; C'!BU$109)</f>
        <v>0</v>
      </c>
      <c r="G12145" s="9" t="str">
        <f t="shared" si="380"/>
        <v/>
      </c>
      <c r="H12145" s="52" t="str">
        <f t="shared" si="381"/>
        <v/>
      </c>
    </row>
    <row r="12146" spans="1:8">
      <c r="A12146" s="48" t="str">
        <f>('ANNEXURE B &amp; C'!BU$3)</f>
        <v>450405</v>
      </c>
      <c r="B12146" s="2">
        <v>1088110</v>
      </c>
      <c r="C12146" s="2" t="s">
        <v>61</v>
      </c>
      <c r="D12146" s="20">
        <v>0</v>
      </c>
      <c r="E12146" s="20">
        <v>0</v>
      </c>
      <c r="F12146" s="38">
        <f>('ANNEXURE B &amp; C'!BU$110)</f>
        <v>0</v>
      </c>
      <c r="G12146" s="9" t="str">
        <f t="shared" si="380"/>
        <v/>
      </c>
      <c r="H12146" s="52" t="str">
        <f t="shared" si="381"/>
        <v/>
      </c>
    </row>
    <row r="12147" spans="1:8">
      <c r="A12147" s="48" t="str">
        <f>('ANNEXURE B &amp; C'!BU$3)</f>
        <v>450405</v>
      </c>
      <c r="B12147" s="2">
        <v>1088180</v>
      </c>
      <c r="C12147" s="2" t="s">
        <v>97</v>
      </c>
      <c r="D12147" s="20">
        <v>0</v>
      </c>
      <c r="E12147" s="20">
        <v>0</v>
      </c>
      <c r="F12147" s="38">
        <f>('ANNEXURE B &amp; C'!BU$111)</f>
        <v>0</v>
      </c>
      <c r="G12147" s="9" t="str">
        <f t="shared" si="380"/>
        <v/>
      </c>
      <c r="H12147" s="52" t="str">
        <f t="shared" si="381"/>
        <v/>
      </c>
    </row>
    <row r="12148" spans="1:8">
      <c r="A12148" s="48" t="str">
        <f>('ANNEXURE B &amp; C'!BU$3)</f>
        <v>450405</v>
      </c>
      <c r="B12148" s="3">
        <v>1088990</v>
      </c>
      <c r="C12148" s="3" t="s">
        <v>98</v>
      </c>
      <c r="D12148" s="39">
        <v>0</v>
      </c>
      <c r="E12148" s="39">
        <v>0</v>
      </c>
      <c r="F12148" s="39">
        <f>SUM(F12138:F12147)</f>
        <v>0</v>
      </c>
      <c r="G12148" s="9" t="str">
        <f t="shared" si="380"/>
        <v/>
      </c>
      <c r="H12148" s="52" t="str">
        <f t="shared" si="381"/>
        <v/>
      </c>
    </row>
    <row r="12149" spans="1:8">
      <c r="B12149" s="1"/>
      <c r="C12149" s="1"/>
      <c r="D12149" s="31"/>
      <c r="E12149" s="31"/>
      <c r="F12149" s="31"/>
      <c r="G12149" s="9" t="str">
        <f t="shared" si="380"/>
        <v/>
      </c>
      <c r="H12149" s="52" t="str">
        <f t="shared" si="381"/>
        <v/>
      </c>
    </row>
    <row r="12150" spans="1:8" ht="15.75" thickBot="1">
      <c r="A12150" s="48" t="str">
        <f>('ANNEXURE B &amp; C'!BU$3)</f>
        <v>450405</v>
      </c>
      <c r="B12150" s="4">
        <v>1089995</v>
      </c>
      <c r="C12150" s="4" t="s">
        <v>99</v>
      </c>
      <c r="D12150" s="40">
        <v>790533</v>
      </c>
      <c r="E12150" s="40">
        <v>63353.14</v>
      </c>
      <c r="F12150" s="40">
        <f>SUM(F12148+F12136)</f>
        <v>257280</v>
      </c>
      <c r="G12150" s="9" t="str">
        <f t="shared" si="380"/>
        <v/>
      </c>
      <c r="H12150" s="52">
        <f t="shared" si="381"/>
        <v>-0.67454869056699718</v>
      </c>
    </row>
    <row r="12151" spans="1:8" ht="15.75" thickTop="1">
      <c r="B12151" s="1"/>
      <c r="C12151" s="1"/>
      <c r="D12151" s="31"/>
      <c r="E12151" s="31"/>
      <c r="F12151" s="31"/>
      <c r="G12151" s="9" t="str">
        <f t="shared" si="380"/>
        <v/>
      </c>
      <c r="H12151" s="52" t="str">
        <f t="shared" si="381"/>
        <v/>
      </c>
    </row>
    <row r="12152" spans="1:8">
      <c r="A12152" s="48" t="str">
        <f>('ANNEXURE B &amp; C'!BU$3)</f>
        <v>450405</v>
      </c>
      <c r="B12152" s="1">
        <v>1100000</v>
      </c>
      <c r="C12152" s="1" t="s">
        <v>100</v>
      </c>
      <c r="D12152" s="31"/>
      <c r="E12152" s="31"/>
      <c r="F12152" s="31"/>
      <c r="G12152" s="9" t="str">
        <f t="shared" si="380"/>
        <v/>
      </c>
      <c r="H12152" s="52" t="str">
        <f t="shared" si="381"/>
        <v/>
      </c>
    </row>
    <row r="12153" spans="1:8">
      <c r="A12153" s="48" t="str">
        <f>('ANNEXURE B &amp; C'!BU$3)</f>
        <v>450405</v>
      </c>
      <c r="B12153" s="2">
        <v>1101200</v>
      </c>
      <c r="C12153" s="2" t="s">
        <v>101</v>
      </c>
      <c r="D12153" s="20">
        <v>0</v>
      </c>
      <c r="E12153" s="20">
        <v>0</v>
      </c>
      <c r="F12153" s="38">
        <f>('ANNEXURE B &amp; C'!BU$117)</f>
        <v>0</v>
      </c>
      <c r="G12153" s="9" t="str">
        <f t="shared" si="380"/>
        <v/>
      </c>
      <c r="H12153" s="52" t="str">
        <f t="shared" si="381"/>
        <v/>
      </c>
    </row>
    <row r="12154" spans="1:8">
      <c r="A12154" s="48" t="str">
        <f>('ANNEXURE B &amp; C'!BU$3)</f>
        <v>450405</v>
      </c>
      <c r="B12154" s="2">
        <v>1101201</v>
      </c>
      <c r="C12154" s="2" t="s">
        <v>102</v>
      </c>
      <c r="D12154" s="20">
        <v>0</v>
      </c>
      <c r="E12154" s="20">
        <v>0</v>
      </c>
      <c r="F12154" s="38">
        <f>('ANNEXURE B &amp; C'!BU$118)</f>
        <v>0</v>
      </c>
      <c r="G12154" s="9" t="str">
        <f t="shared" si="380"/>
        <v/>
      </c>
      <c r="H12154" s="52" t="str">
        <f t="shared" si="381"/>
        <v/>
      </c>
    </row>
    <row r="12155" spans="1:8">
      <c r="A12155" s="48" t="str">
        <f>('ANNEXURE B &amp; C'!BU$3)</f>
        <v>450405</v>
      </c>
      <c r="B12155" s="2">
        <v>1101203</v>
      </c>
      <c r="C12155" s="2" t="s">
        <v>103</v>
      </c>
      <c r="D12155" s="20">
        <v>2375</v>
      </c>
      <c r="E12155" s="20">
        <v>0</v>
      </c>
      <c r="F12155" s="38">
        <f>('ANNEXURE B &amp; C'!BU$119)</f>
        <v>0</v>
      </c>
      <c r="G12155" s="9" t="str">
        <f t="shared" si="380"/>
        <v/>
      </c>
      <c r="H12155" s="52" t="str">
        <f t="shared" si="381"/>
        <v/>
      </c>
    </row>
    <row r="12156" spans="1:8">
      <c r="A12156" s="48" t="str">
        <f>('ANNEXURE B &amp; C'!BU$3)</f>
        <v>450405</v>
      </c>
      <c r="B12156" s="2">
        <v>1101204</v>
      </c>
      <c r="C12156" s="2" t="s">
        <v>104</v>
      </c>
      <c r="D12156" s="20">
        <v>0</v>
      </c>
      <c r="E12156" s="20">
        <v>0</v>
      </c>
      <c r="F12156" s="38">
        <f>('ANNEXURE B &amp; C'!BU$120)</f>
        <v>0</v>
      </c>
      <c r="G12156" s="9" t="str">
        <f t="shared" si="380"/>
        <v/>
      </c>
      <c r="H12156" s="52" t="str">
        <f t="shared" si="381"/>
        <v/>
      </c>
    </row>
    <row r="12157" spans="1:8" ht="15.75" thickBot="1">
      <c r="A12157" s="48" t="str">
        <f>('ANNEXURE B &amp; C'!BU$3)</f>
        <v>450405</v>
      </c>
      <c r="B12157" s="4">
        <v>1109995</v>
      </c>
      <c r="C12157" s="4" t="s">
        <v>105</v>
      </c>
      <c r="D12157" s="40">
        <v>2375</v>
      </c>
      <c r="E12157" s="40">
        <v>0</v>
      </c>
      <c r="F12157" s="40">
        <f>SUM(F12153:F12156)</f>
        <v>0</v>
      </c>
      <c r="G12157" s="9" t="str">
        <f t="shared" si="380"/>
        <v/>
      </c>
      <c r="H12157" s="52" t="str">
        <f t="shared" si="381"/>
        <v/>
      </c>
    </row>
    <row r="12158" spans="1:8" ht="15.75" thickTop="1">
      <c r="B12158" s="1"/>
      <c r="C12158" s="1"/>
      <c r="D12158" s="31"/>
      <c r="E12158" s="31"/>
      <c r="F12158" s="31"/>
      <c r="G12158" s="9" t="str">
        <f t="shared" si="380"/>
        <v/>
      </c>
      <c r="H12158" s="52" t="str">
        <f t="shared" si="381"/>
        <v/>
      </c>
    </row>
    <row r="12159" spans="1:8">
      <c r="A12159" s="48" t="str">
        <f>('ANNEXURE B &amp; C'!BU$3)</f>
        <v>450405</v>
      </c>
      <c r="B12159" s="1">
        <v>1120000</v>
      </c>
      <c r="C12159" s="1" t="s">
        <v>106</v>
      </c>
      <c r="D12159" s="31"/>
      <c r="E12159" s="31"/>
      <c r="F12159" s="31"/>
      <c r="G12159" s="9" t="str">
        <f t="shared" ref="G12159:G12222" si="382">IF(E12159&lt;0.01,"",IF(E12159&gt;F12159,"BUDGET ERROR - INSUFICIENT",""))</f>
        <v/>
      </c>
      <c r="H12159" s="52" t="str">
        <f t="shared" ref="H12159:H12222" si="383">IF(F12159&lt;0.1,"",IF(D12159=0,"NO ORIGINAL BUDGET",(F12159-D12159)/D12159))</f>
        <v/>
      </c>
    </row>
    <row r="12160" spans="1:8">
      <c r="A12160" s="48" t="str">
        <f>('ANNEXURE B &amp; C'!BU$3)</f>
        <v>450405</v>
      </c>
      <c r="B12160" s="2">
        <v>1120300</v>
      </c>
      <c r="C12160" s="2" t="s">
        <v>106</v>
      </c>
      <c r="D12160" s="20">
        <v>0</v>
      </c>
      <c r="E12160" s="20">
        <v>0</v>
      </c>
      <c r="F12160" s="38">
        <f>('ANNEXURE B &amp; C'!BU$124)</f>
        <v>0</v>
      </c>
      <c r="G12160" s="9" t="str">
        <f t="shared" si="382"/>
        <v/>
      </c>
      <c r="H12160" s="52" t="str">
        <f t="shared" si="383"/>
        <v/>
      </c>
    </row>
    <row r="12161" spans="1:8" ht="15.75" thickBot="1">
      <c r="A12161" s="48" t="str">
        <f>('ANNEXURE B &amp; C'!BU$3)</f>
        <v>450405</v>
      </c>
      <c r="B12161" s="4">
        <v>1129990</v>
      </c>
      <c r="C12161" s="4" t="s">
        <v>107</v>
      </c>
      <c r="D12161" s="40">
        <v>0</v>
      </c>
      <c r="E12161" s="40">
        <v>0</v>
      </c>
      <c r="F12161" s="40">
        <f>SUM(F12159:F12160)</f>
        <v>0</v>
      </c>
      <c r="G12161" s="9" t="str">
        <f t="shared" si="382"/>
        <v/>
      </c>
      <c r="H12161" s="52" t="str">
        <f t="shared" si="383"/>
        <v/>
      </c>
    </row>
    <row r="12162" spans="1:8" ht="15.75" thickTop="1">
      <c r="B12162" s="1"/>
      <c r="C12162" s="1"/>
      <c r="D12162" s="31"/>
      <c r="E12162" s="31"/>
      <c r="F12162" s="31"/>
      <c r="G12162" s="9" t="str">
        <f t="shared" si="382"/>
        <v/>
      </c>
      <c r="H12162" s="52" t="str">
        <f t="shared" si="383"/>
        <v/>
      </c>
    </row>
    <row r="12163" spans="1:8">
      <c r="A12163" s="48" t="str">
        <f>('ANNEXURE B &amp; C'!BU$3)</f>
        <v>450405</v>
      </c>
      <c r="B12163" s="1">
        <v>1130000</v>
      </c>
      <c r="C12163" s="1" t="s">
        <v>108</v>
      </c>
      <c r="D12163" s="31"/>
      <c r="E12163" s="31"/>
      <c r="F12163" s="31"/>
      <c r="G12163" s="9" t="str">
        <f t="shared" si="382"/>
        <v/>
      </c>
      <c r="H12163" s="52" t="str">
        <f t="shared" si="383"/>
        <v/>
      </c>
    </row>
    <row r="12164" spans="1:8">
      <c r="A12164" s="48" t="str">
        <f>('ANNEXURE B &amp; C'!BU$3)</f>
        <v>450405</v>
      </c>
      <c r="B12164" s="2">
        <v>1130200</v>
      </c>
      <c r="C12164" s="2" t="s">
        <v>109</v>
      </c>
      <c r="D12164" s="20">
        <v>0</v>
      </c>
      <c r="E12164" s="20">
        <v>0</v>
      </c>
      <c r="F12164" s="38">
        <f>('ANNEXURE B &amp; C'!BU$128)</f>
        <v>0</v>
      </c>
      <c r="G12164" s="9" t="str">
        <f t="shared" si="382"/>
        <v/>
      </c>
      <c r="H12164" s="52" t="str">
        <f t="shared" si="383"/>
        <v/>
      </c>
    </row>
    <row r="12165" spans="1:8">
      <c r="A12165" s="48" t="str">
        <f>('ANNEXURE B &amp; C'!BU$3)</f>
        <v>450405</v>
      </c>
      <c r="B12165" s="2">
        <v>1130201</v>
      </c>
      <c r="C12165" s="2" t="s">
        <v>110</v>
      </c>
      <c r="D12165" s="20">
        <v>0</v>
      </c>
      <c r="E12165" s="20">
        <v>0</v>
      </c>
      <c r="F12165" s="38">
        <f>('ANNEXURE B &amp; C'!BU$129)</f>
        <v>0</v>
      </c>
      <c r="G12165" s="9" t="str">
        <f t="shared" si="382"/>
        <v/>
      </c>
      <c r="H12165" s="52" t="str">
        <f t="shared" si="383"/>
        <v/>
      </c>
    </row>
    <row r="12166" spans="1:8" ht="15.75" thickBot="1">
      <c r="A12166" s="48" t="str">
        <f>('ANNEXURE B &amp; C'!BU$3)</f>
        <v>450405</v>
      </c>
      <c r="B12166" s="4">
        <v>1139995</v>
      </c>
      <c r="C12166" s="4" t="s">
        <v>111</v>
      </c>
      <c r="D12166" s="40">
        <v>0</v>
      </c>
      <c r="E12166" s="40">
        <v>0</v>
      </c>
      <c r="F12166" s="40">
        <f>SUM(F12163:F12165)</f>
        <v>0</v>
      </c>
      <c r="G12166" s="9" t="str">
        <f t="shared" si="382"/>
        <v/>
      </c>
      <c r="H12166" s="52" t="str">
        <f t="shared" si="383"/>
        <v/>
      </c>
    </row>
    <row r="12167" spans="1:8" ht="15.75" thickTop="1">
      <c r="B12167" s="1"/>
      <c r="C12167" s="1"/>
      <c r="D12167" s="31"/>
      <c r="E12167" s="31"/>
      <c r="F12167" s="31"/>
      <c r="G12167" s="9" t="str">
        <f t="shared" si="382"/>
        <v/>
      </c>
      <c r="H12167" s="52" t="str">
        <f t="shared" si="383"/>
        <v/>
      </c>
    </row>
    <row r="12168" spans="1:8" ht="15.75" thickBot="1">
      <c r="A12168" s="48" t="str">
        <f>('ANNEXURE B &amp; C'!BU$3)</f>
        <v>450405</v>
      </c>
      <c r="B12168" s="5">
        <v>1199998</v>
      </c>
      <c r="C12168" s="5" t="s">
        <v>112</v>
      </c>
      <c r="D12168" s="41">
        <v>4985032</v>
      </c>
      <c r="E12168" s="41">
        <v>2423076.4600000004</v>
      </c>
      <c r="F12168" s="41">
        <f>SUM(F12166+F12161+F12157+F12150+F12078)</f>
        <v>4759964</v>
      </c>
      <c r="G12168" s="9" t="str">
        <f t="shared" si="382"/>
        <v/>
      </c>
      <c r="H12168" s="52">
        <f t="shared" si="383"/>
        <v>-4.5148757319912892E-2</v>
      </c>
    </row>
    <row r="12169" spans="1:8">
      <c r="B12169" s="1"/>
      <c r="C12169" s="1"/>
      <c r="D12169" s="31"/>
      <c r="E12169" s="31"/>
      <c r="F12169" s="31"/>
      <c r="G12169" s="9" t="str">
        <f t="shared" si="382"/>
        <v/>
      </c>
      <c r="H12169" s="52" t="str">
        <f t="shared" si="383"/>
        <v/>
      </c>
    </row>
    <row r="12170" spans="1:8">
      <c r="A12170" s="48" t="str">
        <f>('ANNEXURE B &amp; C'!BU$3)</f>
        <v>450405</v>
      </c>
      <c r="B12170" s="1">
        <v>2200000</v>
      </c>
      <c r="C12170" s="1" t="s">
        <v>113</v>
      </c>
      <c r="D12170" s="31"/>
      <c r="E12170" s="31"/>
      <c r="F12170" s="31"/>
      <c r="G12170" s="9" t="str">
        <f t="shared" si="382"/>
        <v/>
      </c>
      <c r="H12170" s="52" t="str">
        <f t="shared" si="383"/>
        <v/>
      </c>
    </row>
    <row r="12171" spans="1:8">
      <c r="B12171" s="1"/>
      <c r="C12171" s="1"/>
      <c r="D12171" s="31"/>
      <c r="E12171" s="31"/>
      <c r="F12171" s="31"/>
      <c r="G12171" s="9" t="str">
        <f t="shared" si="382"/>
        <v/>
      </c>
      <c r="H12171" s="52" t="str">
        <f t="shared" si="383"/>
        <v/>
      </c>
    </row>
    <row r="12172" spans="1:8">
      <c r="A12172" s="48" t="str">
        <f>('ANNEXURE B &amp; C'!BU$3)</f>
        <v>450405</v>
      </c>
      <c r="B12172" s="1">
        <v>2230000</v>
      </c>
      <c r="C12172" s="1" t="s">
        <v>114</v>
      </c>
      <c r="D12172" s="31"/>
      <c r="E12172" s="31"/>
      <c r="F12172" s="31"/>
      <c r="G12172" s="9" t="str">
        <f t="shared" si="382"/>
        <v/>
      </c>
      <c r="H12172" s="52" t="str">
        <f t="shared" si="383"/>
        <v/>
      </c>
    </row>
    <row r="12173" spans="1:8">
      <c r="A12173" s="48" t="str">
        <f>('ANNEXURE B &amp; C'!BU$3)</f>
        <v>450405</v>
      </c>
      <c r="B12173" s="2">
        <v>2231202</v>
      </c>
      <c r="C12173" s="2" t="s">
        <v>115</v>
      </c>
      <c r="D12173" s="20">
        <v>0</v>
      </c>
      <c r="E12173" s="20">
        <v>0</v>
      </c>
      <c r="F12173" s="38">
        <f>('ANNEXURE B &amp; C'!BU$137)</f>
        <v>0</v>
      </c>
      <c r="G12173" s="9" t="str">
        <f t="shared" si="382"/>
        <v/>
      </c>
      <c r="H12173" s="52" t="str">
        <f t="shared" si="383"/>
        <v/>
      </c>
    </row>
    <row r="12174" spans="1:8">
      <c r="A12174" s="48" t="str">
        <f>('ANNEXURE B &amp; C'!BU$3)</f>
        <v>450405</v>
      </c>
      <c r="B12174" s="2">
        <v>2231900</v>
      </c>
      <c r="C12174" s="2" t="s">
        <v>116</v>
      </c>
      <c r="D12174" s="20">
        <v>0</v>
      </c>
      <c r="E12174" s="20">
        <v>0</v>
      </c>
      <c r="F12174" s="38">
        <f>('ANNEXURE B &amp; C'!BU$138)</f>
        <v>0</v>
      </c>
      <c r="G12174" s="9" t="str">
        <f t="shared" si="382"/>
        <v/>
      </c>
      <c r="H12174" s="52" t="str">
        <f t="shared" si="383"/>
        <v/>
      </c>
    </row>
    <row r="12175" spans="1:8">
      <c r="A12175" s="48" t="str">
        <f>('ANNEXURE B &amp; C'!BU$3)</f>
        <v>450405</v>
      </c>
      <c r="B12175" s="3">
        <v>2239995</v>
      </c>
      <c r="C12175" s="3" t="s">
        <v>117</v>
      </c>
      <c r="D12175" s="39">
        <v>0</v>
      </c>
      <c r="E12175" s="39">
        <v>0</v>
      </c>
      <c r="F12175" s="39">
        <f>SUM(F12173:F12174)</f>
        <v>0</v>
      </c>
      <c r="G12175" s="9" t="str">
        <f t="shared" si="382"/>
        <v/>
      </c>
      <c r="H12175" s="52" t="str">
        <f t="shared" si="383"/>
        <v/>
      </c>
    </row>
    <row r="12176" spans="1:8">
      <c r="B12176" s="1"/>
      <c r="C12176" s="1"/>
      <c r="D12176" s="31"/>
      <c r="E12176" s="31"/>
      <c r="F12176" s="31"/>
      <c r="G12176" s="9" t="str">
        <f t="shared" si="382"/>
        <v/>
      </c>
      <c r="H12176" s="52" t="str">
        <f t="shared" si="383"/>
        <v/>
      </c>
    </row>
    <row r="12177" spans="1:8">
      <c r="A12177" s="48" t="str">
        <f>('ANNEXURE B &amp; C'!BU$3)</f>
        <v>450405</v>
      </c>
      <c r="B12177" s="1">
        <v>2240000</v>
      </c>
      <c r="C12177" s="1" t="s">
        <v>118</v>
      </c>
      <c r="D12177" s="31"/>
      <c r="E12177" s="31"/>
      <c r="F12177" s="31"/>
      <c r="G12177" s="9" t="str">
        <f t="shared" si="382"/>
        <v/>
      </c>
      <c r="H12177" s="52" t="str">
        <f t="shared" si="383"/>
        <v/>
      </c>
    </row>
    <row r="12178" spans="1:8">
      <c r="A12178" s="48" t="str">
        <f>('ANNEXURE B &amp; C'!BU$3)</f>
        <v>450405</v>
      </c>
      <c r="B12178" s="2">
        <v>2240001</v>
      </c>
      <c r="C12178" s="2" t="s">
        <v>119</v>
      </c>
      <c r="D12178" s="20">
        <v>0</v>
      </c>
      <c r="E12178" s="20">
        <v>0</v>
      </c>
      <c r="F12178" s="38">
        <f>('ANNEXURE B &amp; C'!BU$142)</f>
        <v>0</v>
      </c>
      <c r="G12178" s="9" t="str">
        <f t="shared" si="382"/>
        <v/>
      </c>
      <c r="H12178" s="52" t="str">
        <f t="shared" si="383"/>
        <v/>
      </c>
    </row>
    <row r="12179" spans="1:8">
      <c r="A12179" s="48" t="str">
        <f>('ANNEXURE B &amp; C'!BU$3)</f>
        <v>450405</v>
      </c>
      <c r="B12179" s="2">
        <v>2240002</v>
      </c>
      <c r="C12179" s="2" t="s">
        <v>120</v>
      </c>
      <c r="D12179" s="20">
        <v>0</v>
      </c>
      <c r="E12179" s="20">
        <v>0</v>
      </c>
      <c r="F12179" s="38">
        <f>('ANNEXURE B &amp; C'!BU$143)</f>
        <v>0</v>
      </c>
      <c r="G12179" s="9" t="str">
        <f t="shared" si="382"/>
        <v/>
      </c>
      <c r="H12179" s="52" t="str">
        <f t="shared" si="383"/>
        <v/>
      </c>
    </row>
    <row r="12180" spans="1:8">
      <c r="A12180" s="48" t="str">
        <f>('ANNEXURE B &amp; C'!BU$3)</f>
        <v>450405</v>
      </c>
      <c r="B12180" s="2">
        <v>2240400</v>
      </c>
      <c r="C12180" s="2" t="s">
        <v>121</v>
      </c>
      <c r="D12180" s="20">
        <v>0</v>
      </c>
      <c r="E12180" s="20">
        <v>0</v>
      </c>
      <c r="F12180" s="38">
        <f>('ANNEXURE B &amp; C'!BU$144)</f>
        <v>0</v>
      </c>
      <c r="G12180" s="9" t="str">
        <f t="shared" si="382"/>
        <v/>
      </c>
      <c r="H12180" s="52" t="str">
        <f t="shared" si="383"/>
        <v/>
      </c>
    </row>
    <row r="12181" spans="1:8">
      <c r="A12181" s="48" t="str">
        <f>('ANNEXURE B &amp; C'!BU$3)</f>
        <v>450405</v>
      </c>
      <c r="B12181" s="2">
        <v>2240500</v>
      </c>
      <c r="C12181" s="2" t="s">
        <v>122</v>
      </c>
      <c r="D12181" s="20">
        <v>0</v>
      </c>
      <c r="E12181" s="20">
        <v>0</v>
      </c>
      <c r="F12181" s="38">
        <f>('ANNEXURE B &amp; C'!BU$145)</f>
        <v>0</v>
      </c>
      <c r="G12181" s="9" t="str">
        <f t="shared" si="382"/>
        <v/>
      </c>
      <c r="H12181" s="52" t="str">
        <f t="shared" si="383"/>
        <v/>
      </c>
    </row>
    <row r="12182" spans="1:8">
      <c r="A12182" s="48" t="str">
        <f>('ANNEXURE B &amp; C'!BU$3)</f>
        <v>450405</v>
      </c>
      <c r="B12182" s="3">
        <v>2249995</v>
      </c>
      <c r="C12182" s="3" t="s">
        <v>123</v>
      </c>
      <c r="D12182" s="39">
        <v>0</v>
      </c>
      <c r="E12182" s="39">
        <v>0</v>
      </c>
      <c r="F12182" s="39">
        <f>SUM(F12178:F12181)</f>
        <v>0</v>
      </c>
      <c r="G12182" s="9" t="str">
        <f t="shared" si="382"/>
        <v/>
      </c>
      <c r="H12182" s="52" t="str">
        <f t="shared" si="383"/>
        <v/>
      </c>
    </row>
    <row r="12183" spans="1:8">
      <c r="B12183" s="1"/>
      <c r="C12183" s="1"/>
      <c r="D12183" s="31"/>
      <c r="E12183" s="31"/>
      <c r="F12183" s="31"/>
      <c r="G12183" s="9" t="str">
        <f t="shared" si="382"/>
        <v/>
      </c>
      <c r="H12183" s="52" t="str">
        <f t="shared" si="383"/>
        <v/>
      </c>
    </row>
    <row r="12184" spans="1:8">
      <c r="A12184" s="48" t="str">
        <f>('ANNEXURE B &amp; C'!BU$3)</f>
        <v>450405</v>
      </c>
      <c r="B12184" s="1">
        <v>2260000</v>
      </c>
      <c r="C12184" s="1" t="s">
        <v>124</v>
      </c>
      <c r="D12184" s="31"/>
      <c r="E12184" s="31"/>
      <c r="F12184" s="31"/>
      <c r="G12184" s="9" t="str">
        <f t="shared" si="382"/>
        <v/>
      </c>
      <c r="H12184" s="52" t="str">
        <f t="shared" si="383"/>
        <v/>
      </c>
    </row>
    <row r="12185" spans="1:8">
      <c r="A12185" s="48" t="str">
        <f>('ANNEXURE B &amp; C'!BU$3)</f>
        <v>450405</v>
      </c>
      <c r="B12185" s="2">
        <v>2260806</v>
      </c>
      <c r="C12185" s="2" t="s">
        <v>125</v>
      </c>
      <c r="D12185" s="20">
        <v>0</v>
      </c>
      <c r="E12185" s="20">
        <v>0</v>
      </c>
      <c r="F12185" s="38">
        <f>('ANNEXURE B &amp; C'!BU$149)</f>
        <v>0</v>
      </c>
      <c r="G12185" s="9" t="str">
        <f t="shared" si="382"/>
        <v/>
      </c>
      <c r="H12185" s="52" t="str">
        <f t="shared" si="383"/>
        <v/>
      </c>
    </row>
    <row r="12186" spans="1:8">
      <c r="A12186" s="48" t="str">
        <f>('ANNEXURE B &amp; C'!BU$3)</f>
        <v>450405</v>
      </c>
      <c r="B12186" s="2">
        <v>2260808</v>
      </c>
      <c r="C12186" s="2" t="s">
        <v>126</v>
      </c>
      <c r="D12186" s="20">
        <v>0</v>
      </c>
      <c r="E12186" s="20">
        <v>0</v>
      </c>
      <c r="F12186" s="38">
        <f>('ANNEXURE B &amp; C'!BU$150)</f>
        <v>0</v>
      </c>
      <c r="G12186" s="9" t="str">
        <f t="shared" si="382"/>
        <v/>
      </c>
      <c r="H12186" s="52" t="str">
        <f t="shared" si="383"/>
        <v/>
      </c>
    </row>
    <row r="12187" spans="1:8">
      <c r="A12187" s="48" t="str">
        <f>('ANNEXURE B &amp; C'!BU$3)</f>
        <v>450405</v>
      </c>
      <c r="B12187" s="2">
        <v>2260810</v>
      </c>
      <c r="C12187" s="2" t="s">
        <v>127</v>
      </c>
      <c r="D12187" s="20">
        <v>0</v>
      </c>
      <c r="E12187" s="20">
        <v>0</v>
      </c>
      <c r="F12187" s="38">
        <f>('ANNEXURE B &amp; C'!BU$151)</f>
        <v>0</v>
      </c>
      <c r="G12187" s="9" t="str">
        <f t="shared" si="382"/>
        <v/>
      </c>
      <c r="H12187" s="52" t="str">
        <f t="shared" si="383"/>
        <v/>
      </c>
    </row>
    <row r="12188" spans="1:8">
      <c r="A12188" s="48" t="str">
        <f>('ANNEXURE B &amp; C'!BU$3)</f>
        <v>450405</v>
      </c>
      <c r="B12188" s="3">
        <v>2269995</v>
      </c>
      <c r="C12188" s="3" t="s">
        <v>128</v>
      </c>
      <c r="D12188" s="39">
        <v>0</v>
      </c>
      <c r="E12188" s="39">
        <v>0</v>
      </c>
      <c r="F12188" s="39">
        <f>SUM(F12185:F12187)</f>
        <v>0</v>
      </c>
      <c r="G12188" s="9" t="str">
        <f t="shared" si="382"/>
        <v/>
      </c>
      <c r="H12188" s="52" t="str">
        <f t="shared" si="383"/>
        <v/>
      </c>
    </row>
    <row r="12189" spans="1:8">
      <c r="B12189" s="1"/>
      <c r="C12189" s="1"/>
      <c r="D12189" s="31"/>
      <c r="E12189" s="31"/>
      <c r="F12189" s="31"/>
      <c r="G12189" s="9" t="str">
        <f t="shared" si="382"/>
        <v/>
      </c>
      <c r="H12189" s="52" t="str">
        <f t="shared" si="383"/>
        <v/>
      </c>
    </row>
    <row r="12190" spans="1:8">
      <c r="A12190" s="48" t="str">
        <f>('ANNEXURE B &amp; C'!BU$3)</f>
        <v>450405</v>
      </c>
      <c r="B12190" s="1">
        <v>2270000</v>
      </c>
      <c r="C12190" s="1" t="s">
        <v>129</v>
      </c>
      <c r="D12190" s="31"/>
      <c r="E12190" s="31"/>
      <c r="F12190" s="31"/>
      <c r="G12190" s="9" t="str">
        <f t="shared" si="382"/>
        <v/>
      </c>
      <c r="H12190" s="52" t="str">
        <f t="shared" si="383"/>
        <v/>
      </c>
    </row>
    <row r="12191" spans="1:8">
      <c r="A12191" s="48" t="str">
        <f>('ANNEXURE B &amp; C'!BU$3)</f>
        <v>450405</v>
      </c>
      <c r="B12191" s="2">
        <v>2271701</v>
      </c>
      <c r="C12191" s="2" t="s">
        <v>130</v>
      </c>
      <c r="D12191" s="20">
        <v>0</v>
      </c>
      <c r="E12191" s="20">
        <v>0</v>
      </c>
      <c r="F12191" s="38">
        <f>('ANNEXURE B &amp; C'!BU$155)</f>
        <v>0</v>
      </c>
      <c r="G12191" s="9" t="str">
        <f t="shared" si="382"/>
        <v/>
      </c>
      <c r="H12191" s="52" t="str">
        <f t="shared" si="383"/>
        <v/>
      </c>
    </row>
    <row r="12192" spans="1:8">
      <c r="A12192" s="48" t="str">
        <f>('ANNEXURE B &amp; C'!BU$3)</f>
        <v>450405</v>
      </c>
      <c r="B12192" s="2">
        <v>2271702</v>
      </c>
      <c r="C12192" s="2" t="s">
        <v>131</v>
      </c>
      <c r="D12192" s="20">
        <v>0</v>
      </c>
      <c r="E12192" s="20">
        <v>0</v>
      </c>
      <c r="F12192" s="38">
        <f>('ANNEXURE B &amp; C'!BU$156)</f>
        <v>0</v>
      </c>
      <c r="G12192" s="9" t="str">
        <f t="shared" si="382"/>
        <v/>
      </c>
      <c r="H12192" s="52" t="str">
        <f t="shared" si="383"/>
        <v/>
      </c>
    </row>
    <row r="12193" spans="1:8">
      <c r="A12193" s="48" t="str">
        <f>('ANNEXURE B &amp; C'!BU$3)</f>
        <v>450405</v>
      </c>
      <c r="B12193" s="2">
        <v>2271703</v>
      </c>
      <c r="C12193" s="2" t="s">
        <v>132</v>
      </c>
      <c r="D12193" s="20">
        <v>0</v>
      </c>
      <c r="E12193" s="20">
        <v>0</v>
      </c>
      <c r="F12193" s="38">
        <f>('ANNEXURE B &amp; C'!BU$157)</f>
        <v>0</v>
      </c>
      <c r="G12193" s="9" t="str">
        <f t="shared" si="382"/>
        <v/>
      </c>
      <c r="H12193" s="52" t="str">
        <f t="shared" si="383"/>
        <v/>
      </c>
    </row>
    <row r="12194" spans="1:8">
      <c r="A12194" s="48" t="str">
        <f>('ANNEXURE B &amp; C'!BU$3)</f>
        <v>450405</v>
      </c>
      <c r="B12194" s="2">
        <v>2271704</v>
      </c>
      <c r="C12194" s="2" t="s">
        <v>133</v>
      </c>
      <c r="D12194" s="20">
        <v>0</v>
      </c>
      <c r="E12194" s="20">
        <v>0</v>
      </c>
      <c r="F12194" s="38">
        <f>('ANNEXURE B &amp; C'!BU$158)</f>
        <v>0</v>
      </c>
      <c r="G12194" s="9" t="str">
        <f t="shared" si="382"/>
        <v/>
      </c>
      <c r="H12194" s="52" t="str">
        <f t="shared" si="383"/>
        <v/>
      </c>
    </row>
    <row r="12195" spans="1:8">
      <c r="A12195" s="48" t="str">
        <f>('ANNEXURE B &amp; C'!BU$3)</f>
        <v>450405</v>
      </c>
      <c r="B12195" s="3">
        <v>2279995</v>
      </c>
      <c r="C12195" s="3" t="s">
        <v>134</v>
      </c>
      <c r="D12195" s="35">
        <v>0</v>
      </c>
      <c r="E12195" s="35">
        <v>0</v>
      </c>
      <c r="F12195" s="35">
        <f>SUM(F12191:F12194)</f>
        <v>0</v>
      </c>
      <c r="G12195" s="9" t="str">
        <f t="shared" si="382"/>
        <v/>
      </c>
      <c r="H12195" s="52" t="str">
        <f t="shared" si="383"/>
        <v/>
      </c>
    </row>
    <row r="12196" spans="1:8">
      <c r="B12196" s="1"/>
      <c r="C12196" s="1"/>
      <c r="D12196" s="31"/>
      <c r="E12196" s="31"/>
      <c r="F12196" s="31"/>
      <c r="G12196" s="9" t="str">
        <f t="shared" si="382"/>
        <v/>
      </c>
      <c r="H12196" s="52" t="str">
        <f t="shared" si="383"/>
        <v/>
      </c>
    </row>
    <row r="12197" spans="1:8">
      <c r="A12197" s="48" t="str">
        <f>('ANNEXURE B &amp; C'!BU$3)</f>
        <v>450405</v>
      </c>
      <c r="B12197" s="1">
        <v>2280000</v>
      </c>
      <c r="C12197" s="1" t="s">
        <v>135</v>
      </c>
      <c r="D12197" s="31"/>
      <c r="E12197" s="31"/>
      <c r="F12197" s="31"/>
      <c r="G12197" s="9" t="str">
        <f t="shared" si="382"/>
        <v/>
      </c>
      <c r="H12197" s="52" t="str">
        <f t="shared" si="383"/>
        <v/>
      </c>
    </row>
    <row r="12198" spans="1:8">
      <c r="A12198" s="48" t="str">
        <f>('ANNEXURE B &amp; C'!BU$3)</f>
        <v>450405</v>
      </c>
      <c r="B12198" s="2">
        <v>2280001</v>
      </c>
      <c r="C12198" s="2" t="s">
        <v>136</v>
      </c>
      <c r="D12198" s="20">
        <v>-6099996</v>
      </c>
      <c r="E12198" s="20">
        <v>0</v>
      </c>
      <c r="F12198" s="38">
        <f>('ANNEXURE B &amp; C'!BU$162)</f>
        <v>-6099996</v>
      </c>
      <c r="G12198" s="9" t="str">
        <f t="shared" si="382"/>
        <v/>
      </c>
      <c r="H12198" s="52" t="str">
        <f t="shared" si="383"/>
        <v/>
      </c>
    </row>
    <row r="12199" spans="1:8">
      <c r="A12199" s="48" t="str">
        <f>('ANNEXURE B &amp; C'!BU$3)</f>
        <v>450405</v>
      </c>
      <c r="B12199" s="2">
        <v>2280002</v>
      </c>
      <c r="C12199" s="2" t="s">
        <v>137</v>
      </c>
      <c r="D12199" s="20">
        <v>0</v>
      </c>
      <c r="E12199" s="20">
        <v>0</v>
      </c>
      <c r="F12199" s="38">
        <f>('ANNEXURE B &amp; C'!BU$163)</f>
        <v>0</v>
      </c>
      <c r="G12199" s="9" t="str">
        <f t="shared" si="382"/>
        <v/>
      </c>
      <c r="H12199" s="52" t="str">
        <f t="shared" si="383"/>
        <v/>
      </c>
    </row>
    <row r="12200" spans="1:8">
      <c r="A12200" s="48" t="str">
        <f>('ANNEXURE B &amp; C'!BU$3)</f>
        <v>450405</v>
      </c>
      <c r="B12200" s="3">
        <v>2289995</v>
      </c>
      <c r="C12200" s="3" t="s">
        <v>138</v>
      </c>
      <c r="D12200" s="39">
        <v>-6099996</v>
      </c>
      <c r="E12200" s="39">
        <v>0</v>
      </c>
      <c r="F12200" s="39">
        <f>SUM(F12198:F12199)</f>
        <v>-6099996</v>
      </c>
      <c r="G12200" s="9" t="str">
        <f t="shared" si="382"/>
        <v/>
      </c>
      <c r="H12200" s="52" t="str">
        <f t="shared" si="383"/>
        <v/>
      </c>
    </row>
    <row r="12201" spans="1:8">
      <c r="B12201" s="1"/>
      <c r="C12201" s="1"/>
      <c r="D12201" s="31"/>
      <c r="E12201" s="31"/>
      <c r="F12201" s="31"/>
      <c r="G12201" s="9" t="str">
        <f t="shared" si="382"/>
        <v/>
      </c>
      <c r="H12201" s="52" t="str">
        <f t="shared" si="383"/>
        <v/>
      </c>
    </row>
    <row r="12202" spans="1:8">
      <c r="A12202" s="48" t="str">
        <f>('ANNEXURE B &amp; C'!BU$3)</f>
        <v>450405</v>
      </c>
      <c r="B12202" s="1">
        <v>2300000</v>
      </c>
      <c r="C12202" s="1" t="s">
        <v>139</v>
      </c>
      <c r="D12202" s="31"/>
      <c r="E12202" s="31"/>
      <c r="F12202" s="31"/>
      <c r="G12202" s="9" t="str">
        <f t="shared" si="382"/>
        <v/>
      </c>
      <c r="H12202" s="52" t="str">
        <f t="shared" si="383"/>
        <v/>
      </c>
    </row>
    <row r="12203" spans="1:8">
      <c r="A12203" s="48" t="str">
        <f>('ANNEXURE B &amp; C'!BU$3)</f>
        <v>450405</v>
      </c>
      <c r="B12203" s="2">
        <v>2300001</v>
      </c>
      <c r="C12203" s="2" t="s">
        <v>140</v>
      </c>
      <c r="D12203" s="20">
        <v>0</v>
      </c>
      <c r="E12203" s="20">
        <v>0</v>
      </c>
      <c r="F12203" s="38">
        <f>('ANNEXURE B &amp; C'!BU$167)</f>
        <v>0</v>
      </c>
      <c r="G12203" s="9" t="str">
        <f t="shared" si="382"/>
        <v/>
      </c>
      <c r="H12203" s="52" t="str">
        <f t="shared" si="383"/>
        <v/>
      </c>
    </row>
    <row r="12204" spans="1:8">
      <c r="A12204" s="48" t="str">
        <f>('ANNEXURE B &amp; C'!BU$3)</f>
        <v>450405</v>
      </c>
      <c r="B12204" s="2">
        <v>2300002</v>
      </c>
      <c r="C12204" s="2" t="s">
        <v>141</v>
      </c>
      <c r="D12204" s="20">
        <v>0</v>
      </c>
      <c r="E12204" s="20">
        <v>0</v>
      </c>
      <c r="F12204" s="38">
        <f>('ANNEXURE B &amp; C'!BU$168)</f>
        <v>0</v>
      </c>
      <c r="G12204" s="9" t="str">
        <f t="shared" si="382"/>
        <v/>
      </c>
      <c r="H12204" s="52" t="str">
        <f t="shared" si="383"/>
        <v/>
      </c>
    </row>
    <row r="12205" spans="1:8">
      <c r="A12205" s="48" t="str">
        <f>('ANNEXURE B &amp; C'!BU$3)</f>
        <v>450405</v>
      </c>
      <c r="B12205" s="2">
        <v>2300003</v>
      </c>
      <c r="C12205" s="2" t="s">
        <v>142</v>
      </c>
      <c r="D12205" s="20">
        <v>0</v>
      </c>
      <c r="E12205" s="20">
        <v>0</v>
      </c>
      <c r="F12205" s="38">
        <f>('ANNEXURE B &amp; C'!BU$169)</f>
        <v>0</v>
      </c>
      <c r="G12205" s="9" t="str">
        <f t="shared" si="382"/>
        <v/>
      </c>
      <c r="H12205" s="52" t="str">
        <f t="shared" si="383"/>
        <v/>
      </c>
    </row>
    <row r="12206" spans="1:8">
      <c r="A12206" s="48" t="str">
        <f>('ANNEXURE B &amp; C'!BU$3)</f>
        <v>450405</v>
      </c>
      <c r="B12206" s="2">
        <v>2300204</v>
      </c>
      <c r="C12206" s="2" t="s">
        <v>143</v>
      </c>
      <c r="D12206" s="20">
        <v>0</v>
      </c>
      <c r="E12206" s="20">
        <v>0</v>
      </c>
      <c r="F12206" s="38">
        <f>('ANNEXURE B &amp; C'!BU$170)</f>
        <v>0</v>
      </c>
      <c r="G12206" s="9" t="str">
        <f t="shared" si="382"/>
        <v/>
      </c>
      <c r="H12206" s="52" t="str">
        <f t="shared" si="383"/>
        <v/>
      </c>
    </row>
    <row r="12207" spans="1:8">
      <c r="A12207" s="48" t="str">
        <f>('ANNEXURE B &amp; C'!BU$3)</f>
        <v>450405</v>
      </c>
      <c r="B12207" s="2">
        <v>2300800</v>
      </c>
      <c r="C12207" s="2" t="s">
        <v>144</v>
      </c>
      <c r="D12207" s="20">
        <v>0</v>
      </c>
      <c r="E12207" s="20">
        <v>0</v>
      </c>
      <c r="F12207" s="38">
        <f>('ANNEXURE B &amp; C'!BU$171)</f>
        <v>0</v>
      </c>
      <c r="G12207" s="9" t="str">
        <f t="shared" si="382"/>
        <v/>
      </c>
      <c r="H12207" s="52" t="str">
        <f t="shared" si="383"/>
        <v/>
      </c>
    </row>
    <row r="12208" spans="1:8">
      <c r="A12208" s="48" t="str">
        <f>('ANNEXURE B &amp; C'!BU$3)</f>
        <v>450405</v>
      </c>
      <c r="B12208" s="2">
        <v>2300801</v>
      </c>
      <c r="C12208" s="2" t="s">
        <v>145</v>
      </c>
      <c r="D12208" s="20">
        <v>0</v>
      </c>
      <c r="E12208" s="20">
        <v>0</v>
      </c>
      <c r="F12208" s="38">
        <f>('ANNEXURE B &amp; C'!BU$172)</f>
        <v>0</v>
      </c>
      <c r="G12208" s="9" t="str">
        <f t="shared" si="382"/>
        <v/>
      </c>
      <c r="H12208" s="52" t="str">
        <f t="shared" si="383"/>
        <v/>
      </c>
    </row>
    <row r="12209" spans="1:8">
      <c r="A12209" s="48" t="str">
        <f>('ANNEXURE B &amp; C'!BU$3)</f>
        <v>450405</v>
      </c>
      <c r="B12209" s="2">
        <v>2300803</v>
      </c>
      <c r="C12209" s="2" t="s">
        <v>146</v>
      </c>
      <c r="D12209" s="20">
        <v>0</v>
      </c>
      <c r="E12209" s="20">
        <v>0</v>
      </c>
      <c r="F12209" s="38">
        <f>('ANNEXURE B &amp; C'!BU$173)</f>
        <v>0</v>
      </c>
      <c r="G12209" s="9" t="str">
        <f t="shared" si="382"/>
        <v/>
      </c>
      <c r="H12209" s="52" t="str">
        <f t="shared" si="383"/>
        <v/>
      </c>
    </row>
    <row r="12210" spans="1:8">
      <c r="A12210" s="48" t="str">
        <f>('ANNEXURE B &amp; C'!BU$3)</f>
        <v>450405</v>
      </c>
      <c r="B12210" s="2">
        <v>2301503</v>
      </c>
      <c r="C12210" s="2" t="s">
        <v>147</v>
      </c>
      <c r="D12210" s="20">
        <v>0</v>
      </c>
      <c r="E12210" s="20">
        <v>0</v>
      </c>
      <c r="F12210" s="38">
        <f>('ANNEXURE B &amp; C'!BU$174)</f>
        <v>0</v>
      </c>
      <c r="G12210" s="9" t="str">
        <f t="shared" si="382"/>
        <v/>
      </c>
      <c r="H12210" s="52" t="str">
        <f t="shared" si="383"/>
        <v/>
      </c>
    </row>
    <row r="12211" spans="1:8">
      <c r="A12211" s="48" t="str">
        <f>('ANNEXURE B &amp; C'!BU$3)</f>
        <v>450405</v>
      </c>
      <c r="B12211" s="2">
        <v>2301802</v>
      </c>
      <c r="C12211" s="2" t="s">
        <v>148</v>
      </c>
      <c r="D12211" s="20">
        <v>0</v>
      </c>
      <c r="E12211" s="20">
        <v>0</v>
      </c>
      <c r="F12211" s="38">
        <f>('ANNEXURE B &amp; C'!BU$175)</f>
        <v>0</v>
      </c>
      <c r="G12211" s="9" t="str">
        <f t="shared" si="382"/>
        <v/>
      </c>
      <c r="H12211" s="52" t="str">
        <f t="shared" si="383"/>
        <v/>
      </c>
    </row>
    <row r="12212" spans="1:8">
      <c r="A12212" s="48" t="str">
        <f>('ANNEXURE B &amp; C'!BU$3)</f>
        <v>450405</v>
      </c>
      <c r="B12212" s="2">
        <v>2301803</v>
      </c>
      <c r="C12212" s="2" t="s">
        <v>149</v>
      </c>
      <c r="D12212" s="20">
        <v>0</v>
      </c>
      <c r="E12212" s="20">
        <v>0</v>
      </c>
      <c r="F12212" s="38">
        <f>('ANNEXURE B &amp; C'!BU$176)</f>
        <v>0</v>
      </c>
      <c r="G12212" s="9" t="str">
        <f t="shared" si="382"/>
        <v/>
      </c>
      <c r="H12212" s="52" t="str">
        <f t="shared" si="383"/>
        <v/>
      </c>
    </row>
    <row r="12213" spans="1:8">
      <c r="A12213" s="48" t="str">
        <f>('ANNEXURE B &amp; C'!BU$3)</f>
        <v>450405</v>
      </c>
      <c r="B12213" s="2">
        <v>2301900</v>
      </c>
      <c r="C12213" s="2" t="s">
        <v>150</v>
      </c>
      <c r="D12213" s="20">
        <v>-1200</v>
      </c>
      <c r="E12213" s="20">
        <v>-1249.98</v>
      </c>
      <c r="F12213" s="38">
        <f>('ANNEXURE B &amp; C'!BU$177)</f>
        <v>-2450</v>
      </c>
      <c r="G12213" s="9" t="str">
        <f t="shared" si="382"/>
        <v/>
      </c>
      <c r="H12213" s="52" t="str">
        <f t="shared" si="383"/>
        <v/>
      </c>
    </row>
    <row r="12214" spans="1:8">
      <c r="A12214" s="48" t="str">
        <f>('ANNEXURE B &amp; C'!BU$3)</f>
        <v>450405</v>
      </c>
      <c r="B12214" s="2">
        <v>2301901</v>
      </c>
      <c r="C12214" s="2" t="s">
        <v>151</v>
      </c>
      <c r="D12214" s="20">
        <v>0</v>
      </c>
      <c r="E12214" s="20">
        <v>0</v>
      </c>
      <c r="F12214" s="38">
        <f>('ANNEXURE B &amp; C'!BU$178)</f>
        <v>0</v>
      </c>
      <c r="G12214" s="9" t="str">
        <f t="shared" si="382"/>
        <v/>
      </c>
      <c r="H12214" s="52" t="str">
        <f t="shared" si="383"/>
        <v/>
      </c>
    </row>
    <row r="12215" spans="1:8">
      <c r="A12215" s="48" t="str">
        <f>('ANNEXURE B &amp; C'!BU$3)</f>
        <v>450405</v>
      </c>
      <c r="B12215" s="3">
        <v>2309995</v>
      </c>
      <c r="C12215" s="3" t="s">
        <v>152</v>
      </c>
      <c r="D12215" s="39">
        <v>-1200</v>
      </c>
      <c r="E12215" s="39">
        <v>-1249.98</v>
      </c>
      <c r="F12215" s="39">
        <f>SUM(F12203:F12214)</f>
        <v>-2450</v>
      </c>
      <c r="G12215" s="9" t="str">
        <f t="shared" si="382"/>
        <v/>
      </c>
      <c r="H12215" s="52" t="str">
        <f t="shared" si="383"/>
        <v/>
      </c>
    </row>
    <row r="12216" spans="1:8">
      <c r="B12216" s="1"/>
      <c r="C12216" s="1"/>
      <c r="D12216" s="31"/>
      <c r="E12216" s="31"/>
      <c r="F12216" s="31"/>
      <c r="G12216" s="9" t="str">
        <f t="shared" si="382"/>
        <v/>
      </c>
      <c r="H12216" s="52" t="str">
        <f t="shared" si="383"/>
        <v/>
      </c>
    </row>
    <row r="12217" spans="1:8" ht="15.75" thickBot="1">
      <c r="A12217" s="48" t="str">
        <f>('ANNEXURE B &amp; C'!BU$3)</f>
        <v>450405</v>
      </c>
      <c r="B12217" s="4">
        <v>2359997</v>
      </c>
      <c r="C12217" s="4" t="s">
        <v>153</v>
      </c>
      <c r="D12217" s="40">
        <v>-6101196</v>
      </c>
      <c r="E12217" s="40">
        <v>-1249.98</v>
      </c>
      <c r="F12217" s="40">
        <f>SUM(F12215+F12200+F12195+F12188+F12182+F12175)</f>
        <v>-6102446</v>
      </c>
      <c r="G12217" s="9" t="str">
        <f t="shared" si="382"/>
        <v/>
      </c>
      <c r="H12217" s="52" t="str">
        <f t="shared" si="383"/>
        <v/>
      </c>
    </row>
    <row r="12218" spans="1:8" ht="15.75" thickTop="1">
      <c r="B12218" s="1"/>
      <c r="C12218" s="1"/>
      <c r="D12218" s="31"/>
      <c r="E12218" s="31"/>
      <c r="F12218" s="31"/>
      <c r="G12218" s="9" t="str">
        <f t="shared" si="382"/>
        <v/>
      </c>
      <c r="H12218" s="52" t="str">
        <f t="shared" si="383"/>
        <v/>
      </c>
    </row>
    <row r="12219" spans="1:8" ht="15.75" thickBot="1">
      <c r="A12219" s="48" t="str">
        <f>('ANNEXURE B &amp; C'!BU$3)</f>
        <v>450405</v>
      </c>
      <c r="B12219" s="5">
        <v>2379995</v>
      </c>
      <c r="C12219" s="5" t="s">
        <v>154</v>
      </c>
      <c r="D12219" s="41">
        <v>-6101196</v>
      </c>
      <c r="E12219" s="41">
        <v>-1249.98</v>
      </c>
      <c r="F12219" s="41">
        <f>SUM(F12217)</f>
        <v>-6102446</v>
      </c>
      <c r="G12219" s="9" t="str">
        <f t="shared" si="382"/>
        <v/>
      </c>
      <c r="H12219" s="52" t="str">
        <f t="shared" si="383"/>
        <v/>
      </c>
    </row>
    <row r="12220" spans="1:8">
      <c r="B12220" s="1"/>
      <c r="C12220" s="1"/>
      <c r="D12220" s="31"/>
      <c r="E12220" s="31"/>
      <c r="F12220" s="31"/>
      <c r="G12220" s="9" t="str">
        <f t="shared" si="382"/>
        <v/>
      </c>
      <c r="H12220" s="52" t="str">
        <f t="shared" si="383"/>
        <v/>
      </c>
    </row>
    <row r="12221" spans="1:8" ht="15.75" thickBot="1">
      <c r="A12221" s="48" t="str">
        <f>('ANNEXURE B &amp; C'!BU$3)</f>
        <v>450405</v>
      </c>
      <c r="B12221" s="5">
        <v>2459998</v>
      </c>
      <c r="C12221" s="5" t="s">
        <v>155</v>
      </c>
      <c r="D12221" s="41">
        <v>-6101196</v>
      </c>
      <c r="E12221" s="41">
        <v>-1249.98</v>
      </c>
      <c r="F12221" s="41">
        <f>SUM(F12219)</f>
        <v>-6102446</v>
      </c>
      <c r="G12221" s="9" t="str">
        <f t="shared" si="382"/>
        <v/>
      </c>
      <c r="H12221" s="52" t="str">
        <f t="shared" si="383"/>
        <v/>
      </c>
    </row>
    <row r="12222" spans="1:8">
      <c r="B12222" s="1"/>
      <c r="C12222" s="1"/>
      <c r="D12222" s="31"/>
      <c r="E12222" s="31"/>
      <c r="F12222" s="31"/>
      <c r="G12222" s="9" t="str">
        <f t="shared" si="382"/>
        <v/>
      </c>
      <c r="H12222" s="52" t="str">
        <f t="shared" si="383"/>
        <v/>
      </c>
    </row>
    <row r="12223" spans="1:8">
      <c r="A12223" s="48" t="str">
        <f>('ANNEXURE B &amp; C'!BU$3)</f>
        <v>450405</v>
      </c>
      <c r="B12223" s="1">
        <v>3010000</v>
      </c>
      <c r="C12223" s="1" t="s">
        <v>156</v>
      </c>
      <c r="D12223" s="31"/>
      <c r="E12223" s="31"/>
      <c r="F12223" s="31"/>
      <c r="G12223" s="9" t="str">
        <f t="shared" ref="G12223:G12286" si="384">IF(E12223&lt;0.01,"",IF(E12223&gt;F12223,"BUDGET ERROR - INSUFICIENT",""))</f>
        <v/>
      </c>
      <c r="H12223" s="52" t="str">
        <f t="shared" ref="H12223:H12286" si="385">IF(F12223&lt;0.1,"",IF(D12223=0,"NO ORIGINAL BUDGET",(F12223-D12223)/D12223))</f>
        <v/>
      </c>
    </row>
    <row r="12224" spans="1:8">
      <c r="A12224" s="48" t="str">
        <f>('ANNEXURE B &amp; C'!BU$3)</f>
        <v>450405</v>
      </c>
      <c r="B12224" s="2">
        <v>3010001</v>
      </c>
      <c r="C12224" s="2" t="s">
        <v>112</v>
      </c>
      <c r="D12224" s="38">
        <v>4985032</v>
      </c>
      <c r="E12224" s="38">
        <v>2423076.4600000004</v>
      </c>
      <c r="F12224" s="38">
        <f>('ANNEXURE B &amp; C'!BU$188)</f>
        <v>4759964</v>
      </c>
      <c r="G12224" s="9" t="str">
        <f t="shared" si="384"/>
        <v/>
      </c>
      <c r="H12224" s="52">
        <f t="shared" si="385"/>
        <v>-4.5148757319912892E-2</v>
      </c>
    </row>
    <row r="12225" spans="1:8">
      <c r="A12225" s="48" t="str">
        <f>('ANNEXURE B &amp; C'!BU$3)</f>
        <v>450405</v>
      </c>
      <c r="B12225" s="2">
        <v>3010002</v>
      </c>
      <c r="C12225" s="2" t="s">
        <v>155</v>
      </c>
      <c r="D12225" s="38">
        <v>-6101196</v>
      </c>
      <c r="E12225" s="38">
        <v>-1249.98</v>
      </c>
      <c r="F12225" s="38">
        <f>('ANNEXURE B &amp; C'!BU$189)</f>
        <v>-6102446</v>
      </c>
      <c r="G12225" s="9" t="str">
        <f t="shared" si="384"/>
        <v/>
      </c>
      <c r="H12225" s="52" t="str">
        <f t="shared" si="385"/>
        <v/>
      </c>
    </row>
    <row r="12226" spans="1:8">
      <c r="A12226" s="48" t="str">
        <f>('ANNEXURE B &amp; C'!BU$3)</f>
        <v>450405</v>
      </c>
      <c r="B12226" s="2"/>
      <c r="C12226" s="1" t="s">
        <v>338</v>
      </c>
      <c r="D12226" s="39"/>
      <c r="E12226" s="39"/>
      <c r="F12226" s="39">
        <f>('ANNEXURE B &amp; C'!BU$190)</f>
        <v>0</v>
      </c>
      <c r="G12226" s="9" t="str">
        <f t="shared" si="384"/>
        <v/>
      </c>
      <c r="H12226" s="52" t="str">
        <f t="shared" si="385"/>
        <v/>
      </c>
    </row>
    <row r="12227" spans="1:8" ht="15.75" thickBot="1">
      <c r="A12227" s="48" t="str">
        <f>('ANNEXURE B &amp; C'!BU$3)</f>
        <v>450405</v>
      </c>
      <c r="B12227" s="5">
        <v>3019995</v>
      </c>
      <c r="C12227" s="5" t="s">
        <v>339</v>
      </c>
      <c r="D12227" s="37">
        <v>-1116164</v>
      </c>
      <c r="E12227" s="37">
        <v>2421826.4800000004</v>
      </c>
      <c r="F12227" s="37">
        <f>('ANNEXURE B &amp; C'!BU$191)</f>
        <v>-1342482</v>
      </c>
      <c r="G12227" s="9" t="str">
        <f t="shared" si="384"/>
        <v>BUDGET ERROR - INSUFICIENT</v>
      </c>
      <c r="H12227" s="52" t="str">
        <f t="shared" si="385"/>
        <v/>
      </c>
    </row>
    <row r="12228" spans="1:8">
      <c r="B12228" s="1"/>
      <c r="C12228" s="1"/>
      <c r="D12228" s="31"/>
      <c r="E12228" s="31"/>
      <c r="F12228" s="31"/>
      <c r="G12228" s="9" t="str">
        <f t="shared" si="384"/>
        <v/>
      </c>
      <c r="H12228" s="52" t="str">
        <f t="shared" si="385"/>
        <v/>
      </c>
    </row>
    <row r="12229" spans="1:8">
      <c r="A12229" s="48" t="str">
        <f>('ANNEXURE B &amp; C'!BU$3)</f>
        <v>450405</v>
      </c>
      <c r="B12229" s="1">
        <v>4030000</v>
      </c>
      <c r="C12229" s="1" t="s">
        <v>157</v>
      </c>
      <c r="D12229" s="31"/>
      <c r="E12229" s="31"/>
      <c r="F12229" s="31"/>
      <c r="G12229" s="9" t="str">
        <f t="shared" si="384"/>
        <v/>
      </c>
      <c r="H12229" s="52" t="str">
        <f t="shared" si="385"/>
        <v/>
      </c>
    </row>
    <row r="12230" spans="1:8">
      <c r="A12230" s="48" t="str">
        <f>('ANNEXURE B &amp; C'!BU$3)</f>
        <v>450405</v>
      </c>
      <c r="B12230" s="2">
        <v>4030001</v>
      </c>
      <c r="C12230" s="2" t="s">
        <v>158</v>
      </c>
      <c r="D12230" s="20">
        <v>28500</v>
      </c>
      <c r="E12230" s="20">
        <v>0</v>
      </c>
      <c r="F12230" s="38">
        <f>('ANNEXURE B &amp; C'!BU$194)</f>
        <v>0</v>
      </c>
      <c r="G12230" s="9" t="str">
        <f t="shared" si="384"/>
        <v/>
      </c>
      <c r="H12230" s="52" t="str">
        <f t="shared" si="385"/>
        <v/>
      </c>
    </row>
    <row r="12231" spans="1:8">
      <c r="A12231" s="48" t="str">
        <f>('ANNEXURE B &amp; C'!BU$3)</f>
        <v>450405</v>
      </c>
      <c r="B12231" s="2">
        <v>4030002</v>
      </c>
      <c r="C12231" s="2" t="s">
        <v>159</v>
      </c>
      <c r="D12231" s="20">
        <v>0</v>
      </c>
      <c r="E12231" s="20">
        <v>0</v>
      </c>
      <c r="F12231" s="38">
        <f>('ANNEXURE B &amp; C'!BU$195)</f>
        <v>0</v>
      </c>
      <c r="G12231" s="9" t="str">
        <f t="shared" si="384"/>
        <v/>
      </c>
      <c r="H12231" s="52" t="str">
        <f t="shared" si="385"/>
        <v/>
      </c>
    </row>
    <row r="12232" spans="1:8">
      <c r="A12232" s="48" t="str">
        <f>('ANNEXURE B &amp; C'!BU$3)</f>
        <v>450405</v>
      </c>
      <c r="B12232" s="2">
        <v>4030003</v>
      </c>
      <c r="C12232" s="2" t="s">
        <v>160</v>
      </c>
      <c r="D12232" s="20">
        <v>0</v>
      </c>
      <c r="E12232" s="20">
        <v>0</v>
      </c>
      <c r="F12232" s="38">
        <f>('ANNEXURE B &amp; C'!BU$196)</f>
        <v>0</v>
      </c>
      <c r="G12232" s="9" t="str">
        <f t="shared" si="384"/>
        <v/>
      </c>
      <c r="H12232" s="52" t="str">
        <f t="shared" si="385"/>
        <v/>
      </c>
    </row>
    <row r="12233" spans="1:8">
      <c r="A12233" s="48" t="str">
        <f>('ANNEXURE B &amp; C'!BU$3)</f>
        <v>450405</v>
      </c>
      <c r="B12233" s="2">
        <v>4030004</v>
      </c>
      <c r="C12233" s="2" t="s">
        <v>161</v>
      </c>
      <c r="D12233" s="20">
        <v>0</v>
      </c>
      <c r="E12233" s="20">
        <v>0</v>
      </c>
      <c r="F12233" s="38">
        <f>('ANNEXURE B &amp; C'!BU$197)</f>
        <v>0</v>
      </c>
      <c r="G12233" s="9" t="str">
        <f t="shared" si="384"/>
        <v/>
      </c>
      <c r="H12233" s="52" t="str">
        <f t="shared" si="385"/>
        <v/>
      </c>
    </row>
    <row r="12234" spans="1:8">
      <c r="A12234" s="48" t="str">
        <f>('ANNEXURE B &amp; C'!BU$3)</f>
        <v>450405</v>
      </c>
      <c r="B12234" s="2">
        <v>4030005</v>
      </c>
      <c r="C12234" s="2" t="s">
        <v>162</v>
      </c>
      <c r="D12234" s="20">
        <v>0</v>
      </c>
      <c r="E12234" s="20">
        <v>0</v>
      </c>
      <c r="F12234" s="38">
        <f>('ANNEXURE B &amp; C'!BU$198)</f>
        <v>0</v>
      </c>
      <c r="G12234" s="9" t="str">
        <f t="shared" si="384"/>
        <v/>
      </c>
      <c r="H12234" s="52" t="str">
        <f t="shared" si="385"/>
        <v/>
      </c>
    </row>
    <row r="12235" spans="1:8" ht="15.75" thickBot="1">
      <c r="A12235" s="48" t="str">
        <f>('ANNEXURE B &amp; C'!BU$3)</f>
        <v>450405</v>
      </c>
      <c r="B12235" s="3">
        <v>4039995</v>
      </c>
      <c r="C12235" s="3" t="s">
        <v>163</v>
      </c>
      <c r="D12235" s="42">
        <v>28500</v>
      </c>
      <c r="E12235" s="36">
        <v>0</v>
      </c>
      <c r="F12235" s="43">
        <f>SUM(F12230:F12234)</f>
        <v>0</v>
      </c>
      <c r="G12235" s="9" t="str">
        <f t="shared" si="384"/>
        <v/>
      </c>
      <c r="H12235" s="52" t="str">
        <f t="shared" si="385"/>
        <v/>
      </c>
    </row>
    <row r="12236" spans="1:8" ht="15.75" thickTop="1">
      <c r="B12236" s="2"/>
      <c r="C12236" s="2"/>
      <c r="D12236" s="32"/>
      <c r="E12236" s="32"/>
      <c r="G12236" s="9" t="str">
        <f t="shared" si="384"/>
        <v/>
      </c>
      <c r="H12236" s="52" t="str">
        <f t="shared" si="385"/>
        <v/>
      </c>
    </row>
    <row r="12237" spans="1:8">
      <c r="A12237" s="48" t="str">
        <f>('ANNEXURE B &amp; C'!BU$3)</f>
        <v>450405</v>
      </c>
      <c r="B12237" s="1">
        <v>4030000</v>
      </c>
      <c r="C12237" s="1" t="s">
        <v>164</v>
      </c>
      <c r="D12237" s="31"/>
      <c r="E12237" s="31"/>
      <c r="F12237" s="31"/>
      <c r="G12237" s="9" t="str">
        <f t="shared" si="384"/>
        <v/>
      </c>
      <c r="H12237" s="52" t="str">
        <f t="shared" si="385"/>
        <v/>
      </c>
    </row>
    <row r="12238" spans="1:8">
      <c r="A12238" s="48" t="str">
        <f>('ANNEXURE B &amp; C'!BU$3)</f>
        <v>450405</v>
      </c>
      <c r="B12238" s="2">
        <v>4031001</v>
      </c>
      <c r="C12238" s="2" t="s">
        <v>158</v>
      </c>
      <c r="D12238" s="20">
        <v>0</v>
      </c>
      <c r="E12238" s="20">
        <v>0</v>
      </c>
      <c r="F12238" s="38">
        <f>('ANNEXURE B &amp; C'!BU$202)</f>
        <v>0</v>
      </c>
      <c r="G12238" s="9" t="str">
        <f t="shared" si="384"/>
        <v/>
      </c>
      <c r="H12238" s="52" t="str">
        <f t="shared" si="385"/>
        <v/>
      </c>
    </row>
    <row r="12239" spans="1:8">
      <c r="A12239" s="48" t="str">
        <f>('ANNEXURE B &amp; C'!BU$3)</f>
        <v>450405</v>
      </c>
      <c r="B12239" s="2">
        <v>4031002</v>
      </c>
      <c r="C12239" s="2" t="s">
        <v>159</v>
      </c>
      <c r="D12239" s="20">
        <v>0</v>
      </c>
      <c r="E12239" s="20">
        <v>0</v>
      </c>
      <c r="F12239" s="38">
        <f>('ANNEXURE B &amp; C'!BU$203)</f>
        <v>0</v>
      </c>
      <c r="G12239" s="9" t="str">
        <f t="shared" si="384"/>
        <v/>
      </c>
      <c r="H12239" s="52" t="str">
        <f t="shared" si="385"/>
        <v/>
      </c>
    </row>
    <row r="12240" spans="1:8">
      <c r="A12240" s="48" t="str">
        <f>('ANNEXURE B &amp; C'!BU$3)</f>
        <v>450405</v>
      </c>
      <c r="B12240" s="2">
        <v>4031003</v>
      </c>
      <c r="C12240" s="2" t="s">
        <v>160</v>
      </c>
      <c r="D12240" s="20">
        <v>0</v>
      </c>
      <c r="E12240" s="20">
        <v>0</v>
      </c>
      <c r="F12240" s="38">
        <f>('ANNEXURE B &amp; C'!BU$204)</f>
        <v>0</v>
      </c>
      <c r="G12240" s="9" t="str">
        <f t="shared" si="384"/>
        <v/>
      </c>
      <c r="H12240" s="52" t="str">
        <f t="shared" si="385"/>
        <v/>
      </c>
    </row>
    <row r="12241" spans="1:8">
      <c r="A12241" s="48" t="str">
        <f>('ANNEXURE B &amp; C'!BU$3)</f>
        <v>450405</v>
      </c>
      <c r="B12241" s="2">
        <v>4031004</v>
      </c>
      <c r="C12241" s="2" t="s">
        <v>161</v>
      </c>
      <c r="D12241" s="20">
        <v>0</v>
      </c>
      <c r="E12241" s="20">
        <v>0</v>
      </c>
      <c r="F12241" s="38">
        <f>('ANNEXURE B &amp; C'!BU$205)</f>
        <v>0</v>
      </c>
      <c r="G12241" s="9" t="str">
        <f t="shared" si="384"/>
        <v/>
      </c>
      <c r="H12241" s="52" t="str">
        <f t="shared" si="385"/>
        <v/>
      </c>
    </row>
    <row r="12242" spans="1:8">
      <c r="A12242" s="48" t="str">
        <f>('ANNEXURE B &amp; C'!BU$3)</f>
        <v>450405</v>
      </c>
      <c r="B12242" s="2">
        <v>4031005</v>
      </c>
      <c r="C12242" s="2" t="s">
        <v>162</v>
      </c>
      <c r="D12242" s="20">
        <v>0</v>
      </c>
      <c r="E12242" s="20">
        <v>0</v>
      </c>
      <c r="F12242" s="38">
        <f>('ANNEXURE B &amp; C'!BU$206)</f>
        <v>0</v>
      </c>
      <c r="G12242" s="9" t="str">
        <f t="shared" si="384"/>
        <v/>
      </c>
      <c r="H12242" s="52" t="str">
        <f t="shared" si="385"/>
        <v/>
      </c>
    </row>
    <row r="12243" spans="1:8">
      <c r="A12243" s="48" t="str">
        <f>('ANNEXURE B &amp; C'!BU$3)</f>
        <v>450405</v>
      </c>
      <c r="B12243" s="3">
        <v>4039995</v>
      </c>
      <c r="C12243" s="3" t="s">
        <v>165</v>
      </c>
      <c r="D12243" s="39">
        <v>0</v>
      </c>
      <c r="E12243" s="39">
        <v>0</v>
      </c>
      <c r="F12243" s="39">
        <f>SUM(F12238:F12242)</f>
        <v>0</v>
      </c>
      <c r="G12243" s="9" t="str">
        <f t="shared" si="384"/>
        <v/>
      </c>
      <c r="H12243" s="52" t="str">
        <f t="shared" si="385"/>
        <v/>
      </c>
    </row>
    <row r="12244" spans="1:8">
      <c r="B12244" s="2"/>
      <c r="C12244" s="2"/>
      <c r="D12244" s="32"/>
      <c r="E12244" s="32"/>
      <c r="G12244" s="9" t="str">
        <f t="shared" si="384"/>
        <v/>
      </c>
      <c r="H12244" s="52" t="str">
        <f t="shared" si="385"/>
        <v/>
      </c>
    </row>
    <row r="12245" spans="1:8" ht="15.75" thickBot="1">
      <c r="A12245" s="48" t="str">
        <f>('ANNEXURE B &amp; C'!BU$3)</f>
        <v>450405</v>
      </c>
      <c r="B12245" s="5">
        <v>4039995</v>
      </c>
      <c r="C12245" s="5" t="s">
        <v>166</v>
      </c>
      <c r="D12245" s="41">
        <v>28500</v>
      </c>
      <c r="E12245" s="41">
        <v>0</v>
      </c>
      <c r="F12245" s="41">
        <f>SUM(F12243+F12235)</f>
        <v>0</v>
      </c>
      <c r="G12245" s="9" t="str">
        <f t="shared" si="384"/>
        <v/>
      </c>
      <c r="H12245" s="52" t="str">
        <f t="shared" si="385"/>
        <v/>
      </c>
    </row>
    <row r="12246" spans="1:8">
      <c r="G12246" s="9" t="str">
        <f t="shared" si="384"/>
        <v/>
      </c>
      <c r="H12246" s="52" t="str">
        <f t="shared" si="385"/>
        <v/>
      </c>
    </row>
    <row r="12247" spans="1:8">
      <c r="A12247" s="48" t="str">
        <f>('ANNEXURE B &amp; C'!BV$3)</f>
        <v>470101</v>
      </c>
      <c r="B12247" s="1">
        <v>1000000</v>
      </c>
      <c r="C12247" s="1" t="s">
        <v>0</v>
      </c>
      <c r="D12247" s="31"/>
      <c r="E12247" s="31"/>
      <c r="G12247" s="9" t="str">
        <f t="shared" si="384"/>
        <v/>
      </c>
      <c r="H12247" s="52" t="str">
        <f t="shared" si="385"/>
        <v/>
      </c>
    </row>
    <row r="12248" spans="1:8">
      <c r="B12248" s="1"/>
      <c r="C12248" s="1"/>
      <c r="D12248" s="31"/>
      <c r="E12248" s="31"/>
      <c r="G12248" s="9" t="str">
        <f t="shared" si="384"/>
        <v/>
      </c>
      <c r="H12248" s="52" t="str">
        <f t="shared" si="385"/>
        <v/>
      </c>
    </row>
    <row r="12249" spans="1:8">
      <c r="A12249" s="48" t="str">
        <f>('ANNEXURE B &amp; C'!BV$3)</f>
        <v>470101</v>
      </c>
      <c r="B12249" s="1">
        <v>1020000</v>
      </c>
      <c r="C12249" s="1" t="s">
        <v>2</v>
      </c>
      <c r="D12249" s="31"/>
      <c r="E12249" s="31"/>
      <c r="F12249" s="31"/>
      <c r="G12249" s="9" t="str">
        <f t="shared" si="384"/>
        <v/>
      </c>
      <c r="H12249" s="52" t="str">
        <f t="shared" si="385"/>
        <v/>
      </c>
    </row>
    <row r="12250" spans="1:8">
      <c r="A12250" s="48" t="str">
        <f>('ANNEXURE B &amp; C'!BV$3)</f>
        <v>470101</v>
      </c>
      <c r="B12250" s="2">
        <v>1020001</v>
      </c>
      <c r="C12250" s="2" t="s">
        <v>3</v>
      </c>
      <c r="D12250" s="20">
        <v>0</v>
      </c>
      <c r="E12250" s="20">
        <v>0</v>
      </c>
      <c r="F12250" s="38">
        <f>('ANNEXURE B &amp; C'!BV$10)</f>
        <v>0</v>
      </c>
      <c r="G12250" s="9" t="str">
        <f t="shared" si="384"/>
        <v/>
      </c>
      <c r="H12250" s="52" t="str">
        <f t="shared" si="385"/>
        <v/>
      </c>
    </row>
    <row r="12251" spans="1:8">
      <c r="A12251" s="48" t="str">
        <f>('ANNEXURE B &amp; C'!BV$3)</f>
        <v>470101</v>
      </c>
      <c r="B12251" s="2">
        <v>1020002</v>
      </c>
      <c r="C12251" s="2" t="s">
        <v>4</v>
      </c>
      <c r="D12251" s="20">
        <v>865124</v>
      </c>
      <c r="E12251" s="20">
        <v>356798.8</v>
      </c>
      <c r="F12251" s="38">
        <f>('ANNEXURE B &amp; C'!BV$11)</f>
        <v>1114032</v>
      </c>
      <c r="G12251" s="9" t="str">
        <f t="shared" si="384"/>
        <v/>
      </c>
      <c r="H12251" s="52">
        <f t="shared" si="385"/>
        <v>0.28771366879198818</v>
      </c>
    </row>
    <row r="12252" spans="1:8">
      <c r="A12252" s="48" t="str">
        <f>('ANNEXURE B &amp; C'!BV$3)</f>
        <v>470101</v>
      </c>
      <c r="B12252" s="2">
        <v>1020004</v>
      </c>
      <c r="C12252" s="2" t="s">
        <v>5</v>
      </c>
      <c r="D12252" s="20">
        <v>12564</v>
      </c>
      <c r="E12252" s="20">
        <v>1440</v>
      </c>
      <c r="F12252" s="38">
        <f>('ANNEXURE B &amp; C'!BV$12)</f>
        <v>2880</v>
      </c>
      <c r="G12252" s="9" t="str">
        <f t="shared" si="384"/>
        <v/>
      </c>
      <c r="H12252" s="52">
        <f t="shared" si="385"/>
        <v>-0.77077363896848139</v>
      </c>
    </row>
    <row r="12253" spans="1:8">
      <c r="A12253" s="48" t="str">
        <f>('ANNEXURE B &amp; C'!BV$3)</f>
        <v>470101</v>
      </c>
      <c r="B12253" s="2">
        <v>1020005</v>
      </c>
      <c r="C12253" s="2" t="s">
        <v>6</v>
      </c>
      <c r="D12253" s="20">
        <v>180</v>
      </c>
      <c r="E12253" s="20">
        <v>73.8</v>
      </c>
      <c r="F12253" s="38">
        <f>('ANNEXURE B &amp; C'!BV$13)</f>
        <v>148</v>
      </c>
      <c r="G12253" s="9" t="str">
        <f t="shared" si="384"/>
        <v/>
      </c>
      <c r="H12253" s="52">
        <f t="shared" si="385"/>
        <v>-0.17777777777777778</v>
      </c>
    </row>
    <row r="12254" spans="1:8">
      <c r="A12254" s="48" t="str">
        <f>('ANNEXURE B &amp; C'!BV$3)</f>
        <v>470101</v>
      </c>
      <c r="B12254" s="2">
        <v>1020006</v>
      </c>
      <c r="C12254" s="2" t="s">
        <v>7</v>
      </c>
      <c r="D12254" s="20">
        <v>71655</v>
      </c>
      <c r="E12254" s="20">
        <v>39517</v>
      </c>
      <c r="F12254" s="38">
        <f>('ANNEXURE B &amp; C'!BV$14)</f>
        <v>56123</v>
      </c>
      <c r="G12254" s="9" t="str">
        <f t="shared" si="384"/>
        <v/>
      </c>
      <c r="H12254" s="52">
        <f t="shared" si="385"/>
        <v>-0.21676086804828693</v>
      </c>
    </row>
    <row r="12255" spans="1:8">
      <c r="A12255" s="48" t="str">
        <f>('ANNEXURE B &amp; C'!BV$3)</f>
        <v>470101</v>
      </c>
      <c r="B12255" s="2">
        <v>1020007</v>
      </c>
      <c r="C12255" s="2" t="s">
        <v>8</v>
      </c>
      <c r="D12255" s="20">
        <v>0</v>
      </c>
      <c r="E12255" s="20">
        <v>0</v>
      </c>
      <c r="F12255" s="38">
        <f>('ANNEXURE B &amp; C'!BV$15)</f>
        <v>0</v>
      </c>
      <c r="G12255" s="9" t="str">
        <f t="shared" si="384"/>
        <v/>
      </c>
      <c r="H12255" s="52" t="str">
        <f t="shared" si="385"/>
        <v/>
      </c>
    </row>
    <row r="12256" spans="1:8">
      <c r="A12256" s="48" t="str">
        <f>('ANNEXURE B &amp; C'!BV$3)</f>
        <v>470101</v>
      </c>
      <c r="B12256" s="2">
        <v>1020009</v>
      </c>
      <c r="C12256" s="2" t="s">
        <v>9</v>
      </c>
      <c r="D12256" s="20">
        <v>0</v>
      </c>
      <c r="E12256" s="20">
        <v>0</v>
      </c>
      <c r="F12256" s="38">
        <f>('ANNEXURE B &amp; C'!BV$16)</f>
        <v>0</v>
      </c>
      <c r="G12256" s="9" t="str">
        <f t="shared" si="384"/>
        <v/>
      </c>
      <c r="H12256" s="52" t="str">
        <f t="shared" si="385"/>
        <v/>
      </c>
    </row>
    <row r="12257" spans="1:8">
      <c r="A12257" s="48" t="str">
        <f>('ANNEXURE B &amp; C'!BV$3)</f>
        <v>470101</v>
      </c>
      <c r="B12257" s="2">
        <v>1020010</v>
      </c>
      <c r="C12257" s="2" t="s">
        <v>10</v>
      </c>
      <c r="D12257" s="20">
        <v>0</v>
      </c>
      <c r="E12257" s="20">
        <v>0</v>
      </c>
      <c r="F12257" s="38">
        <f>('ANNEXURE B &amp; C'!BV$17)</f>
        <v>0</v>
      </c>
      <c r="G12257" s="9" t="str">
        <f t="shared" si="384"/>
        <v/>
      </c>
      <c r="H12257" s="52" t="str">
        <f t="shared" si="385"/>
        <v/>
      </c>
    </row>
    <row r="12258" spans="1:8">
      <c r="A12258" s="48" t="str">
        <f>('ANNEXURE B &amp; C'!BV$3)</f>
        <v>470101</v>
      </c>
      <c r="B12258" s="2">
        <v>1020011</v>
      </c>
      <c r="C12258" s="2" t="s">
        <v>11</v>
      </c>
      <c r="D12258" s="20">
        <v>0</v>
      </c>
      <c r="E12258" s="20">
        <v>0</v>
      </c>
      <c r="F12258" s="38">
        <f>('ANNEXURE B &amp; C'!BV$18)</f>
        <v>0</v>
      </c>
      <c r="G12258" s="9" t="str">
        <f t="shared" si="384"/>
        <v/>
      </c>
      <c r="H12258" s="52" t="str">
        <f t="shared" si="385"/>
        <v/>
      </c>
    </row>
    <row r="12259" spans="1:8">
      <c r="A12259" s="48" t="str">
        <f>('ANNEXURE B &amp; C'!BV$3)</f>
        <v>470101</v>
      </c>
      <c r="B12259" s="2">
        <v>1020012</v>
      </c>
      <c r="C12259" s="2" t="s">
        <v>12</v>
      </c>
      <c r="D12259" s="20">
        <v>178357</v>
      </c>
      <c r="E12259" s="20">
        <v>89178.48</v>
      </c>
      <c r="F12259" s="38">
        <f>('ANNEXURE B &amp; C'!BV$19)</f>
        <v>178358</v>
      </c>
      <c r="G12259" s="9" t="str">
        <f t="shared" si="384"/>
        <v/>
      </c>
      <c r="H12259" s="52">
        <f t="shared" si="385"/>
        <v>5.6067325644634075E-6</v>
      </c>
    </row>
    <row r="12260" spans="1:8">
      <c r="A12260" s="48" t="str">
        <f>('ANNEXURE B &amp; C'!BV$3)</f>
        <v>470101</v>
      </c>
      <c r="B12260" s="2">
        <v>1020013</v>
      </c>
      <c r="C12260" s="2" t="s">
        <v>13</v>
      </c>
      <c r="D12260" s="20">
        <v>5818</v>
      </c>
      <c r="E12260" s="20">
        <v>2138.15</v>
      </c>
      <c r="F12260" s="38">
        <f>('ANNEXURE B &amp; C'!BV$20)</f>
        <v>4254</v>
      </c>
      <c r="G12260" s="9" t="str">
        <f t="shared" si="384"/>
        <v/>
      </c>
      <c r="H12260" s="52">
        <f t="shared" si="385"/>
        <v>-0.2688209006531454</v>
      </c>
    </row>
    <row r="12261" spans="1:8">
      <c r="A12261" s="48" t="str">
        <f>('ANNEXURE B &amp; C'!BV$3)</f>
        <v>470101</v>
      </c>
      <c r="B12261" s="2">
        <v>1020014</v>
      </c>
      <c r="C12261" s="2" t="s">
        <v>14</v>
      </c>
      <c r="D12261" s="20">
        <v>0</v>
      </c>
      <c r="E12261" s="20">
        <v>0</v>
      </c>
      <c r="F12261" s="38">
        <f>('ANNEXURE B &amp; C'!BV$21)</f>
        <v>0</v>
      </c>
      <c r="G12261" s="9" t="str">
        <f t="shared" si="384"/>
        <v/>
      </c>
      <c r="H12261" s="52" t="str">
        <f t="shared" si="385"/>
        <v/>
      </c>
    </row>
    <row r="12262" spans="1:8" ht="15.75" thickBot="1">
      <c r="A12262" s="48" t="str">
        <f>('ANNEXURE B &amp; C'!BV$3)</f>
        <v>470101</v>
      </c>
      <c r="B12262" s="3">
        <v>1029990</v>
      </c>
      <c r="C12262" s="3" t="s">
        <v>15</v>
      </c>
      <c r="D12262" s="41">
        <v>1133698</v>
      </c>
      <c r="E12262" s="41">
        <v>489146.23</v>
      </c>
      <c r="F12262" s="41">
        <f>SUM(F12250:F12261)</f>
        <v>1355795</v>
      </c>
      <c r="G12262" s="9" t="str">
        <f t="shared" si="384"/>
        <v/>
      </c>
      <c r="H12262" s="52">
        <f t="shared" si="385"/>
        <v>0.19590490589204532</v>
      </c>
    </row>
    <row r="12263" spans="1:8">
      <c r="B12263" s="1"/>
      <c r="C12263" s="1"/>
      <c r="D12263" s="31"/>
      <c r="E12263" s="31"/>
      <c r="F12263" s="31"/>
      <c r="G12263" s="9" t="str">
        <f t="shared" si="384"/>
        <v/>
      </c>
      <c r="H12263" s="52" t="str">
        <f t="shared" si="385"/>
        <v/>
      </c>
    </row>
    <row r="12264" spans="1:8">
      <c r="A12264" s="48" t="str">
        <f>('ANNEXURE B &amp; C'!BV$3)</f>
        <v>470101</v>
      </c>
      <c r="B12264" s="1">
        <v>1030000</v>
      </c>
      <c r="C12264" s="1" t="s">
        <v>16</v>
      </c>
      <c r="D12264" s="31"/>
      <c r="E12264" s="31"/>
      <c r="F12264" s="31"/>
      <c r="G12264" s="9" t="str">
        <f t="shared" si="384"/>
        <v/>
      </c>
      <c r="H12264" s="52" t="str">
        <f t="shared" si="385"/>
        <v/>
      </c>
    </row>
    <row r="12265" spans="1:8">
      <c r="A12265" s="48" t="str">
        <f>('ANNEXURE B &amp; C'!BV$3)</f>
        <v>470101</v>
      </c>
      <c r="B12265" s="2">
        <v>1030001</v>
      </c>
      <c r="C12265" s="2" t="s">
        <v>17</v>
      </c>
      <c r="D12265" s="20">
        <v>17302</v>
      </c>
      <c r="E12265" s="20">
        <v>6734.76</v>
      </c>
      <c r="F12265" s="38">
        <f>('ANNEXURE B &amp; C'!BV$25)</f>
        <v>13470</v>
      </c>
      <c r="G12265" s="9" t="str">
        <f t="shared" si="384"/>
        <v/>
      </c>
      <c r="H12265" s="52">
        <f t="shared" si="385"/>
        <v>-0.22147728586290602</v>
      </c>
    </row>
    <row r="12266" spans="1:8">
      <c r="A12266" s="48" t="str">
        <f>('ANNEXURE B &amp; C'!BV$3)</f>
        <v>470101</v>
      </c>
      <c r="B12266" s="2">
        <v>1030002</v>
      </c>
      <c r="C12266" s="2" t="s">
        <v>18</v>
      </c>
      <c r="D12266" s="20">
        <v>51062</v>
      </c>
      <c r="E12266" s="20">
        <v>20128.8</v>
      </c>
      <c r="F12266" s="38">
        <f>('ANNEXURE B &amp; C'!BV$26)</f>
        <v>40829</v>
      </c>
      <c r="G12266" s="9" t="str">
        <f t="shared" si="384"/>
        <v/>
      </c>
      <c r="H12266" s="52">
        <f t="shared" si="385"/>
        <v>-0.20040343112294856</v>
      </c>
    </row>
    <row r="12267" spans="1:8">
      <c r="A12267" s="48" t="str">
        <f>('ANNEXURE B &amp; C'!BV$3)</f>
        <v>470101</v>
      </c>
      <c r="B12267" s="2">
        <v>1030003</v>
      </c>
      <c r="C12267" s="2" t="s">
        <v>19</v>
      </c>
      <c r="D12267" s="20">
        <v>182531</v>
      </c>
      <c r="E12267" s="20">
        <v>70166.64</v>
      </c>
      <c r="F12267" s="38">
        <f>('ANNEXURE B &amp; C'!BV$27)</f>
        <v>140334</v>
      </c>
      <c r="G12267" s="9" t="str">
        <f t="shared" si="384"/>
        <v/>
      </c>
      <c r="H12267" s="52">
        <f t="shared" si="385"/>
        <v>-0.23117716990538592</v>
      </c>
    </row>
    <row r="12268" spans="1:8">
      <c r="A12268" s="48" t="str">
        <f>('ANNEXURE B &amp; C'!BV$3)</f>
        <v>470101</v>
      </c>
      <c r="B12268" s="2">
        <v>1030004</v>
      </c>
      <c r="C12268" s="2" t="s">
        <v>20</v>
      </c>
      <c r="D12268" s="20">
        <v>0</v>
      </c>
      <c r="E12268" s="20">
        <v>0</v>
      </c>
      <c r="F12268" s="38">
        <f>('ANNEXURE B &amp; C'!BV$28)</f>
        <v>0</v>
      </c>
      <c r="G12268" s="9" t="str">
        <f t="shared" si="384"/>
        <v/>
      </c>
      <c r="H12268" s="52" t="str">
        <f t="shared" si="385"/>
        <v/>
      </c>
    </row>
    <row r="12269" spans="1:8">
      <c r="A12269" s="48" t="str">
        <f>('ANNEXURE B &amp; C'!BV$3)</f>
        <v>470101</v>
      </c>
      <c r="B12269" s="3">
        <v>1039990</v>
      </c>
      <c r="C12269" s="3" t="s">
        <v>21</v>
      </c>
      <c r="D12269" s="39">
        <v>250895</v>
      </c>
      <c r="E12269" s="39">
        <v>97030.2</v>
      </c>
      <c r="F12269" s="39">
        <f>SUM(F12265:F12268)</f>
        <v>194633</v>
      </c>
      <c r="G12269" s="9" t="str">
        <f t="shared" si="384"/>
        <v/>
      </c>
      <c r="H12269" s="52">
        <f t="shared" si="385"/>
        <v>-0.22424520217620916</v>
      </c>
    </row>
    <row r="12270" spans="1:8">
      <c r="B12270" s="1"/>
      <c r="C12270" s="1"/>
      <c r="D12270" s="31"/>
      <c r="E12270" s="31"/>
      <c r="F12270" s="31"/>
      <c r="G12270" s="9" t="str">
        <f t="shared" si="384"/>
        <v/>
      </c>
      <c r="H12270" s="52" t="str">
        <f t="shared" si="385"/>
        <v/>
      </c>
    </row>
    <row r="12271" spans="1:8">
      <c r="A12271" s="48" t="str">
        <f>('ANNEXURE B &amp; C'!BV$3)</f>
        <v>470101</v>
      </c>
      <c r="B12271" s="1">
        <v>1040000</v>
      </c>
      <c r="C12271" s="1" t="s">
        <v>22</v>
      </c>
      <c r="D12271" s="31"/>
      <c r="E12271" s="31"/>
      <c r="F12271" s="31"/>
      <c r="G12271" s="9" t="str">
        <f t="shared" si="384"/>
        <v/>
      </c>
      <c r="H12271" s="52" t="str">
        <f t="shared" si="385"/>
        <v/>
      </c>
    </row>
    <row r="12272" spans="1:8">
      <c r="A12272" s="48" t="str">
        <f>('ANNEXURE B &amp; C'!BV$3)</f>
        <v>470101</v>
      </c>
      <c r="B12272" s="2">
        <v>1040001</v>
      </c>
      <c r="C12272" s="2" t="s">
        <v>23</v>
      </c>
      <c r="D12272" s="20">
        <v>0</v>
      </c>
      <c r="E12272" s="20">
        <v>0</v>
      </c>
      <c r="F12272" s="38">
        <f>('ANNEXURE B &amp; C'!BV$32)</f>
        <v>0</v>
      </c>
      <c r="G12272" s="9" t="str">
        <f t="shared" si="384"/>
        <v/>
      </c>
      <c r="H12272" s="52" t="str">
        <f t="shared" si="385"/>
        <v/>
      </c>
    </row>
    <row r="12273" spans="1:8">
      <c r="A12273" s="48" t="str">
        <f>('ANNEXURE B &amp; C'!BV$3)</f>
        <v>470101</v>
      </c>
      <c r="B12273" s="2">
        <v>1040002</v>
      </c>
      <c r="C12273" s="2" t="s">
        <v>24</v>
      </c>
      <c r="D12273" s="20">
        <v>0</v>
      </c>
      <c r="E12273" s="20">
        <v>0</v>
      </c>
      <c r="F12273" s="38">
        <f>('ANNEXURE B &amp; C'!BV$33)</f>
        <v>0</v>
      </c>
      <c r="G12273" s="9" t="str">
        <f t="shared" si="384"/>
        <v/>
      </c>
      <c r="H12273" s="52" t="str">
        <f t="shared" si="385"/>
        <v/>
      </c>
    </row>
    <row r="12274" spans="1:8">
      <c r="A12274" s="48" t="str">
        <f>('ANNEXURE B &amp; C'!BV$3)</f>
        <v>470101</v>
      </c>
      <c r="B12274" s="2">
        <v>1040003</v>
      </c>
      <c r="C12274" s="2" t="s">
        <v>25</v>
      </c>
      <c r="D12274" s="20">
        <v>0</v>
      </c>
      <c r="E12274" s="20">
        <v>0</v>
      </c>
      <c r="F12274" s="38">
        <f>('ANNEXURE B &amp; C'!BV$34)</f>
        <v>0</v>
      </c>
      <c r="G12274" s="9" t="str">
        <f t="shared" si="384"/>
        <v/>
      </c>
      <c r="H12274" s="52" t="str">
        <f t="shared" si="385"/>
        <v/>
      </c>
    </row>
    <row r="12275" spans="1:8">
      <c r="A12275" s="48" t="str">
        <f>('ANNEXURE B &amp; C'!BV$3)</f>
        <v>470101</v>
      </c>
      <c r="B12275" s="2">
        <v>1040004</v>
      </c>
      <c r="C12275" s="2" t="s">
        <v>26</v>
      </c>
      <c r="D12275" s="20">
        <v>0</v>
      </c>
      <c r="E12275" s="20">
        <v>0</v>
      </c>
      <c r="F12275" s="38">
        <f>('ANNEXURE B &amp; C'!BV$35)</f>
        <v>0</v>
      </c>
      <c r="G12275" s="9" t="str">
        <f t="shared" si="384"/>
        <v/>
      </c>
      <c r="H12275" s="52" t="str">
        <f t="shared" si="385"/>
        <v/>
      </c>
    </row>
    <row r="12276" spans="1:8">
      <c r="A12276" s="48" t="str">
        <f>('ANNEXURE B &amp; C'!BV$3)</f>
        <v>470101</v>
      </c>
      <c r="B12276" s="2">
        <v>1040005</v>
      </c>
      <c r="C12276" s="2" t="s">
        <v>27</v>
      </c>
      <c r="D12276" s="20">
        <v>0</v>
      </c>
      <c r="E12276" s="20">
        <v>0</v>
      </c>
      <c r="F12276" s="38">
        <f>('ANNEXURE B &amp; C'!BV$36)</f>
        <v>0</v>
      </c>
      <c r="G12276" s="9" t="str">
        <f t="shared" si="384"/>
        <v/>
      </c>
      <c r="H12276" s="52" t="str">
        <f t="shared" si="385"/>
        <v/>
      </c>
    </row>
    <row r="12277" spans="1:8">
      <c r="A12277" s="48" t="str">
        <f>('ANNEXURE B &amp; C'!BV$3)</f>
        <v>470101</v>
      </c>
      <c r="B12277" s="2">
        <v>1040006</v>
      </c>
      <c r="C12277" s="2" t="s">
        <v>28</v>
      </c>
      <c r="D12277" s="20">
        <v>0</v>
      </c>
      <c r="E12277" s="20">
        <v>0</v>
      </c>
      <c r="F12277" s="38">
        <f>('ANNEXURE B &amp; C'!BV$37)</f>
        <v>0</v>
      </c>
      <c r="G12277" s="9" t="str">
        <f t="shared" si="384"/>
        <v/>
      </c>
      <c r="H12277" s="52" t="str">
        <f t="shared" si="385"/>
        <v/>
      </c>
    </row>
    <row r="12278" spans="1:8">
      <c r="A12278" s="48" t="str">
        <f>('ANNEXURE B &amp; C'!BV$3)</f>
        <v>470101</v>
      </c>
      <c r="B12278" s="2">
        <v>1040007</v>
      </c>
      <c r="C12278" s="2" t="s">
        <v>29</v>
      </c>
      <c r="D12278" s="20">
        <v>0</v>
      </c>
      <c r="E12278" s="20">
        <v>0</v>
      </c>
      <c r="F12278" s="38">
        <f>('ANNEXURE B &amp; C'!BV$38)</f>
        <v>0</v>
      </c>
      <c r="G12278" s="9" t="str">
        <f t="shared" si="384"/>
        <v/>
      </c>
      <c r="H12278" s="52" t="str">
        <f t="shared" si="385"/>
        <v/>
      </c>
    </row>
    <row r="12279" spans="1:8">
      <c r="A12279" s="48" t="str">
        <f>('ANNEXURE B &amp; C'!BV$3)</f>
        <v>470101</v>
      </c>
      <c r="B12279" s="2">
        <v>1040008</v>
      </c>
      <c r="C12279" s="2" t="s">
        <v>30</v>
      </c>
      <c r="D12279" s="20">
        <v>0</v>
      </c>
      <c r="E12279" s="20">
        <v>0</v>
      </c>
      <c r="F12279" s="38">
        <f>('ANNEXURE B &amp; C'!BV$39)</f>
        <v>0</v>
      </c>
      <c r="G12279" s="9" t="str">
        <f t="shared" si="384"/>
        <v/>
      </c>
      <c r="H12279" s="52" t="str">
        <f t="shared" si="385"/>
        <v/>
      </c>
    </row>
    <row r="12280" spans="1:8">
      <c r="A12280" s="48" t="str">
        <f>('ANNEXURE B &amp; C'!BV$3)</f>
        <v>470101</v>
      </c>
      <c r="B12280" s="3">
        <v>1049990</v>
      </c>
      <c r="C12280" s="3" t="s">
        <v>31</v>
      </c>
      <c r="D12280" s="39">
        <v>0</v>
      </c>
      <c r="E12280" s="39">
        <v>0</v>
      </c>
      <c r="F12280" s="39">
        <f>SUM(F12272:F12279)</f>
        <v>0</v>
      </c>
      <c r="G12280" s="9" t="str">
        <f t="shared" si="384"/>
        <v/>
      </c>
      <c r="H12280" s="52" t="str">
        <f t="shared" si="385"/>
        <v/>
      </c>
    </row>
    <row r="12281" spans="1:8">
      <c r="B12281" s="1"/>
      <c r="C12281" s="1"/>
      <c r="D12281" s="31"/>
      <c r="E12281" s="31"/>
      <c r="F12281" s="31"/>
      <c r="G12281" s="9" t="str">
        <f t="shared" si="384"/>
        <v/>
      </c>
      <c r="H12281" s="52" t="str">
        <f t="shared" si="385"/>
        <v/>
      </c>
    </row>
    <row r="12282" spans="1:8" ht="15.75" thickBot="1">
      <c r="A12282" s="48" t="str">
        <f>('ANNEXURE B &amp; C'!BV$3)</f>
        <v>470101</v>
      </c>
      <c r="B12282" s="4">
        <v>1049995</v>
      </c>
      <c r="C12282" s="4" t="s">
        <v>32</v>
      </c>
      <c r="D12282" s="40">
        <v>1384593</v>
      </c>
      <c r="E12282" s="40">
        <v>586176.42999999993</v>
      </c>
      <c r="F12282" s="40">
        <f>SUM(F12280+F12269+F12262)</f>
        <v>1550428</v>
      </c>
      <c r="G12282" s="9" t="str">
        <f t="shared" si="384"/>
        <v/>
      </c>
      <c r="H12282" s="52">
        <f t="shared" si="385"/>
        <v>0.11977165853070181</v>
      </c>
    </row>
    <row r="12283" spans="1:8" ht="15.75" thickTop="1">
      <c r="B12283" s="1"/>
      <c r="C12283" s="1"/>
      <c r="D12283" s="31"/>
      <c r="E12283" s="31"/>
      <c r="F12283" s="31"/>
      <c r="G12283" s="9" t="str">
        <f t="shared" si="384"/>
        <v/>
      </c>
      <c r="H12283" s="52" t="str">
        <f t="shared" si="385"/>
        <v/>
      </c>
    </row>
    <row r="12284" spans="1:8">
      <c r="A12284" s="48" t="str">
        <f>('ANNEXURE B &amp; C'!BV$3)</f>
        <v>470101</v>
      </c>
      <c r="B12284" s="1">
        <v>1050000</v>
      </c>
      <c r="C12284" s="1" t="s">
        <v>33</v>
      </c>
      <c r="D12284" s="31"/>
      <c r="E12284" s="31"/>
      <c r="F12284" s="31"/>
      <c r="G12284" s="9" t="str">
        <f t="shared" si="384"/>
        <v/>
      </c>
      <c r="H12284" s="52" t="str">
        <f t="shared" si="385"/>
        <v/>
      </c>
    </row>
    <row r="12285" spans="1:8">
      <c r="B12285" s="1"/>
      <c r="C12285" s="1"/>
      <c r="D12285" s="31"/>
      <c r="E12285" s="31"/>
      <c r="F12285" s="31"/>
      <c r="G12285" s="9" t="str">
        <f t="shared" si="384"/>
        <v/>
      </c>
      <c r="H12285" s="52" t="str">
        <f t="shared" si="385"/>
        <v/>
      </c>
    </row>
    <row r="12286" spans="1:8">
      <c r="A12286" s="48" t="str">
        <f>('ANNEXURE B &amp; C'!BV$3)</f>
        <v>470101</v>
      </c>
      <c r="B12286" s="1">
        <v>1060000</v>
      </c>
      <c r="C12286" s="1" t="s">
        <v>34</v>
      </c>
      <c r="D12286" s="31"/>
      <c r="E12286" s="31"/>
      <c r="F12286" s="31"/>
      <c r="G12286" s="9" t="str">
        <f t="shared" si="384"/>
        <v/>
      </c>
      <c r="H12286" s="52" t="str">
        <f t="shared" si="385"/>
        <v/>
      </c>
    </row>
    <row r="12287" spans="1:8">
      <c r="A12287" s="48" t="str">
        <f>('ANNEXURE B &amp; C'!BV$3)</f>
        <v>470101</v>
      </c>
      <c r="B12287" s="2">
        <v>1060001</v>
      </c>
      <c r="C12287" s="2" t="s">
        <v>35</v>
      </c>
      <c r="D12287" s="20">
        <v>0</v>
      </c>
      <c r="E12287" s="20">
        <v>0</v>
      </c>
      <c r="F12287" s="38">
        <f>('ANNEXURE B &amp; C'!BV$47)</f>
        <v>0</v>
      </c>
      <c r="G12287" s="9" t="str">
        <f t="shared" ref="G12287:G12350" si="386">IF(E12287&lt;0.01,"",IF(E12287&gt;F12287,"BUDGET ERROR - INSUFICIENT",""))</f>
        <v/>
      </c>
      <c r="H12287" s="52" t="str">
        <f t="shared" ref="H12287:H12350" si="387">IF(F12287&lt;0.1,"",IF(D12287=0,"NO ORIGINAL BUDGET",(F12287-D12287)/D12287))</f>
        <v/>
      </c>
    </row>
    <row r="12288" spans="1:8">
      <c r="A12288" s="48" t="str">
        <f>('ANNEXURE B &amp; C'!BV$3)</f>
        <v>470101</v>
      </c>
      <c r="B12288" s="2">
        <v>1060003</v>
      </c>
      <c r="C12288" s="2" t="s">
        <v>36</v>
      </c>
      <c r="D12288" s="20">
        <v>0</v>
      </c>
      <c r="E12288" s="20">
        <v>0</v>
      </c>
      <c r="F12288" s="38">
        <f>('ANNEXURE B &amp; C'!BV$48)</f>
        <v>0</v>
      </c>
      <c r="G12288" s="9" t="str">
        <f t="shared" si="386"/>
        <v/>
      </c>
      <c r="H12288" s="52" t="str">
        <f t="shared" si="387"/>
        <v/>
      </c>
    </row>
    <row r="12289" spans="1:8">
      <c r="A12289" s="48" t="str">
        <f>('ANNEXURE B &amp; C'!BV$3)</f>
        <v>470101</v>
      </c>
      <c r="B12289" s="2">
        <v>1060090</v>
      </c>
      <c r="C12289" s="2" t="s">
        <v>37</v>
      </c>
      <c r="D12289" s="20">
        <v>0</v>
      </c>
      <c r="E12289" s="20">
        <v>0</v>
      </c>
      <c r="F12289" s="38">
        <f>('ANNEXURE B &amp; C'!BV$49)</f>
        <v>0</v>
      </c>
      <c r="G12289" s="9" t="str">
        <f t="shared" si="386"/>
        <v/>
      </c>
      <c r="H12289" s="52" t="str">
        <f t="shared" si="387"/>
        <v/>
      </c>
    </row>
    <row r="12290" spans="1:8">
      <c r="A12290" s="48" t="str">
        <f>('ANNEXURE B &amp; C'!BV$3)</f>
        <v>470101</v>
      </c>
      <c r="B12290" s="2">
        <v>1060100</v>
      </c>
      <c r="C12290" s="2" t="s">
        <v>38</v>
      </c>
      <c r="D12290" s="20">
        <v>0</v>
      </c>
      <c r="E12290" s="20">
        <v>0</v>
      </c>
      <c r="F12290" s="38">
        <f>('ANNEXURE B &amp; C'!BV$50)</f>
        <v>0</v>
      </c>
      <c r="G12290" s="9" t="str">
        <f t="shared" si="386"/>
        <v/>
      </c>
      <c r="H12290" s="52" t="str">
        <f t="shared" si="387"/>
        <v/>
      </c>
    </row>
    <row r="12291" spans="1:8">
      <c r="A12291" s="48" t="str">
        <f>('ANNEXURE B &amp; C'!BV$3)</f>
        <v>470101</v>
      </c>
      <c r="B12291" s="2">
        <v>1060200</v>
      </c>
      <c r="C12291" s="2" t="s">
        <v>39</v>
      </c>
      <c r="D12291" s="20">
        <v>0</v>
      </c>
      <c r="E12291" s="20">
        <v>0</v>
      </c>
      <c r="F12291" s="38">
        <f>('ANNEXURE B &amp; C'!BV$51)</f>
        <v>0</v>
      </c>
      <c r="G12291" s="9" t="str">
        <f t="shared" si="386"/>
        <v/>
      </c>
      <c r="H12291" s="52" t="str">
        <f t="shared" si="387"/>
        <v/>
      </c>
    </row>
    <row r="12292" spans="1:8">
      <c r="A12292" s="48" t="str">
        <f>('ANNEXURE B &amp; C'!BV$3)</f>
        <v>470101</v>
      </c>
      <c r="B12292" s="2">
        <v>1060201</v>
      </c>
      <c r="C12292" s="2" t="s">
        <v>40</v>
      </c>
      <c r="D12292" s="20">
        <v>0</v>
      </c>
      <c r="E12292" s="20">
        <v>0</v>
      </c>
      <c r="F12292" s="38">
        <f>('ANNEXURE B &amp; C'!BV$52)</f>
        <v>0</v>
      </c>
      <c r="G12292" s="9" t="str">
        <f t="shared" si="386"/>
        <v/>
      </c>
      <c r="H12292" s="52" t="str">
        <f t="shared" si="387"/>
        <v/>
      </c>
    </row>
    <row r="12293" spans="1:8">
      <c r="A12293" s="48" t="str">
        <f>('ANNEXURE B &amp; C'!BV$3)</f>
        <v>470101</v>
      </c>
      <c r="B12293" s="2">
        <v>1060204</v>
      </c>
      <c r="C12293" s="2" t="s">
        <v>41</v>
      </c>
      <c r="D12293" s="20">
        <v>0</v>
      </c>
      <c r="E12293" s="20">
        <v>0</v>
      </c>
      <c r="F12293" s="38">
        <f>('ANNEXURE B &amp; C'!BV$53)</f>
        <v>0</v>
      </c>
      <c r="G12293" s="9" t="str">
        <f t="shared" si="386"/>
        <v/>
      </c>
      <c r="H12293" s="52" t="str">
        <f t="shared" si="387"/>
        <v/>
      </c>
    </row>
    <row r="12294" spans="1:8">
      <c r="A12294" s="48" t="str">
        <f>('ANNEXURE B &amp; C'!BV$3)</f>
        <v>470101</v>
      </c>
      <c r="B12294" s="2">
        <v>1060205</v>
      </c>
      <c r="C12294" s="2" t="s">
        <v>42</v>
      </c>
      <c r="D12294" s="20">
        <v>0</v>
      </c>
      <c r="E12294" s="20">
        <v>0</v>
      </c>
      <c r="F12294" s="38">
        <f>('ANNEXURE B &amp; C'!BV$54)</f>
        <v>0</v>
      </c>
      <c r="G12294" s="9" t="str">
        <f t="shared" si="386"/>
        <v/>
      </c>
      <c r="H12294" s="52" t="str">
        <f t="shared" si="387"/>
        <v/>
      </c>
    </row>
    <row r="12295" spans="1:8">
      <c r="A12295" s="48" t="str">
        <f>('ANNEXURE B &amp; C'!BV$3)</f>
        <v>470101</v>
      </c>
      <c r="B12295" s="2">
        <v>1060207</v>
      </c>
      <c r="C12295" s="2" t="s">
        <v>43</v>
      </c>
      <c r="D12295" s="20">
        <v>0</v>
      </c>
      <c r="E12295" s="20">
        <v>0</v>
      </c>
      <c r="F12295" s="38">
        <f>('ANNEXURE B &amp; C'!BV$55)</f>
        <v>0</v>
      </c>
      <c r="G12295" s="9" t="str">
        <f t="shared" si="386"/>
        <v/>
      </c>
      <c r="H12295" s="52" t="str">
        <f t="shared" si="387"/>
        <v/>
      </c>
    </row>
    <row r="12296" spans="1:8">
      <c r="A12296" s="48" t="str">
        <f>('ANNEXURE B &amp; C'!BV$3)</f>
        <v>470101</v>
      </c>
      <c r="B12296" s="2">
        <v>1060208</v>
      </c>
      <c r="C12296" s="2" t="s">
        <v>44</v>
      </c>
      <c r="D12296" s="20">
        <v>21000</v>
      </c>
      <c r="E12296" s="20">
        <v>7120</v>
      </c>
      <c r="F12296" s="38">
        <f>('ANNEXURE B &amp; C'!BV$56)</f>
        <v>8000</v>
      </c>
      <c r="G12296" s="9" t="str">
        <f t="shared" si="386"/>
        <v/>
      </c>
      <c r="H12296" s="52">
        <f t="shared" si="387"/>
        <v>-0.61904761904761907</v>
      </c>
    </row>
    <row r="12297" spans="1:8">
      <c r="A12297" s="48" t="str">
        <f>('ANNEXURE B &amp; C'!BV$3)</f>
        <v>470101</v>
      </c>
      <c r="B12297" s="2">
        <v>1060209</v>
      </c>
      <c r="C12297" s="2" t="s">
        <v>45</v>
      </c>
      <c r="D12297" s="20">
        <v>0</v>
      </c>
      <c r="E12297" s="20">
        <v>0</v>
      </c>
      <c r="F12297" s="38">
        <f>('ANNEXURE B &amp; C'!BV$57)</f>
        <v>0</v>
      </c>
      <c r="G12297" s="9" t="str">
        <f t="shared" si="386"/>
        <v/>
      </c>
      <c r="H12297" s="52" t="str">
        <f t="shared" si="387"/>
        <v/>
      </c>
    </row>
    <row r="12298" spans="1:8">
      <c r="A12298" s="48" t="str">
        <f>('ANNEXURE B &amp; C'!BV$3)</f>
        <v>470101</v>
      </c>
      <c r="B12298" s="2">
        <v>1060210</v>
      </c>
      <c r="C12298" s="2" t="s">
        <v>46</v>
      </c>
      <c r="D12298" s="20">
        <v>120000</v>
      </c>
      <c r="E12298" s="20">
        <v>19029.82</v>
      </c>
      <c r="F12298" s="38">
        <f>('ANNEXURE B &amp; C'!BV$58)</f>
        <v>19030</v>
      </c>
      <c r="G12298" s="9" t="str">
        <f t="shared" si="386"/>
        <v/>
      </c>
      <c r="H12298" s="52">
        <f t="shared" si="387"/>
        <v>-0.8414166666666667</v>
      </c>
    </row>
    <row r="12299" spans="1:8">
      <c r="A12299" s="48" t="str">
        <f>('ANNEXURE B &amp; C'!BV$3)</f>
        <v>470101</v>
      </c>
      <c r="B12299" s="2">
        <v>1060303</v>
      </c>
      <c r="C12299" s="2" t="s">
        <v>47</v>
      </c>
      <c r="D12299" s="20">
        <v>0</v>
      </c>
      <c r="E12299" s="20">
        <v>0</v>
      </c>
      <c r="F12299" s="38">
        <f>('ANNEXURE B &amp; C'!BV$59)</f>
        <v>0</v>
      </c>
      <c r="G12299" s="9" t="str">
        <f t="shared" si="386"/>
        <v/>
      </c>
      <c r="H12299" s="52" t="str">
        <f t="shared" si="387"/>
        <v/>
      </c>
    </row>
    <row r="12300" spans="1:8">
      <c r="A12300" s="48" t="str">
        <f>('ANNEXURE B &amp; C'!BV$3)</f>
        <v>470101</v>
      </c>
      <c r="B12300" s="2">
        <v>1060304</v>
      </c>
      <c r="C12300" s="2" t="s">
        <v>48</v>
      </c>
      <c r="D12300" s="20">
        <v>0</v>
      </c>
      <c r="E12300" s="20">
        <v>0</v>
      </c>
      <c r="F12300" s="38">
        <f>('ANNEXURE B &amp; C'!BV$60)</f>
        <v>0</v>
      </c>
      <c r="G12300" s="9" t="str">
        <f t="shared" si="386"/>
        <v/>
      </c>
      <c r="H12300" s="52" t="str">
        <f t="shared" si="387"/>
        <v/>
      </c>
    </row>
    <row r="12301" spans="1:8">
      <c r="A12301" s="48" t="str">
        <f>('ANNEXURE B &amp; C'!BV$3)</f>
        <v>470101</v>
      </c>
      <c r="B12301" s="2">
        <v>1060305</v>
      </c>
      <c r="C12301" s="2" t="s">
        <v>49</v>
      </c>
      <c r="D12301" s="20">
        <v>0</v>
      </c>
      <c r="E12301" s="20">
        <v>0</v>
      </c>
      <c r="F12301" s="38">
        <f>('ANNEXURE B &amp; C'!BV$61)</f>
        <v>0</v>
      </c>
      <c r="G12301" s="9" t="str">
        <f t="shared" si="386"/>
        <v/>
      </c>
      <c r="H12301" s="52" t="str">
        <f t="shared" si="387"/>
        <v/>
      </c>
    </row>
    <row r="12302" spans="1:8">
      <c r="A12302" s="48" t="str">
        <f>('ANNEXURE B &amp; C'!BV$3)</f>
        <v>470101</v>
      </c>
      <c r="B12302" s="2">
        <v>1060400</v>
      </c>
      <c r="C12302" s="2" t="s">
        <v>50</v>
      </c>
      <c r="D12302" s="20">
        <v>0</v>
      </c>
      <c r="E12302" s="20">
        <v>0</v>
      </c>
      <c r="F12302" s="38">
        <f>('ANNEXURE B &amp; C'!BV$62)</f>
        <v>0</v>
      </c>
      <c r="G12302" s="9" t="str">
        <f t="shared" si="386"/>
        <v/>
      </c>
      <c r="H12302" s="52" t="str">
        <f t="shared" si="387"/>
        <v/>
      </c>
    </row>
    <row r="12303" spans="1:8">
      <c r="A12303" s="48" t="str">
        <f>('ANNEXURE B &amp; C'!BV$3)</f>
        <v>470101</v>
      </c>
      <c r="B12303" s="2">
        <v>1060401</v>
      </c>
      <c r="C12303" s="2" t="s">
        <v>51</v>
      </c>
      <c r="D12303" s="20">
        <v>2500</v>
      </c>
      <c r="E12303" s="20">
        <v>538.9</v>
      </c>
      <c r="F12303" s="38">
        <f>('ANNEXURE B &amp; C'!BV$63)</f>
        <v>2500</v>
      </c>
      <c r="G12303" s="9" t="str">
        <f t="shared" si="386"/>
        <v/>
      </c>
      <c r="H12303" s="52">
        <f t="shared" si="387"/>
        <v>0</v>
      </c>
    </row>
    <row r="12304" spans="1:8">
      <c r="A12304" s="48" t="str">
        <f>('ANNEXURE B &amp; C'!BV$3)</f>
        <v>470101</v>
      </c>
      <c r="B12304" s="2">
        <v>1060402</v>
      </c>
      <c r="C12304" s="2" t="s">
        <v>52</v>
      </c>
      <c r="D12304" s="20">
        <v>5200</v>
      </c>
      <c r="E12304" s="20">
        <v>0</v>
      </c>
      <c r="F12304" s="38">
        <f>('ANNEXURE B &amp; C'!BV$64)</f>
        <v>0</v>
      </c>
      <c r="G12304" s="9" t="str">
        <f t="shared" si="386"/>
        <v/>
      </c>
      <c r="H12304" s="52" t="str">
        <f t="shared" si="387"/>
        <v/>
      </c>
    </row>
    <row r="12305" spans="1:8">
      <c r="A12305" s="48" t="str">
        <f>('ANNEXURE B &amp; C'!BV$3)</f>
        <v>470101</v>
      </c>
      <c r="B12305" s="2">
        <v>1060403</v>
      </c>
      <c r="C12305" s="2" t="s">
        <v>53</v>
      </c>
      <c r="D12305" s="20">
        <v>260000</v>
      </c>
      <c r="E12305" s="20">
        <v>201478.1</v>
      </c>
      <c r="F12305" s="38">
        <f>('ANNEXURE B &amp; C'!BV$65)</f>
        <v>260004</v>
      </c>
      <c r="G12305" s="9" t="str">
        <f t="shared" si="386"/>
        <v/>
      </c>
      <c r="H12305" s="52">
        <f t="shared" si="387"/>
        <v>1.5384615384615384E-5</v>
      </c>
    </row>
    <row r="12306" spans="1:8">
      <c r="A12306" s="48" t="str">
        <f>('ANNEXURE B &amp; C'!BV$3)</f>
        <v>470101</v>
      </c>
      <c r="B12306" s="2">
        <v>1060404</v>
      </c>
      <c r="C12306" s="2" t="s">
        <v>54</v>
      </c>
      <c r="D12306" s="20">
        <v>0</v>
      </c>
      <c r="E12306" s="20">
        <v>0</v>
      </c>
      <c r="F12306" s="38">
        <f>('ANNEXURE B &amp; C'!BV$66)</f>
        <v>0</v>
      </c>
      <c r="G12306" s="9" t="str">
        <f t="shared" si="386"/>
        <v/>
      </c>
      <c r="H12306" s="52" t="str">
        <f t="shared" si="387"/>
        <v/>
      </c>
    </row>
    <row r="12307" spans="1:8">
      <c r="A12307" s="48" t="str">
        <f>('ANNEXURE B &amp; C'!BV$3)</f>
        <v>470101</v>
      </c>
      <c r="B12307" s="2">
        <v>1060405</v>
      </c>
      <c r="C12307" s="2" t="s">
        <v>55</v>
      </c>
      <c r="D12307" s="20">
        <v>0</v>
      </c>
      <c r="E12307" s="20">
        <v>0</v>
      </c>
      <c r="F12307" s="38">
        <f>('ANNEXURE B &amp; C'!BV$67)</f>
        <v>0</v>
      </c>
      <c r="G12307" s="9" t="str">
        <f t="shared" si="386"/>
        <v/>
      </c>
      <c r="H12307" s="52" t="str">
        <f t="shared" si="387"/>
        <v/>
      </c>
    </row>
    <row r="12308" spans="1:8">
      <c r="A12308" s="48" t="str">
        <f>('ANNEXURE B &amp; C'!BV$3)</f>
        <v>470101</v>
      </c>
      <c r="B12308" s="2">
        <v>1060601</v>
      </c>
      <c r="C12308" s="2" t="s">
        <v>56</v>
      </c>
      <c r="D12308" s="20">
        <v>0</v>
      </c>
      <c r="E12308" s="20">
        <v>0</v>
      </c>
      <c r="F12308" s="38">
        <f>('ANNEXURE B &amp; C'!BV$68)</f>
        <v>0</v>
      </c>
      <c r="G12308" s="9" t="str">
        <f t="shared" si="386"/>
        <v/>
      </c>
      <c r="H12308" s="52" t="str">
        <f t="shared" si="387"/>
        <v/>
      </c>
    </row>
    <row r="12309" spans="1:8">
      <c r="A12309" s="48" t="str">
        <f>('ANNEXURE B &amp; C'!BV$3)</f>
        <v>470101</v>
      </c>
      <c r="B12309" s="2">
        <v>1060701</v>
      </c>
      <c r="C12309" s="2" t="s">
        <v>57</v>
      </c>
      <c r="D12309" s="20">
        <v>0</v>
      </c>
      <c r="E12309" s="20">
        <v>0</v>
      </c>
      <c r="F12309" s="38">
        <f>('ANNEXURE B &amp; C'!BV$69)</f>
        <v>0</v>
      </c>
      <c r="G12309" s="9" t="str">
        <f t="shared" si="386"/>
        <v/>
      </c>
      <c r="H12309" s="52" t="str">
        <f t="shared" si="387"/>
        <v/>
      </c>
    </row>
    <row r="12310" spans="1:8">
      <c r="A12310" s="48" t="str">
        <f>('ANNEXURE B &amp; C'!BV$3)</f>
        <v>470101</v>
      </c>
      <c r="B12310" s="2">
        <v>1060702</v>
      </c>
      <c r="C12310" s="2" t="s">
        <v>58</v>
      </c>
      <c r="D12310" s="20">
        <v>0</v>
      </c>
      <c r="E12310" s="20">
        <v>0</v>
      </c>
      <c r="F12310" s="38">
        <f>('ANNEXURE B &amp; C'!BV$70)</f>
        <v>0</v>
      </c>
      <c r="G12310" s="9" t="str">
        <f t="shared" si="386"/>
        <v/>
      </c>
      <c r="H12310" s="52" t="str">
        <f t="shared" si="387"/>
        <v/>
      </c>
    </row>
    <row r="12311" spans="1:8">
      <c r="A12311" s="48" t="str">
        <f>('ANNEXURE B &amp; C'!BV$3)</f>
        <v>470101</v>
      </c>
      <c r="B12311" s="2">
        <v>1061101</v>
      </c>
      <c r="C12311" s="2" t="s">
        <v>59</v>
      </c>
      <c r="D12311" s="20">
        <v>0</v>
      </c>
      <c r="E12311" s="20">
        <v>0</v>
      </c>
      <c r="F12311" s="38">
        <f>('ANNEXURE B &amp; C'!BV$71)</f>
        <v>0</v>
      </c>
      <c r="G12311" s="9" t="str">
        <f t="shared" si="386"/>
        <v/>
      </c>
      <c r="H12311" s="52" t="str">
        <f t="shared" si="387"/>
        <v/>
      </c>
    </row>
    <row r="12312" spans="1:8">
      <c r="A12312" s="48" t="str">
        <f>('ANNEXURE B &amp; C'!BV$3)</f>
        <v>470101</v>
      </c>
      <c r="B12312" s="2">
        <v>1061102</v>
      </c>
      <c r="C12312" s="2" t="s">
        <v>60</v>
      </c>
      <c r="D12312" s="20">
        <v>0</v>
      </c>
      <c r="E12312" s="20">
        <v>0</v>
      </c>
      <c r="F12312" s="38">
        <f>('ANNEXURE B &amp; C'!BV$72)</f>
        <v>0</v>
      </c>
      <c r="G12312" s="9" t="str">
        <f t="shared" si="386"/>
        <v/>
      </c>
      <c r="H12312" s="52" t="str">
        <f t="shared" si="387"/>
        <v/>
      </c>
    </row>
    <row r="12313" spans="1:8">
      <c r="A12313" s="48" t="str">
        <f>('ANNEXURE B &amp; C'!BV$3)</f>
        <v>470101</v>
      </c>
      <c r="B12313" s="2">
        <v>1061104</v>
      </c>
      <c r="C12313" s="2" t="s">
        <v>61</v>
      </c>
      <c r="D12313" s="20">
        <v>0</v>
      </c>
      <c r="E12313" s="20">
        <v>0</v>
      </c>
      <c r="F12313" s="38">
        <f>('ANNEXURE B &amp; C'!BV$73)</f>
        <v>0</v>
      </c>
      <c r="G12313" s="9" t="str">
        <f t="shared" si="386"/>
        <v/>
      </c>
      <c r="H12313" s="52" t="str">
        <f t="shared" si="387"/>
        <v/>
      </c>
    </row>
    <row r="12314" spans="1:8">
      <c r="A12314" s="48" t="str">
        <f>('ANNEXURE B &amp; C'!BV$3)</f>
        <v>470101</v>
      </c>
      <c r="B12314" s="2">
        <v>1061106</v>
      </c>
      <c r="C12314" s="2" t="s">
        <v>62</v>
      </c>
      <c r="D12314" s="20">
        <v>0</v>
      </c>
      <c r="E12314" s="20">
        <v>0</v>
      </c>
      <c r="F12314" s="38">
        <f>('ANNEXURE B &amp; C'!BV$74)</f>
        <v>0</v>
      </c>
      <c r="G12314" s="9" t="str">
        <f t="shared" si="386"/>
        <v/>
      </c>
      <c r="H12314" s="52" t="str">
        <f t="shared" si="387"/>
        <v/>
      </c>
    </row>
    <row r="12315" spans="1:8">
      <c r="A12315" s="48" t="str">
        <f>('ANNEXURE B &amp; C'!BV$3)</f>
        <v>470101</v>
      </c>
      <c r="B12315" s="2">
        <v>1061201</v>
      </c>
      <c r="C12315" s="2" t="s">
        <v>63</v>
      </c>
      <c r="D12315" s="20">
        <v>0</v>
      </c>
      <c r="E12315" s="20">
        <v>0</v>
      </c>
      <c r="F12315" s="38">
        <f>('ANNEXURE B &amp; C'!BV$75)</f>
        <v>0</v>
      </c>
      <c r="G12315" s="9" t="str">
        <f t="shared" si="386"/>
        <v/>
      </c>
      <c r="H12315" s="52" t="str">
        <f t="shared" si="387"/>
        <v/>
      </c>
    </row>
    <row r="12316" spans="1:8">
      <c r="A12316" s="48" t="str">
        <f>('ANNEXURE B &amp; C'!BV$3)</f>
        <v>470101</v>
      </c>
      <c r="B12316" s="2">
        <v>1061203</v>
      </c>
      <c r="C12316" s="2" t="s">
        <v>64</v>
      </c>
      <c r="D12316" s="20">
        <v>0</v>
      </c>
      <c r="E12316" s="20">
        <v>0</v>
      </c>
      <c r="F12316" s="38">
        <f>('ANNEXURE B &amp; C'!BV$76)</f>
        <v>0</v>
      </c>
      <c r="G12316" s="9" t="str">
        <f t="shared" si="386"/>
        <v/>
      </c>
      <c r="H12316" s="52" t="str">
        <f t="shared" si="387"/>
        <v/>
      </c>
    </row>
    <row r="12317" spans="1:8">
      <c r="A12317" s="48" t="str">
        <f>('ANNEXURE B &amp; C'!BV$3)</f>
        <v>470101</v>
      </c>
      <c r="B12317" s="2">
        <v>1061204</v>
      </c>
      <c r="C12317" s="2" t="s">
        <v>65</v>
      </c>
      <c r="D12317" s="20">
        <v>0</v>
      </c>
      <c r="E12317" s="20">
        <v>0</v>
      </c>
      <c r="F12317" s="38">
        <f>('ANNEXURE B &amp; C'!BV$77)</f>
        <v>0</v>
      </c>
      <c r="G12317" s="9" t="str">
        <f t="shared" si="386"/>
        <v/>
      </c>
      <c r="H12317" s="52" t="str">
        <f t="shared" si="387"/>
        <v/>
      </c>
    </row>
    <row r="12318" spans="1:8">
      <c r="A12318" s="48" t="str">
        <f>('ANNEXURE B &amp; C'!BV$3)</f>
        <v>470101</v>
      </c>
      <c r="B12318" s="2">
        <v>1061501</v>
      </c>
      <c r="C12318" s="2" t="s">
        <v>66</v>
      </c>
      <c r="D12318" s="20">
        <v>18000</v>
      </c>
      <c r="E12318" s="20">
        <v>9442.74</v>
      </c>
      <c r="F12318" s="38">
        <f>('ANNEXURE B &amp; C'!BV$78)</f>
        <v>17997</v>
      </c>
      <c r="G12318" s="9" t="str">
        <f t="shared" si="386"/>
        <v/>
      </c>
      <c r="H12318" s="52">
        <f t="shared" si="387"/>
        <v>-1.6666666666666666E-4</v>
      </c>
    </row>
    <row r="12319" spans="1:8">
      <c r="A12319" s="48" t="str">
        <f>('ANNEXURE B &amp; C'!BV$3)</f>
        <v>470101</v>
      </c>
      <c r="B12319" s="2">
        <v>1061502</v>
      </c>
      <c r="C12319" s="2" t="s">
        <v>67</v>
      </c>
      <c r="D12319" s="20">
        <v>0</v>
      </c>
      <c r="E12319" s="20">
        <v>0</v>
      </c>
      <c r="F12319" s="38">
        <f>('ANNEXURE B &amp; C'!BV$79)</f>
        <v>0</v>
      </c>
      <c r="G12319" s="9" t="str">
        <f t="shared" si="386"/>
        <v/>
      </c>
      <c r="H12319" s="52" t="str">
        <f t="shared" si="387"/>
        <v/>
      </c>
    </row>
    <row r="12320" spans="1:8">
      <c r="A12320" s="48" t="str">
        <f>('ANNEXURE B &amp; C'!BV$3)</f>
        <v>470101</v>
      </c>
      <c r="B12320" s="2">
        <v>1061507</v>
      </c>
      <c r="C12320" s="2" t="s">
        <v>68</v>
      </c>
      <c r="D12320" s="20">
        <v>0</v>
      </c>
      <c r="E12320" s="20">
        <v>0</v>
      </c>
      <c r="F12320" s="38">
        <f>('ANNEXURE B &amp; C'!BV$80)</f>
        <v>0</v>
      </c>
      <c r="G12320" s="9" t="str">
        <f t="shared" si="386"/>
        <v/>
      </c>
      <c r="H12320" s="52" t="str">
        <f t="shared" si="387"/>
        <v/>
      </c>
    </row>
    <row r="12321" spans="1:8">
      <c r="A12321" s="48" t="str">
        <f>('ANNEXURE B &amp; C'!BV$3)</f>
        <v>470101</v>
      </c>
      <c r="B12321" s="2">
        <v>1061508</v>
      </c>
      <c r="C12321" s="2" t="s">
        <v>69</v>
      </c>
      <c r="D12321" s="20">
        <v>0</v>
      </c>
      <c r="E12321" s="20">
        <v>0</v>
      </c>
      <c r="F12321" s="38">
        <f>('ANNEXURE B &amp; C'!BV$81)</f>
        <v>0</v>
      </c>
      <c r="G12321" s="9" t="str">
        <f t="shared" si="386"/>
        <v/>
      </c>
      <c r="H12321" s="52" t="str">
        <f t="shared" si="387"/>
        <v/>
      </c>
    </row>
    <row r="12322" spans="1:8">
      <c r="A12322" s="48" t="str">
        <f>('ANNEXURE B &amp; C'!BV$3)</f>
        <v>470101</v>
      </c>
      <c r="B12322" s="2">
        <v>1061701</v>
      </c>
      <c r="C12322" s="2" t="s">
        <v>70</v>
      </c>
      <c r="D12322" s="20">
        <v>0</v>
      </c>
      <c r="E12322" s="20">
        <v>0</v>
      </c>
      <c r="F12322" s="38">
        <f>('ANNEXURE B &amp; C'!BV$82)</f>
        <v>0</v>
      </c>
      <c r="G12322" s="9" t="str">
        <f t="shared" si="386"/>
        <v/>
      </c>
      <c r="H12322" s="52" t="str">
        <f t="shared" si="387"/>
        <v/>
      </c>
    </row>
    <row r="12323" spans="1:8">
      <c r="A12323" s="48" t="str">
        <f>('ANNEXURE B &amp; C'!BV$3)</f>
        <v>470101</v>
      </c>
      <c r="B12323" s="2">
        <v>1061705</v>
      </c>
      <c r="C12323" s="2" t="s">
        <v>71</v>
      </c>
      <c r="D12323" s="20">
        <v>0</v>
      </c>
      <c r="E12323" s="20">
        <v>0</v>
      </c>
      <c r="F12323" s="38">
        <f>('ANNEXURE B &amp; C'!BV$83)</f>
        <v>0</v>
      </c>
      <c r="G12323" s="9" t="str">
        <f t="shared" si="386"/>
        <v/>
      </c>
      <c r="H12323" s="52" t="str">
        <f t="shared" si="387"/>
        <v/>
      </c>
    </row>
    <row r="12324" spans="1:8">
      <c r="A12324" s="48" t="str">
        <f>('ANNEXURE B &amp; C'!BV$3)</f>
        <v>470101</v>
      </c>
      <c r="B12324" s="2">
        <v>1061799</v>
      </c>
      <c r="C12324" s="2" t="s">
        <v>72</v>
      </c>
      <c r="D12324" s="20">
        <v>6000</v>
      </c>
      <c r="E12324" s="20">
        <v>5601.85</v>
      </c>
      <c r="F12324" s="38">
        <f>('ANNEXURE B &amp; C'!BV$84)</f>
        <v>6000</v>
      </c>
      <c r="G12324" s="9" t="str">
        <f t="shared" si="386"/>
        <v/>
      </c>
      <c r="H12324" s="52">
        <f t="shared" si="387"/>
        <v>0</v>
      </c>
    </row>
    <row r="12325" spans="1:8">
      <c r="A12325" s="48" t="str">
        <f>('ANNEXURE B &amp; C'!BV$3)</f>
        <v>470101</v>
      </c>
      <c r="B12325" s="2">
        <v>1061800</v>
      </c>
      <c r="C12325" s="2" t="s">
        <v>73</v>
      </c>
      <c r="D12325" s="20">
        <v>0</v>
      </c>
      <c r="E12325" s="20">
        <v>0</v>
      </c>
      <c r="F12325" s="38">
        <f>('ANNEXURE B &amp; C'!BV$85)</f>
        <v>0</v>
      </c>
      <c r="G12325" s="9" t="str">
        <f t="shared" si="386"/>
        <v/>
      </c>
      <c r="H12325" s="52" t="str">
        <f t="shared" si="387"/>
        <v/>
      </c>
    </row>
    <row r="12326" spans="1:8">
      <c r="A12326" s="48" t="str">
        <f>('ANNEXURE B &amp; C'!BV$3)</f>
        <v>470101</v>
      </c>
      <c r="B12326" s="2">
        <v>1061801</v>
      </c>
      <c r="C12326" s="2" t="s">
        <v>74</v>
      </c>
      <c r="D12326" s="20">
        <v>22000</v>
      </c>
      <c r="E12326" s="20">
        <v>939.52</v>
      </c>
      <c r="F12326" s="38">
        <f>('ANNEXURE B &amp; C'!BV$86)</f>
        <v>1266</v>
      </c>
      <c r="G12326" s="9" t="str">
        <f t="shared" si="386"/>
        <v/>
      </c>
      <c r="H12326" s="52">
        <f t="shared" si="387"/>
        <v>-0.94245454545454543</v>
      </c>
    </row>
    <row r="12327" spans="1:8">
      <c r="A12327" s="48" t="str">
        <f>('ANNEXURE B &amp; C'!BV$3)</f>
        <v>470101</v>
      </c>
      <c r="B12327" s="2">
        <v>1061802</v>
      </c>
      <c r="C12327" s="2" t="s">
        <v>75</v>
      </c>
      <c r="D12327" s="20">
        <v>0</v>
      </c>
      <c r="E12327" s="20">
        <v>0</v>
      </c>
      <c r="F12327" s="38">
        <f>('ANNEXURE B &amp; C'!BV$87)</f>
        <v>0</v>
      </c>
      <c r="G12327" s="9" t="str">
        <f t="shared" si="386"/>
        <v/>
      </c>
      <c r="H12327" s="52" t="str">
        <f t="shared" si="387"/>
        <v/>
      </c>
    </row>
    <row r="12328" spans="1:8">
      <c r="A12328" s="48" t="str">
        <f>('ANNEXURE B &amp; C'!BV$3)</f>
        <v>470101</v>
      </c>
      <c r="B12328" s="2">
        <v>1061805</v>
      </c>
      <c r="C12328" s="2" t="s">
        <v>76</v>
      </c>
      <c r="D12328" s="20">
        <v>0</v>
      </c>
      <c r="E12328" s="20">
        <v>0</v>
      </c>
      <c r="F12328" s="38">
        <f>('ANNEXURE B &amp; C'!BV$88)</f>
        <v>0</v>
      </c>
      <c r="G12328" s="9" t="str">
        <f t="shared" si="386"/>
        <v/>
      </c>
      <c r="H12328" s="52" t="str">
        <f t="shared" si="387"/>
        <v/>
      </c>
    </row>
    <row r="12329" spans="1:8">
      <c r="A12329" s="48" t="str">
        <f>('ANNEXURE B &amp; C'!BV$3)</f>
        <v>470101</v>
      </c>
      <c r="B12329" s="2">
        <v>1061806</v>
      </c>
      <c r="C12329" s="2" t="s">
        <v>77</v>
      </c>
      <c r="D12329" s="20">
        <v>26252</v>
      </c>
      <c r="E12329" s="20">
        <v>15180.5</v>
      </c>
      <c r="F12329" s="38">
        <f>('ANNEXURE B &amp; C'!BV$89)</f>
        <v>26252</v>
      </c>
      <c r="G12329" s="9" t="str">
        <f t="shared" si="386"/>
        <v/>
      </c>
      <c r="H12329" s="52">
        <f t="shared" si="387"/>
        <v>0</v>
      </c>
    </row>
    <row r="12330" spans="1:8">
      <c r="A12330" s="48" t="str">
        <f>('ANNEXURE B &amp; C'!BV$3)</f>
        <v>470101</v>
      </c>
      <c r="B12330" s="2">
        <v>1061899</v>
      </c>
      <c r="C12330" s="2" t="s">
        <v>78</v>
      </c>
      <c r="D12330" s="20">
        <v>0</v>
      </c>
      <c r="E12330" s="20">
        <v>0</v>
      </c>
      <c r="F12330" s="38">
        <f>('ANNEXURE B &amp; C'!BV$90)</f>
        <v>0</v>
      </c>
      <c r="G12330" s="9" t="str">
        <f t="shared" si="386"/>
        <v/>
      </c>
      <c r="H12330" s="52" t="str">
        <f t="shared" si="387"/>
        <v/>
      </c>
    </row>
    <row r="12331" spans="1:8">
      <c r="A12331" s="48" t="str">
        <f>('ANNEXURE B &amp; C'!BV$3)</f>
        <v>470101</v>
      </c>
      <c r="B12331" s="2">
        <v>1061900</v>
      </c>
      <c r="C12331" s="2" t="s">
        <v>79</v>
      </c>
      <c r="D12331" s="20">
        <v>28200</v>
      </c>
      <c r="E12331" s="20">
        <v>1200</v>
      </c>
      <c r="F12331" s="38">
        <f>('ANNEXURE B &amp; C'!BV$91)</f>
        <v>15961</v>
      </c>
      <c r="G12331" s="9" t="str">
        <f t="shared" si="386"/>
        <v/>
      </c>
      <c r="H12331" s="52">
        <f t="shared" si="387"/>
        <v>-0.43400709219858158</v>
      </c>
    </row>
    <row r="12332" spans="1:8">
      <c r="A12332" s="48" t="str">
        <f>('ANNEXURE B &amp; C'!BV$3)</f>
        <v>470101</v>
      </c>
      <c r="B12332" s="2">
        <v>1061902</v>
      </c>
      <c r="C12332" s="2" t="s">
        <v>80</v>
      </c>
      <c r="D12332" s="20">
        <v>0</v>
      </c>
      <c r="E12332" s="20">
        <v>0</v>
      </c>
      <c r="F12332" s="38">
        <f>('ANNEXURE B &amp; C'!BV$92)</f>
        <v>0</v>
      </c>
      <c r="G12332" s="9" t="str">
        <f t="shared" si="386"/>
        <v/>
      </c>
      <c r="H12332" s="52" t="str">
        <f t="shared" si="387"/>
        <v/>
      </c>
    </row>
    <row r="12333" spans="1:8">
      <c r="A12333" s="48" t="str">
        <f>('ANNEXURE B &amp; C'!BV$3)</f>
        <v>470101</v>
      </c>
      <c r="B12333" s="2">
        <v>1061903</v>
      </c>
      <c r="C12333" s="2" t="s">
        <v>81</v>
      </c>
      <c r="D12333" s="20">
        <v>0</v>
      </c>
      <c r="E12333" s="20">
        <v>0</v>
      </c>
      <c r="F12333" s="38">
        <f>('ANNEXURE B &amp; C'!BV$93)</f>
        <v>0</v>
      </c>
      <c r="G12333" s="9" t="str">
        <f t="shared" si="386"/>
        <v/>
      </c>
      <c r="H12333" s="52" t="str">
        <f t="shared" si="387"/>
        <v/>
      </c>
    </row>
    <row r="12334" spans="1:8">
      <c r="A12334" s="48" t="str">
        <f>('ANNEXURE B &amp; C'!BV$3)</f>
        <v>470101</v>
      </c>
      <c r="B12334" s="2">
        <v>1061904</v>
      </c>
      <c r="C12334" s="2" t="s">
        <v>82</v>
      </c>
      <c r="D12334" s="20">
        <v>0</v>
      </c>
      <c r="E12334" s="20">
        <v>0</v>
      </c>
      <c r="F12334" s="38">
        <f>('ANNEXURE B &amp; C'!BV$94)</f>
        <v>0</v>
      </c>
      <c r="G12334" s="9" t="str">
        <f t="shared" si="386"/>
        <v/>
      </c>
      <c r="H12334" s="52" t="str">
        <f t="shared" si="387"/>
        <v/>
      </c>
    </row>
    <row r="12335" spans="1:8">
      <c r="A12335" s="48" t="str">
        <f>('ANNEXURE B &amp; C'!BV$3)</f>
        <v>470101</v>
      </c>
      <c r="B12335" s="2">
        <v>1062001</v>
      </c>
      <c r="C12335" s="2" t="s">
        <v>83</v>
      </c>
      <c r="D12335" s="20">
        <v>0</v>
      </c>
      <c r="E12335" s="20">
        <v>0</v>
      </c>
      <c r="F12335" s="38">
        <f>('ANNEXURE B &amp; C'!BV$95)</f>
        <v>0</v>
      </c>
      <c r="G12335" s="9" t="str">
        <f t="shared" si="386"/>
        <v/>
      </c>
      <c r="H12335" s="52" t="str">
        <f t="shared" si="387"/>
        <v/>
      </c>
    </row>
    <row r="12336" spans="1:8">
      <c r="A12336" s="48" t="str">
        <f>('ANNEXURE B &amp; C'!BV$3)</f>
        <v>470101</v>
      </c>
      <c r="B12336" s="2">
        <v>1062003</v>
      </c>
      <c r="C12336" s="2" t="s">
        <v>84</v>
      </c>
      <c r="D12336" s="20">
        <v>0</v>
      </c>
      <c r="E12336" s="20">
        <v>0</v>
      </c>
      <c r="F12336" s="38">
        <f>('ANNEXURE B &amp; C'!BV$96)</f>
        <v>0</v>
      </c>
      <c r="G12336" s="9" t="str">
        <f t="shared" si="386"/>
        <v/>
      </c>
      <c r="H12336" s="52" t="str">
        <f t="shared" si="387"/>
        <v/>
      </c>
    </row>
    <row r="12337" spans="1:8">
      <c r="A12337" s="48" t="str">
        <f>('ANNEXURE B &amp; C'!BV$3)</f>
        <v>470101</v>
      </c>
      <c r="B12337" s="2">
        <v>1062009</v>
      </c>
      <c r="C12337" s="2" t="s">
        <v>85</v>
      </c>
      <c r="D12337" s="20">
        <v>0</v>
      </c>
      <c r="E12337" s="20">
        <v>0</v>
      </c>
      <c r="F12337" s="38">
        <f>('ANNEXURE B &amp; C'!BV$97)</f>
        <v>0</v>
      </c>
      <c r="G12337" s="9" t="str">
        <f t="shared" si="386"/>
        <v/>
      </c>
      <c r="H12337" s="52" t="str">
        <f t="shared" si="387"/>
        <v/>
      </c>
    </row>
    <row r="12338" spans="1:8">
      <c r="A12338" s="48" t="str">
        <f>('ANNEXURE B &amp; C'!BV$3)</f>
        <v>470101</v>
      </c>
      <c r="B12338" s="2">
        <v>1062010</v>
      </c>
      <c r="C12338" s="2" t="s">
        <v>86</v>
      </c>
      <c r="D12338" s="20">
        <v>0</v>
      </c>
      <c r="E12338" s="20">
        <v>0</v>
      </c>
      <c r="F12338" s="38">
        <f>('ANNEXURE B &amp; C'!BV$98)</f>
        <v>0</v>
      </c>
      <c r="G12338" s="9" t="str">
        <f t="shared" si="386"/>
        <v/>
      </c>
      <c r="H12338" s="52" t="str">
        <f t="shared" si="387"/>
        <v/>
      </c>
    </row>
    <row r="12339" spans="1:8">
      <c r="A12339" s="48" t="str">
        <f>('ANNEXURE B &amp; C'!BV$3)</f>
        <v>470101</v>
      </c>
      <c r="B12339" s="2">
        <v>1062201</v>
      </c>
      <c r="C12339" s="2" t="s">
        <v>87</v>
      </c>
      <c r="D12339" s="20">
        <v>0</v>
      </c>
      <c r="E12339" s="20">
        <v>0</v>
      </c>
      <c r="F12339" s="38">
        <f>('ANNEXURE B &amp; C'!BV$99)</f>
        <v>0</v>
      </c>
      <c r="G12339" s="9" t="str">
        <f t="shared" si="386"/>
        <v/>
      </c>
      <c r="H12339" s="52" t="str">
        <f t="shared" si="387"/>
        <v/>
      </c>
    </row>
    <row r="12340" spans="1:8">
      <c r="A12340" s="48" t="str">
        <f>('ANNEXURE B &amp; C'!BV$3)</f>
        <v>470101</v>
      </c>
      <c r="B12340" s="3">
        <v>1066990</v>
      </c>
      <c r="C12340" s="3" t="s">
        <v>88</v>
      </c>
      <c r="D12340" s="39">
        <v>509152</v>
      </c>
      <c r="E12340" s="39">
        <v>260531.43</v>
      </c>
      <c r="F12340" s="39">
        <f>SUM(F12287:F12339)</f>
        <v>357010</v>
      </c>
      <c r="G12340" s="9" t="str">
        <f t="shared" si="386"/>
        <v/>
      </c>
      <c r="H12340" s="52">
        <f t="shared" si="387"/>
        <v>-0.29881449940292881</v>
      </c>
    </row>
    <row r="12341" spans="1:8">
      <c r="B12341" s="1"/>
      <c r="C12341" s="1"/>
      <c r="D12341" s="31"/>
      <c r="E12341" s="31"/>
      <c r="F12341" s="31"/>
      <c r="G12341" s="9" t="str">
        <f t="shared" si="386"/>
        <v/>
      </c>
      <c r="H12341" s="52" t="str">
        <f t="shared" si="387"/>
        <v/>
      </c>
    </row>
    <row r="12342" spans="1:8">
      <c r="A12342" s="48" t="str">
        <f>('ANNEXURE B &amp; C'!BV$3)</f>
        <v>470101</v>
      </c>
      <c r="B12342" s="1">
        <v>1080000</v>
      </c>
      <c r="C12342" s="1" t="s">
        <v>89</v>
      </c>
      <c r="D12342" s="31"/>
      <c r="E12342" s="31"/>
      <c r="F12342" s="31"/>
      <c r="G12342" s="9" t="str">
        <f t="shared" si="386"/>
        <v/>
      </c>
      <c r="H12342" s="52" t="str">
        <f t="shared" si="387"/>
        <v/>
      </c>
    </row>
    <row r="12343" spans="1:8">
      <c r="A12343" s="48" t="str">
        <f>('ANNEXURE B &amp; C'!BV$3)</f>
        <v>470101</v>
      </c>
      <c r="B12343" s="2">
        <v>1088020</v>
      </c>
      <c r="C12343" s="2" t="s">
        <v>90</v>
      </c>
      <c r="D12343" s="20">
        <v>0</v>
      </c>
      <c r="E12343" s="20">
        <v>0</v>
      </c>
      <c r="F12343" s="38">
        <f>('ANNEXURE B &amp; C'!BV$103)</f>
        <v>0</v>
      </c>
      <c r="G12343" s="9" t="str">
        <f t="shared" si="386"/>
        <v/>
      </c>
      <c r="H12343" s="52" t="str">
        <f t="shared" si="387"/>
        <v/>
      </c>
    </row>
    <row r="12344" spans="1:8">
      <c r="A12344" s="48" t="str">
        <f>('ANNEXURE B &amp; C'!BV$3)</f>
        <v>470101</v>
      </c>
      <c r="B12344" s="2">
        <v>1088080</v>
      </c>
      <c r="C12344" s="2" t="s">
        <v>91</v>
      </c>
      <c r="D12344" s="20">
        <v>0</v>
      </c>
      <c r="E12344" s="20">
        <v>0</v>
      </c>
      <c r="F12344" s="38">
        <f>('ANNEXURE B &amp; C'!BV$104)</f>
        <v>0</v>
      </c>
      <c r="G12344" s="9" t="str">
        <f t="shared" si="386"/>
        <v/>
      </c>
      <c r="H12344" s="52" t="str">
        <f t="shared" si="387"/>
        <v/>
      </c>
    </row>
    <row r="12345" spans="1:8">
      <c r="A12345" s="48" t="str">
        <f>('ANNEXURE B &amp; C'!BV$3)</f>
        <v>470101</v>
      </c>
      <c r="B12345" s="2">
        <v>1088081</v>
      </c>
      <c r="C12345" s="2" t="s">
        <v>92</v>
      </c>
      <c r="D12345" s="20">
        <v>0</v>
      </c>
      <c r="E12345" s="20">
        <v>0</v>
      </c>
      <c r="F12345" s="38">
        <f>('ANNEXURE B &amp; C'!BV$105)</f>
        <v>0</v>
      </c>
      <c r="G12345" s="9" t="str">
        <f t="shared" si="386"/>
        <v/>
      </c>
      <c r="H12345" s="52" t="str">
        <f t="shared" si="387"/>
        <v/>
      </c>
    </row>
    <row r="12346" spans="1:8">
      <c r="A12346" s="48" t="str">
        <f>('ANNEXURE B &amp; C'!BV$3)</f>
        <v>470101</v>
      </c>
      <c r="B12346" s="2">
        <v>1088082</v>
      </c>
      <c r="C12346" s="2" t="s">
        <v>93</v>
      </c>
      <c r="D12346" s="20">
        <v>0</v>
      </c>
      <c r="E12346" s="20">
        <v>0</v>
      </c>
      <c r="F12346" s="38">
        <f>('ANNEXURE B &amp; C'!BV$106)</f>
        <v>0</v>
      </c>
      <c r="G12346" s="9" t="str">
        <f t="shared" si="386"/>
        <v/>
      </c>
      <c r="H12346" s="52" t="str">
        <f t="shared" si="387"/>
        <v/>
      </c>
    </row>
    <row r="12347" spans="1:8">
      <c r="A12347" s="48" t="str">
        <f>('ANNEXURE B &amp; C'!BV$3)</f>
        <v>470101</v>
      </c>
      <c r="B12347" s="2">
        <v>1088083</v>
      </c>
      <c r="C12347" s="2" t="s">
        <v>94</v>
      </c>
      <c r="D12347" s="20">
        <v>0</v>
      </c>
      <c r="E12347" s="20">
        <v>0</v>
      </c>
      <c r="F12347" s="38">
        <f>('ANNEXURE B &amp; C'!BV$107)</f>
        <v>0</v>
      </c>
      <c r="G12347" s="9" t="str">
        <f t="shared" si="386"/>
        <v/>
      </c>
      <c r="H12347" s="52" t="str">
        <f t="shared" si="387"/>
        <v/>
      </c>
    </row>
    <row r="12348" spans="1:8">
      <c r="A12348" s="48" t="str">
        <f>('ANNEXURE B &amp; C'!BV$3)</f>
        <v>470101</v>
      </c>
      <c r="B12348" s="2">
        <v>1088084</v>
      </c>
      <c r="C12348" s="2" t="s">
        <v>95</v>
      </c>
      <c r="D12348" s="20">
        <v>0</v>
      </c>
      <c r="E12348" s="20">
        <v>0</v>
      </c>
      <c r="F12348" s="38">
        <f>('ANNEXURE B &amp; C'!BV$108)</f>
        <v>0</v>
      </c>
      <c r="G12348" s="9" t="str">
        <f t="shared" si="386"/>
        <v/>
      </c>
      <c r="H12348" s="52" t="str">
        <f t="shared" si="387"/>
        <v/>
      </c>
    </row>
    <row r="12349" spans="1:8">
      <c r="A12349" s="48" t="str">
        <f>('ANNEXURE B &amp; C'!BV$3)</f>
        <v>470101</v>
      </c>
      <c r="B12349" s="2">
        <v>1088085</v>
      </c>
      <c r="C12349" s="2" t="s">
        <v>96</v>
      </c>
      <c r="D12349" s="20">
        <v>0</v>
      </c>
      <c r="E12349" s="20">
        <v>0</v>
      </c>
      <c r="F12349" s="38">
        <f>('ANNEXURE B &amp; C'!BV$109)</f>
        <v>0</v>
      </c>
      <c r="G12349" s="9" t="str">
        <f t="shared" si="386"/>
        <v/>
      </c>
      <c r="H12349" s="52" t="str">
        <f t="shared" si="387"/>
        <v/>
      </c>
    </row>
    <row r="12350" spans="1:8">
      <c r="A12350" s="48" t="str">
        <f>('ANNEXURE B &amp; C'!BV$3)</f>
        <v>470101</v>
      </c>
      <c r="B12350" s="2">
        <v>1088110</v>
      </c>
      <c r="C12350" s="2" t="s">
        <v>61</v>
      </c>
      <c r="D12350" s="20">
        <v>0</v>
      </c>
      <c r="E12350" s="20">
        <v>0</v>
      </c>
      <c r="F12350" s="38">
        <f>('ANNEXURE B &amp; C'!BV$110)</f>
        <v>0</v>
      </c>
      <c r="G12350" s="9" t="str">
        <f t="shared" si="386"/>
        <v/>
      </c>
      <c r="H12350" s="52" t="str">
        <f t="shared" si="387"/>
        <v/>
      </c>
    </row>
    <row r="12351" spans="1:8">
      <c r="A12351" s="48" t="str">
        <f>('ANNEXURE B &amp; C'!BV$3)</f>
        <v>470101</v>
      </c>
      <c r="B12351" s="2">
        <v>1088180</v>
      </c>
      <c r="C12351" s="2" t="s">
        <v>97</v>
      </c>
      <c r="D12351" s="20">
        <v>0</v>
      </c>
      <c r="E12351" s="20">
        <v>0</v>
      </c>
      <c r="F12351" s="38">
        <f>('ANNEXURE B &amp; C'!BV$111)</f>
        <v>0</v>
      </c>
      <c r="G12351" s="9" t="str">
        <f t="shared" ref="G12351:G12414" si="388">IF(E12351&lt;0.01,"",IF(E12351&gt;F12351,"BUDGET ERROR - INSUFICIENT",""))</f>
        <v/>
      </c>
      <c r="H12351" s="52" t="str">
        <f t="shared" ref="H12351:H12414" si="389">IF(F12351&lt;0.1,"",IF(D12351=0,"NO ORIGINAL BUDGET",(F12351-D12351)/D12351))</f>
        <v/>
      </c>
    </row>
    <row r="12352" spans="1:8">
      <c r="A12352" s="48" t="str">
        <f>('ANNEXURE B &amp; C'!BV$3)</f>
        <v>470101</v>
      </c>
      <c r="B12352" s="3">
        <v>1088990</v>
      </c>
      <c r="C12352" s="3" t="s">
        <v>98</v>
      </c>
      <c r="D12352" s="39">
        <v>0</v>
      </c>
      <c r="E12352" s="39">
        <v>0</v>
      </c>
      <c r="F12352" s="39">
        <f>SUM(F12342:F12351)</f>
        <v>0</v>
      </c>
      <c r="G12352" s="9" t="str">
        <f t="shared" si="388"/>
        <v/>
      </c>
      <c r="H12352" s="52" t="str">
        <f t="shared" si="389"/>
        <v/>
      </c>
    </row>
    <row r="12353" spans="1:8">
      <c r="B12353" s="1"/>
      <c r="C12353" s="1"/>
      <c r="D12353" s="31"/>
      <c r="E12353" s="31"/>
      <c r="F12353" s="31"/>
      <c r="G12353" s="9" t="str">
        <f t="shared" si="388"/>
        <v/>
      </c>
      <c r="H12353" s="52" t="str">
        <f t="shared" si="389"/>
        <v/>
      </c>
    </row>
    <row r="12354" spans="1:8" ht="15.75" thickBot="1">
      <c r="A12354" s="48" t="str">
        <f>('ANNEXURE B &amp; C'!BV$3)</f>
        <v>470101</v>
      </c>
      <c r="B12354" s="4">
        <v>1089995</v>
      </c>
      <c r="C12354" s="4" t="s">
        <v>99</v>
      </c>
      <c r="D12354" s="40">
        <v>509152</v>
      </c>
      <c r="E12354" s="40">
        <v>260531.43</v>
      </c>
      <c r="F12354" s="40">
        <f>SUM(F12352+F12340)</f>
        <v>357010</v>
      </c>
      <c r="G12354" s="9" t="str">
        <f t="shared" si="388"/>
        <v/>
      </c>
      <c r="H12354" s="52">
        <f t="shared" si="389"/>
        <v>-0.29881449940292881</v>
      </c>
    </row>
    <row r="12355" spans="1:8" ht="15.75" thickTop="1">
      <c r="B12355" s="1"/>
      <c r="C12355" s="1"/>
      <c r="D12355" s="31"/>
      <c r="E12355" s="31"/>
      <c r="F12355" s="31"/>
      <c r="G12355" s="9" t="str">
        <f t="shared" si="388"/>
        <v/>
      </c>
      <c r="H12355" s="52" t="str">
        <f t="shared" si="389"/>
        <v/>
      </c>
    </row>
    <row r="12356" spans="1:8">
      <c r="A12356" s="48" t="str">
        <f>('ANNEXURE B &amp; C'!BV$3)</f>
        <v>470101</v>
      </c>
      <c r="B12356" s="1">
        <v>1100000</v>
      </c>
      <c r="C12356" s="1" t="s">
        <v>100</v>
      </c>
      <c r="D12356" s="31"/>
      <c r="E12356" s="31"/>
      <c r="F12356" s="31"/>
      <c r="G12356" s="9" t="str">
        <f t="shared" si="388"/>
        <v/>
      </c>
      <c r="H12356" s="52" t="str">
        <f t="shared" si="389"/>
        <v/>
      </c>
    </row>
    <row r="12357" spans="1:8">
      <c r="A12357" s="48" t="str">
        <f>('ANNEXURE B &amp; C'!BV$3)</f>
        <v>470101</v>
      </c>
      <c r="B12357" s="2">
        <v>1101200</v>
      </c>
      <c r="C12357" s="2" t="s">
        <v>101</v>
      </c>
      <c r="D12357" s="20">
        <v>0</v>
      </c>
      <c r="E12357" s="20">
        <v>0</v>
      </c>
      <c r="F12357" s="38">
        <f>('ANNEXURE B &amp; C'!BV$117)</f>
        <v>0</v>
      </c>
      <c r="G12357" s="9" t="str">
        <f t="shared" si="388"/>
        <v/>
      </c>
      <c r="H12357" s="52" t="str">
        <f t="shared" si="389"/>
        <v/>
      </c>
    </row>
    <row r="12358" spans="1:8">
      <c r="A12358" s="48" t="str">
        <f>('ANNEXURE B &amp; C'!BV$3)</f>
        <v>470101</v>
      </c>
      <c r="B12358" s="2">
        <v>1101201</v>
      </c>
      <c r="C12358" s="2" t="s">
        <v>102</v>
      </c>
      <c r="D12358" s="20">
        <v>0</v>
      </c>
      <c r="E12358" s="20">
        <v>0</v>
      </c>
      <c r="F12358" s="38">
        <f>('ANNEXURE B &amp; C'!BV$118)</f>
        <v>0</v>
      </c>
      <c r="G12358" s="9" t="str">
        <f t="shared" si="388"/>
        <v/>
      </c>
      <c r="H12358" s="52" t="str">
        <f t="shared" si="389"/>
        <v/>
      </c>
    </row>
    <row r="12359" spans="1:8">
      <c r="A12359" s="48" t="str">
        <f>('ANNEXURE B &amp; C'!BV$3)</f>
        <v>470101</v>
      </c>
      <c r="B12359" s="2">
        <v>1101203</v>
      </c>
      <c r="C12359" s="2" t="s">
        <v>103</v>
      </c>
      <c r="D12359" s="20">
        <v>0</v>
      </c>
      <c r="E12359" s="20">
        <v>0</v>
      </c>
      <c r="F12359" s="38">
        <f>('ANNEXURE B &amp; C'!BV$119)</f>
        <v>0</v>
      </c>
      <c r="G12359" s="9" t="str">
        <f t="shared" si="388"/>
        <v/>
      </c>
      <c r="H12359" s="52" t="str">
        <f t="shared" si="389"/>
        <v/>
      </c>
    </row>
    <row r="12360" spans="1:8">
      <c r="A12360" s="48" t="str">
        <f>('ANNEXURE B &amp; C'!BV$3)</f>
        <v>470101</v>
      </c>
      <c r="B12360" s="2">
        <v>1101204</v>
      </c>
      <c r="C12360" s="2" t="s">
        <v>104</v>
      </c>
      <c r="D12360" s="20">
        <v>0</v>
      </c>
      <c r="E12360" s="20">
        <v>0</v>
      </c>
      <c r="F12360" s="38">
        <f>('ANNEXURE B &amp; C'!BV$120)</f>
        <v>0</v>
      </c>
      <c r="G12360" s="9" t="str">
        <f t="shared" si="388"/>
        <v/>
      </c>
      <c r="H12360" s="52" t="str">
        <f t="shared" si="389"/>
        <v/>
      </c>
    </row>
    <row r="12361" spans="1:8" ht="15.75" thickBot="1">
      <c r="A12361" s="48" t="str">
        <f>('ANNEXURE B &amp; C'!BV$3)</f>
        <v>470101</v>
      </c>
      <c r="B12361" s="4">
        <v>1109995</v>
      </c>
      <c r="C12361" s="4" t="s">
        <v>105</v>
      </c>
      <c r="D12361" s="40">
        <v>0</v>
      </c>
      <c r="E12361" s="40">
        <v>0</v>
      </c>
      <c r="F12361" s="40">
        <f>SUM(F12357:F12360)</f>
        <v>0</v>
      </c>
      <c r="G12361" s="9" t="str">
        <f t="shared" si="388"/>
        <v/>
      </c>
      <c r="H12361" s="52" t="str">
        <f t="shared" si="389"/>
        <v/>
      </c>
    </row>
    <row r="12362" spans="1:8" ht="15.75" thickTop="1">
      <c r="B12362" s="1"/>
      <c r="C12362" s="1"/>
      <c r="D12362" s="31"/>
      <c r="E12362" s="31"/>
      <c r="F12362" s="31"/>
      <c r="G12362" s="9" t="str">
        <f t="shared" si="388"/>
        <v/>
      </c>
      <c r="H12362" s="52" t="str">
        <f t="shared" si="389"/>
        <v/>
      </c>
    </row>
    <row r="12363" spans="1:8">
      <c r="A12363" s="48" t="str">
        <f>('ANNEXURE B &amp; C'!BV$3)</f>
        <v>470101</v>
      </c>
      <c r="B12363" s="1">
        <v>1120000</v>
      </c>
      <c r="C12363" s="1" t="s">
        <v>106</v>
      </c>
      <c r="D12363" s="31"/>
      <c r="E12363" s="31"/>
      <c r="F12363" s="31"/>
      <c r="G12363" s="9" t="str">
        <f t="shared" si="388"/>
        <v/>
      </c>
      <c r="H12363" s="52" t="str">
        <f t="shared" si="389"/>
        <v/>
      </c>
    </row>
    <row r="12364" spans="1:8">
      <c r="A12364" s="48" t="str">
        <f>('ANNEXURE B &amp; C'!BV$3)</f>
        <v>470101</v>
      </c>
      <c r="B12364" s="2">
        <v>1120300</v>
      </c>
      <c r="C12364" s="2" t="s">
        <v>106</v>
      </c>
      <c r="D12364" s="20">
        <v>0</v>
      </c>
      <c r="E12364" s="20">
        <v>0</v>
      </c>
      <c r="F12364" s="38">
        <f>('ANNEXURE B &amp; C'!BV$124)</f>
        <v>0</v>
      </c>
      <c r="G12364" s="9" t="str">
        <f t="shared" si="388"/>
        <v/>
      </c>
      <c r="H12364" s="52" t="str">
        <f t="shared" si="389"/>
        <v/>
      </c>
    </row>
    <row r="12365" spans="1:8" ht="15.75" thickBot="1">
      <c r="A12365" s="48" t="str">
        <f>('ANNEXURE B &amp; C'!BV$3)</f>
        <v>470101</v>
      </c>
      <c r="B12365" s="4">
        <v>1129990</v>
      </c>
      <c r="C12365" s="4" t="s">
        <v>107</v>
      </c>
      <c r="D12365" s="40">
        <v>0</v>
      </c>
      <c r="E12365" s="40">
        <v>0</v>
      </c>
      <c r="F12365" s="40">
        <f>SUM(F12363:F12364)</f>
        <v>0</v>
      </c>
      <c r="G12365" s="9" t="str">
        <f t="shared" si="388"/>
        <v/>
      </c>
      <c r="H12365" s="52" t="str">
        <f t="shared" si="389"/>
        <v/>
      </c>
    </row>
    <row r="12366" spans="1:8" ht="15.75" thickTop="1">
      <c r="B12366" s="1"/>
      <c r="C12366" s="1"/>
      <c r="D12366" s="31"/>
      <c r="E12366" s="31"/>
      <c r="F12366" s="31"/>
      <c r="G12366" s="9" t="str">
        <f t="shared" si="388"/>
        <v/>
      </c>
      <c r="H12366" s="52" t="str">
        <f t="shared" si="389"/>
        <v/>
      </c>
    </row>
    <row r="12367" spans="1:8">
      <c r="A12367" s="48" t="str">
        <f>('ANNEXURE B &amp; C'!BV$3)</f>
        <v>470101</v>
      </c>
      <c r="B12367" s="1">
        <v>1130000</v>
      </c>
      <c r="C12367" s="1" t="s">
        <v>108</v>
      </c>
      <c r="D12367" s="31"/>
      <c r="E12367" s="31"/>
      <c r="F12367" s="31"/>
      <c r="G12367" s="9" t="str">
        <f t="shared" si="388"/>
        <v/>
      </c>
      <c r="H12367" s="52" t="str">
        <f t="shared" si="389"/>
        <v/>
      </c>
    </row>
    <row r="12368" spans="1:8">
      <c r="A12368" s="48" t="str">
        <f>('ANNEXURE B &amp; C'!BV$3)</f>
        <v>470101</v>
      </c>
      <c r="B12368" s="2">
        <v>1130200</v>
      </c>
      <c r="C12368" s="2" t="s">
        <v>109</v>
      </c>
      <c r="D12368" s="20">
        <v>0</v>
      </c>
      <c r="E12368" s="20">
        <v>0</v>
      </c>
      <c r="F12368" s="38">
        <f>('ANNEXURE B &amp; C'!BV$128)</f>
        <v>0</v>
      </c>
      <c r="G12368" s="9" t="str">
        <f t="shared" si="388"/>
        <v/>
      </c>
      <c r="H12368" s="52" t="str">
        <f t="shared" si="389"/>
        <v/>
      </c>
    </row>
    <row r="12369" spans="1:8">
      <c r="A12369" s="48" t="str">
        <f>('ANNEXURE B &amp; C'!BV$3)</f>
        <v>470101</v>
      </c>
      <c r="B12369" s="2">
        <v>1130201</v>
      </c>
      <c r="C12369" s="2" t="s">
        <v>110</v>
      </c>
      <c r="D12369" s="20">
        <v>0</v>
      </c>
      <c r="E12369" s="20">
        <v>0</v>
      </c>
      <c r="F12369" s="38">
        <f>('ANNEXURE B &amp; C'!BV$129)</f>
        <v>0</v>
      </c>
      <c r="G12369" s="9" t="str">
        <f t="shared" si="388"/>
        <v/>
      </c>
      <c r="H12369" s="52" t="str">
        <f t="shared" si="389"/>
        <v/>
      </c>
    </row>
    <row r="12370" spans="1:8" ht="15.75" thickBot="1">
      <c r="A12370" s="48" t="str">
        <f>('ANNEXURE B &amp; C'!BV$3)</f>
        <v>470101</v>
      </c>
      <c r="B12370" s="4">
        <v>1139995</v>
      </c>
      <c r="C12370" s="4" t="s">
        <v>111</v>
      </c>
      <c r="D12370" s="40">
        <v>0</v>
      </c>
      <c r="E12370" s="40">
        <v>0</v>
      </c>
      <c r="F12370" s="40">
        <f>SUM(F12367:F12369)</f>
        <v>0</v>
      </c>
      <c r="G12370" s="9" t="str">
        <f t="shared" si="388"/>
        <v/>
      </c>
      <c r="H12370" s="52" t="str">
        <f t="shared" si="389"/>
        <v/>
      </c>
    </row>
    <row r="12371" spans="1:8" ht="15.75" thickTop="1">
      <c r="B12371" s="1"/>
      <c r="C12371" s="1"/>
      <c r="D12371" s="31"/>
      <c r="E12371" s="31"/>
      <c r="F12371" s="31"/>
      <c r="G12371" s="9" t="str">
        <f t="shared" si="388"/>
        <v/>
      </c>
      <c r="H12371" s="52" t="str">
        <f t="shared" si="389"/>
        <v/>
      </c>
    </row>
    <row r="12372" spans="1:8" ht="15.75" thickBot="1">
      <c r="A12372" s="48" t="str">
        <f>('ANNEXURE B &amp; C'!BV$3)</f>
        <v>470101</v>
      </c>
      <c r="B12372" s="5">
        <v>1199998</v>
      </c>
      <c r="C12372" s="5" t="s">
        <v>112</v>
      </c>
      <c r="D12372" s="41">
        <v>1893745</v>
      </c>
      <c r="E12372" s="41">
        <v>846707.85999999987</v>
      </c>
      <c r="F12372" s="41">
        <f>SUM(F12370+F12365+F12361+F12354+F12282)</f>
        <v>1907438</v>
      </c>
      <c r="G12372" s="9" t="str">
        <f t="shared" si="388"/>
        <v/>
      </c>
      <c r="H12372" s="52">
        <f t="shared" si="389"/>
        <v>7.2306461535211978E-3</v>
      </c>
    </row>
    <row r="12373" spans="1:8">
      <c r="B12373" s="1"/>
      <c r="C12373" s="1"/>
      <c r="D12373" s="31"/>
      <c r="E12373" s="31"/>
      <c r="F12373" s="31"/>
      <c r="G12373" s="9" t="str">
        <f t="shared" si="388"/>
        <v/>
      </c>
      <c r="H12373" s="52" t="str">
        <f t="shared" si="389"/>
        <v/>
      </c>
    </row>
    <row r="12374" spans="1:8">
      <c r="A12374" s="48" t="str">
        <f>('ANNEXURE B &amp; C'!BV$3)</f>
        <v>470101</v>
      </c>
      <c r="B12374" s="1">
        <v>2200000</v>
      </c>
      <c r="C12374" s="1" t="s">
        <v>113</v>
      </c>
      <c r="D12374" s="31"/>
      <c r="E12374" s="31"/>
      <c r="F12374" s="31"/>
      <c r="G12374" s="9" t="str">
        <f t="shared" si="388"/>
        <v/>
      </c>
      <c r="H12374" s="52" t="str">
        <f t="shared" si="389"/>
        <v/>
      </c>
    </row>
    <row r="12375" spans="1:8">
      <c r="B12375" s="1"/>
      <c r="C12375" s="1"/>
      <c r="D12375" s="31"/>
      <c r="E12375" s="31"/>
      <c r="F12375" s="31"/>
      <c r="G12375" s="9" t="str">
        <f t="shared" si="388"/>
        <v/>
      </c>
      <c r="H12375" s="52" t="str">
        <f t="shared" si="389"/>
        <v/>
      </c>
    </row>
    <row r="12376" spans="1:8">
      <c r="A12376" s="48" t="str">
        <f>('ANNEXURE B &amp; C'!BV$3)</f>
        <v>470101</v>
      </c>
      <c r="B12376" s="1">
        <v>2230000</v>
      </c>
      <c r="C12376" s="1" t="s">
        <v>114</v>
      </c>
      <c r="D12376" s="31"/>
      <c r="E12376" s="31"/>
      <c r="F12376" s="31"/>
      <c r="G12376" s="9" t="str">
        <f t="shared" si="388"/>
        <v/>
      </c>
      <c r="H12376" s="52" t="str">
        <f t="shared" si="389"/>
        <v/>
      </c>
    </row>
    <row r="12377" spans="1:8">
      <c r="A12377" s="48" t="str">
        <f>('ANNEXURE B &amp; C'!BV$3)</f>
        <v>470101</v>
      </c>
      <c r="B12377" s="2">
        <v>2231202</v>
      </c>
      <c r="C12377" s="2" t="s">
        <v>115</v>
      </c>
      <c r="D12377" s="20">
        <v>0</v>
      </c>
      <c r="E12377" s="20">
        <v>0</v>
      </c>
      <c r="F12377" s="38">
        <f>('ANNEXURE B &amp; C'!BV$137)</f>
        <v>0</v>
      </c>
      <c r="G12377" s="9" t="str">
        <f t="shared" si="388"/>
        <v/>
      </c>
      <c r="H12377" s="52" t="str">
        <f t="shared" si="389"/>
        <v/>
      </c>
    </row>
    <row r="12378" spans="1:8">
      <c r="A12378" s="48" t="str">
        <f>('ANNEXURE B &amp; C'!BV$3)</f>
        <v>470101</v>
      </c>
      <c r="B12378" s="2">
        <v>2231900</v>
      </c>
      <c r="C12378" s="2" t="s">
        <v>116</v>
      </c>
      <c r="D12378" s="20">
        <v>0</v>
      </c>
      <c r="E12378" s="20">
        <v>0</v>
      </c>
      <c r="F12378" s="38">
        <f>('ANNEXURE B &amp; C'!BV$138)</f>
        <v>0</v>
      </c>
      <c r="G12378" s="9" t="str">
        <f t="shared" si="388"/>
        <v/>
      </c>
      <c r="H12378" s="52" t="str">
        <f t="shared" si="389"/>
        <v/>
      </c>
    </row>
    <row r="12379" spans="1:8">
      <c r="A12379" s="48" t="str">
        <f>('ANNEXURE B &amp; C'!BV$3)</f>
        <v>470101</v>
      </c>
      <c r="B12379" s="3">
        <v>2239995</v>
      </c>
      <c r="C12379" s="3" t="s">
        <v>117</v>
      </c>
      <c r="D12379" s="39">
        <v>0</v>
      </c>
      <c r="E12379" s="39">
        <v>0</v>
      </c>
      <c r="F12379" s="39">
        <f>SUM(F12377:F12378)</f>
        <v>0</v>
      </c>
      <c r="G12379" s="9" t="str">
        <f t="shared" si="388"/>
        <v/>
      </c>
      <c r="H12379" s="52" t="str">
        <f t="shared" si="389"/>
        <v/>
      </c>
    </row>
    <row r="12380" spans="1:8">
      <c r="B12380" s="1"/>
      <c r="C12380" s="1"/>
      <c r="D12380" s="31"/>
      <c r="E12380" s="31"/>
      <c r="F12380" s="31"/>
      <c r="G12380" s="9" t="str">
        <f t="shared" si="388"/>
        <v/>
      </c>
      <c r="H12380" s="52" t="str">
        <f t="shared" si="389"/>
        <v/>
      </c>
    </row>
    <row r="12381" spans="1:8">
      <c r="A12381" s="48" t="str">
        <f>('ANNEXURE B &amp; C'!BV$3)</f>
        <v>470101</v>
      </c>
      <c r="B12381" s="1">
        <v>2240000</v>
      </c>
      <c r="C12381" s="1" t="s">
        <v>118</v>
      </c>
      <c r="D12381" s="31"/>
      <c r="E12381" s="31"/>
      <c r="F12381" s="31"/>
      <c r="G12381" s="9" t="str">
        <f t="shared" si="388"/>
        <v/>
      </c>
      <c r="H12381" s="52" t="str">
        <f t="shared" si="389"/>
        <v/>
      </c>
    </row>
    <row r="12382" spans="1:8">
      <c r="A12382" s="48" t="str">
        <f>('ANNEXURE B &amp; C'!BV$3)</f>
        <v>470101</v>
      </c>
      <c r="B12382" s="2">
        <v>2240001</v>
      </c>
      <c r="C12382" s="2" t="s">
        <v>119</v>
      </c>
      <c r="D12382" s="20">
        <v>0</v>
      </c>
      <c r="E12382" s="20">
        <v>0</v>
      </c>
      <c r="F12382" s="38">
        <f>('ANNEXURE B &amp; C'!BV$142)</f>
        <v>0</v>
      </c>
      <c r="G12382" s="9" t="str">
        <f t="shared" si="388"/>
        <v/>
      </c>
      <c r="H12382" s="52" t="str">
        <f t="shared" si="389"/>
        <v/>
      </c>
    </row>
    <row r="12383" spans="1:8">
      <c r="A12383" s="48" t="str">
        <f>('ANNEXURE B &amp; C'!BV$3)</f>
        <v>470101</v>
      </c>
      <c r="B12383" s="2">
        <v>2240002</v>
      </c>
      <c r="C12383" s="2" t="s">
        <v>120</v>
      </c>
      <c r="D12383" s="20">
        <v>0</v>
      </c>
      <c r="E12383" s="20">
        <v>0</v>
      </c>
      <c r="F12383" s="38">
        <f>('ANNEXURE B &amp; C'!BV$143)</f>
        <v>0</v>
      </c>
      <c r="G12383" s="9" t="str">
        <f t="shared" si="388"/>
        <v/>
      </c>
      <c r="H12383" s="52" t="str">
        <f t="shared" si="389"/>
        <v/>
      </c>
    </row>
    <row r="12384" spans="1:8">
      <c r="A12384" s="48" t="str">
        <f>('ANNEXURE B &amp; C'!BV$3)</f>
        <v>470101</v>
      </c>
      <c r="B12384" s="2">
        <v>2240400</v>
      </c>
      <c r="C12384" s="2" t="s">
        <v>121</v>
      </c>
      <c r="D12384" s="20">
        <v>0</v>
      </c>
      <c r="E12384" s="20">
        <v>0</v>
      </c>
      <c r="F12384" s="38">
        <f>('ANNEXURE B &amp; C'!BV$144)</f>
        <v>0</v>
      </c>
      <c r="G12384" s="9" t="str">
        <f t="shared" si="388"/>
        <v/>
      </c>
      <c r="H12384" s="52" t="str">
        <f t="shared" si="389"/>
        <v/>
      </c>
    </row>
    <row r="12385" spans="1:8">
      <c r="A12385" s="48" t="str">
        <f>('ANNEXURE B &amp; C'!BV$3)</f>
        <v>470101</v>
      </c>
      <c r="B12385" s="2">
        <v>2240500</v>
      </c>
      <c r="C12385" s="2" t="s">
        <v>122</v>
      </c>
      <c r="D12385" s="20">
        <v>0</v>
      </c>
      <c r="E12385" s="20">
        <v>0</v>
      </c>
      <c r="F12385" s="38">
        <f>('ANNEXURE B &amp; C'!BV$145)</f>
        <v>0</v>
      </c>
      <c r="G12385" s="9" t="str">
        <f t="shared" si="388"/>
        <v/>
      </c>
      <c r="H12385" s="52" t="str">
        <f t="shared" si="389"/>
        <v/>
      </c>
    </row>
    <row r="12386" spans="1:8">
      <c r="A12386" s="48" t="str">
        <f>('ANNEXURE B &amp; C'!BV$3)</f>
        <v>470101</v>
      </c>
      <c r="B12386" s="3">
        <v>2249995</v>
      </c>
      <c r="C12386" s="3" t="s">
        <v>123</v>
      </c>
      <c r="D12386" s="39">
        <v>0</v>
      </c>
      <c r="E12386" s="39">
        <v>0</v>
      </c>
      <c r="F12386" s="39">
        <f>SUM(F12382:F12385)</f>
        <v>0</v>
      </c>
      <c r="G12386" s="9" t="str">
        <f t="shared" si="388"/>
        <v/>
      </c>
      <c r="H12386" s="52" t="str">
        <f t="shared" si="389"/>
        <v/>
      </c>
    </row>
    <row r="12387" spans="1:8">
      <c r="B12387" s="1"/>
      <c r="C12387" s="1"/>
      <c r="D12387" s="31"/>
      <c r="E12387" s="31"/>
      <c r="F12387" s="31"/>
      <c r="G12387" s="9" t="str">
        <f t="shared" si="388"/>
        <v/>
      </c>
      <c r="H12387" s="52" t="str">
        <f t="shared" si="389"/>
        <v/>
      </c>
    </row>
    <row r="12388" spans="1:8">
      <c r="A12388" s="48" t="str">
        <f>('ANNEXURE B &amp; C'!BV$3)</f>
        <v>470101</v>
      </c>
      <c r="B12388" s="1">
        <v>2260000</v>
      </c>
      <c r="C12388" s="1" t="s">
        <v>124</v>
      </c>
      <c r="D12388" s="31"/>
      <c r="E12388" s="31"/>
      <c r="F12388" s="31"/>
      <c r="G12388" s="9" t="str">
        <f t="shared" si="388"/>
        <v/>
      </c>
      <c r="H12388" s="52" t="str">
        <f t="shared" si="389"/>
        <v/>
      </c>
    </row>
    <row r="12389" spans="1:8">
      <c r="A12389" s="48" t="str">
        <f>('ANNEXURE B &amp; C'!BV$3)</f>
        <v>470101</v>
      </c>
      <c r="B12389" s="2">
        <v>2260806</v>
      </c>
      <c r="C12389" s="2" t="s">
        <v>125</v>
      </c>
      <c r="D12389" s="20">
        <v>0</v>
      </c>
      <c r="E12389" s="20">
        <v>0</v>
      </c>
      <c r="F12389" s="38">
        <f>('ANNEXURE B &amp; C'!BV$149)</f>
        <v>0</v>
      </c>
      <c r="G12389" s="9" t="str">
        <f t="shared" si="388"/>
        <v/>
      </c>
      <c r="H12389" s="52" t="str">
        <f t="shared" si="389"/>
        <v/>
      </c>
    </row>
    <row r="12390" spans="1:8">
      <c r="A12390" s="48" t="str">
        <f>('ANNEXURE B &amp; C'!BV$3)</f>
        <v>470101</v>
      </c>
      <c r="B12390" s="2">
        <v>2260808</v>
      </c>
      <c r="C12390" s="2" t="s">
        <v>126</v>
      </c>
      <c r="D12390" s="20">
        <v>0</v>
      </c>
      <c r="E12390" s="20">
        <v>0</v>
      </c>
      <c r="F12390" s="38">
        <f>('ANNEXURE B &amp; C'!BV$150)</f>
        <v>0</v>
      </c>
      <c r="G12390" s="9" t="str">
        <f t="shared" si="388"/>
        <v/>
      </c>
      <c r="H12390" s="52" t="str">
        <f t="shared" si="389"/>
        <v/>
      </c>
    </row>
    <row r="12391" spans="1:8">
      <c r="A12391" s="48" t="str">
        <f>('ANNEXURE B &amp; C'!BV$3)</f>
        <v>470101</v>
      </c>
      <c r="B12391" s="2">
        <v>2260810</v>
      </c>
      <c r="C12391" s="2" t="s">
        <v>127</v>
      </c>
      <c r="D12391" s="20">
        <v>0</v>
      </c>
      <c r="E12391" s="20">
        <v>0</v>
      </c>
      <c r="F12391" s="38">
        <f>('ANNEXURE B &amp; C'!BV$151)</f>
        <v>0</v>
      </c>
      <c r="G12391" s="9" t="str">
        <f t="shared" si="388"/>
        <v/>
      </c>
      <c r="H12391" s="52" t="str">
        <f t="shared" si="389"/>
        <v/>
      </c>
    </row>
    <row r="12392" spans="1:8">
      <c r="A12392" s="48" t="str">
        <f>('ANNEXURE B &amp; C'!BV$3)</f>
        <v>470101</v>
      </c>
      <c r="B12392" s="3">
        <v>2269995</v>
      </c>
      <c r="C12392" s="3" t="s">
        <v>128</v>
      </c>
      <c r="D12392" s="39">
        <v>0</v>
      </c>
      <c r="E12392" s="39">
        <v>0</v>
      </c>
      <c r="F12392" s="39">
        <f>SUM(F12389:F12391)</f>
        <v>0</v>
      </c>
      <c r="G12392" s="9" t="str">
        <f t="shared" si="388"/>
        <v/>
      </c>
      <c r="H12392" s="52" t="str">
        <f t="shared" si="389"/>
        <v/>
      </c>
    </row>
    <row r="12393" spans="1:8">
      <c r="B12393" s="1"/>
      <c r="C12393" s="1"/>
      <c r="D12393" s="31"/>
      <c r="E12393" s="31"/>
      <c r="F12393" s="31"/>
      <c r="G12393" s="9" t="str">
        <f t="shared" si="388"/>
        <v/>
      </c>
      <c r="H12393" s="52" t="str">
        <f t="shared" si="389"/>
        <v/>
      </c>
    </row>
    <row r="12394" spans="1:8">
      <c r="A12394" s="48" t="str">
        <f>('ANNEXURE B &amp; C'!BV$3)</f>
        <v>470101</v>
      </c>
      <c r="B12394" s="1">
        <v>2270000</v>
      </c>
      <c r="C12394" s="1" t="s">
        <v>129</v>
      </c>
      <c r="D12394" s="31"/>
      <c r="E12394" s="31"/>
      <c r="F12394" s="31"/>
      <c r="G12394" s="9" t="str">
        <f t="shared" si="388"/>
        <v/>
      </c>
      <c r="H12394" s="52" t="str">
        <f t="shared" si="389"/>
        <v/>
      </c>
    </row>
    <row r="12395" spans="1:8">
      <c r="A12395" s="48" t="str">
        <f>('ANNEXURE B &amp; C'!BV$3)</f>
        <v>470101</v>
      </c>
      <c r="B12395" s="2">
        <v>2271701</v>
      </c>
      <c r="C12395" s="2" t="s">
        <v>130</v>
      </c>
      <c r="D12395" s="20">
        <v>0</v>
      </c>
      <c r="E12395" s="20">
        <v>0</v>
      </c>
      <c r="F12395" s="38">
        <f>('ANNEXURE B &amp; C'!BV$155)</f>
        <v>0</v>
      </c>
      <c r="G12395" s="9" t="str">
        <f t="shared" si="388"/>
        <v/>
      </c>
      <c r="H12395" s="52" t="str">
        <f t="shared" si="389"/>
        <v/>
      </c>
    </row>
    <row r="12396" spans="1:8">
      <c r="A12396" s="48" t="str">
        <f>('ANNEXURE B &amp; C'!BV$3)</f>
        <v>470101</v>
      </c>
      <c r="B12396" s="2">
        <v>2271702</v>
      </c>
      <c r="C12396" s="2" t="s">
        <v>131</v>
      </c>
      <c r="D12396" s="20">
        <v>0</v>
      </c>
      <c r="E12396" s="20">
        <v>0</v>
      </c>
      <c r="F12396" s="38">
        <f>('ANNEXURE B &amp; C'!BV$156)</f>
        <v>0</v>
      </c>
      <c r="G12396" s="9" t="str">
        <f t="shared" si="388"/>
        <v/>
      </c>
      <c r="H12396" s="52" t="str">
        <f t="shared" si="389"/>
        <v/>
      </c>
    </row>
    <row r="12397" spans="1:8">
      <c r="A12397" s="48" t="str">
        <f>('ANNEXURE B &amp; C'!BV$3)</f>
        <v>470101</v>
      </c>
      <c r="B12397" s="2">
        <v>2271703</v>
      </c>
      <c r="C12397" s="2" t="s">
        <v>132</v>
      </c>
      <c r="D12397" s="20">
        <v>0</v>
      </c>
      <c r="E12397" s="20">
        <v>0</v>
      </c>
      <c r="F12397" s="38">
        <f>('ANNEXURE B &amp; C'!BV$157)</f>
        <v>0</v>
      </c>
      <c r="G12397" s="9" t="str">
        <f t="shared" si="388"/>
        <v/>
      </c>
      <c r="H12397" s="52" t="str">
        <f t="shared" si="389"/>
        <v/>
      </c>
    </row>
    <row r="12398" spans="1:8">
      <c r="A12398" s="48" t="str">
        <f>('ANNEXURE B &amp; C'!BV$3)</f>
        <v>470101</v>
      </c>
      <c r="B12398" s="2">
        <v>2271704</v>
      </c>
      <c r="C12398" s="2" t="s">
        <v>133</v>
      </c>
      <c r="D12398" s="20">
        <v>0</v>
      </c>
      <c r="E12398" s="20">
        <v>0</v>
      </c>
      <c r="F12398" s="38">
        <f>('ANNEXURE B &amp; C'!BV$158)</f>
        <v>0</v>
      </c>
      <c r="G12398" s="9" t="str">
        <f t="shared" si="388"/>
        <v/>
      </c>
      <c r="H12398" s="52" t="str">
        <f t="shared" si="389"/>
        <v/>
      </c>
    </row>
    <row r="12399" spans="1:8">
      <c r="A12399" s="48" t="str">
        <f>('ANNEXURE B &amp; C'!BV$3)</f>
        <v>470101</v>
      </c>
      <c r="B12399" s="3">
        <v>2279995</v>
      </c>
      <c r="C12399" s="3" t="s">
        <v>134</v>
      </c>
      <c r="D12399" s="35">
        <v>0</v>
      </c>
      <c r="E12399" s="35">
        <v>0</v>
      </c>
      <c r="F12399" s="35">
        <f>SUM(F12395:F12398)</f>
        <v>0</v>
      </c>
      <c r="G12399" s="9" t="str">
        <f t="shared" si="388"/>
        <v/>
      </c>
      <c r="H12399" s="52" t="str">
        <f t="shared" si="389"/>
        <v/>
      </c>
    </row>
    <row r="12400" spans="1:8">
      <c r="B12400" s="1"/>
      <c r="C12400" s="1"/>
      <c r="D12400" s="31"/>
      <c r="E12400" s="31"/>
      <c r="F12400" s="31"/>
      <c r="G12400" s="9" t="str">
        <f t="shared" si="388"/>
        <v/>
      </c>
      <c r="H12400" s="52" t="str">
        <f t="shared" si="389"/>
        <v/>
      </c>
    </row>
    <row r="12401" spans="1:8">
      <c r="A12401" s="48" t="str">
        <f>('ANNEXURE B &amp; C'!BV$3)</f>
        <v>470101</v>
      </c>
      <c r="B12401" s="1">
        <v>2280000</v>
      </c>
      <c r="C12401" s="1" t="s">
        <v>135</v>
      </c>
      <c r="D12401" s="31"/>
      <c r="E12401" s="31"/>
      <c r="F12401" s="31"/>
      <c r="G12401" s="9" t="str">
        <f t="shared" si="388"/>
        <v/>
      </c>
      <c r="H12401" s="52" t="str">
        <f t="shared" si="389"/>
        <v/>
      </c>
    </row>
    <row r="12402" spans="1:8">
      <c r="A12402" s="48" t="str">
        <f>('ANNEXURE B &amp; C'!BV$3)</f>
        <v>470101</v>
      </c>
      <c r="B12402" s="2">
        <v>2280001</v>
      </c>
      <c r="C12402" s="2" t="s">
        <v>136</v>
      </c>
      <c r="D12402" s="20">
        <v>0</v>
      </c>
      <c r="E12402" s="20">
        <v>0</v>
      </c>
      <c r="F12402" s="38">
        <f>('ANNEXURE B &amp; C'!BV$162)</f>
        <v>0</v>
      </c>
      <c r="G12402" s="9" t="str">
        <f t="shared" si="388"/>
        <v/>
      </c>
      <c r="H12402" s="52" t="str">
        <f t="shared" si="389"/>
        <v/>
      </c>
    </row>
    <row r="12403" spans="1:8">
      <c r="A12403" s="48" t="str">
        <f>('ANNEXURE B &amp; C'!BV$3)</f>
        <v>470101</v>
      </c>
      <c r="B12403" s="2">
        <v>2280002</v>
      </c>
      <c r="C12403" s="2" t="s">
        <v>137</v>
      </c>
      <c r="D12403" s="20">
        <v>0</v>
      </c>
      <c r="E12403" s="20">
        <v>0</v>
      </c>
      <c r="F12403" s="38">
        <f>('ANNEXURE B &amp; C'!BV$163)</f>
        <v>0</v>
      </c>
      <c r="G12403" s="9" t="str">
        <f t="shared" si="388"/>
        <v/>
      </c>
      <c r="H12403" s="52" t="str">
        <f t="shared" si="389"/>
        <v/>
      </c>
    </row>
    <row r="12404" spans="1:8">
      <c r="A12404" s="48" t="str">
        <f>('ANNEXURE B &amp; C'!BV$3)</f>
        <v>470101</v>
      </c>
      <c r="B12404" s="3">
        <v>2289995</v>
      </c>
      <c r="C12404" s="3" t="s">
        <v>138</v>
      </c>
      <c r="D12404" s="39">
        <v>0</v>
      </c>
      <c r="E12404" s="39">
        <v>0</v>
      </c>
      <c r="F12404" s="39">
        <f>SUM(F12402:F12403)</f>
        <v>0</v>
      </c>
      <c r="G12404" s="9" t="str">
        <f t="shared" si="388"/>
        <v/>
      </c>
      <c r="H12404" s="52" t="str">
        <f t="shared" si="389"/>
        <v/>
      </c>
    </row>
    <row r="12405" spans="1:8">
      <c r="B12405" s="1"/>
      <c r="C12405" s="1"/>
      <c r="D12405" s="31"/>
      <c r="E12405" s="31"/>
      <c r="F12405" s="31"/>
      <c r="G12405" s="9" t="str">
        <f t="shared" si="388"/>
        <v/>
      </c>
      <c r="H12405" s="52" t="str">
        <f t="shared" si="389"/>
        <v/>
      </c>
    </row>
    <row r="12406" spans="1:8">
      <c r="A12406" s="48" t="str">
        <f>('ANNEXURE B &amp; C'!BV$3)</f>
        <v>470101</v>
      </c>
      <c r="B12406" s="1">
        <v>2300000</v>
      </c>
      <c r="C12406" s="1" t="s">
        <v>139</v>
      </c>
      <c r="D12406" s="31"/>
      <c r="E12406" s="31"/>
      <c r="F12406" s="31"/>
      <c r="G12406" s="9" t="str">
        <f t="shared" si="388"/>
        <v/>
      </c>
      <c r="H12406" s="52" t="str">
        <f t="shared" si="389"/>
        <v/>
      </c>
    </row>
    <row r="12407" spans="1:8">
      <c r="A12407" s="48" t="str">
        <f>('ANNEXURE B &amp; C'!BV$3)</f>
        <v>470101</v>
      </c>
      <c r="B12407" s="2">
        <v>2300001</v>
      </c>
      <c r="C12407" s="2" t="s">
        <v>140</v>
      </c>
      <c r="D12407" s="20">
        <v>0</v>
      </c>
      <c r="E12407" s="20">
        <v>0</v>
      </c>
      <c r="F12407" s="38">
        <f>('ANNEXURE B &amp; C'!BV$167)</f>
        <v>0</v>
      </c>
      <c r="G12407" s="9" t="str">
        <f t="shared" si="388"/>
        <v/>
      </c>
      <c r="H12407" s="52" t="str">
        <f t="shared" si="389"/>
        <v/>
      </c>
    </row>
    <row r="12408" spans="1:8">
      <c r="A12408" s="48" t="str">
        <f>('ANNEXURE B &amp; C'!BV$3)</f>
        <v>470101</v>
      </c>
      <c r="B12408" s="2">
        <v>2300002</v>
      </c>
      <c r="C12408" s="2" t="s">
        <v>141</v>
      </c>
      <c r="D12408" s="20">
        <v>0</v>
      </c>
      <c r="E12408" s="20">
        <v>0</v>
      </c>
      <c r="F12408" s="38">
        <f>('ANNEXURE B &amp; C'!BV$168)</f>
        <v>0</v>
      </c>
      <c r="G12408" s="9" t="str">
        <f t="shared" si="388"/>
        <v/>
      </c>
      <c r="H12408" s="52" t="str">
        <f t="shared" si="389"/>
        <v/>
      </c>
    </row>
    <row r="12409" spans="1:8">
      <c r="A12409" s="48" t="str">
        <f>('ANNEXURE B &amp; C'!BV$3)</f>
        <v>470101</v>
      </c>
      <c r="B12409" s="2">
        <v>2300003</v>
      </c>
      <c r="C12409" s="2" t="s">
        <v>142</v>
      </c>
      <c r="D12409" s="20">
        <v>0</v>
      </c>
      <c r="E12409" s="20">
        <v>0</v>
      </c>
      <c r="F12409" s="38">
        <f>('ANNEXURE B &amp; C'!BV$169)</f>
        <v>0</v>
      </c>
      <c r="G12409" s="9" t="str">
        <f t="shared" si="388"/>
        <v/>
      </c>
      <c r="H12409" s="52" t="str">
        <f t="shared" si="389"/>
        <v/>
      </c>
    </row>
    <row r="12410" spans="1:8">
      <c r="A12410" s="48" t="str">
        <f>('ANNEXURE B &amp; C'!BV$3)</f>
        <v>470101</v>
      </c>
      <c r="B12410" s="2">
        <v>2300204</v>
      </c>
      <c r="C12410" s="2" t="s">
        <v>143</v>
      </c>
      <c r="D12410" s="20">
        <v>0</v>
      </c>
      <c r="E12410" s="20">
        <v>0</v>
      </c>
      <c r="F12410" s="38">
        <f>('ANNEXURE B &amp; C'!BV$170)</f>
        <v>0</v>
      </c>
      <c r="G12410" s="9" t="str">
        <f t="shared" si="388"/>
        <v/>
      </c>
      <c r="H12410" s="52" t="str">
        <f t="shared" si="389"/>
        <v/>
      </c>
    </row>
    <row r="12411" spans="1:8">
      <c r="A12411" s="48" t="str">
        <f>('ANNEXURE B &amp; C'!BV$3)</f>
        <v>470101</v>
      </c>
      <c r="B12411" s="2">
        <v>2300800</v>
      </c>
      <c r="C12411" s="2" t="s">
        <v>144</v>
      </c>
      <c r="D12411" s="20">
        <v>0</v>
      </c>
      <c r="E12411" s="20">
        <v>0</v>
      </c>
      <c r="F12411" s="38">
        <f>('ANNEXURE B &amp; C'!BV$171)</f>
        <v>0</v>
      </c>
      <c r="G12411" s="9" t="str">
        <f t="shared" si="388"/>
        <v/>
      </c>
      <c r="H12411" s="52" t="str">
        <f t="shared" si="389"/>
        <v/>
      </c>
    </row>
    <row r="12412" spans="1:8">
      <c r="A12412" s="48" t="str">
        <f>('ANNEXURE B &amp; C'!BV$3)</f>
        <v>470101</v>
      </c>
      <c r="B12412" s="2">
        <v>2300801</v>
      </c>
      <c r="C12412" s="2" t="s">
        <v>145</v>
      </c>
      <c r="D12412" s="20">
        <v>0</v>
      </c>
      <c r="E12412" s="20">
        <v>0</v>
      </c>
      <c r="F12412" s="38">
        <f>('ANNEXURE B &amp; C'!BV$172)</f>
        <v>0</v>
      </c>
      <c r="G12412" s="9" t="str">
        <f t="shared" si="388"/>
        <v/>
      </c>
      <c r="H12412" s="52" t="str">
        <f t="shared" si="389"/>
        <v/>
      </c>
    </row>
    <row r="12413" spans="1:8">
      <c r="A12413" s="48" t="str">
        <f>('ANNEXURE B &amp; C'!BV$3)</f>
        <v>470101</v>
      </c>
      <c r="B12413" s="2">
        <v>2300803</v>
      </c>
      <c r="C12413" s="2" t="s">
        <v>146</v>
      </c>
      <c r="D12413" s="20">
        <v>0</v>
      </c>
      <c r="E12413" s="20">
        <v>0</v>
      </c>
      <c r="F12413" s="38">
        <f>('ANNEXURE B &amp; C'!BV$173)</f>
        <v>0</v>
      </c>
      <c r="G12413" s="9" t="str">
        <f t="shared" si="388"/>
        <v/>
      </c>
      <c r="H12413" s="52" t="str">
        <f t="shared" si="389"/>
        <v/>
      </c>
    </row>
    <row r="12414" spans="1:8">
      <c r="A12414" s="48" t="str">
        <f>('ANNEXURE B &amp; C'!BV$3)</f>
        <v>470101</v>
      </c>
      <c r="B12414" s="2">
        <v>2301503</v>
      </c>
      <c r="C12414" s="2" t="s">
        <v>147</v>
      </c>
      <c r="D12414" s="20">
        <v>0</v>
      </c>
      <c r="E12414" s="20">
        <v>0</v>
      </c>
      <c r="F12414" s="38">
        <f>('ANNEXURE B &amp; C'!BV$174)</f>
        <v>0</v>
      </c>
      <c r="G12414" s="9" t="str">
        <f t="shared" si="388"/>
        <v/>
      </c>
      <c r="H12414" s="52" t="str">
        <f t="shared" si="389"/>
        <v/>
      </c>
    </row>
    <row r="12415" spans="1:8">
      <c r="A12415" s="48" t="str">
        <f>('ANNEXURE B &amp; C'!BV$3)</f>
        <v>470101</v>
      </c>
      <c r="B12415" s="2">
        <v>2301802</v>
      </c>
      <c r="C12415" s="2" t="s">
        <v>148</v>
      </c>
      <c r="D12415" s="20">
        <v>0</v>
      </c>
      <c r="E12415" s="20">
        <v>0</v>
      </c>
      <c r="F12415" s="38">
        <f>('ANNEXURE B &amp; C'!BV$175)</f>
        <v>0</v>
      </c>
      <c r="G12415" s="9" t="str">
        <f t="shared" ref="G12415:G12478" si="390">IF(E12415&lt;0.01,"",IF(E12415&gt;F12415,"BUDGET ERROR - INSUFICIENT",""))</f>
        <v/>
      </c>
      <c r="H12415" s="52" t="str">
        <f t="shared" ref="H12415:H12478" si="391">IF(F12415&lt;0.1,"",IF(D12415=0,"NO ORIGINAL BUDGET",(F12415-D12415)/D12415))</f>
        <v/>
      </c>
    </row>
    <row r="12416" spans="1:8">
      <c r="A12416" s="48" t="str">
        <f>('ANNEXURE B &amp; C'!BV$3)</f>
        <v>470101</v>
      </c>
      <c r="B12416" s="2">
        <v>2301803</v>
      </c>
      <c r="C12416" s="2" t="s">
        <v>149</v>
      </c>
      <c r="D12416" s="20">
        <v>0</v>
      </c>
      <c r="E12416" s="20">
        <v>0</v>
      </c>
      <c r="F12416" s="38">
        <f>('ANNEXURE B &amp; C'!BV$176)</f>
        <v>0</v>
      </c>
      <c r="G12416" s="9" t="str">
        <f t="shared" si="390"/>
        <v/>
      </c>
      <c r="H12416" s="52" t="str">
        <f t="shared" si="391"/>
        <v/>
      </c>
    </row>
    <row r="12417" spans="1:8">
      <c r="A12417" s="48" t="str">
        <f>('ANNEXURE B &amp; C'!BV$3)</f>
        <v>470101</v>
      </c>
      <c r="B12417" s="2">
        <v>2301900</v>
      </c>
      <c r="C12417" s="2" t="s">
        <v>150</v>
      </c>
      <c r="D12417" s="20">
        <v>0</v>
      </c>
      <c r="E12417" s="20">
        <v>-1897.36</v>
      </c>
      <c r="F12417" s="38">
        <f>('ANNEXURE B &amp; C'!BV$177)</f>
        <v>-1898</v>
      </c>
      <c r="G12417" s="9" t="str">
        <f t="shared" si="390"/>
        <v/>
      </c>
      <c r="H12417" s="52" t="str">
        <f t="shared" si="391"/>
        <v/>
      </c>
    </row>
    <row r="12418" spans="1:8">
      <c r="A12418" s="48" t="str">
        <f>('ANNEXURE B &amp; C'!BV$3)</f>
        <v>470101</v>
      </c>
      <c r="B12418" s="2">
        <v>2301901</v>
      </c>
      <c r="C12418" s="2" t="s">
        <v>151</v>
      </c>
      <c r="D12418" s="20">
        <v>0</v>
      </c>
      <c r="E12418" s="20">
        <v>0</v>
      </c>
      <c r="F12418" s="38">
        <f>('ANNEXURE B &amp; C'!BV$178)</f>
        <v>0</v>
      </c>
      <c r="G12418" s="9" t="str">
        <f t="shared" si="390"/>
        <v/>
      </c>
      <c r="H12418" s="52" t="str">
        <f t="shared" si="391"/>
        <v/>
      </c>
    </row>
    <row r="12419" spans="1:8">
      <c r="A12419" s="48" t="str">
        <f>('ANNEXURE B &amp; C'!BV$3)</f>
        <v>470101</v>
      </c>
      <c r="B12419" s="3">
        <v>2309995</v>
      </c>
      <c r="C12419" s="3" t="s">
        <v>152</v>
      </c>
      <c r="D12419" s="39">
        <v>0</v>
      </c>
      <c r="E12419" s="39">
        <v>-1897.36</v>
      </c>
      <c r="F12419" s="39">
        <f>SUM(F12407:F12418)</f>
        <v>-1898</v>
      </c>
      <c r="G12419" s="9" t="str">
        <f t="shared" si="390"/>
        <v/>
      </c>
      <c r="H12419" s="52" t="str">
        <f t="shared" si="391"/>
        <v/>
      </c>
    </row>
    <row r="12420" spans="1:8">
      <c r="B12420" s="1"/>
      <c r="C12420" s="1"/>
      <c r="D12420" s="31"/>
      <c r="E12420" s="31"/>
      <c r="F12420" s="31"/>
      <c r="G12420" s="9" t="str">
        <f t="shared" si="390"/>
        <v/>
      </c>
      <c r="H12420" s="52" t="str">
        <f t="shared" si="391"/>
        <v/>
      </c>
    </row>
    <row r="12421" spans="1:8" ht="15.75" thickBot="1">
      <c r="A12421" s="48" t="str">
        <f>('ANNEXURE B &amp; C'!BV$3)</f>
        <v>470101</v>
      </c>
      <c r="B12421" s="4">
        <v>2359997</v>
      </c>
      <c r="C12421" s="4" t="s">
        <v>153</v>
      </c>
      <c r="D12421" s="40">
        <v>0</v>
      </c>
      <c r="E12421" s="40">
        <v>-1897.36</v>
      </c>
      <c r="F12421" s="40">
        <f>SUM(F12419+F12404+F12399+F12392+F12386+F12379)</f>
        <v>-1898</v>
      </c>
      <c r="G12421" s="9" t="str">
        <f t="shared" si="390"/>
        <v/>
      </c>
      <c r="H12421" s="52" t="str">
        <f t="shared" si="391"/>
        <v/>
      </c>
    </row>
    <row r="12422" spans="1:8" ht="15.75" thickTop="1">
      <c r="B12422" s="1"/>
      <c r="C12422" s="1"/>
      <c r="D12422" s="31"/>
      <c r="E12422" s="31"/>
      <c r="F12422" s="31"/>
      <c r="G12422" s="9" t="str">
        <f t="shared" si="390"/>
        <v/>
      </c>
      <c r="H12422" s="52" t="str">
        <f t="shared" si="391"/>
        <v/>
      </c>
    </row>
    <row r="12423" spans="1:8" ht="15.75" thickBot="1">
      <c r="A12423" s="48" t="str">
        <f>('ANNEXURE B &amp; C'!BV$3)</f>
        <v>470101</v>
      </c>
      <c r="B12423" s="5">
        <v>2379995</v>
      </c>
      <c r="C12423" s="5" t="s">
        <v>154</v>
      </c>
      <c r="D12423" s="41">
        <v>0</v>
      </c>
      <c r="E12423" s="41">
        <v>-1897.36</v>
      </c>
      <c r="F12423" s="41">
        <f>SUM(F12421)</f>
        <v>-1898</v>
      </c>
      <c r="G12423" s="9" t="str">
        <f t="shared" si="390"/>
        <v/>
      </c>
      <c r="H12423" s="52" t="str">
        <f t="shared" si="391"/>
        <v/>
      </c>
    </row>
    <row r="12424" spans="1:8">
      <c r="B12424" s="1"/>
      <c r="C12424" s="1"/>
      <c r="D12424" s="31"/>
      <c r="E12424" s="31"/>
      <c r="F12424" s="31"/>
      <c r="G12424" s="9" t="str">
        <f t="shared" si="390"/>
        <v/>
      </c>
      <c r="H12424" s="52" t="str">
        <f t="shared" si="391"/>
        <v/>
      </c>
    </row>
    <row r="12425" spans="1:8" ht="15.75" thickBot="1">
      <c r="A12425" s="48" t="str">
        <f>('ANNEXURE B &amp; C'!BV$3)</f>
        <v>470101</v>
      </c>
      <c r="B12425" s="5">
        <v>2459998</v>
      </c>
      <c r="C12425" s="5" t="s">
        <v>155</v>
      </c>
      <c r="D12425" s="41">
        <v>0</v>
      </c>
      <c r="E12425" s="41">
        <v>-1897.36</v>
      </c>
      <c r="F12425" s="41">
        <f>SUM(F12423)</f>
        <v>-1898</v>
      </c>
      <c r="G12425" s="9" t="str">
        <f t="shared" si="390"/>
        <v/>
      </c>
      <c r="H12425" s="52" t="str">
        <f t="shared" si="391"/>
        <v/>
      </c>
    </row>
    <row r="12426" spans="1:8">
      <c r="B12426" s="1"/>
      <c r="C12426" s="1"/>
      <c r="D12426" s="31"/>
      <c r="E12426" s="31"/>
      <c r="F12426" s="31"/>
      <c r="G12426" s="9" t="str">
        <f t="shared" si="390"/>
        <v/>
      </c>
      <c r="H12426" s="52" t="str">
        <f t="shared" si="391"/>
        <v/>
      </c>
    </row>
    <row r="12427" spans="1:8">
      <c r="A12427" s="48" t="str">
        <f>('ANNEXURE B &amp; C'!BV$3)</f>
        <v>470101</v>
      </c>
      <c r="B12427" s="1">
        <v>3010000</v>
      </c>
      <c r="C12427" s="1" t="s">
        <v>156</v>
      </c>
      <c r="D12427" s="31"/>
      <c r="E12427" s="31"/>
      <c r="F12427" s="31"/>
      <c r="G12427" s="9" t="str">
        <f t="shared" si="390"/>
        <v/>
      </c>
      <c r="H12427" s="52" t="str">
        <f t="shared" si="391"/>
        <v/>
      </c>
    </row>
    <row r="12428" spans="1:8">
      <c r="A12428" s="48" t="str">
        <f>('ANNEXURE B &amp; C'!BV$3)</f>
        <v>470101</v>
      </c>
      <c r="B12428" s="2">
        <v>3010001</v>
      </c>
      <c r="C12428" s="2" t="s">
        <v>112</v>
      </c>
      <c r="D12428" s="38">
        <v>1893745</v>
      </c>
      <c r="E12428" s="38">
        <v>846707.85999999987</v>
      </c>
      <c r="F12428" s="38">
        <f>('ANNEXURE B &amp; C'!BV$188)</f>
        <v>1907438</v>
      </c>
      <c r="G12428" s="9" t="str">
        <f t="shared" si="390"/>
        <v/>
      </c>
      <c r="H12428" s="52">
        <f t="shared" si="391"/>
        <v>7.2306461535211978E-3</v>
      </c>
    </row>
    <row r="12429" spans="1:8">
      <c r="A12429" s="48" t="str">
        <f>('ANNEXURE B &amp; C'!BV$3)</f>
        <v>470101</v>
      </c>
      <c r="B12429" s="2">
        <v>3010002</v>
      </c>
      <c r="C12429" s="2" t="s">
        <v>155</v>
      </c>
      <c r="D12429" s="38">
        <v>0</v>
      </c>
      <c r="E12429" s="38">
        <v>-1897.36</v>
      </c>
      <c r="F12429" s="38">
        <f>('ANNEXURE B &amp; C'!BV$189)</f>
        <v>-1898</v>
      </c>
      <c r="G12429" s="9" t="str">
        <f t="shared" si="390"/>
        <v/>
      </c>
      <c r="H12429" s="52" t="str">
        <f t="shared" si="391"/>
        <v/>
      </c>
    </row>
    <row r="12430" spans="1:8">
      <c r="A12430" s="48" t="str">
        <f>('ANNEXURE B &amp; C'!BV$3)</f>
        <v>470101</v>
      </c>
      <c r="B12430" s="2"/>
      <c r="C12430" s="1" t="s">
        <v>338</v>
      </c>
      <c r="D12430" s="39"/>
      <c r="E12430" s="39"/>
      <c r="F12430" s="39">
        <f>('ANNEXURE B &amp; C'!BV$190)</f>
        <v>0</v>
      </c>
      <c r="G12430" s="9" t="str">
        <f t="shared" si="390"/>
        <v/>
      </c>
      <c r="H12430" s="52" t="str">
        <f t="shared" si="391"/>
        <v/>
      </c>
    </row>
    <row r="12431" spans="1:8" ht="15.75" thickBot="1">
      <c r="A12431" s="48" t="str">
        <f>('ANNEXURE B &amp; C'!BV$3)</f>
        <v>470101</v>
      </c>
      <c r="B12431" s="5">
        <v>3019995</v>
      </c>
      <c r="C12431" s="5" t="s">
        <v>339</v>
      </c>
      <c r="D12431" s="37">
        <v>1893745</v>
      </c>
      <c r="E12431" s="37">
        <v>844810.49999999988</v>
      </c>
      <c r="F12431" s="37">
        <f>('ANNEXURE B &amp; C'!BV$191)</f>
        <v>1905540</v>
      </c>
      <c r="G12431" s="9" t="str">
        <f t="shared" si="390"/>
        <v/>
      </c>
      <c r="H12431" s="52">
        <f t="shared" si="391"/>
        <v>6.2283992829023967E-3</v>
      </c>
    </row>
    <row r="12432" spans="1:8">
      <c r="B12432" s="1"/>
      <c r="C12432" s="1"/>
      <c r="D12432" s="31"/>
      <c r="E12432" s="31"/>
      <c r="F12432" s="31"/>
      <c r="G12432" s="9" t="str">
        <f t="shared" si="390"/>
        <v/>
      </c>
      <c r="H12432" s="52" t="str">
        <f t="shared" si="391"/>
        <v/>
      </c>
    </row>
    <row r="12433" spans="1:8">
      <c r="A12433" s="48" t="str">
        <f>('ANNEXURE B &amp; C'!BV$3)</f>
        <v>470101</v>
      </c>
      <c r="B12433" s="1">
        <v>4030000</v>
      </c>
      <c r="C12433" s="1" t="s">
        <v>157</v>
      </c>
      <c r="D12433" s="31"/>
      <c r="E12433" s="31"/>
      <c r="F12433" s="31"/>
      <c r="G12433" s="9" t="str">
        <f t="shared" si="390"/>
        <v/>
      </c>
      <c r="H12433" s="52" t="str">
        <f t="shared" si="391"/>
        <v/>
      </c>
    </row>
    <row r="12434" spans="1:8">
      <c r="A12434" s="48" t="str">
        <f>('ANNEXURE B &amp; C'!BV$3)</f>
        <v>470101</v>
      </c>
      <c r="B12434" s="2">
        <v>4030001</v>
      </c>
      <c r="C12434" s="2" t="s">
        <v>158</v>
      </c>
      <c r="D12434" s="20">
        <v>80000</v>
      </c>
      <c r="E12434" s="20">
        <v>0</v>
      </c>
      <c r="F12434" s="38">
        <f>('ANNEXURE B &amp; C'!BV$194)</f>
        <v>0</v>
      </c>
      <c r="G12434" s="9" t="str">
        <f t="shared" si="390"/>
        <v/>
      </c>
      <c r="H12434" s="52" t="str">
        <f t="shared" si="391"/>
        <v/>
      </c>
    </row>
    <row r="12435" spans="1:8">
      <c r="A12435" s="48" t="str">
        <f>('ANNEXURE B &amp; C'!BV$3)</f>
        <v>470101</v>
      </c>
      <c r="B12435" s="2">
        <v>4030002</v>
      </c>
      <c r="C12435" s="2" t="s">
        <v>159</v>
      </c>
      <c r="D12435" s="20">
        <v>35000</v>
      </c>
      <c r="E12435" s="20">
        <v>10964.91</v>
      </c>
      <c r="F12435" s="38">
        <f>('ANNEXURE B &amp; C'!BV$195)</f>
        <v>10965</v>
      </c>
      <c r="G12435" s="9" t="str">
        <f t="shared" si="390"/>
        <v/>
      </c>
      <c r="H12435" s="52">
        <f t="shared" si="391"/>
        <v>-0.68671428571428572</v>
      </c>
    </row>
    <row r="12436" spans="1:8">
      <c r="A12436" s="48" t="str">
        <f>('ANNEXURE B &amp; C'!BV$3)</f>
        <v>470101</v>
      </c>
      <c r="B12436" s="2">
        <v>4030003</v>
      </c>
      <c r="C12436" s="2" t="s">
        <v>160</v>
      </c>
      <c r="D12436" s="20">
        <v>0</v>
      </c>
      <c r="E12436" s="20">
        <v>0</v>
      </c>
      <c r="F12436" s="38">
        <f>('ANNEXURE B &amp; C'!BV$196)</f>
        <v>0</v>
      </c>
      <c r="G12436" s="9" t="str">
        <f t="shared" si="390"/>
        <v/>
      </c>
      <c r="H12436" s="52" t="str">
        <f t="shared" si="391"/>
        <v/>
      </c>
    </row>
    <row r="12437" spans="1:8">
      <c r="A12437" s="48" t="str">
        <f>('ANNEXURE B &amp; C'!BV$3)</f>
        <v>470101</v>
      </c>
      <c r="B12437" s="2">
        <v>4030004</v>
      </c>
      <c r="C12437" s="2" t="s">
        <v>161</v>
      </c>
      <c r="D12437" s="20">
        <v>0</v>
      </c>
      <c r="E12437" s="20">
        <v>0</v>
      </c>
      <c r="F12437" s="38">
        <f>('ANNEXURE B &amp; C'!BV$197)</f>
        <v>0</v>
      </c>
      <c r="G12437" s="9" t="str">
        <f t="shared" si="390"/>
        <v/>
      </c>
      <c r="H12437" s="52" t="str">
        <f t="shared" si="391"/>
        <v/>
      </c>
    </row>
    <row r="12438" spans="1:8">
      <c r="A12438" s="48" t="str">
        <f>('ANNEXURE B &amp; C'!BV$3)</f>
        <v>470101</v>
      </c>
      <c r="B12438" s="2">
        <v>4030005</v>
      </c>
      <c r="C12438" s="2" t="s">
        <v>162</v>
      </c>
      <c r="D12438" s="20">
        <v>0</v>
      </c>
      <c r="E12438" s="20">
        <v>0</v>
      </c>
      <c r="F12438" s="38">
        <f>('ANNEXURE B &amp; C'!BV$198)</f>
        <v>0</v>
      </c>
      <c r="G12438" s="9" t="str">
        <f t="shared" si="390"/>
        <v/>
      </c>
      <c r="H12438" s="52" t="str">
        <f t="shared" si="391"/>
        <v/>
      </c>
    </row>
    <row r="12439" spans="1:8" ht="15.75" thickBot="1">
      <c r="A12439" s="48" t="str">
        <f>('ANNEXURE B &amp; C'!BV$3)</f>
        <v>470101</v>
      </c>
      <c r="B12439" s="3">
        <v>4039995</v>
      </c>
      <c r="C12439" s="3" t="s">
        <v>163</v>
      </c>
      <c r="D12439" s="42">
        <v>115000</v>
      </c>
      <c r="E12439" s="36">
        <v>10964.91</v>
      </c>
      <c r="F12439" s="43">
        <f>SUM(F12434:F12438)</f>
        <v>10965</v>
      </c>
      <c r="G12439" s="9" t="str">
        <f t="shared" si="390"/>
        <v/>
      </c>
      <c r="H12439" s="52">
        <f t="shared" si="391"/>
        <v>-0.90465217391304353</v>
      </c>
    </row>
    <row r="12440" spans="1:8" ht="15.75" thickTop="1">
      <c r="B12440" s="2"/>
      <c r="C12440" s="2"/>
      <c r="D12440" s="32"/>
      <c r="E12440" s="32"/>
      <c r="G12440" s="9" t="str">
        <f t="shared" si="390"/>
        <v/>
      </c>
      <c r="H12440" s="52" t="str">
        <f t="shared" si="391"/>
        <v/>
      </c>
    </row>
    <row r="12441" spans="1:8">
      <c r="A12441" s="48" t="str">
        <f>('ANNEXURE B &amp; C'!BV$3)</f>
        <v>470101</v>
      </c>
      <c r="B12441" s="1">
        <v>4030000</v>
      </c>
      <c r="C12441" s="1" t="s">
        <v>164</v>
      </c>
      <c r="D12441" s="31"/>
      <c r="E12441" s="31"/>
      <c r="F12441" s="31"/>
      <c r="G12441" s="9" t="str">
        <f t="shared" si="390"/>
        <v/>
      </c>
      <c r="H12441" s="52" t="str">
        <f t="shared" si="391"/>
        <v/>
      </c>
    </row>
    <row r="12442" spans="1:8">
      <c r="A12442" s="48" t="str">
        <f>('ANNEXURE B &amp; C'!BV$3)</f>
        <v>470101</v>
      </c>
      <c r="B12442" s="2">
        <v>4031001</v>
      </c>
      <c r="C12442" s="2" t="s">
        <v>158</v>
      </c>
      <c r="D12442" s="20">
        <v>0</v>
      </c>
      <c r="E12442" s="20">
        <v>0</v>
      </c>
      <c r="F12442" s="38">
        <f>('ANNEXURE B &amp; C'!BV$202)</f>
        <v>0</v>
      </c>
      <c r="G12442" s="9" t="str">
        <f t="shared" si="390"/>
        <v/>
      </c>
      <c r="H12442" s="52" t="str">
        <f t="shared" si="391"/>
        <v/>
      </c>
    </row>
    <row r="12443" spans="1:8">
      <c r="A12443" s="48" t="str">
        <f>('ANNEXURE B &amp; C'!BV$3)</f>
        <v>470101</v>
      </c>
      <c r="B12443" s="2">
        <v>4031002</v>
      </c>
      <c r="C12443" s="2" t="s">
        <v>159</v>
      </c>
      <c r="D12443" s="20">
        <v>0</v>
      </c>
      <c r="E12443" s="20">
        <v>0</v>
      </c>
      <c r="F12443" s="38">
        <f>('ANNEXURE B &amp; C'!BV$203)</f>
        <v>0</v>
      </c>
      <c r="G12443" s="9" t="str">
        <f t="shared" si="390"/>
        <v/>
      </c>
      <c r="H12443" s="52" t="str">
        <f t="shared" si="391"/>
        <v/>
      </c>
    </row>
    <row r="12444" spans="1:8">
      <c r="A12444" s="48" t="str">
        <f>('ANNEXURE B &amp; C'!BV$3)</f>
        <v>470101</v>
      </c>
      <c r="B12444" s="2">
        <v>4031003</v>
      </c>
      <c r="C12444" s="2" t="s">
        <v>160</v>
      </c>
      <c r="D12444" s="20">
        <v>0</v>
      </c>
      <c r="E12444" s="20">
        <v>0</v>
      </c>
      <c r="F12444" s="38">
        <f>('ANNEXURE B &amp; C'!BV$204)</f>
        <v>0</v>
      </c>
      <c r="G12444" s="9" t="str">
        <f t="shared" si="390"/>
        <v/>
      </c>
      <c r="H12444" s="52" t="str">
        <f t="shared" si="391"/>
        <v/>
      </c>
    </row>
    <row r="12445" spans="1:8">
      <c r="A12445" s="48" t="str">
        <f>('ANNEXURE B &amp; C'!BV$3)</f>
        <v>470101</v>
      </c>
      <c r="B12445" s="2">
        <v>4031004</v>
      </c>
      <c r="C12445" s="2" t="s">
        <v>161</v>
      </c>
      <c r="D12445" s="20">
        <v>0</v>
      </c>
      <c r="E12445" s="20">
        <v>0</v>
      </c>
      <c r="F12445" s="38">
        <f>('ANNEXURE B &amp; C'!BV$205)</f>
        <v>0</v>
      </c>
      <c r="G12445" s="9" t="str">
        <f t="shared" si="390"/>
        <v/>
      </c>
      <c r="H12445" s="52" t="str">
        <f t="shared" si="391"/>
        <v/>
      </c>
    </row>
    <row r="12446" spans="1:8">
      <c r="A12446" s="48" t="str">
        <f>('ANNEXURE B &amp; C'!BV$3)</f>
        <v>470101</v>
      </c>
      <c r="B12446" s="2">
        <v>4031005</v>
      </c>
      <c r="C12446" s="2" t="s">
        <v>162</v>
      </c>
      <c r="D12446" s="20">
        <v>0</v>
      </c>
      <c r="E12446" s="20">
        <v>0</v>
      </c>
      <c r="F12446" s="38">
        <f>('ANNEXURE B &amp; C'!BV$206)</f>
        <v>0</v>
      </c>
      <c r="G12446" s="9" t="str">
        <f t="shared" si="390"/>
        <v/>
      </c>
      <c r="H12446" s="52" t="str">
        <f t="shared" si="391"/>
        <v/>
      </c>
    </row>
    <row r="12447" spans="1:8">
      <c r="A12447" s="48" t="str">
        <f>('ANNEXURE B &amp; C'!BV$3)</f>
        <v>470101</v>
      </c>
      <c r="B12447" s="3">
        <v>4039995</v>
      </c>
      <c r="C12447" s="3" t="s">
        <v>165</v>
      </c>
      <c r="D12447" s="39">
        <v>0</v>
      </c>
      <c r="E12447" s="39">
        <v>0</v>
      </c>
      <c r="F12447" s="39">
        <f>SUM(F12442:F12446)</f>
        <v>0</v>
      </c>
      <c r="G12447" s="9" t="str">
        <f t="shared" si="390"/>
        <v/>
      </c>
      <c r="H12447" s="52" t="str">
        <f t="shared" si="391"/>
        <v/>
      </c>
    </row>
    <row r="12448" spans="1:8">
      <c r="B12448" s="2"/>
      <c r="C12448" s="2"/>
      <c r="D12448" s="32"/>
      <c r="E12448" s="32"/>
      <c r="G12448" s="9" t="str">
        <f t="shared" si="390"/>
        <v/>
      </c>
      <c r="H12448" s="52" t="str">
        <f t="shared" si="391"/>
        <v/>
      </c>
    </row>
    <row r="12449" spans="1:8" ht="15.75" thickBot="1">
      <c r="A12449" s="48" t="str">
        <f>('ANNEXURE B &amp; C'!BV$3)</f>
        <v>470101</v>
      </c>
      <c r="B12449" s="5">
        <v>4039995</v>
      </c>
      <c r="C12449" s="5" t="s">
        <v>166</v>
      </c>
      <c r="D12449" s="41">
        <v>115000</v>
      </c>
      <c r="E12449" s="41">
        <v>10964.91</v>
      </c>
      <c r="F12449" s="41">
        <f>SUM(F12447+F12439)</f>
        <v>10965</v>
      </c>
      <c r="G12449" s="9" t="str">
        <f t="shared" si="390"/>
        <v/>
      </c>
      <c r="H12449" s="52">
        <f t="shared" si="391"/>
        <v>-0.90465217391304353</v>
      </c>
    </row>
    <row r="12450" spans="1:8">
      <c r="G12450" s="9" t="str">
        <f t="shared" si="390"/>
        <v/>
      </c>
      <c r="H12450" s="52" t="str">
        <f t="shared" si="391"/>
        <v/>
      </c>
    </row>
    <row r="12451" spans="1:8">
      <c r="A12451" s="48" t="str">
        <f>('ANNEXURE B &amp; C'!BW$3)</f>
        <v>470102</v>
      </c>
      <c r="B12451" s="1">
        <v>1000000</v>
      </c>
      <c r="C12451" s="1" t="s">
        <v>0</v>
      </c>
      <c r="D12451" s="31"/>
      <c r="E12451" s="31"/>
      <c r="G12451" s="9" t="str">
        <f t="shared" si="390"/>
        <v/>
      </c>
      <c r="H12451" s="52" t="str">
        <f t="shared" si="391"/>
        <v/>
      </c>
    </row>
    <row r="12452" spans="1:8">
      <c r="B12452" s="1"/>
      <c r="C12452" s="1"/>
      <c r="D12452" s="31"/>
      <c r="E12452" s="31"/>
      <c r="G12452" s="9" t="str">
        <f t="shared" si="390"/>
        <v/>
      </c>
      <c r="H12452" s="52" t="str">
        <f t="shared" si="391"/>
        <v/>
      </c>
    </row>
    <row r="12453" spans="1:8">
      <c r="A12453" s="48" t="str">
        <f>('ANNEXURE B &amp; C'!BW$3)</f>
        <v>470102</v>
      </c>
      <c r="B12453" s="1">
        <v>1020000</v>
      </c>
      <c r="C12453" s="1" t="s">
        <v>2</v>
      </c>
      <c r="D12453" s="31"/>
      <c r="E12453" s="31"/>
      <c r="F12453" s="31"/>
      <c r="G12453" s="9" t="str">
        <f t="shared" si="390"/>
        <v/>
      </c>
      <c r="H12453" s="52" t="str">
        <f t="shared" si="391"/>
        <v/>
      </c>
    </row>
    <row r="12454" spans="1:8">
      <c r="A12454" s="48" t="str">
        <f>('ANNEXURE B &amp; C'!BW$3)</f>
        <v>470102</v>
      </c>
      <c r="B12454" s="2">
        <v>1020001</v>
      </c>
      <c r="C12454" s="2" t="s">
        <v>3</v>
      </c>
      <c r="D12454" s="20">
        <v>0</v>
      </c>
      <c r="E12454" s="20">
        <v>0</v>
      </c>
      <c r="F12454" s="38">
        <f>('ANNEXURE B &amp; C'!BW$10)</f>
        <v>0</v>
      </c>
      <c r="G12454" s="9" t="str">
        <f t="shared" si="390"/>
        <v/>
      </c>
      <c r="H12454" s="52" t="str">
        <f t="shared" si="391"/>
        <v/>
      </c>
    </row>
    <row r="12455" spans="1:8">
      <c r="A12455" s="48" t="str">
        <f>('ANNEXURE B &amp; C'!BW$3)</f>
        <v>470102</v>
      </c>
      <c r="B12455" s="2">
        <v>1020002</v>
      </c>
      <c r="C12455" s="2" t="s">
        <v>4</v>
      </c>
      <c r="D12455" s="20">
        <v>996162</v>
      </c>
      <c r="E12455" s="20">
        <v>465939.79</v>
      </c>
      <c r="F12455" s="38">
        <f>('ANNEXURE B &amp; C'!BW$11)</f>
        <v>928666</v>
      </c>
      <c r="G12455" s="9" t="str">
        <f t="shared" si="390"/>
        <v/>
      </c>
      <c r="H12455" s="52">
        <f t="shared" si="391"/>
        <v>-6.7756047711115264E-2</v>
      </c>
    </row>
    <row r="12456" spans="1:8">
      <c r="A12456" s="48" t="str">
        <f>('ANNEXURE B &amp; C'!BW$3)</f>
        <v>470102</v>
      </c>
      <c r="B12456" s="2">
        <v>1020004</v>
      </c>
      <c r="C12456" s="2" t="s">
        <v>5</v>
      </c>
      <c r="D12456" s="20">
        <v>16464</v>
      </c>
      <c r="E12456" s="20">
        <v>6024</v>
      </c>
      <c r="F12456" s="38">
        <f>('ANNEXURE B &amp; C'!BW$12)</f>
        <v>12048</v>
      </c>
      <c r="G12456" s="9" t="str">
        <f t="shared" si="390"/>
        <v/>
      </c>
      <c r="H12456" s="52">
        <f t="shared" si="391"/>
        <v>-0.26822157434402333</v>
      </c>
    </row>
    <row r="12457" spans="1:8">
      <c r="A12457" s="48" t="str">
        <f>('ANNEXURE B &amp; C'!BW$3)</f>
        <v>470102</v>
      </c>
      <c r="B12457" s="2">
        <v>1020005</v>
      </c>
      <c r="C12457" s="2" t="s">
        <v>6</v>
      </c>
      <c r="D12457" s="20">
        <v>270</v>
      </c>
      <c r="E12457" s="20">
        <v>98.4</v>
      </c>
      <c r="F12457" s="38">
        <f>('ANNEXURE B &amp; C'!BW$13)</f>
        <v>198</v>
      </c>
      <c r="G12457" s="9" t="str">
        <f t="shared" si="390"/>
        <v/>
      </c>
      <c r="H12457" s="52">
        <f t="shared" si="391"/>
        <v>-0.26666666666666666</v>
      </c>
    </row>
    <row r="12458" spans="1:8">
      <c r="A12458" s="48" t="str">
        <f>('ANNEXURE B &amp; C'!BW$3)</f>
        <v>470102</v>
      </c>
      <c r="B12458" s="2">
        <v>1020006</v>
      </c>
      <c r="C12458" s="2" t="s">
        <v>7</v>
      </c>
      <c r="D12458" s="20">
        <v>76187</v>
      </c>
      <c r="E12458" s="20">
        <v>37651</v>
      </c>
      <c r="F12458" s="38">
        <f>('ANNEXURE B &amp; C'!BW$14)</f>
        <v>76524</v>
      </c>
      <c r="G12458" s="9" t="str">
        <f t="shared" si="390"/>
        <v/>
      </c>
      <c r="H12458" s="52">
        <f t="shared" si="391"/>
        <v>4.4233268142859017E-3</v>
      </c>
    </row>
    <row r="12459" spans="1:8">
      <c r="A12459" s="48" t="str">
        <f>('ANNEXURE B &amp; C'!BW$3)</f>
        <v>470102</v>
      </c>
      <c r="B12459" s="2">
        <v>1020007</v>
      </c>
      <c r="C12459" s="2" t="s">
        <v>8</v>
      </c>
      <c r="D12459" s="20">
        <v>0</v>
      </c>
      <c r="E12459" s="20">
        <v>189.53</v>
      </c>
      <c r="F12459" s="38">
        <f>('ANNEXURE B &amp; C'!BW$15)</f>
        <v>190</v>
      </c>
      <c r="G12459" s="9" t="str">
        <f t="shared" si="390"/>
        <v/>
      </c>
      <c r="H12459" s="52" t="str">
        <f t="shared" si="391"/>
        <v>NO ORIGINAL BUDGET</v>
      </c>
    </row>
    <row r="12460" spans="1:8">
      <c r="A12460" s="48" t="str">
        <f>('ANNEXURE B &amp; C'!BW$3)</f>
        <v>470102</v>
      </c>
      <c r="B12460" s="2">
        <v>1020009</v>
      </c>
      <c r="C12460" s="2" t="s">
        <v>9</v>
      </c>
      <c r="D12460" s="20">
        <v>0</v>
      </c>
      <c r="E12460" s="20">
        <v>0</v>
      </c>
      <c r="F12460" s="38">
        <f>('ANNEXURE B &amp; C'!BW$16)</f>
        <v>0</v>
      </c>
      <c r="G12460" s="9" t="str">
        <f t="shared" si="390"/>
        <v/>
      </c>
      <c r="H12460" s="52" t="str">
        <f t="shared" si="391"/>
        <v/>
      </c>
    </row>
    <row r="12461" spans="1:8">
      <c r="A12461" s="48" t="str">
        <f>('ANNEXURE B &amp; C'!BW$3)</f>
        <v>470102</v>
      </c>
      <c r="B12461" s="2">
        <v>1020010</v>
      </c>
      <c r="C12461" s="2" t="s">
        <v>10</v>
      </c>
      <c r="D12461" s="20">
        <v>0</v>
      </c>
      <c r="E12461" s="20">
        <v>0</v>
      </c>
      <c r="F12461" s="38">
        <f>('ANNEXURE B &amp; C'!BW$17)</f>
        <v>0</v>
      </c>
      <c r="G12461" s="9" t="str">
        <f t="shared" si="390"/>
        <v/>
      </c>
      <c r="H12461" s="52" t="str">
        <f t="shared" si="391"/>
        <v/>
      </c>
    </row>
    <row r="12462" spans="1:8">
      <c r="A12462" s="48" t="str">
        <f>('ANNEXURE B &amp; C'!BW$3)</f>
        <v>470102</v>
      </c>
      <c r="B12462" s="2">
        <v>1020011</v>
      </c>
      <c r="C12462" s="2" t="s">
        <v>11</v>
      </c>
      <c r="D12462" s="20">
        <v>0</v>
      </c>
      <c r="E12462" s="20">
        <v>0</v>
      </c>
      <c r="F12462" s="38">
        <f>('ANNEXURE B &amp; C'!BW$18)</f>
        <v>0</v>
      </c>
      <c r="G12462" s="9" t="str">
        <f t="shared" si="390"/>
        <v/>
      </c>
      <c r="H12462" s="52" t="str">
        <f t="shared" si="391"/>
        <v/>
      </c>
    </row>
    <row r="12463" spans="1:8">
      <c r="A12463" s="48" t="str">
        <f>('ANNEXURE B &amp; C'!BW$3)</f>
        <v>470102</v>
      </c>
      <c r="B12463" s="2">
        <v>1020012</v>
      </c>
      <c r="C12463" s="2" t="s">
        <v>12</v>
      </c>
      <c r="D12463" s="20">
        <v>307512</v>
      </c>
      <c r="E12463" s="20">
        <v>153756</v>
      </c>
      <c r="F12463" s="38">
        <f>('ANNEXURE B &amp; C'!BW$19)</f>
        <v>307512</v>
      </c>
      <c r="G12463" s="9" t="str">
        <f t="shared" si="390"/>
        <v/>
      </c>
      <c r="H12463" s="52">
        <f t="shared" si="391"/>
        <v>0</v>
      </c>
    </row>
    <row r="12464" spans="1:8">
      <c r="A12464" s="48" t="str">
        <f>('ANNEXURE B &amp; C'!BW$3)</f>
        <v>470102</v>
      </c>
      <c r="B12464" s="2">
        <v>1020013</v>
      </c>
      <c r="C12464" s="2" t="s">
        <v>13</v>
      </c>
      <c r="D12464" s="20">
        <v>6730</v>
      </c>
      <c r="E12464" s="20">
        <v>2964.8</v>
      </c>
      <c r="F12464" s="38">
        <f>('ANNEXURE B &amp; C'!BW$20)</f>
        <v>5956</v>
      </c>
      <c r="G12464" s="9" t="str">
        <f t="shared" si="390"/>
        <v/>
      </c>
      <c r="H12464" s="52">
        <f t="shared" si="391"/>
        <v>-0.11500742942050519</v>
      </c>
    </row>
    <row r="12465" spans="1:8">
      <c r="A12465" s="48" t="str">
        <f>('ANNEXURE B &amp; C'!BW$3)</f>
        <v>470102</v>
      </c>
      <c r="B12465" s="2">
        <v>1020014</v>
      </c>
      <c r="C12465" s="2" t="s">
        <v>14</v>
      </c>
      <c r="D12465" s="20">
        <v>0</v>
      </c>
      <c r="E12465" s="20">
        <v>0</v>
      </c>
      <c r="F12465" s="38">
        <f>('ANNEXURE B &amp; C'!BW$21)</f>
        <v>0</v>
      </c>
      <c r="G12465" s="9" t="str">
        <f t="shared" si="390"/>
        <v/>
      </c>
      <c r="H12465" s="52" t="str">
        <f t="shared" si="391"/>
        <v/>
      </c>
    </row>
    <row r="12466" spans="1:8" ht="15.75" thickBot="1">
      <c r="A12466" s="48" t="str">
        <f>('ANNEXURE B &amp; C'!BW$3)</f>
        <v>470102</v>
      </c>
      <c r="B12466" s="3">
        <v>1029990</v>
      </c>
      <c r="C12466" s="3" t="s">
        <v>15</v>
      </c>
      <c r="D12466" s="41">
        <v>1403325</v>
      </c>
      <c r="E12466" s="41">
        <v>666623.52</v>
      </c>
      <c r="F12466" s="41">
        <f>SUM(F12454:F12465)</f>
        <v>1331094</v>
      </c>
      <c r="G12466" s="9" t="str">
        <f t="shared" si="390"/>
        <v/>
      </c>
      <c r="H12466" s="52">
        <f t="shared" si="391"/>
        <v>-5.1471327026882584E-2</v>
      </c>
    </row>
    <row r="12467" spans="1:8">
      <c r="B12467" s="1"/>
      <c r="C12467" s="1"/>
      <c r="D12467" s="31"/>
      <c r="E12467" s="31"/>
      <c r="F12467" s="31"/>
      <c r="G12467" s="9" t="str">
        <f t="shared" si="390"/>
        <v/>
      </c>
      <c r="H12467" s="52" t="str">
        <f t="shared" si="391"/>
        <v/>
      </c>
    </row>
    <row r="12468" spans="1:8">
      <c r="A12468" s="48" t="str">
        <f>('ANNEXURE B &amp; C'!BW$3)</f>
        <v>470102</v>
      </c>
      <c r="B12468" s="1">
        <v>1030000</v>
      </c>
      <c r="C12468" s="1" t="s">
        <v>16</v>
      </c>
      <c r="D12468" s="31"/>
      <c r="E12468" s="31"/>
      <c r="F12468" s="31"/>
      <c r="G12468" s="9" t="str">
        <f t="shared" si="390"/>
        <v/>
      </c>
      <c r="H12468" s="52" t="str">
        <f t="shared" si="391"/>
        <v/>
      </c>
    </row>
    <row r="12469" spans="1:8">
      <c r="A12469" s="48" t="str">
        <f>('ANNEXURE B &amp; C'!BW$3)</f>
        <v>470102</v>
      </c>
      <c r="B12469" s="2">
        <v>1030001</v>
      </c>
      <c r="C12469" s="2" t="s">
        <v>17</v>
      </c>
      <c r="D12469" s="20">
        <v>18368</v>
      </c>
      <c r="E12469" s="20">
        <v>9194.82</v>
      </c>
      <c r="F12469" s="38">
        <f>('ANNEXURE B &amp; C'!BW$25)</f>
        <v>18450</v>
      </c>
      <c r="G12469" s="9" t="str">
        <f t="shared" si="390"/>
        <v/>
      </c>
      <c r="H12469" s="52">
        <f t="shared" si="391"/>
        <v>4.464285714285714E-3</v>
      </c>
    </row>
    <row r="12470" spans="1:8">
      <c r="A12470" s="48" t="str">
        <f>('ANNEXURE B &amp; C'!BW$3)</f>
        <v>470102</v>
      </c>
      <c r="B12470" s="2">
        <v>1030002</v>
      </c>
      <c r="C12470" s="2" t="s">
        <v>18</v>
      </c>
      <c r="D12470" s="20">
        <v>47513</v>
      </c>
      <c r="E12470" s="20">
        <v>25502.400000000001</v>
      </c>
      <c r="F12470" s="38">
        <f>('ANNEXURE B &amp; C'!BW$26)</f>
        <v>54527</v>
      </c>
      <c r="G12470" s="9" t="str">
        <f t="shared" si="390"/>
        <v/>
      </c>
      <c r="H12470" s="52">
        <f t="shared" si="391"/>
        <v>0.14762275587733883</v>
      </c>
    </row>
    <row r="12471" spans="1:8">
      <c r="A12471" s="48" t="str">
        <f>('ANNEXURE B &amp; C'!BW$3)</f>
        <v>470102</v>
      </c>
      <c r="B12471" s="2">
        <v>1030003</v>
      </c>
      <c r="C12471" s="2" t="s">
        <v>19</v>
      </c>
      <c r="D12471" s="20">
        <v>202048</v>
      </c>
      <c r="E12471" s="20">
        <v>101143.02</v>
      </c>
      <c r="F12471" s="38">
        <f>('ANNEXURE B &amp; C'!BW$27)</f>
        <v>202944</v>
      </c>
      <c r="G12471" s="9" t="str">
        <f t="shared" si="390"/>
        <v/>
      </c>
      <c r="H12471" s="52">
        <f t="shared" si="391"/>
        <v>4.434589800443459E-3</v>
      </c>
    </row>
    <row r="12472" spans="1:8">
      <c r="A12472" s="48" t="str">
        <f>('ANNEXURE B &amp; C'!BW$3)</f>
        <v>470102</v>
      </c>
      <c r="B12472" s="2">
        <v>1030004</v>
      </c>
      <c r="C12472" s="2" t="s">
        <v>20</v>
      </c>
      <c r="D12472" s="20">
        <v>0</v>
      </c>
      <c r="E12472" s="20">
        <v>0</v>
      </c>
      <c r="F12472" s="38">
        <f>('ANNEXURE B &amp; C'!BW$28)</f>
        <v>0</v>
      </c>
      <c r="G12472" s="9" t="str">
        <f t="shared" si="390"/>
        <v/>
      </c>
      <c r="H12472" s="52" t="str">
        <f t="shared" si="391"/>
        <v/>
      </c>
    </row>
    <row r="12473" spans="1:8">
      <c r="A12473" s="48" t="str">
        <f>('ANNEXURE B &amp; C'!BW$3)</f>
        <v>470102</v>
      </c>
      <c r="B12473" s="3">
        <v>1039990</v>
      </c>
      <c r="C12473" s="3" t="s">
        <v>21</v>
      </c>
      <c r="D12473" s="39">
        <v>267929</v>
      </c>
      <c r="E12473" s="39">
        <v>135840.24</v>
      </c>
      <c r="F12473" s="39">
        <f>SUM(F12469:F12472)</f>
        <v>275921</v>
      </c>
      <c r="G12473" s="9" t="str">
        <f t="shared" si="390"/>
        <v/>
      </c>
      <c r="H12473" s="52">
        <f t="shared" si="391"/>
        <v>2.9828797927809233E-2</v>
      </c>
    </row>
    <row r="12474" spans="1:8">
      <c r="B12474" s="1"/>
      <c r="C12474" s="1"/>
      <c r="D12474" s="31"/>
      <c r="E12474" s="31"/>
      <c r="F12474" s="31"/>
      <c r="G12474" s="9" t="str">
        <f t="shared" si="390"/>
        <v/>
      </c>
      <c r="H12474" s="52" t="str">
        <f t="shared" si="391"/>
        <v/>
      </c>
    </row>
    <row r="12475" spans="1:8">
      <c r="A12475" s="48" t="str">
        <f>('ANNEXURE B &amp; C'!BW$3)</f>
        <v>470102</v>
      </c>
      <c r="B12475" s="1">
        <v>1040000</v>
      </c>
      <c r="C12475" s="1" t="s">
        <v>22</v>
      </c>
      <c r="D12475" s="31"/>
      <c r="E12475" s="31"/>
      <c r="F12475" s="31"/>
      <c r="G12475" s="9" t="str">
        <f t="shared" si="390"/>
        <v/>
      </c>
      <c r="H12475" s="52" t="str">
        <f t="shared" si="391"/>
        <v/>
      </c>
    </row>
    <row r="12476" spans="1:8">
      <c r="A12476" s="48" t="str">
        <f>('ANNEXURE B &amp; C'!BW$3)</f>
        <v>470102</v>
      </c>
      <c r="B12476" s="2">
        <v>1040001</v>
      </c>
      <c r="C12476" s="2" t="s">
        <v>23</v>
      </c>
      <c r="D12476" s="20">
        <v>0</v>
      </c>
      <c r="E12476" s="20">
        <v>0</v>
      </c>
      <c r="F12476" s="38">
        <f>('ANNEXURE B &amp; C'!BW$32)</f>
        <v>0</v>
      </c>
      <c r="G12476" s="9" t="str">
        <f t="shared" si="390"/>
        <v/>
      </c>
      <c r="H12476" s="52" t="str">
        <f t="shared" si="391"/>
        <v/>
      </c>
    </row>
    <row r="12477" spans="1:8">
      <c r="A12477" s="48" t="str">
        <f>('ANNEXURE B &amp; C'!BW$3)</f>
        <v>470102</v>
      </c>
      <c r="B12477" s="2">
        <v>1040002</v>
      </c>
      <c r="C12477" s="2" t="s">
        <v>24</v>
      </c>
      <c r="D12477" s="20">
        <v>0</v>
      </c>
      <c r="E12477" s="20">
        <v>0</v>
      </c>
      <c r="F12477" s="38">
        <f>('ANNEXURE B &amp; C'!BW$33)</f>
        <v>0</v>
      </c>
      <c r="G12477" s="9" t="str">
        <f t="shared" si="390"/>
        <v/>
      </c>
      <c r="H12477" s="52" t="str">
        <f t="shared" si="391"/>
        <v/>
      </c>
    </row>
    <row r="12478" spans="1:8">
      <c r="A12478" s="48" t="str">
        <f>('ANNEXURE B &amp; C'!BW$3)</f>
        <v>470102</v>
      </c>
      <c r="B12478" s="2">
        <v>1040003</v>
      </c>
      <c r="C12478" s="2" t="s">
        <v>25</v>
      </c>
      <c r="D12478" s="20">
        <v>0</v>
      </c>
      <c r="E12478" s="20">
        <v>0</v>
      </c>
      <c r="F12478" s="38">
        <f>('ANNEXURE B &amp; C'!BW$34)</f>
        <v>0</v>
      </c>
      <c r="G12478" s="9" t="str">
        <f t="shared" si="390"/>
        <v/>
      </c>
      <c r="H12478" s="52" t="str">
        <f t="shared" si="391"/>
        <v/>
      </c>
    </row>
    <row r="12479" spans="1:8">
      <c r="A12479" s="48" t="str">
        <f>('ANNEXURE B &amp; C'!BW$3)</f>
        <v>470102</v>
      </c>
      <c r="B12479" s="2">
        <v>1040004</v>
      </c>
      <c r="C12479" s="2" t="s">
        <v>26</v>
      </c>
      <c r="D12479" s="20">
        <v>0</v>
      </c>
      <c r="E12479" s="20">
        <v>0</v>
      </c>
      <c r="F12479" s="38">
        <f>('ANNEXURE B &amp; C'!BW$35)</f>
        <v>0</v>
      </c>
      <c r="G12479" s="9" t="str">
        <f t="shared" ref="G12479:G12542" si="392">IF(E12479&lt;0.01,"",IF(E12479&gt;F12479,"BUDGET ERROR - INSUFICIENT",""))</f>
        <v/>
      </c>
      <c r="H12479" s="52" t="str">
        <f t="shared" ref="H12479:H12542" si="393">IF(F12479&lt;0.1,"",IF(D12479=0,"NO ORIGINAL BUDGET",(F12479-D12479)/D12479))</f>
        <v/>
      </c>
    </row>
    <row r="12480" spans="1:8">
      <c r="A12480" s="48" t="str">
        <f>('ANNEXURE B &amp; C'!BW$3)</f>
        <v>470102</v>
      </c>
      <c r="B12480" s="2">
        <v>1040005</v>
      </c>
      <c r="C12480" s="2" t="s">
        <v>27</v>
      </c>
      <c r="D12480" s="20">
        <v>0</v>
      </c>
      <c r="E12480" s="20">
        <v>0</v>
      </c>
      <c r="F12480" s="38">
        <f>('ANNEXURE B &amp; C'!BW$36)</f>
        <v>0</v>
      </c>
      <c r="G12480" s="9" t="str">
        <f t="shared" si="392"/>
        <v/>
      </c>
      <c r="H12480" s="52" t="str">
        <f t="shared" si="393"/>
        <v/>
      </c>
    </row>
    <row r="12481" spans="1:8">
      <c r="A12481" s="48" t="str">
        <f>('ANNEXURE B &amp; C'!BW$3)</f>
        <v>470102</v>
      </c>
      <c r="B12481" s="2">
        <v>1040006</v>
      </c>
      <c r="C12481" s="2" t="s">
        <v>28</v>
      </c>
      <c r="D12481" s="20">
        <v>0</v>
      </c>
      <c r="E12481" s="20">
        <v>0</v>
      </c>
      <c r="F12481" s="38">
        <f>('ANNEXURE B &amp; C'!BW$37)</f>
        <v>0</v>
      </c>
      <c r="G12481" s="9" t="str">
        <f t="shared" si="392"/>
        <v/>
      </c>
      <c r="H12481" s="52" t="str">
        <f t="shared" si="393"/>
        <v/>
      </c>
    </row>
    <row r="12482" spans="1:8">
      <c r="A12482" s="48" t="str">
        <f>('ANNEXURE B &amp; C'!BW$3)</f>
        <v>470102</v>
      </c>
      <c r="B12482" s="2">
        <v>1040007</v>
      </c>
      <c r="C12482" s="2" t="s">
        <v>29</v>
      </c>
      <c r="D12482" s="20">
        <v>0</v>
      </c>
      <c r="E12482" s="20">
        <v>0</v>
      </c>
      <c r="F12482" s="38">
        <f>('ANNEXURE B &amp; C'!BW$38)</f>
        <v>0</v>
      </c>
      <c r="G12482" s="9" t="str">
        <f t="shared" si="392"/>
        <v/>
      </c>
      <c r="H12482" s="52" t="str">
        <f t="shared" si="393"/>
        <v/>
      </c>
    </row>
    <row r="12483" spans="1:8">
      <c r="A12483" s="48" t="str">
        <f>('ANNEXURE B &amp; C'!BW$3)</f>
        <v>470102</v>
      </c>
      <c r="B12483" s="2">
        <v>1040008</v>
      </c>
      <c r="C12483" s="2" t="s">
        <v>30</v>
      </c>
      <c r="D12483" s="20">
        <v>0</v>
      </c>
      <c r="E12483" s="20">
        <v>0</v>
      </c>
      <c r="F12483" s="38">
        <f>('ANNEXURE B &amp; C'!BW$39)</f>
        <v>0</v>
      </c>
      <c r="G12483" s="9" t="str">
        <f t="shared" si="392"/>
        <v/>
      </c>
      <c r="H12483" s="52" t="str">
        <f t="shared" si="393"/>
        <v/>
      </c>
    </row>
    <row r="12484" spans="1:8">
      <c r="A12484" s="48" t="str">
        <f>('ANNEXURE B &amp; C'!BW$3)</f>
        <v>470102</v>
      </c>
      <c r="B12484" s="3">
        <v>1049990</v>
      </c>
      <c r="C12484" s="3" t="s">
        <v>31</v>
      </c>
      <c r="D12484" s="39">
        <v>0</v>
      </c>
      <c r="E12484" s="39">
        <v>0</v>
      </c>
      <c r="F12484" s="39">
        <f>SUM(F12476:F12483)</f>
        <v>0</v>
      </c>
      <c r="G12484" s="9" t="str">
        <f t="shared" si="392"/>
        <v/>
      </c>
      <c r="H12484" s="52" t="str">
        <f t="shared" si="393"/>
        <v/>
      </c>
    </row>
    <row r="12485" spans="1:8">
      <c r="B12485" s="1"/>
      <c r="C12485" s="1"/>
      <c r="D12485" s="31"/>
      <c r="E12485" s="31"/>
      <c r="F12485" s="31"/>
      <c r="G12485" s="9" t="str">
        <f t="shared" si="392"/>
        <v/>
      </c>
      <c r="H12485" s="52" t="str">
        <f t="shared" si="393"/>
        <v/>
      </c>
    </row>
    <row r="12486" spans="1:8" ht="15.75" thickBot="1">
      <c r="A12486" s="48" t="str">
        <f>('ANNEXURE B &amp; C'!BW$3)</f>
        <v>470102</v>
      </c>
      <c r="B12486" s="4">
        <v>1049995</v>
      </c>
      <c r="C12486" s="4" t="s">
        <v>32</v>
      </c>
      <c r="D12486" s="40">
        <v>1671254</v>
      </c>
      <c r="E12486" s="40">
        <v>802463.76</v>
      </c>
      <c r="F12486" s="40">
        <f>SUM(F12484+F12473+F12466)</f>
        <v>1607015</v>
      </c>
      <c r="G12486" s="9" t="str">
        <f t="shared" si="392"/>
        <v/>
      </c>
      <c r="H12486" s="52">
        <f t="shared" si="393"/>
        <v>-3.8437604337820584E-2</v>
      </c>
    </row>
    <row r="12487" spans="1:8" ht="15.75" thickTop="1">
      <c r="B12487" s="1"/>
      <c r="C12487" s="1"/>
      <c r="D12487" s="31"/>
      <c r="E12487" s="31"/>
      <c r="F12487" s="31"/>
      <c r="G12487" s="9" t="str">
        <f t="shared" si="392"/>
        <v/>
      </c>
      <c r="H12487" s="52" t="str">
        <f t="shared" si="393"/>
        <v/>
      </c>
    </row>
    <row r="12488" spans="1:8">
      <c r="A12488" s="48" t="str">
        <f>('ANNEXURE B &amp; C'!BW$3)</f>
        <v>470102</v>
      </c>
      <c r="B12488" s="1">
        <v>1050000</v>
      </c>
      <c r="C12488" s="1" t="s">
        <v>33</v>
      </c>
      <c r="D12488" s="31"/>
      <c r="E12488" s="31"/>
      <c r="F12488" s="31"/>
      <c r="G12488" s="9" t="str">
        <f t="shared" si="392"/>
        <v/>
      </c>
      <c r="H12488" s="52" t="str">
        <f t="shared" si="393"/>
        <v/>
      </c>
    </row>
    <row r="12489" spans="1:8">
      <c r="B12489" s="1"/>
      <c r="C12489" s="1"/>
      <c r="D12489" s="31"/>
      <c r="E12489" s="31"/>
      <c r="F12489" s="31"/>
      <c r="G12489" s="9" t="str">
        <f t="shared" si="392"/>
        <v/>
      </c>
      <c r="H12489" s="52" t="str">
        <f t="shared" si="393"/>
        <v/>
      </c>
    </row>
    <row r="12490" spans="1:8">
      <c r="A12490" s="48" t="str">
        <f>('ANNEXURE B &amp; C'!BW$3)</f>
        <v>470102</v>
      </c>
      <c r="B12490" s="1">
        <v>1060000</v>
      </c>
      <c r="C12490" s="1" t="s">
        <v>34</v>
      </c>
      <c r="D12490" s="31"/>
      <c r="E12490" s="31"/>
      <c r="F12490" s="31"/>
      <c r="G12490" s="9" t="str">
        <f t="shared" si="392"/>
        <v/>
      </c>
      <c r="H12490" s="52" t="str">
        <f t="shared" si="393"/>
        <v/>
      </c>
    </row>
    <row r="12491" spans="1:8">
      <c r="A12491" s="48" t="str">
        <f>('ANNEXURE B &amp; C'!BW$3)</f>
        <v>470102</v>
      </c>
      <c r="B12491" s="2">
        <v>1060001</v>
      </c>
      <c r="C12491" s="2" t="s">
        <v>35</v>
      </c>
      <c r="D12491" s="20">
        <v>0</v>
      </c>
      <c r="E12491" s="20">
        <v>0</v>
      </c>
      <c r="F12491" s="38">
        <f>('ANNEXURE B &amp; C'!BW$47)</f>
        <v>0</v>
      </c>
      <c r="G12491" s="9" t="str">
        <f t="shared" si="392"/>
        <v/>
      </c>
      <c r="H12491" s="52" t="str">
        <f t="shared" si="393"/>
        <v/>
      </c>
    </row>
    <row r="12492" spans="1:8">
      <c r="A12492" s="48" t="str">
        <f>('ANNEXURE B &amp; C'!BW$3)</f>
        <v>470102</v>
      </c>
      <c r="B12492" s="2">
        <v>1060003</v>
      </c>
      <c r="C12492" s="2" t="s">
        <v>36</v>
      </c>
      <c r="D12492" s="20">
        <v>0</v>
      </c>
      <c r="E12492" s="20">
        <v>0</v>
      </c>
      <c r="F12492" s="38">
        <f>('ANNEXURE B &amp; C'!BW$48)</f>
        <v>0</v>
      </c>
      <c r="G12492" s="9" t="str">
        <f t="shared" si="392"/>
        <v/>
      </c>
      <c r="H12492" s="52" t="str">
        <f t="shared" si="393"/>
        <v/>
      </c>
    </row>
    <row r="12493" spans="1:8">
      <c r="A12493" s="48" t="str">
        <f>('ANNEXURE B &amp; C'!BW$3)</f>
        <v>470102</v>
      </c>
      <c r="B12493" s="2">
        <v>1060090</v>
      </c>
      <c r="C12493" s="2" t="s">
        <v>37</v>
      </c>
      <c r="D12493" s="20">
        <v>0</v>
      </c>
      <c r="E12493" s="20">
        <v>0</v>
      </c>
      <c r="F12493" s="38">
        <f>('ANNEXURE B &amp; C'!BW$49)</f>
        <v>0</v>
      </c>
      <c r="G12493" s="9" t="str">
        <f t="shared" si="392"/>
        <v/>
      </c>
      <c r="H12493" s="52" t="str">
        <f t="shared" si="393"/>
        <v/>
      </c>
    </row>
    <row r="12494" spans="1:8">
      <c r="A12494" s="48" t="str">
        <f>('ANNEXURE B &amp; C'!BW$3)</f>
        <v>470102</v>
      </c>
      <c r="B12494" s="2">
        <v>1060100</v>
      </c>
      <c r="C12494" s="2" t="s">
        <v>38</v>
      </c>
      <c r="D12494" s="20">
        <v>0</v>
      </c>
      <c r="E12494" s="20">
        <v>0</v>
      </c>
      <c r="F12494" s="38">
        <f>('ANNEXURE B &amp; C'!BW$50)</f>
        <v>0</v>
      </c>
      <c r="G12494" s="9" t="str">
        <f t="shared" si="392"/>
        <v/>
      </c>
      <c r="H12494" s="52" t="str">
        <f t="shared" si="393"/>
        <v/>
      </c>
    </row>
    <row r="12495" spans="1:8">
      <c r="A12495" s="48" t="str">
        <f>('ANNEXURE B &amp; C'!BW$3)</f>
        <v>470102</v>
      </c>
      <c r="B12495" s="2">
        <v>1060200</v>
      </c>
      <c r="C12495" s="2" t="s">
        <v>39</v>
      </c>
      <c r="D12495" s="20">
        <v>0</v>
      </c>
      <c r="E12495" s="20">
        <v>0</v>
      </c>
      <c r="F12495" s="38">
        <f>('ANNEXURE B &amp; C'!BW$51)</f>
        <v>0</v>
      </c>
      <c r="G12495" s="9" t="str">
        <f t="shared" si="392"/>
        <v/>
      </c>
      <c r="H12495" s="52" t="str">
        <f t="shared" si="393"/>
        <v/>
      </c>
    </row>
    <row r="12496" spans="1:8">
      <c r="A12496" s="48" t="str">
        <f>('ANNEXURE B &amp; C'!BW$3)</f>
        <v>470102</v>
      </c>
      <c r="B12496" s="2">
        <v>1060201</v>
      </c>
      <c r="C12496" s="2" t="s">
        <v>40</v>
      </c>
      <c r="D12496" s="20">
        <v>0</v>
      </c>
      <c r="E12496" s="20">
        <v>0</v>
      </c>
      <c r="F12496" s="38">
        <f>('ANNEXURE B &amp; C'!BW$52)</f>
        <v>0</v>
      </c>
      <c r="G12496" s="9" t="str">
        <f t="shared" si="392"/>
        <v/>
      </c>
      <c r="H12496" s="52" t="str">
        <f t="shared" si="393"/>
        <v/>
      </c>
    </row>
    <row r="12497" spans="1:8">
      <c r="A12497" s="48" t="str">
        <f>('ANNEXURE B &amp; C'!BW$3)</f>
        <v>470102</v>
      </c>
      <c r="B12497" s="2">
        <v>1060204</v>
      </c>
      <c r="C12497" s="2" t="s">
        <v>41</v>
      </c>
      <c r="D12497" s="20">
        <v>150000</v>
      </c>
      <c r="E12497" s="20">
        <v>30000</v>
      </c>
      <c r="F12497" s="38">
        <f>('ANNEXURE B &amp; C'!BW$53)</f>
        <v>150000</v>
      </c>
      <c r="G12497" s="9" t="str">
        <f t="shared" si="392"/>
        <v/>
      </c>
      <c r="H12497" s="52">
        <f t="shared" si="393"/>
        <v>0</v>
      </c>
    </row>
    <row r="12498" spans="1:8">
      <c r="A12498" s="48" t="str">
        <f>('ANNEXURE B &amp; C'!BW$3)</f>
        <v>470102</v>
      </c>
      <c r="B12498" s="2">
        <v>1060205</v>
      </c>
      <c r="C12498" s="2" t="s">
        <v>42</v>
      </c>
      <c r="D12498" s="20">
        <v>0</v>
      </c>
      <c r="E12498" s="20">
        <v>0</v>
      </c>
      <c r="F12498" s="38">
        <f>('ANNEXURE B &amp; C'!BW$54)</f>
        <v>0</v>
      </c>
      <c r="G12498" s="9" t="str">
        <f t="shared" si="392"/>
        <v/>
      </c>
      <c r="H12498" s="52" t="str">
        <f t="shared" si="393"/>
        <v/>
      </c>
    </row>
    <row r="12499" spans="1:8">
      <c r="A12499" s="48" t="str">
        <f>('ANNEXURE B &amp; C'!BW$3)</f>
        <v>470102</v>
      </c>
      <c r="B12499" s="2">
        <v>1060207</v>
      </c>
      <c r="C12499" s="2" t="s">
        <v>43</v>
      </c>
      <c r="D12499" s="20">
        <v>0</v>
      </c>
      <c r="E12499" s="20">
        <v>0</v>
      </c>
      <c r="F12499" s="38">
        <f>('ANNEXURE B &amp; C'!BW$55)</f>
        <v>0</v>
      </c>
      <c r="G12499" s="9" t="str">
        <f t="shared" si="392"/>
        <v/>
      </c>
      <c r="H12499" s="52" t="str">
        <f t="shared" si="393"/>
        <v/>
      </c>
    </row>
    <row r="12500" spans="1:8">
      <c r="A12500" s="48" t="str">
        <f>('ANNEXURE B &amp; C'!BW$3)</f>
        <v>470102</v>
      </c>
      <c r="B12500" s="2">
        <v>1060208</v>
      </c>
      <c r="C12500" s="2" t="s">
        <v>44</v>
      </c>
      <c r="D12500" s="20">
        <v>18000</v>
      </c>
      <c r="E12500" s="20">
        <v>0</v>
      </c>
      <c r="F12500" s="38">
        <f>('ANNEXURE B &amp; C'!BW$56)</f>
        <v>10000</v>
      </c>
      <c r="G12500" s="9" t="str">
        <f t="shared" si="392"/>
        <v/>
      </c>
      <c r="H12500" s="52">
        <f t="shared" si="393"/>
        <v>-0.44444444444444442</v>
      </c>
    </row>
    <row r="12501" spans="1:8">
      <c r="A12501" s="48" t="str">
        <f>('ANNEXURE B &amp; C'!BW$3)</f>
        <v>470102</v>
      </c>
      <c r="B12501" s="2">
        <v>1060209</v>
      </c>
      <c r="C12501" s="2" t="s">
        <v>45</v>
      </c>
      <c r="D12501" s="20">
        <v>0</v>
      </c>
      <c r="E12501" s="20">
        <v>0</v>
      </c>
      <c r="F12501" s="38">
        <f>('ANNEXURE B &amp; C'!BW$57)</f>
        <v>0</v>
      </c>
      <c r="G12501" s="9" t="str">
        <f t="shared" si="392"/>
        <v/>
      </c>
      <c r="H12501" s="52" t="str">
        <f t="shared" si="393"/>
        <v/>
      </c>
    </row>
    <row r="12502" spans="1:8">
      <c r="A12502" s="48" t="str">
        <f>('ANNEXURE B &amp; C'!BW$3)</f>
        <v>470102</v>
      </c>
      <c r="B12502" s="2">
        <v>1060210</v>
      </c>
      <c r="C12502" s="2" t="s">
        <v>46</v>
      </c>
      <c r="D12502" s="20">
        <v>0</v>
      </c>
      <c r="E12502" s="20">
        <v>-6415</v>
      </c>
      <c r="F12502" s="38">
        <f>('ANNEXURE B &amp; C'!BW$58)</f>
        <v>8585</v>
      </c>
      <c r="G12502" s="9" t="str">
        <f t="shared" si="392"/>
        <v/>
      </c>
      <c r="H12502" s="52" t="str">
        <f t="shared" si="393"/>
        <v>NO ORIGINAL BUDGET</v>
      </c>
    </row>
    <row r="12503" spans="1:8">
      <c r="A12503" s="48" t="str">
        <f>('ANNEXURE B &amp; C'!BW$3)</f>
        <v>470102</v>
      </c>
      <c r="B12503" s="2">
        <v>1060303</v>
      </c>
      <c r="C12503" s="2" t="s">
        <v>47</v>
      </c>
      <c r="D12503" s="20">
        <v>0</v>
      </c>
      <c r="E12503" s="20">
        <v>0</v>
      </c>
      <c r="F12503" s="38">
        <f>('ANNEXURE B &amp; C'!BW$59)</f>
        <v>0</v>
      </c>
      <c r="G12503" s="9" t="str">
        <f t="shared" si="392"/>
        <v/>
      </c>
      <c r="H12503" s="52" t="str">
        <f t="shared" si="393"/>
        <v/>
      </c>
    </row>
    <row r="12504" spans="1:8">
      <c r="A12504" s="48" t="str">
        <f>('ANNEXURE B &amp; C'!BW$3)</f>
        <v>470102</v>
      </c>
      <c r="B12504" s="2">
        <v>1060304</v>
      </c>
      <c r="C12504" s="2" t="s">
        <v>48</v>
      </c>
      <c r="D12504" s="20">
        <v>0</v>
      </c>
      <c r="E12504" s="20">
        <v>0</v>
      </c>
      <c r="F12504" s="38">
        <f>('ANNEXURE B &amp; C'!BW$60)</f>
        <v>0</v>
      </c>
      <c r="G12504" s="9" t="str">
        <f t="shared" si="392"/>
        <v/>
      </c>
      <c r="H12504" s="52" t="str">
        <f t="shared" si="393"/>
        <v/>
      </c>
    </row>
    <row r="12505" spans="1:8">
      <c r="A12505" s="48" t="str">
        <f>('ANNEXURE B &amp; C'!BW$3)</f>
        <v>470102</v>
      </c>
      <c r="B12505" s="2">
        <v>1060305</v>
      </c>
      <c r="C12505" s="2" t="s">
        <v>49</v>
      </c>
      <c r="D12505" s="20">
        <v>0</v>
      </c>
      <c r="E12505" s="20">
        <v>0</v>
      </c>
      <c r="F12505" s="38">
        <f>('ANNEXURE B &amp; C'!BW$61)</f>
        <v>0</v>
      </c>
      <c r="G12505" s="9" t="str">
        <f t="shared" si="392"/>
        <v/>
      </c>
      <c r="H12505" s="52" t="str">
        <f t="shared" si="393"/>
        <v/>
      </c>
    </row>
    <row r="12506" spans="1:8">
      <c r="A12506" s="48" t="str">
        <f>('ANNEXURE B &amp; C'!BW$3)</f>
        <v>470102</v>
      </c>
      <c r="B12506" s="2">
        <v>1060400</v>
      </c>
      <c r="C12506" s="2" t="s">
        <v>50</v>
      </c>
      <c r="D12506" s="20">
        <v>0</v>
      </c>
      <c r="E12506" s="20">
        <v>0</v>
      </c>
      <c r="F12506" s="38">
        <f>('ANNEXURE B &amp; C'!BW$62)</f>
        <v>0</v>
      </c>
      <c r="G12506" s="9" t="str">
        <f t="shared" si="392"/>
        <v/>
      </c>
      <c r="H12506" s="52" t="str">
        <f t="shared" si="393"/>
        <v/>
      </c>
    </row>
    <row r="12507" spans="1:8">
      <c r="A12507" s="48" t="str">
        <f>('ANNEXURE B &amp; C'!BW$3)</f>
        <v>470102</v>
      </c>
      <c r="B12507" s="2">
        <v>1060401</v>
      </c>
      <c r="C12507" s="2" t="s">
        <v>51</v>
      </c>
      <c r="D12507" s="20">
        <v>0</v>
      </c>
      <c r="E12507" s="20">
        <v>0</v>
      </c>
      <c r="F12507" s="38">
        <f>('ANNEXURE B &amp; C'!BW$63)</f>
        <v>0</v>
      </c>
      <c r="G12507" s="9" t="str">
        <f t="shared" si="392"/>
        <v/>
      </c>
      <c r="H12507" s="52" t="str">
        <f t="shared" si="393"/>
        <v/>
      </c>
    </row>
    <row r="12508" spans="1:8">
      <c r="A12508" s="48" t="str">
        <f>('ANNEXURE B &amp; C'!BW$3)</f>
        <v>470102</v>
      </c>
      <c r="B12508" s="2">
        <v>1060402</v>
      </c>
      <c r="C12508" s="2" t="s">
        <v>52</v>
      </c>
      <c r="D12508" s="20">
        <v>3000</v>
      </c>
      <c r="E12508" s="20">
        <v>0</v>
      </c>
      <c r="F12508" s="38">
        <f>('ANNEXURE B &amp; C'!BW$64)</f>
        <v>3800</v>
      </c>
      <c r="G12508" s="9" t="str">
        <f t="shared" si="392"/>
        <v/>
      </c>
      <c r="H12508" s="52">
        <f t="shared" si="393"/>
        <v>0.26666666666666666</v>
      </c>
    </row>
    <row r="12509" spans="1:8">
      <c r="A12509" s="48" t="str">
        <f>('ANNEXURE B &amp; C'!BW$3)</f>
        <v>470102</v>
      </c>
      <c r="B12509" s="2">
        <v>1060403</v>
      </c>
      <c r="C12509" s="2" t="s">
        <v>53</v>
      </c>
      <c r="D12509" s="20">
        <v>0</v>
      </c>
      <c r="E12509" s="20">
        <v>0</v>
      </c>
      <c r="F12509" s="38">
        <f>('ANNEXURE B &amp; C'!BW$65)</f>
        <v>0</v>
      </c>
      <c r="G12509" s="9" t="str">
        <f t="shared" si="392"/>
        <v/>
      </c>
      <c r="H12509" s="52" t="str">
        <f t="shared" si="393"/>
        <v/>
      </c>
    </row>
    <row r="12510" spans="1:8">
      <c r="A12510" s="48" t="str">
        <f>('ANNEXURE B &amp; C'!BW$3)</f>
        <v>470102</v>
      </c>
      <c r="B12510" s="2">
        <v>1060404</v>
      </c>
      <c r="C12510" s="2" t="s">
        <v>54</v>
      </c>
      <c r="D12510" s="20">
        <v>0</v>
      </c>
      <c r="E12510" s="20">
        <v>0</v>
      </c>
      <c r="F12510" s="38">
        <f>('ANNEXURE B &amp; C'!BW$66)</f>
        <v>0</v>
      </c>
      <c r="G12510" s="9" t="str">
        <f t="shared" si="392"/>
        <v/>
      </c>
      <c r="H12510" s="52" t="str">
        <f t="shared" si="393"/>
        <v/>
      </c>
    </row>
    <row r="12511" spans="1:8">
      <c r="A12511" s="48" t="str">
        <f>('ANNEXURE B &amp; C'!BW$3)</f>
        <v>470102</v>
      </c>
      <c r="B12511" s="2">
        <v>1060405</v>
      </c>
      <c r="C12511" s="2" t="s">
        <v>55</v>
      </c>
      <c r="D12511" s="20">
        <v>0</v>
      </c>
      <c r="E12511" s="20">
        <v>0</v>
      </c>
      <c r="F12511" s="38">
        <f>('ANNEXURE B &amp; C'!BW$67)</f>
        <v>0</v>
      </c>
      <c r="G12511" s="9" t="str">
        <f t="shared" si="392"/>
        <v/>
      </c>
      <c r="H12511" s="52" t="str">
        <f t="shared" si="393"/>
        <v/>
      </c>
    </row>
    <row r="12512" spans="1:8">
      <c r="A12512" s="48" t="str">
        <f>('ANNEXURE B &amp; C'!BW$3)</f>
        <v>470102</v>
      </c>
      <c r="B12512" s="2">
        <v>1060601</v>
      </c>
      <c r="C12512" s="2" t="s">
        <v>56</v>
      </c>
      <c r="D12512" s="20">
        <v>0</v>
      </c>
      <c r="E12512" s="20">
        <v>0</v>
      </c>
      <c r="F12512" s="38">
        <f>('ANNEXURE B &amp; C'!BW$68)</f>
        <v>0</v>
      </c>
      <c r="G12512" s="9" t="str">
        <f t="shared" si="392"/>
        <v/>
      </c>
      <c r="H12512" s="52" t="str">
        <f t="shared" si="393"/>
        <v/>
      </c>
    </row>
    <row r="12513" spans="1:8">
      <c r="A12513" s="48" t="str">
        <f>('ANNEXURE B &amp; C'!BW$3)</f>
        <v>470102</v>
      </c>
      <c r="B12513" s="2">
        <v>1060701</v>
      </c>
      <c r="C12513" s="2" t="s">
        <v>57</v>
      </c>
      <c r="D12513" s="20">
        <v>0</v>
      </c>
      <c r="E12513" s="20">
        <v>0</v>
      </c>
      <c r="F12513" s="38">
        <f>('ANNEXURE B &amp; C'!BW$69)</f>
        <v>0</v>
      </c>
      <c r="G12513" s="9" t="str">
        <f t="shared" si="392"/>
        <v/>
      </c>
      <c r="H12513" s="52" t="str">
        <f t="shared" si="393"/>
        <v/>
      </c>
    </row>
    <row r="12514" spans="1:8">
      <c r="A12514" s="48" t="str">
        <f>('ANNEXURE B &amp; C'!BW$3)</f>
        <v>470102</v>
      </c>
      <c r="B12514" s="2">
        <v>1060702</v>
      </c>
      <c r="C12514" s="2" t="s">
        <v>58</v>
      </c>
      <c r="D12514" s="20">
        <v>0</v>
      </c>
      <c r="E12514" s="20">
        <v>0</v>
      </c>
      <c r="F12514" s="38">
        <f>('ANNEXURE B &amp; C'!BW$70)</f>
        <v>0</v>
      </c>
      <c r="G12514" s="9" t="str">
        <f t="shared" si="392"/>
        <v/>
      </c>
      <c r="H12514" s="52" t="str">
        <f t="shared" si="393"/>
        <v/>
      </c>
    </row>
    <row r="12515" spans="1:8">
      <c r="A12515" s="48" t="str">
        <f>('ANNEXURE B &amp; C'!BW$3)</f>
        <v>470102</v>
      </c>
      <c r="B12515" s="2">
        <v>1061101</v>
      </c>
      <c r="C12515" s="2" t="s">
        <v>59</v>
      </c>
      <c r="D12515" s="20">
        <v>0</v>
      </c>
      <c r="E12515" s="20">
        <v>0</v>
      </c>
      <c r="F12515" s="38">
        <f>('ANNEXURE B &amp; C'!BW$71)</f>
        <v>0</v>
      </c>
      <c r="G12515" s="9" t="str">
        <f t="shared" si="392"/>
        <v/>
      </c>
      <c r="H12515" s="52" t="str">
        <f t="shared" si="393"/>
        <v/>
      </c>
    </row>
    <row r="12516" spans="1:8">
      <c r="A12516" s="48" t="str">
        <f>('ANNEXURE B &amp; C'!BW$3)</f>
        <v>470102</v>
      </c>
      <c r="B12516" s="2">
        <v>1061102</v>
      </c>
      <c r="C12516" s="2" t="s">
        <v>60</v>
      </c>
      <c r="D12516" s="20">
        <v>0</v>
      </c>
      <c r="E12516" s="20">
        <v>0</v>
      </c>
      <c r="F12516" s="38">
        <f>('ANNEXURE B &amp; C'!BW$72)</f>
        <v>0</v>
      </c>
      <c r="G12516" s="9" t="str">
        <f t="shared" si="392"/>
        <v/>
      </c>
      <c r="H12516" s="52" t="str">
        <f t="shared" si="393"/>
        <v/>
      </c>
    </row>
    <row r="12517" spans="1:8">
      <c r="A12517" s="48" t="str">
        <f>('ANNEXURE B &amp; C'!BW$3)</f>
        <v>470102</v>
      </c>
      <c r="B12517" s="2">
        <v>1061104</v>
      </c>
      <c r="C12517" s="2" t="s">
        <v>61</v>
      </c>
      <c r="D12517" s="20">
        <v>0</v>
      </c>
      <c r="E12517" s="20">
        <v>0</v>
      </c>
      <c r="F12517" s="38">
        <f>('ANNEXURE B &amp; C'!BW$73)</f>
        <v>0</v>
      </c>
      <c r="G12517" s="9" t="str">
        <f t="shared" si="392"/>
        <v/>
      </c>
      <c r="H12517" s="52" t="str">
        <f t="shared" si="393"/>
        <v/>
      </c>
    </row>
    <row r="12518" spans="1:8">
      <c r="A12518" s="48" t="str">
        <f>('ANNEXURE B &amp; C'!BW$3)</f>
        <v>470102</v>
      </c>
      <c r="B12518" s="2">
        <v>1061106</v>
      </c>
      <c r="C12518" s="2" t="s">
        <v>62</v>
      </c>
      <c r="D12518" s="20">
        <v>0</v>
      </c>
      <c r="E12518" s="20">
        <v>0</v>
      </c>
      <c r="F12518" s="38">
        <f>('ANNEXURE B &amp; C'!BW$74)</f>
        <v>0</v>
      </c>
      <c r="G12518" s="9" t="str">
        <f t="shared" si="392"/>
        <v/>
      </c>
      <c r="H12518" s="52" t="str">
        <f t="shared" si="393"/>
        <v/>
      </c>
    </row>
    <row r="12519" spans="1:8">
      <c r="A12519" s="48" t="str">
        <f>('ANNEXURE B &amp; C'!BW$3)</f>
        <v>470102</v>
      </c>
      <c r="B12519" s="2">
        <v>1061201</v>
      </c>
      <c r="C12519" s="2" t="s">
        <v>63</v>
      </c>
      <c r="D12519" s="20">
        <v>0</v>
      </c>
      <c r="E12519" s="20">
        <v>0</v>
      </c>
      <c r="F12519" s="38">
        <f>('ANNEXURE B &amp; C'!BW$75)</f>
        <v>0</v>
      </c>
      <c r="G12519" s="9" t="str">
        <f t="shared" si="392"/>
        <v/>
      </c>
      <c r="H12519" s="52" t="str">
        <f t="shared" si="393"/>
        <v/>
      </c>
    </row>
    <row r="12520" spans="1:8">
      <c r="A12520" s="48" t="str">
        <f>('ANNEXURE B &amp; C'!BW$3)</f>
        <v>470102</v>
      </c>
      <c r="B12520" s="2">
        <v>1061203</v>
      </c>
      <c r="C12520" s="2" t="s">
        <v>64</v>
      </c>
      <c r="D12520" s="20">
        <v>0</v>
      </c>
      <c r="E12520" s="20">
        <v>0</v>
      </c>
      <c r="F12520" s="38">
        <f>('ANNEXURE B &amp; C'!BW$76)</f>
        <v>0</v>
      </c>
      <c r="G12520" s="9" t="str">
        <f t="shared" si="392"/>
        <v/>
      </c>
      <c r="H12520" s="52" t="str">
        <f t="shared" si="393"/>
        <v/>
      </c>
    </row>
    <row r="12521" spans="1:8">
      <c r="A12521" s="48" t="str">
        <f>('ANNEXURE B &amp; C'!BW$3)</f>
        <v>470102</v>
      </c>
      <c r="B12521" s="2">
        <v>1061204</v>
      </c>
      <c r="C12521" s="2" t="s">
        <v>65</v>
      </c>
      <c r="D12521" s="20">
        <v>0</v>
      </c>
      <c r="E12521" s="20">
        <v>0</v>
      </c>
      <c r="F12521" s="38">
        <f>('ANNEXURE B &amp; C'!BW$77)</f>
        <v>0</v>
      </c>
      <c r="G12521" s="9" t="str">
        <f t="shared" si="392"/>
        <v/>
      </c>
      <c r="H12521" s="52" t="str">
        <f t="shared" si="393"/>
        <v/>
      </c>
    </row>
    <row r="12522" spans="1:8">
      <c r="A12522" s="48" t="str">
        <f>('ANNEXURE B &amp; C'!BW$3)</f>
        <v>470102</v>
      </c>
      <c r="B12522" s="2">
        <v>1061501</v>
      </c>
      <c r="C12522" s="2" t="s">
        <v>66</v>
      </c>
      <c r="D12522" s="20">
        <v>0</v>
      </c>
      <c r="E12522" s="20">
        <v>0</v>
      </c>
      <c r="F12522" s="38">
        <f>('ANNEXURE B &amp; C'!BW$78)</f>
        <v>0</v>
      </c>
      <c r="G12522" s="9" t="str">
        <f t="shared" si="392"/>
        <v/>
      </c>
      <c r="H12522" s="52" t="str">
        <f t="shared" si="393"/>
        <v/>
      </c>
    </row>
    <row r="12523" spans="1:8">
      <c r="A12523" s="48" t="str">
        <f>('ANNEXURE B &amp; C'!BW$3)</f>
        <v>470102</v>
      </c>
      <c r="B12523" s="2">
        <v>1061502</v>
      </c>
      <c r="C12523" s="2" t="s">
        <v>67</v>
      </c>
      <c r="D12523" s="20">
        <v>0</v>
      </c>
      <c r="E12523" s="20">
        <v>0</v>
      </c>
      <c r="F12523" s="38">
        <f>('ANNEXURE B &amp; C'!BW$79)</f>
        <v>0</v>
      </c>
      <c r="G12523" s="9" t="str">
        <f t="shared" si="392"/>
        <v/>
      </c>
      <c r="H12523" s="52" t="str">
        <f t="shared" si="393"/>
        <v/>
      </c>
    </row>
    <row r="12524" spans="1:8">
      <c r="A12524" s="48" t="str">
        <f>('ANNEXURE B &amp; C'!BW$3)</f>
        <v>470102</v>
      </c>
      <c r="B12524" s="2">
        <v>1061507</v>
      </c>
      <c r="C12524" s="2" t="s">
        <v>68</v>
      </c>
      <c r="D12524" s="20">
        <v>0</v>
      </c>
      <c r="E12524" s="20">
        <v>0</v>
      </c>
      <c r="F12524" s="38">
        <f>('ANNEXURE B &amp; C'!BW$80)</f>
        <v>0</v>
      </c>
      <c r="G12524" s="9" t="str">
        <f t="shared" si="392"/>
        <v/>
      </c>
      <c r="H12524" s="52" t="str">
        <f t="shared" si="393"/>
        <v/>
      </c>
    </row>
    <row r="12525" spans="1:8">
      <c r="A12525" s="48" t="str">
        <f>('ANNEXURE B &amp; C'!BW$3)</f>
        <v>470102</v>
      </c>
      <c r="B12525" s="2">
        <v>1061508</v>
      </c>
      <c r="C12525" s="2" t="s">
        <v>69</v>
      </c>
      <c r="D12525" s="20">
        <v>0</v>
      </c>
      <c r="E12525" s="20">
        <v>0</v>
      </c>
      <c r="F12525" s="38">
        <f>('ANNEXURE B &amp; C'!BW$81)</f>
        <v>0</v>
      </c>
      <c r="G12525" s="9" t="str">
        <f t="shared" si="392"/>
        <v/>
      </c>
      <c r="H12525" s="52" t="str">
        <f t="shared" si="393"/>
        <v/>
      </c>
    </row>
    <row r="12526" spans="1:8">
      <c r="A12526" s="48" t="str">
        <f>('ANNEXURE B &amp; C'!BW$3)</f>
        <v>470102</v>
      </c>
      <c r="B12526" s="2">
        <v>1061701</v>
      </c>
      <c r="C12526" s="2" t="s">
        <v>70</v>
      </c>
      <c r="D12526" s="20">
        <v>0</v>
      </c>
      <c r="E12526" s="20">
        <v>0</v>
      </c>
      <c r="F12526" s="38">
        <f>('ANNEXURE B &amp; C'!BW$82)</f>
        <v>0</v>
      </c>
      <c r="G12526" s="9" t="str">
        <f t="shared" si="392"/>
        <v/>
      </c>
      <c r="H12526" s="52" t="str">
        <f t="shared" si="393"/>
        <v/>
      </c>
    </row>
    <row r="12527" spans="1:8">
      <c r="A12527" s="48" t="str">
        <f>('ANNEXURE B &amp; C'!BW$3)</f>
        <v>470102</v>
      </c>
      <c r="B12527" s="2">
        <v>1061705</v>
      </c>
      <c r="C12527" s="2" t="s">
        <v>71</v>
      </c>
      <c r="D12527" s="20">
        <v>0</v>
      </c>
      <c r="E12527" s="20">
        <v>0</v>
      </c>
      <c r="F12527" s="38">
        <f>('ANNEXURE B &amp; C'!BW$83)</f>
        <v>0</v>
      </c>
      <c r="G12527" s="9" t="str">
        <f t="shared" si="392"/>
        <v/>
      </c>
      <c r="H12527" s="52" t="str">
        <f t="shared" si="393"/>
        <v/>
      </c>
    </row>
    <row r="12528" spans="1:8">
      <c r="A12528" s="48" t="str">
        <f>('ANNEXURE B &amp; C'!BW$3)</f>
        <v>470102</v>
      </c>
      <c r="B12528" s="2">
        <v>1061799</v>
      </c>
      <c r="C12528" s="2" t="s">
        <v>72</v>
      </c>
      <c r="D12528" s="20">
        <v>10000</v>
      </c>
      <c r="E12528" s="20">
        <v>4045.87</v>
      </c>
      <c r="F12528" s="38">
        <f>('ANNEXURE B &amp; C'!BW$84)</f>
        <v>4046</v>
      </c>
      <c r="G12528" s="9" t="str">
        <f t="shared" si="392"/>
        <v/>
      </c>
      <c r="H12528" s="52">
        <f t="shared" si="393"/>
        <v>-0.59540000000000004</v>
      </c>
    </row>
    <row r="12529" spans="1:8">
      <c r="A12529" s="48" t="str">
        <f>('ANNEXURE B &amp; C'!BW$3)</f>
        <v>470102</v>
      </c>
      <c r="B12529" s="2">
        <v>1061800</v>
      </c>
      <c r="C12529" s="2" t="s">
        <v>73</v>
      </c>
      <c r="D12529" s="20">
        <v>60000</v>
      </c>
      <c r="E12529" s="20">
        <v>0</v>
      </c>
      <c r="F12529" s="38">
        <f>('ANNEXURE B &amp; C'!BW$85)</f>
        <v>20000</v>
      </c>
      <c r="G12529" s="9" t="str">
        <f t="shared" si="392"/>
        <v/>
      </c>
      <c r="H12529" s="52">
        <f t="shared" si="393"/>
        <v>-0.66666666666666663</v>
      </c>
    </row>
    <row r="12530" spans="1:8">
      <c r="A12530" s="48" t="str">
        <f>('ANNEXURE B &amp; C'!BW$3)</f>
        <v>470102</v>
      </c>
      <c r="B12530" s="2">
        <v>1061801</v>
      </c>
      <c r="C12530" s="2" t="s">
        <v>74</v>
      </c>
      <c r="D12530" s="20">
        <v>0</v>
      </c>
      <c r="E12530" s="20">
        <v>0</v>
      </c>
      <c r="F12530" s="38">
        <f>('ANNEXURE B &amp; C'!BW$86)</f>
        <v>0</v>
      </c>
      <c r="G12530" s="9" t="str">
        <f t="shared" si="392"/>
        <v/>
      </c>
      <c r="H12530" s="52" t="str">
        <f t="shared" si="393"/>
        <v/>
      </c>
    </row>
    <row r="12531" spans="1:8">
      <c r="A12531" s="48" t="str">
        <f>('ANNEXURE B &amp; C'!BW$3)</f>
        <v>470102</v>
      </c>
      <c r="B12531" s="2">
        <v>1061802</v>
      </c>
      <c r="C12531" s="2" t="s">
        <v>75</v>
      </c>
      <c r="D12531" s="20">
        <v>0</v>
      </c>
      <c r="E12531" s="20">
        <v>0</v>
      </c>
      <c r="F12531" s="38">
        <f>('ANNEXURE B &amp; C'!BW$87)</f>
        <v>0</v>
      </c>
      <c r="G12531" s="9" t="str">
        <f t="shared" si="392"/>
        <v/>
      </c>
      <c r="H12531" s="52" t="str">
        <f t="shared" si="393"/>
        <v/>
      </c>
    </row>
    <row r="12532" spans="1:8">
      <c r="A12532" s="48" t="str">
        <f>('ANNEXURE B &amp; C'!BW$3)</f>
        <v>470102</v>
      </c>
      <c r="B12532" s="2">
        <v>1061805</v>
      </c>
      <c r="C12532" s="2" t="s">
        <v>76</v>
      </c>
      <c r="D12532" s="20">
        <v>0</v>
      </c>
      <c r="E12532" s="20">
        <v>0</v>
      </c>
      <c r="F12532" s="38">
        <f>('ANNEXURE B &amp; C'!BW$88)</f>
        <v>0</v>
      </c>
      <c r="G12532" s="9" t="str">
        <f t="shared" si="392"/>
        <v/>
      </c>
      <c r="H12532" s="52" t="str">
        <f t="shared" si="393"/>
        <v/>
      </c>
    </row>
    <row r="12533" spans="1:8">
      <c r="A12533" s="48" t="str">
        <f>('ANNEXURE B &amp; C'!BW$3)</f>
        <v>470102</v>
      </c>
      <c r="B12533" s="2">
        <v>1061806</v>
      </c>
      <c r="C12533" s="2" t="s">
        <v>77</v>
      </c>
      <c r="D12533" s="20">
        <v>0</v>
      </c>
      <c r="E12533" s="20">
        <v>828</v>
      </c>
      <c r="F12533" s="38">
        <f>('ANNEXURE B &amp; C'!BW$89)</f>
        <v>22828</v>
      </c>
      <c r="G12533" s="9" t="str">
        <f t="shared" si="392"/>
        <v/>
      </c>
      <c r="H12533" s="52" t="str">
        <f t="shared" si="393"/>
        <v>NO ORIGINAL BUDGET</v>
      </c>
    </row>
    <row r="12534" spans="1:8">
      <c r="A12534" s="48" t="str">
        <f>('ANNEXURE B &amp; C'!BW$3)</f>
        <v>470102</v>
      </c>
      <c r="B12534" s="2">
        <v>1061899</v>
      </c>
      <c r="C12534" s="2" t="s">
        <v>78</v>
      </c>
      <c r="D12534" s="20">
        <v>0</v>
      </c>
      <c r="E12534" s="20">
        <v>0</v>
      </c>
      <c r="F12534" s="38">
        <f>('ANNEXURE B &amp; C'!BW$90)</f>
        <v>0</v>
      </c>
      <c r="G12534" s="9" t="str">
        <f t="shared" si="392"/>
        <v/>
      </c>
      <c r="H12534" s="52" t="str">
        <f t="shared" si="393"/>
        <v/>
      </c>
    </row>
    <row r="12535" spans="1:8">
      <c r="A12535" s="48" t="str">
        <f>('ANNEXURE B &amp; C'!BW$3)</f>
        <v>470102</v>
      </c>
      <c r="B12535" s="2">
        <v>1061900</v>
      </c>
      <c r="C12535" s="2" t="s">
        <v>79</v>
      </c>
      <c r="D12535" s="20">
        <v>0</v>
      </c>
      <c r="E12535" s="20">
        <v>10602.19</v>
      </c>
      <c r="F12535" s="38">
        <f>('ANNEXURE B &amp; C'!BW$91)</f>
        <v>16558</v>
      </c>
      <c r="G12535" s="9" t="str">
        <f t="shared" si="392"/>
        <v/>
      </c>
      <c r="H12535" s="52" t="str">
        <f t="shared" si="393"/>
        <v>NO ORIGINAL BUDGET</v>
      </c>
    </row>
    <row r="12536" spans="1:8">
      <c r="A12536" s="48" t="str">
        <f>('ANNEXURE B &amp; C'!BW$3)</f>
        <v>470102</v>
      </c>
      <c r="B12536" s="2">
        <v>1061902</v>
      </c>
      <c r="C12536" s="2" t="s">
        <v>80</v>
      </c>
      <c r="D12536" s="20">
        <v>30000</v>
      </c>
      <c r="E12536" s="20">
        <v>0</v>
      </c>
      <c r="F12536" s="38">
        <f>('ANNEXURE B &amp; C'!BW$92)</f>
        <v>10000</v>
      </c>
      <c r="G12536" s="9" t="str">
        <f t="shared" si="392"/>
        <v/>
      </c>
      <c r="H12536" s="52">
        <f t="shared" si="393"/>
        <v>-0.66666666666666663</v>
      </c>
    </row>
    <row r="12537" spans="1:8">
      <c r="A12537" s="48" t="str">
        <f>('ANNEXURE B &amp; C'!BW$3)</f>
        <v>470102</v>
      </c>
      <c r="B12537" s="2">
        <v>1061903</v>
      </c>
      <c r="C12537" s="2" t="s">
        <v>81</v>
      </c>
      <c r="D12537" s="20">
        <v>0</v>
      </c>
      <c r="E12537" s="20">
        <v>0</v>
      </c>
      <c r="F12537" s="38">
        <f>('ANNEXURE B &amp; C'!BW$93)</f>
        <v>0</v>
      </c>
      <c r="G12537" s="9" t="str">
        <f t="shared" si="392"/>
        <v/>
      </c>
      <c r="H12537" s="52" t="str">
        <f t="shared" si="393"/>
        <v/>
      </c>
    </row>
    <row r="12538" spans="1:8">
      <c r="A12538" s="48" t="str">
        <f>('ANNEXURE B &amp; C'!BW$3)</f>
        <v>470102</v>
      </c>
      <c r="B12538" s="2">
        <v>1061904</v>
      </c>
      <c r="C12538" s="2" t="s">
        <v>82</v>
      </c>
      <c r="D12538" s="20">
        <v>0</v>
      </c>
      <c r="E12538" s="20">
        <v>0</v>
      </c>
      <c r="F12538" s="38">
        <f>('ANNEXURE B &amp; C'!BW$94)</f>
        <v>0</v>
      </c>
      <c r="G12538" s="9" t="str">
        <f t="shared" si="392"/>
        <v/>
      </c>
      <c r="H12538" s="52" t="str">
        <f t="shared" si="393"/>
        <v/>
      </c>
    </row>
    <row r="12539" spans="1:8">
      <c r="A12539" s="48" t="str">
        <f>('ANNEXURE B &amp; C'!BW$3)</f>
        <v>470102</v>
      </c>
      <c r="B12539" s="2">
        <v>1062001</v>
      </c>
      <c r="C12539" s="2" t="s">
        <v>83</v>
      </c>
      <c r="D12539" s="20">
        <v>0</v>
      </c>
      <c r="E12539" s="20">
        <v>0</v>
      </c>
      <c r="F12539" s="38">
        <f>('ANNEXURE B &amp; C'!BW$95)</f>
        <v>0</v>
      </c>
      <c r="G12539" s="9" t="str">
        <f t="shared" si="392"/>
        <v/>
      </c>
      <c r="H12539" s="52" t="str">
        <f t="shared" si="393"/>
        <v/>
      </c>
    </row>
    <row r="12540" spans="1:8">
      <c r="A12540" s="48" t="str">
        <f>('ANNEXURE B &amp; C'!BW$3)</f>
        <v>470102</v>
      </c>
      <c r="B12540" s="2">
        <v>1062003</v>
      </c>
      <c r="C12540" s="2" t="s">
        <v>84</v>
      </c>
      <c r="D12540" s="20">
        <v>0</v>
      </c>
      <c r="E12540" s="20">
        <v>0</v>
      </c>
      <c r="F12540" s="38">
        <f>('ANNEXURE B &amp; C'!BW$96)</f>
        <v>0</v>
      </c>
      <c r="G12540" s="9" t="str">
        <f t="shared" si="392"/>
        <v/>
      </c>
      <c r="H12540" s="52" t="str">
        <f t="shared" si="393"/>
        <v/>
      </c>
    </row>
    <row r="12541" spans="1:8">
      <c r="A12541" s="48" t="str">
        <f>('ANNEXURE B &amp; C'!BW$3)</f>
        <v>470102</v>
      </c>
      <c r="B12541" s="2">
        <v>1062009</v>
      </c>
      <c r="C12541" s="2" t="s">
        <v>85</v>
      </c>
      <c r="D12541" s="20">
        <v>0</v>
      </c>
      <c r="E12541" s="20">
        <v>0</v>
      </c>
      <c r="F12541" s="38">
        <f>('ANNEXURE B &amp; C'!BW$97)</f>
        <v>0</v>
      </c>
      <c r="G12541" s="9" t="str">
        <f t="shared" si="392"/>
        <v/>
      </c>
      <c r="H12541" s="52" t="str">
        <f t="shared" si="393"/>
        <v/>
      </c>
    </row>
    <row r="12542" spans="1:8">
      <c r="A12542" s="48" t="str">
        <f>('ANNEXURE B &amp; C'!BW$3)</f>
        <v>470102</v>
      </c>
      <c r="B12542" s="2">
        <v>1062010</v>
      </c>
      <c r="C12542" s="2" t="s">
        <v>86</v>
      </c>
      <c r="D12542" s="20">
        <v>0</v>
      </c>
      <c r="E12542" s="20">
        <v>0</v>
      </c>
      <c r="F12542" s="38">
        <f>('ANNEXURE B &amp; C'!BW$98)</f>
        <v>0</v>
      </c>
      <c r="G12542" s="9" t="str">
        <f t="shared" si="392"/>
        <v/>
      </c>
      <c r="H12542" s="52" t="str">
        <f t="shared" si="393"/>
        <v/>
      </c>
    </row>
    <row r="12543" spans="1:8">
      <c r="A12543" s="48" t="str">
        <f>('ANNEXURE B &amp; C'!BW$3)</f>
        <v>470102</v>
      </c>
      <c r="B12543" s="2">
        <v>1062201</v>
      </c>
      <c r="C12543" s="2" t="s">
        <v>87</v>
      </c>
      <c r="D12543" s="20">
        <v>0</v>
      </c>
      <c r="E12543" s="20">
        <v>0</v>
      </c>
      <c r="F12543" s="38">
        <f>('ANNEXURE B &amp; C'!BW$99)</f>
        <v>0</v>
      </c>
      <c r="G12543" s="9" t="str">
        <f t="shared" ref="G12543:G12606" si="394">IF(E12543&lt;0.01,"",IF(E12543&gt;F12543,"BUDGET ERROR - INSUFICIENT",""))</f>
        <v/>
      </c>
      <c r="H12543" s="52" t="str">
        <f t="shared" ref="H12543:H12606" si="395">IF(F12543&lt;0.1,"",IF(D12543=0,"NO ORIGINAL BUDGET",(F12543-D12543)/D12543))</f>
        <v/>
      </c>
    </row>
    <row r="12544" spans="1:8">
      <c r="A12544" s="48" t="str">
        <f>('ANNEXURE B &amp; C'!BW$3)</f>
        <v>470102</v>
      </c>
      <c r="B12544" s="3">
        <v>1066990</v>
      </c>
      <c r="C12544" s="3" t="s">
        <v>88</v>
      </c>
      <c r="D12544" s="39">
        <v>271000</v>
      </c>
      <c r="E12544" s="39">
        <v>39061.06</v>
      </c>
      <c r="F12544" s="39">
        <f>SUM(F12491:F12543)</f>
        <v>245817</v>
      </c>
      <c r="G12544" s="9" t="str">
        <f t="shared" si="394"/>
        <v/>
      </c>
      <c r="H12544" s="52">
        <f t="shared" si="395"/>
        <v>-9.2926199261992623E-2</v>
      </c>
    </row>
    <row r="12545" spans="1:8">
      <c r="B12545" s="1"/>
      <c r="C12545" s="1"/>
      <c r="D12545" s="31"/>
      <c r="E12545" s="31"/>
      <c r="F12545" s="31"/>
      <c r="G12545" s="9" t="str">
        <f t="shared" si="394"/>
        <v/>
      </c>
      <c r="H12545" s="52" t="str">
        <f t="shared" si="395"/>
        <v/>
      </c>
    </row>
    <row r="12546" spans="1:8">
      <c r="A12546" s="48" t="str">
        <f>('ANNEXURE B &amp; C'!BW$3)</f>
        <v>470102</v>
      </c>
      <c r="B12546" s="1">
        <v>1080000</v>
      </c>
      <c r="C12546" s="1" t="s">
        <v>89</v>
      </c>
      <c r="D12546" s="31"/>
      <c r="E12546" s="31"/>
      <c r="F12546" s="31"/>
      <c r="G12546" s="9" t="str">
        <f t="shared" si="394"/>
        <v/>
      </c>
      <c r="H12546" s="52" t="str">
        <f t="shared" si="395"/>
        <v/>
      </c>
    </row>
    <row r="12547" spans="1:8">
      <c r="A12547" s="48" t="str">
        <f>('ANNEXURE B &amp; C'!BW$3)</f>
        <v>470102</v>
      </c>
      <c r="B12547" s="2">
        <v>1088020</v>
      </c>
      <c r="C12547" s="2" t="s">
        <v>90</v>
      </c>
      <c r="D12547" s="20">
        <v>0</v>
      </c>
      <c r="E12547" s="20">
        <v>0</v>
      </c>
      <c r="F12547" s="38">
        <f>('ANNEXURE B &amp; C'!BW$103)</f>
        <v>0</v>
      </c>
      <c r="G12547" s="9" t="str">
        <f t="shared" si="394"/>
        <v/>
      </c>
      <c r="H12547" s="52" t="str">
        <f t="shared" si="395"/>
        <v/>
      </c>
    </row>
    <row r="12548" spans="1:8">
      <c r="A12548" s="48" t="str">
        <f>('ANNEXURE B &amp; C'!BW$3)</f>
        <v>470102</v>
      </c>
      <c r="B12548" s="2">
        <v>1088080</v>
      </c>
      <c r="C12548" s="2" t="s">
        <v>91</v>
      </c>
      <c r="D12548" s="20">
        <v>0</v>
      </c>
      <c r="E12548" s="20">
        <v>0</v>
      </c>
      <c r="F12548" s="38">
        <f>('ANNEXURE B &amp; C'!BW$104)</f>
        <v>0</v>
      </c>
      <c r="G12548" s="9" t="str">
        <f t="shared" si="394"/>
        <v/>
      </c>
      <c r="H12548" s="52" t="str">
        <f t="shared" si="395"/>
        <v/>
      </c>
    </row>
    <row r="12549" spans="1:8">
      <c r="A12549" s="48" t="str">
        <f>('ANNEXURE B &amp; C'!BW$3)</f>
        <v>470102</v>
      </c>
      <c r="B12549" s="2">
        <v>1088081</v>
      </c>
      <c r="C12549" s="2" t="s">
        <v>92</v>
      </c>
      <c r="D12549" s="20">
        <v>0</v>
      </c>
      <c r="E12549" s="20">
        <v>0</v>
      </c>
      <c r="F12549" s="38">
        <f>('ANNEXURE B &amp; C'!BW$105)</f>
        <v>0</v>
      </c>
      <c r="G12549" s="9" t="str">
        <f t="shared" si="394"/>
        <v/>
      </c>
      <c r="H12549" s="52" t="str">
        <f t="shared" si="395"/>
        <v/>
      </c>
    </row>
    <row r="12550" spans="1:8">
      <c r="A12550" s="48" t="str">
        <f>('ANNEXURE B &amp; C'!BW$3)</f>
        <v>470102</v>
      </c>
      <c r="B12550" s="2">
        <v>1088082</v>
      </c>
      <c r="C12550" s="2" t="s">
        <v>93</v>
      </c>
      <c r="D12550" s="20">
        <v>0</v>
      </c>
      <c r="E12550" s="20">
        <v>0</v>
      </c>
      <c r="F12550" s="38">
        <f>('ANNEXURE B &amp; C'!BW$106)</f>
        <v>0</v>
      </c>
      <c r="G12550" s="9" t="str">
        <f t="shared" si="394"/>
        <v/>
      </c>
      <c r="H12550" s="52" t="str">
        <f t="shared" si="395"/>
        <v/>
      </c>
    </row>
    <row r="12551" spans="1:8">
      <c r="A12551" s="48" t="str">
        <f>('ANNEXURE B &amp; C'!BW$3)</f>
        <v>470102</v>
      </c>
      <c r="B12551" s="2">
        <v>1088083</v>
      </c>
      <c r="C12551" s="2" t="s">
        <v>94</v>
      </c>
      <c r="D12551" s="20">
        <v>0</v>
      </c>
      <c r="E12551" s="20">
        <v>0</v>
      </c>
      <c r="F12551" s="38">
        <f>('ANNEXURE B &amp; C'!BW$107)</f>
        <v>0</v>
      </c>
      <c r="G12551" s="9" t="str">
        <f t="shared" si="394"/>
        <v/>
      </c>
      <c r="H12551" s="52" t="str">
        <f t="shared" si="395"/>
        <v/>
      </c>
    </row>
    <row r="12552" spans="1:8">
      <c r="A12552" s="48" t="str">
        <f>('ANNEXURE B &amp; C'!BW$3)</f>
        <v>470102</v>
      </c>
      <c r="B12552" s="2">
        <v>1088084</v>
      </c>
      <c r="C12552" s="2" t="s">
        <v>95</v>
      </c>
      <c r="D12552" s="20">
        <v>0</v>
      </c>
      <c r="E12552" s="20">
        <v>0</v>
      </c>
      <c r="F12552" s="38">
        <f>('ANNEXURE B &amp; C'!BW$108)</f>
        <v>0</v>
      </c>
      <c r="G12552" s="9" t="str">
        <f t="shared" si="394"/>
        <v/>
      </c>
      <c r="H12552" s="52" t="str">
        <f t="shared" si="395"/>
        <v/>
      </c>
    </row>
    <row r="12553" spans="1:8">
      <c r="A12553" s="48" t="str">
        <f>('ANNEXURE B &amp; C'!BW$3)</f>
        <v>470102</v>
      </c>
      <c r="B12553" s="2">
        <v>1088085</v>
      </c>
      <c r="C12553" s="2" t="s">
        <v>96</v>
      </c>
      <c r="D12553" s="20">
        <v>0</v>
      </c>
      <c r="E12553" s="20">
        <v>0</v>
      </c>
      <c r="F12553" s="38">
        <f>('ANNEXURE B &amp; C'!BW$109)</f>
        <v>0</v>
      </c>
      <c r="G12553" s="9" t="str">
        <f t="shared" si="394"/>
        <v/>
      </c>
      <c r="H12553" s="52" t="str">
        <f t="shared" si="395"/>
        <v/>
      </c>
    </row>
    <row r="12554" spans="1:8">
      <c r="A12554" s="48" t="str">
        <f>('ANNEXURE B &amp; C'!BW$3)</f>
        <v>470102</v>
      </c>
      <c r="B12554" s="2">
        <v>1088110</v>
      </c>
      <c r="C12554" s="2" t="s">
        <v>61</v>
      </c>
      <c r="D12554" s="20">
        <v>0</v>
      </c>
      <c r="E12554" s="20">
        <v>0</v>
      </c>
      <c r="F12554" s="38">
        <f>('ANNEXURE B &amp; C'!BW$110)</f>
        <v>0</v>
      </c>
      <c r="G12554" s="9" t="str">
        <f t="shared" si="394"/>
        <v/>
      </c>
      <c r="H12554" s="52" t="str">
        <f t="shared" si="395"/>
        <v/>
      </c>
    </row>
    <row r="12555" spans="1:8">
      <c r="A12555" s="48" t="str">
        <f>('ANNEXURE B &amp; C'!BW$3)</f>
        <v>470102</v>
      </c>
      <c r="B12555" s="2">
        <v>1088180</v>
      </c>
      <c r="C12555" s="2" t="s">
        <v>97</v>
      </c>
      <c r="D12555" s="20">
        <v>0</v>
      </c>
      <c r="E12555" s="20">
        <v>0</v>
      </c>
      <c r="F12555" s="38">
        <f>('ANNEXURE B &amp; C'!BW$111)</f>
        <v>0</v>
      </c>
      <c r="G12555" s="9" t="str">
        <f t="shared" si="394"/>
        <v/>
      </c>
      <c r="H12555" s="52" t="str">
        <f t="shared" si="395"/>
        <v/>
      </c>
    </row>
    <row r="12556" spans="1:8">
      <c r="A12556" s="48" t="str">
        <f>('ANNEXURE B &amp; C'!BW$3)</f>
        <v>470102</v>
      </c>
      <c r="B12556" s="3">
        <v>1088990</v>
      </c>
      <c r="C12556" s="3" t="s">
        <v>98</v>
      </c>
      <c r="D12556" s="39">
        <v>0</v>
      </c>
      <c r="E12556" s="39">
        <v>0</v>
      </c>
      <c r="F12556" s="39">
        <f>SUM(F12546:F12555)</f>
        <v>0</v>
      </c>
      <c r="G12556" s="9" t="str">
        <f t="shared" si="394"/>
        <v/>
      </c>
      <c r="H12556" s="52" t="str">
        <f t="shared" si="395"/>
        <v/>
      </c>
    </row>
    <row r="12557" spans="1:8">
      <c r="B12557" s="1"/>
      <c r="C12557" s="1"/>
      <c r="D12557" s="31"/>
      <c r="E12557" s="31"/>
      <c r="F12557" s="31"/>
      <c r="G12557" s="9" t="str">
        <f t="shared" si="394"/>
        <v/>
      </c>
      <c r="H12557" s="52" t="str">
        <f t="shared" si="395"/>
        <v/>
      </c>
    </row>
    <row r="12558" spans="1:8" ht="15.75" thickBot="1">
      <c r="A12558" s="48" t="str">
        <f>('ANNEXURE B &amp; C'!BW$3)</f>
        <v>470102</v>
      </c>
      <c r="B12558" s="4">
        <v>1089995</v>
      </c>
      <c r="C12558" s="4" t="s">
        <v>99</v>
      </c>
      <c r="D12558" s="40">
        <v>271000</v>
      </c>
      <c r="E12558" s="40">
        <v>39061.06</v>
      </c>
      <c r="F12558" s="40">
        <f>SUM(F12556+F12544)</f>
        <v>245817</v>
      </c>
      <c r="G12558" s="9" t="str">
        <f t="shared" si="394"/>
        <v/>
      </c>
      <c r="H12558" s="52">
        <f t="shared" si="395"/>
        <v>-9.2926199261992623E-2</v>
      </c>
    </row>
    <row r="12559" spans="1:8" ht="15.75" thickTop="1">
      <c r="B12559" s="1"/>
      <c r="C12559" s="1"/>
      <c r="D12559" s="31"/>
      <c r="E12559" s="31"/>
      <c r="F12559" s="31"/>
      <c r="G12559" s="9" t="str">
        <f t="shared" si="394"/>
        <v/>
      </c>
      <c r="H12559" s="52" t="str">
        <f t="shared" si="395"/>
        <v/>
      </c>
    </row>
    <row r="12560" spans="1:8">
      <c r="A12560" s="48" t="str">
        <f>('ANNEXURE B &amp; C'!BW$3)</f>
        <v>470102</v>
      </c>
      <c r="B12560" s="1">
        <v>1100000</v>
      </c>
      <c r="C12560" s="1" t="s">
        <v>100</v>
      </c>
      <c r="D12560" s="31"/>
      <c r="E12560" s="31"/>
      <c r="F12560" s="31"/>
      <c r="G12560" s="9" t="str">
        <f t="shared" si="394"/>
        <v/>
      </c>
      <c r="H12560" s="52" t="str">
        <f t="shared" si="395"/>
        <v/>
      </c>
    </row>
    <row r="12561" spans="1:8">
      <c r="A12561" s="48" t="str">
        <f>('ANNEXURE B &amp; C'!BW$3)</f>
        <v>470102</v>
      </c>
      <c r="B12561" s="2">
        <v>1101200</v>
      </c>
      <c r="C12561" s="2" t="s">
        <v>101</v>
      </c>
      <c r="D12561" s="20">
        <v>0</v>
      </c>
      <c r="E12561" s="20">
        <v>0</v>
      </c>
      <c r="F12561" s="38">
        <f>('ANNEXURE B &amp; C'!BW$117)</f>
        <v>0</v>
      </c>
      <c r="G12561" s="9" t="str">
        <f t="shared" si="394"/>
        <v/>
      </c>
      <c r="H12561" s="52" t="str">
        <f t="shared" si="395"/>
        <v/>
      </c>
    </row>
    <row r="12562" spans="1:8">
      <c r="A12562" s="48" t="str">
        <f>('ANNEXURE B &amp; C'!BW$3)</f>
        <v>470102</v>
      </c>
      <c r="B12562" s="2">
        <v>1101201</v>
      </c>
      <c r="C12562" s="2" t="s">
        <v>102</v>
      </c>
      <c r="D12562" s="20">
        <v>0</v>
      </c>
      <c r="E12562" s="20">
        <v>0</v>
      </c>
      <c r="F12562" s="38">
        <f>('ANNEXURE B &amp; C'!BW$118)</f>
        <v>0</v>
      </c>
      <c r="G12562" s="9" t="str">
        <f t="shared" si="394"/>
        <v/>
      </c>
      <c r="H12562" s="52" t="str">
        <f t="shared" si="395"/>
        <v/>
      </c>
    </row>
    <row r="12563" spans="1:8">
      <c r="A12563" s="48" t="str">
        <f>('ANNEXURE B &amp; C'!BW$3)</f>
        <v>470102</v>
      </c>
      <c r="B12563" s="2">
        <v>1101203</v>
      </c>
      <c r="C12563" s="2" t="s">
        <v>103</v>
      </c>
      <c r="D12563" s="20">
        <v>0</v>
      </c>
      <c r="E12563" s="20">
        <v>0</v>
      </c>
      <c r="F12563" s="38">
        <f>('ANNEXURE B &amp; C'!BW$119)</f>
        <v>0</v>
      </c>
      <c r="G12563" s="9" t="str">
        <f t="shared" si="394"/>
        <v/>
      </c>
      <c r="H12563" s="52" t="str">
        <f t="shared" si="395"/>
        <v/>
      </c>
    </row>
    <row r="12564" spans="1:8">
      <c r="A12564" s="48" t="str">
        <f>('ANNEXURE B &amp; C'!BW$3)</f>
        <v>470102</v>
      </c>
      <c r="B12564" s="2">
        <v>1101204</v>
      </c>
      <c r="C12564" s="2" t="s">
        <v>104</v>
      </c>
      <c r="D12564" s="20">
        <v>0</v>
      </c>
      <c r="E12564" s="20">
        <v>0</v>
      </c>
      <c r="F12564" s="38">
        <f>('ANNEXURE B &amp; C'!BW$120)</f>
        <v>0</v>
      </c>
      <c r="G12564" s="9" t="str">
        <f t="shared" si="394"/>
        <v/>
      </c>
      <c r="H12564" s="52" t="str">
        <f t="shared" si="395"/>
        <v/>
      </c>
    </row>
    <row r="12565" spans="1:8" ht="15.75" thickBot="1">
      <c r="A12565" s="48" t="str">
        <f>('ANNEXURE B &amp; C'!BW$3)</f>
        <v>470102</v>
      </c>
      <c r="B12565" s="4">
        <v>1109995</v>
      </c>
      <c r="C12565" s="4" t="s">
        <v>105</v>
      </c>
      <c r="D12565" s="40">
        <v>0</v>
      </c>
      <c r="E12565" s="40">
        <v>0</v>
      </c>
      <c r="F12565" s="40">
        <f>SUM(F12561:F12564)</f>
        <v>0</v>
      </c>
      <c r="G12565" s="9" t="str">
        <f t="shared" si="394"/>
        <v/>
      </c>
      <c r="H12565" s="52" t="str">
        <f t="shared" si="395"/>
        <v/>
      </c>
    </row>
    <row r="12566" spans="1:8" ht="15.75" thickTop="1">
      <c r="B12566" s="1"/>
      <c r="C12566" s="1"/>
      <c r="D12566" s="31"/>
      <c r="E12566" s="31"/>
      <c r="F12566" s="31"/>
      <c r="G12566" s="9" t="str">
        <f t="shared" si="394"/>
        <v/>
      </c>
      <c r="H12566" s="52" t="str">
        <f t="shared" si="395"/>
        <v/>
      </c>
    </row>
    <row r="12567" spans="1:8">
      <c r="A12567" s="48" t="str">
        <f>('ANNEXURE B &amp; C'!BW$3)</f>
        <v>470102</v>
      </c>
      <c r="B12567" s="1">
        <v>1120000</v>
      </c>
      <c r="C12567" s="1" t="s">
        <v>106</v>
      </c>
      <c r="D12567" s="31"/>
      <c r="E12567" s="31"/>
      <c r="F12567" s="31"/>
      <c r="G12567" s="9" t="str">
        <f t="shared" si="394"/>
        <v/>
      </c>
      <c r="H12567" s="52" t="str">
        <f t="shared" si="395"/>
        <v/>
      </c>
    </row>
    <row r="12568" spans="1:8">
      <c r="A12568" s="48" t="str">
        <f>('ANNEXURE B &amp; C'!BW$3)</f>
        <v>470102</v>
      </c>
      <c r="B12568" s="2">
        <v>1120300</v>
      </c>
      <c r="C12568" s="2" t="s">
        <v>106</v>
      </c>
      <c r="D12568" s="20">
        <v>0</v>
      </c>
      <c r="E12568" s="20">
        <v>0</v>
      </c>
      <c r="F12568" s="38">
        <f>('ANNEXURE B &amp; C'!BW$124)</f>
        <v>0</v>
      </c>
      <c r="G12568" s="9" t="str">
        <f t="shared" si="394"/>
        <v/>
      </c>
      <c r="H12568" s="52" t="str">
        <f t="shared" si="395"/>
        <v/>
      </c>
    </row>
    <row r="12569" spans="1:8" ht="15.75" thickBot="1">
      <c r="A12569" s="48" t="str">
        <f>('ANNEXURE B &amp; C'!BW$3)</f>
        <v>470102</v>
      </c>
      <c r="B12569" s="4">
        <v>1129990</v>
      </c>
      <c r="C12569" s="4" t="s">
        <v>107</v>
      </c>
      <c r="D12569" s="40">
        <v>0</v>
      </c>
      <c r="E12569" s="40">
        <v>0</v>
      </c>
      <c r="F12569" s="40">
        <f>SUM(F12567:F12568)</f>
        <v>0</v>
      </c>
      <c r="G12569" s="9" t="str">
        <f t="shared" si="394"/>
        <v/>
      </c>
      <c r="H12569" s="52" t="str">
        <f t="shared" si="395"/>
        <v/>
      </c>
    </row>
    <row r="12570" spans="1:8" ht="15.75" thickTop="1">
      <c r="B12570" s="1"/>
      <c r="C12570" s="1"/>
      <c r="D12570" s="31"/>
      <c r="E12570" s="31"/>
      <c r="F12570" s="31"/>
      <c r="G12570" s="9" t="str">
        <f t="shared" si="394"/>
        <v/>
      </c>
      <c r="H12570" s="52" t="str">
        <f t="shared" si="395"/>
        <v/>
      </c>
    </row>
    <row r="12571" spans="1:8">
      <c r="A12571" s="48" t="str">
        <f>('ANNEXURE B &amp; C'!BW$3)</f>
        <v>470102</v>
      </c>
      <c r="B12571" s="1">
        <v>1130000</v>
      </c>
      <c r="C12571" s="1" t="s">
        <v>108</v>
      </c>
      <c r="D12571" s="31"/>
      <c r="E12571" s="31"/>
      <c r="F12571" s="31"/>
      <c r="G12571" s="9" t="str">
        <f t="shared" si="394"/>
        <v/>
      </c>
      <c r="H12571" s="52" t="str">
        <f t="shared" si="395"/>
        <v/>
      </c>
    </row>
    <row r="12572" spans="1:8">
      <c r="A12572" s="48" t="str">
        <f>('ANNEXURE B &amp; C'!BW$3)</f>
        <v>470102</v>
      </c>
      <c r="B12572" s="2">
        <v>1130200</v>
      </c>
      <c r="C12572" s="2" t="s">
        <v>109</v>
      </c>
      <c r="D12572" s="20">
        <v>0</v>
      </c>
      <c r="E12572" s="20">
        <v>0</v>
      </c>
      <c r="F12572" s="38">
        <f>('ANNEXURE B &amp; C'!BW$128)</f>
        <v>0</v>
      </c>
      <c r="G12572" s="9" t="str">
        <f t="shared" si="394"/>
        <v/>
      </c>
      <c r="H12572" s="52" t="str">
        <f t="shared" si="395"/>
        <v/>
      </c>
    </row>
    <row r="12573" spans="1:8">
      <c r="A12573" s="48" t="str">
        <f>('ANNEXURE B &amp; C'!BW$3)</f>
        <v>470102</v>
      </c>
      <c r="B12573" s="2">
        <v>1130201</v>
      </c>
      <c r="C12573" s="2" t="s">
        <v>110</v>
      </c>
      <c r="D12573" s="20">
        <v>0</v>
      </c>
      <c r="E12573" s="20">
        <v>0</v>
      </c>
      <c r="F12573" s="38">
        <f>('ANNEXURE B &amp; C'!BW$129)</f>
        <v>0</v>
      </c>
      <c r="G12573" s="9" t="str">
        <f t="shared" si="394"/>
        <v/>
      </c>
      <c r="H12573" s="52" t="str">
        <f t="shared" si="395"/>
        <v/>
      </c>
    </row>
    <row r="12574" spans="1:8" ht="15.75" thickBot="1">
      <c r="A12574" s="48" t="str">
        <f>('ANNEXURE B &amp; C'!BW$3)</f>
        <v>470102</v>
      </c>
      <c r="B12574" s="4">
        <v>1139995</v>
      </c>
      <c r="C12574" s="4" t="s">
        <v>111</v>
      </c>
      <c r="D12574" s="40">
        <v>0</v>
      </c>
      <c r="E12574" s="40">
        <v>0</v>
      </c>
      <c r="F12574" s="40">
        <f>SUM(F12571:F12573)</f>
        <v>0</v>
      </c>
      <c r="G12574" s="9" t="str">
        <f t="shared" si="394"/>
        <v/>
      </c>
      <c r="H12574" s="52" t="str">
        <f t="shared" si="395"/>
        <v/>
      </c>
    </row>
    <row r="12575" spans="1:8" ht="15.75" thickTop="1">
      <c r="B12575" s="1"/>
      <c r="C12575" s="1"/>
      <c r="D12575" s="31"/>
      <c r="E12575" s="31"/>
      <c r="F12575" s="31"/>
      <c r="G12575" s="9" t="str">
        <f t="shared" si="394"/>
        <v/>
      </c>
      <c r="H12575" s="52" t="str">
        <f t="shared" si="395"/>
        <v/>
      </c>
    </row>
    <row r="12576" spans="1:8" ht="15.75" thickBot="1">
      <c r="A12576" s="48" t="str">
        <f>('ANNEXURE B &amp; C'!BW$3)</f>
        <v>470102</v>
      </c>
      <c r="B12576" s="5">
        <v>1199998</v>
      </c>
      <c r="C12576" s="5" t="s">
        <v>112</v>
      </c>
      <c r="D12576" s="41">
        <v>1942254</v>
      </c>
      <c r="E12576" s="41">
        <v>841524.82000000007</v>
      </c>
      <c r="F12576" s="41">
        <f>SUM(F12574+F12569+F12565+F12558+F12486)</f>
        <v>1852832</v>
      </c>
      <c r="G12576" s="9" t="str">
        <f t="shared" si="394"/>
        <v/>
      </c>
      <c r="H12576" s="52">
        <f t="shared" si="395"/>
        <v>-4.6040322223560873E-2</v>
      </c>
    </row>
    <row r="12577" spans="1:8">
      <c r="B12577" s="1"/>
      <c r="C12577" s="1"/>
      <c r="D12577" s="31"/>
      <c r="E12577" s="31"/>
      <c r="F12577" s="31"/>
      <c r="G12577" s="9" t="str">
        <f t="shared" si="394"/>
        <v/>
      </c>
      <c r="H12577" s="52" t="str">
        <f t="shared" si="395"/>
        <v/>
      </c>
    </row>
    <row r="12578" spans="1:8">
      <c r="A12578" s="48" t="str">
        <f>('ANNEXURE B &amp; C'!BW$3)</f>
        <v>470102</v>
      </c>
      <c r="B12578" s="1">
        <v>2200000</v>
      </c>
      <c r="C12578" s="1" t="s">
        <v>113</v>
      </c>
      <c r="D12578" s="31"/>
      <c r="E12578" s="31"/>
      <c r="F12578" s="31"/>
      <c r="G12578" s="9" t="str">
        <f t="shared" si="394"/>
        <v/>
      </c>
      <c r="H12578" s="52" t="str">
        <f t="shared" si="395"/>
        <v/>
      </c>
    </row>
    <row r="12579" spans="1:8">
      <c r="B12579" s="1"/>
      <c r="C12579" s="1"/>
      <c r="D12579" s="31"/>
      <c r="E12579" s="31"/>
      <c r="F12579" s="31"/>
      <c r="G12579" s="9" t="str">
        <f t="shared" si="394"/>
        <v/>
      </c>
      <c r="H12579" s="52" t="str">
        <f t="shared" si="395"/>
        <v/>
      </c>
    </row>
    <row r="12580" spans="1:8">
      <c r="A12580" s="48" t="str">
        <f>('ANNEXURE B &amp; C'!BW$3)</f>
        <v>470102</v>
      </c>
      <c r="B12580" s="1">
        <v>2230000</v>
      </c>
      <c r="C12580" s="1" t="s">
        <v>114</v>
      </c>
      <c r="D12580" s="31"/>
      <c r="E12580" s="31"/>
      <c r="F12580" s="31"/>
      <c r="G12580" s="9" t="str">
        <f t="shared" si="394"/>
        <v/>
      </c>
      <c r="H12580" s="52" t="str">
        <f t="shared" si="395"/>
        <v/>
      </c>
    </row>
    <row r="12581" spans="1:8">
      <c r="A12581" s="48" t="str">
        <f>('ANNEXURE B &amp; C'!BW$3)</f>
        <v>470102</v>
      </c>
      <c r="B12581" s="2">
        <v>2231202</v>
      </c>
      <c r="C12581" s="2" t="s">
        <v>115</v>
      </c>
      <c r="D12581" s="20">
        <v>0</v>
      </c>
      <c r="E12581" s="20">
        <v>0</v>
      </c>
      <c r="F12581" s="38">
        <f>('ANNEXURE B &amp; C'!BW$137)</f>
        <v>0</v>
      </c>
      <c r="G12581" s="9" t="str">
        <f t="shared" si="394"/>
        <v/>
      </c>
      <c r="H12581" s="52" t="str">
        <f t="shared" si="395"/>
        <v/>
      </c>
    </row>
    <row r="12582" spans="1:8">
      <c r="A12582" s="48" t="str">
        <f>('ANNEXURE B &amp; C'!BW$3)</f>
        <v>470102</v>
      </c>
      <c r="B12582" s="2">
        <v>2231900</v>
      </c>
      <c r="C12582" s="2" t="s">
        <v>116</v>
      </c>
      <c r="D12582" s="20">
        <v>0</v>
      </c>
      <c r="E12582" s="20">
        <v>0</v>
      </c>
      <c r="F12582" s="38">
        <f>('ANNEXURE B &amp; C'!BW$138)</f>
        <v>0</v>
      </c>
      <c r="G12582" s="9" t="str">
        <f t="shared" si="394"/>
        <v/>
      </c>
      <c r="H12582" s="52" t="str">
        <f t="shared" si="395"/>
        <v/>
      </c>
    </row>
    <row r="12583" spans="1:8">
      <c r="A12583" s="48" t="str">
        <f>('ANNEXURE B &amp; C'!BW$3)</f>
        <v>470102</v>
      </c>
      <c r="B12583" s="3">
        <v>2239995</v>
      </c>
      <c r="C12583" s="3" t="s">
        <v>117</v>
      </c>
      <c r="D12583" s="39">
        <v>0</v>
      </c>
      <c r="E12583" s="39">
        <v>0</v>
      </c>
      <c r="F12583" s="39">
        <f>SUM(F12581:F12582)</f>
        <v>0</v>
      </c>
      <c r="G12583" s="9" t="str">
        <f t="shared" si="394"/>
        <v/>
      </c>
      <c r="H12583" s="52" t="str">
        <f t="shared" si="395"/>
        <v/>
      </c>
    </row>
    <row r="12584" spans="1:8">
      <c r="B12584" s="1"/>
      <c r="C12584" s="1"/>
      <c r="D12584" s="31"/>
      <c r="E12584" s="31"/>
      <c r="F12584" s="31"/>
      <c r="G12584" s="9" t="str">
        <f t="shared" si="394"/>
        <v/>
      </c>
      <c r="H12584" s="52" t="str">
        <f t="shared" si="395"/>
        <v/>
      </c>
    </row>
    <row r="12585" spans="1:8">
      <c r="A12585" s="48" t="str">
        <f>('ANNEXURE B &amp; C'!BW$3)</f>
        <v>470102</v>
      </c>
      <c r="B12585" s="1">
        <v>2240000</v>
      </c>
      <c r="C12585" s="1" t="s">
        <v>118</v>
      </c>
      <c r="D12585" s="31"/>
      <c r="E12585" s="31"/>
      <c r="F12585" s="31"/>
      <c r="G12585" s="9" t="str">
        <f t="shared" si="394"/>
        <v/>
      </c>
      <c r="H12585" s="52" t="str">
        <f t="shared" si="395"/>
        <v/>
      </c>
    </row>
    <row r="12586" spans="1:8">
      <c r="A12586" s="48" t="str">
        <f>('ANNEXURE B &amp; C'!BW$3)</f>
        <v>470102</v>
      </c>
      <c r="B12586" s="2">
        <v>2240001</v>
      </c>
      <c r="C12586" s="2" t="s">
        <v>119</v>
      </c>
      <c r="D12586" s="20">
        <v>0</v>
      </c>
      <c r="E12586" s="20">
        <v>0</v>
      </c>
      <c r="F12586" s="38">
        <f>('ANNEXURE B &amp; C'!BW$142)</f>
        <v>0</v>
      </c>
      <c r="G12586" s="9" t="str">
        <f t="shared" si="394"/>
        <v/>
      </c>
      <c r="H12586" s="52" t="str">
        <f t="shared" si="395"/>
        <v/>
      </c>
    </row>
    <row r="12587" spans="1:8">
      <c r="A12587" s="48" t="str">
        <f>('ANNEXURE B &amp; C'!BW$3)</f>
        <v>470102</v>
      </c>
      <c r="B12587" s="2">
        <v>2240002</v>
      </c>
      <c r="C12587" s="2" t="s">
        <v>120</v>
      </c>
      <c r="D12587" s="20">
        <v>0</v>
      </c>
      <c r="E12587" s="20">
        <v>0</v>
      </c>
      <c r="F12587" s="38">
        <f>('ANNEXURE B &amp; C'!BW$143)</f>
        <v>0</v>
      </c>
      <c r="G12587" s="9" t="str">
        <f t="shared" si="394"/>
        <v/>
      </c>
      <c r="H12587" s="52" t="str">
        <f t="shared" si="395"/>
        <v/>
      </c>
    </row>
    <row r="12588" spans="1:8">
      <c r="A12588" s="48" t="str">
        <f>('ANNEXURE B &amp; C'!BW$3)</f>
        <v>470102</v>
      </c>
      <c r="B12588" s="2">
        <v>2240400</v>
      </c>
      <c r="C12588" s="2" t="s">
        <v>121</v>
      </c>
      <c r="D12588" s="20">
        <v>0</v>
      </c>
      <c r="E12588" s="20">
        <v>0</v>
      </c>
      <c r="F12588" s="38">
        <f>('ANNEXURE B &amp; C'!BW$144)</f>
        <v>0</v>
      </c>
      <c r="G12588" s="9" t="str">
        <f t="shared" si="394"/>
        <v/>
      </c>
      <c r="H12588" s="52" t="str">
        <f t="shared" si="395"/>
        <v/>
      </c>
    </row>
    <row r="12589" spans="1:8">
      <c r="A12589" s="48" t="str">
        <f>('ANNEXURE B &amp; C'!BW$3)</f>
        <v>470102</v>
      </c>
      <c r="B12589" s="2">
        <v>2240500</v>
      </c>
      <c r="C12589" s="2" t="s">
        <v>122</v>
      </c>
      <c r="D12589" s="20">
        <v>0</v>
      </c>
      <c r="E12589" s="20">
        <v>0</v>
      </c>
      <c r="F12589" s="38">
        <f>('ANNEXURE B &amp; C'!BW$145)</f>
        <v>0</v>
      </c>
      <c r="G12589" s="9" t="str">
        <f t="shared" si="394"/>
        <v/>
      </c>
      <c r="H12589" s="52" t="str">
        <f t="shared" si="395"/>
        <v/>
      </c>
    </row>
    <row r="12590" spans="1:8">
      <c r="A12590" s="48" t="str">
        <f>('ANNEXURE B &amp; C'!BW$3)</f>
        <v>470102</v>
      </c>
      <c r="B12590" s="3">
        <v>2249995</v>
      </c>
      <c r="C12590" s="3" t="s">
        <v>123</v>
      </c>
      <c r="D12590" s="39">
        <v>0</v>
      </c>
      <c r="E12590" s="39">
        <v>0</v>
      </c>
      <c r="F12590" s="39">
        <f>SUM(F12586:F12589)</f>
        <v>0</v>
      </c>
      <c r="G12590" s="9" t="str">
        <f t="shared" si="394"/>
        <v/>
      </c>
      <c r="H12590" s="52" t="str">
        <f t="shared" si="395"/>
        <v/>
      </c>
    </row>
    <row r="12591" spans="1:8">
      <c r="B12591" s="1"/>
      <c r="C12591" s="1"/>
      <c r="D12591" s="31"/>
      <c r="E12591" s="31"/>
      <c r="F12591" s="31"/>
      <c r="G12591" s="9" t="str">
        <f t="shared" si="394"/>
        <v/>
      </c>
      <c r="H12591" s="52" t="str">
        <f t="shared" si="395"/>
        <v/>
      </c>
    </row>
    <row r="12592" spans="1:8">
      <c r="A12592" s="48" t="str">
        <f>('ANNEXURE B &amp; C'!BW$3)</f>
        <v>470102</v>
      </c>
      <c r="B12592" s="1">
        <v>2260000</v>
      </c>
      <c r="C12592" s="1" t="s">
        <v>124</v>
      </c>
      <c r="D12592" s="31"/>
      <c r="E12592" s="31"/>
      <c r="F12592" s="31"/>
      <c r="G12592" s="9" t="str">
        <f t="shared" si="394"/>
        <v/>
      </c>
      <c r="H12592" s="52" t="str">
        <f t="shared" si="395"/>
        <v/>
      </c>
    </row>
    <row r="12593" spans="1:8">
      <c r="A12593" s="48" t="str">
        <f>('ANNEXURE B &amp; C'!BW$3)</f>
        <v>470102</v>
      </c>
      <c r="B12593" s="2">
        <v>2260806</v>
      </c>
      <c r="C12593" s="2" t="s">
        <v>125</v>
      </c>
      <c r="D12593" s="20">
        <v>0</v>
      </c>
      <c r="E12593" s="20">
        <v>0</v>
      </c>
      <c r="F12593" s="38">
        <f>('ANNEXURE B &amp; C'!BW$149)</f>
        <v>0</v>
      </c>
      <c r="G12593" s="9" t="str">
        <f t="shared" si="394"/>
        <v/>
      </c>
      <c r="H12593" s="52" t="str">
        <f t="shared" si="395"/>
        <v/>
      </c>
    </row>
    <row r="12594" spans="1:8">
      <c r="A12594" s="48" t="str">
        <f>('ANNEXURE B &amp; C'!BW$3)</f>
        <v>470102</v>
      </c>
      <c r="B12594" s="2">
        <v>2260808</v>
      </c>
      <c r="C12594" s="2" t="s">
        <v>126</v>
      </c>
      <c r="D12594" s="20">
        <v>0</v>
      </c>
      <c r="E12594" s="20">
        <v>0</v>
      </c>
      <c r="F12594" s="38">
        <f>('ANNEXURE B &amp; C'!BW$150)</f>
        <v>0</v>
      </c>
      <c r="G12594" s="9" t="str">
        <f t="shared" si="394"/>
        <v/>
      </c>
      <c r="H12594" s="52" t="str">
        <f t="shared" si="395"/>
        <v/>
      </c>
    </row>
    <row r="12595" spans="1:8">
      <c r="A12595" s="48" t="str">
        <f>('ANNEXURE B &amp; C'!BW$3)</f>
        <v>470102</v>
      </c>
      <c r="B12595" s="2">
        <v>2260810</v>
      </c>
      <c r="C12595" s="2" t="s">
        <v>127</v>
      </c>
      <c r="D12595" s="20">
        <v>0</v>
      </c>
      <c r="E12595" s="20">
        <v>0</v>
      </c>
      <c r="F12595" s="38">
        <f>('ANNEXURE B &amp; C'!BW$151)</f>
        <v>0</v>
      </c>
      <c r="G12595" s="9" t="str">
        <f t="shared" si="394"/>
        <v/>
      </c>
      <c r="H12595" s="52" t="str">
        <f t="shared" si="395"/>
        <v/>
      </c>
    </row>
    <row r="12596" spans="1:8">
      <c r="A12596" s="48" t="str">
        <f>('ANNEXURE B &amp; C'!BW$3)</f>
        <v>470102</v>
      </c>
      <c r="B12596" s="3">
        <v>2269995</v>
      </c>
      <c r="C12596" s="3" t="s">
        <v>128</v>
      </c>
      <c r="D12596" s="39">
        <v>0</v>
      </c>
      <c r="E12596" s="39">
        <v>0</v>
      </c>
      <c r="F12596" s="39">
        <f>SUM(F12593:F12595)</f>
        <v>0</v>
      </c>
      <c r="G12596" s="9" t="str">
        <f t="shared" si="394"/>
        <v/>
      </c>
      <c r="H12596" s="52" t="str">
        <f t="shared" si="395"/>
        <v/>
      </c>
    </row>
    <row r="12597" spans="1:8">
      <c r="B12597" s="1"/>
      <c r="C12597" s="1"/>
      <c r="D12597" s="31"/>
      <c r="E12597" s="31"/>
      <c r="F12597" s="31"/>
      <c r="G12597" s="9" t="str">
        <f t="shared" si="394"/>
        <v/>
      </c>
      <c r="H12597" s="52" t="str">
        <f t="shared" si="395"/>
        <v/>
      </c>
    </row>
    <row r="12598" spans="1:8">
      <c r="A12598" s="48" t="str">
        <f>('ANNEXURE B &amp; C'!BW$3)</f>
        <v>470102</v>
      </c>
      <c r="B12598" s="1">
        <v>2270000</v>
      </c>
      <c r="C12598" s="1" t="s">
        <v>129</v>
      </c>
      <c r="D12598" s="31"/>
      <c r="E12598" s="31"/>
      <c r="F12598" s="31"/>
      <c r="G12598" s="9" t="str">
        <f t="shared" si="394"/>
        <v/>
      </c>
      <c r="H12598" s="52" t="str">
        <f t="shared" si="395"/>
        <v/>
      </c>
    </row>
    <row r="12599" spans="1:8">
      <c r="A12599" s="48" t="str">
        <f>('ANNEXURE B &amp; C'!BW$3)</f>
        <v>470102</v>
      </c>
      <c r="B12599" s="2">
        <v>2271701</v>
      </c>
      <c r="C12599" s="2" t="s">
        <v>130</v>
      </c>
      <c r="D12599" s="20">
        <v>0</v>
      </c>
      <c r="E12599" s="20">
        <v>0</v>
      </c>
      <c r="F12599" s="38">
        <f>('ANNEXURE B &amp; C'!BW$155)</f>
        <v>0</v>
      </c>
      <c r="G12599" s="9" t="str">
        <f t="shared" si="394"/>
        <v/>
      </c>
      <c r="H12599" s="52" t="str">
        <f t="shared" si="395"/>
        <v/>
      </c>
    </row>
    <row r="12600" spans="1:8">
      <c r="A12600" s="48" t="str">
        <f>('ANNEXURE B &amp; C'!BW$3)</f>
        <v>470102</v>
      </c>
      <c r="B12600" s="2">
        <v>2271702</v>
      </c>
      <c r="C12600" s="2" t="s">
        <v>131</v>
      </c>
      <c r="D12600" s="20">
        <v>0</v>
      </c>
      <c r="E12600" s="20">
        <v>0</v>
      </c>
      <c r="F12600" s="38">
        <f>('ANNEXURE B &amp; C'!BW$156)</f>
        <v>0</v>
      </c>
      <c r="G12600" s="9" t="str">
        <f t="shared" si="394"/>
        <v/>
      </c>
      <c r="H12600" s="52" t="str">
        <f t="shared" si="395"/>
        <v/>
      </c>
    </row>
    <row r="12601" spans="1:8">
      <c r="A12601" s="48" t="str">
        <f>('ANNEXURE B &amp; C'!BW$3)</f>
        <v>470102</v>
      </c>
      <c r="B12601" s="2">
        <v>2271703</v>
      </c>
      <c r="C12601" s="2" t="s">
        <v>132</v>
      </c>
      <c r="D12601" s="20">
        <v>0</v>
      </c>
      <c r="E12601" s="20">
        <v>0</v>
      </c>
      <c r="F12601" s="38">
        <f>('ANNEXURE B &amp; C'!BW$157)</f>
        <v>0</v>
      </c>
      <c r="G12601" s="9" t="str">
        <f t="shared" si="394"/>
        <v/>
      </c>
      <c r="H12601" s="52" t="str">
        <f t="shared" si="395"/>
        <v/>
      </c>
    </row>
    <row r="12602" spans="1:8">
      <c r="A12602" s="48" t="str">
        <f>('ANNEXURE B &amp; C'!BW$3)</f>
        <v>470102</v>
      </c>
      <c r="B12602" s="2">
        <v>2271704</v>
      </c>
      <c r="C12602" s="2" t="s">
        <v>133</v>
      </c>
      <c r="D12602" s="20">
        <v>0</v>
      </c>
      <c r="E12602" s="20">
        <v>0</v>
      </c>
      <c r="F12602" s="38">
        <f>('ANNEXURE B &amp; C'!BW$158)</f>
        <v>0</v>
      </c>
      <c r="G12602" s="9" t="str">
        <f t="shared" si="394"/>
        <v/>
      </c>
      <c r="H12602" s="52" t="str">
        <f t="shared" si="395"/>
        <v/>
      </c>
    </row>
    <row r="12603" spans="1:8">
      <c r="A12603" s="48" t="str">
        <f>('ANNEXURE B &amp; C'!BW$3)</f>
        <v>470102</v>
      </c>
      <c r="B12603" s="3">
        <v>2279995</v>
      </c>
      <c r="C12603" s="3" t="s">
        <v>134</v>
      </c>
      <c r="D12603" s="35">
        <v>0</v>
      </c>
      <c r="E12603" s="35">
        <v>0</v>
      </c>
      <c r="F12603" s="35">
        <f>SUM(F12599:F12602)</f>
        <v>0</v>
      </c>
      <c r="G12603" s="9" t="str">
        <f t="shared" si="394"/>
        <v/>
      </c>
      <c r="H12603" s="52" t="str">
        <f t="shared" si="395"/>
        <v/>
      </c>
    </row>
    <row r="12604" spans="1:8">
      <c r="B12604" s="1"/>
      <c r="C12604" s="1"/>
      <c r="D12604" s="31"/>
      <c r="E12604" s="31"/>
      <c r="F12604" s="31"/>
      <c r="G12604" s="9" t="str">
        <f t="shared" si="394"/>
        <v/>
      </c>
      <c r="H12604" s="52" t="str">
        <f t="shared" si="395"/>
        <v/>
      </c>
    </row>
    <row r="12605" spans="1:8">
      <c r="A12605" s="48" t="str">
        <f>('ANNEXURE B &amp; C'!BW$3)</f>
        <v>470102</v>
      </c>
      <c r="B12605" s="1">
        <v>2280000</v>
      </c>
      <c r="C12605" s="1" t="s">
        <v>135</v>
      </c>
      <c r="D12605" s="31"/>
      <c r="E12605" s="31"/>
      <c r="F12605" s="31"/>
      <c r="G12605" s="9" t="str">
        <f t="shared" si="394"/>
        <v/>
      </c>
      <c r="H12605" s="52" t="str">
        <f t="shared" si="395"/>
        <v/>
      </c>
    </row>
    <row r="12606" spans="1:8">
      <c r="A12606" s="48" t="str">
        <f>('ANNEXURE B &amp; C'!BW$3)</f>
        <v>470102</v>
      </c>
      <c r="B12606" s="2">
        <v>2280001</v>
      </c>
      <c r="C12606" s="2" t="s">
        <v>136</v>
      </c>
      <c r="D12606" s="20">
        <v>0</v>
      </c>
      <c r="E12606" s="20">
        <v>0</v>
      </c>
      <c r="F12606" s="38">
        <f>('ANNEXURE B &amp; C'!BW$162)</f>
        <v>0</v>
      </c>
      <c r="G12606" s="9" t="str">
        <f t="shared" si="394"/>
        <v/>
      </c>
      <c r="H12606" s="52" t="str">
        <f t="shared" si="395"/>
        <v/>
      </c>
    </row>
    <row r="12607" spans="1:8">
      <c r="A12607" s="48" t="str">
        <f>('ANNEXURE B &amp; C'!BW$3)</f>
        <v>470102</v>
      </c>
      <c r="B12607" s="2">
        <v>2280002</v>
      </c>
      <c r="C12607" s="2" t="s">
        <v>137</v>
      </c>
      <c r="D12607" s="20">
        <v>0</v>
      </c>
      <c r="E12607" s="20">
        <v>0</v>
      </c>
      <c r="F12607" s="38">
        <f>('ANNEXURE B &amp; C'!BW$163)</f>
        <v>0</v>
      </c>
      <c r="G12607" s="9" t="str">
        <f t="shared" ref="G12607:G12670" si="396">IF(E12607&lt;0.01,"",IF(E12607&gt;F12607,"BUDGET ERROR - INSUFICIENT",""))</f>
        <v/>
      </c>
      <c r="H12607" s="52" t="str">
        <f t="shared" ref="H12607:H12670" si="397">IF(F12607&lt;0.1,"",IF(D12607=0,"NO ORIGINAL BUDGET",(F12607-D12607)/D12607))</f>
        <v/>
      </c>
    </row>
    <row r="12608" spans="1:8">
      <c r="A12608" s="48" t="str">
        <f>('ANNEXURE B &amp; C'!BW$3)</f>
        <v>470102</v>
      </c>
      <c r="B12608" s="3">
        <v>2289995</v>
      </c>
      <c r="C12608" s="3" t="s">
        <v>138</v>
      </c>
      <c r="D12608" s="39">
        <v>0</v>
      </c>
      <c r="E12608" s="39">
        <v>0</v>
      </c>
      <c r="F12608" s="39">
        <f>SUM(F12606:F12607)</f>
        <v>0</v>
      </c>
      <c r="G12608" s="9" t="str">
        <f t="shared" si="396"/>
        <v/>
      </c>
      <c r="H12608" s="52" t="str">
        <f t="shared" si="397"/>
        <v/>
      </c>
    </row>
    <row r="12609" spans="1:8">
      <c r="B12609" s="1"/>
      <c r="C12609" s="1"/>
      <c r="D12609" s="31"/>
      <c r="E12609" s="31"/>
      <c r="F12609" s="31"/>
      <c r="G12609" s="9" t="str">
        <f t="shared" si="396"/>
        <v/>
      </c>
      <c r="H12609" s="52" t="str">
        <f t="shared" si="397"/>
        <v/>
      </c>
    </row>
    <row r="12610" spans="1:8">
      <c r="A12610" s="48" t="str">
        <f>('ANNEXURE B &amp; C'!BW$3)</f>
        <v>470102</v>
      </c>
      <c r="B12610" s="1">
        <v>2300000</v>
      </c>
      <c r="C12610" s="1" t="s">
        <v>139</v>
      </c>
      <c r="D12610" s="31"/>
      <c r="E12610" s="31"/>
      <c r="F12610" s="31"/>
      <c r="G12610" s="9" t="str">
        <f t="shared" si="396"/>
        <v/>
      </c>
      <c r="H12610" s="52" t="str">
        <f t="shared" si="397"/>
        <v/>
      </c>
    </row>
    <row r="12611" spans="1:8">
      <c r="A12611" s="48" t="str">
        <f>('ANNEXURE B &amp; C'!BW$3)</f>
        <v>470102</v>
      </c>
      <c r="B12611" s="2">
        <v>2300001</v>
      </c>
      <c r="C12611" s="2" t="s">
        <v>140</v>
      </c>
      <c r="D12611" s="20">
        <v>0</v>
      </c>
      <c r="E12611" s="20">
        <v>0</v>
      </c>
      <c r="F12611" s="38">
        <f>('ANNEXURE B &amp; C'!BW$167)</f>
        <v>0</v>
      </c>
      <c r="G12611" s="9" t="str">
        <f t="shared" si="396"/>
        <v/>
      </c>
      <c r="H12611" s="52" t="str">
        <f t="shared" si="397"/>
        <v/>
      </c>
    </row>
    <row r="12612" spans="1:8">
      <c r="A12612" s="48" t="str">
        <f>('ANNEXURE B &amp; C'!BW$3)</f>
        <v>470102</v>
      </c>
      <c r="B12612" s="2">
        <v>2300002</v>
      </c>
      <c r="C12612" s="2" t="s">
        <v>141</v>
      </c>
      <c r="D12612" s="20">
        <v>0</v>
      </c>
      <c r="E12612" s="20">
        <v>0</v>
      </c>
      <c r="F12612" s="38">
        <f>('ANNEXURE B &amp; C'!BW$168)</f>
        <v>0</v>
      </c>
      <c r="G12612" s="9" t="str">
        <f t="shared" si="396"/>
        <v/>
      </c>
      <c r="H12612" s="52" t="str">
        <f t="shared" si="397"/>
        <v/>
      </c>
    </row>
    <row r="12613" spans="1:8">
      <c r="A12613" s="48" t="str">
        <f>('ANNEXURE B &amp; C'!BW$3)</f>
        <v>470102</v>
      </c>
      <c r="B12613" s="2">
        <v>2300003</v>
      </c>
      <c r="C12613" s="2" t="s">
        <v>142</v>
      </c>
      <c r="D12613" s="20">
        <v>0</v>
      </c>
      <c r="E12613" s="20">
        <v>0</v>
      </c>
      <c r="F12613" s="38">
        <f>('ANNEXURE B &amp; C'!BW$169)</f>
        <v>0</v>
      </c>
      <c r="G12613" s="9" t="str">
        <f t="shared" si="396"/>
        <v/>
      </c>
      <c r="H12613" s="52" t="str">
        <f t="shared" si="397"/>
        <v/>
      </c>
    </row>
    <row r="12614" spans="1:8">
      <c r="A12614" s="48" t="str">
        <f>('ANNEXURE B &amp; C'!BW$3)</f>
        <v>470102</v>
      </c>
      <c r="B12614" s="2">
        <v>2300204</v>
      </c>
      <c r="C12614" s="2" t="s">
        <v>143</v>
      </c>
      <c r="D12614" s="20">
        <v>0</v>
      </c>
      <c r="E12614" s="20">
        <v>0</v>
      </c>
      <c r="F12614" s="38">
        <f>('ANNEXURE B &amp; C'!BW$170)</f>
        <v>0</v>
      </c>
      <c r="G12614" s="9" t="str">
        <f t="shared" si="396"/>
        <v/>
      </c>
      <c r="H12614" s="52" t="str">
        <f t="shared" si="397"/>
        <v/>
      </c>
    </row>
    <row r="12615" spans="1:8">
      <c r="A12615" s="48" t="str">
        <f>('ANNEXURE B &amp; C'!BW$3)</f>
        <v>470102</v>
      </c>
      <c r="B12615" s="2">
        <v>2300800</v>
      </c>
      <c r="C12615" s="2" t="s">
        <v>144</v>
      </c>
      <c r="D12615" s="20">
        <v>0</v>
      </c>
      <c r="E12615" s="20">
        <v>0</v>
      </c>
      <c r="F12615" s="38">
        <f>('ANNEXURE B &amp; C'!BW$171)</f>
        <v>0</v>
      </c>
      <c r="G12615" s="9" t="str">
        <f t="shared" si="396"/>
        <v/>
      </c>
      <c r="H12615" s="52" t="str">
        <f t="shared" si="397"/>
        <v/>
      </c>
    </row>
    <row r="12616" spans="1:8">
      <c r="A12616" s="48" t="str">
        <f>('ANNEXURE B &amp; C'!BW$3)</f>
        <v>470102</v>
      </c>
      <c r="B12616" s="2">
        <v>2300801</v>
      </c>
      <c r="C12616" s="2" t="s">
        <v>145</v>
      </c>
      <c r="D12616" s="20">
        <v>0</v>
      </c>
      <c r="E12616" s="20">
        <v>0</v>
      </c>
      <c r="F12616" s="38">
        <f>('ANNEXURE B &amp; C'!BW$172)</f>
        <v>0</v>
      </c>
      <c r="G12616" s="9" t="str">
        <f t="shared" si="396"/>
        <v/>
      </c>
      <c r="H12616" s="52" t="str">
        <f t="shared" si="397"/>
        <v/>
      </c>
    </row>
    <row r="12617" spans="1:8">
      <c r="A12617" s="48" t="str">
        <f>('ANNEXURE B &amp; C'!BW$3)</f>
        <v>470102</v>
      </c>
      <c r="B12617" s="2">
        <v>2300803</v>
      </c>
      <c r="C12617" s="2" t="s">
        <v>146</v>
      </c>
      <c r="D12617" s="20">
        <v>0</v>
      </c>
      <c r="E12617" s="20">
        <v>0</v>
      </c>
      <c r="F12617" s="38">
        <f>('ANNEXURE B &amp; C'!BW$173)</f>
        <v>0</v>
      </c>
      <c r="G12617" s="9" t="str">
        <f t="shared" si="396"/>
        <v/>
      </c>
      <c r="H12617" s="52" t="str">
        <f t="shared" si="397"/>
        <v/>
      </c>
    </row>
    <row r="12618" spans="1:8">
      <c r="A12618" s="48" t="str">
        <f>('ANNEXURE B &amp; C'!BW$3)</f>
        <v>470102</v>
      </c>
      <c r="B12618" s="2">
        <v>2301503</v>
      </c>
      <c r="C12618" s="2" t="s">
        <v>147</v>
      </c>
      <c r="D12618" s="20">
        <v>0</v>
      </c>
      <c r="E12618" s="20">
        <v>0</v>
      </c>
      <c r="F12618" s="38">
        <f>('ANNEXURE B &amp; C'!BW$174)</f>
        <v>0</v>
      </c>
      <c r="G12618" s="9" t="str">
        <f t="shared" si="396"/>
        <v/>
      </c>
      <c r="H12618" s="52" t="str">
        <f t="shared" si="397"/>
        <v/>
      </c>
    </row>
    <row r="12619" spans="1:8">
      <c r="A12619" s="48" t="str">
        <f>('ANNEXURE B &amp; C'!BW$3)</f>
        <v>470102</v>
      </c>
      <c r="B12619" s="2">
        <v>2301802</v>
      </c>
      <c r="C12619" s="2" t="s">
        <v>148</v>
      </c>
      <c r="D12619" s="20">
        <v>0</v>
      </c>
      <c r="E12619" s="20">
        <v>0</v>
      </c>
      <c r="F12619" s="38">
        <f>('ANNEXURE B &amp; C'!BW$175)</f>
        <v>0</v>
      </c>
      <c r="G12619" s="9" t="str">
        <f t="shared" si="396"/>
        <v/>
      </c>
      <c r="H12619" s="52" t="str">
        <f t="shared" si="397"/>
        <v/>
      </c>
    </row>
    <row r="12620" spans="1:8">
      <c r="A12620" s="48" t="str">
        <f>('ANNEXURE B &amp; C'!BW$3)</f>
        <v>470102</v>
      </c>
      <c r="B12620" s="2">
        <v>2301803</v>
      </c>
      <c r="C12620" s="2" t="s">
        <v>149</v>
      </c>
      <c r="D12620" s="20">
        <v>0</v>
      </c>
      <c r="E12620" s="20">
        <v>0</v>
      </c>
      <c r="F12620" s="38">
        <f>('ANNEXURE B &amp; C'!BW$176)</f>
        <v>0</v>
      </c>
      <c r="G12620" s="9" t="str">
        <f t="shared" si="396"/>
        <v/>
      </c>
      <c r="H12620" s="52" t="str">
        <f t="shared" si="397"/>
        <v/>
      </c>
    </row>
    <row r="12621" spans="1:8">
      <c r="A12621" s="48" t="str">
        <f>('ANNEXURE B &amp; C'!BW$3)</f>
        <v>470102</v>
      </c>
      <c r="B12621" s="2">
        <v>2301900</v>
      </c>
      <c r="C12621" s="2" t="s">
        <v>150</v>
      </c>
      <c r="D12621" s="20">
        <v>0</v>
      </c>
      <c r="E12621" s="20">
        <v>-708.67</v>
      </c>
      <c r="F12621" s="38">
        <f>('ANNEXURE B &amp; C'!BW$177)</f>
        <v>-709</v>
      </c>
      <c r="G12621" s="9" t="str">
        <f t="shared" si="396"/>
        <v/>
      </c>
      <c r="H12621" s="52" t="str">
        <f t="shared" si="397"/>
        <v/>
      </c>
    </row>
    <row r="12622" spans="1:8">
      <c r="A12622" s="48" t="str">
        <f>('ANNEXURE B &amp; C'!BW$3)</f>
        <v>470102</v>
      </c>
      <c r="B12622" s="2">
        <v>2301901</v>
      </c>
      <c r="C12622" s="2" t="s">
        <v>151</v>
      </c>
      <c r="D12622" s="20">
        <v>0</v>
      </c>
      <c r="E12622" s="20">
        <v>0</v>
      </c>
      <c r="F12622" s="38">
        <f>('ANNEXURE B &amp; C'!BW$178)</f>
        <v>0</v>
      </c>
      <c r="G12622" s="9" t="str">
        <f t="shared" si="396"/>
        <v/>
      </c>
      <c r="H12622" s="52" t="str">
        <f t="shared" si="397"/>
        <v/>
      </c>
    </row>
    <row r="12623" spans="1:8">
      <c r="A12623" s="48" t="str">
        <f>('ANNEXURE B &amp; C'!BW$3)</f>
        <v>470102</v>
      </c>
      <c r="B12623" s="3">
        <v>2309995</v>
      </c>
      <c r="C12623" s="3" t="s">
        <v>152</v>
      </c>
      <c r="D12623" s="39">
        <v>0</v>
      </c>
      <c r="E12623" s="39">
        <v>-708.67</v>
      </c>
      <c r="F12623" s="39">
        <f>SUM(F12611:F12622)</f>
        <v>-709</v>
      </c>
      <c r="G12623" s="9" t="str">
        <f t="shared" si="396"/>
        <v/>
      </c>
      <c r="H12623" s="52" t="str">
        <f t="shared" si="397"/>
        <v/>
      </c>
    </row>
    <row r="12624" spans="1:8">
      <c r="B12624" s="1"/>
      <c r="C12624" s="1"/>
      <c r="D12624" s="31"/>
      <c r="E12624" s="31"/>
      <c r="F12624" s="31"/>
      <c r="G12624" s="9" t="str">
        <f t="shared" si="396"/>
        <v/>
      </c>
      <c r="H12624" s="52" t="str">
        <f t="shared" si="397"/>
        <v/>
      </c>
    </row>
    <row r="12625" spans="1:8" ht="15.75" thickBot="1">
      <c r="A12625" s="48" t="str">
        <f>('ANNEXURE B &amp; C'!BW$3)</f>
        <v>470102</v>
      </c>
      <c r="B12625" s="4">
        <v>2359997</v>
      </c>
      <c r="C12625" s="4" t="s">
        <v>153</v>
      </c>
      <c r="D12625" s="40">
        <v>0</v>
      </c>
      <c r="E12625" s="40">
        <v>-708.67</v>
      </c>
      <c r="F12625" s="40">
        <f>SUM(F12623+F12608+F12603+F12596+F12590+F12583)</f>
        <v>-709</v>
      </c>
      <c r="G12625" s="9" t="str">
        <f t="shared" si="396"/>
        <v/>
      </c>
      <c r="H12625" s="52" t="str">
        <f t="shared" si="397"/>
        <v/>
      </c>
    </row>
    <row r="12626" spans="1:8" ht="15.75" thickTop="1">
      <c r="B12626" s="1"/>
      <c r="C12626" s="1"/>
      <c r="D12626" s="31"/>
      <c r="E12626" s="31"/>
      <c r="F12626" s="31"/>
      <c r="G12626" s="9" t="str">
        <f t="shared" si="396"/>
        <v/>
      </c>
      <c r="H12626" s="52" t="str">
        <f t="shared" si="397"/>
        <v/>
      </c>
    </row>
    <row r="12627" spans="1:8" ht="15.75" thickBot="1">
      <c r="A12627" s="48" t="str">
        <f>('ANNEXURE B &amp; C'!BW$3)</f>
        <v>470102</v>
      </c>
      <c r="B12627" s="5">
        <v>2379995</v>
      </c>
      <c r="C12627" s="5" t="s">
        <v>154</v>
      </c>
      <c r="D12627" s="41">
        <v>0</v>
      </c>
      <c r="E12627" s="41">
        <v>-708.67</v>
      </c>
      <c r="F12627" s="41">
        <f>SUM(F12625)</f>
        <v>-709</v>
      </c>
      <c r="G12627" s="9" t="str">
        <f t="shared" si="396"/>
        <v/>
      </c>
      <c r="H12627" s="52" t="str">
        <f t="shared" si="397"/>
        <v/>
      </c>
    </row>
    <row r="12628" spans="1:8">
      <c r="B12628" s="1"/>
      <c r="C12628" s="1"/>
      <c r="D12628" s="31"/>
      <c r="E12628" s="31"/>
      <c r="F12628" s="31"/>
      <c r="G12628" s="9" t="str">
        <f t="shared" si="396"/>
        <v/>
      </c>
      <c r="H12628" s="52" t="str">
        <f t="shared" si="397"/>
        <v/>
      </c>
    </row>
    <row r="12629" spans="1:8" ht="15.75" thickBot="1">
      <c r="A12629" s="48" t="str">
        <f>('ANNEXURE B &amp; C'!BW$3)</f>
        <v>470102</v>
      </c>
      <c r="B12629" s="5">
        <v>2459998</v>
      </c>
      <c r="C12629" s="5" t="s">
        <v>155</v>
      </c>
      <c r="D12629" s="41">
        <v>0</v>
      </c>
      <c r="E12629" s="41">
        <v>-708.67</v>
      </c>
      <c r="F12629" s="41">
        <f>SUM(F12627)</f>
        <v>-709</v>
      </c>
      <c r="G12629" s="9" t="str">
        <f t="shared" si="396"/>
        <v/>
      </c>
      <c r="H12629" s="52" t="str">
        <f t="shared" si="397"/>
        <v/>
      </c>
    </row>
    <row r="12630" spans="1:8">
      <c r="B12630" s="1"/>
      <c r="C12630" s="1"/>
      <c r="D12630" s="31"/>
      <c r="E12630" s="31"/>
      <c r="F12630" s="31"/>
      <c r="G12630" s="9" t="str">
        <f t="shared" si="396"/>
        <v/>
      </c>
      <c r="H12630" s="52" t="str">
        <f t="shared" si="397"/>
        <v/>
      </c>
    </row>
    <row r="12631" spans="1:8">
      <c r="A12631" s="48" t="str">
        <f>('ANNEXURE B &amp; C'!BW$3)</f>
        <v>470102</v>
      </c>
      <c r="B12631" s="1">
        <v>3010000</v>
      </c>
      <c r="C12631" s="1" t="s">
        <v>156</v>
      </c>
      <c r="D12631" s="31"/>
      <c r="E12631" s="31"/>
      <c r="F12631" s="31"/>
      <c r="G12631" s="9" t="str">
        <f t="shared" si="396"/>
        <v/>
      </c>
      <c r="H12631" s="52" t="str">
        <f t="shared" si="397"/>
        <v/>
      </c>
    </row>
    <row r="12632" spans="1:8">
      <c r="A12632" s="48" t="str">
        <f>('ANNEXURE B &amp; C'!BW$3)</f>
        <v>470102</v>
      </c>
      <c r="B12632" s="2">
        <v>3010001</v>
      </c>
      <c r="C12632" s="2" t="s">
        <v>112</v>
      </c>
      <c r="D12632" s="38">
        <v>1942254</v>
      </c>
      <c r="E12632" s="38">
        <v>841524.82000000007</v>
      </c>
      <c r="F12632" s="38">
        <f>('ANNEXURE B &amp; C'!BW$188)</f>
        <v>1852832</v>
      </c>
      <c r="G12632" s="9" t="str">
        <f t="shared" si="396"/>
        <v/>
      </c>
      <c r="H12632" s="52">
        <f t="shared" si="397"/>
        <v>-4.6040322223560873E-2</v>
      </c>
    </row>
    <row r="12633" spans="1:8">
      <c r="A12633" s="48" t="str">
        <f>('ANNEXURE B &amp; C'!BW$3)</f>
        <v>470102</v>
      </c>
      <c r="B12633" s="2">
        <v>3010002</v>
      </c>
      <c r="C12633" s="2" t="s">
        <v>155</v>
      </c>
      <c r="D12633" s="38">
        <v>0</v>
      </c>
      <c r="E12633" s="38">
        <v>-708.67</v>
      </c>
      <c r="F12633" s="38">
        <f>('ANNEXURE B &amp; C'!BW$189)</f>
        <v>-709</v>
      </c>
      <c r="G12633" s="9" t="str">
        <f t="shared" si="396"/>
        <v/>
      </c>
      <c r="H12633" s="52" t="str">
        <f t="shared" si="397"/>
        <v/>
      </c>
    </row>
    <row r="12634" spans="1:8">
      <c r="A12634" s="48" t="str">
        <f>('ANNEXURE B &amp; C'!BW$3)</f>
        <v>470102</v>
      </c>
      <c r="B12634" s="2"/>
      <c r="C12634" s="1" t="s">
        <v>338</v>
      </c>
      <c r="D12634" s="39"/>
      <c r="E12634" s="39"/>
      <c r="F12634" s="39">
        <f>('ANNEXURE B &amp; C'!BW$190)</f>
        <v>0</v>
      </c>
      <c r="G12634" s="9" t="str">
        <f t="shared" si="396"/>
        <v/>
      </c>
      <c r="H12634" s="52" t="str">
        <f t="shared" si="397"/>
        <v/>
      </c>
    </row>
    <row r="12635" spans="1:8" ht="15.75" thickBot="1">
      <c r="A12635" s="48" t="str">
        <f>('ANNEXURE B &amp; C'!BW$3)</f>
        <v>470102</v>
      </c>
      <c r="B12635" s="5">
        <v>3019995</v>
      </c>
      <c r="C12635" s="5" t="s">
        <v>339</v>
      </c>
      <c r="D12635" s="37">
        <v>1942254</v>
      </c>
      <c r="E12635" s="37">
        <v>840816.15</v>
      </c>
      <c r="F12635" s="37">
        <f>('ANNEXURE B &amp; C'!BW$191)</f>
        <v>1852123</v>
      </c>
      <c r="G12635" s="9" t="str">
        <f t="shared" si="396"/>
        <v/>
      </c>
      <c r="H12635" s="52">
        <f t="shared" si="397"/>
        <v>-4.640536201753221E-2</v>
      </c>
    </row>
    <row r="12636" spans="1:8">
      <c r="B12636" s="1"/>
      <c r="C12636" s="1"/>
      <c r="D12636" s="31"/>
      <c r="E12636" s="31"/>
      <c r="F12636" s="31"/>
      <c r="G12636" s="9" t="str">
        <f t="shared" si="396"/>
        <v/>
      </c>
      <c r="H12636" s="52" t="str">
        <f t="shared" si="397"/>
        <v/>
      </c>
    </row>
    <row r="12637" spans="1:8">
      <c r="A12637" s="48" t="str">
        <f>('ANNEXURE B &amp; C'!BW$3)</f>
        <v>470102</v>
      </c>
      <c r="B12637" s="1">
        <v>4030000</v>
      </c>
      <c r="C12637" s="1" t="s">
        <v>157</v>
      </c>
      <c r="D12637" s="31"/>
      <c r="E12637" s="31"/>
      <c r="F12637" s="31"/>
      <c r="G12637" s="9" t="str">
        <f t="shared" si="396"/>
        <v/>
      </c>
      <c r="H12637" s="52" t="str">
        <f t="shared" si="397"/>
        <v/>
      </c>
    </row>
    <row r="12638" spans="1:8">
      <c r="A12638" s="48" t="str">
        <f>('ANNEXURE B &amp; C'!BW$3)</f>
        <v>470102</v>
      </c>
      <c r="B12638" s="2">
        <v>4030001</v>
      </c>
      <c r="C12638" s="2" t="s">
        <v>158</v>
      </c>
      <c r="D12638" s="20">
        <v>0</v>
      </c>
      <c r="E12638" s="20">
        <v>0</v>
      </c>
      <c r="F12638" s="38">
        <f>('ANNEXURE B &amp; C'!BW$194)</f>
        <v>0</v>
      </c>
      <c r="G12638" s="9" t="str">
        <f t="shared" si="396"/>
        <v/>
      </c>
      <c r="H12638" s="52" t="str">
        <f t="shared" si="397"/>
        <v/>
      </c>
    </row>
    <row r="12639" spans="1:8">
      <c r="A12639" s="48" t="str">
        <f>('ANNEXURE B &amp; C'!BW$3)</f>
        <v>470102</v>
      </c>
      <c r="B12639" s="2">
        <v>4030002</v>
      </c>
      <c r="C12639" s="2" t="s">
        <v>159</v>
      </c>
      <c r="D12639" s="20">
        <v>0</v>
      </c>
      <c r="E12639" s="20">
        <v>0</v>
      </c>
      <c r="F12639" s="38">
        <f>('ANNEXURE B &amp; C'!BW$195)</f>
        <v>0</v>
      </c>
      <c r="G12639" s="9" t="str">
        <f t="shared" si="396"/>
        <v/>
      </c>
      <c r="H12639" s="52" t="str">
        <f t="shared" si="397"/>
        <v/>
      </c>
    </row>
    <row r="12640" spans="1:8">
      <c r="A12640" s="48" t="str">
        <f>('ANNEXURE B &amp; C'!BW$3)</f>
        <v>470102</v>
      </c>
      <c r="B12640" s="2">
        <v>4030003</v>
      </c>
      <c r="C12640" s="2" t="s">
        <v>160</v>
      </c>
      <c r="D12640" s="20">
        <v>0</v>
      </c>
      <c r="E12640" s="20">
        <v>0</v>
      </c>
      <c r="F12640" s="38">
        <f>('ANNEXURE B &amp; C'!BW$196)</f>
        <v>0</v>
      </c>
      <c r="G12640" s="9" t="str">
        <f t="shared" si="396"/>
        <v/>
      </c>
      <c r="H12640" s="52" t="str">
        <f t="shared" si="397"/>
        <v/>
      </c>
    </row>
    <row r="12641" spans="1:8">
      <c r="A12641" s="48" t="str">
        <f>('ANNEXURE B &amp; C'!BW$3)</f>
        <v>470102</v>
      </c>
      <c r="B12641" s="2">
        <v>4030004</v>
      </c>
      <c r="C12641" s="2" t="s">
        <v>161</v>
      </c>
      <c r="D12641" s="20">
        <v>5000000</v>
      </c>
      <c r="E12641" s="20">
        <v>0</v>
      </c>
      <c r="F12641" s="38">
        <f>('ANNEXURE B &amp; C'!BW$197)</f>
        <v>5445000</v>
      </c>
      <c r="G12641" s="9" t="str">
        <f t="shared" si="396"/>
        <v/>
      </c>
      <c r="H12641" s="52">
        <f t="shared" si="397"/>
        <v>8.8999999999999996E-2</v>
      </c>
    </row>
    <row r="12642" spans="1:8">
      <c r="A12642" s="48" t="str">
        <f>('ANNEXURE B &amp; C'!BW$3)</f>
        <v>470102</v>
      </c>
      <c r="B12642" s="2">
        <v>4030005</v>
      </c>
      <c r="C12642" s="2" t="s">
        <v>162</v>
      </c>
      <c r="D12642" s="20">
        <v>0</v>
      </c>
      <c r="E12642" s="20">
        <v>0</v>
      </c>
      <c r="F12642" s="38">
        <f>('ANNEXURE B &amp; C'!BW$198)</f>
        <v>0</v>
      </c>
      <c r="G12642" s="9" t="str">
        <f t="shared" si="396"/>
        <v/>
      </c>
      <c r="H12642" s="52" t="str">
        <f t="shared" si="397"/>
        <v/>
      </c>
    </row>
    <row r="12643" spans="1:8" ht="15.75" thickBot="1">
      <c r="A12643" s="48" t="str">
        <f>('ANNEXURE B &amp; C'!BW$3)</f>
        <v>470102</v>
      </c>
      <c r="B12643" s="3">
        <v>4039995</v>
      </c>
      <c r="C12643" s="3" t="s">
        <v>163</v>
      </c>
      <c r="D12643" s="42">
        <v>5000000</v>
      </c>
      <c r="E12643" s="36">
        <v>0</v>
      </c>
      <c r="F12643" s="43">
        <f>SUM(F12638:F12642)</f>
        <v>5445000</v>
      </c>
      <c r="G12643" s="9" t="str">
        <f t="shared" si="396"/>
        <v/>
      </c>
      <c r="H12643" s="52">
        <f t="shared" si="397"/>
        <v>8.8999999999999996E-2</v>
      </c>
    </row>
    <row r="12644" spans="1:8" ht="15.75" thickTop="1">
      <c r="B12644" s="2"/>
      <c r="C12644" s="2"/>
      <c r="D12644" s="32"/>
      <c r="E12644" s="32"/>
      <c r="G12644" s="9" t="str">
        <f t="shared" si="396"/>
        <v/>
      </c>
      <c r="H12644" s="52" t="str">
        <f t="shared" si="397"/>
        <v/>
      </c>
    </row>
    <row r="12645" spans="1:8">
      <c r="A12645" s="48" t="str">
        <f>('ANNEXURE B &amp; C'!BW$3)</f>
        <v>470102</v>
      </c>
      <c r="B12645" s="1">
        <v>4030000</v>
      </c>
      <c r="C12645" s="1" t="s">
        <v>164</v>
      </c>
      <c r="D12645" s="31"/>
      <c r="E12645" s="31"/>
      <c r="F12645" s="31"/>
      <c r="G12645" s="9" t="str">
        <f t="shared" si="396"/>
        <v/>
      </c>
      <c r="H12645" s="52" t="str">
        <f t="shared" si="397"/>
        <v/>
      </c>
    </row>
    <row r="12646" spans="1:8">
      <c r="A12646" s="48" t="str">
        <f>('ANNEXURE B &amp; C'!BW$3)</f>
        <v>470102</v>
      </c>
      <c r="B12646" s="2">
        <v>4031001</v>
      </c>
      <c r="C12646" s="2" t="s">
        <v>158</v>
      </c>
      <c r="D12646" s="20">
        <v>0</v>
      </c>
      <c r="E12646" s="20">
        <v>0</v>
      </c>
      <c r="F12646" s="38">
        <f>('ANNEXURE B &amp; C'!BW$202)</f>
        <v>0</v>
      </c>
      <c r="G12646" s="9" t="str">
        <f t="shared" si="396"/>
        <v/>
      </c>
      <c r="H12646" s="52" t="str">
        <f t="shared" si="397"/>
        <v/>
      </c>
    </row>
    <row r="12647" spans="1:8">
      <c r="A12647" s="48" t="str">
        <f>('ANNEXURE B &amp; C'!BW$3)</f>
        <v>470102</v>
      </c>
      <c r="B12647" s="2">
        <v>4031002</v>
      </c>
      <c r="C12647" s="2" t="s">
        <v>159</v>
      </c>
      <c r="D12647" s="20">
        <v>0</v>
      </c>
      <c r="E12647" s="20">
        <v>0</v>
      </c>
      <c r="F12647" s="38">
        <f>('ANNEXURE B &amp; C'!BW$203)</f>
        <v>0</v>
      </c>
      <c r="G12647" s="9" t="str">
        <f t="shared" si="396"/>
        <v/>
      </c>
      <c r="H12647" s="52" t="str">
        <f t="shared" si="397"/>
        <v/>
      </c>
    </row>
    <row r="12648" spans="1:8">
      <c r="A12648" s="48" t="str">
        <f>('ANNEXURE B &amp; C'!BW$3)</f>
        <v>470102</v>
      </c>
      <c r="B12648" s="2">
        <v>4031003</v>
      </c>
      <c r="C12648" s="2" t="s">
        <v>160</v>
      </c>
      <c r="D12648" s="20">
        <v>0</v>
      </c>
      <c r="E12648" s="20">
        <v>0</v>
      </c>
      <c r="F12648" s="38">
        <f>('ANNEXURE B &amp; C'!BW$204)</f>
        <v>0</v>
      </c>
      <c r="G12648" s="9" t="str">
        <f t="shared" si="396"/>
        <v/>
      </c>
      <c r="H12648" s="52" t="str">
        <f t="shared" si="397"/>
        <v/>
      </c>
    </row>
    <row r="12649" spans="1:8">
      <c r="A12649" s="48" t="str">
        <f>('ANNEXURE B &amp; C'!BW$3)</f>
        <v>470102</v>
      </c>
      <c r="B12649" s="2">
        <v>4031004</v>
      </c>
      <c r="C12649" s="2" t="s">
        <v>161</v>
      </c>
      <c r="D12649" s="20">
        <v>0</v>
      </c>
      <c r="E12649" s="20">
        <v>0</v>
      </c>
      <c r="F12649" s="38">
        <f>('ANNEXURE B &amp; C'!BW$205)</f>
        <v>0</v>
      </c>
      <c r="G12649" s="9" t="str">
        <f t="shared" si="396"/>
        <v/>
      </c>
      <c r="H12649" s="52" t="str">
        <f t="shared" si="397"/>
        <v/>
      </c>
    </row>
    <row r="12650" spans="1:8">
      <c r="A12650" s="48" t="str">
        <f>('ANNEXURE B &amp; C'!BW$3)</f>
        <v>470102</v>
      </c>
      <c r="B12650" s="2">
        <v>4031005</v>
      </c>
      <c r="C12650" s="2" t="s">
        <v>162</v>
      </c>
      <c r="D12650" s="20">
        <v>0</v>
      </c>
      <c r="E12650" s="20">
        <v>0</v>
      </c>
      <c r="F12650" s="38">
        <f>('ANNEXURE B &amp; C'!BW$206)</f>
        <v>0</v>
      </c>
      <c r="G12650" s="9" t="str">
        <f t="shared" si="396"/>
        <v/>
      </c>
      <c r="H12650" s="52" t="str">
        <f t="shared" si="397"/>
        <v/>
      </c>
    </row>
    <row r="12651" spans="1:8">
      <c r="A12651" s="48" t="str">
        <f>('ANNEXURE B &amp; C'!BW$3)</f>
        <v>470102</v>
      </c>
      <c r="B12651" s="3">
        <v>4039995</v>
      </c>
      <c r="C12651" s="3" t="s">
        <v>165</v>
      </c>
      <c r="D12651" s="39">
        <v>0</v>
      </c>
      <c r="E12651" s="39">
        <v>0</v>
      </c>
      <c r="F12651" s="39">
        <f>SUM(F12646:F12650)</f>
        <v>0</v>
      </c>
      <c r="G12651" s="9" t="str">
        <f t="shared" si="396"/>
        <v/>
      </c>
      <c r="H12651" s="52" t="str">
        <f t="shared" si="397"/>
        <v/>
      </c>
    </row>
    <row r="12652" spans="1:8">
      <c r="B12652" s="2"/>
      <c r="C12652" s="2"/>
      <c r="D12652" s="32"/>
      <c r="E12652" s="32"/>
      <c r="G12652" s="9" t="str">
        <f t="shared" si="396"/>
        <v/>
      </c>
      <c r="H12652" s="52" t="str">
        <f t="shared" si="397"/>
        <v/>
      </c>
    </row>
    <row r="12653" spans="1:8" ht="15.75" thickBot="1">
      <c r="A12653" s="48" t="str">
        <f>('ANNEXURE B &amp; C'!BW$3)</f>
        <v>470102</v>
      </c>
      <c r="B12653" s="5">
        <v>4039995</v>
      </c>
      <c r="C12653" s="5" t="s">
        <v>166</v>
      </c>
      <c r="D12653" s="41">
        <v>5000000</v>
      </c>
      <c r="E12653" s="41">
        <v>0</v>
      </c>
      <c r="F12653" s="41">
        <f>SUM(F12651+F12643)</f>
        <v>5445000</v>
      </c>
      <c r="G12653" s="9" t="str">
        <f t="shared" si="396"/>
        <v/>
      </c>
      <c r="H12653" s="52">
        <f t="shared" si="397"/>
        <v>8.8999999999999996E-2</v>
      </c>
    </row>
    <row r="12654" spans="1:8">
      <c r="G12654" s="9" t="str">
        <f t="shared" si="396"/>
        <v/>
      </c>
      <c r="H12654" s="52" t="str">
        <f t="shared" si="397"/>
        <v/>
      </c>
    </row>
    <row r="12655" spans="1:8">
      <c r="A12655" s="48" t="str">
        <f>('ANNEXURE B &amp; C'!BX$3)</f>
        <v>470103</v>
      </c>
      <c r="B12655" s="1">
        <v>1000000</v>
      </c>
      <c r="C12655" s="1" t="s">
        <v>0</v>
      </c>
      <c r="D12655" s="31"/>
      <c r="E12655" s="31"/>
      <c r="G12655" s="9" t="str">
        <f t="shared" si="396"/>
        <v/>
      </c>
      <c r="H12655" s="52" t="str">
        <f t="shared" si="397"/>
        <v/>
      </c>
    </row>
    <row r="12656" spans="1:8">
      <c r="B12656" s="1"/>
      <c r="C12656" s="1"/>
      <c r="D12656" s="31"/>
      <c r="E12656" s="31"/>
      <c r="G12656" s="9" t="str">
        <f t="shared" si="396"/>
        <v/>
      </c>
      <c r="H12656" s="52" t="str">
        <f t="shared" si="397"/>
        <v/>
      </c>
    </row>
    <row r="12657" spans="1:8">
      <c r="A12657" s="48" t="str">
        <f>('ANNEXURE B &amp; C'!BX$3)</f>
        <v>470103</v>
      </c>
      <c r="B12657" s="1">
        <v>1020000</v>
      </c>
      <c r="C12657" s="1" t="s">
        <v>2</v>
      </c>
      <c r="D12657" s="31"/>
      <c r="E12657" s="31"/>
      <c r="F12657" s="31"/>
      <c r="G12657" s="9" t="str">
        <f t="shared" si="396"/>
        <v/>
      </c>
      <c r="H12657" s="52" t="str">
        <f t="shared" si="397"/>
        <v/>
      </c>
    </row>
    <row r="12658" spans="1:8">
      <c r="A12658" s="48" t="str">
        <f>('ANNEXURE B &amp; C'!BX$3)</f>
        <v>470103</v>
      </c>
      <c r="B12658" s="2">
        <v>1020001</v>
      </c>
      <c r="C12658" s="2" t="s">
        <v>3</v>
      </c>
      <c r="D12658" s="20">
        <v>0</v>
      </c>
      <c r="E12658" s="20">
        <v>0</v>
      </c>
      <c r="F12658" s="38">
        <f>('ANNEXURE B &amp; C'!BX$10)</f>
        <v>0</v>
      </c>
      <c r="G12658" s="9" t="str">
        <f t="shared" si="396"/>
        <v/>
      </c>
      <c r="H12658" s="52" t="str">
        <f t="shared" si="397"/>
        <v/>
      </c>
    </row>
    <row r="12659" spans="1:8">
      <c r="A12659" s="48" t="str">
        <f>('ANNEXURE B &amp; C'!BX$3)</f>
        <v>470103</v>
      </c>
      <c r="B12659" s="2">
        <v>1020002</v>
      </c>
      <c r="C12659" s="2" t="s">
        <v>4</v>
      </c>
      <c r="D12659" s="20">
        <v>308688</v>
      </c>
      <c r="E12659" s="20">
        <v>130386</v>
      </c>
      <c r="F12659" s="38">
        <f>('ANNEXURE B &amp; C'!BX$11)</f>
        <v>261879</v>
      </c>
      <c r="G12659" s="9" t="str">
        <f t="shared" si="396"/>
        <v/>
      </c>
      <c r="H12659" s="52">
        <f t="shared" si="397"/>
        <v>-0.15163854765977297</v>
      </c>
    </row>
    <row r="12660" spans="1:8">
      <c r="A12660" s="48" t="str">
        <f>('ANNEXURE B &amp; C'!BX$3)</f>
        <v>470103</v>
      </c>
      <c r="B12660" s="2">
        <v>1020004</v>
      </c>
      <c r="C12660" s="2" t="s">
        <v>5</v>
      </c>
      <c r="D12660" s="20">
        <v>8232</v>
      </c>
      <c r="E12660" s="20">
        <v>0</v>
      </c>
      <c r="F12660" s="38">
        <f>('ANNEXURE B &amp; C'!BX$12)</f>
        <v>0</v>
      </c>
      <c r="G12660" s="9" t="str">
        <f t="shared" si="396"/>
        <v/>
      </c>
      <c r="H12660" s="52" t="str">
        <f t="shared" si="397"/>
        <v/>
      </c>
    </row>
    <row r="12661" spans="1:8">
      <c r="A12661" s="48" t="str">
        <f>('ANNEXURE B &amp; C'!BX$3)</f>
        <v>470103</v>
      </c>
      <c r="B12661" s="2">
        <v>1020005</v>
      </c>
      <c r="C12661" s="2" t="s">
        <v>6</v>
      </c>
      <c r="D12661" s="20">
        <v>45</v>
      </c>
      <c r="E12661" s="20">
        <v>24.6</v>
      </c>
      <c r="F12661" s="38">
        <f>('ANNEXURE B &amp; C'!BX$13)</f>
        <v>50</v>
      </c>
      <c r="G12661" s="9" t="str">
        <f t="shared" si="396"/>
        <v/>
      </c>
      <c r="H12661" s="52">
        <f t="shared" si="397"/>
        <v>0.1111111111111111</v>
      </c>
    </row>
    <row r="12662" spans="1:8">
      <c r="A12662" s="48" t="str">
        <f>('ANNEXURE B &amp; C'!BX$3)</f>
        <v>470103</v>
      </c>
      <c r="B12662" s="2">
        <v>1020006</v>
      </c>
      <c r="C12662" s="2" t="s">
        <v>7</v>
      </c>
      <c r="D12662" s="20">
        <v>25724</v>
      </c>
      <c r="E12662" s="20">
        <v>0</v>
      </c>
      <c r="F12662" s="38">
        <f>('ANNEXURE B &amp; C'!BX$14)</f>
        <v>21731</v>
      </c>
      <c r="G12662" s="9" t="str">
        <f t="shared" si="396"/>
        <v/>
      </c>
      <c r="H12662" s="52">
        <f t="shared" si="397"/>
        <v>-0.15522469289379567</v>
      </c>
    </row>
    <row r="12663" spans="1:8">
      <c r="A12663" s="48" t="str">
        <f>('ANNEXURE B &amp; C'!BX$3)</f>
        <v>470103</v>
      </c>
      <c r="B12663" s="2">
        <v>1020007</v>
      </c>
      <c r="C12663" s="2" t="s">
        <v>8</v>
      </c>
      <c r="D12663" s="20">
        <v>0</v>
      </c>
      <c r="E12663" s="20">
        <v>0</v>
      </c>
      <c r="F12663" s="38">
        <f>('ANNEXURE B &amp; C'!BX$15)</f>
        <v>0</v>
      </c>
      <c r="G12663" s="9" t="str">
        <f t="shared" si="396"/>
        <v/>
      </c>
      <c r="H12663" s="52" t="str">
        <f t="shared" si="397"/>
        <v/>
      </c>
    </row>
    <row r="12664" spans="1:8">
      <c r="A12664" s="48" t="str">
        <f>('ANNEXURE B &amp; C'!BX$3)</f>
        <v>470103</v>
      </c>
      <c r="B12664" s="2">
        <v>1020009</v>
      </c>
      <c r="C12664" s="2" t="s">
        <v>9</v>
      </c>
      <c r="D12664" s="20">
        <v>0</v>
      </c>
      <c r="E12664" s="20">
        <v>0</v>
      </c>
      <c r="F12664" s="38">
        <f>('ANNEXURE B &amp; C'!BX$16)</f>
        <v>0</v>
      </c>
      <c r="G12664" s="9" t="str">
        <f t="shared" si="396"/>
        <v/>
      </c>
      <c r="H12664" s="52" t="str">
        <f t="shared" si="397"/>
        <v/>
      </c>
    </row>
    <row r="12665" spans="1:8">
      <c r="A12665" s="48" t="str">
        <f>('ANNEXURE B &amp; C'!BX$3)</f>
        <v>470103</v>
      </c>
      <c r="B12665" s="2">
        <v>1020010</v>
      </c>
      <c r="C12665" s="2" t="s">
        <v>10</v>
      </c>
      <c r="D12665" s="20">
        <v>0</v>
      </c>
      <c r="E12665" s="20">
        <v>0</v>
      </c>
      <c r="F12665" s="38">
        <f>('ANNEXURE B &amp; C'!BX$17)</f>
        <v>0</v>
      </c>
      <c r="G12665" s="9" t="str">
        <f t="shared" si="396"/>
        <v/>
      </c>
      <c r="H12665" s="52" t="str">
        <f t="shared" si="397"/>
        <v/>
      </c>
    </row>
    <row r="12666" spans="1:8">
      <c r="A12666" s="48" t="str">
        <f>('ANNEXURE B &amp; C'!BX$3)</f>
        <v>470103</v>
      </c>
      <c r="B12666" s="2">
        <v>1020011</v>
      </c>
      <c r="C12666" s="2" t="s">
        <v>11</v>
      </c>
      <c r="D12666" s="20">
        <v>0</v>
      </c>
      <c r="E12666" s="20">
        <v>0</v>
      </c>
      <c r="F12666" s="38">
        <f>('ANNEXURE B &amp; C'!BX$18)</f>
        <v>0</v>
      </c>
      <c r="G12666" s="9" t="str">
        <f t="shared" si="396"/>
        <v/>
      </c>
      <c r="H12666" s="52" t="str">
        <f t="shared" si="397"/>
        <v/>
      </c>
    </row>
    <row r="12667" spans="1:8">
      <c r="A12667" s="48" t="str">
        <f>('ANNEXURE B &amp; C'!BX$3)</f>
        <v>470103</v>
      </c>
      <c r="B12667" s="2">
        <v>1020012</v>
      </c>
      <c r="C12667" s="2" t="s">
        <v>12</v>
      </c>
      <c r="D12667" s="20">
        <v>152052</v>
      </c>
      <c r="E12667" s="20">
        <v>23527.5</v>
      </c>
      <c r="F12667" s="38">
        <f>('ANNEXURE B &amp; C'!BX$19)</f>
        <v>51761</v>
      </c>
      <c r="G12667" s="9" t="str">
        <f t="shared" si="396"/>
        <v/>
      </c>
      <c r="H12667" s="52">
        <f t="shared" si="397"/>
        <v>-0.65958356351774394</v>
      </c>
    </row>
    <row r="12668" spans="1:8">
      <c r="A12668" s="48" t="str">
        <f>('ANNEXURE B &amp; C'!BX$3)</f>
        <v>470103</v>
      </c>
      <c r="B12668" s="2">
        <v>1020013</v>
      </c>
      <c r="C12668" s="2" t="s">
        <v>13</v>
      </c>
      <c r="D12668" s="20">
        <v>1497</v>
      </c>
      <c r="E12668" s="20">
        <v>748.68</v>
      </c>
      <c r="F12668" s="38">
        <f>('ANNEXURE B &amp; C'!BX$20)</f>
        <v>1498</v>
      </c>
      <c r="G12668" s="9" t="str">
        <f t="shared" si="396"/>
        <v/>
      </c>
      <c r="H12668" s="52">
        <f t="shared" si="397"/>
        <v>6.680026720106881E-4</v>
      </c>
    </row>
    <row r="12669" spans="1:8">
      <c r="A12669" s="48" t="str">
        <f>('ANNEXURE B &amp; C'!BX$3)</f>
        <v>470103</v>
      </c>
      <c r="B12669" s="2">
        <v>1020014</v>
      </c>
      <c r="C12669" s="2" t="s">
        <v>14</v>
      </c>
      <c r="D12669" s="20">
        <v>0</v>
      </c>
      <c r="E12669" s="20">
        <v>0</v>
      </c>
      <c r="F12669" s="38">
        <f>('ANNEXURE B &amp; C'!BX$21)</f>
        <v>0</v>
      </c>
      <c r="G12669" s="9" t="str">
        <f t="shared" si="396"/>
        <v/>
      </c>
      <c r="H12669" s="52" t="str">
        <f t="shared" si="397"/>
        <v/>
      </c>
    </row>
    <row r="12670" spans="1:8" ht="15.75" thickBot="1">
      <c r="A12670" s="48" t="str">
        <f>('ANNEXURE B &amp; C'!BX$3)</f>
        <v>470103</v>
      </c>
      <c r="B12670" s="3">
        <v>1029990</v>
      </c>
      <c r="C12670" s="3" t="s">
        <v>15</v>
      </c>
      <c r="D12670" s="41">
        <v>496238</v>
      </c>
      <c r="E12670" s="41">
        <v>154686.78</v>
      </c>
      <c r="F12670" s="41">
        <f>SUM(F12658:F12669)</f>
        <v>336919</v>
      </c>
      <c r="G12670" s="9" t="str">
        <f t="shared" si="396"/>
        <v/>
      </c>
      <c r="H12670" s="52">
        <f t="shared" si="397"/>
        <v>-0.32105360734163851</v>
      </c>
    </row>
    <row r="12671" spans="1:8">
      <c r="B12671" s="1"/>
      <c r="C12671" s="1"/>
      <c r="D12671" s="31"/>
      <c r="E12671" s="31"/>
      <c r="F12671" s="31"/>
      <c r="G12671" s="9" t="str">
        <f t="shared" ref="G12671:G12734" si="398">IF(E12671&lt;0.01,"",IF(E12671&gt;F12671,"BUDGET ERROR - INSUFICIENT",""))</f>
        <v/>
      </c>
      <c r="H12671" s="52" t="str">
        <f t="shared" ref="H12671:H12734" si="399">IF(F12671&lt;0.1,"",IF(D12671=0,"NO ORIGINAL BUDGET",(F12671-D12671)/D12671))</f>
        <v/>
      </c>
    </row>
    <row r="12672" spans="1:8">
      <c r="A12672" s="48" t="str">
        <f>('ANNEXURE B &amp; C'!BX$3)</f>
        <v>470103</v>
      </c>
      <c r="B12672" s="1">
        <v>1030000</v>
      </c>
      <c r="C12672" s="1" t="s">
        <v>16</v>
      </c>
      <c r="D12672" s="31"/>
      <c r="E12672" s="31"/>
      <c r="F12672" s="31"/>
      <c r="G12672" s="9" t="str">
        <f t="shared" si="398"/>
        <v/>
      </c>
      <c r="H12672" s="52" t="str">
        <f t="shared" si="399"/>
        <v/>
      </c>
    </row>
    <row r="12673" spans="1:8">
      <c r="A12673" s="48" t="str">
        <f>('ANNEXURE B &amp; C'!BX$3)</f>
        <v>470103</v>
      </c>
      <c r="B12673" s="2">
        <v>1030001</v>
      </c>
      <c r="C12673" s="2" t="s">
        <v>17</v>
      </c>
      <c r="D12673" s="20">
        <v>6174</v>
      </c>
      <c r="E12673" s="20">
        <v>2607.7199999999998</v>
      </c>
      <c r="F12673" s="38">
        <f>('ANNEXURE B &amp; C'!BX$25)</f>
        <v>5238</v>
      </c>
      <c r="G12673" s="9" t="str">
        <f t="shared" si="398"/>
        <v/>
      </c>
      <c r="H12673" s="52">
        <f t="shared" si="399"/>
        <v>-0.15160349854227406</v>
      </c>
    </row>
    <row r="12674" spans="1:8">
      <c r="A12674" s="48" t="str">
        <f>('ANNEXURE B &amp; C'!BX$3)</f>
        <v>470103</v>
      </c>
      <c r="B12674" s="2">
        <v>1030002</v>
      </c>
      <c r="C12674" s="2" t="s">
        <v>18</v>
      </c>
      <c r="D12674" s="20">
        <v>32292</v>
      </c>
      <c r="E12674" s="20">
        <v>11757.6</v>
      </c>
      <c r="F12674" s="38">
        <f>('ANNEXURE B &amp; C'!BX$26)</f>
        <v>23516</v>
      </c>
      <c r="G12674" s="9" t="str">
        <f t="shared" si="398"/>
        <v/>
      </c>
      <c r="H12674" s="52">
        <f t="shared" si="399"/>
        <v>-0.27177009785705436</v>
      </c>
    </row>
    <row r="12675" spans="1:8">
      <c r="A12675" s="48" t="str">
        <f>('ANNEXURE B &amp; C'!BX$3)</f>
        <v>470103</v>
      </c>
      <c r="B12675" s="2">
        <v>1030003</v>
      </c>
      <c r="C12675" s="2" t="s">
        <v>19</v>
      </c>
      <c r="D12675" s="20">
        <v>67911</v>
      </c>
      <c r="E12675" s="20">
        <v>28684.92</v>
      </c>
      <c r="F12675" s="38">
        <f>('ANNEXURE B &amp; C'!BX$27)</f>
        <v>57614</v>
      </c>
      <c r="G12675" s="9" t="str">
        <f t="shared" si="398"/>
        <v/>
      </c>
      <c r="H12675" s="52">
        <f t="shared" si="399"/>
        <v>-0.15162492085229198</v>
      </c>
    </row>
    <row r="12676" spans="1:8">
      <c r="A12676" s="48" t="str">
        <f>('ANNEXURE B &amp; C'!BX$3)</f>
        <v>470103</v>
      </c>
      <c r="B12676" s="2">
        <v>1030004</v>
      </c>
      <c r="C12676" s="2" t="s">
        <v>20</v>
      </c>
      <c r="D12676" s="20">
        <v>0</v>
      </c>
      <c r="E12676" s="20">
        <v>0</v>
      </c>
      <c r="F12676" s="38">
        <f>('ANNEXURE B &amp; C'!BX$28)</f>
        <v>0</v>
      </c>
      <c r="G12676" s="9" t="str">
        <f t="shared" si="398"/>
        <v/>
      </c>
      <c r="H12676" s="52" t="str">
        <f t="shared" si="399"/>
        <v/>
      </c>
    </row>
    <row r="12677" spans="1:8">
      <c r="A12677" s="48" t="str">
        <f>('ANNEXURE B &amp; C'!BX$3)</f>
        <v>470103</v>
      </c>
      <c r="B12677" s="3">
        <v>1039990</v>
      </c>
      <c r="C12677" s="3" t="s">
        <v>21</v>
      </c>
      <c r="D12677" s="39">
        <v>106377</v>
      </c>
      <c r="E12677" s="39">
        <v>43050.239999999998</v>
      </c>
      <c r="F12677" s="39">
        <f>SUM(F12673:F12676)</f>
        <v>86368</v>
      </c>
      <c r="G12677" s="9" t="str">
        <f t="shared" si="398"/>
        <v/>
      </c>
      <c r="H12677" s="52">
        <f t="shared" si="399"/>
        <v>-0.18809517094860731</v>
      </c>
    </row>
    <row r="12678" spans="1:8">
      <c r="B12678" s="1"/>
      <c r="C12678" s="1"/>
      <c r="D12678" s="31"/>
      <c r="E12678" s="31"/>
      <c r="F12678" s="31"/>
      <c r="G12678" s="9" t="str">
        <f t="shared" si="398"/>
        <v/>
      </c>
      <c r="H12678" s="52" t="str">
        <f t="shared" si="399"/>
        <v/>
      </c>
    </row>
    <row r="12679" spans="1:8">
      <c r="A12679" s="48" t="str">
        <f>('ANNEXURE B &amp; C'!BX$3)</f>
        <v>470103</v>
      </c>
      <c r="B12679" s="1">
        <v>1040000</v>
      </c>
      <c r="C12679" s="1" t="s">
        <v>22</v>
      </c>
      <c r="D12679" s="31"/>
      <c r="E12679" s="31"/>
      <c r="F12679" s="31"/>
      <c r="G12679" s="9" t="str">
        <f t="shared" si="398"/>
        <v/>
      </c>
      <c r="H12679" s="52" t="str">
        <f t="shared" si="399"/>
        <v/>
      </c>
    </row>
    <row r="12680" spans="1:8">
      <c r="A12680" s="48" t="str">
        <f>('ANNEXURE B &amp; C'!BX$3)</f>
        <v>470103</v>
      </c>
      <c r="B12680" s="2">
        <v>1040001</v>
      </c>
      <c r="C12680" s="2" t="s">
        <v>23</v>
      </c>
      <c r="D12680" s="20">
        <v>0</v>
      </c>
      <c r="E12680" s="20">
        <v>0</v>
      </c>
      <c r="F12680" s="38">
        <f>('ANNEXURE B &amp; C'!BX$32)</f>
        <v>0</v>
      </c>
      <c r="G12680" s="9" t="str">
        <f t="shared" si="398"/>
        <v/>
      </c>
      <c r="H12680" s="52" t="str">
        <f t="shared" si="399"/>
        <v/>
      </c>
    </row>
    <row r="12681" spans="1:8">
      <c r="A12681" s="48" t="str">
        <f>('ANNEXURE B &amp; C'!BX$3)</f>
        <v>470103</v>
      </c>
      <c r="B12681" s="2">
        <v>1040002</v>
      </c>
      <c r="C12681" s="2" t="s">
        <v>24</v>
      </c>
      <c r="D12681" s="20">
        <v>0</v>
      </c>
      <c r="E12681" s="20">
        <v>0</v>
      </c>
      <c r="F12681" s="38">
        <f>('ANNEXURE B &amp; C'!BX$33)</f>
        <v>0</v>
      </c>
      <c r="G12681" s="9" t="str">
        <f t="shared" si="398"/>
        <v/>
      </c>
      <c r="H12681" s="52" t="str">
        <f t="shared" si="399"/>
        <v/>
      </c>
    </row>
    <row r="12682" spans="1:8">
      <c r="A12682" s="48" t="str">
        <f>('ANNEXURE B &amp; C'!BX$3)</f>
        <v>470103</v>
      </c>
      <c r="B12682" s="2">
        <v>1040003</v>
      </c>
      <c r="C12682" s="2" t="s">
        <v>25</v>
      </c>
      <c r="D12682" s="20">
        <v>0</v>
      </c>
      <c r="E12682" s="20">
        <v>0</v>
      </c>
      <c r="F12682" s="38">
        <f>('ANNEXURE B &amp; C'!BX$34)</f>
        <v>0</v>
      </c>
      <c r="G12682" s="9" t="str">
        <f t="shared" si="398"/>
        <v/>
      </c>
      <c r="H12682" s="52" t="str">
        <f t="shared" si="399"/>
        <v/>
      </c>
    </row>
    <row r="12683" spans="1:8">
      <c r="A12683" s="48" t="str">
        <f>('ANNEXURE B &amp; C'!BX$3)</f>
        <v>470103</v>
      </c>
      <c r="B12683" s="2">
        <v>1040004</v>
      </c>
      <c r="C12683" s="2" t="s">
        <v>26</v>
      </c>
      <c r="D12683" s="20">
        <v>0</v>
      </c>
      <c r="E12683" s="20">
        <v>0</v>
      </c>
      <c r="F12683" s="38">
        <f>('ANNEXURE B &amp; C'!BX$35)</f>
        <v>0</v>
      </c>
      <c r="G12683" s="9" t="str">
        <f t="shared" si="398"/>
        <v/>
      </c>
      <c r="H12683" s="52" t="str">
        <f t="shared" si="399"/>
        <v/>
      </c>
    </row>
    <row r="12684" spans="1:8">
      <c r="A12684" s="48" t="str">
        <f>('ANNEXURE B &amp; C'!BX$3)</f>
        <v>470103</v>
      </c>
      <c r="B12684" s="2">
        <v>1040005</v>
      </c>
      <c r="C12684" s="2" t="s">
        <v>27</v>
      </c>
      <c r="D12684" s="20">
        <v>0</v>
      </c>
      <c r="E12684" s="20">
        <v>0</v>
      </c>
      <c r="F12684" s="38">
        <f>('ANNEXURE B &amp; C'!BX$36)</f>
        <v>0</v>
      </c>
      <c r="G12684" s="9" t="str">
        <f t="shared" si="398"/>
        <v/>
      </c>
      <c r="H12684" s="52" t="str">
        <f t="shared" si="399"/>
        <v/>
      </c>
    </row>
    <row r="12685" spans="1:8">
      <c r="A12685" s="48" t="str">
        <f>('ANNEXURE B &amp; C'!BX$3)</f>
        <v>470103</v>
      </c>
      <c r="B12685" s="2">
        <v>1040006</v>
      </c>
      <c r="C12685" s="2" t="s">
        <v>28</v>
      </c>
      <c r="D12685" s="20">
        <v>0</v>
      </c>
      <c r="E12685" s="20">
        <v>0</v>
      </c>
      <c r="F12685" s="38">
        <f>('ANNEXURE B &amp; C'!BX$37)</f>
        <v>0</v>
      </c>
      <c r="G12685" s="9" t="str">
        <f t="shared" si="398"/>
        <v/>
      </c>
      <c r="H12685" s="52" t="str">
        <f t="shared" si="399"/>
        <v/>
      </c>
    </row>
    <row r="12686" spans="1:8">
      <c r="A12686" s="48" t="str">
        <f>('ANNEXURE B &amp; C'!BX$3)</f>
        <v>470103</v>
      </c>
      <c r="B12686" s="2">
        <v>1040007</v>
      </c>
      <c r="C12686" s="2" t="s">
        <v>29</v>
      </c>
      <c r="D12686" s="20">
        <v>0</v>
      </c>
      <c r="E12686" s="20">
        <v>0</v>
      </c>
      <c r="F12686" s="38">
        <f>('ANNEXURE B &amp; C'!BX$38)</f>
        <v>0</v>
      </c>
      <c r="G12686" s="9" t="str">
        <f t="shared" si="398"/>
        <v/>
      </c>
      <c r="H12686" s="52" t="str">
        <f t="shared" si="399"/>
        <v/>
      </c>
    </row>
    <row r="12687" spans="1:8">
      <c r="A12687" s="48" t="str">
        <f>('ANNEXURE B &amp; C'!BX$3)</f>
        <v>470103</v>
      </c>
      <c r="B12687" s="2">
        <v>1040008</v>
      </c>
      <c r="C12687" s="2" t="s">
        <v>30</v>
      </c>
      <c r="D12687" s="20">
        <v>0</v>
      </c>
      <c r="E12687" s="20">
        <v>0</v>
      </c>
      <c r="F12687" s="38">
        <f>('ANNEXURE B &amp; C'!BX$39)</f>
        <v>0</v>
      </c>
      <c r="G12687" s="9" t="str">
        <f t="shared" si="398"/>
        <v/>
      </c>
      <c r="H12687" s="52" t="str">
        <f t="shared" si="399"/>
        <v/>
      </c>
    </row>
    <row r="12688" spans="1:8">
      <c r="A12688" s="48" t="str">
        <f>('ANNEXURE B &amp; C'!BX$3)</f>
        <v>470103</v>
      </c>
      <c r="B12688" s="3">
        <v>1049990</v>
      </c>
      <c r="C12688" s="3" t="s">
        <v>31</v>
      </c>
      <c r="D12688" s="39">
        <v>0</v>
      </c>
      <c r="E12688" s="39">
        <v>0</v>
      </c>
      <c r="F12688" s="39">
        <f>SUM(F12680:F12687)</f>
        <v>0</v>
      </c>
      <c r="G12688" s="9" t="str">
        <f t="shared" si="398"/>
        <v/>
      </c>
      <c r="H12688" s="52" t="str">
        <f t="shared" si="399"/>
        <v/>
      </c>
    </row>
    <row r="12689" spans="1:8">
      <c r="B12689" s="1"/>
      <c r="C12689" s="1"/>
      <c r="D12689" s="31"/>
      <c r="E12689" s="31"/>
      <c r="F12689" s="31"/>
      <c r="G12689" s="9" t="str">
        <f t="shared" si="398"/>
        <v/>
      </c>
      <c r="H12689" s="52" t="str">
        <f t="shared" si="399"/>
        <v/>
      </c>
    </row>
    <row r="12690" spans="1:8" ht="15.75" thickBot="1">
      <c r="A12690" s="48" t="str">
        <f>('ANNEXURE B &amp; C'!BX$3)</f>
        <v>470103</v>
      </c>
      <c r="B12690" s="4">
        <v>1049995</v>
      </c>
      <c r="C12690" s="4" t="s">
        <v>32</v>
      </c>
      <c r="D12690" s="40">
        <v>602615</v>
      </c>
      <c r="E12690" s="40">
        <v>197737.02</v>
      </c>
      <c r="F12690" s="40">
        <f>SUM(F12688+F12677+F12670)</f>
        <v>423287</v>
      </c>
      <c r="G12690" s="9" t="str">
        <f t="shared" si="398"/>
        <v/>
      </c>
      <c r="H12690" s="52">
        <f t="shared" si="399"/>
        <v>-0.29758303394372859</v>
      </c>
    </row>
    <row r="12691" spans="1:8" ht="15.75" thickTop="1">
      <c r="B12691" s="1"/>
      <c r="C12691" s="1"/>
      <c r="D12691" s="31"/>
      <c r="E12691" s="31"/>
      <c r="F12691" s="31"/>
      <c r="G12691" s="9" t="str">
        <f t="shared" si="398"/>
        <v/>
      </c>
      <c r="H12691" s="52" t="str">
        <f t="shared" si="399"/>
        <v/>
      </c>
    </row>
    <row r="12692" spans="1:8">
      <c r="A12692" s="48" t="str">
        <f>('ANNEXURE B &amp; C'!BX$3)</f>
        <v>470103</v>
      </c>
      <c r="B12692" s="1">
        <v>1050000</v>
      </c>
      <c r="C12692" s="1" t="s">
        <v>33</v>
      </c>
      <c r="D12692" s="31"/>
      <c r="E12692" s="31"/>
      <c r="F12692" s="31"/>
      <c r="G12692" s="9" t="str">
        <f t="shared" si="398"/>
        <v/>
      </c>
      <c r="H12692" s="52" t="str">
        <f t="shared" si="399"/>
        <v/>
      </c>
    </row>
    <row r="12693" spans="1:8">
      <c r="B12693" s="1"/>
      <c r="C12693" s="1"/>
      <c r="D12693" s="31"/>
      <c r="E12693" s="31"/>
      <c r="F12693" s="31"/>
      <c r="G12693" s="9" t="str">
        <f t="shared" si="398"/>
        <v/>
      </c>
      <c r="H12693" s="52" t="str">
        <f t="shared" si="399"/>
        <v/>
      </c>
    </row>
    <row r="12694" spans="1:8">
      <c r="A12694" s="48" t="str">
        <f>('ANNEXURE B &amp; C'!BX$3)</f>
        <v>470103</v>
      </c>
      <c r="B12694" s="1">
        <v>1060000</v>
      </c>
      <c r="C12694" s="1" t="s">
        <v>34</v>
      </c>
      <c r="D12694" s="31"/>
      <c r="E12694" s="31"/>
      <c r="F12694" s="31"/>
      <c r="G12694" s="9" t="str">
        <f t="shared" si="398"/>
        <v/>
      </c>
      <c r="H12694" s="52" t="str">
        <f t="shared" si="399"/>
        <v/>
      </c>
    </row>
    <row r="12695" spans="1:8">
      <c r="A12695" s="48" t="str">
        <f>('ANNEXURE B &amp; C'!BX$3)</f>
        <v>470103</v>
      </c>
      <c r="B12695" s="2">
        <v>1060001</v>
      </c>
      <c r="C12695" s="2" t="s">
        <v>35</v>
      </c>
      <c r="D12695" s="20">
        <v>0</v>
      </c>
      <c r="E12695" s="20">
        <v>0</v>
      </c>
      <c r="F12695" s="38">
        <f>('ANNEXURE B &amp; C'!BX$47)</f>
        <v>0</v>
      </c>
      <c r="G12695" s="9" t="str">
        <f t="shared" si="398"/>
        <v/>
      </c>
      <c r="H12695" s="52" t="str">
        <f t="shared" si="399"/>
        <v/>
      </c>
    </row>
    <row r="12696" spans="1:8">
      <c r="A12696" s="48" t="str">
        <f>('ANNEXURE B &amp; C'!BX$3)</f>
        <v>470103</v>
      </c>
      <c r="B12696" s="2">
        <v>1060003</v>
      </c>
      <c r="C12696" s="2" t="s">
        <v>36</v>
      </c>
      <c r="D12696" s="20">
        <v>0</v>
      </c>
      <c r="E12696" s="20">
        <v>0</v>
      </c>
      <c r="F12696" s="38">
        <f>('ANNEXURE B &amp; C'!BX$48)</f>
        <v>0</v>
      </c>
      <c r="G12696" s="9" t="str">
        <f t="shared" si="398"/>
        <v/>
      </c>
      <c r="H12696" s="52" t="str">
        <f t="shared" si="399"/>
        <v/>
      </c>
    </row>
    <row r="12697" spans="1:8">
      <c r="A12697" s="48" t="str">
        <f>('ANNEXURE B &amp; C'!BX$3)</f>
        <v>470103</v>
      </c>
      <c r="B12697" s="2">
        <v>1060090</v>
      </c>
      <c r="C12697" s="2" t="s">
        <v>37</v>
      </c>
      <c r="D12697" s="20">
        <v>0</v>
      </c>
      <c r="E12697" s="20">
        <v>0</v>
      </c>
      <c r="F12697" s="38">
        <f>('ANNEXURE B &amp; C'!BX$49)</f>
        <v>0</v>
      </c>
      <c r="G12697" s="9" t="str">
        <f t="shared" si="398"/>
        <v/>
      </c>
      <c r="H12697" s="52" t="str">
        <f t="shared" si="399"/>
        <v/>
      </c>
    </row>
    <row r="12698" spans="1:8">
      <c r="A12698" s="48" t="str">
        <f>('ANNEXURE B &amp; C'!BX$3)</f>
        <v>470103</v>
      </c>
      <c r="B12698" s="2">
        <v>1060100</v>
      </c>
      <c r="C12698" s="2" t="s">
        <v>38</v>
      </c>
      <c r="D12698" s="20">
        <v>0</v>
      </c>
      <c r="E12698" s="20">
        <v>0</v>
      </c>
      <c r="F12698" s="38">
        <f>('ANNEXURE B &amp; C'!BX$50)</f>
        <v>0</v>
      </c>
      <c r="G12698" s="9" t="str">
        <f t="shared" si="398"/>
        <v/>
      </c>
      <c r="H12698" s="52" t="str">
        <f t="shared" si="399"/>
        <v/>
      </c>
    </row>
    <row r="12699" spans="1:8">
      <c r="A12699" s="48" t="str">
        <f>('ANNEXURE B &amp; C'!BX$3)</f>
        <v>470103</v>
      </c>
      <c r="B12699" s="2">
        <v>1060200</v>
      </c>
      <c r="C12699" s="2" t="s">
        <v>39</v>
      </c>
      <c r="D12699" s="20">
        <v>0</v>
      </c>
      <c r="E12699" s="20">
        <v>0</v>
      </c>
      <c r="F12699" s="38">
        <f>('ANNEXURE B &amp; C'!BX$51)</f>
        <v>0</v>
      </c>
      <c r="G12699" s="9" t="str">
        <f t="shared" si="398"/>
        <v/>
      </c>
      <c r="H12699" s="52" t="str">
        <f t="shared" si="399"/>
        <v/>
      </c>
    </row>
    <row r="12700" spans="1:8">
      <c r="A12700" s="48" t="str">
        <f>('ANNEXURE B &amp; C'!BX$3)</f>
        <v>470103</v>
      </c>
      <c r="B12700" s="2">
        <v>1060201</v>
      </c>
      <c r="C12700" s="2" t="s">
        <v>40</v>
      </c>
      <c r="D12700" s="20">
        <v>0</v>
      </c>
      <c r="E12700" s="20">
        <v>0</v>
      </c>
      <c r="F12700" s="38">
        <f>('ANNEXURE B &amp; C'!BX$52)</f>
        <v>0</v>
      </c>
      <c r="G12700" s="9" t="str">
        <f t="shared" si="398"/>
        <v/>
      </c>
      <c r="H12700" s="52" t="str">
        <f t="shared" si="399"/>
        <v/>
      </c>
    </row>
    <row r="12701" spans="1:8">
      <c r="A12701" s="48" t="str">
        <f>('ANNEXURE B &amp; C'!BX$3)</f>
        <v>470103</v>
      </c>
      <c r="B12701" s="2">
        <v>1060204</v>
      </c>
      <c r="C12701" s="2" t="s">
        <v>41</v>
      </c>
      <c r="D12701" s="20">
        <v>0</v>
      </c>
      <c r="E12701" s="20">
        <v>0</v>
      </c>
      <c r="F12701" s="38">
        <f>('ANNEXURE B &amp; C'!BX$53)</f>
        <v>0</v>
      </c>
      <c r="G12701" s="9" t="str">
        <f t="shared" si="398"/>
        <v/>
      </c>
      <c r="H12701" s="52" t="str">
        <f t="shared" si="399"/>
        <v/>
      </c>
    </row>
    <row r="12702" spans="1:8">
      <c r="A12702" s="48" t="str">
        <f>('ANNEXURE B &amp; C'!BX$3)</f>
        <v>470103</v>
      </c>
      <c r="B12702" s="2">
        <v>1060205</v>
      </c>
      <c r="C12702" s="2" t="s">
        <v>42</v>
      </c>
      <c r="D12702" s="20">
        <v>0</v>
      </c>
      <c r="E12702" s="20">
        <v>0</v>
      </c>
      <c r="F12702" s="38">
        <f>('ANNEXURE B &amp; C'!BX$54)</f>
        <v>0</v>
      </c>
      <c r="G12702" s="9" t="str">
        <f t="shared" si="398"/>
        <v/>
      </c>
      <c r="H12702" s="52" t="str">
        <f t="shared" si="399"/>
        <v/>
      </c>
    </row>
    <row r="12703" spans="1:8">
      <c r="A12703" s="48" t="str">
        <f>('ANNEXURE B &amp; C'!BX$3)</f>
        <v>470103</v>
      </c>
      <c r="B12703" s="2">
        <v>1060207</v>
      </c>
      <c r="C12703" s="2" t="s">
        <v>43</v>
      </c>
      <c r="D12703" s="20">
        <v>0</v>
      </c>
      <c r="E12703" s="20">
        <v>0</v>
      </c>
      <c r="F12703" s="38">
        <f>('ANNEXURE B &amp; C'!BX$55)</f>
        <v>0</v>
      </c>
      <c r="G12703" s="9" t="str">
        <f t="shared" si="398"/>
        <v/>
      </c>
      <c r="H12703" s="52" t="str">
        <f t="shared" si="399"/>
        <v/>
      </c>
    </row>
    <row r="12704" spans="1:8">
      <c r="A12704" s="48" t="str">
        <f>('ANNEXURE B &amp; C'!BX$3)</f>
        <v>470103</v>
      </c>
      <c r="B12704" s="2">
        <v>1060208</v>
      </c>
      <c r="C12704" s="2" t="s">
        <v>44</v>
      </c>
      <c r="D12704" s="20">
        <v>15000</v>
      </c>
      <c r="E12704" s="20">
        <v>0</v>
      </c>
      <c r="F12704" s="38">
        <f>('ANNEXURE B &amp; C'!BX$56)</f>
        <v>0</v>
      </c>
      <c r="G12704" s="9" t="str">
        <f t="shared" si="398"/>
        <v/>
      </c>
      <c r="H12704" s="52" t="str">
        <f t="shared" si="399"/>
        <v/>
      </c>
    </row>
    <row r="12705" spans="1:8">
      <c r="A12705" s="48" t="str">
        <f>('ANNEXURE B &amp; C'!BX$3)</f>
        <v>470103</v>
      </c>
      <c r="B12705" s="2">
        <v>1060209</v>
      </c>
      <c r="C12705" s="2" t="s">
        <v>45</v>
      </c>
      <c r="D12705" s="20">
        <v>280000</v>
      </c>
      <c r="E12705" s="20">
        <v>0</v>
      </c>
      <c r="F12705" s="38">
        <f>('ANNEXURE B &amp; C'!BX$57)</f>
        <v>200000</v>
      </c>
      <c r="G12705" s="9" t="str">
        <f t="shared" si="398"/>
        <v/>
      </c>
      <c r="H12705" s="52">
        <f t="shared" si="399"/>
        <v>-0.2857142857142857</v>
      </c>
    </row>
    <row r="12706" spans="1:8">
      <c r="A12706" s="48" t="str">
        <f>('ANNEXURE B &amp; C'!BX$3)</f>
        <v>470103</v>
      </c>
      <c r="B12706" s="2">
        <v>1060210</v>
      </c>
      <c r="C12706" s="2" t="s">
        <v>46</v>
      </c>
      <c r="D12706" s="20">
        <v>0</v>
      </c>
      <c r="E12706" s="20">
        <v>0</v>
      </c>
      <c r="F12706" s="38">
        <f>('ANNEXURE B &amp; C'!BX$58)</f>
        <v>0</v>
      </c>
      <c r="G12706" s="9" t="str">
        <f t="shared" si="398"/>
        <v/>
      </c>
      <c r="H12706" s="52" t="str">
        <f t="shared" si="399"/>
        <v/>
      </c>
    </row>
    <row r="12707" spans="1:8">
      <c r="A12707" s="48" t="str">
        <f>('ANNEXURE B &amp; C'!BX$3)</f>
        <v>470103</v>
      </c>
      <c r="B12707" s="2">
        <v>1060303</v>
      </c>
      <c r="C12707" s="2" t="s">
        <v>47</v>
      </c>
      <c r="D12707" s="20">
        <v>0</v>
      </c>
      <c r="E12707" s="20">
        <v>0</v>
      </c>
      <c r="F12707" s="38">
        <f>('ANNEXURE B &amp; C'!BX$59)</f>
        <v>0</v>
      </c>
      <c r="G12707" s="9" t="str">
        <f t="shared" si="398"/>
        <v/>
      </c>
      <c r="H12707" s="52" t="str">
        <f t="shared" si="399"/>
        <v/>
      </c>
    </row>
    <row r="12708" spans="1:8">
      <c r="A12708" s="48" t="str">
        <f>('ANNEXURE B &amp; C'!BX$3)</f>
        <v>470103</v>
      </c>
      <c r="B12708" s="2">
        <v>1060304</v>
      </c>
      <c r="C12708" s="2" t="s">
        <v>48</v>
      </c>
      <c r="D12708" s="20">
        <v>0</v>
      </c>
      <c r="E12708" s="20">
        <v>0</v>
      </c>
      <c r="F12708" s="38">
        <f>('ANNEXURE B &amp; C'!BX$60)</f>
        <v>0</v>
      </c>
      <c r="G12708" s="9" t="str">
        <f t="shared" si="398"/>
        <v/>
      </c>
      <c r="H12708" s="52" t="str">
        <f t="shared" si="399"/>
        <v/>
      </c>
    </row>
    <row r="12709" spans="1:8">
      <c r="A12709" s="48" t="str">
        <f>('ANNEXURE B &amp; C'!BX$3)</f>
        <v>470103</v>
      </c>
      <c r="B12709" s="2">
        <v>1060305</v>
      </c>
      <c r="C12709" s="2" t="s">
        <v>49</v>
      </c>
      <c r="D12709" s="20">
        <v>0</v>
      </c>
      <c r="E12709" s="20">
        <v>0</v>
      </c>
      <c r="F12709" s="38">
        <f>('ANNEXURE B &amp; C'!BX$61)</f>
        <v>0</v>
      </c>
      <c r="G12709" s="9" t="str">
        <f t="shared" si="398"/>
        <v/>
      </c>
      <c r="H12709" s="52" t="str">
        <f t="shared" si="399"/>
        <v/>
      </c>
    </row>
    <row r="12710" spans="1:8">
      <c r="A12710" s="48" t="str">
        <f>('ANNEXURE B &amp; C'!BX$3)</f>
        <v>470103</v>
      </c>
      <c r="B12710" s="2">
        <v>1060400</v>
      </c>
      <c r="C12710" s="2" t="s">
        <v>50</v>
      </c>
      <c r="D12710" s="20">
        <v>0</v>
      </c>
      <c r="E12710" s="20">
        <v>0</v>
      </c>
      <c r="F12710" s="38">
        <f>('ANNEXURE B &amp; C'!BX$62)</f>
        <v>0</v>
      </c>
      <c r="G12710" s="9" t="str">
        <f t="shared" si="398"/>
        <v/>
      </c>
      <c r="H12710" s="52" t="str">
        <f t="shared" si="399"/>
        <v/>
      </c>
    </row>
    <row r="12711" spans="1:8">
      <c r="A12711" s="48" t="str">
        <f>('ANNEXURE B &amp; C'!BX$3)</f>
        <v>470103</v>
      </c>
      <c r="B12711" s="2">
        <v>1060401</v>
      </c>
      <c r="C12711" s="2" t="s">
        <v>51</v>
      </c>
      <c r="D12711" s="20">
        <v>0</v>
      </c>
      <c r="E12711" s="20">
        <v>0</v>
      </c>
      <c r="F12711" s="38">
        <f>('ANNEXURE B &amp; C'!BX$63)</f>
        <v>0</v>
      </c>
      <c r="G12711" s="9" t="str">
        <f t="shared" si="398"/>
        <v/>
      </c>
      <c r="H12711" s="52" t="str">
        <f t="shared" si="399"/>
        <v/>
      </c>
    </row>
    <row r="12712" spans="1:8">
      <c r="A12712" s="48" t="str">
        <f>('ANNEXURE B &amp; C'!BX$3)</f>
        <v>470103</v>
      </c>
      <c r="B12712" s="2">
        <v>1060402</v>
      </c>
      <c r="C12712" s="2" t="s">
        <v>52</v>
      </c>
      <c r="D12712" s="20">
        <v>6000</v>
      </c>
      <c r="E12712" s="20">
        <v>0</v>
      </c>
      <c r="F12712" s="38">
        <f>('ANNEXURE B &amp; C'!BX$64)</f>
        <v>0</v>
      </c>
      <c r="G12712" s="9" t="str">
        <f t="shared" si="398"/>
        <v/>
      </c>
      <c r="H12712" s="52" t="str">
        <f t="shared" si="399"/>
        <v/>
      </c>
    </row>
    <row r="12713" spans="1:8">
      <c r="A12713" s="48" t="str">
        <f>('ANNEXURE B &amp; C'!BX$3)</f>
        <v>470103</v>
      </c>
      <c r="B12713" s="2">
        <v>1060403</v>
      </c>
      <c r="C12713" s="2" t="s">
        <v>53</v>
      </c>
      <c r="D12713" s="20">
        <v>0</v>
      </c>
      <c r="E12713" s="20">
        <v>0</v>
      </c>
      <c r="F12713" s="38">
        <f>('ANNEXURE B &amp; C'!BX$65)</f>
        <v>0</v>
      </c>
      <c r="G12713" s="9" t="str">
        <f t="shared" si="398"/>
        <v/>
      </c>
      <c r="H12713" s="52" t="str">
        <f t="shared" si="399"/>
        <v/>
      </c>
    </row>
    <row r="12714" spans="1:8">
      <c r="A12714" s="48" t="str">
        <f>('ANNEXURE B &amp; C'!BX$3)</f>
        <v>470103</v>
      </c>
      <c r="B12714" s="2">
        <v>1060404</v>
      </c>
      <c r="C12714" s="2" t="s">
        <v>54</v>
      </c>
      <c r="D12714" s="20">
        <v>0</v>
      </c>
      <c r="E12714" s="20">
        <v>0</v>
      </c>
      <c r="F12714" s="38">
        <f>('ANNEXURE B &amp; C'!BX$66)</f>
        <v>0</v>
      </c>
      <c r="G12714" s="9" t="str">
        <f t="shared" si="398"/>
        <v/>
      </c>
      <c r="H12714" s="52" t="str">
        <f t="shared" si="399"/>
        <v/>
      </c>
    </row>
    <row r="12715" spans="1:8">
      <c r="A12715" s="48" t="str">
        <f>('ANNEXURE B &amp; C'!BX$3)</f>
        <v>470103</v>
      </c>
      <c r="B12715" s="2">
        <v>1060405</v>
      </c>
      <c r="C12715" s="2" t="s">
        <v>55</v>
      </c>
      <c r="D12715" s="20">
        <v>0</v>
      </c>
      <c r="E12715" s="20">
        <v>0</v>
      </c>
      <c r="F12715" s="38">
        <f>('ANNEXURE B &amp; C'!BX$67)</f>
        <v>0</v>
      </c>
      <c r="G12715" s="9" t="str">
        <f t="shared" si="398"/>
        <v/>
      </c>
      <c r="H12715" s="52" t="str">
        <f t="shared" si="399"/>
        <v/>
      </c>
    </row>
    <row r="12716" spans="1:8">
      <c r="A12716" s="48" t="str">
        <f>('ANNEXURE B &amp; C'!BX$3)</f>
        <v>470103</v>
      </c>
      <c r="B12716" s="2">
        <v>1060601</v>
      </c>
      <c r="C12716" s="2" t="s">
        <v>56</v>
      </c>
      <c r="D12716" s="20">
        <v>0</v>
      </c>
      <c r="E12716" s="20">
        <v>0</v>
      </c>
      <c r="F12716" s="38">
        <f>('ANNEXURE B &amp; C'!BX$68)</f>
        <v>0</v>
      </c>
      <c r="G12716" s="9" t="str">
        <f t="shared" si="398"/>
        <v/>
      </c>
      <c r="H12716" s="52" t="str">
        <f t="shared" si="399"/>
        <v/>
      </c>
    </row>
    <row r="12717" spans="1:8">
      <c r="A12717" s="48" t="str">
        <f>('ANNEXURE B &amp; C'!BX$3)</f>
        <v>470103</v>
      </c>
      <c r="B12717" s="2">
        <v>1060701</v>
      </c>
      <c r="C12717" s="2" t="s">
        <v>57</v>
      </c>
      <c r="D12717" s="20">
        <v>0</v>
      </c>
      <c r="E12717" s="20">
        <v>0</v>
      </c>
      <c r="F12717" s="38">
        <f>('ANNEXURE B &amp; C'!BX$69)</f>
        <v>0</v>
      </c>
      <c r="G12717" s="9" t="str">
        <f t="shared" si="398"/>
        <v/>
      </c>
      <c r="H12717" s="52" t="str">
        <f t="shared" si="399"/>
        <v/>
      </c>
    </row>
    <row r="12718" spans="1:8">
      <c r="A12718" s="48" t="str">
        <f>('ANNEXURE B &amp; C'!BX$3)</f>
        <v>470103</v>
      </c>
      <c r="B12718" s="2">
        <v>1060702</v>
      </c>
      <c r="C12718" s="2" t="s">
        <v>58</v>
      </c>
      <c r="D12718" s="20">
        <v>0</v>
      </c>
      <c r="E12718" s="20">
        <v>0</v>
      </c>
      <c r="F12718" s="38">
        <f>('ANNEXURE B &amp; C'!BX$70)</f>
        <v>0</v>
      </c>
      <c r="G12718" s="9" t="str">
        <f t="shared" si="398"/>
        <v/>
      </c>
      <c r="H12718" s="52" t="str">
        <f t="shared" si="399"/>
        <v/>
      </c>
    </row>
    <row r="12719" spans="1:8">
      <c r="A12719" s="48" t="str">
        <f>('ANNEXURE B &amp; C'!BX$3)</f>
        <v>470103</v>
      </c>
      <c r="B12719" s="2">
        <v>1061101</v>
      </c>
      <c r="C12719" s="2" t="s">
        <v>59</v>
      </c>
      <c r="D12719" s="20">
        <v>0</v>
      </c>
      <c r="E12719" s="20">
        <v>0</v>
      </c>
      <c r="F12719" s="38">
        <f>('ANNEXURE B &amp; C'!BX$71)</f>
        <v>0</v>
      </c>
      <c r="G12719" s="9" t="str">
        <f t="shared" si="398"/>
        <v/>
      </c>
      <c r="H12719" s="52" t="str">
        <f t="shared" si="399"/>
        <v/>
      </c>
    </row>
    <row r="12720" spans="1:8">
      <c r="A12720" s="48" t="str">
        <f>('ANNEXURE B &amp; C'!BX$3)</f>
        <v>470103</v>
      </c>
      <c r="B12720" s="2">
        <v>1061102</v>
      </c>
      <c r="C12720" s="2" t="s">
        <v>60</v>
      </c>
      <c r="D12720" s="20">
        <v>10000</v>
      </c>
      <c r="E12720" s="20">
        <v>0</v>
      </c>
      <c r="F12720" s="38">
        <f>('ANNEXURE B &amp; C'!BX$72)</f>
        <v>0</v>
      </c>
      <c r="G12720" s="9" t="str">
        <f t="shared" si="398"/>
        <v/>
      </c>
      <c r="H12720" s="52" t="str">
        <f t="shared" si="399"/>
        <v/>
      </c>
    </row>
    <row r="12721" spans="1:8">
      <c r="A12721" s="48" t="str">
        <f>('ANNEXURE B &amp; C'!BX$3)</f>
        <v>470103</v>
      </c>
      <c r="B12721" s="2">
        <v>1061104</v>
      </c>
      <c r="C12721" s="2" t="s">
        <v>61</v>
      </c>
      <c r="D12721" s="20">
        <v>0</v>
      </c>
      <c r="E12721" s="20">
        <v>0</v>
      </c>
      <c r="F12721" s="38">
        <f>('ANNEXURE B &amp; C'!BX$73)</f>
        <v>0</v>
      </c>
      <c r="G12721" s="9" t="str">
        <f t="shared" si="398"/>
        <v/>
      </c>
      <c r="H12721" s="52" t="str">
        <f t="shared" si="399"/>
        <v/>
      </c>
    </row>
    <row r="12722" spans="1:8">
      <c r="A12722" s="48" t="str">
        <f>('ANNEXURE B &amp; C'!BX$3)</f>
        <v>470103</v>
      </c>
      <c r="B12722" s="2">
        <v>1061106</v>
      </c>
      <c r="C12722" s="2" t="s">
        <v>62</v>
      </c>
      <c r="D12722" s="20">
        <v>0</v>
      </c>
      <c r="E12722" s="20">
        <v>0</v>
      </c>
      <c r="F12722" s="38">
        <f>('ANNEXURE B &amp; C'!BX$74)</f>
        <v>0</v>
      </c>
      <c r="G12722" s="9" t="str">
        <f t="shared" si="398"/>
        <v/>
      </c>
      <c r="H12722" s="52" t="str">
        <f t="shared" si="399"/>
        <v/>
      </c>
    </row>
    <row r="12723" spans="1:8">
      <c r="A12723" s="48" t="str">
        <f>('ANNEXURE B &amp; C'!BX$3)</f>
        <v>470103</v>
      </c>
      <c r="B12723" s="2">
        <v>1061201</v>
      </c>
      <c r="C12723" s="2" t="s">
        <v>63</v>
      </c>
      <c r="D12723" s="20">
        <v>0</v>
      </c>
      <c r="E12723" s="20">
        <v>0</v>
      </c>
      <c r="F12723" s="38">
        <f>('ANNEXURE B &amp; C'!BX$75)</f>
        <v>0</v>
      </c>
      <c r="G12723" s="9" t="str">
        <f t="shared" si="398"/>
        <v/>
      </c>
      <c r="H12723" s="52" t="str">
        <f t="shared" si="399"/>
        <v/>
      </c>
    </row>
    <row r="12724" spans="1:8">
      <c r="A12724" s="48" t="str">
        <f>('ANNEXURE B &amp; C'!BX$3)</f>
        <v>470103</v>
      </c>
      <c r="B12724" s="2">
        <v>1061203</v>
      </c>
      <c r="C12724" s="2" t="s">
        <v>64</v>
      </c>
      <c r="D12724" s="20">
        <v>0</v>
      </c>
      <c r="E12724" s="20">
        <v>0</v>
      </c>
      <c r="F12724" s="38">
        <f>('ANNEXURE B &amp; C'!BX$76)</f>
        <v>0</v>
      </c>
      <c r="G12724" s="9" t="str">
        <f t="shared" si="398"/>
        <v/>
      </c>
      <c r="H12724" s="52" t="str">
        <f t="shared" si="399"/>
        <v/>
      </c>
    </row>
    <row r="12725" spans="1:8">
      <c r="A12725" s="48" t="str">
        <f>('ANNEXURE B &amp; C'!BX$3)</f>
        <v>470103</v>
      </c>
      <c r="B12725" s="2">
        <v>1061204</v>
      </c>
      <c r="C12725" s="2" t="s">
        <v>65</v>
      </c>
      <c r="D12725" s="20">
        <v>0</v>
      </c>
      <c r="E12725" s="20">
        <v>0</v>
      </c>
      <c r="F12725" s="38">
        <f>('ANNEXURE B &amp; C'!BX$77)</f>
        <v>0</v>
      </c>
      <c r="G12725" s="9" t="str">
        <f t="shared" si="398"/>
        <v/>
      </c>
      <c r="H12725" s="52" t="str">
        <f t="shared" si="399"/>
        <v/>
      </c>
    </row>
    <row r="12726" spans="1:8">
      <c r="A12726" s="48" t="str">
        <f>('ANNEXURE B &amp; C'!BX$3)</f>
        <v>470103</v>
      </c>
      <c r="B12726" s="2">
        <v>1061501</v>
      </c>
      <c r="C12726" s="2" t="s">
        <v>66</v>
      </c>
      <c r="D12726" s="20">
        <v>0</v>
      </c>
      <c r="E12726" s="20">
        <v>0</v>
      </c>
      <c r="F12726" s="38">
        <f>('ANNEXURE B &amp; C'!BX$78)</f>
        <v>0</v>
      </c>
      <c r="G12726" s="9" t="str">
        <f t="shared" si="398"/>
        <v/>
      </c>
      <c r="H12726" s="52" t="str">
        <f t="shared" si="399"/>
        <v/>
      </c>
    </row>
    <row r="12727" spans="1:8">
      <c r="A12727" s="48" t="str">
        <f>('ANNEXURE B &amp; C'!BX$3)</f>
        <v>470103</v>
      </c>
      <c r="B12727" s="2">
        <v>1061502</v>
      </c>
      <c r="C12727" s="2" t="s">
        <v>67</v>
      </c>
      <c r="D12727" s="20">
        <v>0</v>
      </c>
      <c r="E12727" s="20">
        <v>0</v>
      </c>
      <c r="F12727" s="38">
        <f>('ANNEXURE B &amp; C'!BX$79)</f>
        <v>0</v>
      </c>
      <c r="G12727" s="9" t="str">
        <f t="shared" si="398"/>
        <v/>
      </c>
      <c r="H12727" s="52" t="str">
        <f t="shared" si="399"/>
        <v/>
      </c>
    </row>
    <row r="12728" spans="1:8">
      <c r="A12728" s="48" t="str">
        <f>('ANNEXURE B &amp; C'!BX$3)</f>
        <v>470103</v>
      </c>
      <c r="B12728" s="2">
        <v>1061507</v>
      </c>
      <c r="C12728" s="2" t="s">
        <v>68</v>
      </c>
      <c r="D12728" s="20">
        <v>0</v>
      </c>
      <c r="E12728" s="20">
        <v>0</v>
      </c>
      <c r="F12728" s="38">
        <f>('ANNEXURE B &amp; C'!BX$80)</f>
        <v>0</v>
      </c>
      <c r="G12728" s="9" t="str">
        <f t="shared" si="398"/>
        <v/>
      </c>
      <c r="H12728" s="52" t="str">
        <f t="shared" si="399"/>
        <v/>
      </c>
    </row>
    <row r="12729" spans="1:8">
      <c r="A12729" s="48" t="str">
        <f>('ANNEXURE B &amp; C'!BX$3)</f>
        <v>470103</v>
      </c>
      <c r="B12729" s="2">
        <v>1061508</v>
      </c>
      <c r="C12729" s="2" t="s">
        <v>69</v>
      </c>
      <c r="D12729" s="20">
        <v>0</v>
      </c>
      <c r="E12729" s="20">
        <v>0</v>
      </c>
      <c r="F12729" s="38">
        <f>('ANNEXURE B &amp; C'!BX$81)</f>
        <v>0</v>
      </c>
      <c r="G12729" s="9" t="str">
        <f t="shared" si="398"/>
        <v/>
      </c>
      <c r="H12729" s="52" t="str">
        <f t="shared" si="399"/>
        <v/>
      </c>
    </row>
    <row r="12730" spans="1:8">
      <c r="A12730" s="48" t="str">
        <f>('ANNEXURE B &amp; C'!BX$3)</f>
        <v>470103</v>
      </c>
      <c r="B12730" s="2">
        <v>1061701</v>
      </c>
      <c r="C12730" s="2" t="s">
        <v>70</v>
      </c>
      <c r="D12730" s="20">
        <v>0</v>
      </c>
      <c r="E12730" s="20">
        <v>0</v>
      </c>
      <c r="F12730" s="38">
        <f>('ANNEXURE B &amp; C'!BX$82)</f>
        <v>0</v>
      </c>
      <c r="G12730" s="9" t="str">
        <f t="shared" si="398"/>
        <v/>
      </c>
      <c r="H12730" s="52" t="str">
        <f t="shared" si="399"/>
        <v/>
      </c>
    </row>
    <row r="12731" spans="1:8">
      <c r="A12731" s="48" t="str">
        <f>('ANNEXURE B &amp; C'!BX$3)</f>
        <v>470103</v>
      </c>
      <c r="B12731" s="2">
        <v>1061705</v>
      </c>
      <c r="C12731" s="2" t="s">
        <v>71</v>
      </c>
      <c r="D12731" s="20">
        <v>0</v>
      </c>
      <c r="E12731" s="20">
        <v>0</v>
      </c>
      <c r="F12731" s="38">
        <f>('ANNEXURE B &amp; C'!BX$83)</f>
        <v>0</v>
      </c>
      <c r="G12731" s="9" t="str">
        <f t="shared" si="398"/>
        <v/>
      </c>
      <c r="H12731" s="52" t="str">
        <f t="shared" si="399"/>
        <v/>
      </c>
    </row>
    <row r="12732" spans="1:8">
      <c r="A12732" s="48" t="str">
        <f>('ANNEXURE B &amp; C'!BX$3)</f>
        <v>470103</v>
      </c>
      <c r="B12732" s="2">
        <v>1061799</v>
      </c>
      <c r="C12732" s="2" t="s">
        <v>72</v>
      </c>
      <c r="D12732" s="20">
        <v>6000</v>
      </c>
      <c r="E12732" s="20">
        <v>0</v>
      </c>
      <c r="F12732" s="38">
        <f>('ANNEXURE B &amp; C'!BX$84)</f>
        <v>0</v>
      </c>
      <c r="G12732" s="9" t="str">
        <f t="shared" si="398"/>
        <v/>
      </c>
      <c r="H12732" s="52" t="str">
        <f t="shared" si="399"/>
        <v/>
      </c>
    </row>
    <row r="12733" spans="1:8">
      <c r="A12733" s="48" t="str">
        <f>('ANNEXURE B &amp; C'!BX$3)</f>
        <v>470103</v>
      </c>
      <c r="B12733" s="2">
        <v>1061800</v>
      </c>
      <c r="C12733" s="2" t="s">
        <v>73</v>
      </c>
      <c r="D12733" s="20">
        <v>30000</v>
      </c>
      <c r="E12733" s="20">
        <v>0</v>
      </c>
      <c r="F12733" s="38">
        <f>('ANNEXURE B &amp; C'!BX$85)</f>
        <v>30000</v>
      </c>
      <c r="G12733" s="9" t="str">
        <f t="shared" si="398"/>
        <v/>
      </c>
      <c r="H12733" s="52">
        <f t="shared" si="399"/>
        <v>0</v>
      </c>
    </row>
    <row r="12734" spans="1:8">
      <c r="A12734" s="48" t="str">
        <f>('ANNEXURE B &amp; C'!BX$3)</f>
        <v>470103</v>
      </c>
      <c r="B12734" s="2">
        <v>1061801</v>
      </c>
      <c r="C12734" s="2" t="s">
        <v>74</v>
      </c>
      <c r="D12734" s="20">
        <v>0</v>
      </c>
      <c r="E12734" s="20">
        <v>0</v>
      </c>
      <c r="F12734" s="38">
        <f>('ANNEXURE B &amp; C'!BX$86)</f>
        <v>0</v>
      </c>
      <c r="G12734" s="9" t="str">
        <f t="shared" si="398"/>
        <v/>
      </c>
      <c r="H12734" s="52" t="str">
        <f t="shared" si="399"/>
        <v/>
      </c>
    </row>
    <row r="12735" spans="1:8">
      <c r="A12735" s="48" t="str">
        <f>('ANNEXURE B &amp; C'!BX$3)</f>
        <v>470103</v>
      </c>
      <c r="B12735" s="2">
        <v>1061802</v>
      </c>
      <c r="C12735" s="2" t="s">
        <v>75</v>
      </c>
      <c r="D12735" s="20">
        <v>0</v>
      </c>
      <c r="E12735" s="20">
        <v>0</v>
      </c>
      <c r="F12735" s="38">
        <f>('ANNEXURE B &amp; C'!BX$87)</f>
        <v>0</v>
      </c>
      <c r="G12735" s="9" t="str">
        <f t="shared" ref="G12735:G12798" si="400">IF(E12735&lt;0.01,"",IF(E12735&gt;F12735,"BUDGET ERROR - INSUFICIENT",""))</f>
        <v/>
      </c>
      <c r="H12735" s="52" t="str">
        <f t="shared" ref="H12735:H12798" si="401">IF(F12735&lt;0.1,"",IF(D12735=0,"NO ORIGINAL BUDGET",(F12735-D12735)/D12735))</f>
        <v/>
      </c>
    </row>
    <row r="12736" spans="1:8">
      <c r="A12736" s="48" t="str">
        <f>('ANNEXURE B &amp; C'!BX$3)</f>
        <v>470103</v>
      </c>
      <c r="B12736" s="2">
        <v>1061805</v>
      </c>
      <c r="C12736" s="2" t="s">
        <v>76</v>
      </c>
      <c r="D12736" s="20">
        <v>0</v>
      </c>
      <c r="E12736" s="20">
        <v>0</v>
      </c>
      <c r="F12736" s="38">
        <f>('ANNEXURE B &amp; C'!BX$88)</f>
        <v>0</v>
      </c>
      <c r="G12736" s="9" t="str">
        <f t="shared" si="400"/>
        <v/>
      </c>
      <c r="H12736" s="52" t="str">
        <f t="shared" si="401"/>
        <v/>
      </c>
    </row>
    <row r="12737" spans="1:8">
      <c r="A12737" s="48" t="str">
        <f>('ANNEXURE B &amp; C'!BX$3)</f>
        <v>470103</v>
      </c>
      <c r="B12737" s="2">
        <v>1061806</v>
      </c>
      <c r="C12737" s="2" t="s">
        <v>77</v>
      </c>
      <c r="D12737" s="20">
        <v>50000</v>
      </c>
      <c r="E12737" s="20">
        <v>0</v>
      </c>
      <c r="F12737" s="38">
        <f>('ANNEXURE B &amp; C'!BX$89)</f>
        <v>0</v>
      </c>
      <c r="G12737" s="9" t="str">
        <f t="shared" si="400"/>
        <v/>
      </c>
      <c r="H12737" s="52" t="str">
        <f t="shared" si="401"/>
        <v/>
      </c>
    </row>
    <row r="12738" spans="1:8">
      <c r="A12738" s="48" t="str">
        <f>('ANNEXURE B &amp; C'!BX$3)</f>
        <v>470103</v>
      </c>
      <c r="B12738" s="2">
        <v>1061899</v>
      </c>
      <c r="C12738" s="2" t="s">
        <v>78</v>
      </c>
      <c r="D12738" s="20">
        <v>0</v>
      </c>
      <c r="E12738" s="20">
        <v>0</v>
      </c>
      <c r="F12738" s="38">
        <f>('ANNEXURE B &amp; C'!BX$90)</f>
        <v>0</v>
      </c>
      <c r="G12738" s="9" t="str">
        <f t="shared" si="400"/>
        <v/>
      </c>
      <c r="H12738" s="52" t="str">
        <f t="shared" si="401"/>
        <v/>
      </c>
    </row>
    <row r="12739" spans="1:8">
      <c r="A12739" s="48" t="str">
        <f>('ANNEXURE B &amp; C'!BX$3)</f>
        <v>470103</v>
      </c>
      <c r="B12739" s="2">
        <v>1061900</v>
      </c>
      <c r="C12739" s="2" t="s">
        <v>79</v>
      </c>
      <c r="D12739" s="20">
        <v>45000</v>
      </c>
      <c r="E12739" s="20">
        <v>3553.3</v>
      </c>
      <c r="F12739" s="38">
        <f>('ANNEXURE B &amp; C'!BX$91)</f>
        <v>8285</v>
      </c>
      <c r="G12739" s="9" t="str">
        <f t="shared" si="400"/>
        <v/>
      </c>
      <c r="H12739" s="52">
        <f t="shared" si="401"/>
        <v>-0.81588888888888889</v>
      </c>
    </row>
    <row r="12740" spans="1:8">
      <c r="A12740" s="48" t="str">
        <f>('ANNEXURE B &amp; C'!BX$3)</f>
        <v>470103</v>
      </c>
      <c r="B12740" s="2">
        <v>1061902</v>
      </c>
      <c r="C12740" s="2" t="s">
        <v>80</v>
      </c>
      <c r="D12740" s="20">
        <v>0</v>
      </c>
      <c r="E12740" s="20">
        <v>0</v>
      </c>
      <c r="F12740" s="38">
        <f>('ANNEXURE B &amp; C'!BX$92)</f>
        <v>0</v>
      </c>
      <c r="G12740" s="9" t="str">
        <f t="shared" si="400"/>
        <v/>
      </c>
      <c r="H12740" s="52" t="str">
        <f t="shared" si="401"/>
        <v/>
      </c>
    </row>
    <row r="12741" spans="1:8">
      <c r="A12741" s="48" t="str">
        <f>('ANNEXURE B &amp; C'!BX$3)</f>
        <v>470103</v>
      </c>
      <c r="B12741" s="2">
        <v>1061903</v>
      </c>
      <c r="C12741" s="2" t="s">
        <v>81</v>
      </c>
      <c r="D12741" s="20">
        <v>0</v>
      </c>
      <c r="E12741" s="20">
        <v>0</v>
      </c>
      <c r="F12741" s="38">
        <f>('ANNEXURE B &amp; C'!BX$93)</f>
        <v>0</v>
      </c>
      <c r="G12741" s="9" t="str">
        <f t="shared" si="400"/>
        <v/>
      </c>
      <c r="H12741" s="52" t="str">
        <f t="shared" si="401"/>
        <v/>
      </c>
    </row>
    <row r="12742" spans="1:8">
      <c r="A12742" s="48" t="str">
        <f>('ANNEXURE B &amp; C'!BX$3)</f>
        <v>470103</v>
      </c>
      <c r="B12742" s="2">
        <v>1061904</v>
      </c>
      <c r="C12742" s="2" t="s">
        <v>82</v>
      </c>
      <c r="D12742" s="20">
        <v>0</v>
      </c>
      <c r="E12742" s="20">
        <v>0</v>
      </c>
      <c r="F12742" s="38">
        <f>('ANNEXURE B &amp; C'!BX$94)</f>
        <v>0</v>
      </c>
      <c r="G12742" s="9" t="str">
        <f t="shared" si="400"/>
        <v/>
      </c>
      <c r="H12742" s="52" t="str">
        <f t="shared" si="401"/>
        <v/>
      </c>
    </row>
    <row r="12743" spans="1:8">
      <c r="A12743" s="48" t="str">
        <f>('ANNEXURE B &amp; C'!BX$3)</f>
        <v>470103</v>
      </c>
      <c r="B12743" s="2">
        <v>1062001</v>
      </c>
      <c r="C12743" s="2" t="s">
        <v>83</v>
      </c>
      <c r="D12743" s="20">
        <v>0</v>
      </c>
      <c r="E12743" s="20">
        <v>0</v>
      </c>
      <c r="F12743" s="38">
        <f>('ANNEXURE B &amp; C'!BX$95)</f>
        <v>0</v>
      </c>
      <c r="G12743" s="9" t="str">
        <f t="shared" si="400"/>
        <v/>
      </c>
      <c r="H12743" s="52" t="str">
        <f t="shared" si="401"/>
        <v/>
      </c>
    </row>
    <row r="12744" spans="1:8">
      <c r="A12744" s="48" t="str">
        <f>('ANNEXURE B &amp; C'!BX$3)</f>
        <v>470103</v>
      </c>
      <c r="B12744" s="2">
        <v>1062003</v>
      </c>
      <c r="C12744" s="2" t="s">
        <v>84</v>
      </c>
      <c r="D12744" s="20">
        <v>0</v>
      </c>
      <c r="E12744" s="20">
        <v>0</v>
      </c>
      <c r="F12744" s="38">
        <f>('ANNEXURE B &amp; C'!BX$96)</f>
        <v>0</v>
      </c>
      <c r="G12744" s="9" t="str">
        <f t="shared" si="400"/>
        <v/>
      </c>
      <c r="H12744" s="52" t="str">
        <f t="shared" si="401"/>
        <v/>
      </c>
    </row>
    <row r="12745" spans="1:8">
      <c r="A12745" s="48" t="str">
        <f>('ANNEXURE B &amp; C'!BX$3)</f>
        <v>470103</v>
      </c>
      <c r="B12745" s="2">
        <v>1062009</v>
      </c>
      <c r="C12745" s="2" t="s">
        <v>85</v>
      </c>
      <c r="D12745" s="20">
        <v>0</v>
      </c>
      <c r="E12745" s="20">
        <v>0</v>
      </c>
      <c r="F12745" s="38">
        <f>('ANNEXURE B &amp; C'!BX$97)</f>
        <v>0</v>
      </c>
      <c r="G12745" s="9" t="str">
        <f t="shared" si="400"/>
        <v/>
      </c>
      <c r="H12745" s="52" t="str">
        <f t="shared" si="401"/>
        <v/>
      </c>
    </row>
    <row r="12746" spans="1:8">
      <c r="A12746" s="48" t="str">
        <f>('ANNEXURE B &amp; C'!BX$3)</f>
        <v>470103</v>
      </c>
      <c r="B12746" s="2">
        <v>1062010</v>
      </c>
      <c r="C12746" s="2" t="s">
        <v>86</v>
      </c>
      <c r="D12746" s="20">
        <v>0</v>
      </c>
      <c r="E12746" s="20">
        <v>0</v>
      </c>
      <c r="F12746" s="38">
        <f>('ANNEXURE B &amp; C'!BX$98)</f>
        <v>0</v>
      </c>
      <c r="G12746" s="9" t="str">
        <f t="shared" si="400"/>
        <v/>
      </c>
      <c r="H12746" s="52" t="str">
        <f t="shared" si="401"/>
        <v/>
      </c>
    </row>
    <row r="12747" spans="1:8">
      <c r="A12747" s="48" t="str">
        <f>('ANNEXURE B &amp; C'!BX$3)</f>
        <v>470103</v>
      </c>
      <c r="B12747" s="2">
        <v>1062201</v>
      </c>
      <c r="C12747" s="2" t="s">
        <v>87</v>
      </c>
      <c r="D12747" s="20">
        <v>0</v>
      </c>
      <c r="E12747" s="20">
        <v>0</v>
      </c>
      <c r="F12747" s="38">
        <f>('ANNEXURE B &amp; C'!BX$99)</f>
        <v>0</v>
      </c>
      <c r="G12747" s="9" t="str">
        <f t="shared" si="400"/>
        <v/>
      </c>
      <c r="H12747" s="52" t="str">
        <f t="shared" si="401"/>
        <v/>
      </c>
    </row>
    <row r="12748" spans="1:8">
      <c r="A12748" s="48" t="str">
        <f>('ANNEXURE B &amp; C'!BX$3)</f>
        <v>470103</v>
      </c>
      <c r="B12748" s="3">
        <v>1066990</v>
      </c>
      <c r="C12748" s="3" t="s">
        <v>88</v>
      </c>
      <c r="D12748" s="39">
        <v>442000</v>
      </c>
      <c r="E12748" s="39">
        <v>3553.3</v>
      </c>
      <c r="F12748" s="39">
        <f>SUM(F12695:F12747)</f>
        <v>238285</v>
      </c>
      <c r="G12748" s="9" t="str">
        <f t="shared" si="400"/>
        <v/>
      </c>
      <c r="H12748" s="52">
        <f t="shared" si="401"/>
        <v>-0.46089366515837105</v>
      </c>
    </row>
    <row r="12749" spans="1:8">
      <c r="B12749" s="1"/>
      <c r="C12749" s="1"/>
      <c r="D12749" s="31"/>
      <c r="E12749" s="31"/>
      <c r="F12749" s="31"/>
      <c r="G12749" s="9" t="str">
        <f t="shared" si="400"/>
        <v/>
      </c>
      <c r="H12749" s="52" t="str">
        <f t="shared" si="401"/>
        <v/>
      </c>
    </row>
    <row r="12750" spans="1:8">
      <c r="A12750" s="48" t="str">
        <f>('ANNEXURE B &amp; C'!BX$3)</f>
        <v>470103</v>
      </c>
      <c r="B12750" s="1">
        <v>1080000</v>
      </c>
      <c r="C12750" s="1" t="s">
        <v>89</v>
      </c>
      <c r="D12750" s="31"/>
      <c r="E12750" s="31"/>
      <c r="F12750" s="31"/>
      <c r="G12750" s="9" t="str">
        <f t="shared" si="400"/>
        <v/>
      </c>
      <c r="H12750" s="52" t="str">
        <f t="shared" si="401"/>
        <v/>
      </c>
    </row>
    <row r="12751" spans="1:8">
      <c r="A12751" s="48" t="str">
        <f>('ANNEXURE B &amp; C'!BX$3)</f>
        <v>470103</v>
      </c>
      <c r="B12751" s="2">
        <v>1088020</v>
      </c>
      <c r="C12751" s="2" t="s">
        <v>90</v>
      </c>
      <c r="D12751" s="20">
        <v>0</v>
      </c>
      <c r="E12751" s="20">
        <v>0</v>
      </c>
      <c r="F12751" s="38">
        <f>('ANNEXURE B &amp; C'!BX$103)</f>
        <v>0</v>
      </c>
      <c r="G12751" s="9" t="str">
        <f t="shared" si="400"/>
        <v/>
      </c>
      <c r="H12751" s="52" t="str">
        <f t="shared" si="401"/>
        <v/>
      </c>
    </row>
    <row r="12752" spans="1:8">
      <c r="A12752" s="48" t="str">
        <f>('ANNEXURE B &amp; C'!BX$3)</f>
        <v>470103</v>
      </c>
      <c r="B12752" s="2">
        <v>1088080</v>
      </c>
      <c r="C12752" s="2" t="s">
        <v>91</v>
      </c>
      <c r="D12752" s="20">
        <v>0</v>
      </c>
      <c r="E12752" s="20">
        <v>0</v>
      </c>
      <c r="F12752" s="38">
        <f>('ANNEXURE B &amp; C'!BX$104)</f>
        <v>0</v>
      </c>
      <c r="G12752" s="9" t="str">
        <f t="shared" si="400"/>
        <v/>
      </c>
      <c r="H12752" s="52" t="str">
        <f t="shared" si="401"/>
        <v/>
      </c>
    </row>
    <row r="12753" spans="1:8">
      <c r="A12753" s="48" t="str">
        <f>('ANNEXURE B &amp; C'!BX$3)</f>
        <v>470103</v>
      </c>
      <c r="B12753" s="2">
        <v>1088081</v>
      </c>
      <c r="C12753" s="2" t="s">
        <v>92</v>
      </c>
      <c r="D12753" s="20">
        <v>0</v>
      </c>
      <c r="E12753" s="20">
        <v>0</v>
      </c>
      <c r="F12753" s="38">
        <f>('ANNEXURE B &amp; C'!BX$105)</f>
        <v>0</v>
      </c>
      <c r="G12753" s="9" t="str">
        <f t="shared" si="400"/>
        <v/>
      </c>
      <c r="H12753" s="52" t="str">
        <f t="shared" si="401"/>
        <v/>
      </c>
    </row>
    <row r="12754" spans="1:8">
      <c r="A12754" s="48" t="str">
        <f>('ANNEXURE B &amp; C'!BX$3)</f>
        <v>470103</v>
      </c>
      <c r="B12754" s="2">
        <v>1088082</v>
      </c>
      <c r="C12754" s="2" t="s">
        <v>93</v>
      </c>
      <c r="D12754" s="20">
        <v>0</v>
      </c>
      <c r="E12754" s="20">
        <v>0</v>
      </c>
      <c r="F12754" s="38">
        <f>('ANNEXURE B &amp; C'!BX$106)</f>
        <v>0</v>
      </c>
      <c r="G12754" s="9" t="str">
        <f t="shared" si="400"/>
        <v/>
      </c>
      <c r="H12754" s="52" t="str">
        <f t="shared" si="401"/>
        <v/>
      </c>
    </row>
    <row r="12755" spans="1:8">
      <c r="A12755" s="48" t="str">
        <f>('ANNEXURE B &amp; C'!BX$3)</f>
        <v>470103</v>
      </c>
      <c r="B12755" s="2">
        <v>1088083</v>
      </c>
      <c r="C12755" s="2" t="s">
        <v>94</v>
      </c>
      <c r="D12755" s="20">
        <v>0</v>
      </c>
      <c r="E12755" s="20">
        <v>0</v>
      </c>
      <c r="F12755" s="38">
        <f>('ANNEXURE B &amp; C'!BX$107)</f>
        <v>0</v>
      </c>
      <c r="G12755" s="9" t="str">
        <f t="shared" si="400"/>
        <v/>
      </c>
      <c r="H12755" s="52" t="str">
        <f t="shared" si="401"/>
        <v/>
      </c>
    </row>
    <row r="12756" spans="1:8">
      <c r="A12756" s="48" t="str">
        <f>('ANNEXURE B &amp; C'!BX$3)</f>
        <v>470103</v>
      </c>
      <c r="B12756" s="2">
        <v>1088084</v>
      </c>
      <c r="C12756" s="2" t="s">
        <v>95</v>
      </c>
      <c r="D12756" s="20">
        <v>0</v>
      </c>
      <c r="E12756" s="20">
        <v>0</v>
      </c>
      <c r="F12756" s="38">
        <f>('ANNEXURE B &amp; C'!BX$108)</f>
        <v>0</v>
      </c>
      <c r="G12756" s="9" t="str">
        <f t="shared" si="400"/>
        <v/>
      </c>
      <c r="H12756" s="52" t="str">
        <f t="shared" si="401"/>
        <v/>
      </c>
    </row>
    <row r="12757" spans="1:8">
      <c r="A12757" s="48" t="str">
        <f>('ANNEXURE B &amp; C'!BX$3)</f>
        <v>470103</v>
      </c>
      <c r="B12757" s="2">
        <v>1088085</v>
      </c>
      <c r="C12757" s="2" t="s">
        <v>96</v>
      </c>
      <c r="D12757" s="20">
        <v>0</v>
      </c>
      <c r="E12757" s="20">
        <v>0</v>
      </c>
      <c r="F12757" s="38">
        <f>('ANNEXURE B &amp; C'!BX$109)</f>
        <v>0</v>
      </c>
      <c r="G12757" s="9" t="str">
        <f t="shared" si="400"/>
        <v/>
      </c>
      <c r="H12757" s="52" t="str">
        <f t="shared" si="401"/>
        <v/>
      </c>
    </row>
    <row r="12758" spans="1:8">
      <c r="A12758" s="48" t="str">
        <f>('ANNEXURE B &amp; C'!BX$3)</f>
        <v>470103</v>
      </c>
      <c r="B12758" s="2">
        <v>1088110</v>
      </c>
      <c r="C12758" s="2" t="s">
        <v>61</v>
      </c>
      <c r="D12758" s="20">
        <v>0</v>
      </c>
      <c r="E12758" s="20">
        <v>0</v>
      </c>
      <c r="F12758" s="38">
        <f>('ANNEXURE B &amp; C'!BX$110)</f>
        <v>0</v>
      </c>
      <c r="G12758" s="9" t="str">
        <f t="shared" si="400"/>
        <v/>
      </c>
      <c r="H12758" s="52" t="str">
        <f t="shared" si="401"/>
        <v/>
      </c>
    </row>
    <row r="12759" spans="1:8">
      <c r="A12759" s="48" t="str">
        <f>('ANNEXURE B &amp; C'!BX$3)</f>
        <v>470103</v>
      </c>
      <c r="B12759" s="2">
        <v>1088180</v>
      </c>
      <c r="C12759" s="2" t="s">
        <v>97</v>
      </c>
      <c r="D12759" s="20">
        <v>0</v>
      </c>
      <c r="E12759" s="20">
        <v>0</v>
      </c>
      <c r="F12759" s="38">
        <f>('ANNEXURE B &amp; C'!BX$111)</f>
        <v>0</v>
      </c>
      <c r="G12759" s="9" t="str">
        <f t="shared" si="400"/>
        <v/>
      </c>
      <c r="H12759" s="52" t="str">
        <f t="shared" si="401"/>
        <v/>
      </c>
    </row>
    <row r="12760" spans="1:8">
      <c r="A12760" s="48" t="str">
        <f>('ANNEXURE B &amp; C'!BX$3)</f>
        <v>470103</v>
      </c>
      <c r="B12760" s="3">
        <v>1088990</v>
      </c>
      <c r="C12760" s="3" t="s">
        <v>98</v>
      </c>
      <c r="D12760" s="39">
        <v>0</v>
      </c>
      <c r="E12760" s="39">
        <v>0</v>
      </c>
      <c r="F12760" s="39">
        <f>SUM(F12750:F12759)</f>
        <v>0</v>
      </c>
      <c r="G12760" s="9" t="str">
        <f t="shared" si="400"/>
        <v/>
      </c>
      <c r="H12760" s="52" t="str">
        <f t="shared" si="401"/>
        <v/>
      </c>
    </row>
    <row r="12761" spans="1:8">
      <c r="B12761" s="1"/>
      <c r="C12761" s="1"/>
      <c r="D12761" s="31"/>
      <c r="E12761" s="31"/>
      <c r="F12761" s="31"/>
      <c r="G12761" s="9" t="str">
        <f t="shared" si="400"/>
        <v/>
      </c>
      <c r="H12761" s="52" t="str">
        <f t="shared" si="401"/>
        <v/>
      </c>
    </row>
    <row r="12762" spans="1:8" ht="15.75" thickBot="1">
      <c r="A12762" s="48" t="str">
        <f>('ANNEXURE B &amp; C'!BX$3)</f>
        <v>470103</v>
      </c>
      <c r="B12762" s="4">
        <v>1089995</v>
      </c>
      <c r="C12762" s="4" t="s">
        <v>99</v>
      </c>
      <c r="D12762" s="40">
        <v>442000</v>
      </c>
      <c r="E12762" s="40">
        <v>3553.3</v>
      </c>
      <c r="F12762" s="40">
        <f>SUM(F12760+F12748)</f>
        <v>238285</v>
      </c>
      <c r="G12762" s="9" t="str">
        <f t="shared" si="400"/>
        <v/>
      </c>
      <c r="H12762" s="52">
        <f t="shared" si="401"/>
        <v>-0.46089366515837105</v>
      </c>
    </row>
    <row r="12763" spans="1:8" ht="15.75" thickTop="1">
      <c r="B12763" s="1"/>
      <c r="C12763" s="1"/>
      <c r="D12763" s="31"/>
      <c r="E12763" s="31"/>
      <c r="F12763" s="31"/>
      <c r="G12763" s="9" t="str">
        <f t="shared" si="400"/>
        <v/>
      </c>
      <c r="H12763" s="52" t="str">
        <f t="shared" si="401"/>
        <v/>
      </c>
    </row>
    <row r="12764" spans="1:8">
      <c r="A12764" s="48" t="str">
        <f>('ANNEXURE B &amp; C'!BX$3)</f>
        <v>470103</v>
      </c>
      <c r="B12764" s="1">
        <v>1100000</v>
      </c>
      <c r="C12764" s="1" t="s">
        <v>100</v>
      </c>
      <c r="D12764" s="31"/>
      <c r="E12764" s="31"/>
      <c r="F12764" s="31"/>
      <c r="G12764" s="9" t="str">
        <f t="shared" si="400"/>
        <v/>
      </c>
      <c r="H12764" s="52" t="str">
        <f t="shared" si="401"/>
        <v/>
      </c>
    </row>
    <row r="12765" spans="1:8">
      <c r="A12765" s="48" t="str">
        <f>('ANNEXURE B &amp; C'!BX$3)</f>
        <v>470103</v>
      </c>
      <c r="B12765" s="2">
        <v>1101200</v>
      </c>
      <c r="C12765" s="2" t="s">
        <v>101</v>
      </c>
      <c r="D12765" s="20">
        <v>0</v>
      </c>
      <c r="E12765" s="20">
        <v>0</v>
      </c>
      <c r="F12765" s="38">
        <f>('ANNEXURE B &amp; C'!BX$117)</f>
        <v>0</v>
      </c>
      <c r="G12765" s="9" t="str">
        <f t="shared" si="400"/>
        <v/>
      </c>
      <c r="H12765" s="52" t="str">
        <f t="shared" si="401"/>
        <v/>
      </c>
    </row>
    <row r="12766" spans="1:8">
      <c r="A12766" s="48" t="str">
        <f>('ANNEXURE B &amp; C'!BX$3)</f>
        <v>470103</v>
      </c>
      <c r="B12766" s="2">
        <v>1101201</v>
      </c>
      <c r="C12766" s="2" t="s">
        <v>102</v>
      </c>
      <c r="D12766" s="20">
        <v>0</v>
      </c>
      <c r="E12766" s="20">
        <v>0</v>
      </c>
      <c r="F12766" s="38">
        <f>('ANNEXURE B &amp; C'!BX$118)</f>
        <v>0</v>
      </c>
      <c r="G12766" s="9" t="str">
        <f t="shared" si="400"/>
        <v/>
      </c>
      <c r="H12766" s="52" t="str">
        <f t="shared" si="401"/>
        <v/>
      </c>
    </row>
    <row r="12767" spans="1:8">
      <c r="A12767" s="48" t="str">
        <f>('ANNEXURE B &amp; C'!BX$3)</f>
        <v>470103</v>
      </c>
      <c r="B12767" s="2">
        <v>1101203</v>
      </c>
      <c r="C12767" s="2" t="s">
        <v>103</v>
      </c>
      <c r="D12767" s="20">
        <v>0</v>
      </c>
      <c r="E12767" s="20">
        <v>0</v>
      </c>
      <c r="F12767" s="38">
        <f>('ANNEXURE B &amp; C'!BX$119)</f>
        <v>0</v>
      </c>
      <c r="G12767" s="9" t="str">
        <f t="shared" si="400"/>
        <v/>
      </c>
      <c r="H12767" s="52" t="str">
        <f t="shared" si="401"/>
        <v/>
      </c>
    </row>
    <row r="12768" spans="1:8">
      <c r="A12768" s="48" t="str">
        <f>('ANNEXURE B &amp; C'!BX$3)</f>
        <v>470103</v>
      </c>
      <c r="B12768" s="2">
        <v>1101204</v>
      </c>
      <c r="C12768" s="2" t="s">
        <v>104</v>
      </c>
      <c r="D12768" s="20">
        <v>0</v>
      </c>
      <c r="E12768" s="20">
        <v>0</v>
      </c>
      <c r="F12768" s="38">
        <f>('ANNEXURE B &amp; C'!BX$120)</f>
        <v>0</v>
      </c>
      <c r="G12768" s="9" t="str">
        <f t="shared" si="400"/>
        <v/>
      </c>
      <c r="H12768" s="52" t="str">
        <f t="shared" si="401"/>
        <v/>
      </c>
    </row>
    <row r="12769" spans="1:8" ht="15.75" thickBot="1">
      <c r="A12769" s="48" t="str">
        <f>('ANNEXURE B &amp; C'!BX$3)</f>
        <v>470103</v>
      </c>
      <c r="B12769" s="4">
        <v>1109995</v>
      </c>
      <c r="C12769" s="4" t="s">
        <v>105</v>
      </c>
      <c r="D12769" s="40">
        <v>0</v>
      </c>
      <c r="E12769" s="40">
        <v>0</v>
      </c>
      <c r="F12769" s="40">
        <f>SUM(F12765:F12768)</f>
        <v>0</v>
      </c>
      <c r="G12769" s="9" t="str">
        <f t="shared" si="400"/>
        <v/>
      </c>
      <c r="H12769" s="52" t="str">
        <f t="shared" si="401"/>
        <v/>
      </c>
    </row>
    <row r="12770" spans="1:8" ht="15.75" thickTop="1">
      <c r="B12770" s="1"/>
      <c r="C12770" s="1"/>
      <c r="D12770" s="31"/>
      <c r="E12770" s="31"/>
      <c r="F12770" s="31"/>
      <c r="G12770" s="9" t="str">
        <f t="shared" si="400"/>
        <v/>
      </c>
      <c r="H12770" s="52" t="str">
        <f t="shared" si="401"/>
        <v/>
      </c>
    </row>
    <row r="12771" spans="1:8">
      <c r="A12771" s="48" t="str">
        <f>('ANNEXURE B &amp; C'!BX$3)</f>
        <v>470103</v>
      </c>
      <c r="B12771" s="1">
        <v>1120000</v>
      </c>
      <c r="C12771" s="1" t="s">
        <v>106</v>
      </c>
      <c r="D12771" s="31"/>
      <c r="E12771" s="31"/>
      <c r="F12771" s="31"/>
      <c r="G12771" s="9" t="str">
        <f t="shared" si="400"/>
        <v/>
      </c>
      <c r="H12771" s="52" t="str">
        <f t="shared" si="401"/>
        <v/>
      </c>
    </row>
    <row r="12772" spans="1:8">
      <c r="A12772" s="48" t="str">
        <f>('ANNEXURE B &amp; C'!BX$3)</f>
        <v>470103</v>
      </c>
      <c r="B12772" s="2">
        <v>1120300</v>
      </c>
      <c r="C12772" s="2" t="s">
        <v>106</v>
      </c>
      <c r="D12772" s="20">
        <v>0</v>
      </c>
      <c r="E12772" s="20">
        <v>0</v>
      </c>
      <c r="F12772" s="38">
        <f>('ANNEXURE B &amp; C'!BX$124)</f>
        <v>0</v>
      </c>
      <c r="G12772" s="9" t="str">
        <f t="shared" si="400"/>
        <v/>
      </c>
      <c r="H12772" s="52" t="str">
        <f t="shared" si="401"/>
        <v/>
      </c>
    </row>
    <row r="12773" spans="1:8" ht="15.75" thickBot="1">
      <c r="A12773" s="48" t="str">
        <f>('ANNEXURE B &amp; C'!BX$3)</f>
        <v>470103</v>
      </c>
      <c r="B12773" s="4">
        <v>1129990</v>
      </c>
      <c r="C12773" s="4" t="s">
        <v>107</v>
      </c>
      <c r="D12773" s="40">
        <v>0</v>
      </c>
      <c r="E12773" s="40">
        <v>0</v>
      </c>
      <c r="F12773" s="40">
        <f>SUM(F12771:F12772)</f>
        <v>0</v>
      </c>
      <c r="G12773" s="9" t="str">
        <f t="shared" si="400"/>
        <v/>
      </c>
      <c r="H12773" s="52" t="str">
        <f t="shared" si="401"/>
        <v/>
      </c>
    </row>
    <row r="12774" spans="1:8" ht="15.75" thickTop="1">
      <c r="B12774" s="1"/>
      <c r="C12774" s="1"/>
      <c r="D12774" s="31"/>
      <c r="E12774" s="31"/>
      <c r="F12774" s="31"/>
      <c r="G12774" s="9" t="str">
        <f t="shared" si="400"/>
        <v/>
      </c>
      <c r="H12774" s="52" t="str">
        <f t="shared" si="401"/>
        <v/>
      </c>
    </row>
    <row r="12775" spans="1:8">
      <c r="A12775" s="48" t="str">
        <f>('ANNEXURE B &amp; C'!BX$3)</f>
        <v>470103</v>
      </c>
      <c r="B12775" s="1">
        <v>1130000</v>
      </c>
      <c r="C12775" s="1" t="s">
        <v>108</v>
      </c>
      <c r="D12775" s="31"/>
      <c r="E12775" s="31"/>
      <c r="F12775" s="31"/>
      <c r="G12775" s="9" t="str">
        <f t="shared" si="400"/>
        <v/>
      </c>
      <c r="H12775" s="52" t="str">
        <f t="shared" si="401"/>
        <v/>
      </c>
    </row>
    <row r="12776" spans="1:8">
      <c r="A12776" s="48" t="str">
        <f>('ANNEXURE B &amp; C'!BX$3)</f>
        <v>470103</v>
      </c>
      <c r="B12776" s="2">
        <v>1130200</v>
      </c>
      <c r="C12776" s="2" t="s">
        <v>109</v>
      </c>
      <c r="D12776" s="20">
        <v>0</v>
      </c>
      <c r="E12776" s="20">
        <v>0</v>
      </c>
      <c r="F12776" s="38">
        <f>('ANNEXURE B &amp; C'!BX$128)</f>
        <v>0</v>
      </c>
      <c r="G12776" s="9" t="str">
        <f t="shared" si="400"/>
        <v/>
      </c>
      <c r="H12776" s="52" t="str">
        <f t="shared" si="401"/>
        <v/>
      </c>
    </row>
    <row r="12777" spans="1:8">
      <c r="A12777" s="48" t="str">
        <f>('ANNEXURE B &amp; C'!BX$3)</f>
        <v>470103</v>
      </c>
      <c r="B12777" s="2">
        <v>1130201</v>
      </c>
      <c r="C12777" s="2" t="s">
        <v>110</v>
      </c>
      <c r="D12777" s="20">
        <v>0</v>
      </c>
      <c r="E12777" s="20">
        <v>0</v>
      </c>
      <c r="F12777" s="38">
        <f>('ANNEXURE B &amp; C'!BX$129)</f>
        <v>0</v>
      </c>
      <c r="G12777" s="9" t="str">
        <f t="shared" si="400"/>
        <v/>
      </c>
      <c r="H12777" s="52" t="str">
        <f t="shared" si="401"/>
        <v/>
      </c>
    </row>
    <row r="12778" spans="1:8" ht="15.75" thickBot="1">
      <c r="A12778" s="48" t="str">
        <f>('ANNEXURE B &amp; C'!BX$3)</f>
        <v>470103</v>
      </c>
      <c r="B12778" s="4">
        <v>1139995</v>
      </c>
      <c r="C12778" s="4" t="s">
        <v>111</v>
      </c>
      <c r="D12778" s="40">
        <v>0</v>
      </c>
      <c r="E12778" s="40">
        <v>0</v>
      </c>
      <c r="F12778" s="40">
        <f>SUM(F12775:F12777)</f>
        <v>0</v>
      </c>
      <c r="G12778" s="9" t="str">
        <f t="shared" si="400"/>
        <v/>
      </c>
      <c r="H12778" s="52" t="str">
        <f t="shared" si="401"/>
        <v/>
      </c>
    </row>
    <row r="12779" spans="1:8" ht="15.75" thickTop="1">
      <c r="B12779" s="1"/>
      <c r="C12779" s="1"/>
      <c r="D12779" s="31"/>
      <c r="E12779" s="31"/>
      <c r="F12779" s="31"/>
      <c r="G12779" s="9" t="str">
        <f t="shared" si="400"/>
        <v/>
      </c>
      <c r="H12779" s="52" t="str">
        <f t="shared" si="401"/>
        <v/>
      </c>
    </row>
    <row r="12780" spans="1:8" ht="15.75" thickBot="1">
      <c r="A12780" s="48" t="str">
        <f>('ANNEXURE B &amp; C'!BX$3)</f>
        <v>470103</v>
      </c>
      <c r="B12780" s="5">
        <v>1199998</v>
      </c>
      <c r="C12780" s="5" t="s">
        <v>112</v>
      </c>
      <c r="D12780" s="41">
        <v>1044615</v>
      </c>
      <c r="E12780" s="41">
        <v>201290.31999999998</v>
      </c>
      <c r="F12780" s="41">
        <f>SUM(F12778+F12773+F12769+F12762+F12690)</f>
        <v>661572</v>
      </c>
      <c r="G12780" s="9" t="str">
        <f t="shared" si="400"/>
        <v/>
      </c>
      <c r="H12780" s="52">
        <f t="shared" si="401"/>
        <v>-0.36668341925015435</v>
      </c>
    </row>
    <row r="12781" spans="1:8">
      <c r="B12781" s="1"/>
      <c r="C12781" s="1"/>
      <c r="D12781" s="31"/>
      <c r="E12781" s="31"/>
      <c r="F12781" s="31"/>
      <c r="G12781" s="9" t="str">
        <f t="shared" si="400"/>
        <v/>
      </c>
      <c r="H12781" s="52" t="str">
        <f t="shared" si="401"/>
        <v/>
      </c>
    </row>
    <row r="12782" spans="1:8">
      <c r="A12782" s="48" t="str">
        <f>('ANNEXURE B &amp; C'!BX$3)</f>
        <v>470103</v>
      </c>
      <c r="B12782" s="1">
        <v>2200000</v>
      </c>
      <c r="C12782" s="1" t="s">
        <v>113</v>
      </c>
      <c r="D12782" s="31"/>
      <c r="E12782" s="31"/>
      <c r="F12782" s="31"/>
      <c r="G12782" s="9" t="str">
        <f t="shared" si="400"/>
        <v/>
      </c>
      <c r="H12782" s="52" t="str">
        <f t="shared" si="401"/>
        <v/>
      </c>
    </row>
    <row r="12783" spans="1:8">
      <c r="B12783" s="1"/>
      <c r="C12783" s="1"/>
      <c r="D12783" s="31"/>
      <c r="E12783" s="31"/>
      <c r="F12783" s="31"/>
      <c r="G12783" s="9" t="str">
        <f t="shared" si="400"/>
        <v/>
      </c>
      <c r="H12783" s="52" t="str">
        <f t="shared" si="401"/>
        <v/>
      </c>
    </row>
    <row r="12784" spans="1:8">
      <c r="A12784" s="48" t="str">
        <f>('ANNEXURE B &amp; C'!BX$3)</f>
        <v>470103</v>
      </c>
      <c r="B12784" s="1">
        <v>2230000</v>
      </c>
      <c r="C12784" s="1" t="s">
        <v>114</v>
      </c>
      <c r="D12784" s="31"/>
      <c r="E12784" s="31"/>
      <c r="F12784" s="31"/>
      <c r="G12784" s="9" t="str">
        <f t="shared" si="400"/>
        <v/>
      </c>
      <c r="H12784" s="52" t="str">
        <f t="shared" si="401"/>
        <v/>
      </c>
    </row>
    <row r="12785" spans="1:8">
      <c r="A12785" s="48" t="str">
        <f>('ANNEXURE B &amp; C'!BX$3)</f>
        <v>470103</v>
      </c>
      <c r="B12785" s="2">
        <v>2231202</v>
      </c>
      <c r="C12785" s="2" t="s">
        <v>115</v>
      </c>
      <c r="D12785" s="20">
        <v>0</v>
      </c>
      <c r="E12785" s="20">
        <v>0</v>
      </c>
      <c r="F12785" s="38">
        <f>('ANNEXURE B &amp; C'!BX$137)</f>
        <v>0</v>
      </c>
      <c r="G12785" s="9" t="str">
        <f t="shared" si="400"/>
        <v/>
      </c>
      <c r="H12785" s="52" t="str">
        <f t="shared" si="401"/>
        <v/>
      </c>
    </row>
    <row r="12786" spans="1:8">
      <c r="A12786" s="48" t="str">
        <f>('ANNEXURE B &amp; C'!BX$3)</f>
        <v>470103</v>
      </c>
      <c r="B12786" s="2">
        <v>2231900</v>
      </c>
      <c r="C12786" s="2" t="s">
        <v>116</v>
      </c>
      <c r="D12786" s="20">
        <v>0</v>
      </c>
      <c r="E12786" s="20">
        <v>0</v>
      </c>
      <c r="F12786" s="38">
        <f>('ANNEXURE B &amp; C'!BX$138)</f>
        <v>0</v>
      </c>
      <c r="G12786" s="9" t="str">
        <f t="shared" si="400"/>
        <v/>
      </c>
      <c r="H12786" s="52" t="str">
        <f t="shared" si="401"/>
        <v/>
      </c>
    </row>
    <row r="12787" spans="1:8">
      <c r="A12787" s="48" t="str">
        <f>('ANNEXURE B &amp; C'!BX$3)</f>
        <v>470103</v>
      </c>
      <c r="B12787" s="3">
        <v>2239995</v>
      </c>
      <c r="C12787" s="3" t="s">
        <v>117</v>
      </c>
      <c r="D12787" s="39">
        <v>0</v>
      </c>
      <c r="E12787" s="39">
        <v>0</v>
      </c>
      <c r="F12787" s="39">
        <f>SUM(F12785:F12786)</f>
        <v>0</v>
      </c>
      <c r="G12787" s="9" t="str">
        <f t="shared" si="400"/>
        <v/>
      </c>
      <c r="H12787" s="52" t="str">
        <f t="shared" si="401"/>
        <v/>
      </c>
    </row>
    <row r="12788" spans="1:8">
      <c r="B12788" s="1"/>
      <c r="C12788" s="1"/>
      <c r="D12788" s="31"/>
      <c r="E12788" s="31"/>
      <c r="F12788" s="31"/>
      <c r="G12788" s="9" t="str">
        <f t="shared" si="400"/>
        <v/>
      </c>
      <c r="H12788" s="52" t="str">
        <f t="shared" si="401"/>
        <v/>
      </c>
    </row>
    <row r="12789" spans="1:8">
      <c r="A12789" s="48" t="str">
        <f>('ANNEXURE B &amp; C'!BX$3)</f>
        <v>470103</v>
      </c>
      <c r="B12789" s="1">
        <v>2240000</v>
      </c>
      <c r="C12789" s="1" t="s">
        <v>118</v>
      </c>
      <c r="D12789" s="31"/>
      <c r="E12789" s="31"/>
      <c r="F12789" s="31"/>
      <c r="G12789" s="9" t="str">
        <f t="shared" si="400"/>
        <v/>
      </c>
      <c r="H12789" s="52" t="str">
        <f t="shared" si="401"/>
        <v/>
      </c>
    </row>
    <row r="12790" spans="1:8">
      <c r="A12790" s="48" t="str">
        <f>('ANNEXURE B &amp; C'!BX$3)</f>
        <v>470103</v>
      </c>
      <c r="B12790" s="2">
        <v>2240001</v>
      </c>
      <c r="C12790" s="2" t="s">
        <v>119</v>
      </c>
      <c r="D12790" s="20">
        <v>0</v>
      </c>
      <c r="E12790" s="20">
        <v>0</v>
      </c>
      <c r="F12790" s="38">
        <f>('ANNEXURE B &amp; C'!BX$142)</f>
        <v>0</v>
      </c>
      <c r="G12790" s="9" t="str">
        <f t="shared" si="400"/>
        <v/>
      </c>
      <c r="H12790" s="52" t="str">
        <f t="shared" si="401"/>
        <v/>
      </c>
    </row>
    <row r="12791" spans="1:8">
      <c r="A12791" s="48" t="str">
        <f>('ANNEXURE B &amp; C'!BX$3)</f>
        <v>470103</v>
      </c>
      <c r="B12791" s="2">
        <v>2240002</v>
      </c>
      <c r="C12791" s="2" t="s">
        <v>120</v>
      </c>
      <c r="D12791" s="20">
        <v>0</v>
      </c>
      <c r="E12791" s="20">
        <v>0</v>
      </c>
      <c r="F12791" s="38">
        <f>('ANNEXURE B &amp; C'!BX$143)</f>
        <v>0</v>
      </c>
      <c r="G12791" s="9" t="str">
        <f t="shared" si="400"/>
        <v/>
      </c>
      <c r="H12791" s="52" t="str">
        <f t="shared" si="401"/>
        <v/>
      </c>
    </row>
    <row r="12792" spans="1:8">
      <c r="A12792" s="48" t="str">
        <f>('ANNEXURE B &amp; C'!BX$3)</f>
        <v>470103</v>
      </c>
      <c r="B12792" s="2">
        <v>2240400</v>
      </c>
      <c r="C12792" s="2" t="s">
        <v>121</v>
      </c>
      <c r="D12792" s="20">
        <v>0</v>
      </c>
      <c r="E12792" s="20">
        <v>0</v>
      </c>
      <c r="F12792" s="38">
        <f>('ANNEXURE B &amp; C'!BX$144)</f>
        <v>0</v>
      </c>
      <c r="G12792" s="9" t="str">
        <f t="shared" si="400"/>
        <v/>
      </c>
      <c r="H12792" s="52" t="str">
        <f t="shared" si="401"/>
        <v/>
      </c>
    </row>
    <row r="12793" spans="1:8">
      <c r="A12793" s="48" t="str">
        <f>('ANNEXURE B &amp; C'!BX$3)</f>
        <v>470103</v>
      </c>
      <c r="B12793" s="2">
        <v>2240500</v>
      </c>
      <c r="C12793" s="2" t="s">
        <v>122</v>
      </c>
      <c r="D12793" s="20">
        <v>0</v>
      </c>
      <c r="E12793" s="20">
        <v>0</v>
      </c>
      <c r="F12793" s="38">
        <f>('ANNEXURE B &amp; C'!BX$145)</f>
        <v>0</v>
      </c>
      <c r="G12793" s="9" t="str">
        <f t="shared" si="400"/>
        <v/>
      </c>
      <c r="H12793" s="52" t="str">
        <f t="shared" si="401"/>
        <v/>
      </c>
    </row>
    <row r="12794" spans="1:8">
      <c r="A12794" s="48" t="str">
        <f>('ANNEXURE B &amp; C'!BX$3)</f>
        <v>470103</v>
      </c>
      <c r="B12794" s="3">
        <v>2249995</v>
      </c>
      <c r="C12794" s="3" t="s">
        <v>123</v>
      </c>
      <c r="D12794" s="39">
        <v>0</v>
      </c>
      <c r="E12794" s="39">
        <v>0</v>
      </c>
      <c r="F12794" s="39">
        <f>SUM(F12790:F12793)</f>
        <v>0</v>
      </c>
      <c r="G12794" s="9" t="str">
        <f t="shared" si="400"/>
        <v/>
      </c>
      <c r="H12794" s="52" t="str">
        <f t="shared" si="401"/>
        <v/>
      </c>
    </row>
    <row r="12795" spans="1:8">
      <c r="B12795" s="1"/>
      <c r="C12795" s="1"/>
      <c r="D12795" s="31"/>
      <c r="E12795" s="31"/>
      <c r="F12795" s="31"/>
      <c r="G12795" s="9" t="str">
        <f t="shared" si="400"/>
        <v/>
      </c>
      <c r="H12795" s="52" t="str">
        <f t="shared" si="401"/>
        <v/>
      </c>
    </row>
    <row r="12796" spans="1:8">
      <c r="A12796" s="48" t="str">
        <f>('ANNEXURE B &amp; C'!BX$3)</f>
        <v>470103</v>
      </c>
      <c r="B12796" s="1">
        <v>2260000</v>
      </c>
      <c r="C12796" s="1" t="s">
        <v>124</v>
      </c>
      <c r="D12796" s="31"/>
      <c r="E12796" s="31"/>
      <c r="F12796" s="31"/>
      <c r="G12796" s="9" t="str">
        <f t="shared" si="400"/>
        <v/>
      </c>
      <c r="H12796" s="52" t="str">
        <f t="shared" si="401"/>
        <v/>
      </c>
    </row>
    <row r="12797" spans="1:8">
      <c r="A12797" s="48" t="str">
        <f>('ANNEXURE B &amp; C'!BX$3)</f>
        <v>470103</v>
      </c>
      <c r="B12797" s="2">
        <v>2260806</v>
      </c>
      <c r="C12797" s="2" t="s">
        <v>125</v>
      </c>
      <c r="D12797" s="20">
        <v>0</v>
      </c>
      <c r="E12797" s="20">
        <v>0</v>
      </c>
      <c r="F12797" s="38">
        <f>('ANNEXURE B &amp; C'!BX$149)</f>
        <v>0</v>
      </c>
      <c r="G12797" s="9" t="str">
        <f t="shared" si="400"/>
        <v/>
      </c>
      <c r="H12797" s="52" t="str">
        <f t="shared" si="401"/>
        <v/>
      </c>
    </row>
    <row r="12798" spans="1:8">
      <c r="A12798" s="48" t="str">
        <f>('ANNEXURE B &amp; C'!BX$3)</f>
        <v>470103</v>
      </c>
      <c r="B12798" s="2">
        <v>2260808</v>
      </c>
      <c r="C12798" s="2" t="s">
        <v>126</v>
      </c>
      <c r="D12798" s="20">
        <v>0</v>
      </c>
      <c r="E12798" s="20">
        <v>0</v>
      </c>
      <c r="F12798" s="38">
        <f>('ANNEXURE B &amp; C'!BX$150)</f>
        <v>0</v>
      </c>
      <c r="G12798" s="9" t="str">
        <f t="shared" si="400"/>
        <v/>
      </c>
      <c r="H12798" s="52" t="str">
        <f t="shared" si="401"/>
        <v/>
      </c>
    </row>
    <row r="12799" spans="1:8">
      <c r="A12799" s="48" t="str">
        <f>('ANNEXURE B &amp; C'!BX$3)</f>
        <v>470103</v>
      </c>
      <c r="B12799" s="2">
        <v>2260810</v>
      </c>
      <c r="C12799" s="2" t="s">
        <v>127</v>
      </c>
      <c r="D12799" s="20">
        <v>0</v>
      </c>
      <c r="E12799" s="20">
        <v>0</v>
      </c>
      <c r="F12799" s="38">
        <f>('ANNEXURE B &amp; C'!BX$151)</f>
        <v>0</v>
      </c>
      <c r="G12799" s="9" t="str">
        <f t="shared" ref="G12799:G12862" si="402">IF(E12799&lt;0.01,"",IF(E12799&gt;F12799,"BUDGET ERROR - INSUFICIENT",""))</f>
        <v/>
      </c>
      <c r="H12799" s="52" t="str">
        <f t="shared" ref="H12799:H12862" si="403">IF(F12799&lt;0.1,"",IF(D12799=0,"NO ORIGINAL BUDGET",(F12799-D12799)/D12799))</f>
        <v/>
      </c>
    </row>
    <row r="12800" spans="1:8">
      <c r="A12800" s="48" t="str">
        <f>('ANNEXURE B &amp; C'!BX$3)</f>
        <v>470103</v>
      </c>
      <c r="B12800" s="3">
        <v>2269995</v>
      </c>
      <c r="C12800" s="3" t="s">
        <v>128</v>
      </c>
      <c r="D12800" s="39">
        <v>0</v>
      </c>
      <c r="E12800" s="39">
        <v>0</v>
      </c>
      <c r="F12800" s="39">
        <f>SUM(F12797:F12799)</f>
        <v>0</v>
      </c>
      <c r="G12800" s="9" t="str">
        <f t="shared" si="402"/>
        <v/>
      </c>
      <c r="H12800" s="52" t="str">
        <f t="shared" si="403"/>
        <v/>
      </c>
    </row>
    <row r="12801" spans="1:8">
      <c r="B12801" s="1"/>
      <c r="C12801" s="1"/>
      <c r="D12801" s="31"/>
      <c r="E12801" s="31"/>
      <c r="F12801" s="31"/>
      <c r="G12801" s="9" t="str">
        <f t="shared" si="402"/>
        <v/>
      </c>
      <c r="H12801" s="52" t="str">
        <f t="shared" si="403"/>
        <v/>
      </c>
    </row>
    <row r="12802" spans="1:8">
      <c r="A12802" s="48" t="str">
        <f>('ANNEXURE B &amp; C'!BX$3)</f>
        <v>470103</v>
      </c>
      <c r="B12802" s="1">
        <v>2270000</v>
      </c>
      <c r="C12802" s="1" t="s">
        <v>129</v>
      </c>
      <c r="D12802" s="31"/>
      <c r="E12802" s="31"/>
      <c r="F12802" s="31"/>
      <c r="G12802" s="9" t="str">
        <f t="shared" si="402"/>
        <v/>
      </c>
      <c r="H12802" s="52" t="str">
        <f t="shared" si="403"/>
        <v/>
      </c>
    </row>
    <row r="12803" spans="1:8">
      <c r="A12803" s="48" t="str">
        <f>('ANNEXURE B &amp; C'!BX$3)</f>
        <v>470103</v>
      </c>
      <c r="B12803" s="2">
        <v>2271701</v>
      </c>
      <c r="C12803" s="2" t="s">
        <v>130</v>
      </c>
      <c r="D12803" s="20">
        <v>0</v>
      </c>
      <c r="E12803" s="20">
        <v>0</v>
      </c>
      <c r="F12803" s="38">
        <f>('ANNEXURE B &amp; C'!BX$155)</f>
        <v>0</v>
      </c>
      <c r="G12803" s="9" t="str">
        <f t="shared" si="402"/>
        <v/>
      </c>
      <c r="H12803" s="52" t="str">
        <f t="shared" si="403"/>
        <v/>
      </c>
    </row>
    <row r="12804" spans="1:8">
      <c r="A12804" s="48" t="str">
        <f>('ANNEXURE B &amp; C'!BX$3)</f>
        <v>470103</v>
      </c>
      <c r="B12804" s="2">
        <v>2271702</v>
      </c>
      <c r="C12804" s="2" t="s">
        <v>131</v>
      </c>
      <c r="D12804" s="20">
        <v>0</v>
      </c>
      <c r="E12804" s="20">
        <v>0</v>
      </c>
      <c r="F12804" s="38">
        <f>('ANNEXURE B &amp; C'!BX$156)</f>
        <v>0</v>
      </c>
      <c r="G12804" s="9" t="str">
        <f t="shared" si="402"/>
        <v/>
      </c>
      <c r="H12804" s="52" t="str">
        <f t="shared" si="403"/>
        <v/>
      </c>
    </row>
    <row r="12805" spans="1:8">
      <c r="A12805" s="48" t="str">
        <f>('ANNEXURE B &amp; C'!BX$3)</f>
        <v>470103</v>
      </c>
      <c r="B12805" s="2">
        <v>2271703</v>
      </c>
      <c r="C12805" s="2" t="s">
        <v>132</v>
      </c>
      <c r="D12805" s="20">
        <v>0</v>
      </c>
      <c r="E12805" s="20">
        <v>0</v>
      </c>
      <c r="F12805" s="38">
        <f>('ANNEXURE B &amp; C'!BX$157)</f>
        <v>0</v>
      </c>
      <c r="G12805" s="9" t="str">
        <f t="shared" si="402"/>
        <v/>
      </c>
      <c r="H12805" s="52" t="str">
        <f t="shared" si="403"/>
        <v/>
      </c>
    </row>
    <row r="12806" spans="1:8">
      <c r="A12806" s="48" t="str">
        <f>('ANNEXURE B &amp; C'!BX$3)</f>
        <v>470103</v>
      </c>
      <c r="B12806" s="2">
        <v>2271704</v>
      </c>
      <c r="C12806" s="2" t="s">
        <v>133</v>
      </c>
      <c r="D12806" s="20">
        <v>0</v>
      </c>
      <c r="E12806" s="20">
        <v>0</v>
      </c>
      <c r="F12806" s="38">
        <f>('ANNEXURE B &amp; C'!BX$158)</f>
        <v>0</v>
      </c>
      <c r="G12806" s="9" t="str">
        <f t="shared" si="402"/>
        <v/>
      </c>
      <c r="H12806" s="52" t="str">
        <f t="shared" si="403"/>
        <v/>
      </c>
    </row>
    <row r="12807" spans="1:8">
      <c r="A12807" s="48" t="str">
        <f>('ANNEXURE B &amp; C'!BX$3)</f>
        <v>470103</v>
      </c>
      <c r="B12807" s="3">
        <v>2279995</v>
      </c>
      <c r="C12807" s="3" t="s">
        <v>134</v>
      </c>
      <c r="D12807" s="35">
        <v>0</v>
      </c>
      <c r="E12807" s="35">
        <v>0</v>
      </c>
      <c r="F12807" s="35">
        <f>SUM(F12803:F12806)</f>
        <v>0</v>
      </c>
      <c r="G12807" s="9" t="str">
        <f t="shared" si="402"/>
        <v/>
      </c>
      <c r="H12807" s="52" t="str">
        <f t="shared" si="403"/>
        <v/>
      </c>
    </row>
    <row r="12808" spans="1:8">
      <c r="B12808" s="1"/>
      <c r="C12808" s="1"/>
      <c r="D12808" s="31"/>
      <c r="E12808" s="31"/>
      <c r="F12808" s="31"/>
      <c r="G12808" s="9" t="str">
        <f t="shared" si="402"/>
        <v/>
      </c>
      <c r="H12808" s="52" t="str">
        <f t="shared" si="403"/>
        <v/>
      </c>
    </row>
    <row r="12809" spans="1:8">
      <c r="A12809" s="48" t="str">
        <f>('ANNEXURE B &amp; C'!BX$3)</f>
        <v>470103</v>
      </c>
      <c r="B12809" s="1">
        <v>2280000</v>
      </c>
      <c r="C12809" s="1" t="s">
        <v>135</v>
      </c>
      <c r="D12809" s="31"/>
      <c r="E12809" s="31"/>
      <c r="F12809" s="31"/>
      <c r="G12809" s="9" t="str">
        <f t="shared" si="402"/>
        <v/>
      </c>
      <c r="H12809" s="52" t="str">
        <f t="shared" si="403"/>
        <v/>
      </c>
    </row>
    <row r="12810" spans="1:8">
      <c r="A12810" s="48" t="str">
        <f>('ANNEXURE B &amp; C'!BX$3)</f>
        <v>470103</v>
      </c>
      <c r="B12810" s="2">
        <v>2280001</v>
      </c>
      <c r="C12810" s="2" t="s">
        <v>136</v>
      </c>
      <c r="D12810" s="20">
        <v>0</v>
      </c>
      <c r="E12810" s="20">
        <v>0</v>
      </c>
      <c r="F12810" s="38">
        <f>('ANNEXURE B &amp; C'!BX$162)</f>
        <v>0</v>
      </c>
      <c r="G12810" s="9" t="str">
        <f t="shared" si="402"/>
        <v/>
      </c>
      <c r="H12810" s="52" t="str">
        <f t="shared" si="403"/>
        <v/>
      </c>
    </row>
    <row r="12811" spans="1:8">
      <c r="A12811" s="48" t="str">
        <f>('ANNEXURE B &amp; C'!BX$3)</f>
        <v>470103</v>
      </c>
      <c r="B12811" s="2">
        <v>2280002</v>
      </c>
      <c r="C12811" s="2" t="s">
        <v>137</v>
      </c>
      <c r="D12811" s="20">
        <v>0</v>
      </c>
      <c r="E12811" s="20">
        <v>0</v>
      </c>
      <c r="F12811" s="38">
        <f>('ANNEXURE B &amp; C'!BX$163)</f>
        <v>0</v>
      </c>
      <c r="G12811" s="9" t="str">
        <f t="shared" si="402"/>
        <v/>
      </c>
      <c r="H12811" s="52" t="str">
        <f t="shared" si="403"/>
        <v/>
      </c>
    </row>
    <row r="12812" spans="1:8">
      <c r="A12812" s="48" t="str">
        <f>('ANNEXURE B &amp; C'!BX$3)</f>
        <v>470103</v>
      </c>
      <c r="B12812" s="3">
        <v>2289995</v>
      </c>
      <c r="C12812" s="3" t="s">
        <v>138</v>
      </c>
      <c r="D12812" s="39">
        <v>0</v>
      </c>
      <c r="E12812" s="39">
        <v>0</v>
      </c>
      <c r="F12812" s="39">
        <f>SUM(F12810:F12811)</f>
        <v>0</v>
      </c>
      <c r="G12812" s="9" t="str">
        <f t="shared" si="402"/>
        <v/>
      </c>
      <c r="H12812" s="52" t="str">
        <f t="shared" si="403"/>
        <v/>
      </c>
    </row>
    <row r="12813" spans="1:8">
      <c r="B12813" s="1"/>
      <c r="C12813" s="1"/>
      <c r="D12813" s="31"/>
      <c r="E12813" s="31"/>
      <c r="F12813" s="31"/>
      <c r="G12813" s="9" t="str">
        <f t="shared" si="402"/>
        <v/>
      </c>
      <c r="H12813" s="52" t="str">
        <f t="shared" si="403"/>
        <v/>
      </c>
    </row>
    <row r="12814" spans="1:8">
      <c r="A12814" s="48" t="str">
        <f>('ANNEXURE B &amp; C'!BX$3)</f>
        <v>470103</v>
      </c>
      <c r="B12814" s="1">
        <v>2300000</v>
      </c>
      <c r="C12814" s="1" t="s">
        <v>139</v>
      </c>
      <c r="D12814" s="31"/>
      <c r="E12814" s="31"/>
      <c r="F12814" s="31"/>
      <c r="G12814" s="9" t="str">
        <f t="shared" si="402"/>
        <v/>
      </c>
      <c r="H12814" s="52" t="str">
        <f t="shared" si="403"/>
        <v/>
      </c>
    </row>
    <row r="12815" spans="1:8">
      <c r="A12815" s="48" t="str">
        <f>('ANNEXURE B &amp; C'!BX$3)</f>
        <v>470103</v>
      </c>
      <c r="B12815" s="2">
        <v>2300001</v>
      </c>
      <c r="C12815" s="2" t="s">
        <v>140</v>
      </c>
      <c r="D12815" s="20">
        <v>0</v>
      </c>
      <c r="E12815" s="20">
        <v>0</v>
      </c>
      <c r="F12815" s="38">
        <f>('ANNEXURE B &amp; C'!BX$167)</f>
        <v>0</v>
      </c>
      <c r="G12815" s="9" t="str">
        <f t="shared" si="402"/>
        <v/>
      </c>
      <c r="H12815" s="52" t="str">
        <f t="shared" si="403"/>
        <v/>
      </c>
    </row>
    <row r="12816" spans="1:8">
      <c r="A12816" s="48" t="str">
        <f>('ANNEXURE B &amp; C'!BX$3)</f>
        <v>470103</v>
      </c>
      <c r="B12816" s="2">
        <v>2300002</v>
      </c>
      <c r="C12816" s="2" t="s">
        <v>141</v>
      </c>
      <c r="D12816" s="20">
        <v>0</v>
      </c>
      <c r="E12816" s="20">
        <v>0</v>
      </c>
      <c r="F12816" s="38">
        <f>('ANNEXURE B &amp; C'!BX$168)</f>
        <v>0</v>
      </c>
      <c r="G12816" s="9" t="str">
        <f t="shared" si="402"/>
        <v/>
      </c>
      <c r="H12816" s="52" t="str">
        <f t="shared" si="403"/>
        <v/>
      </c>
    </row>
    <row r="12817" spans="1:8">
      <c r="A12817" s="48" t="str">
        <f>('ANNEXURE B &amp; C'!BX$3)</f>
        <v>470103</v>
      </c>
      <c r="B12817" s="2">
        <v>2300003</v>
      </c>
      <c r="C12817" s="2" t="s">
        <v>142</v>
      </c>
      <c r="D12817" s="20">
        <v>0</v>
      </c>
      <c r="E12817" s="20">
        <v>0</v>
      </c>
      <c r="F12817" s="38">
        <f>('ANNEXURE B &amp; C'!BX$169)</f>
        <v>0</v>
      </c>
      <c r="G12817" s="9" t="str">
        <f t="shared" si="402"/>
        <v/>
      </c>
      <c r="H12817" s="52" t="str">
        <f t="shared" si="403"/>
        <v/>
      </c>
    </row>
    <row r="12818" spans="1:8">
      <c r="A12818" s="48" t="str">
        <f>('ANNEXURE B &amp; C'!BX$3)</f>
        <v>470103</v>
      </c>
      <c r="B12818" s="2">
        <v>2300204</v>
      </c>
      <c r="C12818" s="2" t="s">
        <v>143</v>
      </c>
      <c r="D12818" s="20">
        <v>0</v>
      </c>
      <c r="E12818" s="20">
        <v>0</v>
      </c>
      <c r="F12818" s="38">
        <f>('ANNEXURE B &amp; C'!BX$170)</f>
        <v>0</v>
      </c>
      <c r="G12818" s="9" t="str">
        <f t="shared" si="402"/>
        <v/>
      </c>
      <c r="H12818" s="52" t="str">
        <f t="shared" si="403"/>
        <v/>
      </c>
    </row>
    <row r="12819" spans="1:8">
      <c r="A12819" s="48" t="str">
        <f>('ANNEXURE B &amp; C'!BX$3)</f>
        <v>470103</v>
      </c>
      <c r="B12819" s="2">
        <v>2300800</v>
      </c>
      <c r="C12819" s="2" t="s">
        <v>144</v>
      </c>
      <c r="D12819" s="20">
        <v>0</v>
      </c>
      <c r="E12819" s="20">
        <v>0</v>
      </c>
      <c r="F12819" s="38">
        <f>('ANNEXURE B &amp; C'!BX$171)</f>
        <v>0</v>
      </c>
      <c r="G12819" s="9" t="str">
        <f t="shared" si="402"/>
        <v/>
      </c>
      <c r="H12819" s="52" t="str">
        <f t="shared" si="403"/>
        <v/>
      </c>
    </row>
    <row r="12820" spans="1:8">
      <c r="A12820" s="48" t="str">
        <f>('ANNEXURE B &amp; C'!BX$3)</f>
        <v>470103</v>
      </c>
      <c r="B12820" s="2">
        <v>2300801</v>
      </c>
      <c r="C12820" s="2" t="s">
        <v>145</v>
      </c>
      <c r="D12820" s="20">
        <v>0</v>
      </c>
      <c r="E12820" s="20">
        <v>0</v>
      </c>
      <c r="F12820" s="38">
        <f>('ANNEXURE B &amp; C'!BX$172)</f>
        <v>0</v>
      </c>
      <c r="G12820" s="9" t="str">
        <f t="shared" si="402"/>
        <v/>
      </c>
      <c r="H12820" s="52" t="str">
        <f t="shared" si="403"/>
        <v/>
      </c>
    </row>
    <row r="12821" spans="1:8">
      <c r="A12821" s="48" t="str">
        <f>('ANNEXURE B &amp; C'!BX$3)</f>
        <v>470103</v>
      </c>
      <c r="B12821" s="2">
        <v>2300803</v>
      </c>
      <c r="C12821" s="2" t="s">
        <v>146</v>
      </c>
      <c r="D12821" s="20">
        <v>0</v>
      </c>
      <c r="E12821" s="20">
        <v>0</v>
      </c>
      <c r="F12821" s="38">
        <f>('ANNEXURE B &amp; C'!BX$173)</f>
        <v>0</v>
      </c>
      <c r="G12821" s="9" t="str">
        <f t="shared" si="402"/>
        <v/>
      </c>
      <c r="H12821" s="52" t="str">
        <f t="shared" si="403"/>
        <v/>
      </c>
    </row>
    <row r="12822" spans="1:8">
      <c r="A12822" s="48" t="str">
        <f>('ANNEXURE B &amp; C'!BX$3)</f>
        <v>470103</v>
      </c>
      <c r="B12822" s="2">
        <v>2301503</v>
      </c>
      <c r="C12822" s="2" t="s">
        <v>147</v>
      </c>
      <c r="D12822" s="20">
        <v>0</v>
      </c>
      <c r="E12822" s="20">
        <v>0</v>
      </c>
      <c r="F12822" s="38">
        <f>('ANNEXURE B &amp; C'!BX$174)</f>
        <v>0</v>
      </c>
      <c r="G12822" s="9" t="str">
        <f t="shared" si="402"/>
        <v/>
      </c>
      <c r="H12822" s="52" t="str">
        <f t="shared" si="403"/>
        <v/>
      </c>
    </row>
    <row r="12823" spans="1:8">
      <c r="A12823" s="48" t="str">
        <f>('ANNEXURE B &amp; C'!BX$3)</f>
        <v>470103</v>
      </c>
      <c r="B12823" s="2">
        <v>2301802</v>
      </c>
      <c r="C12823" s="2" t="s">
        <v>148</v>
      </c>
      <c r="D12823" s="20">
        <v>0</v>
      </c>
      <c r="E12823" s="20">
        <v>0</v>
      </c>
      <c r="F12823" s="38">
        <f>('ANNEXURE B &amp; C'!BX$175)</f>
        <v>0</v>
      </c>
      <c r="G12823" s="9" t="str">
        <f t="shared" si="402"/>
        <v/>
      </c>
      <c r="H12823" s="52" t="str">
        <f t="shared" si="403"/>
        <v/>
      </c>
    </row>
    <row r="12824" spans="1:8">
      <c r="A12824" s="48" t="str">
        <f>('ANNEXURE B &amp; C'!BX$3)</f>
        <v>470103</v>
      </c>
      <c r="B12824" s="2">
        <v>2301803</v>
      </c>
      <c r="C12824" s="2" t="s">
        <v>149</v>
      </c>
      <c r="D12824" s="20">
        <v>0</v>
      </c>
      <c r="E12824" s="20">
        <v>0</v>
      </c>
      <c r="F12824" s="38">
        <f>('ANNEXURE B &amp; C'!BX$176)</f>
        <v>0</v>
      </c>
      <c r="G12824" s="9" t="str">
        <f t="shared" si="402"/>
        <v/>
      </c>
      <c r="H12824" s="52" t="str">
        <f t="shared" si="403"/>
        <v/>
      </c>
    </row>
    <row r="12825" spans="1:8">
      <c r="A12825" s="48" t="str">
        <f>('ANNEXURE B &amp; C'!BX$3)</f>
        <v>470103</v>
      </c>
      <c r="B12825" s="2">
        <v>2301900</v>
      </c>
      <c r="C12825" s="2" t="s">
        <v>150</v>
      </c>
      <c r="D12825" s="20">
        <v>0</v>
      </c>
      <c r="E12825" s="20">
        <v>-1201.82</v>
      </c>
      <c r="F12825" s="38">
        <f>('ANNEXURE B &amp; C'!BX$177)</f>
        <v>-1202</v>
      </c>
      <c r="G12825" s="9" t="str">
        <f t="shared" si="402"/>
        <v/>
      </c>
      <c r="H12825" s="52" t="str">
        <f t="shared" si="403"/>
        <v/>
      </c>
    </row>
    <row r="12826" spans="1:8">
      <c r="A12826" s="48" t="str">
        <f>('ANNEXURE B &amp; C'!BX$3)</f>
        <v>470103</v>
      </c>
      <c r="B12826" s="2">
        <v>2301901</v>
      </c>
      <c r="C12826" s="2" t="s">
        <v>151</v>
      </c>
      <c r="D12826" s="20">
        <v>0</v>
      </c>
      <c r="E12826" s="20">
        <v>0</v>
      </c>
      <c r="F12826" s="38">
        <f>('ANNEXURE B &amp; C'!BX$178)</f>
        <v>0</v>
      </c>
      <c r="G12826" s="9" t="str">
        <f t="shared" si="402"/>
        <v/>
      </c>
      <c r="H12826" s="52" t="str">
        <f t="shared" si="403"/>
        <v/>
      </c>
    </row>
    <row r="12827" spans="1:8">
      <c r="A12827" s="48" t="str">
        <f>('ANNEXURE B &amp; C'!BX$3)</f>
        <v>470103</v>
      </c>
      <c r="B12827" s="3">
        <v>2309995</v>
      </c>
      <c r="C12827" s="3" t="s">
        <v>152</v>
      </c>
      <c r="D12827" s="39">
        <v>0</v>
      </c>
      <c r="E12827" s="39">
        <v>-1201.82</v>
      </c>
      <c r="F12827" s="39">
        <f>SUM(F12815:F12826)</f>
        <v>-1202</v>
      </c>
      <c r="G12827" s="9" t="str">
        <f t="shared" si="402"/>
        <v/>
      </c>
      <c r="H12827" s="52" t="str">
        <f t="shared" si="403"/>
        <v/>
      </c>
    </row>
    <row r="12828" spans="1:8">
      <c r="B12828" s="1"/>
      <c r="C12828" s="1"/>
      <c r="D12828" s="31"/>
      <c r="E12828" s="31"/>
      <c r="F12828" s="31"/>
      <c r="G12828" s="9" t="str">
        <f t="shared" si="402"/>
        <v/>
      </c>
      <c r="H12828" s="52" t="str">
        <f t="shared" si="403"/>
        <v/>
      </c>
    </row>
    <row r="12829" spans="1:8" ht="15.75" thickBot="1">
      <c r="A12829" s="48" t="str">
        <f>('ANNEXURE B &amp; C'!BX$3)</f>
        <v>470103</v>
      </c>
      <c r="B12829" s="4">
        <v>2359997</v>
      </c>
      <c r="C12829" s="4" t="s">
        <v>153</v>
      </c>
      <c r="D12829" s="40">
        <v>0</v>
      </c>
      <c r="E12829" s="40">
        <v>-1201.82</v>
      </c>
      <c r="F12829" s="40">
        <f>SUM(F12827+F12812+F12807+F12800+F12794+F12787)</f>
        <v>-1202</v>
      </c>
      <c r="G12829" s="9" t="str">
        <f t="shared" si="402"/>
        <v/>
      </c>
      <c r="H12829" s="52" t="str">
        <f t="shared" si="403"/>
        <v/>
      </c>
    </row>
    <row r="12830" spans="1:8" ht="15.75" thickTop="1">
      <c r="B12830" s="1"/>
      <c r="C12830" s="1"/>
      <c r="D12830" s="31"/>
      <c r="E12830" s="31"/>
      <c r="F12830" s="31"/>
      <c r="G12830" s="9" t="str">
        <f t="shared" si="402"/>
        <v/>
      </c>
      <c r="H12830" s="52" t="str">
        <f t="shared" si="403"/>
        <v/>
      </c>
    </row>
    <row r="12831" spans="1:8" ht="15.75" thickBot="1">
      <c r="A12831" s="48" t="str">
        <f>('ANNEXURE B &amp; C'!BX$3)</f>
        <v>470103</v>
      </c>
      <c r="B12831" s="5">
        <v>2379995</v>
      </c>
      <c r="C12831" s="5" t="s">
        <v>154</v>
      </c>
      <c r="D12831" s="41">
        <v>0</v>
      </c>
      <c r="E12831" s="41">
        <v>-1201.82</v>
      </c>
      <c r="F12831" s="41">
        <f>SUM(F12829)</f>
        <v>-1202</v>
      </c>
      <c r="G12831" s="9" t="str">
        <f t="shared" si="402"/>
        <v/>
      </c>
      <c r="H12831" s="52" t="str">
        <f t="shared" si="403"/>
        <v/>
      </c>
    </row>
    <row r="12832" spans="1:8">
      <c r="B12832" s="1"/>
      <c r="C12832" s="1"/>
      <c r="D12832" s="31"/>
      <c r="E12832" s="31"/>
      <c r="F12832" s="31"/>
      <c r="G12832" s="9" t="str">
        <f t="shared" si="402"/>
        <v/>
      </c>
      <c r="H12832" s="52" t="str">
        <f t="shared" si="403"/>
        <v/>
      </c>
    </row>
    <row r="12833" spans="1:8" ht="15.75" thickBot="1">
      <c r="A12833" s="48" t="str">
        <f>('ANNEXURE B &amp; C'!BX$3)</f>
        <v>470103</v>
      </c>
      <c r="B12833" s="5">
        <v>2459998</v>
      </c>
      <c r="C12833" s="5" t="s">
        <v>155</v>
      </c>
      <c r="D12833" s="41">
        <v>0</v>
      </c>
      <c r="E12833" s="41">
        <v>-1201.82</v>
      </c>
      <c r="F12833" s="41">
        <f>SUM(F12831)</f>
        <v>-1202</v>
      </c>
      <c r="G12833" s="9" t="str">
        <f t="shared" si="402"/>
        <v/>
      </c>
      <c r="H12833" s="52" t="str">
        <f t="shared" si="403"/>
        <v/>
      </c>
    </row>
    <row r="12834" spans="1:8">
      <c r="B12834" s="1"/>
      <c r="C12834" s="1"/>
      <c r="D12834" s="31"/>
      <c r="E12834" s="31"/>
      <c r="F12834" s="31"/>
      <c r="G12834" s="9" t="str">
        <f t="shared" si="402"/>
        <v/>
      </c>
      <c r="H12834" s="52" t="str">
        <f t="shared" si="403"/>
        <v/>
      </c>
    </row>
    <row r="12835" spans="1:8">
      <c r="A12835" s="48" t="str">
        <f>('ANNEXURE B &amp; C'!BX$3)</f>
        <v>470103</v>
      </c>
      <c r="B12835" s="1">
        <v>3010000</v>
      </c>
      <c r="C12835" s="1" t="s">
        <v>156</v>
      </c>
      <c r="D12835" s="31"/>
      <c r="E12835" s="31"/>
      <c r="F12835" s="31"/>
      <c r="G12835" s="9" t="str">
        <f t="shared" si="402"/>
        <v/>
      </c>
      <c r="H12835" s="52" t="str">
        <f t="shared" si="403"/>
        <v/>
      </c>
    </row>
    <row r="12836" spans="1:8">
      <c r="A12836" s="48" t="str">
        <f>('ANNEXURE B &amp; C'!BX$3)</f>
        <v>470103</v>
      </c>
      <c r="B12836" s="2">
        <v>3010001</v>
      </c>
      <c r="C12836" s="2" t="s">
        <v>112</v>
      </c>
      <c r="D12836" s="38">
        <v>1044615</v>
      </c>
      <c r="E12836" s="38">
        <v>201290.31999999998</v>
      </c>
      <c r="F12836" s="38">
        <f>('ANNEXURE B &amp; C'!BX$188)</f>
        <v>661572</v>
      </c>
      <c r="G12836" s="9" t="str">
        <f t="shared" si="402"/>
        <v/>
      </c>
      <c r="H12836" s="52">
        <f t="shared" si="403"/>
        <v>-0.36668341925015435</v>
      </c>
    </row>
    <row r="12837" spans="1:8">
      <c r="A12837" s="48" t="str">
        <f>('ANNEXURE B &amp; C'!BX$3)</f>
        <v>470103</v>
      </c>
      <c r="B12837" s="2">
        <v>3010002</v>
      </c>
      <c r="C12837" s="2" t="s">
        <v>155</v>
      </c>
      <c r="D12837" s="38">
        <v>0</v>
      </c>
      <c r="E12837" s="38">
        <v>-1201.82</v>
      </c>
      <c r="F12837" s="38">
        <f>('ANNEXURE B &amp; C'!BX$189)</f>
        <v>-1202</v>
      </c>
      <c r="G12837" s="9" t="str">
        <f t="shared" si="402"/>
        <v/>
      </c>
      <c r="H12837" s="52" t="str">
        <f t="shared" si="403"/>
        <v/>
      </c>
    </row>
    <row r="12838" spans="1:8">
      <c r="A12838" s="48" t="str">
        <f>('ANNEXURE B &amp; C'!BX$3)</f>
        <v>470103</v>
      </c>
      <c r="B12838" s="2"/>
      <c r="C12838" s="1" t="s">
        <v>338</v>
      </c>
      <c r="D12838" s="39"/>
      <c r="E12838" s="39"/>
      <c r="F12838" s="39">
        <f>('ANNEXURE B &amp; C'!BX$190)</f>
        <v>0</v>
      </c>
      <c r="G12838" s="9" t="str">
        <f t="shared" si="402"/>
        <v/>
      </c>
      <c r="H12838" s="52" t="str">
        <f t="shared" si="403"/>
        <v/>
      </c>
    </row>
    <row r="12839" spans="1:8" ht="15.75" thickBot="1">
      <c r="A12839" s="48" t="str">
        <f>('ANNEXURE B &amp; C'!BX$3)</f>
        <v>470103</v>
      </c>
      <c r="B12839" s="5">
        <v>3019995</v>
      </c>
      <c r="C12839" s="5" t="s">
        <v>339</v>
      </c>
      <c r="D12839" s="37">
        <v>1044615</v>
      </c>
      <c r="E12839" s="37">
        <v>200088.49999999997</v>
      </c>
      <c r="F12839" s="37">
        <f>('ANNEXURE B &amp; C'!BX$191)</f>
        <v>660370</v>
      </c>
      <c r="G12839" s="9" t="str">
        <f t="shared" si="402"/>
        <v/>
      </c>
      <c r="H12839" s="52">
        <f t="shared" si="403"/>
        <v>-0.36783408241313786</v>
      </c>
    </row>
    <row r="12840" spans="1:8">
      <c r="B12840" s="1"/>
      <c r="C12840" s="1"/>
      <c r="D12840" s="31"/>
      <c r="E12840" s="31"/>
      <c r="F12840" s="31"/>
      <c r="G12840" s="9" t="str">
        <f t="shared" si="402"/>
        <v/>
      </c>
      <c r="H12840" s="52" t="str">
        <f t="shared" si="403"/>
        <v/>
      </c>
    </row>
    <row r="12841" spans="1:8">
      <c r="A12841" s="48" t="str">
        <f>('ANNEXURE B &amp; C'!BX$3)</f>
        <v>470103</v>
      </c>
      <c r="B12841" s="1">
        <v>4030000</v>
      </c>
      <c r="C12841" s="1" t="s">
        <v>157</v>
      </c>
      <c r="D12841" s="31"/>
      <c r="E12841" s="31"/>
      <c r="F12841" s="31"/>
      <c r="G12841" s="9" t="str">
        <f t="shared" si="402"/>
        <v/>
      </c>
      <c r="H12841" s="52" t="str">
        <f t="shared" si="403"/>
        <v/>
      </c>
    </row>
    <row r="12842" spans="1:8">
      <c r="A12842" s="48" t="str">
        <f>('ANNEXURE B &amp; C'!BX$3)</f>
        <v>470103</v>
      </c>
      <c r="B12842" s="2">
        <v>4030001</v>
      </c>
      <c r="C12842" s="2" t="s">
        <v>158</v>
      </c>
      <c r="D12842" s="20">
        <v>0</v>
      </c>
      <c r="E12842" s="20">
        <v>0</v>
      </c>
      <c r="F12842" s="38">
        <f>('ANNEXURE B &amp; C'!BX$194)</f>
        <v>0</v>
      </c>
      <c r="G12842" s="9" t="str">
        <f t="shared" si="402"/>
        <v/>
      </c>
      <c r="H12842" s="52" t="str">
        <f t="shared" si="403"/>
        <v/>
      </c>
    </row>
    <row r="12843" spans="1:8">
      <c r="A12843" s="48" t="str">
        <f>('ANNEXURE B &amp; C'!BX$3)</f>
        <v>470103</v>
      </c>
      <c r="B12843" s="2">
        <v>4030002</v>
      </c>
      <c r="C12843" s="2" t="s">
        <v>159</v>
      </c>
      <c r="D12843" s="20">
        <v>0</v>
      </c>
      <c r="E12843" s="20">
        <v>0</v>
      </c>
      <c r="F12843" s="38">
        <f>('ANNEXURE B &amp; C'!BX$195)</f>
        <v>0</v>
      </c>
      <c r="G12843" s="9" t="str">
        <f t="shared" si="402"/>
        <v/>
      </c>
      <c r="H12843" s="52" t="str">
        <f t="shared" si="403"/>
        <v/>
      </c>
    </row>
    <row r="12844" spans="1:8">
      <c r="A12844" s="48" t="str">
        <f>('ANNEXURE B &amp; C'!BX$3)</f>
        <v>470103</v>
      </c>
      <c r="B12844" s="2">
        <v>4030003</v>
      </c>
      <c r="C12844" s="2" t="s">
        <v>160</v>
      </c>
      <c r="D12844" s="20">
        <v>0</v>
      </c>
      <c r="E12844" s="20">
        <v>0</v>
      </c>
      <c r="F12844" s="38">
        <f>('ANNEXURE B &amp; C'!BX$196)</f>
        <v>0</v>
      </c>
      <c r="G12844" s="9" t="str">
        <f t="shared" si="402"/>
        <v/>
      </c>
      <c r="H12844" s="52" t="str">
        <f t="shared" si="403"/>
        <v/>
      </c>
    </row>
    <row r="12845" spans="1:8">
      <c r="A12845" s="48" t="str">
        <f>('ANNEXURE B &amp; C'!BX$3)</f>
        <v>470103</v>
      </c>
      <c r="B12845" s="2">
        <v>4030004</v>
      </c>
      <c r="C12845" s="2" t="s">
        <v>161</v>
      </c>
      <c r="D12845" s="20">
        <v>0</v>
      </c>
      <c r="E12845" s="20">
        <v>0</v>
      </c>
      <c r="F12845" s="38">
        <f>('ANNEXURE B &amp; C'!BX$197)</f>
        <v>0</v>
      </c>
      <c r="G12845" s="9" t="str">
        <f t="shared" si="402"/>
        <v/>
      </c>
      <c r="H12845" s="52" t="str">
        <f t="shared" si="403"/>
        <v/>
      </c>
    </row>
    <row r="12846" spans="1:8">
      <c r="A12846" s="48" t="str">
        <f>('ANNEXURE B &amp; C'!BX$3)</f>
        <v>470103</v>
      </c>
      <c r="B12846" s="2">
        <v>4030005</v>
      </c>
      <c r="C12846" s="2" t="s">
        <v>162</v>
      </c>
      <c r="D12846" s="20">
        <v>0</v>
      </c>
      <c r="E12846" s="20">
        <v>0</v>
      </c>
      <c r="F12846" s="38">
        <f>('ANNEXURE B &amp; C'!BX$198)</f>
        <v>0</v>
      </c>
      <c r="G12846" s="9" t="str">
        <f t="shared" si="402"/>
        <v/>
      </c>
      <c r="H12846" s="52" t="str">
        <f t="shared" si="403"/>
        <v/>
      </c>
    </row>
    <row r="12847" spans="1:8" ht="15.75" thickBot="1">
      <c r="A12847" s="48" t="str">
        <f>('ANNEXURE B &amp; C'!BX$3)</f>
        <v>470103</v>
      </c>
      <c r="B12847" s="3">
        <v>4039995</v>
      </c>
      <c r="C12847" s="3" t="s">
        <v>163</v>
      </c>
      <c r="D12847" s="42">
        <v>0</v>
      </c>
      <c r="E12847" s="36">
        <v>0</v>
      </c>
      <c r="F12847" s="43">
        <f>SUM(F12842:F12846)</f>
        <v>0</v>
      </c>
      <c r="G12847" s="9" t="str">
        <f t="shared" si="402"/>
        <v/>
      </c>
      <c r="H12847" s="52" t="str">
        <f t="shared" si="403"/>
        <v/>
      </c>
    </row>
    <row r="12848" spans="1:8" ht="15.75" thickTop="1">
      <c r="B12848" s="2"/>
      <c r="C12848" s="2"/>
      <c r="D12848" s="32"/>
      <c r="E12848" s="32"/>
      <c r="G12848" s="9" t="str">
        <f t="shared" si="402"/>
        <v/>
      </c>
      <c r="H12848" s="52" t="str">
        <f t="shared" si="403"/>
        <v/>
      </c>
    </row>
    <row r="12849" spans="1:8">
      <c r="A12849" s="48" t="str">
        <f>('ANNEXURE B &amp; C'!BX$3)</f>
        <v>470103</v>
      </c>
      <c r="B12849" s="1">
        <v>4030000</v>
      </c>
      <c r="C12849" s="1" t="s">
        <v>164</v>
      </c>
      <c r="D12849" s="31"/>
      <c r="E12849" s="31"/>
      <c r="F12849" s="31"/>
      <c r="G12849" s="9" t="str">
        <f t="shared" si="402"/>
        <v/>
      </c>
      <c r="H12849" s="52" t="str">
        <f t="shared" si="403"/>
        <v/>
      </c>
    </row>
    <row r="12850" spans="1:8">
      <c r="A12850" s="48" t="str">
        <f>('ANNEXURE B &amp; C'!BX$3)</f>
        <v>470103</v>
      </c>
      <c r="B12850" s="2">
        <v>4031001</v>
      </c>
      <c r="C12850" s="2" t="s">
        <v>158</v>
      </c>
      <c r="D12850" s="20">
        <v>0</v>
      </c>
      <c r="E12850" s="20">
        <v>0</v>
      </c>
      <c r="F12850" s="38">
        <f>('ANNEXURE B &amp; C'!BX$202)</f>
        <v>0</v>
      </c>
      <c r="G12850" s="9" t="str">
        <f t="shared" si="402"/>
        <v/>
      </c>
      <c r="H12850" s="52" t="str">
        <f t="shared" si="403"/>
        <v/>
      </c>
    </row>
    <row r="12851" spans="1:8">
      <c r="A12851" s="48" t="str">
        <f>('ANNEXURE B &amp; C'!BX$3)</f>
        <v>470103</v>
      </c>
      <c r="B12851" s="2">
        <v>4031002</v>
      </c>
      <c r="C12851" s="2" t="s">
        <v>159</v>
      </c>
      <c r="D12851" s="20">
        <v>0</v>
      </c>
      <c r="E12851" s="20">
        <v>0</v>
      </c>
      <c r="F12851" s="38">
        <f>('ANNEXURE B &amp; C'!BX$203)</f>
        <v>0</v>
      </c>
      <c r="G12851" s="9" t="str">
        <f t="shared" si="402"/>
        <v/>
      </c>
      <c r="H12851" s="52" t="str">
        <f t="shared" si="403"/>
        <v/>
      </c>
    </row>
    <row r="12852" spans="1:8">
      <c r="A12852" s="48" t="str">
        <f>('ANNEXURE B &amp; C'!BX$3)</f>
        <v>470103</v>
      </c>
      <c r="B12852" s="2">
        <v>4031003</v>
      </c>
      <c r="C12852" s="2" t="s">
        <v>160</v>
      </c>
      <c r="D12852" s="20">
        <v>0</v>
      </c>
      <c r="E12852" s="20">
        <v>0</v>
      </c>
      <c r="F12852" s="38">
        <f>('ANNEXURE B &amp; C'!BX$204)</f>
        <v>0</v>
      </c>
      <c r="G12852" s="9" t="str">
        <f t="shared" si="402"/>
        <v/>
      </c>
      <c r="H12852" s="52" t="str">
        <f t="shared" si="403"/>
        <v/>
      </c>
    </row>
    <row r="12853" spans="1:8">
      <c r="A12853" s="48" t="str">
        <f>('ANNEXURE B &amp; C'!BX$3)</f>
        <v>470103</v>
      </c>
      <c r="B12853" s="2">
        <v>4031004</v>
      </c>
      <c r="C12853" s="2" t="s">
        <v>161</v>
      </c>
      <c r="D12853" s="20">
        <v>0</v>
      </c>
      <c r="E12853" s="20">
        <v>0</v>
      </c>
      <c r="F12853" s="38">
        <f>('ANNEXURE B &amp; C'!BX$205)</f>
        <v>0</v>
      </c>
      <c r="G12853" s="9" t="str">
        <f t="shared" si="402"/>
        <v/>
      </c>
      <c r="H12853" s="52" t="str">
        <f t="shared" si="403"/>
        <v/>
      </c>
    </row>
    <row r="12854" spans="1:8">
      <c r="A12854" s="48" t="str">
        <f>('ANNEXURE B &amp; C'!BX$3)</f>
        <v>470103</v>
      </c>
      <c r="B12854" s="2">
        <v>4031005</v>
      </c>
      <c r="C12854" s="2" t="s">
        <v>162</v>
      </c>
      <c r="D12854" s="20">
        <v>0</v>
      </c>
      <c r="E12854" s="20">
        <v>0</v>
      </c>
      <c r="F12854" s="38">
        <f>('ANNEXURE B &amp; C'!BX$206)</f>
        <v>0</v>
      </c>
      <c r="G12854" s="9" t="str">
        <f t="shared" si="402"/>
        <v/>
      </c>
      <c r="H12854" s="52" t="str">
        <f t="shared" si="403"/>
        <v/>
      </c>
    </row>
    <row r="12855" spans="1:8">
      <c r="A12855" s="48" t="str">
        <f>('ANNEXURE B &amp; C'!BX$3)</f>
        <v>470103</v>
      </c>
      <c r="B12855" s="3">
        <v>4039995</v>
      </c>
      <c r="C12855" s="3" t="s">
        <v>165</v>
      </c>
      <c r="D12855" s="39">
        <v>0</v>
      </c>
      <c r="E12855" s="39">
        <v>0</v>
      </c>
      <c r="F12855" s="39">
        <f>SUM(F12850:F12854)</f>
        <v>0</v>
      </c>
      <c r="G12855" s="9" t="str">
        <f t="shared" si="402"/>
        <v/>
      </c>
      <c r="H12855" s="52" t="str">
        <f t="shared" si="403"/>
        <v/>
      </c>
    </row>
    <row r="12856" spans="1:8">
      <c r="B12856" s="2"/>
      <c r="C12856" s="2"/>
      <c r="D12856" s="32"/>
      <c r="E12856" s="32"/>
      <c r="G12856" s="9" t="str">
        <f t="shared" si="402"/>
        <v/>
      </c>
      <c r="H12856" s="52" t="str">
        <f t="shared" si="403"/>
        <v/>
      </c>
    </row>
    <row r="12857" spans="1:8" ht="15.75" thickBot="1">
      <c r="A12857" s="48" t="str">
        <f>('ANNEXURE B &amp; C'!BX$3)</f>
        <v>470103</v>
      </c>
      <c r="B12857" s="5">
        <v>4039995</v>
      </c>
      <c r="C12857" s="5" t="s">
        <v>166</v>
      </c>
      <c r="D12857" s="41">
        <v>0</v>
      </c>
      <c r="E12857" s="41">
        <v>0</v>
      </c>
      <c r="F12857" s="41">
        <f>SUM(F12855+F12847)</f>
        <v>0</v>
      </c>
      <c r="G12857" s="9" t="str">
        <f t="shared" si="402"/>
        <v/>
      </c>
      <c r="H12857" s="52" t="str">
        <f t="shared" si="403"/>
        <v/>
      </c>
    </row>
    <row r="12858" spans="1:8">
      <c r="G12858" s="9" t="str">
        <f t="shared" si="402"/>
        <v/>
      </c>
      <c r="H12858" s="52" t="str">
        <f t="shared" si="403"/>
        <v/>
      </c>
    </row>
    <row r="12859" spans="1:8">
      <c r="A12859" s="48" t="str">
        <f>('ANNEXURE B &amp; C'!BY$3)</f>
        <v>470104</v>
      </c>
      <c r="B12859" s="1">
        <v>1000000</v>
      </c>
      <c r="C12859" s="1" t="s">
        <v>0</v>
      </c>
      <c r="D12859" s="31"/>
      <c r="E12859" s="31"/>
      <c r="G12859" s="9" t="str">
        <f t="shared" si="402"/>
        <v/>
      </c>
      <c r="H12859" s="52" t="str">
        <f t="shared" si="403"/>
        <v/>
      </c>
    </row>
    <row r="12860" spans="1:8">
      <c r="B12860" s="1"/>
      <c r="C12860" s="1"/>
      <c r="D12860" s="31"/>
      <c r="E12860" s="31"/>
      <c r="G12860" s="9" t="str">
        <f t="shared" si="402"/>
        <v/>
      </c>
      <c r="H12860" s="52" t="str">
        <f t="shared" si="403"/>
        <v/>
      </c>
    </row>
    <row r="12861" spans="1:8">
      <c r="A12861" s="48" t="str">
        <f>('ANNEXURE B &amp; C'!BY$3)</f>
        <v>470104</v>
      </c>
      <c r="B12861" s="1">
        <v>1020000</v>
      </c>
      <c r="C12861" s="1" t="s">
        <v>2</v>
      </c>
      <c r="D12861" s="31"/>
      <c r="E12861" s="31"/>
      <c r="F12861" s="31"/>
      <c r="G12861" s="9" t="str">
        <f t="shared" si="402"/>
        <v/>
      </c>
      <c r="H12861" s="52" t="str">
        <f t="shared" si="403"/>
        <v/>
      </c>
    </row>
    <row r="12862" spans="1:8">
      <c r="A12862" s="48" t="str">
        <f>('ANNEXURE B &amp; C'!BY$3)</f>
        <v>470104</v>
      </c>
      <c r="B12862" s="2">
        <v>1020001</v>
      </c>
      <c r="C12862" s="2" t="s">
        <v>3</v>
      </c>
      <c r="D12862" s="20">
        <v>0</v>
      </c>
      <c r="E12862" s="20">
        <v>0</v>
      </c>
      <c r="F12862" s="38">
        <f>('ANNEXURE B &amp; C'!BY$10)</f>
        <v>0</v>
      </c>
      <c r="G12862" s="9" t="str">
        <f t="shared" si="402"/>
        <v/>
      </c>
      <c r="H12862" s="52" t="str">
        <f t="shared" si="403"/>
        <v/>
      </c>
    </row>
    <row r="12863" spans="1:8">
      <c r="A12863" s="48" t="str">
        <f>('ANNEXURE B &amp; C'!BY$3)</f>
        <v>470104</v>
      </c>
      <c r="B12863" s="2">
        <v>1020002</v>
      </c>
      <c r="C12863" s="2" t="s">
        <v>4</v>
      </c>
      <c r="D12863" s="20">
        <v>1536700</v>
      </c>
      <c r="E12863" s="20">
        <v>709780.71</v>
      </c>
      <c r="F12863" s="38">
        <f>('ANNEXURE B &amp; C'!BY$11)</f>
        <v>1368443</v>
      </c>
      <c r="G12863" s="9" t="str">
        <f t="shared" ref="G12863:G12926" si="404">IF(E12863&lt;0.01,"",IF(E12863&gt;F12863,"BUDGET ERROR - INSUFICIENT",""))</f>
        <v/>
      </c>
      <c r="H12863" s="52">
        <f t="shared" ref="H12863:H12926" si="405">IF(F12863&lt;0.1,"",IF(D12863=0,"NO ORIGINAL BUDGET",(F12863-D12863)/D12863))</f>
        <v>-0.10949241881954838</v>
      </c>
    </row>
    <row r="12864" spans="1:8">
      <c r="A12864" s="48" t="str">
        <f>('ANNEXURE B &amp; C'!BY$3)</f>
        <v>470104</v>
      </c>
      <c r="B12864" s="2">
        <v>1020004</v>
      </c>
      <c r="C12864" s="2" t="s">
        <v>5</v>
      </c>
      <c r="D12864" s="20">
        <v>16464</v>
      </c>
      <c r="E12864" s="20">
        <v>6024</v>
      </c>
      <c r="F12864" s="38">
        <f>('ANNEXURE B &amp; C'!BY$12)</f>
        <v>12048</v>
      </c>
      <c r="G12864" s="9" t="str">
        <f t="shared" si="404"/>
        <v/>
      </c>
      <c r="H12864" s="52">
        <f t="shared" si="405"/>
        <v>-0.26822157434402333</v>
      </c>
    </row>
    <row r="12865" spans="1:8">
      <c r="A12865" s="48" t="str">
        <f>('ANNEXURE B &amp; C'!BY$3)</f>
        <v>470104</v>
      </c>
      <c r="B12865" s="2">
        <v>1020005</v>
      </c>
      <c r="C12865" s="2" t="s">
        <v>6</v>
      </c>
      <c r="D12865" s="20">
        <v>270</v>
      </c>
      <c r="E12865" s="20">
        <v>135.30000000000001</v>
      </c>
      <c r="F12865" s="38">
        <f>('ANNEXURE B &amp; C'!BY$13)</f>
        <v>259</v>
      </c>
      <c r="G12865" s="9" t="str">
        <f t="shared" si="404"/>
        <v/>
      </c>
      <c r="H12865" s="52">
        <f t="shared" si="405"/>
        <v>-4.0740740740740744E-2</v>
      </c>
    </row>
    <row r="12866" spans="1:8">
      <c r="A12866" s="48" t="str">
        <f>('ANNEXURE B &amp; C'!BY$3)</f>
        <v>470104</v>
      </c>
      <c r="B12866" s="2">
        <v>1020006</v>
      </c>
      <c r="C12866" s="2" t="s">
        <v>7</v>
      </c>
      <c r="D12866" s="20">
        <v>108269</v>
      </c>
      <c r="E12866" s="20">
        <v>82911</v>
      </c>
      <c r="F12866" s="38">
        <f>('ANNEXURE B &amp; C'!BY$14)</f>
        <v>108749</v>
      </c>
      <c r="G12866" s="9" t="str">
        <f t="shared" si="404"/>
        <v/>
      </c>
      <c r="H12866" s="52">
        <f t="shared" si="405"/>
        <v>4.4334019894891425E-3</v>
      </c>
    </row>
    <row r="12867" spans="1:8">
      <c r="A12867" s="48" t="str">
        <f>('ANNEXURE B &amp; C'!BY$3)</f>
        <v>470104</v>
      </c>
      <c r="B12867" s="2">
        <v>1020007</v>
      </c>
      <c r="C12867" s="2" t="s">
        <v>8</v>
      </c>
      <c r="D12867" s="20">
        <v>0</v>
      </c>
      <c r="E12867" s="20">
        <v>113.65</v>
      </c>
      <c r="F12867" s="38">
        <f>('ANNEXURE B &amp; C'!BY$15)</f>
        <v>114</v>
      </c>
      <c r="G12867" s="9" t="str">
        <f t="shared" si="404"/>
        <v/>
      </c>
      <c r="H12867" s="52" t="str">
        <f t="shared" si="405"/>
        <v>NO ORIGINAL BUDGET</v>
      </c>
    </row>
    <row r="12868" spans="1:8">
      <c r="A12868" s="48" t="str">
        <f>('ANNEXURE B &amp; C'!BY$3)</f>
        <v>470104</v>
      </c>
      <c r="B12868" s="2">
        <v>1020009</v>
      </c>
      <c r="C12868" s="2" t="s">
        <v>9</v>
      </c>
      <c r="D12868" s="20">
        <v>0</v>
      </c>
      <c r="E12868" s="20">
        <v>0</v>
      </c>
      <c r="F12868" s="38">
        <f>('ANNEXURE B &amp; C'!BY$16)</f>
        <v>0</v>
      </c>
      <c r="G12868" s="9" t="str">
        <f t="shared" si="404"/>
        <v/>
      </c>
      <c r="H12868" s="52" t="str">
        <f t="shared" si="405"/>
        <v/>
      </c>
    </row>
    <row r="12869" spans="1:8">
      <c r="A12869" s="48" t="str">
        <f>('ANNEXURE B &amp; C'!BY$3)</f>
        <v>470104</v>
      </c>
      <c r="B12869" s="2">
        <v>1020010</v>
      </c>
      <c r="C12869" s="2" t="s">
        <v>10</v>
      </c>
      <c r="D12869" s="20">
        <v>0</v>
      </c>
      <c r="E12869" s="20">
        <v>0</v>
      </c>
      <c r="F12869" s="38">
        <f>('ANNEXURE B &amp; C'!BY$17)</f>
        <v>0</v>
      </c>
      <c r="G12869" s="9" t="str">
        <f t="shared" si="404"/>
        <v/>
      </c>
      <c r="H12869" s="52" t="str">
        <f t="shared" si="405"/>
        <v/>
      </c>
    </row>
    <row r="12870" spans="1:8">
      <c r="A12870" s="48" t="str">
        <f>('ANNEXURE B &amp; C'!BY$3)</f>
        <v>470104</v>
      </c>
      <c r="B12870" s="2">
        <v>1020011</v>
      </c>
      <c r="C12870" s="2" t="s">
        <v>11</v>
      </c>
      <c r="D12870" s="20">
        <v>0</v>
      </c>
      <c r="E12870" s="20">
        <v>0</v>
      </c>
      <c r="F12870" s="38">
        <f>('ANNEXURE B &amp; C'!BY$18)</f>
        <v>0</v>
      </c>
      <c r="G12870" s="9" t="str">
        <f t="shared" si="404"/>
        <v/>
      </c>
      <c r="H12870" s="52" t="str">
        <f t="shared" si="405"/>
        <v/>
      </c>
    </row>
    <row r="12871" spans="1:8">
      <c r="A12871" s="48" t="str">
        <f>('ANNEXURE B &amp; C'!BY$3)</f>
        <v>470104</v>
      </c>
      <c r="B12871" s="2">
        <v>1020012</v>
      </c>
      <c r="C12871" s="2" t="s">
        <v>12</v>
      </c>
      <c r="D12871" s="20">
        <v>194601</v>
      </c>
      <c r="E12871" s="20">
        <v>102802.32</v>
      </c>
      <c r="F12871" s="38">
        <f>('ANNEXURE B &amp; C'!BY$19)</f>
        <v>200104</v>
      </c>
      <c r="G12871" s="9" t="str">
        <f t="shared" si="404"/>
        <v/>
      </c>
      <c r="H12871" s="52">
        <f t="shared" si="405"/>
        <v>2.8278374725720833E-2</v>
      </c>
    </row>
    <row r="12872" spans="1:8">
      <c r="A12872" s="48" t="str">
        <f>('ANNEXURE B &amp; C'!BY$3)</f>
        <v>470104</v>
      </c>
      <c r="B12872" s="2">
        <v>1020013</v>
      </c>
      <c r="C12872" s="2" t="s">
        <v>13</v>
      </c>
      <c r="D12872" s="20">
        <v>8984</v>
      </c>
      <c r="E12872" s="20">
        <v>4117.74</v>
      </c>
      <c r="F12872" s="38">
        <f>('ANNEXURE B &amp; C'!BY$20)</f>
        <v>7862</v>
      </c>
      <c r="G12872" s="9" t="str">
        <f t="shared" si="404"/>
        <v/>
      </c>
      <c r="H12872" s="52">
        <f t="shared" si="405"/>
        <v>-0.1248886910062333</v>
      </c>
    </row>
    <row r="12873" spans="1:8">
      <c r="A12873" s="48" t="str">
        <f>('ANNEXURE B &amp; C'!BY$3)</f>
        <v>470104</v>
      </c>
      <c r="B12873" s="2">
        <v>1020014</v>
      </c>
      <c r="C12873" s="2" t="s">
        <v>14</v>
      </c>
      <c r="D12873" s="20">
        <v>0</v>
      </c>
      <c r="E12873" s="20">
        <v>0</v>
      </c>
      <c r="F12873" s="38">
        <f>('ANNEXURE B &amp; C'!BY$21)</f>
        <v>0</v>
      </c>
      <c r="G12873" s="9" t="str">
        <f t="shared" si="404"/>
        <v/>
      </c>
      <c r="H12873" s="52" t="str">
        <f t="shared" si="405"/>
        <v/>
      </c>
    </row>
    <row r="12874" spans="1:8" ht="15.75" thickBot="1">
      <c r="A12874" s="48" t="str">
        <f>('ANNEXURE B &amp; C'!BY$3)</f>
        <v>470104</v>
      </c>
      <c r="B12874" s="3">
        <v>1029990</v>
      </c>
      <c r="C12874" s="3" t="s">
        <v>15</v>
      </c>
      <c r="D12874" s="41">
        <v>1865288</v>
      </c>
      <c r="E12874" s="41">
        <v>905884.72</v>
      </c>
      <c r="F12874" s="41">
        <f>SUM(F12862:F12873)</f>
        <v>1697579</v>
      </c>
      <c r="G12874" s="9" t="str">
        <f t="shared" si="404"/>
        <v/>
      </c>
      <c r="H12874" s="52">
        <f t="shared" si="405"/>
        <v>-8.9910512478501986E-2</v>
      </c>
    </row>
    <row r="12875" spans="1:8">
      <c r="B12875" s="1"/>
      <c r="C12875" s="1"/>
      <c r="D12875" s="31"/>
      <c r="E12875" s="31"/>
      <c r="F12875" s="31"/>
      <c r="G12875" s="9" t="str">
        <f t="shared" si="404"/>
        <v/>
      </c>
      <c r="H12875" s="52" t="str">
        <f t="shared" si="405"/>
        <v/>
      </c>
    </row>
    <row r="12876" spans="1:8">
      <c r="A12876" s="48" t="str">
        <f>('ANNEXURE B &amp; C'!BY$3)</f>
        <v>470104</v>
      </c>
      <c r="B12876" s="1">
        <v>1030000</v>
      </c>
      <c r="C12876" s="1" t="s">
        <v>16</v>
      </c>
      <c r="D12876" s="31"/>
      <c r="E12876" s="31"/>
      <c r="F12876" s="31"/>
      <c r="G12876" s="9" t="str">
        <f t="shared" si="404"/>
        <v/>
      </c>
      <c r="H12876" s="52" t="str">
        <f t="shared" si="405"/>
        <v/>
      </c>
    </row>
    <row r="12877" spans="1:8">
      <c r="A12877" s="48" t="str">
        <f>('ANNEXURE B &amp; C'!BY$3)</f>
        <v>470104</v>
      </c>
      <c r="B12877" s="2">
        <v>1030001</v>
      </c>
      <c r="C12877" s="2" t="s">
        <v>17</v>
      </c>
      <c r="D12877" s="20">
        <v>26148</v>
      </c>
      <c r="E12877" s="20">
        <v>13091</v>
      </c>
      <c r="F12877" s="38">
        <f>('ANNEXURE B &amp; C'!BY$25)</f>
        <v>26265</v>
      </c>
      <c r="G12877" s="9" t="str">
        <f t="shared" si="404"/>
        <v/>
      </c>
      <c r="H12877" s="52">
        <f t="shared" si="405"/>
        <v>4.4745296007342814E-3</v>
      </c>
    </row>
    <row r="12878" spans="1:8">
      <c r="A12878" s="48" t="str">
        <f>('ANNEXURE B &amp; C'!BY$3)</f>
        <v>470104</v>
      </c>
      <c r="B12878" s="2">
        <v>1030002</v>
      </c>
      <c r="C12878" s="2" t="s">
        <v>18</v>
      </c>
      <c r="D12878" s="20">
        <v>82310</v>
      </c>
      <c r="E12878" s="20">
        <v>43685.4</v>
      </c>
      <c r="F12878" s="38">
        <f>('ANNEXURE B &amp; C'!BY$26)</f>
        <v>86310</v>
      </c>
      <c r="G12878" s="9" t="str">
        <f t="shared" si="404"/>
        <v/>
      </c>
      <c r="H12878" s="52">
        <f t="shared" si="405"/>
        <v>4.8596768314907057E-2</v>
      </c>
    </row>
    <row r="12879" spans="1:8">
      <c r="A12879" s="48" t="str">
        <f>('ANNEXURE B &amp; C'!BY$3)</f>
        <v>470104</v>
      </c>
      <c r="B12879" s="2">
        <v>1030003</v>
      </c>
      <c r="C12879" s="2" t="s">
        <v>19</v>
      </c>
      <c r="D12879" s="20">
        <v>287631</v>
      </c>
      <c r="E12879" s="20">
        <v>144001</v>
      </c>
      <c r="F12879" s="38">
        <f>('ANNEXURE B &amp; C'!BY$27)</f>
        <v>288907</v>
      </c>
      <c r="G12879" s="9" t="str">
        <f t="shared" si="404"/>
        <v/>
      </c>
      <c r="H12879" s="52">
        <f t="shared" si="405"/>
        <v>4.4362394873987852E-3</v>
      </c>
    </row>
    <row r="12880" spans="1:8">
      <c r="A12880" s="48" t="str">
        <f>('ANNEXURE B &amp; C'!BY$3)</f>
        <v>470104</v>
      </c>
      <c r="B12880" s="2">
        <v>1030004</v>
      </c>
      <c r="C12880" s="2" t="s">
        <v>20</v>
      </c>
      <c r="D12880" s="20">
        <v>0</v>
      </c>
      <c r="E12880" s="20">
        <v>0</v>
      </c>
      <c r="F12880" s="38">
        <f>('ANNEXURE B &amp; C'!BY$28)</f>
        <v>0</v>
      </c>
      <c r="G12880" s="9" t="str">
        <f t="shared" si="404"/>
        <v/>
      </c>
      <c r="H12880" s="52" t="str">
        <f t="shared" si="405"/>
        <v/>
      </c>
    </row>
    <row r="12881" spans="1:8">
      <c r="A12881" s="48" t="str">
        <f>('ANNEXURE B &amp; C'!BY$3)</f>
        <v>470104</v>
      </c>
      <c r="B12881" s="3">
        <v>1039990</v>
      </c>
      <c r="C12881" s="3" t="s">
        <v>21</v>
      </c>
      <c r="D12881" s="39">
        <v>396089</v>
      </c>
      <c r="E12881" s="39">
        <v>200777.4</v>
      </c>
      <c r="F12881" s="39">
        <f>SUM(F12877:F12880)</f>
        <v>401482</v>
      </c>
      <c r="G12881" s="9" t="str">
        <f t="shared" si="404"/>
        <v/>
      </c>
      <c r="H12881" s="52">
        <f t="shared" si="405"/>
        <v>1.3615626790948498E-2</v>
      </c>
    </row>
    <row r="12882" spans="1:8">
      <c r="B12882" s="1"/>
      <c r="C12882" s="1"/>
      <c r="D12882" s="31"/>
      <c r="E12882" s="31"/>
      <c r="F12882" s="31"/>
      <c r="G12882" s="9" t="str">
        <f t="shared" si="404"/>
        <v/>
      </c>
      <c r="H12882" s="52" t="str">
        <f t="shared" si="405"/>
        <v/>
      </c>
    </row>
    <row r="12883" spans="1:8">
      <c r="A12883" s="48" t="str">
        <f>('ANNEXURE B &amp; C'!BY$3)</f>
        <v>470104</v>
      </c>
      <c r="B12883" s="1">
        <v>1040000</v>
      </c>
      <c r="C12883" s="1" t="s">
        <v>22</v>
      </c>
      <c r="D12883" s="31"/>
      <c r="E12883" s="31"/>
      <c r="F12883" s="31"/>
      <c r="G12883" s="9" t="str">
        <f t="shared" si="404"/>
        <v/>
      </c>
      <c r="H12883" s="52" t="str">
        <f t="shared" si="405"/>
        <v/>
      </c>
    </row>
    <row r="12884" spans="1:8">
      <c r="A12884" s="48" t="str">
        <f>('ANNEXURE B &amp; C'!BY$3)</f>
        <v>470104</v>
      </c>
      <c r="B12884" s="2">
        <v>1040001</v>
      </c>
      <c r="C12884" s="2" t="s">
        <v>23</v>
      </c>
      <c r="D12884" s="20">
        <v>0</v>
      </c>
      <c r="E12884" s="20">
        <v>0</v>
      </c>
      <c r="F12884" s="38">
        <f>('ANNEXURE B &amp; C'!BY$32)</f>
        <v>0</v>
      </c>
      <c r="G12884" s="9" t="str">
        <f t="shared" si="404"/>
        <v/>
      </c>
      <c r="H12884" s="52" t="str">
        <f t="shared" si="405"/>
        <v/>
      </c>
    </row>
    <row r="12885" spans="1:8">
      <c r="A12885" s="48" t="str">
        <f>('ANNEXURE B &amp; C'!BY$3)</f>
        <v>470104</v>
      </c>
      <c r="B12885" s="2">
        <v>1040002</v>
      </c>
      <c r="C12885" s="2" t="s">
        <v>24</v>
      </c>
      <c r="D12885" s="20">
        <v>0</v>
      </c>
      <c r="E12885" s="20">
        <v>0</v>
      </c>
      <c r="F12885" s="38">
        <f>('ANNEXURE B &amp; C'!BY$33)</f>
        <v>0</v>
      </c>
      <c r="G12885" s="9" t="str">
        <f t="shared" si="404"/>
        <v/>
      </c>
      <c r="H12885" s="52" t="str">
        <f t="shared" si="405"/>
        <v/>
      </c>
    </row>
    <row r="12886" spans="1:8">
      <c r="A12886" s="48" t="str">
        <f>('ANNEXURE B &amp; C'!BY$3)</f>
        <v>470104</v>
      </c>
      <c r="B12886" s="2">
        <v>1040003</v>
      </c>
      <c r="C12886" s="2" t="s">
        <v>25</v>
      </c>
      <c r="D12886" s="20">
        <v>0</v>
      </c>
      <c r="E12886" s="20">
        <v>0</v>
      </c>
      <c r="F12886" s="38">
        <f>('ANNEXURE B &amp; C'!BY$34)</f>
        <v>0</v>
      </c>
      <c r="G12886" s="9" t="str">
        <f t="shared" si="404"/>
        <v/>
      </c>
      <c r="H12886" s="52" t="str">
        <f t="shared" si="405"/>
        <v/>
      </c>
    </row>
    <row r="12887" spans="1:8">
      <c r="A12887" s="48" t="str">
        <f>('ANNEXURE B &amp; C'!BY$3)</f>
        <v>470104</v>
      </c>
      <c r="B12887" s="2">
        <v>1040004</v>
      </c>
      <c r="C12887" s="2" t="s">
        <v>26</v>
      </c>
      <c r="D12887" s="20">
        <v>0</v>
      </c>
      <c r="E12887" s="20">
        <v>0</v>
      </c>
      <c r="F12887" s="38">
        <f>('ANNEXURE B &amp; C'!BY$35)</f>
        <v>0</v>
      </c>
      <c r="G12887" s="9" t="str">
        <f t="shared" si="404"/>
        <v/>
      </c>
      <c r="H12887" s="52" t="str">
        <f t="shared" si="405"/>
        <v/>
      </c>
    </row>
    <row r="12888" spans="1:8">
      <c r="A12888" s="48" t="str">
        <f>('ANNEXURE B &amp; C'!BY$3)</f>
        <v>470104</v>
      </c>
      <c r="B12888" s="2">
        <v>1040005</v>
      </c>
      <c r="C12888" s="2" t="s">
        <v>27</v>
      </c>
      <c r="D12888" s="20">
        <v>0</v>
      </c>
      <c r="E12888" s="20">
        <v>0</v>
      </c>
      <c r="F12888" s="38">
        <f>('ANNEXURE B &amp; C'!BY$36)</f>
        <v>0</v>
      </c>
      <c r="G12888" s="9" t="str">
        <f t="shared" si="404"/>
        <v/>
      </c>
      <c r="H12888" s="52" t="str">
        <f t="shared" si="405"/>
        <v/>
      </c>
    </row>
    <row r="12889" spans="1:8">
      <c r="A12889" s="48" t="str">
        <f>('ANNEXURE B &amp; C'!BY$3)</f>
        <v>470104</v>
      </c>
      <c r="B12889" s="2">
        <v>1040006</v>
      </c>
      <c r="C12889" s="2" t="s">
        <v>28</v>
      </c>
      <c r="D12889" s="20">
        <v>0</v>
      </c>
      <c r="E12889" s="20">
        <v>0</v>
      </c>
      <c r="F12889" s="38">
        <f>('ANNEXURE B &amp; C'!BY$37)</f>
        <v>0</v>
      </c>
      <c r="G12889" s="9" t="str">
        <f t="shared" si="404"/>
        <v/>
      </c>
      <c r="H12889" s="52" t="str">
        <f t="shared" si="405"/>
        <v/>
      </c>
    </row>
    <row r="12890" spans="1:8">
      <c r="A12890" s="48" t="str">
        <f>('ANNEXURE B &amp; C'!BY$3)</f>
        <v>470104</v>
      </c>
      <c r="B12890" s="2">
        <v>1040007</v>
      </c>
      <c r="C12890" s="2" t="s">
        <v>29</v>
      </c>
      <c r="D12890" s="20">
        <v>0</v>
      </c>
      <c r="E12890" s="20">
        <v>0</v>
      </c>
      <c r="F12890" s="38">
        <f>('ANNEXURE B &amp; C'!BY$38)</f>
        <v>0</v>
      </c>
      <c r="G12890" s="9" t="str">
        <f t="shared" si="404"/>
        <v/>
      </c>
      <c r="H12890" s="52" t="str">
        <f t="shared" si="405"/>
        <v/>
      </c>
    </row>
    <row r="12891" spans="1:8">
      <c r="A12891" s="48" t="str">
        <f>('ANNEXURE B &amp; C'!BY$3)</f>
        <v>470104</v>
      </c>
      <c r="B12891" s="2">
        <v>1040008</v>
      </c>
      <c r="C12891" s="2" t="s">
        <v>30</v>
      </c>
      <c r="D12891" s="20">
        <v>0</v>
      </c>
      <c r="E12891" s="20">
        <v>0</v>
      </c>
      <c r="F12891" s="38">
        <f>('ANNEXURE B &amp; C'!BY$39)</f>
        <v>0</v>
      </c>
      <c r="G12891" s="9" t="str">
        <f t="shared" si="404"/>
        <v/>
      </c>
      <c r="H12891" s="52" t="str">
        <f t="shared" si="405"/>
        <v/>
      </c>
    </row>
    <row r="12892" spans="1:8">
      <c r="A12892" s="48" t="str">
        <f>('ANNEXURE B &amp; C'!BY$3)</f>
        <v>470104</v>
      </c>
      <c r="B12892" s="3">
        <v>1049990</v>
      </c>
      <c r="C12892" s="3" t="s">
        <v>31</v>
      </c>
      <c r="D12892" s="39">
        <v>0</v>
      </c>
      <c r="E12892" s="39">
        <v>0</v>
      </c>
      <c r="F12892" s="39">
        <f>SUM(F12884:F12891)</f>
        <v>0</v>
      </c>
      <c r="G12892" s="9" t="str">
        <f t="shared" si="404"/>
        <v/>
      </c>
      <c r="H12892" s="52" t="str">
        <f t="shared" si="405"/>
        <v/>
      </c>
    </row>
    <row r="12893" spans="1:8">
      <c r="B12893" s="1"/>
      <c r="C12893" s="1"/>
      <c r="D12893" s="31"/>
      <c r="E12893" s="31"/>
      <c r="F12893" s="31"/>
      <c r="G12893" s="9" t="str">
        <f t="shared" si="404"/>
        <v/>
      </c>
      <c r="H12893" s="52" t="str">
        <f t="shared" si="405"/>
        <v/>
      </c>
    </row>
    <row r="12894" spans="1:8" ht="15.75" thickBot="1">
      <c r="A12894" s="48" t="str">
        <f>('ANNEXURE B &amp; C'!BY$3)</f>
        <v>470104</v>
      </c>
      <c r="B12894" s="4">
        <v>1049995</v>
      </c>
      <c r="C12894" s="4" t="s">
        <v>32</v>
      </c>
      <c r="D12894" s="40">
        <v>2261377</v>
      </c>
      <c r="E12894" s="40">
        <v>1106662.1199999999</v>
      </c>
      <c r="F12894" s="40">
        <f>SUM(F12892+F12881+F12874)</f>
        <v>2099061</v>
      </c>
      <c r="G12894" s="9" t="str">
        <f t="shared" si="404"/>
        <v/>
      </c>
      <c r="H12894" s="52">
        <f t="shared" si="405"/>
        <v>-7.1777505475646028E-2</v>
      </c>
    </row>
    <row r="12895" spans="1:8" ht="15.75" thickTop="1">
      <c r="B12895" s="1"/>
      <c r="C12895" s="1"/>
      <c r="D12895" s="31"/>
      <c r="E12895" s="31"/>
      <c r="F12895" s="31"/>
      <c r="G12895" s="9" t="str">
        <f t="shared" si="404"/>
        <v/>
      </c>
      <c r="H12895" s="52" t="str">
        <f t="shared" si="405"/>
        <v/>
      </c>
    </row>
    <row r="12896" spans="1:8">
      <c r="A12896" s="48" t="str">
        <f>('ANNEXURE B &amp; C'!BY$3)</f>
        <v>470104</v>
      </c>
      <c r="B12896" s="1">
        <v>1050000</v>
      </c>
      <c r="C12896" s="1" t="s">
        <v>33</v>
      </c>
      <c r="D12896" s="31"/>
      <c r="E12896" s="31"/>
      <c r="F12896" s="31"/>
      <c r="G12896" s="9" t="str">
        <f t="shared" si="404"/>
        <v/>
      </c>
      <c r="H12896" s="52" t="str">
        <f t="shared" si="405"/>
        <v/>
      </c>
    </row>
    <row r="12897" spans="1:8">
      <c r="B12897" s="1"/>
      <c r="C12897" s="1"/>
      <c r="D12897" s="31"/>
      <c r="E12897" s="31"/>
      <c r="F12897" s="31"/>
      <c r="G12897" s="9" t="str">
        <f t="shared" si="404"/>
        <v/>
      </c>
      <c r="H12897" s="52" t="str">
        <f t="shared" si="405"/>
        <v/>
      </c>
    </row>
    <row r="12898" spans="1:8">
      <c r="A12898" s="48" t="str">
        <f>('ANNEXURE B &amp; C'!BY$3)</f>
        <v>470104</v>
      </c>
      <c r="B12898" s="1">
        <v>1060000</v>
      </c>
      <c r="C12898" s="1" t="s">
        <v>34</v>
      </c>
      <c r="D12898" s="31"/>
      <c r="E12898" s="31"/>
      <c r="F12898" s="31"/>
      <c r="G12898" s="9" t="str">
        <f t="shared" si="404"/>
        <v/>
      </c>
      <c r="H12898" s="52" t="str">
        <f t="shared" si="405"/>
        <v/>
      </c>
    </row>
    <row r="12899" spans="1:8">
      <c r="A12899" s="48" t="str">
        <f>('ANNEXURE B &amp; C'!BY$3)</f>
        <v>470104</v>
      </c>
      <c r="B12899" s="2">
        <v>1060001</v>
      </c>
      <c r="C12899" s="2" t="s">
        <v>35</v>
      </c>
      <c r="D12899" s="20">
        <v>0</v>
      </c>
      <c r="E12899" s="20">
        <v>0</v>
      </c>
      <c r="F12899" s="38">
        <f>('ANNEXURE B &amp; C'!BY$47)</f>
        <v>0</v>
      </c>
      <c r="G12899" s="9" t="str">
        <f t="shared" si="404"/>
        <v/>
      </c>
      <c r="H12899" s="52" t="str">
        <f t="shared" si="405"/>
        <v/>
      </c>
    </row>
    <row r="12900" spans="1:8">
      <c r="A12900" s="48" t="str">
        <f>('ANNEXURE B &amp; C'!BY$3)</f>
        <v>470104</v>
      </c>
      <c r="B12900" s="2">
        <v>1060003</v>
      </c>
      <c r="C12900" s="2" t="s">
        <v>36</v>
      </c>
      <c r="D12900" s="20">
        <v>0</v>
      </c>
      <c r="E12900" s="20">
        <v>0</v>
      </c>
      <c r="F12900" s="38">
        <f>('ANNEXURE B &amp; C'!BY$48)</f>
        <v>0</v>
      </c>
      <c r="G12900" s="9" t="str">
        <f t="shared" si="404"/>
        <v/>
      </c>
      <c r="H12900" s="52" t="str">
        <f t="shared" si="405"/>
        <v/>
      </c>
    </row>
    <row r="12901" spans="1:8">
      <c r="A12901" s="48" t="str">
        <f>('ANNEXURE B &amp; C'!BY$3)</f>
        <v>470104</v>
      </c>
      <c r="B12901" s="2">
        <v>1060090</v>
      </c>
      <c r="C12901" s="2" t="s">
        <v>37</v>
      </c>
      <c r="D12901" s="20">
        <v>0</v>
      </c>
      <c r="E12901" s="20">
        <v>0</v>
      </c>
      <c r="F12901" s="38">
        <f>('ANNEXURE B &amp; C'!BY$49)</f>
        <v>0</v>
      </c>
      <c r="G12901" s="9" t="str">
        <f t="shared" si="404"/>
        <v/>
      </c>
      <c r="H12901" s="52" t="str">
        <f t="shared" si="405"/>
        <v/>
      </c>
    </row>
    <row r="12902" spans="1:8">
      <c r="A12902" s="48" t="str">
        <f>('ANNEXURE B &amp; C'!BY$3)</f>
        <v>470104</v>
      </c>
      <c r="B12902" s="2">
        <v>1060100</v>
      </c>
      <c r="C12902" s="2" t="s">
        <v>38</v>
      </c>
      <c r="D12902" s="20">
        <v>0</v>
      </c>
      <c r="E12902" s="20">
        <v>0</v>
      </c>
      <c r="F12902" s="38">
        <f>('ANNEXURE B &amp; C'!BY$50)</f>
        <v>0</v>
      </c>
      <c r="G12902" s="9" t="str">
        <f t="shared" si="404"/>
        <v/>
      </c>
      <c r="H12902" s="52" t="str">
        <f t="shared" si="405"/>
        <v/>
      </c>
    </row>
    <row r="12903" spans="1:8">
      <c r="A12903" s="48" t="str">
        <f>('ANNEXURE B &amp; C'!BY$3)</f>
        <v>470104</v>
      </c>
      <c r="B12903" s="2">
        <v>1060200</v>
      </c>
      <c r="C12903" s="2" t="s">
        <v>39</v>
      </c>
      <c r="D12903" s="20">
        <v>0</v>
      </c>
      <c r="E12903" s="20">
        <v>0</v>
      </c>
      <c r="F12903" s="38">
        <f>('ANNEXURE B &amp; C'!BY$51)</f>
        <v>0</v>
      </c>
      <c r="G12903" s="9" t="str">
        <f t="shared" si="404"/>
        <v/>
      </c>
      <c r="H12903" s="52" t="str">
        <f t="shared" si="405"/>
        <v/>
      </c>
    </row>
    <row r="12904" spans="1:8">
      <c r="A12904" s="48" t="str">
        <f>('ANNEXURE B &amp; C'!BY$3)</f>
        <v>470104</v>
      </c>
      <c r="B12904" s="2">
        <v>1060201</v>
      </c>
      <c r="C12904" s="2" t="s">
        <v>40</v>
      </c>
      <c r="D12904" s="20">
        <v>0</v>
      </c>
      <c r="E12904" s="20">
        <v>0</v>
      </c>
      <c r="F12904" s="38">
        <f>('ANNEXURE B &amp; C'!BY$52)</f>
        <v>0</v>
      </c>
      <c r="G12904" s="9" t="str">
        <f t="shared" si="404"/>
        <v/>
      </c>
      <c r="H12904" s="52" t="str">
        <f t="shared" si="405"/>
        <v/>
      </c>
    </row>
    <row r="12905" spans="1:8">
      <c r="A12905" s="48" t="str">
        <f>('ANNEXURE B &amp; C'!BY$3)</f>
        <v>470104</v>
      </c>
      <c r="B12905" s="2">
        <v>1060204</v>
      </c>
      <c r="C12905" s="2" t="s">
        <v>41</v>
      </c>
      <c r="D12905" s="20">
        <v>0</v>
      </c>
      <c r="E12905" s="20">
        <v>0</v>
      </c>
      <c r="F12905" s="38">
        <f>('ANNEXURE B &amp; C'!BY$53)</f>
        <v>0</v>
      </c>
      <c r="G12905" s="9" t="str">
        <f t="shared" si="404"/>
        <v/>
      </c>
      <c r="H12905" s="52" t="str">
        <f t="shared" si="405"/>
        <v/>
      </c>
    </row>
    <row r="12906" spans="1:8">
      <c r="A12906" s="48" t="str">
        <f>('ANNEXURE B &amp; C'!BY$3)</f>
        <v>470104</v>
      </c>
      <c r="B12906" s="2">
        <v>1060205</v>
      </c>
      <c r="C12906" s="2" t="s">
        <v>42</v>
      </c>
      <c r="D12906" s="20">
        <v>0</v>
      </c>
      <c r="E12906" s="20">
        <v>0</v>
      </c>
      <c r="F12906" s="38">
        <f>('ANNEXURE B &amp; C'!BY$54)</f>
        <v>0</v>
      </c>
      <c r="G12906" s="9" t="str">
        <f t="shared" si="404"/>
        <v/>
      </c>
      <c r="H12906" s="52" t="str">
        <f t="shared" si="405"/>
        <v/>
      </c>
    </row>
    <row r="12907" spans="1:8">
      <c r="A12907" s="48" t="str">
        <f>('ANNEXURE B &amp; C'!BY$3)</f>
        <v>470104</v>
      </c>
      <c r="B12907" s="2">
        <v>1060207</v>
      </c>
      <c r="C12907" s="2" t="s">
        <v>43</v>
      </c>
      <c r="D12907" s="20">
        <v>0</v>
      </c>
      <c r="E12907" s="20">
        <v>0</v>
      </c>
      <c r="F12907" s="38">
        <f>('ANNEXURE B &amp; C'!BY$55)</f>
        <v>0</v>
      </c>
      <c r="G12907" s="9" t="str">
        <f t="shared" si="404"/>
        <v/>
      </c>
      <c r="H12907" s="52" t="str">
        <f t="shared" si="405"/>
        <v/>
      </c>
    </row>
    <row r="12908" spans="1:8">
      <c r="A12908" s="48" t="str">
        <f>('ANNEXURE B &amp; C'!BY$3)</f>
        <v>470104</v>
      </c>
      <c r="B12908" s="2">
        <v>1060208</v>
      </c>
      <c r="C12908" s="2" t="s">
        <v>44</v>
      </c>
      <c r="D12908" s="20">
        <v>50000</v>
      </c>
      <c r="E12908" s="20">
        <v>8120</v>
      </c>
      <c r="F12908" s="38">
        <f>('ANNEXURE B &amp; C'!BY$56)</f>
        <v>50000</v>
      </c>
      <c r="G12908" s="9" t="str">
        <f t="shared" si="404"/>
        <v/>
      </c>
      <c r="H12908" s="52">
        <f t="shared" si="405"/>
        <v>0</v>
      </c>
    </row>
    <row r="12909" spans="1:8">
      <c r="A12909" s="48" t="str">
        <f>('ANNEXURE B &amp; C'!BY$3)</f>
        <v>470104</v>
      </c>
      <c r="B12909" s="2">
        <v>1060209</v>
      </c>
      <c r="C12909" s="2" t="s">
        <v>45</v>
      </c>
      <c r="D12909" s="20">
        <v>300000</v>
      </c>
      <c r="E12909" s="20">
        <v>0</v>
      </c>
      <c r="F12909" s="38">
        <f>('ANNEXURE B &amp; C'!BY$57)</f>
        <v>42750</v>
      </c>
      <c r="G12909" s="9" t="str">
        <f t="shared" si="404"/>
        <v/>
      </c>
      <c r="H12909" s="52">
        <f t="shared" si="405"/>
        <v>-0.85750000000000004</v>
      </c>
    </row>
    <row r="12910" spans="1:8">
      <c r="A12910" s="48" t="str">
        <f>('ANNEXURE B &amp; C'!BY$3)</f>
        <v>470104</v>
      </c>
      <c r="B12910" s="2">
        <v>1060210</v>
      </c>
      <c r="C12910" s="2" t="s">
        <v>46</v>
      </c>
      <c r="D12910" s="20">
        <v>0</v>
      </c>
      <c r="E12910" s="20">
        <v>0</v>
      </c>
      <c r="F12910" s="38">
        <f>('ANNEXURE B &amp; C'!BY$58)</f>
        <v>0</v>
      </c>
      <c r="G12910" s="9" t="str">
        <f t="shared" si="404"/>
        <v/>
      </c>
      <c r="H12910" s="52" t="str">
        <f t="shared" si="405"/>
        <v/>
      </c>
    </row>
    <row r="12911" spans="1:8">
      <c r="A12911" s="48" t="str">
        <f>('ANNEXURE B &amp; C'!BY$3)</f>
        <v>470104</v>
      </c>
      <c r="B12911" s="2">
        <v>1060303</v>
      </c>
      <c r="C12911" s="2" t="s">
        <v>47</v>
      </c>
      <c r="D12911" s="20">
        <v>0</v>
      </c>
      <c r="E12911" s="20">
        <v>0</v>
      </c>
      <c r="F12911" s="38">
        <f>('ANNEXURE B &amp; C'!BY$59)</f>
        <v>0</v>
      </c>
      <c r="G12911" s="9" t="str">
        <f t="shared" si="404"/>
        <v/>
      </c>
      <c r="H12911" s="52" t="str">
        <f t="shared" si="405"/>
        <v/>
      </c>
    </row>
    <row r="12912" spans="1:8">
      <c r="A12912" s="48" t="str">
        <f>('ANNEXURE B &amp; C'!BY$3)</f>
        <v>470104</v>
      </c>
      <c r="B12912" s="2">
        <v>1060304</v>
      </c>
      <c r="C12912" s="2" t="s">
        <v>48</v>
      </c>
      <c r="D12912" s="20">
        <v>0</v>
      </c>
      <c r="E12912" s="20">
        <v>0</v>
      </c>
      <c r="F12912" s="38">
        <f>('ANNEXURE B &amp; C'!BY$60)</f>
        <v>0</v>
      </c>
      <c r="G12912" s="9" t="str">
        <f t="shared" si="404"/>
        <v/>
      </c>
      <c r="H12912" s="52" t="str">
        <f t="shared" si="405"/>
        <v/>
      </c>
    </row>
    <row r="12913" spans="1:8">
      <c r="A12913" s="48" t="str">
        <f>('ANNEXURE B &amp; C'!BY$3)</f>
        <v>470104</v>
      </c>
      <c r="B12913" s="2">
        <v>1060305</v>
      </c>
      <c r="C12913" s="2" t="s">
        <v>49</v>
      </c>
      <c r="D12913" s="20">
        <v>0</v>
      </c>
      <c r="E12913" s="20">
        <v>0</v>
      </c>
      <c r="F12913" s="38">
        <f>('ANNEXURE B &amp; C'!BY$61)</f>
        <v>0</v>
      </c>
      <c r="G12913" s="9" t="str">
        <f t="shared" si="404"/>
        <v/>
      </c>
      <c r="H12913" s="52" t="str">
        <f t="shared" si="405"/>
        <v/>
      </c>
    </row>
    <row r="12914" spans="1:8">
      <c r="A12914" s="48" t="str">
        <f>('ANNEXURE B &amp; C'!BY$3)</f>
        <v>470104</v>
      </c>
      <c r="B12914" s="2">
        <v>1060400</v>
      </c>
      <c r="C12914" s="2" t="s">
        <v>50</v>
      </c>
      <c r="D12914" s="20">
        <v>0</v>
      </c>
      <c r="E12914" s="20">
        <v>0</v>
      </c>
      <c r="F12914" s="38">
        <f>('ANNEXURE B &amp; C'!BY$62)</f>
        <v>0</v>
      </c>
      <c r="G12914" s="9" t="str">
        <f t="shared" si="404"/>
        <v/>
      </c>
      <c r="H12914" s="52" t="str">
        <f t="shared" si="405"/>
        <v/>
      </c>
    </row>
    <row r="12915" spans="1:8">
      <c r="A12915" s="48" t="str">
        <f>('ANNEXURE B &amp; C'!BY$3)</f>
        <v>470104</v>
      </c>
      <c r="B12915" s="2">
        <v>1060401</v>
      </c>
      <c r="C12915" s="2" t="s">
        <v>51</v>
      </c>
      <c r="D12915" s="20">
        <v>0</v>
      </c>
      <c r="E12915" s="20">
        <v>0</v>
      </c>
      <c r="F12915" s="38">
        <f>('ANNEXURE B &amp; C'!BY$63)</f>
        <v>0</v>
      </c>
      <c r="G12915" s="9" t="str">
        <f t="shared" si="404"/>
        <v/>
      </c>
      <c r="H12915" s="52" t="str">
        <f t="shared" si="405"/>
        <v/>
      </c>
    </row>
    <row r="12916" spans="1:8">
      <c r="A12916" s="48" t="str">
        <f>('ANNEXURE B &amp; C'!BY$3)</f>
        <v>470104</v>
      </c>
      <c r="B12916" s="2">
        <v>1060402</v>
      </c>
      <c r="C12916" s="2" t="s">
        <v>52</v>
      </c>
      <c r="D12916" s="20">
        <v>20000</v>
      </c>
      <c r="E12916" s="20">
        <v>0</v>
      </c>
      <c r="F12916" s="38">
        <f>('ANNEXURE B &amp; C'!BY$64)</f>
        <v>8000</v>
      </c>
      <c r="G12916" s="9" t="str">
        <f t="shared" si="404"/>
        <v/>
      </c>
      <c r="H12916" s="52">
        <f t="shared" si="405"/>
        <v>-0.6</v>
      </c>
    </row>
    <row r="12917" spans="1:8">
      <c r="A12917" s="48" t="str">
        <f>('ANNEXURE B &amp; C'!BY$3)</f>
        <v>470104</v>
      </c>
      <c r="B12917" s="2">
        <v>1060403</v>
      </c>
      <c r="C12917" s="2" t="s">
        <v>53</v>
      </c>
      <c r="D12917" s="20">
        <v>0</v>
      </c>
      <c r="E12917" s="20">
        <v>0</v>
      </c>
      <c r="F12917" s="38">
        <f>('ANNEXURE B &amp; C'!BY$65)</f>
        <v>0</v>
      </c>
      <c r="G12917" s="9" t="str">
        <f t="shared" si="404"/>
        <v/>
      </c>
      <c r="H12917" s="52" t="str">
        <f t="shared" si="405"/>
        <v/>
      </c>
    </row>
    <row r="12918" spans="1:8">
      <c r="A12918" s="48" t="str">
        <f>('ANNEXURE B &amp; C'!BY$3)</f>
        <v>470104</v>
      </c>
      <c r="B12918" s="2">
        <v>1060404</v>
      </c>
      <c r="C12918" s="2" t="s">
        <v>54</v>
      </c>
      <c r="D12918" s="20">
        <v>0</v>
      </c>
      <c r="E12918" s="20">
        <v>0</v>
      </c>
      <c r="F12918" s="38">
        <f>('ANNEXURE B &amp; C'!BY$66)</f>
        <v>0</v>
      </c>
      <c r="G12918" s="9" t="str">
        <f t="shared" si="404"/>
        <v/>
      </c>
      <c r="H12918" s="52" t="str">
        <f t="shared" si="405"/>
        <v/>
      </c>
    </row>
    <row r="12919" spans="1:8">
      <c r="A12919" s="48" t="str">
        <f>('ANNEXURE B &amp; C'!BY$3)</f>
        <v>470104</v>
      </c>
      <c r="B12919" s="2">
        <v>1060405</v>
      </c>
      <c r="C12919" s="2" t="s">
        <v>55</v>
      </c>
      <c r="D12919" s="20">
        <v>0</v>
      </c>
      <c r="E12919" s="20">
        <v>0</v>
      </c>
      <c r="F12919" s="38">
        <f>('ANNEXURE B &amp; C'!BY$67)</f>
        <v>0</v>
      </c>
      <c r="G12919" s="9" t="str">
        <f t="shared" si="404"/>
        <v/>
      </c>
      <c r="H12919" s="52" t="str">
        <f t="shared" si="405"/>
        <v/>
      </c>
    </row>
    <row r="12920" spans="1:8">
      <c r="A12920" s="48" t="str">
        <f>('ANNEXURE B &amp; C'!BY$3)</f>
        <v>470104</v>
      </c>
      <c r="B12920" s="2">
        <v>1060601</v>
      </c>
      <c r="C12920" s="2" t="s">
        <v>56</v>
      </c>
      <c r="D12920" s="20">
        <v>0</v>
      </c>
      <c r="E12920" s="20">
        <v>0</v>
      </c>
      <c r="F12920" s="38">
        <f>('ANNEXURE B &amp; C'!BY$68)</f>
        <v>0</v>
      </c>
      <c r="G12920" s="9" t="str">
        <f t="shared" si="404"/>
        <v/>
      </c>
      <c r="H12920" s="52" t="str">
        <f t="shared" si="405"/>
        <v/>
      </c>
    </row>
    <row r="12921" spans="1:8">
      <c r="A12921" s="48" t="str">
        <f>('ANNEXURE B &amp; C'!BY$3)</f>
        <v>470104</v>
      </c>
      <c r="B12921" s="2">
        <v>1060701</v>
      </c>
      <c r="C12921" s="2" t="s">
        <v>57</v>
      </c>
      <c r="D12921" s="20">
        <v>0</v>
      </c>
      <c r="E12921" s="20">
        <v>0</v>
      </c>
      <c r="F12921" s="38">
        <f>('ANNEXURE B &amp; C'!BY$69)</f>
        <v>0</v>
      </c>
      <c r="G12921" s="9" t="str">
        <f t="shared" si="404"/>
        <v/>
      </c>
      <c r="H12921" s="52" t="str">
        <f t="shared" si="405"/>
        <v/>
      </c>
    </row>
    <row r="12922" spans="1:8">
      <c r="A12922" s="48" t="str">
        <f>('ANNEXURE B &amp; C'!BY$3)</f>
        <v>470104</v>
      </c>
      <c r="B12922" s="2">
        <v>1060702</v>
      </c>
      <c r="C12922" s="2" t="s">
        <v>58</v>
      </c>
      <c r="D12922" s="20">
        <v>0</v>
      </c>
      <c r="E12922" s="20">
        <v>0</v>
      </c>
      <c r="F12922" s="38">
        <f>('ANNEXURE B &amp; C'!BY$70)</f>
        <v>0</v>
      </c>
      <c r="G12922" s="9" t="str">
        <f t="shared" si="404"/>
        <v/>
      </c>
      <c r="H12922" s="52" t="str">
        <f t="shared" si="405"/>
        <v/>
      </c>
    </row>
    <row r="12923" spans="1:8">
      <c r="A12923" s="48" t="str">
        <f>('ANNEXURE B &amp; C'!BY$3)</f>
        <v>470104</v>
      </c>
      <c r="B12923" s="2">
        <v>1061101</v>
      </c>
      <c r="C12923" s="2" t="s">
        <v>59</v>
      </c>
      <c r="D12923" s="20">
        <v>0</v>
      </c>
      <c r="E12923" s="20">
        <v>0</v>
      </c>
      <c r="F12923" s="38">
        <f>('ANNEXURE B &amp; C'!BY$71)</f>
        <v>0</v>
      </c>
      <c r="G12923" s="9" t="str">
        <f t="shared" si="404"/>
        <v/>
      </c>
      <c r="H12923" s="52" t="str">
        <f t="shared" si="405"/>
        <v/>
      </c>
    </row>
    <row r="12924" spans="1:8">
      <c r="A12924" s="48" t="str">
        <f>('ANNEXURE B &amp; C'!BY$3)</f>
        <v>470104</v>
      </c>
      <c r="B12924" s="2">
        <v>1061102</v>
      </c>
      <c r="C12924" s="2" t="s">
        <v>60</v>
      </c>
      <c r="D12924" s="20">
        <v>0</v>
      </c>
      <c r="E12924" s="20">
        <v>0</v>
      </c>
      <c r="F12924" s="38">
        <f>('ANNEXURE B &amp; C'!BY$72)</f>
        <v>0</v>
      </c>
      <c r="G12924" s="9" t="str">
        <f t="shared" si="404"/>
        <v/>
      </c>
      <c r="H12924" s="52" t="str">
        <f t="shared" si="405"/>
        <v/>
      </c>
    </row>
    <row r="12925" spans="1:8">
      <c r="A12925" s="48" t="str">
        <f>('ANNEXURE B &amp; C'!BY$3)</f>
        <v>470104</v>
      </c>
      <c r="B12925" s="2">
        <v>1061104</v>
      </c>
      <c r="C12925" s="2" t="s">
        <v>61</v>
      </c>
      <c r="D12925" s="20">
        <v>0</v>
      </c>
      <c r="E12925" s="20">
        <v>0</v>
      </c>
      <c r="F12925" s="38">
        <f>('ANNEXURE B &amp; C'!BY$73)</f>
        <v>0</v>
      </c>
      <c r="G12925" s="9" t="str">
        <f t="shared" si="404"/>
        <v/>
      </c>
      <c r="H12925" s="52" t="str">
        <f t="shared" si="405"/>
        <v/>
      </c>
    </row>
    <row r="12926" spans="1:8">
      <c r="A12926" s="48" t="str">
        <f>('ANNEXURE B &amp; C'!BY$3)</f>
        <v>470104</v>
      </c>
      <c r="B12926" s="2">
        <v>1061106</v>
      </c>
      <c r="C12926" s="2" t="s">
        <v>62</v>
      </c>
      <c r="D12926" s="20">
        <v>0</v>
      </c>
      <c r="E12926" s="20">
        <v>0</v>
      </c>
      <c r="F12926" s="38">
        <f>('ANNEXURE B &amp; C'!BY$74)</f>
        <v>0</v>
      </c>
      <c r="G12926" s="9" t="str">
        <f t="shared" si="404"/>
        <v/>
      </c>
      <c r="H12926" s="52" t="str">
        <f t="shared" si="405"/>
        <v/>
      </c>
    </row>
    <row r="12927" spans="1:8">
      <c r="A12927" s="48" t="str">
        <f>('ANNEXURE B &amp; C'!BY$3)</f>
        <v>470104</v>
      </c>
      <c r="B12927" s="2">
        <v>1061201</v>
      </c>
      <c r="C12927" s="2" t="s">
        <v>63</v>
      </c>
      <c r="D12927" s="20">
        <v>400000</v>
      </c>
      <c r="E12927" s="20">
        <v>6991.6</v>
      </c>
      <c r="F12927" s="38">
        <f>('ANNEXURE B &amp; C'!BY$75)</f>
        <v>406992</v>
      </c>
      <c r="G12927" s="9" t="str">
        <f t="shared" ref="G12927:G12990" si="406">IF(E12927&lt;0.01,"",IF(E12927&gt;F12927,"BUDGET ERROR - INSUFICIENT",""))</f>
        <v/>
      </c>
      <c r="H12927" s="52">
        <f t="shared" ref="H12927:H12990" si="407">IF(F12927&lt;0.1,"",IF(D12927=0,"NO ORIGINAL BUDGET",(F12927-D12927)/D12927))</f>
        <v>1.7479999999999999E-2</v>
      </c>
    </row>
    <row r="12928" spans="1:8">
      <c r="A12928" s="48" t="str">
        <f>('ANNEXURE B &amp; C'!BY$3)</f>
        <v>470104</v>
      </c>
      <c r="B12928" s="2">
        <v>1061203</v>
      </c>
      <c r="C12928" s="2" t="s">
        <v>64</v>
      </c>
      <c r="D12928" s="20">
        <v>0</v>
      </c>
      <c r="E12928" s="20">
        <v>0</v>
      </c>
      <c r="F12928" s="38">
        <f>('ANNEXURE B &amp; C'!BY$76)</f>
        <v>0</v>
      </c>
      <c r="G12928" s="9" t="str">
        <f t="shared" si="406"/>
        <v/>
      </c>
      <c r="H12928" s="52" t="str">
        <f t="shared" si="407"/>
        <v/>
      </c>
    </row>
    <row r="12929" spans="1:8">
      <c r="A12929" s="48" t="str">
        <f>('ANNEXURE B &amp; C'!BY$3)</f>
        <v>470104</v>
      </c>
      <c r="B12929" s="2">
        <v>1061204</v>
      </c>
      <c r="C12929" s="2" t="s">
        <v>65</v>
      </c>
      <c r="D12929" s="20">
        <v>0</v>
      </c>
      <c r="E12929" s="20">
        <v>0</v>
      </c>
      <c r="F12929" s="38">
        <f>('ANNEXURE B &amp; C'!BY$77)</f>
        <v>0</v>
      </c>
      <c r="G12929" s="9" t="str">
        <f t="shared" si="406"/>
        <v/>
      </c>
      <c r="H12929" s="52" t="str">
        <f t="shared" si="407"/>
        <v/>
      </c>
    </row>
    <row r="12930" spans="1:8">
      <c r="A12930" s="48" t="str">
        <f>('ANNEXURE B &amp; C'!BY$3)</f>
        <v>470104</v>
      </c>
      <c r="B12930" s="2">
        <v>1061501</v>
      </c>
      <c r="C12930" s="2" t="s">
        <v>66</v>
      </c>
      <c r="D12930" s="20">
        <v>0</v>
      </c>
      <c r="E12930" s="20">
        <v>0</v>
      </c>
      <c r="F12930" s="38">
        <f>('ANNEXURE B &amp; C'!BY$78)</f>
        <v>0</v>
      </c>
      <c r="G12930" s="9" t="str">
        <f t="shared" si="406"/>
        <v/>
      </c>
      <c r="H12930" s="52" t="str">
        <f t="shared" si="407"/>
        <v/>
      </c>
    </row>
    <row r="12931" spans="1:8">
      <c r="A12931" s="48" t="str">
        <f>('ANNEXURE B &amp; C'!BY$3)</f>
        <v>470104</v>
      </c>
      <c r="B12931" s="2">
        <v>1061502</v>
      </c>
      <c r="C12931" s="2" t="s">
        <v>67</v>
      </c>
      <c r="D12931" s="20">
        <v>0</v>
      </c>
      <c r="E12931" s="20">
        <v>0</v>
      </c>
      <c r="F12931" s="38">
        <f>('ANNEXURE B &amp; C'!BY$79)</f>
        <v>0</v>
      </c>
      <c r="G12931" s="9" t="str">
        <f t="shared" si="406"/>
        <v/>
      </c>
      <c r="H12931" s="52" t="str">
        <f t="shared" si="407"/>
        <v/>
      </c>
    </row>
    <row r="12932" spans="1:8">
      <c r="A12932" s="48" t="str">
        <f>('ANNEXURE B &amp; C'!BY$3)</f>
        <v>470104</v>
      </c>
      <c r="B12932" s="2">
        <v>1061507</v>
      </c>
      <c r="C12932" s="2" t="s">
        <v>68</v>
      </c>
      <c r="D12932" s="20">
        <v>0</v>
      </c>
      <c r="E12932" s="20">
        <v>0</v>
      </c>
      <c r="F12932" s="38">
        <f>('ANNEXURE B &amp; C'!BY$80)</f>
        <v>0</v>
      </c>
      <c r="G12932" s="9" t="str">
        <f t="shared" si="406"/>
        <v/>
      </c>
      <c r="H12932" s="52" t="str">
        <f t="shared" si="407"/>
        <v/>
      </c>
    </row>
    <row r="12933" spans="1:8">
      <c r="A12933" s="48" t="str">
        <f>('ANNEXURE B &amp; C'!BY$3)</f>
        <v>470104</v>
      </c>
      <c r="B12933" s="2">
        <v>1061508</v>
      </c>
      <c r="C12933" s="2" t="s">
        <v>69</v>
      </c>
      <c r="D12933" s="20">
        <v>0</v>
      </c>
      <c r="E12933" s="20">
        <v>0</v>
      </c>
      <c r="F12933" s="38">
        <f>('ANNEXURE B &amp; C'!BY$81)</f>
        <v>0</v>
      </c>
      <c r="G12933" s="9" t="str">
        <f t="shared" si="406"/>
        <v/>
      </c>
      <c r="H12933" s="52" t="str">
        <f t="shared" si="407"/>
        <v/>
      </c>
    </row>
    <row r="12934" spans="1:8">
      <c r="A12934" s="48" t="str">
        <f>('ANNEXURE B &amp; C'!BY$3)</f>
        <v>470104</v>
      </c>
      <c r="B12934" s="2">
        <v>1061701</v>
      </c>
      <c r="C12934" s="2" t="s">
        <v>70</v>
      </c>
      <c r="D12934" s="20">
        <v>20000</v>
      </c>
      <c r="E12934" s="20">
        <v>0</v>
      </c>
      <c r="F12934" s="38">
        <f>('ANNEXURE B &amp; C'!BY$82)</f>
        <v>20000</v>
      </c>
      <c r="G12934" s="9" t="str">
        <f t="shared" si="406"/>
        <v/>
      </c>
      <c r="H12934" s="52">
        <f t="shared" si="407"/>
        <v>0</v>
      </c>
    </row>
    <row r="12935" spans="1:8">
      <c r="A12935" s="48" t="str">
        <f>('ANNEXURE B &amp; C'!BY$3)</f>
        <v>470104</v>
      </c>
      <c r="B12935" s="2">
        <v>1061705</v>
      </c>
      <c r="C12935" s="2" t="s">
        <v>71</v>
      </c>
      <c r="D12935" s="20">
        <v>0</v>
      </c>
      <c r="E12935" s="20">
        <v>0</v>
      </c>
      <c r="F12935" s="38">
        <f>('ANNEXURE B &amp; C'!BY$83)</f>
        <v>0</v>
      </c>
      <c r="G12935" s="9" t="str">
        <f t="shared" si="406"/>
        <v/>
      </c>
      <c r="H12935" s="52" t="str">
        <f t="shared" si="407"/>
        <v/>
      </c>
    </row>
    <row r="12936" spans="1:8">
      <c r="A12936" s="48" t="str">
        <f>('ANNEXURE B &amp; C'!BY$3)</f>
        <v>470104</v>
      </c>
      <c r="B12936" s="2">
        <v>1061799</v>
      </c>
      <c r="C12936" s="2" t="s">
        <v>72</v>
      </c>
      <c r="D12936" s="20">
        <v>24000</v>
      </c>
      <c r="E12936" s="20">
        <v>7134.65</v>
      </c>
      <c r="F12936" s="38">
        <f>('ANNEXURE B &amp; C'!BY$84)</f>
        <v>20000</v>
      </c>
      <c r="G12936" s="9" t="str">
        <f t="shared" si="406"/>
        <v/>
      </c>
      <c r="H12936" s="52">
        <f t="shared" si="407"/>
        <v>-0.16666666666666666</v>
      </c>
    </row>
    <row r="12937" spans="1:8">
      <c r="A12937" s="48" t="str">
        <f>('ANNEXURE B &amp; C'!BY$3)</f>
        <v>470104</v>
      </c>
      <c r="B12937" s="2">
        <v>1061800</v>
      </c>
      <c r="C12937" s="2" t="s">
        <v>73</v>
      </c>
      <c r="D12937" s="20">
        <v>80000</v>
      </c>
      <c r="E12937" s="20">
        <v>0</v>
      </c>
      <c r="F12937" s="38">
        <f>('ANNEXURE B &amp; C'!BY$85)</f>
        <v>80000</v>
      </c>
      <c r="G12937" s="9" t="str">
        <f t="shared" si="406"/>
        <v/>
      </c>
      <c r="H12937" s="52">
        <f t="shared" si="407"/>
        <v>0</v>
      </c>
    </row>
    <row r="12938" spans="1:8">
      <c r="A12938" s="48" t="str">
        <f>('ANNEXURE B &amp; C'!BY$3)</f>
        <v>470104</v>
      </c>
      <c r="B12938" s="2">
        <v>1061801</v>
      </c>
      <c r="C12938" s="2" t="s">
        <v>74</v>
      </c>
      <c r="D12938" s="20">
        <v>0</v>
      </c>
      <c r="E12938" s="20">
        <v>0</v>
      </c>
      <c r="F12938" s="38">
        <f>('ANNEXURE B &amp; C'!BY$86)</f>
        <v>0</v>
      </c>
      <c r="G12938" s="9" t="str">
        <f t="shared" si="406"/>
        <v/>
      </c>
      <c r="H12938" s="52" t="str">
        <f t="shared" si="407"/>
        <v/>
      </c>
    </row>
    <row r="12939" spans="1:8">
      <c r="A12939" s="48" t="str">
        <f>('ANNEXURE B &amp; C'!BY$3)</f>
        <v>470104</v>
      </c>
      <c r="B12939" s="2">
        <v>1061802</v>
      </c>
      <c r="C12939" s="2" t="s">
        <v>75</v>
      </c>
      <c r="D12939" s="20">
        <v>0</v>
      </c>
      <c r="E12939" s="20">
        <v>0</v>
      </c>
      <c r="F12939" s="38">
        <f>('ANNEXURE B &amp; C'!BY$87)</f>
        <v>0</v>
      </c>
      <c r="G12939" s="9" t="str">
        <f t="shared" si="406"/>
        <v/>
      </c>
      <c r="H12939" s="52" t="str">
        <f t="shared" si="407"/>
        <v/>
      </c>
    </row>
    <row r="12940" spans="1:8">
      <c r="A12940" s="48" t="str">
        <f>('ANNEXURE B &amp; C'!BY$3)</f>
        <v>470104</v>
      </c>
      <c r="B12940" s="2">
        <v>1061805</v>
      </c>
      <c r="C12940" s="2" t="s">
        <v>76</v>
      </c>
      <c r="D12940" s="20">
        <v>0</v>
      </c>
      <c r="E12940" s="20">
        <v>0</v>
      </c>
      <c r="F12940" s="38">
        <f>('ANNEXURE B &amp; C'!BY$88)</f>
        <v>0</v>
      </c>
      <c r="G12940" s="9" t="str">
        <f t="shared" si="406"/>
        <v/>
      </c>
      <c r="H12940" s="52" t="str">
        <f t="shared" si="407"/>
        <v/>
      </c>
    </row>
    <row r="12941" spans="1:8">
      <c r="A12941" s="48" t="str">
        <f>('ANNEXURE B &amp; C'!BY$3)</f>
        <v>470104</v>
      </c>
      <c r="B12941" s="2">
        <v>1061806</v>
      </c>
      <c r="C12941" s="2" t="s">
        <v>77</v>
      </c>
      <c r="D12941" s="20">
        <v>150000</v>
      </c>
      <c r="E12941" s="20">
        <v>11334.61</v>
      </c>
      <c r="F12941" s="38">
        <f>('ANNEXURE B &amp; C'!BY$89)</f>
        <v>153928</v>
      </c>
      <c r="G12941" s="9" t="str">
        <f t="shared" si="406"/>
        <v/>
      </c>
      <c r="H12941" s="52">
        <f t="shared" si="407"/>
        <v>2.6186666666666667E-2</v>
      </c>
    </row>
    <row r="12942" spans="1:8">
      <c r="A12942" s="48" t="str">
        <f>('ANNEXURE B &amp; C'!BY$3)</f>
        <v>470104</v>
      </c>
      <c r="B12942" s="2">
        <v>1061899</v>
      </c>
      <c r="C12942" s="2" t="s">
        <v>78</v>
      </c>
      <c r="D12942" s="20">
        <v>0</v>
      </c>
      <c r="E12942" s="20">
        <v>0</v>
      </c>
      <c r="F12942" s="38">
        <f>('ANNEXURE B &amp; C'!BY$90)</f>
        <v>0</v>
      </c>
      <c r="G12942" s="9" t="str">
        <f t="shared" si="406"/>
        <v/>
      </c>
      <c r="H12942" s="52" t="str">
        <f t="shared" si="407"/>
        <v/>
      </c>
    </row>
    <row r="12943" spans="1:8">
      <c r="A12943" s="48" t="str">
        <f>('ANNEXURE B &amp; C'!BY$3)</f>
        <v>470104</v>
      </c>
      <c r="B12943" s="2">
        <v>1061900</v>
      </c>
      <c r="C12943" s="2" t="s">
        <v>79</v>
      </c>
      <c r="D12943" s="20">
        <v>55680</v>
      </c>
      <c r="E12943" s="20">
        <v>17257.89</v>
      </c>
      <c r="F12943" s="38">
        <f>('ANNEXURE B &amp; C'!BY$91)</f>
        <v>33910</v>
      </c>
      <c r="G12943" s="9" t="str">
        <f t="shared" si="406"/>
        <v/>
      </c>
      <c r="H12943" s="52">
        <f t="shared" si="407"/>
        <v>-0.39098419540229884</v>
      </c>
    </row>
    <row r="12944" spans="1:8">
      <c r="A12944" s="48" t="str">
        <f>('ANNEXURE B &amp; C'!BY$3)</f>
        <v>470104</v>
      </c>
      <c r="B12944" s="2">
        <v>1061902</v>
      </c>
      <c r="C12944" s="2" t="s">
        <v>80</v>
      </c>
      <c r="D12944" s="20">
        <v>60000</v>
      </c>
      <c r="E12944" s="20">
        <v>0</v>
      </c>
      <c r="F12944" s="38">
        <f>('ANNEXURE B &amp; C'!BY$92)</f>
        <v>60000</v>
      </c>
      <c r="G12944" s="9" t="str">
        <f t="shared" si="406"/>
        <v/>
      </c>
      <c r="H12944" s="52">
        <f t="shared" si="407"/>
        <v>0</v>
      </c>
    </row>
    <row r="12945" spans="1:8">
      <c r="A12945" s="48" t="str">
        <f>('ANNEXURE B &amp; C'!BY$3)</f>
        <v>470104</v>
      </c>
      <c r="B12945" s="2">
        <v>1061903</v>
      </c>
      <c r="C12945" s="2" t="s">
        <v>81</v>
      </c>
      <c r="D12945" s="20">
        <v>0</v>
      </c>
      <c r="E12945" s="20">
        <v>0</v>
      </c>
      <c r="F12945" s="38">
        <f>('ANNEXURE B &amp; C'!BY$93)</f>
        <v>0</v>
      </c>
      <c r="G12945" s="9" t="str">
        <f t="shared" si="406"/>
        <v/>
      </c>
      <c r="H12945" s="52" t="str">
        <f t="shared" si="407"/>
        <v/>
      </c>
    </row>
    <row r="12946" spans="1:8">
      <c r="A12946" s="48" t="str">
        <f>('ANNEXURE B &amp; C'!BY$3)</f>
        <v>470104</v>
      </c>
      <c r="B12946" s="2">
        <v>1061904</v>
      </c>
      <c r="C12946" s="2" t="s">
        <v>82</v>
      </c>
      <c r="D12946" s="20">
        <v>0</v>
      </c>
      <c r="E12946" s="20">
        <v>0</v>
      </c>
      <c r="F12946" s="38">
        <f>('ANNEXURE B &amp; C'!BY$94)</f>
        <v>0</v>
      </c>
      <c r="G12946" s="9" t="str">
        <f t="shared" si="406"/>
        <v/>
      </c>
      <c r="H12946" s="52" t="str">
        <f t="shared" si="407"/>
        <v/>
      </c>
    </row>
    <row r="12947" spans="1:8">
      <c r="A12947" s="48" t="str">
        <f>('ANNEXURE B &amp; C'!BY$3)</f>
        <v>470104</v>
      </c>
      <c r="B12947" s="2">
        <v>1062001</v>
      </c>
      <c r="C12947" s="2" t="s">
        <v>83</v>
      </c>
      <c r="D12947" s="20">
        <v>0</v>
      </c>
      <c r="E12947" s="20">
        <v>0</v>
      </c>
      <c r="F12947" s="38">
        <f>('ANNEXURE B &amp; C'!BY$95)</f>
        <v>0</v>
      </c>
      <c r="G12947" s="9" t="str">
        <f t="shared" si="406"/>
        <v/>
      </c>
      <c r="H12947" s="52" t="str">
        <f t="shared" si="407"/>
        <v/>
      </c>
    </row>
    <row r="12948" spans="1:8">
      <c r="A12948" s="48" t="str">
        <f>('ANNEXURE B &amp; C'!BY$3)</f>
        <v>470104</v>
      </c>
      <c r="B12948" s="2">
        <v>1062003</v>
      </c>
      <c r="C12948" s="2" t="s">
        <v>84</v>
      </c>
      <c r="D12948" s="20">
        <v>0</v>
      </c>
      <c r="E12948" s="20">
        <v>0</v>
      </c>
      <c r="F12948" s="38">
        <f>('ANNEXURE B &amp; C'!BY$96)</f>
        <v>0</v>
      </c>
      <c r="G12948" s="9" t="str">
        <f t="shared" si="406"/>
        <v/>
      </c>
      <c r="H12948" s="52" t="str">
        <f t="shared" si="407"/>
        <v/>
      </c>
    </row>
    <row r="12949" spans="1:8">
      <c r="A12949" s="48" t="str">
        <f>('ANNEXURE B &amp; C'!BY$3)</f>
        <v>470104</v>
      </c>
      <c r="B12949" s="2">
        <v>1062009</v>
      </c>
      <c r="C12949" s="2" t="s">
        <v>85</v>
      </c>
      <c r="D12949" s="20">
        <v>0</v>
      </c>
      <c r="E12949" s="20">
        <v>0</v>
      </c>
      <c r="F12949" s="38">
        <f>('ANNEXURE B &amp; C'!BY$97)</f>
        <v>0</v>
      </c>
      <c r="G12949" s="9" t="str">
        <f t="shared" si="406"/>
        <v/>
      </c>
      <c r="H12949" s="52" t="str">
        <f t="shared" si="407"/>
        <v/>
      </c>
    </row>
    <row r="12950" spans="1:8">
      <c r="A12950" s="48" t="str">
        <f>('ANNEXURE B &amp; C'!BY$3)</f>
        <v>470104</v>
      </c>
      <c r="B12950" s="2">
        <v>1062010</v>
      </c>
      <c r="C12950" s="2" t="s">
        <v>86</v>
      </c>
      <c r="D12950" s="20">
        <v>0</v>
      </c>
      <c r="E12950" s="20">
        <v>0</v>
      </c>
      <c r="F12950" s="38">
        <f>('ANNEXURE B &amp; C'!BY$98)</f>
        <v>0</v>
      </c>
      <c r="G12950" s="9" t="str">
        <f t="shared" si="406"/>
        <v/>
      </c>
      <c r="H12950" s="52" t="str">
        <f t="shared" si="407"/>
        <v/>
      </c>
    </row>
    <row r="12951" spans="1:8">
      <c r="A12951" s="48" t="str">
        <f>('ANNEXURE B &amp; C'!BY$3)</f>
        <v>470104</v>
      </c>
      <c r="B12951" s="2">
        <v>1062201</v>
      </c>
      <c r="C12951" s="2" t="s">
        <v>87</v>
      </c>
      <c r="D12951" s="20">
        <v>0</v>
      </c>
      <c r="E12951" s="20">
        <v>0</v>
      </c>
      <c r="F12951" s="38">
        <f>('ANNEXURE B &amp; C'!BY$99)</f>
        <v>0</v>
      </c>
      <c r="G12951" s="9" t="str">
        <f t="shared" si="406"/>
        <v/>
      </c>
      <c r="H12951" s="52" t="str">
        <f t="shared" si="407"/>
        <v/>
      </c>
    </row>
    <row r="12952" spans="1:8">
      <c r="A12952" s="48" t="str">
        <f>('ANNEXURE B &amp; C'!BY$3)</f>
        <v>470104</v>
      </c>
      <c r="B12952" s="3">
        <v>1066990</v>
      </c>
      <c r="C12952" s="3" t="s">
        <v>88</v>
      </c>
      <c r="D12952" s="39">
        <v>1159680</v>
      </c>
      <c r="E12952" s="39">
        <v>50838.75</v>
      </c>
      <c r="F12952" s="39">
        <f>SUM(F12899:F12951)</f>
        <v>875580</v>
      </c>
      <c r="G12952" s="9" t="str">
        <f t="shared" si="406"/>
        <v/>
      </c>
      <c r="H12952" s="52">
        <f t="shared" si="407"/>
        <v>-0.24498137417218543</v>
      </c>
    </row>
    <row r="12953" spans="1:8">
      <c r="B12953" s="1"/>
      <c r="C12953" s="1"/>
      <c r="D12953" s="31"/>
      <c r="E12953" s="31"/>
      <c r="F12953" s="31"/>
      <c r="G12953" s="9" t="str">
        <f t="shared" si="406"/>
        <v/>
      </c>
      <c r="H12953" s="52" t="str">
        <f t="shared" si="407"/>
        <v/>
      </c>
    </row>
    <row r="12954" spans="1:8">
      <c r="A12954" s="48" t="str">
        <f>('ANNEXURE B &amp; C'!BY$3)</f>
        <v>470104</v>
      </c>
      <c r="B12954" s="1">
        <v>1080000</v>
      </c>
      <c r="C12954" s="1" t="s">
        <v>89</v>
      </c>
      <c r="D12954" s="31"/>
      <c r="E12954" s="31"/>
      <c r="F12954" s="31"/>
      <c r="G12954" s="9" t="str">
        <f t="shared" si="406"/>
        <v/>
      </c>
      <c r="H12954" s="52" t="str">
        <f t="shared" si="407"/>
        <v/>
      </c>
    </row>
    <row r="12955" spans="1:8">
      <c r="A12955" s="48" t="str">
        <f>('ANNEXURE B &amp; C'!BY$3)</f>
        <v>470104</v>
      </c>
      <c r="B12955" s="2">
        <v>1088020</v>
      </c>
      <c r="C12955" s="2" t="s">
        <v>90</v>
      </c>
      <c r="D12955" s="20">
        <v>0</v>
      </c>
      <c r="E12955" s="20">
        <v>0</v>
      </c>
      <c r="F12955" s="38">
        <f>('ANNEXURE B &amp; C'!BY$103)</f>
        <v>0</v>
      </c>
      <c r="G12955" s="9" t="str">
        <f t="shared" si="406"/>
        <v/>
      </c>
      <c r="H12955" s="52" t="str">
        <f t="shared" si="407"/>
        <v/>
      </c>
    </row>
    <row r="12956" spans="1:8">
      <c r="A12956" s="48" t="str">
        <f>('ANNEXURE B &amp; C'!BY$3)</f>
        <v>470104</v>
      </c>
      <c r="B12956" s="2">
        <v>1088080</v>
      </c>
      <c r="C12956" s="2" t="s">
        <v>91</v>
      </c>
      <c r="D12956" s="20">
        <v>0</v>
      </c>
      <c r="E12956" s="20">
        <v>0</v>
      </c>
      <c r="F12956" s="38">
        <f>('ANNEXURE B &amp; C'!BY$104)</f>
        <v>0</v>
      </c>
      <c r="G12956" s="9" t="str">
        <f t="shared" si="406"/>
        <v/>
      </c>
      <c r="H12956" s="52" t="str">
        <f t="shared" si="407"/>
        <v/>
      </c>
    </row>
    <row r="12957" spans="1:8">
      <c r="A12957" s="48" t="str">
        <f>('ANNEXURE B &amp; C'!BY$3)</f>
        <v>470104</v>
      </c>
      <c r="B12957" s="2">
        <v>1088081</v>
      </c>
      <c r="C12957" s="2" t="s">
        <v>92</v>
      </c>
      <c r="D12957" s="20">
        <v>0</v>
      </c>
      <c r="E12957" s="20">
        <v>0</v>
      </c>
      <c r="F12957" s="38">
        <f>('ANNEXURE B &amp; C'!BY$105)</f>
        <v>0</v>
      </c>
      <c r="G12957" s="9" t="str">
        <f t="shared" si="406"/>
        <v/>
      </c>
      <c r="H12957" s="52" t="str">
        <f t="shared" si="407"/>
        <v/>
      </c>
    </row>
    <row r="12958" spans="1:8">
      <c r="A12958" s="48" t="str">
        <f>('ANNEXURE B &amp; C'!BY$3)</f>
        <v>470104</v>
      </c>
      <c r="B12958" s="2">
        <v>1088082</v>
      </c>
      <c r="C12958" s="2" t="s">
        <v>93</v>
      </c>
      <c r="D12958" s="20">
        <v>0</v>
      </c>
      <c r="E12958" s="20">
        <v>0</v>
      </c>
      <c r="F12958" s="38">
        <f>('ANNEXURE B &amp; C'!BY$106)</f>
        <v>0</v>
      </c>
      <c r="G12958" s="9" t="str">
        <f t="shared" si="406"/>
        <v/>
      </c>
      <c r="H12958" s="52" t="str">
        <f t="shared" si="407"/>
        <v/>
      </c>
    </row>
    <row r="12959" spans="1:8">
      <c r="A12959" s="48" t="str">
        <f>('ANNEXURE B &amp; C'!BY$3)</f>
        <v>470104</v>
      </c>
      <c r="B12959" s="2">
        <v>1088083</v>
      </c>
      <c r="C12959" s="2" t="s">
        <v>94</v>
      </c>
      <c r="D12959" s="20">
        <v>0</v>
      </c>
      <c r="E12959" s="20">
        <v>0</v>
      </c>
      <c r="F12959" s="38">
        <f>('ANNEXURE B &amp; C'!BY$107)</f>
        <v>0</v>
      </c>
      <c r="G12959" s="9" t="str">
        <f t="shared" si="406"/>
        <v/>
      </c>
      <c r="H12959" s="52" t="str">
        <f t="shared" si="407"/>
        <v/>
      </c>
    </row>
    <row r="12960" spans="1:8">
      <c r="A12960" s="48" t="str">
        <f>('ANNEXURE B &amp; C'!BY$3)</f>
        <v>470104</v>
      </c>
      <c r="B12960" s="2">
        <v>1088084</v>
      </c>
      <c r="C12960" s="2" t="s">
        <v>95</v>
      </c>
      <c r="D12960" s="20">
        <v>0</v>
      </c>
      <c r="E12960" s="20">
        <v>0</v>
      </c>
      <c r="F12960" s="38">
        <f>('ANNEXURE B &amp; C'!BY$108)</f>
        <v>0</v>
      </c>
      <c r="G12960" s="9" t="str">
        <f t="shared" si="406"/>
        <v/>
      </c>
      <c r="H12960" s="52" t="str">
        <f t="shared" si="407"/>
        <v/>
      </c>
    </row>
    <row r="12961" spans="1:8">
      <c r="A12961" s="48" t="str">
        <f>('ANNEXURE B &amp; C'!BY$3)</f>
        <v>470104</v>
      </c>
      <c r="B12961" s="2">
        <v>1088085</v>
      </c>
      <c r="C12961" s="2" t="s">
        <v>96</v>
      </c>
      <c r="D12961" s="20">
        <v>0</v>
      </c>
      <c r="E12961" s="20">
        <v>0</v>
      </c>
      <c r="F12961" s="38">
        <f>('ANNEXURE B &amp; C'!BY$109)</f>
        <v>0</v>
      </c>
      <c r="G12961" s="9" t="str">
        <f t="shared" si="406"/>
        <v/>
      </c>
      <c r="H12961" s="52" t="str">
        <f t="shared" si="407"/>
        <v/>
      </c>
    </row>
    <row r="12962" spans="1:8">
      <c r="A12962" s="48" t="str">
        <f>('ANNEXURE B &amp; C'!BY$3)</f>
        <v>470104</v>
      </c>
      <c r="B12962" s="2">
        <v>1088110</v>
      </c>
      <c r="C12962" s="2" t="s">
        <v>61</v>
      </c>
      <c r="D12962" s="20">
        <v>0</v>
      </c>
      <c r="E12962" s="20">
        <v>0</v>
      </c>
      <c r="F12962" s="38">
        <f>('ANNEXURE B &amp; C'!BY$110)</f>
        <v>0</v>
      </c>
      <c r="G12962" s="9" t="str">
        <f t="shared" si="406"/>
        <v/>
      </c>
      <c r="H12962" s="52" t="str">
        <f t="shared" si="407"/>
        <v/>
      </c>
    </row>
    <row r="12963" spans="1:8">
      <c r="A12963" s="48" t="str">
        <f>('ANNEXURE B &amp; C'!BY$3)</f>
        <v>470104</v>
      </c>
      <c r="B12963" s="2">
        <v>1088180</v>
      </c>
      <c r="C12963" s="2" t="s">
        <v>97</v>
      </c>
      <c r="D12963" s="20">
        <v>0</v>
      </c>
      <c r="E12963" s="20">
        <v>0</v>
      </c>
      <c r="F12963" s="38">
        <f>('ANNEXURE B &amp; C'!BY$111)</f>
        <v>0</v>
      </c>
      <c r="G12963" s="9" t="str">
        <f t="shared" si="406"/>
        <v/>
      </c>
      <c r="H12963" s="52" t="str">
        <f t="shared" si="407"/>
        <v/>
      </c>
    </row>
    <row r="12964" spans="1:8">
      <c r="A12964" s="48" t="str">
        <f>('ANNEXURE B &amp; C'!BY$3)</f>
        <v>470104</v>
      </c>
      <c r="B12964" s="3">
        <v>1088990</v>
      </c>
      <c r="C12964" s="3" t="s">
        <v>98</v>
      </c>
      <c r="D12964" s="39">
        <v>0</v>
      </c>
      <c r="E12964" s="39">
        <v>0</v>
      </c>
      <c r="F12964" s="39">
        <f>SUM(F12954:F12963)</f>
        <v>0</v>
      </c>
      <c r="G12964" s="9" t="str">
        <f t="shared" si="406"/>
        <v/>
      </c>
      <c r="H12964" s="52" t="str">
        <f t="shared" si="407"/>
        <v/>
      </c>
    </row>
    <row r="12965" spans="1:8">
      <c r="B12965" s="1"/>
      <c r="C12965" s="1"/>
      <c r="D12965" s="31"/>
      <c r="E12965" s="31"/>
      <c r="F12965" s="31"/>
      <c r="G12965" s="9" t="str">
        <f t="shared" si="406"/>
        <v/>
      </c>
      <c r="H12965" s="52" t="str">
        <f t="shared" si="407"/>
        <v/>
      </c>
    </row>
    <row r="12966" spans="1:8" ht="15.75" thickBot="1">
      <c r="A12966" s="48" t="str">
        <f>('ANNEXURE B &amp; C'!BY$3)</f>
        <v>470104</v>
      </c>
      <c r="B12966" s="4">
        <v>1089995</v>
      </c>
      <c r="C12966" s="4" t="s">
        <v>99</v>
      </c>
      <c r="D12966" s="40">
        <v>1159680</v>
      </c>
      <c r="E12966" s="40">
        <v>50838.75</v>
      </c>
      <c r="F12966" s="40">
        <f>SUM(F12964+F12952)</f>
        <v>875580</v>
      </c>
      <c r="G12966" s="9" t="str">
        <f t="shared" si="406"/>
        <v/>
      </c>
      <c r="H12966" s="52">
        <f t="shared" si="407"/>
        <v>-0.24498137417218543</v>
      </c>
    </row>
    <row r="12967" spans="1:8" ht="15.75" thickTop="1">
      <c r="B12967" s="1"/>
      <c r="C12967" s="1"/>
      <c r="D12967" s="31"/>
      <c r="E12967" s="31"/>
      <c r="F12967" s="31"/>
      <c r="G12967" s="9" t="str">
        <f t="shared" si="406"/>
        <v/>
      </c>
      <c r="H12967" s="52" t="str">
        <f t="shared" si="407"/>
        <v/>
      </c>
    </row>
    <row r="12968" spans="1:8">
      <c r="A12968" s="48" t="str">
        <f>('ANNEXURE B &amp; C'!BY$3)</f>
        <v>470104</v>
      </c>
      <c r="B12968" s="1">
        <v>1100000</v>
      </c>
      <c r="C12968" s="1" t="s">
        <v>100</v>
      </c>
      <c r="D12968" s="31"/>
      <c r="E12968" s="31"/>
      <c r="F12968" s="31"/>
      <c r="G12968" s="9" t="str">
        <f t="shared" si="406"/>
        <v/>
      </c>
      <c r="H12968" s="52" t="str">
        <f t="shared" si="407"/>
        <v/>
      </c>
    </row>
    <row r="12969" spans="1:8">
      <c r="A12969" s="48" t="str">
        <f>('ANNEXURE B &amp; C'!BY$3)</f>
        <v>470104</v>
      </c>
      <c r="B12969" s="2">
        <v>1101200</v>
      </c>
      <c r="C12969" s="2" t="s">
        <v>101</v>
      </c>
      <c r="D12969" s="20">
        <v>0</v>
      </c>
      <c r="E12969" s="20">
        <v>0</v>
      </c>
      <c r="F12969" s="38">
        <f>('ANNEXURE B &amp; C'!BY$117)</f>
        <v>0</v>
      </c>
      <c r="G12969" s="9" t="str">
        <f t="shared" si="406"/>
        <v/>
      </c>
      <c r="H12969" s="52" t="str">
        <f t="shared" si="407"/>
        <v/>
      </c>
    </row>
    <row r="12970" spans="1:8">
      <c r="A12970" s="48" t="str">
        <f>('ANNEXURE B &amp; C'!BY$3)</f>
        <v>470104</v>
      </c>
      <c r="B12970" s="2">
        <v>1101201</v>
      </c>
      <c r="C12970" s="2" t="s">
        <v>102</v>
      </c>
      <c r="D12970" s="20">
        <v>0</v>
      </c>
      <c r="E12970" s="20">
        <v>0</v>
      </c>
      <c r="F12970" s="38">
        <f>('ANNEXURE B &amp; C'!BY$118)</f>
        <v>0</v>
      </c>
      <c r="G12970" s="9" t="str">
        <f t="shared" si="406"/>
        <v/>
      </c>
      <c r="H12970" s="52" t="str">
        <f t="shared" si="407"/>
        <v/>
      </c>
    </row>
    <row r="12971" spans="1:8">
      <c r="A12971" s="48" t="str">
        <f>('ANNEXURE B &amp; C'!BY$3)</f>
        <v>470104</v>
      </c>
      <c r="B12971" s="2">
        <v>1101203</v>
      </c>
      <c r="C12971" s="2" t="s">
        <v>103</v>
      </c>
      <c r="D12971" s="20">
        <v>0</v>
      </c>
      <c r="E12971" s="20">
        <v>0</v>
      </c>
      <c r="F12971" s="38">
        <f>('ANNEXURE B &amp; C'!BY$119)</f>
        <v>0</v>
      </c>
      <c r="G12971" s="9" t="str">
        <f t="shared" si="406"/>
        <v/>
      </c>
      <c r="H12971" s="52" t="str">
        <f t="shared" si="407"/>
        <v/>
      </c>
    </row>
    <row r="12972" spans="1:8">
      <c r="A12972" s="48" t="str">
        <f>('ANNEXURE B &amp; C'!BY$3)</f>
        <v>470104</v>
      </c>
      <c r="B12972" s="2">
        <v>1101204</v>
      </c>
      <c r="C12972" s="2" t="s">
        <v>104</v>
      </c>
      <c r="D12972" s="20">
        <v>0</v>
      </c>
      <c r="E12972" s="20">
        <v>0</v>
      </c>
      <c r="F12972" s="38">
        <f>('ANNEXURE B &amp; C'!BY$120)</f>
        <v>0</v>
      </c>
      <c r="G12972" s="9" t="str">
        <f t="shared" si="406"/>
        <v/>
      </c>
      <c r="H12972" s="52" t="str">
        <f t="shared" si="407"/>
        <v/>
      </c>
    </row>
    <row r="12973" spans="1:8" ht="15.75" thickBot="1">
      <c r="A12973" s="48" t="str">
        <f>('ANNEXURE B &amp; C'!BY$3)</f>
        <v>470104</v>
      </c>
      <c r="B12973" s="4">
        <v>1109995</v>
      </c>
      <c r="C12973" s="4" t="s">
        <v>105</v>
      </c>
      <c r="D12973" s="40">
        <v>0</v>
      </c>
      <c r="E12973" s="40">
        <v>0</v>
      </c>
      <c r="F12973" s="40">
        <f>SUM(F12969:F12972)</f>
        <v>0</v>
      </c>
      <c r="G12973" s="9" t="str">
        <f t="shared" si="406"/>
        <v/>
      </c>
      <c r="H12973" s="52" t="str">
        <f t="shared" si="407"/>
        <v/>
      </c>
    </row>
    <row r="12974" spans="1:8" ht="15.75" thickTop="1">
      <c r="B12974" s="1"/>
      <c r="C12974" s="1"/>
      <c r="D12974" s="31"/>
      <c r="E12974" s="31"/>
      <c r="F12974" s="31"/>
      <c r="G12974" s="9" t="str">
        <f t="shared" si="406"/>
        <v/>
      </c>
      <c r="H12974" s="52" t="str">
        <f t="shared" si="407"/>
        <v/>
      </c>
    </row>
    <row r="12975" spans="1:8">
      <c r="A12975" s="48" t="str">
        <f>('ANNEXURE B &amp; C'!BY$3)</f>
        <v>470104</v>
      </c>
      <c r="B12975" s="1">
        <v>1120000</v>
      </c>
      <c r="C12975" s="1" t="s">
        <v>106</v>
      </c>
      <c r="D12975" s="31"/>
      <c r="E12975" s="31"/>
      <c r="F12975" s="31"/>
      <c r="G12975" s="9" t="str">
        <f t="shared" si="406"/>
        <v/>
      </c>
      <c r="H12975" s="52" t="str">
        <f t="shared" si="407"/>
        <v/>
      </c>
    </row>
    <row r="12976" spans="1:8">
      <c r="A12976" s="48" t="str">
        <f>('ANNEXURE B &amp; C'!BY$3)</f>
        <v>470104</v>
      </c>
      <c r="B12976" s="2">
        <v>1120300</v>
      </c>
      <c r="C12976" s="2" t="s">
        <v>106</v>
      </c>
      <c r="D12976" s="20">
        <v>0</v>
      </c>
      <c r="E12976" s="20">
        <v>0</v>
      </c>
      <c r="F12976" s="38">
        <f>('ANNEXURE B &amp; C'!BY$124)</f>
        <v>0</v>
      </c>
      <c r="G12976" s="9" t="str">
        <f t="shared" si="406"/>
        <v/>
      </c>
      <c r="H12976" s="52" t="str">
        <f t="shared" si="407"/>
        <v/>
      </c>
    </row>
    <row r="12977" spans="1:8" ht="15.75" thickBot="1">
      <c r="A12977" s="48" t="str">
        <f>('ANNEXURE B &amp; C'!BY$3)</f>
        <v>470104</v>
      </c>
      <c r="B12977" s="4">
        <v>1129990</v>
      </c>
      <c r="C12977" s="4" t="s">
        <v>107</v>
      </c>
      <c r="D12977" s="40">
        <v>0</v>
      </c>
      <c r="E12977" s="40">
        <v>0</v>
      </c>
      <c r="F12977" s="40">
        <f>SUM(F12975:F12976)</f>
        <v>0</v>
      </c>
      <c r="G12977" s="9" t="str">
        <f t="shared" si="406"/>
        <v/>
      </c>
      <c r="H12977" s="52" t="str">
        <f t="shared" si="407"/>
        <v/>
      </c>
    </row>
    <row r="12978" spans="1:8" ht="15.75" thickTop="1">
      <c r="B12978" s="1"/>
      <c r="C12978" s="1"/>
      <c r="D12978" s="31"/>
      <c r="E12978" s="31"/>
      <c r="F12978" s="31"/>
      <c r="G12978" s="9" t="str">
        <f t="shared" si="406"/>
        <v/>
      </c>
      <c r="H12978" s="52" t="str">
        <f t="shared" si="407"/>
        <v/>
      </c>
    </row>
    <row r="12979" spans="1:8">
      <c r="A12979" s="48" t="str">
        <f>('ANNEXURE B &amp; C'!BY$3)</f>
        <v>470104</v>
      </c>
      <c r="B12979" s="1">
        <v>1130000</v>
      </c>
      <c r="C12979" s="1" t="s">
        <v>108</v>
      </c>
      <c r="D12979" s="31"/>
      <c r="E12979" s="31"/>
      <c r="F12979" s="31"/>
      <c r="G12979" s="9" t="str">
        <f t="shared" si="406"/>
        <v/>
      </c>
      <c r="H12979" s="52" t="str">
        <f t="shared" si="407"/>
        <v/>
      </c>
    </row>
    <row r="12980" spans="1:8">
      <c r="A12980" s="48" t="str">
        <f>('ANNEXURE B &amp; C'!BY$3)</f>
        <v>470104</v>
      </c>
      <c r="B12980" s="2">
        <v>1130200</v>
      </c>
      <c r="C12980" s="2" t="s">
        <v>109</v>
      </c>
      <c r="D12980" s="20">
        <v>0</v>
      </c>
      <c r="E12980" s="20">
        <v>0</v>
      </c>
      <c r="F12980" s="38">
        <f>('ANNEXURE B &amp; C'!BY$128)</f>
        <v>0</v>
      </c>
      <c r="G12980" s="9" t="str">
        <f t="shared" si="406"/>
        <v/>
      </c>
      <c r="H12980" s="52" t="str">
        <f t="shared" si="407"/>
        <v/>
      </c>
    </row>
    <row r="12981" spans="1:8">
      <c r="A12981" s="48" t="str">
        <f>('ANNEXURE B &amp; C'!BY$3)</f>
        <v>470104</v>
      </c>
      <c r="B12981" s="2">
        <v>1130201</v>
      </c>
      <c r="C12981" s="2" t="s">
        <v>110</v>
      </c>
      <c r="D12981" s="20">
        <v>0</v>
      </c>
      <c r="E12981" s="20">
        <v>0</v>
      </c>
      <c r="F12981" s="38">
        <f>('ANNEXURE B &amp; C'!BY$129)</f>
        <v>0</v>
      </c>
      <c r="G12981" s="9" t="str">
        <f t="shared" si="406"/>
        <v/>
      </c>
      <c r="H12981" s="52" t="str">
        <f t="shared" si="407"/>
        <v/>
      </c>
    </row>
    <row r="12982" spans="1:8" ht="15.75" thickBot="1">
      <c r="A12982" s="48" t="str">
        <f>('ANNEXURE B &amp; C'!BY$3)</f>
        <v>470104</v>
      </c>
      <c r="B12982" s="4">
        <v>1139995</v>
      </c>
      <c r="C12982" s="4" t="s">
        <v>111</v>
      </c>
      <c r="D12982" s="40">
        <v>0</v>
      </c>
      <c r="E12982" s="40">
        <v>0</v>
      </c>
      <c r="F12982" s="40">
        <f>SUM(F12979:F12981)</f>
        <v>0</v>
      </c>
      <c r="G12982" s="9" t="str">
        <f t="shared" si="406"/>
        <v/>
      </c>
      <c r="H12982" s="52" t="str">
        <f t="shared" si="407"/>
        <v/>
      </c>
    </row>
    <row r="12983" spans="1:8" ht="15.75" thickTop="1">
      <c r="B12983" s="1"/>
      <c r="C12983" s="1"/>
      <c r="D12983" s="31"/>
      <c r="E12983" s="31"/>
      <c r="F12983" s="31"/>
      <c r="G12983" s="9" t="str">
        <f t="shared" si="406"/>
        <v/>
      </c>
      <c r="H12983" s="52" t="str">
        <f t="shared" si="407"/>
        <v/>
      </c>
    </row>
    <row r="12984" spans="1:8" ht="15.75" thickBot="1">
      <c r="A12984" s="48" t="str">
        <f>('ANNEXURE B &amp; C'!BY$3)</f>
        <v>470104</v>
      </c>
      <c r="B12984" s="5">
        <v>1199998</v>
      </c>
      <c r="C12984" s="5" t="s">
        <v>112</v>
      </c>
      <c r="D12984" s="41">
        <v>3421057</v>
      </c>
      <c r="E12984" s="41">
        <v>1157500.8699999999</v>
      </c>
      <c r="F12984" s="41">
        <f>SUM(F12982+F12977+F12973+F12966+F12894)</f>
        <v>2974641</v>
      </c>
      <c r="G12984" s="9" t="str">
        <f t="shared" si="406"/>
        <v/>
      </c>
      <c r="H12984" s="52">
        <f t="shared" si="407"/>
        <v>-0.13049066414269039</v>
      </c>
    </row>
    <row r="12985" spans="1:8">
      <c r="B12985" s="1"/>
      <c r="C12985" s="1"/>
      <c r="D12985" s="31"/>
      <c r="E12985" s="31"/>
      <c r="F12985" s="31"/>
      <c r="G12985" s="9" t="str">
        <f t="shared" si="406"/>
        <v/>
      </c>
      <c r="H12985" s="52" t="str">
        <f t="shared" si="407"/>
        <v/>
      </c>
    </row>
    <row r="12986" spans="1:8">
      <c r="A12986" s="48" t="str">
        <f>('ANNEXURE B &amp; C'!BY$3)</f>
        <v>470104</v>
      </c>
      <c r="B12986" s="1">
        <v>2200000</v>
      </c>
      <c r="C12986" s="1" t="s">
        <v>113</v>
      </c>
      <c r="D12986" s="31"/>
      <c r="E12986" s="31"/>
      <c r="F12986" s="31"/>
      <c r="G12986" s="9" t="str">
        <f t="shared" si="406"/>
        <v/>
      </c>
      <c r="H12986" s="52" t="str">
        <f t="shared" si="407"/>
        <v/>
      </c>
    </row>
    <row r="12987" spans="1:8">
      <c r="B12987" s="1"/>
      <c r="C12987" s="1"/>
      <c r="D12987" s="31"/>
      <c r="E12987" s="31"/>
      <c r="F12987" s="31"/>
      <c r="G12987" s="9" t="str">
        <f t="shared" si="406"/>
        <v/>
      </c>
      <c r="H12987" s="52" t="str">
        <f t="shared" si="407"/>
        <v/>
      </c>
    </row>
    <row r="12988" spans="1:8">
      <c r="A12988" s="48" t="str">
        <f>('ANNEXURE B &amp; C'!BY$3)</f>
        <v>470104</v>
      </c>
      <c r="B12988" s="1">
        <v>2230000</v>
      </c>
      <c r="C12988" s="1" t="s">
        <v>114</v>
      </c>
      <c r="D12988" s="31"/>
      <c r="E12988" s="31"/>
      <c r="F12988" s="31"/>
      <c r="G12988" s="9" t="str">
        <f t="shared" si="406"/>
        <v/>
      </c>
      <c r="H12988" s="52" t="str">
        <f t="shared" si="407"/>
        <v/>
      </c>
    </row>
    <row r="12989" spans="1:8">
      <c r="A12989" s="48" t="str">
        <f>('ANNEXURE B &amp; C'!BY$3)</f>
        <v>470104</v>
      </c>
      <c r="B12989" s="2">
        <v>2231202</v>
      </c>
      <c r="C12989" s="2" t="s">
        <v>115</v>
      </c>
      <c r="D12989" s="20">
        <v>0</v>
      </c>
      <c r="E12989" s="20">
        <v>0</v>
      </c>
      <c r="F12989" s="38">
        <f>('ANNEXURE B &amp; C'!BY$137)</f>
        <v>0</v>
      </c>
      <c r="G12989" s="9" t="str">
        <f t="shared" si="406"/>
        <v/>
      </c>
      <c r="H12989" s="52" t="str">
        <f t="shared" si="407"/>
        <v/>
      </c>
    </row>
    <row r="12990" spans="1:8">
      <c r="A12990" s="48" t="str">
        <f>('ANNEXURE B &amp; C'!BY$3)</f>
        <v>470104</v>
      </c>
      <c r="B12990" s="2">
        <v>2231900</v>
      </c>
      <c r="C12990" s="2" t="s">
        <v>116</v>
      </c>
      <c r="D12990" s="20">
        <v>0</v>
      </c>
      <c r="E12990" s="20">
        <v>0</v>
      </c>
      <c r="F12990" s="38">
        <f>('ANNEXURE B &amp; C'!BY$138)</f>
        <v>0</v>
      </c>
      <c r="G12990" s="9" t="str">
        <f t="shared" si="406"/>
        <v/>
      </c>
      <c r="H12990" s="52" t="str">
        <f t="shared" si="407"/>
        <v/>
      </c>
    </row>
    <row r="12991" spans="1:8">
      <c r="A12991" s="48" t="str">
        <f>('ANNEXURE B &amp; C'!BY$3)</f>
        <v>470104</v>
      </c>
      <c r="B12991" s="3">
        <v>2239995</v>
      </c>
      <c r="C12991" s="3" t="s">
        <v>117</v>
      </c>
      <c r="D12991" s="39">
        <v>0</v>
      </c>
      <c r="E12991" s="39">
        <v>0</v>
      </c>
      <c r="F12991" s="39">
        <f>SUM(F12989:F12990)</f>
        <v>0</v>
      </c>
      <c r="G12991" s="9" t="str">
        <f t="shared" ref="G12991:G13054" si="408">IF(E12991&lt;0.01,"",IF(E12991&gt;F12991,"BUDGET ERROR - INSUFICIENT",""))</f>
        <v/>
      </c>
      <c r="H12991" s="52" t="str">
        <f t="shared" ref="H12991:H13054" si="409">IF(F12991&lt;0.1,"",IF(D12991=0,"NO ORIGINAL BUDGET",(F12991-D12991)/D12991))</f>
        <v/>
      </c>
    </row>
    <row r="12992" spans="1:8">
      <c r="B12992" s="1"/>
      <c r="C12992" s="1"/>
      <c r="D12992" s="31"/>
      <c r="E12992" s="31"/>
      <c r="F12992" s="31"/>
      <c r="G12992" s="9" t="str">
        <f t="shared" si="408"/>
        <v/>
      </c>
      <c r="H12992" s="52" t="str">
        <f t="shared" si="409"/>
        <v/>
      </c>
    </row>
    <row r="12993" spans="1:8">
      <c r="A12993" s="48" t="str">
        <f>('ANNEXURE B &amp; C'!BY$3)</f>
        <v>470104</v>
      </c>
      <c r="B12993" s="1">
        <v>2240000</v>
      </c>
      <c r="C12993" s="1" t="s">
        <v>118</v>
      </c>
      <c r="D12993" s="31"/>
      <c r="E12993" s="31"/>
      <c r="F12993" s="31"/>
      <c r="G12993" s="9" t="str">
        <f t="shared" si="408"/>
        <v/>
      </c>
      <c r="H12993" s="52" t="str">
        <f t="shared" si="409"/>
        <v/>
      </c>
    </row>
    <row r="12994" spans="1:8">
      <c r="A12994" s="48" t="str">
        <f>('ANNEXURE B &amp; C'!BY$3)</f>
        <v>470104</v>
      </c>
      <c r="B12994" s="2">
        <v>2240001</v>
      </c>
      <c r="C12994" s="2" t="s">
        <v>119</v>
      </c>
      <c r="D12994" s="20">
        <v>0</v>
      </c>
      <c r="E12994" s="20">
        <v>0</v>
      </c>
      <c r="F12994" s="38">
        <f>('ANNEXURE B &amp; C'!BY$142)</f>
        <v>0</v>
      </c>
      <c r="G12994" s="9" t="str">
        <f t="shared" si="408"/>
        <v/>
      </c>
      <c r="H12994" s="52" t="str">
        <f t="shared" si="409"/>
        <v/>
      </c>
    </row>
    <row r="12995" spans="1:8">
      <c r="A12995" s="48" t="str">
        <f>('ANNEXURE B &amp; C'!BY$3)</f>
        <v>470104</v>
      </c>
      <c r="B12995" s="2">
        <v>2240002</v>
      </c>
      <c r="C12995" s="2" t="s">
        <v>120</v>
      </c>
      <c r="D12995" s="20">
        <v>0</v>
      </c>
      <c r="E12995" s="20">
        <v>0</v>
      </c>
      <c r="F12995" s="38">
        <f>('ANNEXURE B &amp; C'!BY$143)</f>
        <v>0</v>
      </c>
      <c r="G12995" s="9" t="str">
        <f t="shared" si="408"/>
        <v/>
      </c>
      <c r="H12995" s="52" t="str">
        <f t="shared" si="409"/>
        <v/>
      </c>
    </row>
    <row r="12996" spans="1:8">
      <c r="A12996" s="48" t="str">
        <f>('ANNEXURE B &amp; C'!BY$3)</f>
        <v>470104</v>
      </c>
      <c r="B12996" s="2">
        <v>2240400</v>
      </c>
      <c r="C12996" s="2" t="s">
        <v>121</v>
      </c>
      <c r="D12996" s="20">
        <v>0</v>
      </c>
      <c r="E12996" s="20">
        <v>0</v>
      </c>
      <c r="F12996" s="38">
        <f>('ANNEXURE B &amp; C'!BY$144)</f>
        <v>0</v>
      </c>
      <c r="G12996" s="9" t="str">
        <f t="shared" si="408"/>
        <v/>
      </c>
      <c r="H12996" s="52" t="str">
        <f t="shared" si="409"/>
        <v/>
      </c>
    </row>
    <row r="12997" spans="1:8">
      <c r="A12997" s="48" t="str">
        <f>('ANNEXURE B &amp; C'!BY$3)</f>
        <v>470104</v>
      </c>
      <c r="B12997" s="2">
        <v>2240500</v>
      </c>
      <c r="C12997" s="2" t="s">
        <v>122</v>
      </c>
      <c r="D12997" s="20">
        <v>0</v>
      </c>
      <c r="E12997" s="20">
        <v>0</v>
      </c>
      <c r="F12997" s="38">
        <f>('ANNEXURE B &amp; C'!BY$145)</f>
        <v>0</v>
      </c>
      <c r="G12997" s="9" t="str">
        <f t="shared" si="408"/>
        <v/>
      </c>
      <c r="H12997" s="52" t="str">
        <f t="shared" si="409"/>
        <v/>
      </c>
    </row>
    <row r="12998" spans="1:8">
      <c r="A12998" s="48" t="str">
        <f>('ANNEXURE B &amp; C'!BY$3)</f>
        <v>470104</v>
      </c>
      <c r="B12998" s="3">
        <v>2249995</v>
      </c>
      <c r="C12998" s="3" t="s">
        <v>123</v>
      </c>
      <c r="D12998" s="39">
        <v>0</v>
      </c>
      <c r="E12998" s="39">
        <v>0</v>
      </c>
      <c r="F12998" s="39">
        <f>SUM(F12994:F12997)</f>
        <v>0</v>
      </c>
      <c r="G12998" s="9" t="str">
        <f t="shared" si="408"/>
        <v/>
      </c>
      <c r="H12998" s="52" t="str">
        <f t="shared" si="409"/>
        <v/>
      </c>
    </row>
    <row r="12999" spans="1:8">
      <c r="B12999" s="1"/>
      <c r="C12999" s="1"/>
      <c r="D12999" s="31"/>
      <c r="E12999" s="31"/>
      <c r="F12999" s="31"/>
      <c r="G12999" s="9" t="str">
        <f t="shared" si="408"/>
        <v/>
      </c>
      <c r="H12999" s="52" t="str">
        <f t="shared" si="409"/>
        <v/>
      </c>
    </row>
    <row r="13000" spans="1:8">
      <c r="A13000" s="48" t="str">
        <f>('ANNEXURE B &amp; C'!BY$3)</f>
        <v>470104</v>
      </c>
      <c r="B13000" s="1">
        <v>2260000</v>
      </c>
      <c r="C13000" s="1" t="s">
        <v>124</v>
      </c>
      <c r="D13000" s="31"/>
      <c r="E13000" s="31"/>
      <c r="F13000" s="31"/>
      <c r="G13000" s="9" t="str">
        <f t="shared" si="408"/>
        <v/>
      </c>
      <c r="H13000" s="52" t="str">
        <f t="shared" si="409"/>
        <v/>
      </c>
    </row>
    <row r="13001" spans="1:8">
      <c r="A13001" s="48" t="str">
        <f>('ANNEXURE B &amp; C'!BY$3)</f>
        <v>470104</v>
      </c>
      <c r="B13001" s="2">
        <v>2260806</v>
      </c>
      <c r="C13001" s="2" t="s">
        <v>125</v>
      </c>
      <c r="D13001" s="20">
        <v>0</v>
      </c>
      <c r="E13001" s="20">
        <v>0</v>
      </c>
      <c r="F13001" s="38">
        <f>('ANNEXURE B &amp; C'!BY$149)</f>
        <v>0</v>
      </c>
      <c r="G13001" s="9" t="str">
        <f t="shared" si="408"/>
        <v/>
      </c>
      <c r="H13001" s="52" t="str">
        <f t="shared" si="409"/>
        <v/>
      </c>
    </row>
    <row r="13002" spans="1:8">
      <c r="A13002" s="48" t="str">
        <f>('ANNEXURE B &amp; C'!BY$3)</f>
        <v>470104</v>
      </c>
      <c r="B13002" s="2">
        <v>2260808</v>
      </c>
      <c r="C13002" s="2" t="s">
        <v>126</v>
      </c>
      <c r="D13002" s="20">
        <v>0</v>
      </c>
      <c r="E13002" s="20">
        <v>0</v>
      </c>
      <c r="F13002" s="38">
        <f>('ANNEXURE B &amp; C'!BY$150)</f>
        <v>0</v>
      </c>
      <c r="G13002" s="9" t="str">
        <f t="shared" si="408"/>
        <v/>
      </c>
      <c r="H13002" s="52" t="str">
        <f t="shared" si="409"/>
        <v/>
      </c>
    </row>
    <row r="13003" spans="1:8">
      <c r="A13003" s="48" t="str">
        <f>('ANNEXURE B &amp; C'!BY$3)</f>
        <v>470104</v>
      </c>
      <c r="B13003" s="2">
        <v>2260810</v>
      </c>
      <c r="C13003" s="2" t="s">
        <v>127</v>
      </c>
      <c r="D13003" s="20">
        <v>0</v>
      </c>
      <c r="E13003" s="20">
        <v>0</v>
      </c>
      <c r="F13003" s="38">
        <f>('ANNEXURE B &amp; C'!BY$151)</f>
        <v>0</v>
      </c>
      <c r="G13003" s="9" t="str">
        <f t="shared" si="408"/>
        <v/>
      </c>
      <c r="H13003" s="52" t="str">
        <f t="shared" si="409"/>
        <v/>
      </c>
    </row>
    <row r="13004" spans="1:8">
      <c r="A13004" s="48" t="str">
        <f>('ANNEXURE B &amp; C'!BY$3)</f>
        <v>470104</v>
      </c>
      <c r="B13004" s="3">
        <v>2269995</v>
      </c>
      <c r="C13004" s="3" t="s">
        <v>128</v>
      </c>
      <c r="D13004" s="39">
        <v>0</v>
      </c>
      <c r="E13004" s="39">
        <v>0</v>
      </c>
      <c r="F13004" s="39">
        <f>SUM(F13001:F13003)</f>
        <v>0</v>
      </c>
      <c r="G13004" s="9" t="str">
        <f t="shared" si="408"/>
        <v/>
      </c>
      <c r="H13004" s="52" t="str">
        <f t="shared" si="409"/>
        <v/>
      </c>
    </row>
    <row r="13005" spans="1:8">
      <c r="B13005" s="1"/>
      <c r="C13005" s="1"/>
      <c r="D13005" s="31"/>
      <c r="E13005" s="31"/>
      <c r="F13005" s="31"/>
      <c r="G13005" s="9" t="str">
        <f t="shared" si="408"/>
        <v/>
      </c>
      <c r="H13005" s="52" t="str">
        <f t="shared" si="409"/>
        <v/>
      </c>
    </row>
    <row r="13006" spans="1:8">
      <c r="A13006" s="48" t="str">
        <f>('ANNEXURE B &amp; C'!BY$3)</f>
        <v>470104</v>
      </c>
      <c r="B13006" s="1">
        <v>2270000</v>
      </c>
      <c r="C13006" s="1" t="s">
        <v>129</v>
      </c>
      <c r="D13006" s="31"/>
      <c r="E13006" s="31"/>
      <c r="F13006" s="31"/>
      <c r="G13006" s="9" t="str">
        <f t="shared" si="408"/>
        <v/>
      </c>
      <c r="H13006" s="52" t="str">
        <f t="shared" si="409"/>
        <v/>
      </c>
    </row>
    <row r="13007" spans="1:8">
      <c r="A13007" s="48" t="str">
        <f>('ANNEXURE B &amp; C'!BY$3)</f>
        <v>470104</v>
      </c>
      <c r="B13007" s="2">
        <v>2271701</v>
      </c>
      <c r="C13007" s="2" t="s">
        <v>130</v>
      </c>
      <c r="D13007" s="20">
        <v>0</v>
      </c>
      <c r="E13007" s="20">
        <v>0</v>
      </c>
      <c r="F13007" s="38">
        <f>('ANNEXURE B &amp; C'!BY$155)</f>
        <v>0</v>
      </c>
      <c r="G13007" s="9" t="str">
        <f t="shared" si="408"/>
        <v/>
      </c>
      <c r="H13007" s="52" t="str">
        <f t="shared" si="409"/>
        <v/>
      </c>
    </row>
    <row r="13008" spans="1:8">
      <c r="A13008" s="48" t="str">
        <f>('ANNEXURE B &amp; C'!BY$3)</f>
        <v>470104</v>
      </c>
      <c r="B13008" s="2">
        <v>2271702</v>
      </c>
      <c r="C13008" s="2" t="s">
        <v>131</v>
      </c>
      <c r="D13008" s="20">
        <v>0</v>
      </c>
      <c r="E13008" s="20">
        <v>0</v>
      </c>
      <c r="F13008" s="38">
        <f>('ANNEXURE B &amp; C'!BY$156)</f>
        <v>0</v>
      </c>
      <c r="G13008" s="9" t="str">
        <f t="shared" si="408"/>
        <v/>
      </c>
      <c r="H13008" s="52" t="str">
        <f t="shared" si="409"/>
        <v/>
      </c>
    </row>
    <row r="13009" spans="1:8">
      <c r="A13009" s="48" t="str">
        <f>('ANNEXURE B &amp; C'!BY$3)</f>
        <v>470104</v>
      </c>
      <c r="B13009" s="2">
        <v>2271703</v>
      </c>
      <c r="C13009" s="2" t="s">
        <v>132</v>
      </c>
      <c r="D13009" s="20">
        <v>0</v>
      </c>
      <c r="E13009" s="20">
        <v>0</v>
      </c>
      <c r="F13009" s="38">
        <f>('ANNEXURE B &amp; C'!BY$157)</f>
        <v>0</v>
      </c>
      <c r="G13009" s="9" t="str">
        <f t="shared" si="408"/>
        <v/>
      </c>
      <c r="H13009" s="52" t="str">
        <f t="shared" si="409"/>
        <v/>
      </c>
    </row>
    <row r="13010" spans="1:8">
      <c r="A13010" s="48" t="str">
        <f>('ANNEXURE B &amp; C'!BY$3)</f>
        <v>470104</v>
      </c>
      <c r="B13010" s="2">
        <v>2271704</v>
      </c>
      <c r="C13010" s="2" t="s">
        <v>133</v>
      </c>
      <c r="D13010" s="20">
        <v>0</v>
      </c>
      <c r="E13010" s="20">
        <v>0</v>
      </c>
      <c r="F13010" s="38">
        <f>('ANNEXURE B &amp; C'!BY$158)</f>
        <v>0</v>
      </c>
      <c r="G13010" s="9" t="str">
        <f t="shared" si="408"/>
        <v/>
      </c>
      <c r="H13010" s="52" t="str">
        <f t="shared" si="409"/>
        <v/>
      </c>
    </row>
    <row r="13011" spans="1:8">
      <c r="A13011" s="48" t="str">
        <f>('ANNEXURE B &amp; C'!BY$3)</f>
        <v>470104</v>
      </c>
      <c r="B13011" s="3">
        <v>2279995</v>
      </c>
      <c r="C13011" s="3" t="s">
        <v>134</v>
      </c>
      <c r="D13011" s="35">
        <v>0</v>
      </c>
      <c r="E13011" s="35">
        <v>0</v>
      </c>
      <c r="F13011" s="35">
        <f>SUM(F13007:F13010)</f>
        <v>0</v>
      </c>
      <c r="G13011" s="9" t="str">
        <f t="shared" si="408"/>
        <v/>
      </c>
      <c r="H13011" s="52" t="str">
        <f t="shared" si="409"/>
        <v/>
      </c>
    </row>
    <row r="13012" spans="1:8">
      <c r="B13012" s="1"/>
      <c r="C13012" s="1"/>
      <c r="D13012" s="31"/>
      <c r="E13012" s="31"/>
      <c r="F13012" s="31"/>
      <c r="G13012" s="9" t="str">
        <f t="shared" si="408"/>
        <v/>
      </c>
      <c r="H13012" s="52" t="str">
        <f t="shared" si="409"/>
        <v/>
      </c>
    </row>
    <row r="13013" spans="1:8">
      <c r="A13013" s="48" t="str">
        <f>('ANNEXURE B &amp; C'!BY$3)</f>
        <v>470104</v>
      </c>
      <c r="B13013" s="1">
        <v>2280000</v>
      </c>
      <c r="C13013" s="1" t="s">
        <v>135</v>
      </c>
      <c r="D13013" s="31"/>
      <c r="E13013" s="31"/>
      <c r="F13013" s="31"/>
      <c r="G13013" s="9" t="str">
        <f t="shared" si="408"/>
        <v/>
      </c>
      <c r="H13013" s="52" t="str">
        <f t="shared" si="409"/>
        <v/>
      </c>
    </row>
    <row r="13014" spans="1:8">
      <c r="A13014" s="48" t="str">
        <f>('ANNEXURE B &amp; C'!BY$3)</f>
        <v>470104</v>
      </c>
      <c r="B13014" s="2">
        <v>2280001</v>
      </c>
      <c r="C13014" s="2" t="s">
        <v>136</v>
      </c>
      <c r="D13014" s="20">
        <v>0</v>
      </c>
      <c r="E13014" s="20">
        <v>0</v>
      </c>
      <c r="F13014" s="38">
        <f>('ANNEXURE B &amp; C'!BY$162)</f>
        <v>0</v>
      </c>
      <c r="G13014" s="9" t="str">
        <f t="shared" si="408"/>
        <v/>
      </c>
      <c r="H13014" s="52" t="str">
        <f t="shared" si="409"/>
        <v/>
      </c>
    </row>
    <row r="13015" spans="1:8">
      <c r="A13015" s="48" t="str">
        <f>('ANNEXURE B &amp; C'!BY$3)</f>
        <v>470104</v>
      </c>
      <c r="B13015" s="2">
        <v>2280002</v>
      </c>
      <c r="C13015" s="2" t="s">
        <v>137</v>
      </c>
      <c r="D13015" s="20">
        <v>0</v>
      </c>
      <c r="E13015" s="20">
        <v>0</v>
      </c>
      <c r="F13015" s="38">
        <f>('ANNEXURE B &amp; C'!BY$163)</f>
        <v>0</v>
      </c>
      <c r="G13015" s="9" t="str">
        <f t="shared" si="408"/>
        <v/>
      </c>
      <c r="H13015" s="52" t="str">
        <f t="shared" si="409"/>
        <v/>
      </c>
    </row>
    <row r="13016" spans="1:8">
      <c r="A13016" s="48" t="str">
        <f>('ANNEXURE B &amp; C'!BY$3)</f>
        <v>470104</v>
      </c>
      <c r="B13016" s="3">
        <v>2289995</v>
      </c>
      <c r="C13016" s="3" t="s">
        <v>138</v>
      </c>
      <c r="D13016" s="39">
        <v>0</v>
      </c>
      <c r="E13016" s="39">
        <v>0</v>
      </c>
      <c r="F13016" s="39">
        <f>SUM(F13014:F13015)</f>
        <v>0</v>
      </c>
      <c r="G13016" s="9" t="str">
        <f t="shared" si="408"/>
        <v/>
      </c>
      <c r="H13016" s="52" t="str">
        <f t="shared" si="409"/>
        <v/>
      </c>
    </row>
    <row r="13017" spans="1:8">
      <c r="B13017" s="1"/>
      <c r="C13017" s="1"/>
      <c r="D13017" s="31"/>
      <c r="E13017" s="31"/>
      <c r="F13017" s="31"/>
      <c r="G13017" s="9" t="str">
        <f t="shared" si="408"/>
        <v/>
      </c>
      <c r="H13017" s="52" t="str">
        <f t="shared" si="409"/>
        <v/>
      </c>
    </row>
    <row r="13018" spans="1:8">
      <c r="A13018" s="48" t="str">
        <f>('ANNEXURE B &amp; C'!BY$3)</f>
        <v>470104</v>
      </c>
      <c r="B13018" s="1">
        <v>2300000</v>
      </c>
      <c r="C13018" s="1" t="s">
        <v>139</v>
      </c>
      <c r="D13018" s="31"/>
      <c r="E13018" s="31"/>
      <c r="F13018" s="31"/>
      <c r="G13018" s="9" t="str">
        <f t="shared" si="408"/>
        <v/>
      </c>
      <c r="H13018" s="52" t="str">
        <f t="shared" si="409"/>
        <v/>
      </c>
    </row>
    <row r="13019" spans="1:8">
      <c r="A13019" s="48" t="str">
        <f>('ANNEXURE B &amp; C'!BY$3)</f>
        <v>470104</v>
      </c>
      <c r="B13019" s="2">
        <v>2300001</v>
      </c>
      <c r="C13019" s="2" t="s">
        <v>140</v>
      </c>
      <c r="D13019" s="20">
        <v>0</v>
      </c>
      <c r="E13019" s="20">
        <v>0</v>
      </c>
      <c r="F13019" s="38">
        <f>('ANNEXURE B &amp; C'!BY$167)</f>
        <v>0</v>
      </c>
      <c r="G13019" s="9" t="str">
        <f t="shared" si="408"/>
        <v/>
      </c>
      <c r="H13019" s="52" t="str">
        <f t="shared" si="409"/>
        <v/>
      </c>
    </row>
    <row r="13020" spans="1:8">
      <c r="A13020" s="48" t="str">
        <f>('ANNEXURE B &amp; C'!BY$3)</f>
        <v>470104</v>
      </c>
      <c r="B13020" s="2">
        <v>2300002</v>
      </c>
      <c r="C13020" s="2" t="s">
        <v>141</v>
      </c>
      <c r="D13020" s="20">
        <v>0</v>
      </c>
      <c r="E13020" s="20">
        <v>0</v>
      </c>
      <c r="F13020" s="38">
        <f>('ANNEXURE B &amp; C'!BY$168)</f>
        <v>0</v>
      </c>
      <c r="G13020" s="9" t="str">
        <f t="shared" si="408"/>
        <v/>
      </c>
      <c r="H13020" s="52" t="str">
        <f t="shared" si="409"/>
        <v/>
      </c>
    </row>
    <row r="13021" spans="1:8">
      <c r="A13021" s="48" t="str">
        <f>('ANNEXURE B &amp; C'!BY$3)</f>
        <v>470104</v>
      </c>
      <c r="B13021" s="2">
        <v>2300003</v>
      </c>
      <c r="C13021" s="2" t="s">
        <v>142</v>
      </c>
      <c r="D13021" s="20">
        <v>0</v>
      </c>
      <c r="E13021" s="20">
        <v>0</v>
      </c>
      <c r="F13021" s="38">
        <f>('ANNEXURE B &amp; C'!BY$169)</f>
        <v>0</v>
      </c>
      <c r="G13021" s="9" t="str">
        <f t="shared" si="408"/>
        <v/>
      </c>
      <c r="H13021" s="52" t="str">
        <f t="shared" si="409"/>
        <v/>
      </c>
    </row>
    <row r="13022" spans="1:8">
      <c r="A13022" s="48" t="str">
        <f>('ANNEXURE B &amp; C'!BY$3)</f>
        <v>470104</v>
      </c>
      <c r="B13022" s="2">
        <v>2300204</v>
      </c>
      <c r="C13022" s="2" t="s">
        <v>143</v>
      </c>
      <c r="D13022" s="20">
        <v>0</v>
      </c>
      <c r="E13022" s="20">
        <v>0</v>
      </c>
      <c r="F13022" s="38">
        <f>('ANNEXURE B &amp; C'!BY$170)</f>
        <v>0</v>
      </c>
      <c r="G13022" s="9" t="str">
        <f t="shared" si="408"/>
        <v/>
      </c>
      <c r="H13022" s="52" t="str">
        <f t="shared" si="409"/>
        <v/>
      </c>
    </row>
    <row r="13023" spans="1:8">
      <c r="A13023" s="48" t="str">
        <f>('ANNEXURE B &amp; C'!BY$3)</f>
        <v>470104</v>
      </c>
      <c r="B13023" s="2">
        <v>2300800</v>
      </c>
      <c r="C13023" s="2" t="s">
        <v>144</v>
      </c>
      <c r="D13023" s="20">
        <v>0</v>
      </c>
      <c r="E13023" s="20">
        <v>0</v>
      </c>
      <c r="F13023" s="38">
        <f>('ANNEXURE B &amp; C'!BY$171)</f>
        <v>0</v>
      </c>
      <c r="G13023" s="9" t="str">
        <f t="shared" si="408"/>
        <v/>
      </c>
      <c r="H13023" s="52" t="str">
        <f t="shared" si="409"/>
        <v/>
      </c>
    </row>
    <row r="13024" spans="1:8">
      <c r="A13024" s="48" t="str">
        <f>('ANNEXURE B &amp; C'!BY$3)</f>
        <v>470104</v>
      </c>
      <c r="B13024" s="2">
        <v>2300801</v>
      </c>
      <c r="C13024" s="2" t="s">
        <v>145</v>
      </c>
      <c r="D13024" s="20">
        <v>0</v>
      </c>
      <c r="E13024" s="20">
        <v>0</v>
      </c>
      <c r="F13024" s="38">
        <f>('ANNEXURE B &amp; C'!BY$172)</f>
        <v>0</v>
      </c>
      <c r="G13024" s="9" t="str">
        <f t="shared" si="408"/>
        <v/>
      </c>
      <c r="H13024" s="52" t="str">
        <f t="shared" si="409"/>
        <v/>
      </c>
    </row>
    <row r="13025" spans="1:8">
      <c r="A13025" s="48" t="str">
        <f>('ANNEXURE B &amp; C'!BY$3)</f>
        <v>470104</v>
      </c>
      <c r="B13025" s="2">
        <v>2300803</v>
      </c>
      <c r="C13025" s="2" t="s">
        <v>146</v>
      </c>
      <c r="D13025" s="20">
        <v>0</v>
      </c>
      <c r="E13025" s="20">
        <v>0</v>
      </c>
      <c r="F13025" s="38">
        <f>('ANNEXURE B &amp; C'!BY$173)</f>
        <v>0</v>
      </c>
      <c r="G13025" s="9" t="str">
        <f t="shared" si="408"/>
        <v/>
      </c>
      <c r="H13025" s="52" t="str">
        <f t="shared" si="409"/>
        <v/>
      </c>
    </row>
    <row r="13026" spans="1:8">
      <c r="A13026" s="48" t="str">
        <f>('ANNEXURE B &amp; C'!BY$3)</f>
        <v>470104</v>
      </c>
      <c r="B13026" s="2">
        <v>2301503</v>
      </c>
      <c r="C13026" s="2" t="s">
        <v>147</v>
      </c>
      <c r="D13026" s="20">
        <v>0</v>
      </c>
      <c r="E13026" s="20">
        <v>0</v>
      </c>
      <c r="F13026" s="38">
        <f>('ANNEXURE B &amp; C'!BY$174)</f>
        <v>0</v>
      </c>
      <c r="G13026" s="9" t="str">
        <f t="shared" si="408"/>
        <v/>
      </c>
      <c r="H13026" s="52" t="str">
        <f t="shared" si="409"/>
        <v/>
      </c>
    </row>
    <row r="13027" spans="1:8">
      <c r="A13027" s="48" t="str">
        <f>('ANNEXURE B &amp; C'!BY$3)</f>
        <v>470104</v>
      </c>
      <c r="B13027" s="2">
        <v>2301802</v>
      </c>
      <c r="C13027" s="2" t="s">
        <v>148</v>
      </c>
      <c r="D13027" s="20">
        <v>0</v>
      </c>
      <c r="E13027" s="20">
        <v>0</v>
      </c>
      <c r="F13027" s="38">
        <f>('ANNEXURE B &amp; C'!BY$175)</f>
        <v>0</v>
      </c>
      <c r="G13027" s="9" t="str">
        <f t="shared" si="408"/>
        <v/>
      </c>
      <c r="H13027" s="52" t="str">
        <f t="shared" si="409"/>
        <v/>
      </c>
    </row>
    <row r="13028" spans="1:8">
      <c r="A13028" s="48" t="str">
        <f>('ANNEXURE B &amp; C'!BY$3)</f>
        <v>470104</v>
      </c>
      <c r="B13028" s="2">
        <v>2301803</v>
      </c>
      <c r="C13028" s="2" t="s">
        <v>149</v>
      </c>
      <c r="D13028" s="20">
        <v>0</v>
      </c>
      <c r="E13028" s="20">
        <v>0</v>
      </c>
      <c r="F13028" s="38">
        <f>('ANNEXURE B &amp; C'!BY$176)</f>
        <v>0</v>
      </c>
      <c r="G13028" s="9" t="str">
        <f t="shared" si="408"/>
        <v/>
      </c>
      <c r="H13028" s="52" t="str">
        <f t="shared" si="409"/>
        <v/>
      </c>
    </row>
    <row r="13029" spans="1:8">
      <c r="A13029" s="48" t="str">
        <f>('ANNEXURE B &amp; C'!BY$3)</f>
        <v>470104</v>
      </c>
      <c r="B13029" s="2">
        <v>2301900</v>
      </c>
      <c r="C13029" s="2" t="s">
        <v>150</v>
      </c>
      <c r="D13029" s="20">
        <v>0</v>
      </c>
      <c r="E13029" s="20">
        <v>-1236.24</v>
      </c>
      <c r="F13029" s="38">
        <f>('ANNEXURE B &amp; C'!BY$177)</f>
        <v>-1237</v>
      </c>
      <c r="G13029" s="9" t="str">
        <f t="shared" si="408"/>
        <v/>
      </c>
      <c r="H13029" s="52" t="str">
        <f t="shared" si="409"/>
        <v/>
      </c>
    </row>
    <row r="13030" spans="1:8">
      <c r="A13030" s="48" t="str">
        <f>('ANNEXURE B &amp; C'!BY$3)</f>
        <v>470104</v>
      </c>
      <c r="B13030" s="2">
        <v>2301901</v>
      </c>
      <c r="C13030" s="2" t="s">
        <v>151</v>
      </c>
      <c r="D13030" s="20">
        <v>0</v>
      </c>
      <c r="E13030" s="20">
        <v>0</v>
      </c>
      <c r="F13030" s="38">
        <f>('ANNEXURE B &amp; C'!BY$178)</f>
        <v>0</v>
      </c>
      <c r="G13030" s="9" t="str">
        <f t="shared" si="408"/>
        <v/>
      </c>
      <c r="H13030" s="52" t="str">
        <f t="shared" si="409"/>
        <v/>
      </c>
    </row>
    <row r="13031" spans="1:8">
      <c r="A13031" s="48" t="str">
        <f>('ANNEXURE B &amp; C'!BY$3)</f>
        <v>470104</v>
      </c>
      <c r="B13031" s="3">
        <v>2309995</v>
      </c>
      <c r="C13031" s="3" t="s">
        <v>152</v>
      </c>
      <c r="D13031" s="39">
        <v>0</v>
      </c>
      <c r="E13031" s="39">
        <v>-1236.24</v>
      </c>
      <c r="F13031" s="39">
        <f>SUM(F13019:F13030)</f>
        <v>-1237</v>
      </c>
      <c r="G13031" s="9" t="str">
        <f t="shared" si="408"/>
        <v/>
      </c>
      <c r="H13031" s="52" t="str">
        <f t="shared" si="409"/>
        <v/>
      </c>
    </row>
    <row r="13032" spans="1:8">
      <c r="B13032" s="1"/>
      <c r="C13032" s="1"/>
      <c r="D13032" s="31"/>
      <c r="E13032" s="31"/>
      <c r="F13032" s="31"/>
      <c r="G13032" s="9" t="str">
        <f t="shared" si="408"/>
        <v/>
      </c>
      <c r="H13032" s="52" t="str">
        <f t="shared" si="409"/>
        <v/>
      </c>
    </row>
    <row r="13033" spans="1:8" ht="15.75" thickBot="1">
      <c r="A13033" s="48" t="str">
        <f>('ANNEXURE B &amp; C'!BY$3)</f>
        <v>470104</v>
      </c>
      <c r="B13033" s="4">
        <v>2359997</v>
      </c>
      <c r="C13033" s="4" t="s">
        <v>153</v>
      </c>
      <c r="D13033" s="40">
        <v>0</v>
      </c>
      <c r="E13033" s="40">
        <v>-1236.24</v>
      </c>
      <c r="F13033" s="40">
        <f>SUM(F13031+F13016+F13011+F13004+F12998+F12991)</f>
        <v>-1237</v>
      </c>
      <c r="G13033" s="9" t="str">
        <f t="shared" si="408"/>
        <v/>
      </c>
      <c r="H13033" s="52" t="str">
        <f t="shared" si="409"/>
        <v/>
      </c>
    </row>
    <row r="13034" spans="1:8" ht="15.75" thickTop="1">
      <c r="B13034" s="1"/>
      <c r="C13034" s="1"/>
      <c r="D13034" s="31"/>
      <c r="E13034" s="31"/>
      <c r="F13034" s="31"/>
      <c r="G13034" s="9" t="str">
        <f t="shared" si="408"/>
        <v/>
      </c>
      <c r="H13034" s="52" t="str">
        <f t="shared" si="409"/>
        <v/>
      </c>
    </row>
    <row r="13035" spans="1:8" ht="15.75" thickBot="1">
      <c r="A13035" s="48" t="str">
        <f>('ANNEXURE B &amp; C'!BY$3)</f>
        <v>470104</v>
      </c>
      <c r="B13035" s="5">
        <v>2379995</v>
      </c>
      <c r="C13035" s="5" t="s">
        <v>154</v>
      </c>
      <c r="D13035" s="41">
        <v>0</v>
      </c>
      <c r="E13035" s="41">
        <v>-1236.24</v>
      </c>
      <c r="F13035" s="41">
        <f>SUM(F13033)</f>
        <v>-1237</v>
      </c>
      <c r="G13035" s="9" t="str">
        <f t="shared" si="408"/>
        <v/>
      </c>
      <c r="H13035" s="52" t="str">
        <f t="shared" si="409"/>
        <v/>
      </c>
    </row>
    <row r="13036" spans="1:8">
      <c r="B13036" s="1"/>
      <c r="C13036" s="1"/>
      <c r="D13036" s="31"/>
      <c r="E13036" s="31"/>
      <c r="F13036" s="31"/>
      <c r="G13036" s="9" t="str">
        <f t="shared" si="408"/>
        <v/>
      </c>
      <c r="H13036" s="52" t="str">
        <f t="shared" si="409"/>
        <v/>
      </c>
    </row>
    <row r="13037" spans="1:8" ht="15.75" thickBot="1">
      <c r="A13037" s="48" t="str">
        <f>('ANNEXURE B &amp; C'!BY$3)</f>
        <v>470104</v>
      </c>
      <c r="B13037" s="5">
        <v>2459998</v>
      </c>
      <c r="C13037" s="5" t="s">
        <v>155</v>
      </c>
      <c r="D13037" s="41">
        <v>0</v>
      </c>
      <c r="E13037" s="41">
        <v>-1236.24</v>
      </c>
      <c r="F13037" s="41">
        <f>SUM(F13035)</f>
        <v>-1237</v>
      </c>
      <c r="G13037" s="9" t="str">
        <f t="shared" si="408"/>
        <v/>
      </c>
      <c r="H13037" s="52" t="str">
        <f t="shared" si="409"/>
        <v/>
      </c>
    </row>
    <row r="13038" spans="1:8">
      <c r="B13038" s="1"/>
      <c r="C13038" s="1"/>
      <c r="D13038" s="31"/>
      <c r="E13038" s="31"/>
      <c r="F13038" s="31"/>
      <c r="G13038" s="9" t="str">
        <f t="shared" si="408"/>
        <v/>
      </c>
      <c r="H13038" s="52" t="str">
        <f t="shared" si="409"/>
        <v/>
      </c>
    </row>
    <row r="13039" spans="1:8">
      <c r="A13039" s="48" t="str">
        <f>('ANNEXURE B &amp; C'!BY$3)</f>
        <v>470104</v>
      </c>
      <c r="B13039" s="1">
        <v>3010000</v>
      </c>
      <c r="C13039" s="1" t="s">
        <v>156</v>
      </c>
      <c r="D13039" s="31"/>
      <c r="E13039" s="31"/>
      <c r="F13039" s="31"/>
      <c r="G13039" s="9" t="str">
        <f t="shared" si="408"/>
        <v/>
      </c>
      <c r="H13039" s="52" t="str">
        <f t="shared" si="409"/>
        <v/>
      </c>
    </row>
    <row r="13040" spans="1:8">
      <c r="A13040" s="48" t="str">
        <f>('ANNEXURE B &amp; C'!BY$3)</f>
        <v>470104</v>
      </c>
      <c r="B13040" s="2">
        <v>3010001</v>
      </c>
      <c r="C13040" s="2" t="s">
        <v>112</v>
      </c>
      <c r="D13040" s="38">
        <v>3421057</v>
      </c>
      <c r="E13040" s="38">
        <v>1157500.8699999999</v>
      </c>
      <c r="F13040" s="38">
        <f>('ANNEXURE B &amp; C'!BY$188)</f>
        <v>2974641</v>
      </c>
      <c r="G13040" s="9" t="str">
        <f t="shared" si="408"/>
        <v/>
      </c>
      <c r="H13040" s="52">
        <f t="shared" si="409"/>
        <v>-0.13049066414269039</v>
      </c>
    </row>
    <row r="13041" spans="1:8">
      <c r="A13041" s="48" t="str">
        <f>('ANNEXURE B &amp; C'!BY$3)</f>
        <v>470104</v>
      </c>
      <c r="B13041" s="2">
        <v>3010002</v>
      </c>
      <c r="C13041" s="2" t="s">
        <v>155</v>
      </c>
      <c r="D13041" s="38">
        <v>0</v>
      </c>
      <c r="E13041" s="38">
        <v>-1236.24</v>
      </c>
      <c r="F13041" s="38">
        <f>('ANNEXURE B &amp; C'!BY$189)</f>
        <v>-1237</v>
      </c>
      <c r="G13041" s="9" t="str">
        <f t="shared" si="408"/>
        <v/>
      </c>
      <c r="H13041" s="52" t="str">
        <f t="shared" si="409"/>
        <v/>
      </c>
    </row>
    <row r="13042" spans="1:8">
      <c r="A13042" s="48" t="str">
        <f>('ANNEXURE B &amp; C'!BY$3)</f>
        <v>470104</v>
      </c>
      <c r="B13042" s="2"/>
      <c r="C13042" s="1" t="s">
        <v>338</v>
      </c>
      <c r="D13042" s="39"/>
      <c r="E13042" s="39"/>
      <c r="F13042" s="39">
        <f>('ANNEXURE B &amp; C'!BY$190)</f>
        <v>0</v>
      </c>
      <c r="G13042" s="9" t="str">
        <f t="shared" si="408"/>
        <v/>
      </c>
      <c r="H13042" s="52" t="str">
        <f t="shared" si="409"/>
        <v/>
      </c>
    </row>
    <row r="13043" spans="1:8" ht="15.75" thickBot="1">
      <c r="A13043" s="48" t="str">
        <f>('ANNEXURE B &amp; C'!BY$3)</f>
        <v>470104</v>
      </c>
      <c r="B13043" s="5">
        <v>3019995</v>
      </c>
      <c r="C13043" s="5" t="s">
        <v>339</v>
      </c>
      <c r="D13043" s="37">
        <v>3421057</v>
      </c>
      <c r="E13043" s="37">
        <v>1156264.6299999999</v>
      </c>
      <c r="F13043" s="37">
        <f>('ANNEXURE B &amp; C'!BY$191)</f>
        <v>2973404</v>
      </c>
      <c r="G13043" s="9" t="str">
        <f t="shared" si="408"/>
        <v/>
      </c>
      <c r="H13043" s="52">
        <f t="shared" si="409"/>
        <v>-0.13085224829635986</v>
      </c>
    </row>
    <row r="13044" spans="1:8">
      <c r="B13044" s="1"/>
      <c r="C13044" s="1"/>
      <c r="D13044" s="31"/>
      <c r="E13044" s="31"/>
      <c r="F13044" s="31"/>
      <c r="G13044" s="9" t="str">
        <f t="shared" si="408"/>
        <v/>
      </c>
      <c r="H13044" s="52" t="str">
        <f t="shared" si="409"/>
        <v/>
      </c>
    </row>
    <row r="13045" spans="1:8">
      <c r="A13045" s="48" t="str">
        <f>('ANNEXURE B &amp; C'!BY$3)</f>
        <v>470104</v>
      </c>
      <c r="B13045" s="1">
        <v>4030000</v>
      </c>
      <c r="C13045" s="1" t="s">
        <v>157</v>
      </c>
      <c r="D13045" s="31"/>
      <c r="E13045" s="31"/>
      <c r="F13045" s="31"/>
      <c r="G13045" s="9" t="str">
        <f t="shared" si="408"/>
        <v/>
      </c>
      <c r="H13045" s="52" t="str">
        <f t="shared" si="409"/>
        <v/>
      </c>
    </row>
    <row r="13046" spans="1:8">
      <c r="A13046" s="48" t="str">
        <f>('ANNEXURE B &amp; C'!BY$3)</f>
        <v>470104</v>
      </c>
      <c r="B13046" s="2">
        <v>4030001</v>
      </c>
      <c r="C13046" s="2" t="s">
        <v>158</v>
      </c>
      <c r="D13046" s="20">
        <v>30000</v>
      </c>
      <c r="E13046" s="20">
        <v>0</v>
      </c>
      <c r="F13046" s="38">
        <f>('ANNEXURE B &amp; C'!BY$194)</f>
        <v>0</v>
      </c>
      <c r="G13046" s="9" t="str">
        <f t="shared" si="408"/>
        <v/>
      </c>
      <c r="H13046" s="52" t="str">
        <f t="shared" si="409"/>
        <v/>
      </c>
    </row>
    <row r="13047" spans="1:8">
      <c r="A13047" s="48" t="str">
        <f>('ANNEXURE B &amp; C'!BY$3)</f>
        <v>470104</v>
      </c>
      <c r="B13047" s="2">
        <v>4030002</v>
      </c>
      <c r="C13047" s="2" t="s">
        <v>159</v>
      </c>
      <c r="D13047" s="20">
        <v>36000</v>
      </c>
      <c r="E13047" s="20">
        <v>10964.91</v>
      </c>
      <c r="F13047" s="38">
        <f>('ANNEXURE B &amp; C'!BY$195)</f>
        <v>10965</v>
      </c>
      <c r="G13047" s="9" t="str">
        <f t="shared" si="408"/>
        <v/>
      </c>
      <c r="H13047" s="52">
        <f t="shared" si="409"/>
        <v>-0.69541666666666668</v>
      </c>
    </row>
    <row r="13048" spans="1:8">
      <c r="A13048" s="48" t="str">
        <f>('ANNEXURE B &amp; C'!BY$3)</f>
        <v>470104</v>
      </c>
      <c r="B13048" s="2">
        <v>4030003</v>
      </c>
      <c r="C13048" s="2" t="s">
        <v>160</v>
      </c>
      <c r="D13048" s="20">
        <v>0</v>
      </c>
      <c r="E13048" s="20">
        <v>0</v>
      </c>
      <c r="F13048" s="38">
        <f>('ANNEXURE B &amp; C'!BY$196)</f>
        <v>0</v>
      </c>
      <c r="G13048" s="9" t="str">
        <f t="shared" si="408"/>
        <v/>
      </c>
      <c r="H13048" s="52" t="str">
        <f t="shared" si="409"/>
        <v/>
      </c>
    </row>
    <row r="13049" spans="1:8">
      <c r="A13049" s="48" t="str">
        <f>('ANNEXURE B &amp; C'!BY$3)</f>
        <v>470104</v>
      </c>
      <c r="B13049" s="2">
        <v>4030004</v>
      </c>
      <c r="C13049" s="2" t="s">
        <v>161</v>
      </c>
      <c r="D13049" s="20">
        <v>0</v>
      </c>
      <c r="E13049" s="20">
        <v>0</v>
      </c>
      <c r="F13049" s="38">
        <f>('ANNEXURE B &amp; C'!BY$197)</f>
        <v>0</v>
      </c>
      <c r="G13049" s="9" t="str">
        <f t="shared" si="408"/>
        <v/>
      </c>
      <c r="H13049" s="52" t="str">
        <f t="shared" si="409"/>
        <v/>
      </c>
    </row>
    <row r="13050" spans="1:8">
      <c r="A13050" s="48" t="str">
        <f>('ANNEXURE B &amp; C'!BY$3)</f>
        <v>470104</v>
      </c>
      <c r="B13050" s="2">
        <v>4030005</v>
      </c>
      <c r="C13050" s="2" t="s">
        <v>162</v>
      </c>
      <c r="D13050" s="20">
        <v>0</v>
      </c>
      <c r="E13050" s="20">
        <v>0</v>
      </c>
      <c r="F13050" s="38">
        <f>('ANNEXURE B &amp; C'!BY$198)</f>
        <v>0</v>
      </c>
      <c r="G13050" s="9" t="str">
        <f t="shared" si="408"/>
        <v/>
      </c>
      <c r="H13050" s="52" t="str">
        <f t="shared" si="409"/>
        <v/>
      </c>
    </row>
    <row r="13051" spans="1:8" ht="15.75" thickBot="1">
      <c r="A13051" s="48" t="str">
        <f>('ANNEXURE B &amp; C'!BY$3)</f>
        <v>470104</v>
      </c>
      <c r="B13051" s="3">
        <v>4039995</v>
      </c>
      <c r="C13051" s="3" t="s">
        <v>163</v>
      </c>
      <c r="D13051" s="42">
        <v>66000</v>
      </c>
      <c r="E13051" s="36">
        <v>10964.91</v>
      </c>
      <c r="F13051" s="43">
        <f>SUM(F13046:F13050)</f>
        <v>10965</v>
      </c>
      <c r="G13051" s="9" t="str">
        <f t="shared" si="408"/>
        <v/>
      </c>
      <c r="H13051" s="52">
        <f t="shared" si="409"/>
        <v>-0.83386363636363636</v>
      </c>
    </row>
    <row r="13052" spans="1:8" ht="15.75" thickTop="1">
      <c r="B13052" s="2"/>
      <c r="C13052" s="2"/>
      <c r="D13052" s="32"/>
      <c r="E13052" s="32"/>
      <c r="G13052" s="9" t="str">
        <f t="shared" si="408"/>
        <v/>
      </c>
      <c r="H13052" s="52" t="str">
        <f t="shared" si="409"/>
        <v/>
      </c>
    </row>
    <row r="13053" spans="1:8">
      <c r="A13053" s="48" t="str">
        <f>('ANNEXURE B &amp; C'!BY$3)</f>
        <v>470104</v>
      </c>
      <c r="B13053" s="1">
        <v>4030000</v>
      </c>
      <c r="C13053" s="1" t="s">
        <v>164</v>
      </c>
      <c r="D13053" s="31"/>
      <c r="E13053" s="31"/>
      <c r="F13053" s="31"/>
      <c r="G13053" s="9" t="str">
        <f t="shared" si="408"/>
        <v/>
      </c>
      <c r="H13053" s="52" t="str">
        <f t="shared" si="409"/>
        <v/>
      </c>
    </row>
    <row r="13054" spans="1:8">
      <c r="A13054" s="48" t="str">
        <f>('ANNEXURE B &amp; C'!BY$3)</f>
        <v>470104</v>
      </c>
      <c r="B13054" s="2">
        <v>4031001</v>
      </c>
      <c r="C13054" s="2" t="s">
        <v>158</v>
      </c>
      <c r="D13054" s="20">
        <v>0</v>
      </c>
      <c r="E13054" s="20">
        <v>0</v>
      </c>
      <c r="F13054" s="38">
        <f>('ANNEXURE B &amp; C'!BY$202)</f>
        <v>0</v>
      </c>
      <c r="G13054" s="9" t="str">
        <f t="shared" si="408"/>
        <v/>
      </c>
      <c r="H13054" s="52" t="str">
        <f t="shared" si="409"/>
        <v/>
      </c>
    </row>
    <row r="13055" spans="1:8">
      <c r="A13055" s="48" t="str">
        <f>('ANNEXURE B &amp; C'!BY$3)</f>
        <v>470104</v>
      </c>
      <c r="B13055" s="2">
        <v>4031002</v>
      </c>
      <c r="C13055" s="2" t="s">
        <v>159</v>
      </c>
      <c r="D13055" s="20">
        <v>0</v>
      </c>
      <c r="E13055" s="20">
        <v>0</v>
      </c>
      <c r="F13055" s="38">
        <f>('ANNEXURE B &amp; C'!BY$203)</f>
        <v>0</v>
      </c>
      <c r="G13055" s="9" t="str">
        <f t="shared" ref="G13055:G13118" si="410">IF(E13055&lt;0.01,"",IF(E13055&gt;F13055,"BUDGET ERROR - INSUFICIENT",""))</f>
        <v/>
      </c>
      <c r="H13055" s="52" t="str">
        <f t="shared" ref="H13055:H13118" si="411">IF(F13055&lt;0.1,"",IF(D13055=0,"NO ORIGINAL BUDGET",(F13055-D13055)/D13055))</f>
        <v/>
      </c>
    </row>
    <row r="13056" spans="1:8">
      <c r="A13056" s="48" t="str">
        <f>('ANNEXURE B &amp; C'!BY$3)</f>
        <v>470104</v>
      </c>
      <c r="B13056" s="2">
        <v>4031003</v>
      </c>
      <c r="C13056" s="2" t="s">
        <v>160</v>
      </c>
      <c r="D13056" s="20">
        <v>0</v>
      </c>
      <c r="E13056" s="20">
        <v>0</v>
      </c>
      <c r="F13056" s="38">
        <f>('ANNEXURE B &amp; C'!BY$204)</f>
        <v>0</v>
      </c>
      <c r="G13056" s="9" t="str">
        <f t="shared" si="410"/>
        <v/>
      </c>
      <c r="H13056" s="52" t="str">
        <f t="shared" si="411"/>
        <v/>
      </c>
    </row>
    <row r="13057" spans="1:8">
      <c r="A13057" s="48" t="str">
        <f>('ANNEXURE B &amp; C'!BY$3)</f>
        <v>470104</v>
      </c>
      <c r="B13057" s="2">
        <v>4031004</v>
      </c>
      <c r="C13057" s="2" t="s">
        <v>161</v>
      </c>
      <c r="D13057" s="20">
        <v>0</v>
      </c>
      <c r="E13057" s="20">
        <v>0</v>
      </c>
      <c r="F13057" s="38">
        <f>('ANNEXURE B &amp; C'!BY$205)</f>
        <v>0</v>
      </c>
      <c r="G13057" s="9" t="str">
        <f t="shared" si="410"/>
        <v/>
      </c>
      <c r="H13057" s="52" t="str">
        <f t="shared" si="411"/>
        <v/>
      </c>
    </row>
    <row r="13058" spans="1:8">
      <c r="A13058" s="48" t="str">
        <f>('ANNEXURE B &amp; C'!BY$3)</f>
        <v>470104</v>
      </c>
      <c r="B13058" s="2">
        <v>4031005</v>
      </c>
      <c r="C13058" s="2" t="s">
        <v>162</v>
      </c>
      <c r="D13058" s="20">
        <v>0</v>
      </c>
      <c r="E13058" s="20">
        <v>0</v>
      </c>
      <c r="F13058" s="38">
        <f>('ANNEXURE B &amp; C'!BY$206)</f>
        <v>0</v>
      </c>
      <c r="G13058" s="9" t="str">
        <f t="shared" si="410"/>
        <v/>
      </c>
      <c r="H13058" s="52" t="str">
        <f t="shared" si="411"/>
        <v/>
      </c>
    </row>
    <row r="13059" spans="1:8">
      <c r="A13059" s="48" t="str">
        <f>('ANNEXURE B &amp; C'!BY$3)</f>
        <v>470104</v>
      </c>
      <c r="B13059" s="3">
        <v>4039995</v>
      </c>
      <c r="C13059" s="3" t="s">
        <v>165</v>
      </c>
      <c r="D13059" s="39">
        <v>0</v>
      </c>
      <c r="E13059" s="39">
        <v>0</v>
      </c>
      <c r="F13059" s="39">
        <f>SUM(F13054:F13058)</f>
        <v>0</v>
      </c>
      <c r="G13059" s="9" t="str">
        <f t="shared" si="410"/>
        <v/>
      </c>
      <c r="H13059" s="52" t="str">
        <f t="shared" si="411"/>
        <v/>
      </c>
    </row>
    <row r="13060" spans="1:8">
      <c r="B13060" s="2"/>
      <c r="C13060" s="2"/>
      <c r="D13060" s="32"/>
      <c r="E13060" s="32"/>
      <c r="G13060" s="9" t="str">
        <f t="shared" si="410"/>
        <v/>
      </c>
      <c r="H13060" s="52" t="str">
        <f t="shared" si="411"/>
        <v/>
      </c>
    </row>
    <row r="13061" spans="1:8" ht="15.75" thickBot="1">
      <c r="A13061" s="48" t="str">
        <f>('ANNEXURE B &amp; C'!BY$3)</f>
        <v>470104</v>
      </c>
      <c r="B13061" s="5">
        <v>4039995</v>
      </c>
      <c r="C13061" s="5" t="s">
        <v>166</v>
      </c>
      <c r="D13061" s="41">
        <v>66000</v>
      </c>
      <c r="E13061" s="41">
        <v>10964.91</v>
      </c>
      <c r="F13061" s="41">
        <f>SUM(F13059+F13051)</f>
        <v>10965</v>
      </c>
      <c r="G13061" s="9" t="str">
        <f t="shared" si="410"/>
        <v/>
      </c>
      <c r="H13061" s="52">
        <f t="shared" si="411"/>
        <v>-0.83386363636363636</v>
      </c>
    </row>
    <row r="13062" spans="1:8">
      <c r="G13062" s="9" t="str">
        <f t="shared" si="410"/>
        <v/>
      </c>
      <c r="H13062" s="52" t="str">
        <f t="shared" si="411"/>
        <v/>
      </c>
    </row>
    <row r="13063" spans="1:8">
      <c r="A13063" s="48" t="str">
        <f>('ANNEXURE B &amp; C'!BZ$3)</f>
        <v>470105</v>
      </c>
      <c r="B13063" s="1">
        <v>1000000</v>
      </c>
      <c r="C13063" s="1" t="s">
        <v>0</v>
      </c>
      <c r="D13063" s="31"/>
      <c r="E13063" s="31"/>
      <c r="G13063" s="9" t="str">
        <f t="shared" si="410"/>
        <v/>
      </c>
      <c r="H13063" s="52" t="str">
        <f t="shared" si="411"/>
        <v/>
      </c>
    </row>
    <row r="13064" spans="1:8">
      <c r="B13064" s="1"/>
      <c r="C13064" s="1"/>
      <c r="D13064" s="31"/>
      <c r="E13064" s="31"/>
      <c r="G13064" s="9" t="str">
        <f t="shared" si="410"/>
        <v/>
      </c>
      <c r="H13064" s="52" t="str">
        <f t="shared" si="411"/>
        <v/>
      </c>
    </row>
    <row r="13065" spans="1:8">
      <c r="A13065" s="48" t="str">
        <f>('ANNEXURE B &amp; C'!BZ$3)</f>
        <v>470105</v>
      </c>
      <c r="B13065" s="1">
        <v>1020000</v>
      </c>
      <c r="C13065" s="1" t="s">
        <v>2</v>
      </c>
      <c r="D13065" s="31"/>
      <c r="E13065" s="31"/>
      <c r="F13065" s="31"/>
      <c r="G13065" s="9" t="str">
        <f t="shared" si="410"/>
        <v/>
      </c>
      <c r="H13065" s="52" t="str">
        <f t="shared" si="411"/>
        <v/>
      </c>
    </row>
    <row r="13066" spans="1:8">
      <c r="A13066" s="48" t="str">
        <f>('ANNEXURE B &amp; C'!BZ$3)</f>
        <v>470105</v>
      </c>
      <c r="B13066" s="2">
        <v>1020001</v>
      </c>
      <c r="C13066" s="2" t="s">
        <v>3</v>
      </c>
      <c r="D13066" s="20">
        <v>0</v>
      </c>
      <c r="E13066" s="20">
        <v>0</v>
      </c>
      <c r="F13066" s="38">
        <f>('ANNEXURE B &amp; C'!BZ$10)</f>
        <v>0</v>
      </c>
      <c r="G13066" s="9" t="str">
        <f t="shared" si="410"/>
        <v/>
      </c>
      <c r="H13066" s="52" t="str">
        <f t="shared" si="411"/>
        <v/>
      </c>
    </row>
    <row r="13067" spans="1:8">
      <c r="A13067" s="48" t="str">
        <f>('ANNEXURE B &amp; C'!BZ$3)</f>
        <v>470105</v>
      </c>
      <c r="B13067" s="2">
        <v>1020002</v>
      </c>
      <c r="C13067" s="2" t="s">
        <v>4</v>
      </c>
      <c r="D13067" s="20">
        <v>1350405</v>
      </c>
      <c r="E13067" s="20">
        <v>956852.37</v>
      </c>
      <c r="F13067" s="38">
        <f>('ANNEXURE B &amp; C'!BZ$11)</f>
        <v>2014360</v>
      </c>
      <c r="G13067" s="9" t="str">
        <f t="shared" si="410"/>
        <v/>
      </c>
      <c r="H13067" s="52">
        <f t="shared" si="411"/>
        <v>0.49167101721335449</v>
      </c>
    </row>
    <row r="13068" spans="1:8">
      <c r="A13068" s="48" t="str">
        <f>('ANNEXURE B &amp; C'!BZ$3)</f>
        <v>470105</v>
      </c>
      <c r="B13068" s="2">
        <v>1020004</v>
      </c>
      <c r="C13068" s="2" t="s">
        <v>5</v>
      </c>
      <c r="D13068" s="20">
        <v>24696</v>
      </c>
      <c r="E13068" s="20">
        <v>7530</v>
      </c>
      <c r="F13068" s="38">
        <f>('ANNEXURE B &amp; C'!BZ$12)</f>
        <v>16566</v>
      </c>
      <c r="G13068" s="9" t="str">
        <f t="shared" si="410"/>
        <v/>
      </c>
      <c r="H13068" s="52">
        <f t="shared" si="411"/>
        <v>-0.32920310981535472</v>
      </c>
    </row>
    <row r="13069" spans="1:8">
      <c r="A13069" s="48" t="str">
        <f>('ANNEXURE B &amp; C'!BZ$3)</f>
        <v>470105</v>
      </c>
      <c r="B13069" s="2">
        <v>1020005</v>
      </c>
      <c r="C13069" s="2" t="s">
        <v>6</v>
      </c>
      <c r="D13069" s="20">
        <v>270</v>
      </c>
      <c r="E13069" s="20">
        <v>209.1</v>
      </c>
      <c r="F13069" s="38">
        <f>('ANNEXURE B &amp; C'!BZ$13)</f>
        <v>432</v>
      </c>
      <c r="G13069" s="9" t="str">
        <f t="shared" si="410"/>
        <v/>
      </c>
      <c r="H13069" s="52">
        <f t="shared" si="411"/>
        <v>0.6</v>
      </c>
    </row>
    <row r="13070" spans="1:8">
      <c r="A13070" s="48" t="str">
        <f>('ANNEXURE B &amp; C'!BZ$3)</f>
        <v>470105</v>
      </c>
      <c r="B13070" s="2">
        <v>1020006</v>
      </c>
      <c r="C13070" s="2" t="s">
        <v>7</v>
      </c>
      <c r="D13070" s="20">
        <v>111541</v>
      </c>
      <c r="E13070" s="20">
        <v>0</v>
      </c>
      <c r="F13070" s="38">
        <f>('ANNEXURE B &amp; C'!BZ$14)</f>
        <v>116902</v>
      </c>
      <c r="G13070" s="9" t="str">
        <f t="shared" si="410"/>
        <v/>
      </c>
      <c r="H13070" s="52">
        <f t="shared" si="411"/>
        <v>4.8063044082445022E-2</v>
      </c>
    </row>
    <row r="13071" spans="1:8">
      <c r="A13071" s="48" t="str">
        <f>('ANNEXURE B &amp; C'!BZ$3)</f>
        <v>470105</v>
      </c>
      <c r="B13071" s="2">
        <v>1020007</v>
      </c>
      <c r="C13071" s="2" t="s">
        <v>8</v>
      </c>
      <c r="D13071" s="20">
        <v>0</v>
      </c>
      <c r="E13071" s="20">
        <v>28.69</v>
      </c>
      <c r="F13071" s="38">
        <f>('ANNEXURE B &amp; C'!BZ$15)</f>
        <v>29</v>
      </c>
      <c r="G13071" s="9" t="str">
        <f t="shared" si="410"/>
        <v/>
      </c>
      <c r="H13071" s="52" t="str">
        <f t="shared" si="411"/>
        <v>NO ORIGINAL BUDGET</v>
      </c>
    </row>
    <row r="13072" spans="1:8">
      <c r="A13072" s="48" t="str">
        <f>('ANNEXURE B &amp; C'!BZ$3)</f>
        <v>470105</v>
      </c>
      <c r="B13072" s="2">
        <v>1020009</v>
      </c>
      <c r="C13072" s="2" t="s">
        <v>9</v>
      </c>
      <c r="D13072" s="20">
        <v>0</v>
      </c>
      <c r="E13072" s="20">
        <v>0</v>
      </c>
      <c r="F13072" s="38">
        <f>('ANNEXURE B &amp; C'!BZ$16)</f>
        <v>0</v>
      </c>
      <c r="G13072" s="9" t="str">
        <f t="shared" si="410"/>
        <v/>
      </c>
      <c r="H13072" s="52" t="str">
        <f t="shared" si="411"/>
        <v/>
      </c>
    </row>
    <row r="13073" spans="1:8">
      <c r="A13073" s="48" t="str">
        <f>('ANNEXURE B &amp; C'!BZ$3)</f>
        <v>470105</v>
      </c>
      <c r="B13073" s="2">
        <v>1020010</v>
      </c>
      <c r="C13073" s="2" t="s">
        <v>10</v>
      </c>
      <c r="D13073" s="20">
        <v>0</v>
      </c>
      <c r="E13073" s="20">
        <v>0</v>
      </c>
      <c r="F13073" s="38">
        <f>('ANNEXURE B &amp; C'!BZ$17)</f>
        <v>0</v>
      </c>
      <c r="G13073" s="9" t="str">
        <f t="shared" si="410"/>
        <v/>
      </c>
      <c r="H13073" s="52" t="str">
        <f t="shared" si="411"/>
        <v/>
      </c>
    </row>
    <row r="13074" spans="1:8">
      <c r="A13074" s="48" t="str">
        <f>('ANNEXURE B &amp; C'!BZ$3)</f>
        <v>470105</v>
      </c>
      <c r="B13074" s="2">
        <v>1020011</v>
      </c>
      <c r="C13074" s="2" t="s">
        <v>11</v>
      </c>
      <c r="D13074" s="20">
        <v>0</v>
      </c>
      <c r="E13074" s="20">
        <v>0</v>
      </c>
      <c r="F13074" s="38">
        <f>('ANNEXURE B &amp; C'!BZ$18)</f>
        <v>0</v>
      </c>
      <c r="G13074" s="9" t="str">
        <f t="shared" si="410"/>
        <v/>
      </c>
      <c r="H13074" s="52" t="str">
        <f t="shared" si="411"/>
        <v/>
      </c>
    </row>
    <row r="13075" spans="1:8">
      <c r="A13075" s="48" t="str">
        <f>('ANNEXURE B &amp; C'!BZ$3)</f>
        <v>470105</v>
      </c>
      <c r="B13075" s="2">
        <v>1020012</v>
      </c>
      <c r="C13075" s="2" t="s">
        <v>12</v>
      </c>
      <c r="D13075" s="20">
        <v>152052</v>
      </c>
      <c r="E13075" s="20">
        <v>97944.28</v>
      </c>
      <c r="F13075" s="38">
        <f>('ANNEXURE B &amp; C'!BZ$19)</f>
        <v>263150</v>
      </c>
      <c r="G13075" s="9" t="str">
        <f t="shared" si="410"/>
        <v/>
      </c>
      <c r="H13075" s="52">
        <f t="shared" si="411"/>
        <v>0.73065793281245894</v>
      </c>
    </row>
    <row r="13076" spans="1:8">
      <c r="A13076" s="48" t="str">
        <f>('ANNEXURE B &amp; C'!BZ$3)</f>
        <v>470105</v>
      </c>
      <c r="B13076" s="2">
        <v>1020013</v>
      </c>
      <c r="C13076" s="2" t="s">
        <v>13</v>
      </c>
      <c r="D13076" s="20">
        <v>8828</v>
      </c>
      <c r="E13076" s="20">
        <v>6287.17</v>
      </c>
      <c r="F13076" s="38">
        <f>('ANNEXURE B &amp; C'!BZ$20)</f>
        <v>13008</v>
      </c>
      <c r="G13076" s="9" t="str">
        <f t="shared" si="410"/>
        <v/>
      </c>
      <c r="H13076" s="52">
        <f t="shared" si="411"/>
        <v>0.47349342999546895</v>
      </c>
    </row>
    <row r="13077" spans="1:8">
      <c r="A13077" s="48" t="str">
        <f>('ANNEXURE B &amp; C'!BZ$3)</f>
        <v>470105</v>
      </c>
      <c r="B13077" s="2">
        <v>1020014</v>
      </c>
      <c r="C13077" s="2" t="s">
        <v>14</v>
      </c>
      <c r="D13077" s="20">
        <v>0</v>
      </c>
      <c r="E13077" s="20">
        <v>0</v>
      </c>
      <c r="F13077" s="38">
        <f>('ANNEXURE B &amp; C'!BZ$21)</f>
        <v>0</v>
      </c>
      <c r="G13077" s="9" t="str">
        <f t="shared" si="410"/>
        <v/>
      </c>
      <c r="H13077" s="52" t="str">
        <f t="shared" si="411"/>
        <v/>
      </c>
    </row>
    <row r="13078" spans="1:8" ht="15.75" thickBot="1">
      <c r="A13078" s="48" t="str">
        <f>('ANNEXURE B &amp; C'!BZ$3)</f>
        <v>470105</v>
      </c>
      <c r="B13078" s="3">
        <v>1029990</v>
      </c>
      <c r="C13078" s="3" t="s">
        <v>15</v>
      </c>
      <c r="D13078" s="41">
        <v>1647792</v>
      </c>
      <c r="E13078" s="41">
        <v>1068851.6099999999</v>
      </c>
      <c r="F13078" s="41">
        <f>SUM(F13066:F13077)</f>
        <v>2424447</v>
      </c>
      <c r="G13078" s="9" t="str">
        <f t="shared" si="410"/>
        <v/>
      </c>
      <c r="H13078" s="52">
        <f t="shared" si="411"/>
        <v>0.47133072620816219</v>
      </c>
    </row>
    <row r="13079" spans="1:8">
      <c r="B13079" s="1"/>
      <c r="C13079" s="1"/>
      <c r="D13079" s="31"/>
      <c r="E13079" s="31"/>
      <c r="F13079" s="31"/>
      <c r="G13079" s="9" t="str">
        <f t="shared" si="410"/>
        <v/>
      </c>
      <c r="H13079" s="52" t="str">
        <f t="shared" si="411"/>
        <v/>
      </c>
    </row>
    <row r="13080" spans="1:8">
      <c r="A13080" s="48" t="str">
        <f>('ANNEXURE B &amp; C'!BZ$3)</f>
        <v>470105</v>
      </c>
      <c r="B13080" s="1">
        <v>1030000</v>
      </c>
      <c r="C13080" s="1" t="s">
        <v>16</v>
      </c>
      <c r="D13080" s="31"/>
      <c r="E13080" s="31"/>
      <c r="F13080" s="31"/>
      <c r="G13080" s="9" t="str">
        <f t="shared" si="410"/>
        <v/>
      </c>
      <c r="H13080" s="52" t="str">
        <f t="shared" si="411"/>
        <v/>
      </c>
    </row>
    <row r="13081" spans="1:8">
      <c r="A13081" s="48" t="str">
        <f>('ANNEXURE B &amp; C'!BZ$3)</f>
        <v>470105</v>
      </c>
      <c r="B13081" s="2">
        <v>1030001</v>
      </c>
      <c r="C13081" s="2" t="s">
        <v>17</v>
      </c>
      <c r="D13081" s="20">
        <v>64349</v>
      </c>
      <c r="E13081" s="20">
        <v>27749.48</v>
      </c>
      <c r="F13081" s="38">
        <f>('ANNEXURE B &amp; C'!BZ$25)</f>
        <v>63835</v>
      </c>
      <c r="G13081" s="9" t="str">
        <f t="shared" si="410"/>
        <v/>
      </c>
      <c r="H13081" s="52">
        <f t="shared" si="411"/>
        <v>-7.9876921164276065E-3</v>
      </c>
    </row>
    <row r="13082" spans="1:8">
      <c r="A13082" s="48" t="str">
        <f>('ANNEXURE B &amp; C'!BZ$3)</f>
        <v>470105</v>
      </c>
      <c r="B13082" s="2">
        <v>1030002</v>
      </c>
      <c r="C13082" s="2" t="s">
        <v>18</v>
      </c>
      <c r="D13082" s="20">
        <v>79596</v>
      </c>
      <c r="E13082" s="20">
        <v>27572.400000000001</v>
      </c>
      <c r="F13082" s="38">
        <f>('ANNEXURE B &amp; C'!BZ$26)</f>
        <v>66990</v>
      </c>
      <c r="G13082" s="9" t="str">
        <f t="shared" si="410"/>
        <v/>
      </c>
      <c r="H13082" s="52">
        <f t="shared" si="411"/>
        <v>-0.15837479270315091</v>
      </c>
    </row>
    <row r="13083" spans="1:8">
      <c r="A13083" s="48" t="str">
        <f>('ANNEXURE B &amp; C'!BZ$3)</f>
        <v>470105</v>
      </c>
      <c r="B13083" s="2">
        <v>1030003</v>
      </c>
      <c r="C13083" s="2" t="s">
        <v>19</v>
      </c>
      <c r="D13083" s="20">
        <v>265050</v>
      </c>
      <c r="E13083" s="20">
        <v>119720.98</v>
      </c>
      <c r="F13083" s="38">
        <f>('ANNEXURE B &amp; C'!BZ$27)</f>
        <v>257643</v>
      </c>
      <c r="G13083" s="9" t="str">
        <f t="shared" si="410"/>
        <v/>
      </c>
      <c r="H13083" s="52">
        <f t="shared" si="411"/>
        <v>-2.7945670628183362E-2</v>
      </c>
    </row>
    <row r="13084" spans="1:8">
      <c r="A13084" s="48" t="str">
        <f>('ANNEXURE B &amp; C'!BZ$3)</f>
        <v>470105</v>
      </c>
      <c r="B13084" s="2">
        <v>1030004</v>
      </c>
      <c r="C13084" s="2" t="s">
        <v>20</v>
      </c>
      <c r="D13084" s="20">
        <v>0</v>
      </c>
      <c r="E13084" s="20">
        <v>0</v>
      </c>
      <c r="F13084" s="38">
        <f>('ANNEXURE B &amp; C'!BZ$28)</f>
        <v>0</v>
      </c>
      <c r="G13084" s="9" t="str">
        <f t="shared" si="410"/>
        <v/>
      </c>
      <c r="H13084" s="52" t="str">
        <f t="shared" si="411"/>
        <v/>
      </c>
    </row>
    <row r="13085" spans="1:8">
      <c r="A13085" s="48" t="str">
        <f>('ANNEXURE B &amp; C'!BZ$3)</f>
        <v>470105</v>
      </c>
      <c r="B13085" s="3">
        <v>1039990</v>
      </c>
      <c r="C13085" s="3" t="s">
        <v>21</v>
      </c>
      <c r="D13085" s="39">
        <v>408995</v>
      </c>
      <c r="E13085" s="39">
        <v>175042.86</v>
      </c>
      <c r="F13085" s="39">
        <f>SUM(F13081:F13084)</f>
        <v>388468</v>
      </c>
      <c r="G13085" s="9" t="str">
        <f t="shared" si="410"/>
        <v/>
      </c>
      <c r="H13085" s="52">
        <f t="shared" si="411"/>
        <v>-5.0188877614640769E-2</v>
      </c>
    </row>
    <row r="13086" spans="1:8">
      <c r="B13086" s="1"/>
      <c r="C13086" s="1"/>
      <c r="D13086" s="31"/>
      <c r="E13086" s="31"/>
      <c r="F13086" s="31"/>
      <c r="G13086" s="9" t="str">
        <f t="shared" si="410"/>
        <v/>
      </c>
      <c r="H13086" s="52" t="str">
        <f t="shared" si="411"/>
        <v/>
      </c>
    </row>
    <row r="13087" spans="1:8">
      <c r="A13087" s="48" t="str">
        <f>('ANNEXURE B &amp; C'!BZ$3)</f>
        <v>470105</v>
      </c>
      <c r="B13087" s="1">
        <v>1040000</v>
      </c>
      <c r="C13087" s="1" t="s">
        <v>22</v>
      </c>
      <c r="D13087" s="31"/>
      <c r="E13087" s="31"/>
      <c r="F13087" s="31"/>
      <c r="G13087" s="9" t="str">
        <f t="shared" si="410"/>
        <v/>
      </c>
      <c r="H13087" s="52" t="str">
        <f t="shared" si="411"/>
        <v/>
      </c>
    </row>
    <row r="13088" spans="1:8">
      <c r="A13088" s="48" t="str">
        <f>('ANNEXURE B &amp; C'!BZ$3)</f>
        <v>470105</v>
      </c>
      <c r="B13088" s="2">
        <v>1040001</v>
      </c>
      <c r="C13088" s="2" t="s">
        <v>23</v>
      </c>
      <c r="D13088" s="20">
        <v>0</v>
      </c>
      <c r="E13088" s="20">
        <v>0</v>
      </c>
      <c r="F13088" s="38">
        <f>('ANNEXURE B &amp; C'!BZ$32)</f>
        <v>0</v>
      </c>
      <c r="G13088" s="9" t="str">
        <f t="shared" si="410"/>
        <v/>
      </c>
      <c r="H13088" s="52" t="str">
        <f t="shared" si="411"/>
        <v/>
      </c>
    </row>
    <row r="13089" spans="1:8">
      <c r="A13089" s="48" t="str">
        <f>('ANNEXURE B &amp; C'!BZ$3)</f>
        <v>470105</v>
      </c>
      <c r="B13089" s="2">
        <v>1040002</v>
      </c>
      <c r="C13089" s="2" t="s">
        <v>24</v>
      </c>
      <c r="D13089" s="20">
        <v>0</v>
      </c>
      <c r="E13089" s="20">
        <v>0</v>
      </c>
      <c r="F13089" s="38">
        <f>('ANNEXURE B &amp; C'!BZ$33)</f>
        <v>0</v>
      </c>
      <c r="G13089" s="9" t="str">
        <f t="shared" si="410"/>
        <v/>
      </c>
      <c r="H13089" s="52" t="str">
        <f t="shared" si="411"/>
        <v/>
      </c>
    </row>
    <row r="13090" spans="1:8">
      <c r="A13090" s="48" t="str">
        <f>('ANNEXURE B &amp; C'!BZ$3)</f>
        <v>470105</v>
      </c>
      <c r="B13090" s="2">
        <v>1040003</v>
      </c>
      <c r="C13090" s="2" t="s">
        <v>25</v>
      </c>
      <c r="D13090" s="20">
        <v>0</v>
      </c>
      <c r="E13090" s="20">
        <v>0</v>
      </c>
      <c r="F13090" s="38">
        <f>('ANNEXURE B &amp; C'!BZ$34)</f>
        <v>0</v>
      </c>
      <c r="G13090" s="9" t="str">
        <f t="shared" si="410"/>
        <v/>
      </c>
      <c r="H13090" s="52" t="str">
        <f t="shared" si="411"/>
        <v/>
      </c>
    </row>
    <row r="13091" spans="1:8">
      <c r="A13091" s="48" t="str">
        <f>('ANNEXURE B &amp; C'!BZ$3)</f>
        <v>470105</v>
      </c>
      <c r="B13091" s="2">
        <v>1040004</v>
      </c>
      <c r="C13091" s="2" t="s">
        <v>26</v>
      </c>
      <c r="D13091" s="20">
        <v>0</v>
      </c>
      <c r="E13091" s="20">
        <v>0</v>
      </c>
      <c r="F13091" s="38">
        <f>('ANNEXURE B &amp; C'!BZ$35)</f>
        <v>0</v>
      </c>
      <c r="G13091" s="9" t="str">
        <f t="shared" si="410"/>
        <v/>
      </c>
      <c r="H13091" s="52" t="str">
        <f t="shared" si="411"/>
        <v/>
      </c>
    </row>
    <row r="13092" spans="1:8">
      <c r="A13092" s="48" t="str">
        <f>('ANNEXURE B &amp; C'!BZ$3)</f>
        <v>470105</v>
      </c>
      <c r="B13092" s="2">
        <v>1040005</v>
      </c>
      <c r="C13092" s="2" t="s">
        <v>27</v>
      </c>
      <c r="D13092" s="20">
        <v>0</v>
      </c>
      <c r="E13092" s="20">
        <v>0</v>
      </c>
      <c r="F13092" s="38">
        <f>('ANNEXURE B &amp; C'!BZ$36)</f>
        <v>0</v>
      </c>
      <c r="G13092" s="9" t="str">
        <f t="shared" si="410"/>
        <v/>
      </c>
      <c r="H13092" s="52" t="str">
        <f t="shared" si="411"/>
        <v/>
      </c>
    </row>
    <row r="13093" spans="1:8">
      <c r="A13093" s="48" t="str">
        <f>('ANNEXURE B &amp; C'!BZ$3)</f>
        <v>470105</v>
      </c>
      <c r="B13093" s="2">
        <v>1040006</v>
      </c>
      <c r="C13093" s="2" t="s">
        <v>28</v>
      </c>
      <c r="D13093" s="20">
        <v>0</v>
      </c>
      <c r="E13093" s="20">
        <v>0</v>
      </c>
      <c r="F13093" s="38">
        <f>('ANNEXURE B &amp; C'!BZ$37)</f>
        <v>0</v>
      </c>
      <c r="G13093" s="9" t="str">
        <f t="shared" si="410"/>
        <v/>
      </c>
      <c r="H13093" s="52" t="str">
        <f t="shared" si="411"/>
        <v/>
      </c>
    </row>
    <row r="13094" spans="1:8">
      <c r="A13094" s="48" t="str">
        <f>('ANNEXURE B &amp; C'!BZ$3)</f>
        <v>470105</v>
      </c>
      <c r="B13094" s="2">
        <v>1040007</v>
      </c>
      <c r="C13094" s="2" t="s">
        <v>29</v>
      </c>
      <c r="D13094" s="20">
        <v>0</v>
      </c>
      <c r="E13094" s="20">
        <v>0</v>
      </c>
      <c r="F13094" s="38">
        <f>('ANNEXURE B &amp; C'!BZ$38)</f>
        <v>0</v>
      </c>
      <c r="G13094" s="9" t="str">
        <f t="shared" si="410"/>
        <v/>
      </c>
      <c r="H13094" s="52" t="str">
        <f t="shared" si="411"/>
        <v/>
      </c>
    </row>
    <row r="13095" spans="1:8">
      <c r="A13095" s="48" t="str">
        <f>('ANNEXURE B &amp; C'!BZ$3)</f>
        <v>470105</v>
      </c>
      <c r="B13095" s="2">
        <v>1040008</v>
      </c>
      <c r="C13095" s="2" t="s">
        <v>30</v>
      </c>
      <c r="D13095" s="20">
        <v>0</v>
      </c>
      <c r="E13095" s="20">
        <v>0</v>
      </c>
      <c r="F13095" s="38">
        <f>('ANNEXURE B &amp; C'!BZ$39)</f>
        <v>0</v>
      </c>
      <c r="G13095" s="9" t="str">
        <f t="shared" si="410"/>
        <v/>
      </c>
      <c r="H13095" s="52" t="str">
        <f t="shared" si="411"/>
        <v/>
      </c>
    </row>
    <row r="13096" spans="1:8">
      <c r="A13096" s="48" t="str">
        <f>('ANNEXURE B &amp; C'!BZ$3)</f>
        <v>470105</v>
      </c>
      <c r="B13096" s="3">
        <v>1049990</v>
      </c>
      <c r="C13096" s="3" t="s">
        <v>31</v>
      </c>
      <c r="D13096" s="39">
        <v>0</v>
      </c>
      <c r="E13096" s="39">
        <v>0</v>
      </c>
      <c r="F13096" s="39">
        <f>SUM(F13088:F13095)</f>
        <v>0</v>
      </c>
      <c r="G13096" s="9" t="str">
        <f t="shared" si="410"/>
        <v/>
      </c>
      <c r="H13096" s="52" t="str">
        <f t="shared" si="411"/>
        <v/>
      </c>
    </row>
    <row r="13097" spans="1:8">
      <c r="B13097" s="1"/>
      <c r="C13097" s="1"/>
      <c r="D13097" s="31"/>
      <c r="E13097" s="31"/>
      <c r="F13097" s="31"/>
      <c r="G13097" s="9" t="str">
        <f t="shared" si="410"/>
        <v/>
      </c>
      <c r="H13097" s="52" t="str">
        <f t="shared" si="411"/>
        <v/>
      </c>
    </row>
    <row r="13098" spans="1:8" ht="15.75" thickBot="1">
      <c r="A13098" s="48" t="str">
        <f>('ANNEXURE B &amp; C'!BZ$3)</f>
        <v>470105</v>
      </c>
      <c r="B13098" s="4">
        <v>1049995</v>
      </c>
      <c r="C13098" s="4" t="s">
        <v>32</v>
      </c>
      <c r="D13098" s="40">
        <v>2056787</v>
      </c>
      <c r="E13098" s="40">
        <v>1243894.4699999997</v>
      </c>
      <c r="F13098" s="40">
        <f>SUM(F13096+F13085+F13078)</f>
        <v>2812915</v>
      </c>
      <c r="G13098" s="9" t="str">
        <f t="shared" si="410"/>
        <v/>
      </c>
      <c r="H13098" s="52">
        <f t="shared" si="411"/>
        <v>0.36762581638254227</v>
      </c>
    </row>
    <row r="13099" spans="1:8" ht="15.75" thickTop="1">
      <c r="B13099" s="1"/>
      <c r="C13099" s="1"/>
      <c r="D13099" s="31"/>
      <c r="E13099" s="31"/>
      <c r="F13099" s="31"/>
      <c r="G13099" s="9" t="str">
        <f t="shared" si="410"/>
        <v/>
      </c>
      <c r="H13099" s="52" t="str">
        <f t="shared" si="411"/>
        <v/>
      </c>
    </row>
    <row r="13100" spans="1:8">
      <c r="A13100" s="48" t="str">
        <f>('ANNEXURE B &amp; C'!BZ$3)</f>
        <v>470105</v>
      </c>
      <c r="B13100" s="1">
        <v>1050000</v>
      </c>
      <c r="C13100" s="1" t="s">
        <v>33</v>
      </c>
      <c r="D13100" s="31"/>
      <c r="E13100" s="31"/>
      <c r="F13100" s="31"/>
      <c r="G13100" s="9" t="str">
        <f t="shared" si="410"/>
        <v/>
      </c>
      <c r="H13100" s="52" t="str">
        <f t="shared" si="411"/>
        <v/>
      </c>
    </row>
    <row r="13101" spans="1:8">
      <c r="B13101" s="1"/>
      <c r="C13101" s="1"/>
      <c r="D13101" s="31"/>
      <c r="E13101" s="31"/>
      <c r="F13101" s="31"/>
      <c r="G13101" s="9" t="str">
        <f t="shared" si="410"/>
        <v/>
      </c>
      <c r="H13101" s="52" t="str">
        <f t="shared" si="411"/>
        <v/>
      </c>
    </row>
    <row r="13102" spans="1:8">
      <c r="A13102" s="48" t="str">
        <f>('ANNEXURE B &amp; C'!BZ$3)</f>
        <v>470105</v>
      </c>
      <c r="B13102" s="1">
        <v>1060000</v>
      </c>
      <c r="C13102" s="1" t="s">
        <v>34</v>
      </c>
      <c r="D13102" s="31"/>
      <c r="E13102" s="31"/>
      <c r="F13102" s="31"/>
      <c r="G13102" s="9" t="str">
        <f t="shared" si="410"/>
        <v/>
      </c>
      <c r="H13102" s="52" t="str">
        <f t="shared" si="411"/>
        <v/>
      </c>
    </row>
    <row r="13103" spans="1:8">
      <c r="A13103" s="48" t="str">
        <f>('ANNEXURE B &amp; C'!BZ$3)</f>
        <v>470105</v>
      </c>
      <c r="B13103" s="2">
        <v>1060001</v>
      </c>
      <c r="C13103" s="2" t="s">
        <v>35</v>
      </c>
      <c r="D13103" s="20">
        <v>0</v>
      </c>
      <c r="E13103" s="20">
        <v>0</v>
      </c>
      <c r="F13103" s="38">
        <f>('ANNEXURE B &amp; C'!BZ$47)</f>
        <v>0</v>
      </c>
      <c r="G13103" s="9" t="str">
        <f t="shared" si="410"/>
        <v/>
      </c>
      <c r="H13103" s="52" t="str">
        <f t="shared" si="411"/>
        <v/>
      </c>
    </row>
    <row r="13104" spans="1:8">
      <c r="A13104" s="48" t="str">
        <f>('ANNEXURE B &amp; C'!BZ$3)</f>
        <v>470105</v>
      </c>
      <c r="B13104" s="2">
        <v>1060003</v>
      </c>
      <c r="C13104" s="2" t="s">
        <v>36</v>
      </c>
      <c r="D13104" s="20">
        <v>0</v>
      </c>
      <c r="E13104" s="20">
        <v>0</v>
      </c>
      <c r="F13104" s="38">
        <f>('ANNEXURE B &amp; C'!BZ$48)</f>
        <v>0</v>
      </c>
      <c r="G13104" s="9" t="str">
        <f t="shared" si="410"/>
        <v/>
      </c>
      <c r="H13104" s="52" t="str">
        <f t="shared" si="411"/>
        <v/>
      </c>
    </row>
    <row r="13105" spans="1:8">
      <c r="A13105" s="48" t="str">
        <f>('ANNEXURE B &amp; C'!BZ$3)</f>
        <v>470105</v>
      </c>
      <c r="B13105" s="2">
        <v>1060090</v>
      </c>
      <c r="C13105" s="2" t="s">
        <v>37</v>
      </c>
      <c r="D13105" s="20">
        <v>0</v>
      </c>
      <c r="E13105" s="20">
        <v>0</v>
      </c>
      <c r="F13105" s="38">
        <f>('ANNEXURE B &amp; C'!BZ$49)</f>
        <v>0</v>
      </c>
      <c r="G13105" s="9" t="str">
        <f t="shared" si="410"/>
        <v/>
      </c>
      <c r="H13105" s="52" t="str">
        <f t="shared" si="411"/>
        <v/>
      </c>
    </row>
    <row r="13106" spans="1:8">
      <c r="A13106" s="48" t="str">
        <f>('ANNEXURE B &amp; C'!BZ$3)</f>
        <v>470105</v>
      </c>
      <c r="B13106" s="2">
        <v>1060100</v>
      </c>
      <c r="C13106" s="2" t="s">
        <v>38</v>
      </c>
      <c r="D13106" s="20">
        <v>0</v>
      </c>
      <c r="E13106" s="20">
        <v>0</v>
      </c>
      <c r="F13106" s="38">
        <f>('ANNEXURE B &amp; C'!BZ$50)</f>
        <v>0</v>
      </c>
      <c r="G13106" s="9" t="str">
        <f t="shared" si="410"/>
        <v/>
      </c>
      <c r="H13106" s="52" t="str">
        <f t="shared" si="411"/>
        <v/>
      </c>
    </row>
    <row r="13107" spans="1:8">
      <c r="A13107" s="48" t="str">
        <f>('ANNEXURE B &amp; C'!BZ$3)</f>
        <v>470105</v>
      </c>
      <c r="B13107" s="2">
        <v>1060200</v>
      </c>
      <c r="C13107" s="2" t="s">
        <v>39</v>
      </c>
      <c r="D13107" s="20">
        <v>0</v>
      </c>
      <c r="E13107" s="20">
        <v>0</v>
      </c>
      <c r="F13107" s="38">
        <f>('ANNEXURE B &amp; C'!BZ$51)</f>
        <v>0</v>
      </c>
      <c r="G13107" s="9" t="str">
        <f t="shared" si="410"/>
        <v/>
      </c>
      <c r="H13107" s="52" t="str">
        <f t="shared" si="411"/>
        <v/>
      </c>
    </row>
    <row r="13108" spans="1:8">
      <c r="A13108" s="48" t="str">
        <f>('ANNEXURE B &amp; C'!BZ$3)</f>
        <v>470105</v>
      </c>
      <c r="B13108" s="2">
        <v>1060201</v>
      </c>
      <c r="C13108" s="2" t="s">
        <v>40</v>
      </c>
      <c r="D13108" s="20">
        <v>0</v>
      </c>
      <c r="E13108" s="20">
        <v>0</v>
      </c>
      <c r="F13108" s="38">
        <f>('ANNEXURE B &amp; C'!BZ$52)</f>
        <v>0</v>
      </c>
      <c r="G13108" s="9" t="str">
        <f t="shared" si="410"/>
        <v/>
      </c>
      <c r="H13108" s="52" t="str">
        <f t="shared" si="411"/>
        <v/>
      </c>
    </row>
    <row r="13109" spans="1:8">
      <c r="A13109" s="48" t="str">
        <f>('ANNEXURE B &amp; C'!BZ$3)</f>
        <v>470105</v>
      </c>
      <c r="B13109" s="2">
        <v>1060204</v>
      </c>
      <c r="C13109" s="2" t="s">
        <v>41</v>
      </c>
      <c r="D13109" s="20">
        <v>40000</v>
      </c>
      <c r="E13109" s="20">
        <v>31677.47</v>
      </c>
      <c r="F13109" s="38">
        <f>('ANNEXURE B &amp; C'!BZ$53)</f>
        <v>40000</v>
      </c>
      <c r="G13109" s="9" t="str">
        <f t="shared" si="410"/>
        <v/>
      </c>
      <c r="H13109" s="52">
        <f t="shared" si="411"/>
        <v>0</v>
      </c>
    </row>
    <row r="13110" spans="1:8">
      <c r="A13110" s="48" t="str">
        <f>('ANNEXURE B &amp; C'!BZ$3)</f>
        <v>470105</v>
      </c>
      <c r="B13110" s="2">
        <v>1060205</v>
      </c>
      <c r="C13110" s="2" t="s">
        <v>42</v>
      </c>
      <c r="D13110" s="20">
        <v>0</v>
      </c>
      <c r="E13110" s="20">
        <v>0</v>
      </c>
      <c r="F13110" s="38">
        <f>('ANNEXURE B &amp; C'!BZ$54)</f>
        <v>0</v>
      </c>
      <c r="G13110" s="9" t="str">
        <f t="shared" si="410"/>
        <v/>
      </c>
      <c r="H13110" s="52" t="str">
        <f t="shared" si="411"/>
        <v/>
      </c>
    </row>
    <row r="13111" spans="1:8">
      <c r="A13111" s="48" t="str">
        <f>('ANNEXURE B &amp; C'!BZ$3)</f>
        <v>470105</v>
      </c>
      <c r="B13111" s="2">
        <v>1060207</v>
      </c>
      <c r="C13111" s="2" t="s">
        <v>43</v>
      </c>
      <c r="D13111" s="20">
        <v>0</v>
      </c>
      <c r="E13111" s="20">
        <v>0</v>
      </c>
      <c r="F13111" s="38">
        <f>('ANNEXURE B &amp; C'!BZ$55)</f>
        <v>0</v>
      </c>
      <c r="G13111" s="9" t="str">
        <f t="shared" si="410"/>
        <v/>
      </c>
      <c r="H13111" s="52" t="str">
        <f t="shared" si="411"/>
        <v/>
      </c>
    </row>
    <row r="13112" spans="1:8">
      <c r="A13112" s="48" t="str">
        <f>('ANNEXURE B &amp; C'!BZ$3)</f>
        <v>470105</v>
      </c>
      <c r="B13112" s="2">
        <v>1060208</v>
      </c>
      <c r="C13112" s="2" t="s">
        <v>44</v>
      </c>
      <c r="D13112" s="20">
        <v>20000</v>
      </c>
      <c r="E13112" s="20">
        <v>0</v>
      </c>
      <c r="F13112" s="38">
        <f>('ANNEXURE B &amp; C'!BZ$56)</f>
        <v>12998</v>
      </c>
      <c r="G13112" s="9" t="str">
        <f t="shared" si="410"/>
        <v/>
      </c>
      <c r="H13112" s="52">
        <f t="shared" si="411"/>
        <v>-0.35010000000000002</v>
      </c>
    </row>
    <row r="13113" spans="1:8">
      <c r="A13113" s="48" t="str">
        <f>('ANNEXURE B &amp; C'!BZ$3)</f>
        <v>470105</v>
      </c>
      <c r="B13113" s="2">
        <v>1060209</v>
      </c>
      <c r="C13113" s="2" t="s">
        <v>45</v>
      </c>
      <c r="D13113" s="20">
        <v>140000</v>
      </c>
      <c r="E13113" s="20">
        <v>35440.94</v>
      </c>
      <c r="F13113" s="38">
        <f>('ANNEXURE B &amp; C'!BZ$57)</f>
        <v>140000</v>
      </c>
      <c r="G13113" s="9" t="str">
        <f t="shared" si="410"/>
        <v/>
      </c>
      <c r="H13113" s="52">
        <f t="shared" si="411"/>
        <v>0</v>
      </c>
    </row>
    <row r="13114" spans="1:8">
      <c r="A13114" s="48" t="str">
        <f>('ANNEXURE B &amp; C'!BZ$3)</f>
        <v>470105</v>
      </c>
      <c r="B13114" s="2">
        <v>1060210</v>
      </c>
      <c r="C13114" s="2" t="s">
        <v>46</v>
      </c>
      <c r="D13114" s="20">
        <v>0</v>
      </c>
      <c r="E13114" s="20">
        <v>0</v>
      </c>
      <c r="F13114" s="38">
        <f>('ANNEXURE B &amp; C'!BZ$58)</f>
        <v>0</v>
      </c>
      <c r="G13114" s="9" t="str">
        <f t="shared" si="410"/>
        <v/>
      </c>
      <c r="H13114" s="52" t="str">
        <f t="shared" si="411"/>
        <v/>
      </c>
    </row>
    <row r="13115" spans="1:8">
      <c r="A13115" s="48" t="str">
        <f>('ANNEXURE B &amp; C'!BZ$3)</f>
        <v>470105</v>
      </c>
      <c r="B13115" s="2">
        <v>1060303</v>
      </c>
      <c r="C13115" s="2" t="s">
        <v>47</v>
      </c>
      <c r="D13115" s="20">
        <v>0</v>
      </c>
      <c r="E13115" s="20">
        <v>0</v>
      </c>
      <c r="F13115" s="38">
        <f>('ANNEXURE B &amp; C'!BZ$59)</f>
        <v>0</v>
      </c>
      <c r="G13115" s="9" t="str">
        <f t="shared" si="410"/>
        <v/>
      </c>
      <c r="H13115" s="52" t="str">
        <f t="shared" si="411"/>
        <v/>
      </c>
    </row>
    <row r="13116" spans="1:8">
      <c r="A13116" s="48" t="str">
        <f>('ANNEXURE B &amp; C'!BZ$3)</f>
        <v>470105</v>
      </c>
      <c r="B13116" s="2">
        <v>1060304</v>
      </c>
      <c r="C13116" s="2" t="s">
        <v>48</v>
      </c>
      <c r="D13116" s="20">
        <v>0</v>
      </c>
      <c r="E13116" s="20">
        <v>0</v>
      </c>
      <c r="F13116" s="38">
        <f>('ANNEXURE B &amp; C'!BZ$60)</f>
        <v>0</v>
      </c>
      <c r="G13116" s="9" t="str">
        <f t="shared" si="410"/>
        <v/>
      </c>
      <c r="H13116" s="52" t="str">
        <f t="shared" si="411"/>
        <v/>
      </c>
    </row>
    <row r="13117" spans="1:8">
      <c r="A13117" s="48" t="str">
        <f>('ANNEXURE B &amp; C'!BZ$3)</f>
        <v>470105</v>
      </c>
      <c r="B13117" s="2">
        <v>1060305</v>
      </c>
      <c r="C13117" s="2" t="s">
        <v>49</v>
      </c>
      <c r="D13117" s="20">
        <v>0</v>
      </c>
      <c r="E13117" s="20">
        <v>0</v>
      </c>
      <c r="F13117" s="38">
        <f>('ANNEXURE B &amp; C'!BZ$61)</f>
        <v>0</v>
      </c>
      <c r="G13117" s="9" t="str">
        <f t="shared" si="410"/>
        <v/>
      </c>
      <c r="H13117" s="52" t="str">
        <f t="shared" si="411"/>
        <v/>
      </c>
    </row>
    <row r="13118" spans="1:8">
      <c r="A13118" s="48" t="str">
        <f>('ANNEXURE B &amp; C'!BZ$3)</f>
        <v>470105</v>
      </c>
      <c r="B13118" s="2">
        <v>1060400</v>
      </c>
      <c r="C13118" s="2" t="s">
        <v>50</v>
      </c>
      <c r="D13118" s="20">
        <v>0</v>
      </c>
      <c r="E13118" s="20">
        <v>0</v>
      </c>
      <c r="F13118" s="38">
        <f>('ANNEXURE B &amp; C'!BZ$62)</f>
        <v>0</v>
      </c>
      <c r="G13118" s="9" t="str">
        <f t="shared" si="410"/>
        <v/>
      </c>
      <c r="H13118" s="52" t="str">
        <f t="shared" si="411"/>
        <v/>
      </c>
    </row>
    <row r="13119" spans="1:8">
      <c r="A13119" s="48" t="str">
        <f>('ANNEXURE B &amp; C'!BZ$3)</f>
        <v>470105</v>
      </c>
      <c r="B13119" s="2">
        <v>1060401</v>
      </c>
      <c r="C13119" s="2" t="s">
        <v>51</v>
      </c>
      <c r="D13119" s="20">
        <v>0</v>
      </c>
      <c r="E13119" s="20">
        <v>0</v>
      </c>
      <c r="F13119" s="38">
        <f>('ANNEXURE B &amp; C'!BZ$63)</f>
        <v>0</v>
      </c>
      <c r="G13119" s="9" t="str">
        <f t="shared" ref="G13119:G13182" si="412">IF(E13119&lt;0.01,"",IF(E13119&gt;F13119,"BUDGET ERROR - INSUFICIENT",""))</f>
        <v/>
      </c>
      <c r="H13119" s="52" t="str">
        <f t="shared" ref="H13119:H13182" si="413">IF(F13119&lt;0.1,"",IF(D13119=0,"NO ORIGINAL BUDGET",(F13119-D13119)/D13119))</f>
        <v/>
      </c>
    </row>
    <row r="13120" spans="1:8">
      <c r="A13120" s="48" t="str">
        <f>('ANNEXURE B &amp; C'!BZ$3)</f>
        <v>470105</v>
      </c>
      <c r="B13120" s="2">
        <v>1060402</v>
      </c>
      <c r="C13120" s="2" t="s">
        <v>52</v>
      </c>
      <c r="D13120" s="20">
        <v>6000</v>
      </c>
      <c r="E13120" s="20">
        <v>1911.45</v>
      </c>
      <c r="F13120" s="38">
        <f>('ANNEXURE B &amp; C'!BZ$64)</f>
        <v>1912</v>
      </c>
      <c r="G13120" s="9" t="str">
        <f t="shared" si="412"/>
        <v/>
      </c>
      <c r="H13120" s="52">
        <f t="shared" si="413"/>
        <v>-0.68133333333333335</v>
      </c>
    </row>
    <row r="13121" spans="1:8">
      <c r="A13121" s="48" t="str">
        <f>('ANNEXURE B &amp; C'!BZ$3)</f>
        <v>470105</v>
      </c>
      <c r="B13121" s="2">
        <v>1060403</v>
      </c>
      <c r="C13121" s="2" t="s">
        <v>53</v>
      </c>
      <c r="D13121" s="20">
        <v>0</v>
      </c>
      <c r="E13121" s="20">
        <v>0</v>
      </c>
      <c r="F13121" s="38">
        <f>('ANNEXURE B &amp; C'!BZ$65)</f>
        <v>0</v>
      </c>
      <c r="G13121" s="9" t="str">
        <f t="shared" si="412"/>
        <v/>
      </c>
      <c r="H13121" s="52" t="str">
        <f t="shared" si="413"/>
        <v/>
      </c>
    </row>
    <row r="13122" spans="1:8">
      <c r="A13122" s="48" t="str">
        <f>('ANNEXURE B &amp; C'!BZ$3)</f>
        <v>470105</v>
      </c>
      <c r="B13122" s="2">
        <v>1060404</v>
      </c>
      <c r="C13122" s="2" t="s">
        <v>54</v>
      </c>
      <c r="D13122" s="20">
        <v>0</v>
      </c>
      <c r="E13122" s="20">
        <v>0</v>
      </c>
      <c r="F13122" s="38">
        <f>('ANNEXURE B &amp; C'!BZ$66)</f>
        <v>0</v>
      </c>
      <c r="G13122" s="9" t="str">
        <f t="shared" si="412"/>
        <v/>
      </c>
      <c r="H13122" s="52" t="str">
        <f t="shared" si="413"/>
        <v/>
      </c>
    </row>
    <row r="13123" spans="1:8">
      <c r="A13123" s="48" t="str">
        <f>('ANNEXURE B &amp; C'!BZ$3)</f>
        <v>470105</v>
      </c>
      <c r="B13123" s="2">
        <v>1060405</v>
      </c>
      <c r="C13123" s="2" t="s">
        <v>55</v>
      </c>
      <c r="D13123" s="20">
        <v>0</v>
      </c>
      <c r="E13123" s="20">
        <v>0</v>
      </c>
      <c r="F13123" s="38">
        <f>('ANNEXURE B &amp; C'!BZ$67)</f>
        <v>0</v>
      </c>
      <c r="G13123" s="9" t="str">
        <f t="shared" si="412"/>
        <v/>
      </c>
      <c r="H13123" s="52" t="str">
        <f t="shared" si="413"/>
        <v/>
      </c>
    </row>
    <row r="13124" spans="1:8">
      <c r="A13124" s="48" t="str">
        <f>('ANNEXURE B &amp; C'!BZ$3)</f>
        <v>470105</v>
      </c>
      <c r="B13124" s="2">
        <v>1060601</v>
      </c>
      <c r="C13124" s="2" t="s">
        <v>56</v>
      </c>
      <c r="D13124" s="20">
        <v>0</v>
      </c>
      <c r="E13124" s="20">
        <v>0</v>
      </c>
      <c r="F13124" s="38">
        <f>('ANNEXURE B &amp; C'!BZ$68)</f>
        <v>0</v>
      </c>
      <c r="G13124" s="9" t="str">
        <f t="shared" si="412"/>
        <v/>
      </c>
      <c r="H13124" s="52" t="str">
        <f t="shared" si="413"/>
        <v/>
      </c>
    </row>
    <row r="13125" spans="1:8">
      <c r="A13125" s="48" t="str">
        <f>('ANNEXURE B &amp; C'!BZ$3)</f>
        <v>470105</v>
      </c>
      <c r="B13125" s="2">
        <v>1060701</v>
      </c>
      <c r="C13125" s="2" t="s">
        <v>57</v>
      </c>
      <c r="D13125" s="20">
        <v>0</v>
      </c>
      <c r="E13125" s="20">
        <v>0</v>
      </c>
      <c r="F13125" s="38">
        <f>('ANNEXURE B &amp; C'!BZ$69)</f>
        <v>0</v>
      </c>
      <c r="G13125" s="9" t="str">
        <f t="shared" si="412"/>
        <v/>
      </c>
      <c r="H13125" s="52" t="str">
        <f t="shared" si="413"/>
        <v/>
      </c>
    </row>
    <row r="13126" spans="1:8">
      <c r="A13126" s="48" t="str">
        <f>('ANNEXURE B &amp; C'!BZ$3)</f>
        <v>470105</v>
      </c>
      <c r="B13126" s="2">
        <v>1060702</v>
      </c>
      <c r="C13126" s="2" t="s">
        <v>58</v>
      </c>
      <c r="D13126" s="20">
        <v>0</v>
      </c>
      <c r="E13126" s="20">
        <v>0</v>
      </c>
      <c r="F13126" s="38">
        <f>('ANNEXURE B &amp; C'!BZ$70)</f>
        <v>0</v>
      </c>
      <c r="G13126" s="9" t="str">
        <f t="shared" si="412"/>
        <v/>
      </c>
      <c r="H13126" s="52" t="str">
        <f t="shared" si="413"/>
        <v/>
      </c>
    </row>
    <row r="13127" spans="1:8">
      <c r="A13127" s="48" t="str">
        <f>('ANNEXURE B &amp; C'!BZ$3)</f>
        <v>470105</v>
      </c>
      <c r="B13127" s="2">
        <v>1061101</v>
      </c>
      <c r="C13127" s="2" t="s">
        <v>59</v>
      </c>
      <c r="D13127" s="20">
        <v>0</v>
      </c>
      <c r="E13127" s="20">
        <v>0</v>
      </c>
      <c r="F13127" s="38">
        <f>('ANNEXURE B &amp; C'!BZ$71)</f>
        <v>0</v>
      </c>
      <c r="G13127" s="9" t="str">
        <f t="shared" si="412"/>
        <v/>
      </c>
      <c r="H13127" s="52" t="str">
        <f t="shared" si="413"/>
        <v/>
      </c>
    </row>
    <row r="13128" spans="1:8">
      <c r="A13128" s="48" t="str">
        <f>('ANNEXURE B &amp; C'!BZ$3)</f>
        <v>470105</v>
      </c>
      <c r="B13128" s="2">
        <v>1061102</v>
      </c>
      <c r="C13128" s="2" t="s">
        <v>60</v>
      </c>
      <c r="D13128" s="20">
        <v>0</v>
      </c>
      <c r="E13128" s="20">
        <v>0</v>
      </c>
      <c r="F13128" s="38">
        <f>('ANNEXURE B &amp; C'!BZ$72)</f>
        <v>0</v>
      </c>
      <c r="G13128" s="9" t="str">
        <f t="shared" si="412"/>
        <v/>
      </c>
      <c r="H13128" s="52" t="str">
        <f t="shared" si="413"/>
        <v/>
      </c>
    </row>
    <row r="13129" spans="1:8">
      <c r="A13129" s="48" t="str">
        <f>('ANNEXURE B &amp; C'!BZ$3)</f>
        <v>470105</v>
      </c>
      <c r="B13129" s="2">
        <v>1061104</v>
      </c>
      <c r="C13129" s="2" t="s">
        <v>61</v>
      </c>
      <c r="D13129" s="20">
        <v>0</v>
      </c>
      <c r="E13129" s="20">
        <v>0</v>
      </c>
      <c r="F13129" s="38">
        <f>('ANNEXURE B &amp; C'!BZ$73)</f>
        <v>0</v>
      </c>
      <c r="G13129" s="9" t="str">
        <f t="shared" si="412"/>
        <v/>
      </c>
      <c r="H13129" s="52" t="str">
        <f t="shared" si="413"/>
        <v/>
      </c>
    </row>
    <row r="13130" spans="1:8">
      <c r="A13130" s="48" t="str">
        <f>('ANNEXURE B &amp; C'!BZ$3)</f>
        <v>470105</v>
      </c>
      <c r="B13130" s="2">
        <v>1061106</v>
      </c>
      <c r="C13130" s="2" t="s">
        <v>62</v>
      </c>
      <c r="D13130" s="20">
        <v>0</v>
      </c>
      <c r="E13130" s="20">
        <v>0</v>
      </c>
      <c r="F13130" s="38">
        <f>('ANNEXURE B &amp; C'!BZ$74)</f>
        <v>0</v>
      </c>
      <c r="G13130" s="9" t="str">
        <f t="shared" si="412"/>
        <v/>
      </c>
      <c r="H13130" s="52" t="str">
        <f t="shared" si="413"/>
        <v/>
      </c>
    </row>
    <row r="13131" spans="1:8">
      <c r="A13131" s="48" t="str">
        <f>('ANNEXURE B &amp; C'!BZ$3)</f>
        <v>470105</v>
      </c>
      <c r="B13131" s="2">
        <v>1061201</v>
      </c>
      <c r="C13131" s="2" t="s">
        <v>63</v>
      </c>
      <c r="D13131" s="20">
        <v>0</v>
      </c>
      <c r="E13131" s="20">
        <v>0</v>
      </c>
      <c r="F13131" s="38">
        <f>('ANNEXURE B &amp; C'!BZ$75)</f>
        <v>0</v>
      </c>
      <c r="G13131" s="9" t="str">
        <f t="shared" si="412"/>
        <v/>
      </c>
      <c r="H13131" s="52" t="str">
        <f t="shared" si="413"/>
        <v/>
      </c>
    </row>
    <row r="13132" spans="1:8">
      <c r="A13132" s="48" t="str">
        <f>('ANNEXURE B &amp; C'!BZ$3)</f>
        <v>470105</v>
      </c>
      <c r="B13132" s="2">
        <v>1061203</v>
      </c>
      <c r="C13132" s="2" t="s">
        <v>64</v>
      </c>
      <c r="D13132" s="20">
        <v>0</v>
      </c>
      <c r="E13132" s="20">
        <v>0</v>
      </c>
      <c r="F13132" s="38">
        <f>('ANNEXURE B &amp; C'!BZ$76)</f>
        <v>0</v>
      </c>
      <c r="G13132" s="9" t="str">
        <f t="shared" si="412"/>
        <v/>
      </c>
      <c r="H13132" s="52" t="str">
        <f t="shared" si="413"/>
        <v/>
      </c>
    </row>
    <row r="13133" spans="1:8">
      <c r="A13133" s="48" t="str">
        <f>('ANNEXURE B &amp; C'!BZ$3)</f>
        <v>470105</v>
      </c>
      <c r="B13133" s="2">
        <v>1061204</v>
      </c>
      <c r="C13133" s="2" t="s">
        <v>65</v>
      </c>
      <c r="D13133" s="20">
        <v>0</v>
      </c>
      <c r="E13133" s="20">
        <v>0</v>
      </c>
      <c r="F13133" s="38">
        <f>('ANNEXURE B &amp; C'!BZ$77)</f>
        <v>0</v>
      </c>
      <c r="G13133" s="9" t="str">
        <f t="shared" si="412"/>
        <v/>
      </c>
      <c r="H13133" s="52" t="str">
        <f t="shared" si="413"/>
        <v/>
      </c>
    </row>
    <row r="13134" spans="1:8">
      <c r="A13134" s="48" t="str">
        <f>('ANNEXURE B &amp; C'!BZ$3)</f>
        <v>470105</v>
      </c>
      <c r="B13134" s="2">
        <v>1061501</v>
      </c>
      <c r="C13134" s="2" t="s">
        <v>66</v>
      </c>
      <c r="D13134" s="20">
        <v>0</v>
      </c>
      <c r="E13134" s="20">
        <v>0</v>
      </c>
      <c r="F13134" s="38">
        <f>('ANNEXURE B &amp; C'!BZ$78)</f>
        <v>0</v>
      </c>
      <c r="G13134" s="9" t="str">
        <f t="shared" si="412"/>
        <v/>
      </c>
      <c r="H13134" s="52" t="str">
        <f t="shared" si="413"/>
        <v/>
      </c>
    </row>
    <row r="13135" spans="1:8">
      <c r="A13135" s="48" t="str">
        <f>('ANNEXURE B &amp; C'!BZ$3)</f>
        <v>470105</v>
      </c>
      <c r="B13135" s="2">
        <v>1061502</v>
      </c>
      <c r="C13135" s="2" t="s">
        <v>67</v>
      </c>
      <c r="D13135" s="20">
        <v>0</v>
      </c>
      <c r="E13135" s="20">
        <v>0</v>
      </c>
      <c r="F13135" s="38">
        <f>('ANNEXURE B &amp; C'!BZ$79)</f>
        <v>0</v>
      </c>
      <c r="G13135" s="9" t="str">
        <f t="shared" si="412"/>
        <v/>
      </c>
      <c r="H13135" s="52" t="str">
        <f t="shared" si="413"/>
        <v/>
      </c>
    </row>
    <row r="13136" spans="1:8">
      <c r="A13136" s="48" t="str">
        <f>('ANNEXURE B &amp; C'!BZ$3)</f>
        <v>470105</v>
      </c>
      <c r="B13136" s="2">
        <v>1061507</v>
      </c>
      <c r="C13136" s="2" t="s">
        <v>68</v>
      </c>
      <c r="D13136" s="20">
        <v>0</v>
      </c>
      <c r="E13136" s="20">
        <v>0</v>
      </c>
      <c r="F13136" s="38">
        <f>('ANNEXURE B &amp; C'!BZ$80)</f>
        <v>0</v>
      </c>
      <c r="G13136" s="9" t="str">
        <f t="shared" si="412"/>
        <v/>
      </c>
      <c r="H13136" s="52" t="str">
        <f t="shared" si="413"/>
        <v/>
      </c>
    </row>
    <row r="13137" spans="1:8">
      <c r="A13137" s="48" t="str">
        <f>('ANNEXURE B &amp; C'!BZ$3)</f>
        <v>470105</v>
      </c>
      <c r="B13137" s="2">
        <v>1061508</v>
      </c>
      <c r="C13137" s="2" t="s">
        <v>69</v>
      </c>
      <c r="D13137" s="20">
        <v>0</v>
      </c>
      <c r="E13137" s="20">
        <v>0</v>
      </c>
      <c r="F13137" s="38">
        <f>('ANNEXURE B &amp; C'!BZ$81)</f>
        <v>0</v>
      </c>
      <c r="G13137" s="9" t="str">
        <f t="shared" si="412"/>
        <v/>
      </c>
      <c r="H13137" s="52" t="str">
        <f t="shared" si="413"/>
        <v/>
      </c>
    </row>
    <row r="13138" spans="1:8">
      <c r="A13138" s="48" t="str">
        <f>('ANNEXURE B &amp; C'!BZ$3)</f>
        <v>470105</v>
      </c>
      <c r="B13138" s="2">
        <v>1061701</v>
      </c>
      <c r="C13138" s="2" t="s">
        <v>70</v>
      </c>
      <c r="D13138" s="20">
        <v>0</v>
      </c>
      <c r="E13138" s="20">
        <v>0</v>
      </c>
      <c r="F13138" s="38">
        <f>('ANNEXURE B &amp; C'!BZ$82)</f>
        <v>0</v>
      </c>
      <c r="G13138" s="9" t="str">
        <f t="shared" si="412"/>
        <v/>
      </c>
      <c r="H13138" s="52" t="str">
        <f t="shared" si="413"/>
        <v/>
      </c>
    </row>
    <row r="13139" spans="1:8">
      <c r="A13139" s="48" t="str">
        <f>('ANNEXURE B &amp; C'!BZ$3)</f>
        <v>470105</v>
      </c>
      <c r="B13139" s="2">
        <v>1061705</v>
      </c>
      <c r="C13139" s="2" t="s">
        <v>71</v>
      </c>
      <c r="D13139" s="20">
        <v>0</v>
      </c>
      <c r="E13139" s="20">
        <v>0</v>
      </c>
      <c r="F13139" s="38">
        <f>('ANNEXURE B &amp; C'!BZ$83)</f>
        <v>0</v>
      </c>
      <c r="G13139" s="9" t="str">
        <f t="shared" si="412"/>
        <v/>
      </c>
      <c r="H13139" s="52" t="str">
        <f t="shared" si="413"/>
        <v/>
      </c>
    </row>
    <row r="13140" spans="1:8">
      <c r="A13140" s="48" t="str">
        <f>('ANNEXURE B &amp; C'!BZ$3)</f>
        <v>470105</v>
      </c>
      <c r="B13140" s="2">
        <v>1061799</v>
      </c>
      <c r="C13140" s="2" t="s">
        <v>72</v>
      </c>
      <c r="D13140" s="20">
        <v>6000</v>
      </c>
      <c r="E13140" s="20">
        <v>0</v>
      </c>
      <c r="F13140" s="38">
        <f>('ANNEXURE B &amp; C'!BZ$84)</f>
        <v>0</v>
      </c>
      <c r="G13140" s="9" t="str">
        <f t="shared" si="412"/>
        <v/>
      </c>
      <c r="H13140" s="52" t="str">
        <f t="shared" si="413"/>
        <v/>
      </c>
    </row>
    <row r="13141" spans="1:8">
      <c r="A13141" s="48" t="str">
        <f>('ANNEXURE B &amp; C'!BZ$3)</f>
        <v>470105</v>
      </c>
      <c r="B13141" s="2">
        <v>1061800</v>
      </c>
      <c r="C13141" s="2" t="s">
        <v>73</v>
      </c>
      <c r="D13141" s="20">
        <v>0</v>
      </c>
      <c r="E13141" s="20">
        <v>0</v>
      </c>
      <c r="F13141" s="38">
        <f>('ANNEXURE B &amp; C'!BZ$85)</f>
        <v>0</v>
      </c>
      <c r="G13141" s="9" t="str">
        <f t="shared" si="412"/>
        <v/>
      </c>
      <c r="H13141" s="52" t="str">
        <f t="shared" si="413"/>
        <v/>
      </c>
    </row>
    <row r="13142" spans="1:8">
      <c r="A13142" s="48" t="str">
        <f>('ANNEXURE B &amp; C'!BZ$3)</f>
        <v>470105</v>
      </c>
      <c r="B13142" s="2">
        <v>1061801</v>
      </c>
      <c r="C13142" s="2" t="s">
        <v>74</v>
      </c>
      <c r="D13142" s="20">
        <v>0</v>
      </c>
      <c r="E13142" s="20">
        <v>0</v>
      </c>
      <c r="F13142" s="38">
        <f>('ANNEXURE B &amp; C'!BZ$86)</f>
        <v>0</v>
      </c>
      <c r="G13142" s="9" t="str">
        <f t="shared" si="412"/>
        <v/>
      </c>
      <c r="H13142" s="52" t="str">
        <f t="shared" si="413"/>
        <v/>
      </c>
    </row>
    <row r="13143" spans="1:8">
      <c r="A13143" s="48" t="str">
        <f>('ANNEXURE B &amp; C'!BZ$3)</f>
        <v>470105</v>
      </c>
      <c r="B13143" s="2">
        <v>1061802</v>
      </c>
      <c r="C13143" s="2" t="s">
        <v>75</v>
      </c>
      <c r="D13143" s="20">
        <v>0</v>
      </c>
      <c r="E13143" s="20">
        <v>0</v>
      </c>
      <c r="F13143" s="38">
        <f>('ANNEXURE B &amp; C'!BZ$87)</f>
        <v>0</v>
      </c>
      <c r="G13143" s="9" t="str">
        <f t="shared" si="412"/>
        <v/>
      </c>
      <c r="H13143" s="52" t="str">
        <f t="shared" si="413"/>
        <v/>
      </c>
    </row>
    <row r="13144" spans="1:8">
      <c r="A13144" s="48" t="str">
        <f>('ANNEXURE B &amp; C'!BZ$3)</f>
        <v>470105</v>
      </c>
      <c r="B13144" s="2">
        <v>1061805</v>
      </c>
      <c r="C13144" s="2" t="s">
        <v>76</v>
      </c>
      <c r="D13144" s="20">
        <v>0</v>
      </c>
      <c r="E13144" s="20">
        <v>0</v>
      </c>
      <c r="F13144" s="38">
        <f>('ANNEXURE B &amp; C'!BZ$88)</f>
        <v>0</v>
      </c>
      <c r="G13144" s="9" t="str">
        <f t="shared" si="412"/>
        <v/>
      </c>
      <c r="H13144" s="52" t="str">
        <f t="shared" si="413"/>
        <v/>
      </c>
    </row>
    <row r="13145" spans="1:8">
      <c r="A13145" s="48" t="str">
        <f>('ANNEXURE B &amp; C'!BZ$3)</f>
        <v>470105</v>
      </c>
      <c r="B13145" s="2">
        <v>1061806</v>
      </c>
      <c r="C13145" s="2" t="s">
        <v>77</v>
      </c>
      <c r="D13145" s="20">
        <v>40000</v>
      </c>
      <c r="E13145" s="20">
        <v>38645.4</v>
      </c>
      <c r="F13145" s="38">
        <f>('ANNEXURE B &amp; C'!BZ$89)</f>
        <v>63263</v>
      </c>
      <c r="G13145" s="9" t="str">
        <f t="shared" si="412"/>
        <v/>
      </c>
      <c r="H13145" s="52">
        <f t="shared" si="413"/>
        <v>0.58157499999999995</v>
      </c>
    </row>
    <row r="13146" spans="1:8">
      <c r="A13146" s="48" t="str">
        <f>('ANNEXURE B &amp; C'!BZ$3)</f>
        <v>470105</v>
      </c>
      <c r="B13146" s="2">
        <v>1061899</v>
      </c>
      <c r="C13146" s="2" t="s">
        <v>78</v>
      </c>
      <c r="D13146" s="20">
        <v>0</v>
      </c>
      <c r="E13146" s="20">
        <v>0</v>
      </c>
      <c r="F13146" s="38">
        <f>('ANNEXURE B &amp; C'!BZ$90)</f>
        <v>0</v>
      </c>
      <c r="G13146" s="9" t="str">
        <f t="shared" si="412"/>
        <v/>
      </c>
      <c r="H13146" s="52" t="str">
        <f t="shared" si="413"/>
        <v/>
      </c>
    </row>
    <row r="13147" spans="1:8">
      <c r="A13147" s="48" t="str">
        <f>('ANNEXURE B &amp; C'!BZ$3)</f>
        <v>470105</v>
      </c>
      <c r="B13147" s="2">
        <v>1061900</v>
      </c>
      <c r="C13147" s="2" t="s">
        <v>79</v>
      </c>
      <c r="D13147" s="20">
        <v>33000</v>
      </c>
      <c r="E13147" s="20">
        <v>14740.3</v>
      </c>
      <c r="F13147" s="38">
        <f>('ANNEXURE B &amp; C'!BZ$91)</f>
        <v>35378</v>
      </c>
      <c r="G13147" s="9" t="str">
        <f t="shared" si="412"/>
        <v/>
      </c>
      <c r="H13147" s="52">
        <f t="shared" si="413"/>
        <v>7.2060606060606061E-2</v>
      </c>
    </row>
    <row r="13148" spans="1:8">
      <c r="A13148" s="48" t="str">
        <f>('ANNEXURE B &amp; C'!BZ$3)</f>
        <v>470105</v>
      </c>
      <c r="B13148" s="2">
        <v>1061902</v>
      </c>
      <c r="C13148" s="2" t="s">
        <v>80</v>
      </c>
      <c r="D13148" s="20">
        <v>15000</v>
      </c>
      <c r="E13148" s="20">
        <v>0</v>
      </c>
      <c r="F13148" s="38">
        <f>('ANNEXURE B &amp; C'!BZ$92)</f>
        <v>7000</v>
      </c>
      <c r="G13148" s="9" t="str">
        <f t="shared" si="412"/>
        <v/>
      </c>
      <c r="H13148" s="52">
        <f t="shared" si="413"/>
        <v>-0.53333333333333333</v>
      </c>
    </row>
    <row r="13149" spans="1:8">
      <c r="A13149" s="48" t="str">
        <f>('ANNEXURE B &amp; C'!BZ$3)</f>
        <v>470105</v>
      </c>
      <c r="B13149" s="2">
        <v>1061903</v>
      </c>
      <c r="C13149" s="2" t="s">
        <v>81</v>
      </c>
      <c r="D13149" s="20">
        <v>0</v>
      </c>
      <c r="E13149" s="20">
        <v>0</v>
      </c>
      <c r="F13149" s="38">
        <f>('ANNEXURE B &amp; C'!BZ$93)</f>
        <v>0</v>
      </c>
      <c r="G13149" s="9" t="str">
        <f t="shared" si="412"/>
        <v/>
      </c>
      <c r="H13149" s="52" t="str">
        <f t="shared" si="413"/>
        <v/>
      </c>
    </row>
    <row r="13150" spans="1:8">
      <c r="A13150" s="48" t="str">
        <f>('ANNEXURE B &amp; C'!BZ$3)</f>
        <v>470105</v>
      </c>
      <c r="B13150" s="2">
        <v>1061904</v>
      </c>
      <c r="C13150" s="2" t="s">
        <v>82</v>
      </c>
      <c r="D13150" s="20">
        <v>0</v>
      </c>
      <c r="E13150" s="20">
        <v>0</v>
      </c>
      <c r="F13150" s="38">
        <f>('ANNEXURE B &amp; C'!BZ$94)</f>
        <v>0</v>
      </c>
      <c r="G13150" s="9" t="str">
        <f t="shared" si="412"/>
        <v/>
      </c>
      <c r="H13150" s="52" t="str">
        <f t="shared" si="413"/>
        <v/>
      </c>
    </row>
    <row r="13151" spans="1:8">
      <c r="A13151" s="48" t="str">
        <f>('ANNEXURE B &amp; C'!BZ$3)</f>
        <v>470105</v>
      </c>
      <c r="B13151" s="2">
        <v>1062001</v>
      </c>
      <c r="C13151" s="2" t="s">
        <v>83</v>
      </c>
      <c r="D13151" s="20">
        <v>0</v>
      </c>
      <c r="E13151" s="20">
        <v>0</v>
      </c>
      <c r="F13151" s="38">
        <f>('ANNEXURE B &amp; C'!BZ$95)</f>
        <v>0</v>
      </c>
      <c r="G13151" s="9" t="str">
        <f t="shared" si="412"/>
        <v/>
      </c>
      <c r="H13151" s="52" t="str">
        <f t="shared" si="413"/>
        <v/>
      </c>
    </row>
    <row r="13152" spans="1:8">
      <c r="A13152" s="48" t="str">
        <f>('ANNEXURE B &amp; C'!BZ$3)</f>
        <v>470105</v>
      </c>
      <c r="B13152" s="2">
        <v>1062003</v>
      </c>
      <c r="C13152" s="2" t="s">
        <v>84</v>
      </c>
      <c r="D13152" s="20">
        <v>0</v>
      </c>
      <c r="E13152" s="20">
        <v>0</v>
      </c>
      <c r="F13152" s="38">
        <f>('ANNEXURE B &amp; C'!BZ$96)</f>
        <v>0</v>
      </c>
      <c r="G13152" s="9" t="str">
        <f t="shared" si="412"/>
        <v/>
      </c>
      <c r="H13152" s="52" t="str">
        <f t="shared" si="413"/>
        <v/>
      </c>
    </row>
    <row r="13153" spans="1:8">
      <c r="A13153" s="48" t="str">
        <f>('ANNEXURE B &amp; C'!BZ$3)</f>
        <v>470105</v>
      </c>
      <c r="B13153" s="2">
        <v>1062009</v>
      </c>
      <c r="C13153" s="2" t="s">
        <v>85</v>
      </c>
      <c r="D13153" s="20">
        <v>0</v>
      </c>
      <c r="E13153" s="20">
        <v>0</v>
      </c>
      <c r="F13153" s="38">
        <f>('ANNEXURE B &amp; C'!BZ$97)</f>
        <v>0</v>
      </c>
      <c r="G13153" s="9" t="str">
        <f t="shared" si="412"/>
        <v/>
      </c>
      <c r="H13153" s="52" t="str">
        <f t="shared" si="413"/>
        <v/>
      </c>
    </row>
    <row r="13154" spans="1:8">
      <c r="A13154" s="48" t="str">
        <f>('ANNEXURE B &amp; C'!BZ$3)</f>
        <v>470105</v>
      </c>
      <c r="B13154" s="2">
        <v>1062010</v>
      </c>
      <c r="C13154" s="2" t="s">
        <v>86</v>
      </c>
      <c r="D13154" s="20">
        <v>0</v>
      </c>
      <c r="E13154" s="20">
        <v>0</v>
      </c>
      <c r="F13154" s="38">
        <f>('ANNEXURE B &amp; C'!BZ$98)</f>
        <v>0</v>
      </c>
      <c r="G13154" s="9" t="str">
        <f t="shared" si="412"/>
        <v/>
      </c>
      <c r="H13154" s="52" t="str">
        <f t="shared" si="413"/>
        <v/>
      </c>
    </row>
    <row r="13155" spans="1:8">
      <c r="A13155" s="48" t="str">
        <f>('ANNEXURE B &amp; C'!BZ$3)</f>
        <v>470105</v>
      </c>
      <c r="B13155" s="2">
        <v>1062201</v>
      </c>
      <c r="C13155" s="2" t="s">
        <v>87</v>
      </c>
      <c r="D13155" s="20">
        <v>0</v>
      </c>
      <c r="E13155" s="20">
        <v>0</v>
      </c>
      <c r="F13155" s="38">
        <f>('ANNEXURE B &amp; C'!BZ$99)</f>
        <v>0</v>
      </c>
      <c r="G13155" s="9" t="str">
        <f t="shared" si="412"/>
        <v/>
      </c>
      <c r="H13155" s="52" t="str">
        <f t="shared" si="413"/>
        <v/>
      </c>
    </row>
    <row r="13156" spans="1:8">
      <c r="A13156" s="48" t="str">
        <f>('ANNEXURE B &amp; C'!BZ$3)</f>
        <v>470105</v>
      </c>
      <c r="B13156" s="3">
        <v>1066990</v>
      </c>
      <c r="C13156" s="3" t="s">
        <v>88</v>
      </c>
      <c r="D13156" s="39">
        <v>300000</v>
      </c>
      <c r="E13156" s="39">
        <v>122415.56000000001</v>
      </c>
      <c r="F13156" s="39">
        <f>SUM(F13103:F13155)</f>
        <v>300551</v>
      </c>
      <c r="G13156" s="9" t="str">
        <f t="shared" si="412"/>
        <v/>
      </c>
      <c r="H13156" s="52">
        <f t="shared" si="413"/>
        <v>1.8366666666666666E-3</v>
      </c>
    </row>
    <row r="13157" spans="1:8">
      <c r="B13157" s="1"/>
      <c r="C13157" s="1"/>
      <c r="D13157" s="31"/>
      <c r="E13157" s="31"/>
      <c r="F13157" s="31"/>
      <c r="G13157" s="9" t="str">
        <f t="shared" si="412"/>
        <v/>
      </c>
      <c r="H13157" s="52" t="str">
        <f t="shared" si="413"/>
        <v/>
      </c>
    </row>
    <row r="13158" spans="1:8">
      <c r="A13158" s="48" t="str">
        <f>('ANNEXURE B &amp; C'!BZ$3)</f>
        <v>470105</v>
      </c>
      <c r="B13158" s="1">
        <v>1080000</v>
      </c>
      <c r="C13158" s="1" t="s">
        <v>89</v>
      </c>
      <c r="D13158" s="31"/>
      <c r="E13158" s="31"/>
      <c r="F13158" s="31"/>
      <c r="G13158" s="9" t="str">
        <f t="shared" si="412"/>
        <v/>
      </c>
      <c r="H13158" s="52" t="str">
        <f t="shared" si="413"/>
        <v/>
      </c>
    </row>
    <row r="13159" spans="1:8">
      <c r="A13159" s="48" t="str">
        <f>('ANNEXURE B &amp; C'!BZ$3)</f>
        <v>470105</v>
      </c>
      <c r="B13159" s="2">
        <v>1088020</v>
      </c>
      <c r="C13159" s="2" t="s">
        <v>90</v>
      </c>
      <c r="D13159" s="20">
        <v>0</v>
      </c>
      <c r="E13159" s="20">
        <v>0</v>
      </c>
      <c r="F13159" s="38">
        <f>('ANNEXURE B &amp; C'!BZ$103)</f>
        <v>0</v>
      </c>
      <c r="G13159" s="9" t="str">
        <f t="shared" si="412"/>
        <v/>
      </c>
      <c r="H13159" s="52" t="str">
        <f t="shared" si="413"/>
        <v/>
      </c>
    </row>
    <row r="13160" spans="1:8">
      <c r="A13160" s="48" t="str">
        <f>('ANNEXURE B &amp; C'!BZ$3)</f>
        <v>470105</v>
      </c>
      <c r="B13160" s="2">
        <v>1088080</v>
      </c>
      <c r="C13160" s="2" t="s">
        <v>91</v>
      </c>
      <c r="D13160" s="20">
        <v>0</v>
      </c>
      <c r="E13160" s="20">
        <v>0</v>
      </c>
      <c r="F13160" s="38">
        <f>('ANNEXURE B &amp; C'!BZ$104)</f>
        <v>0</v>
      </c>
      <c r="G13160" s="9" t="str">
        <f t="shared" si="412"/>
        <v/>
      </c>
      <c r="H13160" s="52" t="str">
        <f t="shared" si="413"/>
        <v/>
      </c>
    </row>
    <row r="13161" spans="1:8">
      <c r="A13161" s="48" t="str">
        <f>('ANNEXURE B &amp; C'!BZ$3)</f>
        <v>470105</v>
      </c>
      <c r="B13161" s="2">
        <v>1088081</v>
      </c>
      <c r="C13161" s="2" t="s">
        <v>92</v>
      </c>
      <c r="D13161" s="20">
        <v>0</v>
      </c>
      <c r="E13161" s="20">
        <v>0</v>
      </c>
      <c r="F13161" s="38">
        <f>('ANNEXURE B &amp; C'!BZ$105)</f>
        <v>0</v>
      </c>
      <c r="G13161" s="9" t="str">
        <f t="shared" si="412"/>
        <v/>
      </c>
      <c r="H13161" s="52" t="str">
        <f t="shared" si="413"/>
        <v/>
      </c>
    </row>
    <row r="13162" spans="1:8">
      <c r="A13162" s="48" t="str">
        <f>('ANNEXURE B &amp; C'!BZ$3)</f>
        <v>470105</v>
      </c>
      <c r="B13162" s="2">
        <v>1088082</v>
      </c>
      <c r="C13162" s="2" t="s">
        <v>93</v>
      </c>
      <c r="D13162" s="20">
        <v>0</v>
      </c>
      <c r="E13162" s="20">
        <v>0</v>
      </c>
      <c r="F13162" s="38">
        <f>('ANNEXURE B &amp; C'!BZ$106)</f>
        <v>0</v>
      </c>
      <c r="G13162" s="9" t="str">
        <f t="shared" si="412"/>
        <v/>
      </c>
      <c r="H13162" s="52" t="str">
        <f t="shared" si="413"/>
        <v/>
      </c>
    </row>
    <row r="13163" spans="1:8">
      <c r="A13163" s="48" t="str">
        <f>('ANNEXURE B &amp; C'!BZ$3)</f>
        <v>470105</v>
      </c>
      <c r="B13163" s="2">
        <v>1088083</v>
      </c>
      <c r="C13163" s="2" t="s">
        <v>94</v>
      </c>
      <c r="D13163" s="20">
        <v>0</v>
      </c>
      <c r="E13163" s="20">
        <v>0</v>
      </c>
      <c r="F13163" s="38">
        <f>('ANNEXURE B &amp; C'!BZ$107)</f>
        <v>0</v>
      </c>
      <c r="G13163" s="9" t="str">
        <f t="shared" si="412"/>
        <v/>
      </c>
      <c r="H13163" s="52" t="str">
        <f t="shared" si="413"/>
        <v/>
      </c>
    </row>
    <row r="13164" spans="1:8">
      <c r="A13164" s="48" t="str">
        <f>('ANNEXURE B &amp; C'!BZ$3)</f>
        <v>470105</v>
      </c>
      <c r="B13164" s="2">
        <v>1088084</v>
      </c>
      <c r="C13164" s="2" t="s">
        <v>95</v>
      </c>
      <c r="D13164" s="20">
        <v>0</v>
      </c>
      <c r="E13164" s="20">
        <v>0</v>
      </c>
      <c r="F13164" s="38">
        <f>('ANNEXURE B &amp; C'!BZ$108)</f>
        <v>0</v>
      </c>
      <c r="G13164" s="9" t="str">
        <f t="shared" si="412"/>
        <v/>
      </c>
      <c r="H13164" s="52" t="str">
        <f t="shared" si="413"/>
        <v/>
      </c>
    </row>
    <row r="13165" spans="1:8">
      <c r="A13165" s="48" t="str">
        <f>('ANNEXURE B &amp; C'!BZ$3)</f>
        <v>470105</v>
      </c>
      <c r="B13165" s="2">
        <v>1088085</v>
      </c>
      <c r="C13165" s="2" t="s">
        <v>96</v>
      </c>
      <c r="D13165" s="20">
        <v>0</v>
      </c>
      <c r="E13165" s="20">
        <v>0</v>
      </c>
      <c r="F13165" s="38">
        <f>('ANNEXURE B &amp; C'!BZ$109)</f>
        <v>0</v>
      </c>
      <c r="G13165" s="9" t="str">
        <f t="shared" si="412"/>
        <v/>
      </c>
      <c r="H13165" s="52" t="str">
        <f t="shared" si="413"/>
        <v/>
      </c>
    </row>
    <row r="13166" spans="1:8">
      <c r="A13166" s="48" t="str">
        <f>('ANNEXURE B &amp; C'!BZ$3)</f>
        <v>470105</v>
      </c>
      <c r="B13166" s="2">
        <v>1088110</v>
      </c>
      <c r="C13166" s="2" t="s">
        <v>61</v>
      </c>
      <c r="D13166" s="20">
        <v>0</v>
      </c>
      <c r="E13166" s="20">
        <v>0</v>
      </c>
      <c r="F13166" s="38">
        <f>('ANNEXURE B &amp; C'!BZ$110)</f>
        <v>0</v>
      </c>
      <c r="G13166" s="9" t="str">
        <f t="shared" si="412"/>
        <v/>
      </c>
      <c r="H13166" s="52" t="str">
        <f t="shared" si="413"/>
        <v/>
      </c>
    </row>
    <row r="13167" spans="1:8">
      <c r="A13167" s="48" t="str">
        <f>('ANNEXURE B &amp; C'!BZ$3)</f>
        <v>470105</v>
      </c>
      <c r="B13167" s="2">
        <v>1088180</v>
      </c>
      <c r="C13167" s="2" t="s">
        <v>97</v>
      </c>
      <c r="D13167" s="20">
        <v>0</v>
      </c>
      <c r="E13167" s="20">
        <v>0</v>
      </c>
      <c r="F13167" s="38">
        <f>('ANNEXURE B &amp; C'!BZ$111)</f>
        <v>0</v>
      </c>
      <c r="G13167" s="9" t="str">
        <f t="shared" si="412"/>
        <v/>
      </c>
      <c r="H13167" s="52" t="str">
        <f t="shared" si="413"/>
        <v/>
      </c>
    </row>
    <row r="13168" spans="1:8">
      <c r="A13168" s="48" t="str">
        <f>('ANNEXURE B &amp; C'!BZ$3)</f>
        <v>470105</v>
      </c>
      <c r="B13168" s="3">
        <v>1088990</v>
      </c>
      <c r="C13168" s="3" t="s">
        <v>98</v>
      </c>
      <c r="D13168" s="39">
        <v>0</v>
      </c>
      <c r="E13168" s="39">
        <v>0</v>
      </c>
      <c r="F13168" s="39">
        <f>SUM(F13158:F13167)</f>
        <v>0</v>
      </c>
      <c r="G13168" s="9" t="str">
        <f t="shared" si="412"/>
        <v/>
      </c>
      <c r="H13168" s="52" t="str">
        <f t="shared" si="413"/>
        <v/>
      </c>
    </row>
    <row r="13169" spans="1:8">
      <c r="B13169" s="1"/>
      <c r="C13169" s="1"/>
      <c r="D13169" s="31"/>
      <c r="E13169" s="31"/>
      <c r="F13169" s="31"/>
      <c r="G13169" s="9" t="str">
        <f t="shared" si="412"/>
        <v/>
      </c>
      <c r="H13169" s="52" t="str">
        <f t="shared" si="413"/>
        <v/>
      </c>
    </row>
    <row r="13170" spans="1:8" ht="15.75" thickBot="1">
      <c r="A13170" s="48" t="str">
        <f>('ANNEXURE B &amp; C'!BZ$3)</f>
        <v>470105</v>
      </c>
      <c r="B13170" s="4">
        <v>1089995</v>
      </c>
      <c r="C13170" s="4" t="s">
        <v>99</v>
      </c>
      <c r="D13170" s="40">
        <v>300000</v>
      </c>
      <c r="E13170" s="40">
        <v>122415.56000000001</v>
      </c>
      <c r="F13170" s="40">
        <f>SUM(F13168+F13156)</f>
        <v>300551</v>
      </c>
      <c r="G13170" s="9" t="str">
        <f t="shared" si="412"/>
        <v/>
      </c>
      <c r="H13170" s="52">
        <f t="shared" si="413"/>
        <v>1.8366666666666666E-3</v>
      </c>
    </row>
    <row r="13171" spans="1:8" ht="15.75" thickTop="1">
      <c r="B13171" s="1"/>
      <c r="C13171" s="1"/>
      <c r="D13171" s="31"/>
      <c r="E13171" s="31"/>
      <c r="F13171" s="31"/>
      <c r="G13171" s="9" t="str">
        <f t="shared" si="412"/>
        <v/>
      </c>
      <c r="H13171" s="52" t="str">
        <f t="shared" si="413"/>
        <v/>
      </c>
    </row>
    <row r="13172" spans="1:8">
      <c r="A13172" s="48" t="str">
        <f>('ANNEXURE B &amp; C'!BZ$3)</f>
        <v>470105</v>
      </c>
      <c r="B13172" s="1">
        <v>1100000</v>
      </c>
      <c r="C13172" s="1" t="s">
        <v>100</v>
      </c>
      <c r="D13172" s="31"/>
      <c r="E13172" s="31"/>
      <c r="F13172" s="31"/>
      <c r="G13172" s="9" t="str">
        <f t="shared" si="412"/>
        <v/>
      </c>
      <c r="H13172" s="52" t="str">
        <f t="shared" si="413"/>
        <v/>
      </c>
    </row>
    <row r="13173" spans="1:8">
      <c r="A13173" s="48" t="str">
        <f>('ANNEXURE B &amp; C'!BZ$3)</f>
        <v>470105</v>
      </c>
      <c r="B13173" s="2">
        <v>1101200</v>
      </c>
      <c r="C13173" s="2" t="s">
        <v>101</v>
      </c>
      <c r="D13173" s="20">
        <v>0</v>
      </c>
      <c r="E13173" s="20">
        <v>0</v>
      </c>
      <c r="F13173" s="38">
        <f>('ANNEXURE B &amp; C'!BZ$117)</f>
        <v>0</v>
      </c>
      <c r="G13173" s="9" t="str">
        <f t="shared" si="412"/>
        <v/>
      </c>
      <c r="H13173" s="52" t="str">
        <f t="shared" si="413"/>
        <v/>
      </c>
    </row>
    <row r="13174" spans="1:8">
      <c r="A13174" s="48" t="str">
        <f>('ANNEXURE B &amp; C'!BZ$3)</f>
        <v>470105</v>
      </c>
      <c r="B13174" s="2">
        <v>1101201</v>
      </c>
      <c r="C13174" s="2" t="s">
        <v>102</v>
      </c>
      <c r="D13174" s="20">
        <v>0</v>
      </c>
      <c r="E13174" s="20">
        <v>0</v>
      </c>
      <c r="F13174" s="38">
        <f>('ANNEXURE B &amp; C'!BZ$118)</f>
        <v>0</v>
      </c>
      <c r="G13174" s="9" t="str">
        <f t="shared" si="412"/>
        <v/>
      </c>
      <c r="H13174" s="52" t="str">
        <f t="shared" si="413"/>
        <v/>
      </c>
    </row>
    <row r="13175" spans="1:8">
      <c r="A13175" s="48" t="str">
        <f>('ANNEXURE B &amp; C'!BZ$3)</f>
        <v>470105</v>
      </c>
      <c r="B13175" s="2">
        <v>1101203</v>
      </c>
      <c r="C13175" s="2" t="s">
        <v>103</v>
      </c>
      <c r="D13175" s="20">
        <v>0</v>
      </c>
      <c r="E13175" s="20">
        <v>0</v>
      </c>
      <c r="F13175" s="38">
        <f>('ANNEXURE B &amp; C'!BZ$119)</f>
        <v>0</v>
      </c>
      <c r="G13175" s="9" t="str">
        <f t="shared" si="412"/>
        <v/>
      </c>
      <c r="H13175" s="52" t="str">
        <f t="shared" si="413"/>
        <v/>
      </c>
    </row>
    <row r="13176" spans="1:8">
      <c r="A13176" s="48" t="str">
        <f>('ANNEXURE B &amp; C'!BZ$3)</f>
        <v>470105</v>
      </c>
      <c r="B13176" s="2">
        <v>1101204</v>
      </c>
      <c r="C13176" s="2" t="s">
        <v>104</v>
      </c>
      <c r="D13176" s="20">
        <v>0</v>
      </c>
      <c r="E13176" s="20">
        <v>0</v>
      </c>
      <c r="F13176" s="38">
        <f>('ANNEXURE B &amp; C'!BZ$120)</f>
        <v>0</v>
      </c>
      <c r="G13176" s="9" t="str">
        <f t="shared" si="412"/>
        <v/>
      </c>
      <c r="H13176" s="52" t="str">
        <f t="shared" si="413"/>
        <v/>
      </c>
    </row>
    <row r="13177" spans="1:8" ht="15.75" thickBot="1">
      <c r="A13177" s="48" t="str">
        <f>('ANNEXURE B &amp; C'!BZ$3)</f>
        <v>470105</v>
      </c>
      <c r="B13177" s="4">
        <v>1109995</v>
      </c>
      <c r="C13177" s="4" t="s">
        <v>105</v>
      </c>
      <c r="D13177" s="40">
        <v>0</v>
      </c>
      <c r="E13177" s="40">
        <v>0</v>
      </c>
      <c r="F13177" s="40">
        <f>SUM(F13173:F13176)</f>
        <v>0</v>
      </c>
      <c r="G13177" s="9" t="str">
        <f t="shared" si="412"/>
        <v/>
      </c>
      <c r="H13177" s="52" t="str">
        <f t="shared" si="413"/>
        <v/>
      </c>
    </row>
    <row r="13178" spans="1:8" ht="15.75" thickTop="1">
      <c r="B13178" s="1"/>
      <c r="C13178" s="1"/>
      <c r="D13178" s="31"/>
      <c r="E13178" s="31"/>
      <c r="F13178" s="31"/>
      <c r="G13178" s="9" t="str">
        <f t="shared" si="412"/>
        <v/>
      </c>
      <c r="H13178" s="52" t="str">
        <f t="shared" si="413"/>
        <v/>
      </c>
    </row>
    <row r="13179" spans="1:8">
      <c r="A13179" s="48" t="str">
        <f>('ANNEXURE B &amp; C'!BZ$3)</f>
        <v>470105</v>
      </c>
      <c r="B13179" s="1">
        <v>1120000</v>
      </c>
      <c r="C13179" s="1" t="s">
        <v>106</v>
      </c>
      <c r="D13179" s="31"/>
      <c r="E13179" s="31"/>
      <c r="F13179" s="31"/>
      <c r="G13179" s="9" t="str">
        <f t="shared" si="412"/>
        <v/>
      </c>
      <c r="H13179" s="52" t="str">
        <f t="shared" si="413"/>
        <v/>
      </c>
    </row>
    <row r="13180" spans="1:8">
      <c r="A13180" s="48" t="str">
        <f>('ANNEXURE B &amp; C'!BZ$3)</f>
        <v>470105</v>
      </c>
      <c r="B13180" s="2">
        <v>1120300</v>
      </c>
      <c r="C13180" s="2" t="s">
        <v>106</v>
      </c>
      <c r="D13180" s="20">
        <v>0</v>
      </c>
      <c r="E13180" s="20">
        <v>0</v>
      </c>
      <c r="F13180" s="38">
        <f>('ANNEXURE B &amp; C'!BZ$124)</f>
        <v>0</v>
      </c>
      <c r="G13180" s="9" t="str">
        <f t="shared" si="412"/>
        <v/>
      </c>
      <c r="H13180" s="52" t="str">
        <f t="shared" si="413"/>
        <v/>
      </c>
    </row>
    <row r="13181" spans="1:8" ht="15.75" thickBot="1">
      <c r="A13181" s="48" t="str">
        <f>('ANNEXURE B &amp; C'!BZ$3)</f>
        <v>470105</v>
      </c>
      <c r="B13181" s="4">
        <v>1129990</v>
      </c>
      <c r="C13181" s="4" t="s">
        <v>107</v>
      </c>
      <c r="D13181" s="40">
        <v>0</v>
      </c>
      <c r="E13181" s="40">
        <v>0</v>
      </c>
      <c r="F13181" s="40">
        <f>SUM(F13179:F13180)</f>
        <v>0</v>
      </c>
      <c r="G13181" s="9" t="str">
        <f t="shared" si="412"/>
        <v/>
      </c>
      <c r="H13181" s="52" t="str">
        <f t="shared" si="413"/>
        <v/>
      </c>
    </row>
    <row r="13182" spans="1:8" ht="15.75" thickTop="1">
      <c r="B13182" s="1"/>
      <c r="C13182" s="1"/>
      <c r="D13182" s="31"/>
      <c r="E13182" s="31"/>
      <c r="F13182" s="31"/>
      <c r="G13182" s="9" t="str">
        <f t="shared" si="412"/>
        <v/>
      </c>
      <c r="H13182" s="52" t="str">
        <f t="shared" si="413"/>
        <v/>
      </c>
    </row>
    <row r="13183" spans="1:8">
      <c r="A13183" s="48" t="str">
        <f>('ANNEXURE B &amp; C'!BZ$3)</f>
        <v>470105</v>
      </c>
      <c r="B13183" s="1">
        <v>1130000</v>
      </c>
      <c r="C13183" s="1" t="s">
        <v>108</v>
      </c>
      <c r="D13183" s="31"/>
      <c r="E13183" s="31"/>
      <c r="F13183" s="31"/>
      <c r="G13183" s="9" t="str">
        <f t="shared" ref="G13183:G13246" si="414">IF(E13183&lt;0.01,"",IF(E13183&gt;F13183,"BUDGET ERROR - INSUFICIENT",""))</f>
        <v/>
      </c>
      <c r="H13183" s="52" t="str">
        <f t="shared" ref="H13183:H13246" si="415">IF(F13183&lt;0.1,"",IF(D13183=0,"NO ORIGINAL BUDGET",(F13183-D13183)/D13183))</f>
        <v/>
      </c>
    </row>
    <row r="13184" spans="1:8">
      <c r="A13184" s="48" t="str">
        <f>('ANNEXURE B &amp; C'!BZ$3)</f>
        <v>470105</v>
      </c>
      <c r="B13184" s="2">
        <v>1130200</v>
      </c>
      <c r="C13184" s="2" t="s">
        <v>109</v>
      </c>
      <c r="D13184" s="20">
        <v>0</v>
      </c>
      <c r="E13184" s="20">
        <v>0</v>
      </c>
      <c r="F13184" s="38">
        <f>('ANNEXURE B &amp; C'!BZ$128)</f>
        <v>0</v>
      </c>
      <c r="G13184" s="9" t="str">
        <f t="shared" si="414"/>
        <v/>
      </c>
      <c r="H13184" s="52" t="str">
        <f t="shared" si="415"/>
        <v/>
      </c>
    </row>
    <row r="13185" spans="1:8">
      <c r="A13185" s="48" t="str">
        <f>('ANNEXURE B &amp; C'!BZ$3)</f>
        <v>470105</v>
      </c>
      <c r="B13185" s="2">
        <v>1130201</v>
      </c>
      <c r="C13185" s="2" t="s">
        <v>110</v>
      </c>
      <c r="D13185" s="20">
        <v>0</v>
      </c>
      <c r="E13185" s="20">
        <v>0</v>
      </c>
      <c r="F13185" s="38">
        <f>('ANNEXURE B &amp; C'!BZ$129)</f>
        <v>0</v>
      </c>
      <c r="G13185" s="9" t="str">
        <f t="shared" si="414"/>
        <v/>
      </c>
      <c r="H13185" s="52" t="str">
        <f t="shared" si="415"/>
        <v/>
      </c>
    </row>
    <row r="13186" spans="1:8" ht="15.75" thickBot="1">
      <c r="A13186" s="48" t="str">
        <f>('ANNEXURE B &amp; C'!BZ$3)</f>
        <v>470105</v>
      </c>
      <c r="B13186" s="4">
        <v>1139995</v>
      </c>
      <c r="C13186" s="4" t="s">
        <v>111</v>
      </c>
      <c r="D13186" s="40">
        <v>0</v>
      </c>
      <c r="E13186" s="40">
        <v>0</v>
      </c>
      <c r="F13186" s="40">
        <f>SUM(F13183:F13185)</f>
        <v>0</v>
      </c>
      <c r="G13186" s="9" t="str">
        <f t="shared" si="414"/>
        <v/>
      </c>
      <c r="H13186" s="52" t="str">
        <f t="shared" si="415"/>
        <v/>
      </c>
    </row>
    <row r="13187" spans="1:8" ht="15.75" thickTop="1">
      <c r="B13187" s="1"/>
      <c r="C13187" s="1"/>
      <c r="D13187" s="31"/>
      <c r="E13187" s="31"/>
      <c r="F13187" s="31"/>
      <c r="G13187" s="9" t="str">
        <f t="shared" si="414"/>
        <v/>
      </c>
      <c r="H13187" s="52" t="str">
        <f t="shared" si="415"/>
        <v/>
      </c>
    </row>
    <row r="13188" spans="1:8" ht="15.75" thickBot="1">
      <c r="A13188" s="48" t="str">
        <f>('ANNEXURE B &amp; C'!BZ$3)</f>
        <v>470105</v>
      </c>
      <c r="B13188" s="5">
        <v>1199998</v>
      </c>
      <c r="C13188" s="5" t="s">
        <v>112</v>
      </c>
      <c r="D13188" s="41">
        <v>2356787</v>
      </c>
      <c r="E13188" s="41">
        <v>1366310.0299999998</v>
      </c>
      <c r="F13188" s="41">
        <f>SUM(F13186+F13181+F13177+F13170+F13098)</f>
        <v>3113466</v>
      </c>
      <c r="G13188" s="9" t="str">
        <f t="shared" si="414"/>
        <v/>
      </c>
      <c r="H13188" s="52">
        <f t="shared" si="415"/>
        <v>0.32106380423856717</v>
      </c>
    </row>
    <row r="13189" spans="1:8">
      <c r="B13189" s="1"/>
      <c r="C13189" s="1"/>
      <c r="D13189" s="31"/>
      <c r="E13189" s="31"/>
      <c r="F13189" s="31"/>
      <c r="G13189" s="9" t="str">
        <f t="shared" si="414"/>
        <v/>
      </c>
      <c r="H13189" s="52" t="str">
        <f t="shared" si="415"/>
        <v/>
      </c>
    </row>
    <row r="13190" spans="1:8">
      <c r="A13190" s="48" t="str">
        <f>('ANNEXURE B &amp; C'!BZ$3)</f>
        <v>470105</v>
      </c>
      <c r="B13190" s="1">
        <v>2200000</v>
      </c>
      <c r="C13190" s="1" t="s">
        <v>113</v>
      </c>
      <c r="D13190" s="31"/>
      <c r="E13190" s="31"/>
      <c r="F13190" s="31"/>
      <c r="G13190" s="9" t="str">
        <f t="shared" si="414"/>
        <v/>
      </c>
      <c r="H13190" s="52" t="str">
        <f t="shared" si="415"/>
        <v/>
      </c>
    </row>
    <row r="13191" spans="1:8">
      <c r="B13191" s="1"/>
      <c r="C13191" s="1"/>
      <c r="D13191" s="31"/>
      <c r="E13191" s="31"/>
      <c r="F13191" s="31"/>
      <c r="G13191" s="9" t="str">
        <f t="shared" si="414"/>
        <v/>
      </c>
      <c r="H13191" s="52" t="str">
        <f t="shared" si="415"/>
        <v/>
      </c>
    </row>
    <row r="13192" spans="1:8">
      <c r="A13192" s="48" t="str">
        <f>('ANNEXURE B &amp; C'!BZ$3)</f>
        <v>470105</v>
      </c>
      <c r="B13192" s="1">
        <v>2230000</v>
      </c>
      <c r="C13192" s="1" t="s">
        <v>114</v>
      </c>
      <c r="D13192" s="31"/>
      <c r="E13192" s="31"/>
      <c r="F13192" s="31"/>
      <c r="G13192" s="9" t="str">
        <f t="shared" si="414"/>
        <v/>
      </c>
      <c r="H13192" s="52" t="str">
        <f t="shared" si="415"/>
        <v/>
      </c>
    </row>
    <row r="13193" spans="1:8">
      <c r="A13193" s="48" t="str">
        <f>('ANNEXURE B &amp; C'!BZ$3)</f>
        <v>470105</v>
      </c>
      <c r="B13193" s="2">
        <v>2231202</v>
      </c>
      <c r="C13193" s="2" t="s">
        <v>115</v>
      </c>
      <c r="D13193" s="20">
        <v>0</v>
      </c>
      <c r="E13193" s="20">
        <v>0</v>
      </c>
      <c r="F13193" s="38">
        <f>('ANNEXURE B &amp; C'!BZ$137)</f>
        <v>0</v>
      </c>
      <c r="G13193" s="9" t="str">
        <f t="shared" si="414"/>
        <v/>
      </c>
      <c r="H13193" s="52" t="str">
        <f t="shared" si="415"/>
        <v/>
      </c>
    </row>
    <row r="13194" spans="1:8">
      <c r="A13194" s="48" t="str">
        <f>('ANNEXURE B &amp; C'!BZ$3)</f>
        <v>470105</v>
      </c>
      <c r="B13194" s="2">
        <v>2231900</v>
      </c>
      <c r="C13194" s="2" t="s">
        <v>116</v>
      </c>
      <c r="D13194" s="20">
        <v>0</v>
      </c>
      <c r="E13194" s="20">
        <v>0</v>
      </c>
      <c r="F13194" s="38">
        <f>('ANNEXURE B &amp; C'!BZ$138)</f>
        <v>0</v>
      </c>
      <c r="G13194" s="9" t="str">
        <f t="shared" si="414"/>
        <v/>
      </c>
      <c r="H13194" s="52" t="str">
        <f t="shared" si="415"/>
        <v/>
      </c>
    </row>
    <row r="13195" spans="1:8">
      <c r="A13195" s="48" t="str">
        <f>('ANNEXURE B &amp; C'!BZ$3)</f>
        <v>470105</v>
      </c>
      <c r="B13195" s="3">
        <v>2239995</v>
      </c>
      <c r="C13195" s="3" t="s">
        <v>117</v>
      </c>
      <c r="D13195" s="39">
        <v>0</v>
      </c>
      <c r="E13195" s="39">
        <v>0</v>
      </c>
      <c r="F13195" s="39">
        <f>SUM(F13193:F13194)</f>
        <v>0</v>
      </c>
      <c r="G13195" s="9" t="str">
        <f t="shared" si="414"/>
        <v/>
      </c>
      <c r="H13195" s="52" t="str">
        <f t="shared" si="415"/>
        <v/>
      </c>
    </row>
    <row r="13196" spans="1:8">
      <c r="B13196" s="1"/>
      <c r="C13196" s="1"/>
      <c r="D13196" s="31"/>
      <c r="E13196" s="31"/>
      <c r="F13196" s="31"/>
      <c r="G13196" s="9" t="str">
        <f t="shared" si="414"/>
        <v/>
      </c>
      <c r="H13196" s="52" t="str">
        <f t="shared" si="415"/>
        <v/>
      </c>
    </row>
    <row r="13197" spans="1:8">
      <c r="A13197" s="48" t="str">
        <f>('ANNEXURE B &amp; C'!BZ$3)</f>
        <v>470105</v>
      </c>
      <c r="B13197" s="1">
        <v>2240000</v>
      </c>
      <c r="C13197" s="1" t="s">
        <v>118</v>
      </c>
      <c r="D13197" s="31"/>
      <c r="E13197" s="31"/>
      <c r="F13197" s="31"/>
      <c r="G13197" s="9" t="str">
        <f t="shared" si="414"/>
        <v/>
      </c>
      <c r="H13197" s="52" t="str">
        <f t="shared" si="415"/>
        <v/>
      </c>
    </row>
    <row r="13198" spans="1:8">
      <c r="A13198" s="48" t="str">
        <f>('ANNEXURE B &amp; C'!BZ$3)</f>
        <v>470105</v>
      </c>
      <c r="B13198" s="2">
        <v>2240001</v>
      </c>
      <c r="C13198" s="2" t="s">
        <v>119</v>
      </c>
      <c r="D13198" s="20">
        <v>0</v>
      </c>
      <c r="E13198" s="20">
        <v>0</v>
      </c>
      <c r="F13198" s="38">
        <f>('ANNEXURE B &amp; C'!BZ$142)</f>
        <v>0</v>
      </c>
      <c r="G13198" s="9" t="str">
        <f t="shared" si="414"/>
        <v/>
      </c>
      <c r="H13198" s="52" t="str">
        <f t="shared" si="415"/>
        <v/>
      </c>
    </row>
    <row r="13199" spans="1:8">
      <c r="A13199" s="48" t="str">
        <f>('ANNEXURE B &amp; C'!BZ$3)</f>
        <v>470105</v>
      </c>
      <c r="B13199" s="2">
        <v>2240002</v>
      </c>
      <c r="C13199" s="2" t="s">
        <v>120</v>
      </c>
      <c r="D13199" s="20">
        <v>0</v>
      </c>
      <c r="E13199" s="20">
        <v>0</v>
      </c>
      <c r="F13199" s="38">
        <f>('ANNEXURE B &amp; C'!BZ$143)</f>
        <v>0</v>
      </c>
      <c r="G13199" s="9" t="str">
        <f t="shared" si="414"/>
        <v/>
      </c>
      <c r="H13199" s="52" t="str">
        <f t="shared" si="415"/>
        <v/>
      </c>
    </row>
    <row r="13200" spans="1:8">
      <c r="A13200" s="48" t="str">
        <f>('ANNEXURE B &amp; C'!BZ$3)</f>
        <v>470105</v>
      </c>
      <c r="B13200" s="2">
        <v>2240400</v>
      </c>
      <c r="C13200" s="2" t="s">
        <v>121</v>
      </c>
      <c r="D13200" s="20">
        <v>0</v>
      </c>
      <c r="E13200" s="20">
        <v>0</v>
      </c>
      <c r="F13200" s="38">
        <f>('ANNEXURE B &amp; C'!BZ$144)</f>
        <v>0</v>
      </c>
      <c r="G13200" s="9" t="str">
        <f t="shared" si="414"/>
        <v/>
      </c>
      <c r="H13200" s="52" t="str">
        <f t="shared" si="415"/>
        <v/>
      </c>
    </row>
    <row r="13201" spans="1:8">
      <c r="A13201" s="48" t="str">
        <f>('ANNEXURE B &amp; C'!BZ$3)</f>
        <v>470105</v>
      </c>
      <c r="B13201" s="2">
        <v>2240500</v>
      </c>
      <c r="C13201" s="2" t="s">
        <v>122</v>
      </c>
      <c r="D13201" s="20">
        <v>0</v>
      </c>
      <c r="E13201" s="20">
        <v>0</v>
      </c>
      <c r="F13201" s="38">
        <f>('ANNEXURE B &amp; C'!BZ$145)</f>
        <v>0</v>
      </c>
      <c r="G13201" s="9" t="str">
        <f t="shared" si="414"/>
        <v/>
      </c>
      <c r="H13201" s="52" t="str">
        <f t="shared" si="415"/>
        <v/>
      </c>
    </row>
    <row r="13202" spans="1:8">
      <c r="A13202" s="48" t="str">
        <f>('ANNEXURE B &amp; C'!BZ$3)</f>
        <v>470105</v>
      </c>
      <c r="B13202" s="3">
        <v>2249995</v>
      </c>
      <c r="C13202" s="3" t="s">
        <v>123</v>
      </c>
      <c r="D13202" s="39">
        <v>0</v>
      </c>
      <c r="E13202" s="39">
        <v>0</v>
      </c>
      <c r="F13202" s="39">
        <f>SUM(F13198:F13201)</f>
        <v>0</v>
      </c>
      <c r="G13202" s="9" t="str">
        <f t="shared" si="414"/>
        <v/>
      </c>
      <c r="H13202" s="52" t="str">
        <f t="shared" si="415"/>
        <v/>
      </c>
    </row>
    <row r="13203" spans="1:8">
      <c r="B13203" s="1"/>
      <c r="C13203" s="1"/>
      <c r="D13203" s="31"/>
      <c r="E13203" s="31"/>
      <c r="F13203" s="31"/>
      <c r="G13203" s="9" t="str">
        <f t="shared" si="414"/>
        <v/>
      </c>
      <c r="H13203" s="52" t="str">
        <f t="shared" si="415"/>
        <v/>
      </c>
    </row>
    <row r="13204" spans="1:8">
      <c r="A13204" s="48" t="str">
        <f>('ANNEXURE B &amp; C'!BZ$3)</f>
        <v>470105</v>
      </c>
      <c r="B13204" s="1">
        <v>2260000</v>
      </c>
      <c r="C13204" s="1" t="s">
        <v>124</v>
      </c>
      <c r="D13204" s="31"/>
      <c r="E13204" s="31"/>
      <c r="F13204" s="31"/>
      <c r="G13204" s="9" t="str">
        <f t="shared" si="414"/>
        <v/>
      </c>
      <c r="H13204" s="52" t="str">
        <f t="shared" si="415"/>
        <v/>
      </c>
    </row>
    <row r="13205" spans="1:8">
      <c r="A13205" s="48" t="str">
        <f>('ANNEXURE B &amp; C'!BZ$3)</f>
        <v>470105</v>
      </c>
      <c r="B13205" s="2">
        <v>2260806</v>
      </c>
      <c r="C13205" s="2" t="s">
        <v>125</v>
      </c>
      <c r="D13205" s="20">
        <v>0</v>
      </c>
      <c r="E13205" s="20">
        <v>0</v>
      </c>
      <c r="F13205" s="38">
        <f>('ANNEXURE B &amp; C'!BZ$149)</f>
        <v>0</v>
      </c>
      <c r="G13205" s="9" t="str">
        <f t="shared" si="414"/>
        <v/>
      </c>
      <c r="H13205" s="52" t="str">
        <f t="shared" si="415"/>
        <v/>
      </c>
    </row>
    <row r="13206" spans="1:8">
      <c r="A13206" s="48" t="str">
        <f>('ANNEXURE B &amp; C'!BZ$3)</f>
        <v>470105</v>
      </c>
      <c r="B13206" s="2">
        <v>2260808</v>
      </c>
      <c r="C13206" s="2" t="s">
        <v>126</v>
      </c>
      <c r="D13206" s="20">
        <v>0</v>
      </c>
      <c r="E13206" s="20">
        <v>0</v>
      </c>
      <c r="F13206" s="38">
        <f>('ANNEXURE B &amp; C'!BZ$150)</f>
        <v>0</v>
      </c>
      <c r="G13206" s="9" t="str">
        <f t="shared" si="414"/>
        <v/>
      </c>
      <c r="H13206" s="52" t="str">
        <f t="shared" si="415"/>
        <v/>
      </c>
    </row>
    <row r="13207" spans="1:8">
      <c r="A13207" s="48" t="str">
        <f>('ANNEXURE B &amp; C'!BZ$3)</f>
        <v>470105</v>
      </c>
      <c r="B13207" s="2">
        <v>2260810</v>
      </c>
      <c r="C13207" s="2" t="s">
        <v>127</v>
      </c>
      <c r="D13207" s="20">
        <v>0</v>
      </c>
      <c r="E13207" s="20">
        <v>0</v>
      </c>
      <c r="F13207" s="38">
        <f>('ANNEXURE B &amp; C'!BZ$151)</f>
        <v>0</v>
      </c>
      <c r="G13207" s="9" t="str">
        <f t="shared" si="414"/>
        <v/>
      </c>
      <c r="H13207" s="52" t="str">
        <f t="shared" si="415"/>
        <v/>
      </c>
    </row>
    <row r="13208" spans="1:8">
      <c r="A13208" s="48" t="str">
        <f>('ANNEXURE B &amp; C'!BZ$3)</f>
        <v>470105</v>
      </c>
      <c r="B13208" s="3">
        <v>2269995</v>
      </c>
      <c r="C13208" s="3" t="s">
        <v>128</v>
      </c>
      <c r="D13208" s="39">
        <v>0</v>
      </c>
      <c r="E13208" s="39">
        <v>0</v>
      </c>
      <c r="F13208" s="39">
        <f>SUM(F13205:F13207)</f>
        <v>0</v>
      </c>
      <c r="G13208" s="9" t="str">
        <f t="shared" si="414"/>
        <v/>
      </c>
      <c r="H13208" s="52" t="str">
        <f t="shared" si="415"/>
        <v/>
      </c>
    </row>
    <row r="13209" spans="1:8">
      <c r="B13209" s="1"/>
      <c r="C13209" s="1"/>
      <c r="D13209" s="31"/>
      <c r="E13209" s="31"/>
      <c r="F13209" s="31"/>
      <c r="G13209" s="9" t="str">
        <f t="shared" si="414"/>
        <v/>
      </c>
      <c r="H13209" s="52" t="str">
        <f t="shared" si="415"/>
        <v/>
      </c>
    </row>
    <row r="13210" spans="1:8">
      <c r="A13210" s="48" t="str">
        <f>('ANNEXURE B &amp; C'!BZ$3)</f>
        <v>470105</v>
      </c>
      <c r="B13210" s="1">
        <v>2270000</v>
      </c>
      <c r="C13210" s="1" t="s">
        <v>129</v>
      </c>
      <c r="D13210" s="31"/>
      <c r="E13210" s="31"/>
      <c r="F13210" s="31"/>
      <c r="G13210" s="9" t="str">
        <f t="shared" si="414"/>
        <v/>
      </c>
      <c r="H13210" s="52" t="str">
        <f t="shared" si="415"/>
        <v/>
      </c>
    </row>
    <row r="13211" spans="1:8">
      <c r="A13211" s="48" t="str">
        <f>('ANNEXURE B &amp; C'!BZ$3)</f>
        <v>470105</v>
      </c>
      <c r="B13211" s="2">
        <v>2271701</v>
      </c>
      <c r="C13211" s="2" t="s">
        <v>130</v>
      </c>
      <c r="D13211" s="20">
        <v>0</v>
      </c>
      <c r="E13211" s="20">
        <v>0</v>
      </c>
      <c r="F13211" s="38">
        <f>('ANNEXURE B &amp; C'!BZ$155)</f>
        <v>0</v>
      </c>
      <c r="G13211" s="9" t="str">
        <f t="shared" si="414"/>
        <v/>
      </c>
      <c r="H13211" s="52" t="str">
        <f t="shared" si="415"/>
        <v/>
      </c>
    </row>
    <row r="13212" spans="1:8">
      <c r="A13212" s="48" t="str">
        <f>('ANNEXURE B &amp; C'!BZ$3)</f>
        <v>470105</v>
      </c>
      <c r="B13212" s="2">
        <v>2271702</v>
      </c>
      <c r="C13212" s="2" t="s">
        <v>131</v>
      </c>
      <c r="D13212" s="20">
        <v>0</v>
      </c>
      <c r="E13212" s="20">
        <v>0</v>
      </c>
      <c r="F13212" s="38">
        <f>('ANNEXURE B &amp; C'!BZ$156)</f>
        <v>0</v>
      </c>
      <c r="G13212" s="9" t="str">
        <f t="shared" si="414"/>
        <v/>
      </c>
      <c r="H13212" s="52" t="str">
        <f t="shared" si="415"/>
        <v/>
      </c>
    </row>
    <row r="13213" spans="1:8">
      <c r="A13213" s="48" t="str">
        <f>('ANNEXURE B &amp; C'!BZ$3)</f>
        <v>470105</v>
      </c>
      <c r="B13213" s="2">
        <v>2271703</v>
      </c>
      <c r="C13213" s="2" t="s">
        <v>132</v>
      </c>
      <c r="D13213" s="20">
        <v>0</v>
      </c>
      <c r="E13213" s="20">
        <v>0</v>
      </c>
      <c r="F13213" s="38">
        <f>('ANNEXURE B &amp; C'!BZ$157)</f>
        <v>0</v>
      </c>
      <c r="G13213" s="9" t="str">
        <f t="shared" si="414"/>
        <v/>
      </c>
      <c r="H13213" s="52" t="str">
        <f t="shared" si="415"/>
        <v/>
      </c>
    </row>
    <row r="13214" spans="1:8">
      <c r="A13214" s="48" t="str">
        <f>('ANNEXURE B &amp; C'!BZ$3)</f>
        <v>470105</v>
      </c>
      <c r="B13214" s="2">
        <v>2271704</v>
      </c>
      <c r="C13214" s="2" t="s">
        <v>133</v>
      </c>
      <c r="D13214" s="20">
        <v>0</v>
      </c>
      <c r="E13214" s="20">
        <v>0</v>
      </c>
      <c r="F13214" s="38">
        <f>('ANNEXURE B &amp; C'!BZ$158)</f>
        <v>0</v>
      </c>
      <c r="G13214" s="9" t="str">
        <f t="shared" si="414"/>
        <v/>
      </c>
      <c r="H13214" s="52" t="str">
        <f t="shared" si="415"/>
        <v/>
      </c>
    </row>
    <row r="13215" spans="1:8">
      <c r="A13215" s="48" t="str">
        <f>('ANNEXURE B &amp; C'!BZ$3)</f>
        <v>470105</v>
      </c>
      <c r="B13215" s="3">
        <v>2279995</v>
      </c>
      <c r="C13215" s="3" t="s">
        <v>134</v>
      </c>
      <c r="D13215" s="35">
        <v>0</v>
      </c>
      <c r="E13215" s="35">
        <v>0</v>
      </c>
      <c r="F13215" s="35">
        <f>SUM(F13211:F13214)</f>
        <v>0</v>
      </c>
      <c r="G13215" s="9" t="str">
        <f t="shared" si="414"/>
        <v/>
      </c>
      <c r="H13215" s="52" t="str">
        <f t="shared" si="415"/>
        <v/>
      </c>
    </row>
    <row r="13216" spans="1:8">
      <c r="B13216" s="1"/>
      <c r="C13216" s="1"/>
      <c r="D13216" s="31"/>
      <c r="E13216" s="31"/>
      <c r="F13216" s="31"/>
      <c r="G13216" s="9" t="str">
        <f t="shared" si="414"/>
        <v/>
      </c>
      <c r="H13216" s="52" t="str">
        <f t="shared" si="415"/>
        <v/>
      </c>
    </row>
    <row r="13217" spans="1:8">
      <c r="A13217" s="48" t="str">
        <f>('ANNEXURE B &amp; C'!BZ$3)</f>
        <v>470105</v>
      </c>
      <c r="B13217" s="1">
        <v>2280000</v>
      </c>
      <c r="C13217" s="1" t="s">
        <v>135</v>
      </c>
      <c r="D13217" s="31"/>
      <c r="E13217" s="31"/>
      <c r="F13217" s="31"/>
      <c r="G13217" s="9" t="str">
        <f t="shared" si="414"/>
        <v/>
      </c>
      <c r="H13217" s="52" t="str">
        <f t="shared" si="415"/>
        <v/>
      </c>
    </row>
    <row r="13218" spans="1:8">
      <c r="A13218" s="48" t="str">
        <f>('ANNEXURE B &amp; C'!BZ$3)</f>
        <v>470105</v>
      </c>
      <c r="B13218" s="2">
        <v>2280001</v>
      </c>
      <c r="C13218" s="2" t="s">
        <v>136</v>
      </c>
      <c r="D13218" s="20">
        <v>0</v>
      </c>
      <c r="E13218" s="20">
        <v>0</v>
      </c>
      <c r="F13218" s="38">
        <f>('ANNEXURE B &amp; C'!BZ$162)</f>
        <v>0</v>
      </c>
      <c r="G13218" s="9" t="str">
        <f t="shared" si="414"/>
        <v/>
      </c>
      <c r="H13218" s="52" t="str">
        <f t="shared" si="415"/>
        <v/>
      </c>
    </row>
    <row r="13219" spans="1:8">
      <c r="A13219" s="48" t="str">
        <f>('ANNEXURE B &amp; C'!BZ$3)</f>
        <v>470105</v>
      </c>
      <c r="B13219" s="2">
        <v>2280002</v>
      </c>
      <c r="C13219" s="2" t="s">
        <v>137</v>
      </c>
      <c r="D13219" s="20">
        <v>0</v>
      </c>
      <c r="E13219" s="20">
        <v>0</v>
      </c>
      <c r="F13219" s="38">
        <f>('ANNEXURE B &amp; C'!BZ$163)</f>
        <v>0</v>
      </c>
      <c r="G13219" s="9" t="str">
        <f t="shared" si="414"/>
        <v/>
      </c>
      <c r="H13219" s="52" t="str">
        <f t="shared" si="415"/>
        <v/>
      </c>
    </row>
    <row r="13220" spans="1:8">
      <c r="A13220" s="48" t="str">
        <f>('ANNEXURE B &amp; C'!BZ$3)</f>
        <v>470105</v>
      </c>
      <c r="B13220" s="3">
        <v>2289995</v>
      </c>
      <c r="C13220" s="3" t="s">
        <v>138</v>
      </c>
      <c r="D13220" s="39">
        <v>0</v>
      </c>
      <c r="E13220" s="39">
        <v>0</v>
      </c>
      <c r="F13220" s="39">
        <f>SUM(F13218:F13219)</f>
        <v>0</v>
      </c>
      <c r="G13220" s="9" t="str">
        <f t="shared" si="414"/>
        <v/>
      </c>
      <c r="H13220" s="52" t="str">
        <f t="shared" si="415"/>
        <v/>
      </c>
    </row>
    <row r="13221" spans="1:8">
      <c r="B13221" s="1"/>
      <c r="C13221" s="1"/>
      <c r="D13221" s="31"/>
      <c r="E13221" s="31"/>
      <c r="F13221" s="31"/>
      <c r="G13221" s="9" t="str">
        <f t="shared" si="414"/>
        <v/>
      </c>
      <c r="H13221" s="52" t="str">
        <f t="shared" si="415"/>
        <v/>
      </c>
    </row>
    <row r="13222" spans="1:8">
      <c r="A13222" s="48" t="str">
        <f>('ANNEXURE B &amp; C'!BZ$3)</f>
        <v>470105</v>
      </c>
      <c r="B13222" s="1">
        <v>2300000</v>
      </c>
      <c r="C13222" s="1" t="s">
        <v>139</v>
      </c>
      <c r="D13222" s="31"/>
      <c r="E13222" s="31"/>
      <c r="F13222" s="31"/>
      <c r="G13222" s="9" t="str">
        <f t="shared" si="414"/>
        <v/>
      </c>
      <c r="H13222" s="52" t="str">
        <f t="shared" si="415"/>
        <v/>
      </c>
    </row>
    <row r="13223" spans="1:8">
      <c r="A13223" s="48" t="str">
        <f>('ANNEXURE B &amp; C'!BZ$3)</f>
        <v>470105</v>
      </c>
      <c r="B13223" s="2">
        <v>2300001</v>
      </c>
      <c r="C13223" s="2" t="s">
        <v>140</v>
      </c>
      <c r="D13223" s="20">
        <v>0</v>
      </c>
      <c r="E13223" s="20">
        <v>0</v>
      </c>
      <c r="F13223" s="38">
        <f>('ANNEXURE B &amp; C'!BZ$167)</f>
        <v>0</v>
      </c>
      <c r="G13223" s="9" t="str">
        <f t="shared" si="414"/>
        <v/>
      </c>
      <c r="H13223" s="52" t="str">
        <f t="shared" si="415"/>
        <v/>
      </c>
    </row>
    <row r="13224" spans="1:8">
      <c r="A13224" s="48" t="str">
        <f>('ANNEXURE B &amp; C'!BZ$3)</f>
        <v>470105</v>
      </c>
      <c r="B13224" s="2">
        <v>2300002</v>
      </c>
      <c r="C13224" s="2" t="s">
        <v>141</v>
      </c>
      <c r="D13224" s="20">
        <v>0</v>
      </c>
      <c r="E13224" s="20">
        <v>0</v>
      </c>
      <c r="F13224" s="38">
        <f>('ANNEXURE B &amp; C'!BZ$168)</f>
        <v>0</v>
      </c>
      <c r="G13224" s="9" t="str">
        <f t="shared" si="414"/>
        <v/>
      </c>
      <c r="H13224" s="52" t="str">
        <f t="shared" si="415"/>
        <v/>
      </c>
    </row>
    <row r="13225" spans="1:8">
      <c r="A13225" s="48" t="str">
        <f>('ANNEXURE B &amp; C'!BZ$3)</f>
        <v>470105</v>
      </c>
      <c r="B13225" s="2">
        <v>2300003</v>
      </c>
      <c r="C13225" s="2" t="s">
        <v>142</v>
      </c>
      <c r="D13225" s="20">
        <v>0</v>
      </c>
      <c r="E13225" s="20">
        <v>0</v>
      </c>
      <c r="F13225" s="38">
        <f>('ANNEXURE B &amp; C'!BZ$169)</f>
        <v>0</v>
      </c>
      <c r="G13225" s="9" t="str">
        <f t="shared" si="414"/>
        <v/>
      </c>
      <c r="H13225" s="52" t="str">
        <f t="shared" si="415"/>
        <v/>
      </c>
    </row>
    <row r="13226" spans="1:8">
      <c r="A13226" s="48" t="str">
        <f>('ANNEXURE B &amp; C'!BZ$3)</f>
        <v>470105</v>
      </c>
      <c r="B13226" s="2">
        <v>2300204</v>
      </c>
      <c r="C13226" s="2" t="s">
        <v>143</v>
      </c>
      <c r="D13226" s="20">
        <v>0</v>
      </c>
      <c r="E13226" s="20">
        <v>0</v>
      </c>
      <c r="F13226" s="38">
        <f>('ANNEXURE B &amp; C'!BZ$170)</f>
        <v>0</v>
      </c>
      <c r="G13226" s="9" t="str">
        <f t="shared" si="414"/>
        <v/>
      </c>
      <c r="H13226" s="52" t="str">
        <f t="shared" si="415"/>
        <v/>
      </c>
    </row>
    <row r="13227" spans="1:8">
      <c r="A13227" s="48" t="str">
        <f>('ANNEXURE B &amp; C'!BZ$3)</f>
        <v>470105</v>
      </c>
      <c r="B13227" s="2">
        <v>2300800</v>
      </c>
      <c r="C13227" s="2" t="s">
        <v>144</v>
      </c>
      <c r="D13227" s="20">
        <v>0</v>
      </c>
      <c r="E13227" s="20">
        <v>0</v>
      </c>
      <c r="F13227" s="38">
        <f>('ANNEXURE B &amp; C'!BZ$171)</f>
        <v>0</v>
      </c>
      <c r="G13227" s="9" t="str">
        <f t="shared" si="414"/>
        <v/>
      </c>
      <c r="H13227" s="52" t="str">
        <f t="shared" si="415"/>
        <v/>
      </c>
    </row>
    <row r="13228" spans="1:8">
      <c r="A13228" s="48" t="str">
        <f>('ANNEXURE B &amp; C'!BZ$3)</f>
        <v>470105</v>
      </c>
      <c r="B13228" s="2">
        <v>2300801</v>
      </c>
      <c r="C13228" s="2" t="s">
        <v>145</v>
      </c>
      <c r="D13228" s="20">
        <v>0</v>
      </c>
      <c r="E13228" s="20">
        <v>0</v>
      </c>
      <c r="F13228" s="38">
        <f>('ANNEXURE B &amp; C'!BZ$172)</f>
        <v>0</v>
      </c>
      <c r="G13228" s="9" t="str">
        <f t="shared" si="414"/>
        <v/>
      </c>
      <c r="H13228" s="52" t="str">
        <f t="shared" si="415"/>
        <v/>
      </c>
    </row>
    <row r="13229" spans="1:8">
      <c r="A13229" s="48" t="str">
        <f>('ANNEXURE B &amp; C'!BZ$3)</f>
        <v>470105</v>
      </c>
      <c r="B13229" s="2">
        <v>2300803</v>
      </c>
      <c r="C13229" s="2" t="s">
        <v>146</v>
      </c>
      <c r="D13229" s="20">
        <v>0</v>
      </c>
      <c r="E13229" s="20">
        <v>0</v>
      </c>
      <c r="F13229" s="38">
        <f>('ANNEXURE B &amp; C'!BZ$173)</f>
        <v>0</v>
      </c>
      <c r="G13229" s="9" t="str">
        <f t="shared" si="414"/>
        <v/>
      </c>
      <c r="H13229" s="52" t="str">
        <f t="shared" si="415"/>
        <v/>
      </c>
    </row>
    <row r="13230" spans="1:8">
      <c r="A13230" s="48" t="str">
        <f>('ANNEXURE B &amp; C'!BZ$3)</f>
        <v>470105</v>
      </c>
      <c r="B13230" s="2">
        <v>2301503</v>
      </c>
      <c r="C13230" s="2" t="s">
        <v>147</v>
      </c>
      <c r="D13230" s="20">
        <v>0</v>
      </c>
      <c r="E13230" s="20">
        <v>0</v>
      </c>
      <c r="F13230" s="38">
        <f>('ANNEXURE B &amp; C'!BZ$174)</f>
        <v>0</v>
      </c>
      <c r="G13230" s="9" t="str">
        <f t="shared" si="414"/>
        <v/>
      </c>
      <c r="H13230" s="52" t="str">
        <f t="shared" si="415"/>
        <v/>
      </c>
    </row>
    <row r="13231" spans="1:8">
      <c r="A13231" s="48" t="str">
        <f>('ANNEXURE B &amp; C'!BZ$3)</f>
        <v>470105</v>
      </c>
      <c r="B13231" s="2">
        <v>2301802</v>
      </c>
      <c r="C13231" s="2" t="s">
        <v>148</v>
      </c>
      <c r="D13231" s="20">
        <v>0</v>
      </c>
      <c r="E13231" s="20">
        <v>0</v>
      </c>
      <c r="F13231" s="38">
        <f>('ANNEXURE B &amp; C'!BZ$175)</f>
        <v>0</v>
      </c>
      <c r="G13231" s="9" t="str">
        <f t="shared" si="414"/>
        <v/>
      </c>
      <c r="H13231" s="52" t="str">
        <f t="shared" si="415"/>
        <v/>
      </c>
    </row>
    <row r="13232" spans="1:8">
      <c r="A13232" s="48" t="str">
        <f>('ANNEXURE B &amp; C'!BZ$3)</f>
        <v>470105</v>
      </c>
      <c r="B13232" s="2">
        <v>2301803</v>
      </c>
      <c r="C13232" s="2" t="s">
        <v>149</v>
      </c>
      <c r="D13232" s="20">
        <v>0</v>
      </c>
      <c r="E13232" s="20">
        <v>0</v>
      </c>
      <c r="F13232" s="38">
        <f>('ANNEXURE B &amp; C'!BZ$176)</f>
        <v>0</v>
      </c>
      <c r="G13232" s="9" t="str">
        <f t="shared" si="414"/>
        <v/>
      </c>
      <c r="H13232" s="52" t="str">
        <f t="shared" si="415"/>
        <v/>
      </c>
    </row>
    <row r="13233" spans="1:8">
      <c r="A13233" s="48" t="str">
        <f>('ANNEXURE B &amp; C'!BZ$3)</f>
        <v>470105</v>
      </c>
      <c r="B13233" s="2">
        <v>2301900</v>
      </c>
      <c r="C13233" s="2" t="s">
        <v>150</v>
      </c>
      <c r="D13233" s="20">
        <v>0</v>
      </c>
      <c r="E13233" s="20">
        <v>-5263.26</v>
      </c>
      <c r="F13233" s="38">
        <f>('ANNEXURE B &amp; C'!BZ$177)</f>
        <v>-5264</v>
      </c>
      <c r="G13233" s="9" t="str">
        <f t="shared" si="414"/>
        <v/>
      </c>
      <c r="H13233" s="52" t="str">
        <f t="shared" si="415"/>
        <v/>
      </c>
    </row>
    <row r="13234" spans="1:8">
      <c r="A13234" s="48" t="str">
        <f>('ANNEXURE B &amp; C'!BZ$3)</f>
        <v>470105</v>
      </c>
      <c r="B13234" s="2">
        <v>2301901</v>
      </c>
      <c r="C13234" s="2" t="s">
        <v>151</v>
      </c>
      <c r="D13234" s="20">
        <v>0</v>
      </c>
      <c r="E13234" s="20">
        <v>0</v>
      </c>
      <c r="F13234" s="38">
        <f>('ANNEXURE B &amp; C'!BZ$178)</f>
        <v>0</v>
      </c>
      <c r="G13234" s="9" t="str">
        <f t="shared" si="414"/>
        <v/>
      </c>
      <c r="H13234" s="52" t="str">
        <f t="shared" si="415"/>
        <v/>
      </c>
    </row>
    <row r="13235" spans="1:8">
      <c r="A13235" s="48" t="str">
        <f>('ANNEXURE B &amp; C'!BZ$3)</f>
        <v>470105</v>
      </c>
      <c r="B13235" s="3">
        <v>2309995</v>
      </c>
      <c r="C13235" s="3" t="s">
        <v>152</v>
      </c>
      <c r="D13235" s="39">
        <v>0</v>
      </c>
      <c r="E13235" s="39">
        <v>-5263.26</v>
      </c>
      <c r="F13235" s="39">
        <f>SUM(F13223:F13234)</f>
        <v>-5264</v>
      </c>
      <c r="G13235" s="9" t="str">
        <f t="shared" si="414"/>
        <v/>
      </c>
      <c r="H13235" s="52" t="str">
        <f t="shared" si="415"/>
        <v/>
      </c>
    </row>
    <row r="13236" spans="1:8">
      <c r="B13236" s="1"/>
      <c r="C13236" s="1"/>
      <c r="D13236" s="31"/>
      <c r="E13236" s="31"/>
      <c r="F13236" s="31"/>
      <c r="G13236" s="9" t="str">
        <f t="shared" si="414"/>
        <v/>
      </c>
      <c r="H13236" s="52" t="str">
        <f t="shared" si="415"/>
        <v/>
      </c>
    </row>
    <row r="13237" spans="1:8" ht="15.75" thickBot="1">
      <c r="A13237" s="48" t="str">
        <f>('ANNEXURE B &amp; C'!BZ$3)</f>
        <v>470105</v>
      </c>
      <c r="B13237" s="4">
        <v>2359997</v>
      </c>
      <c r="C13237" s="4" t="s">
        <v>153</v>
      </c>
      <c r="D13237" s="40">
        <v>0</v>
      </c>
      <c r="E13237" s="40">
        <v>-5263.26</v>
      </c>
      <c r="F13237" s="40">
        <f>SUM(F13235+F13220+F13215+F13208+F13202+F13195)</f>
        <v>-5264</v>
      </c>
      <c r="G13237" s="9" t="str">
        <f t="shared" si="414"/>
        <v/>
      </c>
      <c r="H13237" s="52" t="str">
        <f t="shared" si="415"/>
        <v/>
      </c>
    </row>
    <row r="13238" spans="1:8" ht="15.75" thickTop="1">
      <c r="B13238" s="1"/>
      <c r="C13238" s="1"/>
      <c r="D13238" s="31"/>
      <c r="E13238" s="31"/>
      <c r="F13238" s="31"/>
      <c r="G13238" s="9" t="str">
        <f t="shared" si="414"/>
        <v/>
      </c>
      <c r="H13238" s="52" t="str">
        <f t="shared" si="415"/>
        <v/>
      </c>
    </row>
    <row r="13239" spans="1:8" ht="15.75" thickBot="1">
      <c r="A13239" s="48" t="str">
        <f>('ANNEXURE B &amp; C'!BZ$3)</f>
        <v>470105</v>
      </c>
      <c r="B13239" s="5">
        <v>2379995</v>
      </c>
      <c r="C13239" s="5" t="s">
        <v>154</v>
      </c>
      <c r="D13239" s="41">
        <v>0</v>
      </c>
      <c r="E13239" s="41">
        <v>-5263.26</v>
      </c>
      <c r="F13239" s="41">
        <f>SUM(F13237)</f>
        <v>-5264</v>
      </c>
      <c r="G13239" s="9" t="str">
        <f t="shared" si="414"/>
        <v/>
      </c>
      <c r="H13239" s="52" t="str">
        <f t="shared" si="415"/>
        <v/>
      </c>
    </row>
    <row r="13240" spans="1:8">
      <c r="B13240" s="1"/>
      <c r="C13240" s="1"/>
      <c r="D13240" s="31"/>
      <c r="E13240" s="31"/>
      <c r="F13240" s="31"/>
      <c r="G13240" s="9" t="str">
        <f t="shared" si="414"/>
        <v/>
      </c>
      <c r="H13240" s="52" t="str">
        <f t="shared" si="415"/>
        <v/>
      </c>
    </row>
    <row r="13241" spans="1:8" ht="15.75" thickBot="1">
      <c r="A13241" s="48" t="str">
        <f>('ANNEXURE B &amp; C'!BZ$3)</f>
        <v>470105</v>
      </c>
      <c r="B13241" s="5">
        <v>2459998</v>
      </c>
      <c r="C13241" s="5" t="s">
        <v>155</v>
      </c>
      <c r="D13241" s="41">
        <v>0</v>
      </c>
      <c r="E13241" s="41">
        <v>-5263.26</v>
      </c>
      <c r="F13241" s="41">
        <f>SUM(F13239)</f>
        <v>-5264</v>
      </c>
      <c r="G13241" s="9" t="str">
        <f t="shared" si="414"/>
        <v/>
      </c>
      <c r="H13241" s="52" t="str">
        <f t="shared" si="415"/>
        <v/>
      </c>
    </row>
    <row r="13242" spans="1:8">
      <c r="B13242" s="1"/>
      <c r="C13242" s="1"/>
      <c r="D13242" s="31"/>
      <c r="E13242" s="31"/>
      <c r="F13242" s="31"/>
      <c r="G13242" s="9" t="str">
        <f t="shared" si="414"/>
        <v/>
      </c>
      <c r="H13242" s="52" t="str">
        <f t="shared" si="415"/>
        <v/>
      </c>
    </row>
    <row r="13243" spans="1:8">
      <c r="A13243" s="48" t="str">
        <f>('ANNEXURE B &amp; C'!BZ$3)</f>
        <v>470105</v>
      </c>
      <c r="B13243" s="1">
        <v>3010000</v>
      </c>
      <c r="C13243" s="1" t="s">
        <v>156</v>
      </c>
      <c r="D13243" s="31"/>
      <c r="E13243" s="31"/>
      <c r="F13243" s="31"/>
      <c r="G13243" s="9" t="str">
        <f t="shared" si="414"/>
        <v/>
      </c>
      <c r="H13243" s="52" t="str">
        <f t="shared" si="415"/>
        <v/>
      </c>
    </row>
    <row r="13244" spans="1:8">
      <c r="A13244" s="48" t="str">
        <f>('ANNEXURE B &amp; C'!BZ$3)</f>
        <v>470105</v>
      </c>
      <c r="B13244" s="2">
        <v>3010001</v>
      </c>
      <c r="C13244" s="2" t="s">
        <v>112</v>
      </c>
      <c r="D13244" s="38">
        <v>2356787</v>
      </c>
      <c r="E13244" s="38">
        <v>1366310.0299999998</v>
      </c>
      <c r="F13244" s="38">
        <f>('ANNEXURE B &amp; C'!BZ$188)</f>
        <v>3113466</v>
      </c>
      <c r="G13244" s="9" t="str">
        <f t="shared" si="414"/>
        <v/>
      </c>
      <c r="H13244" s="52">
        <f t="shared" si="415"/>
        <v>0.32106380423856717</v>
      </c>
    </row>
    <row r="13245" spans="1:8">
      <c r="A13245" s="48" t="str">
        <f>('ANNEXURE B &amp; C'!BZ$3)</f>
        <v>470105</v>
      </c>
      <c r="B13245" s="2">
        <v>3010002</v>
      </c>
      <c r="C13245" s="2" t="s">
        <v>155</v>
      </c>
      <c r="D13245" s="38">
        <v>0</v>
      </c>
      <c r="E13245" s="38">
        <v>-5263.26</v>
      </c>
      <c r="F13245" s="38">
        <f>('ANNEXURE B &amp; C'!BZ$189)</f>
        <v>-5264</v>
      </c>
      <c r="G13245" s="9" t="str">
        <f t="shared" si="414"/>
        <v/>
      </c>
      <c r="H13245" s="52" t="str">
        <f t="shared" si="415"/>
        <v/>
      </c>
    </row>
    <row r="13246" spans="1:8">
      <c r="A13246" s="48" t="str">
        <f>('ANNEXURE B &amp; C'!BZ$3)</f>
        <v>470105</v>
      </c>
      <c r="B13246" s="2"/>
      <c r="C13246" s="1" t="s">
        <v>338</v>
      </c>
      <c r="D13246" s="39"/>
      <c r="E13246" s="39"/>
      <c r="F13246" s="39">
        <f>('ANNEXURE B &amp; C'!BZ$190)</f>
        <v>0</v>
      </c>
      <c r="G13246" s="9" t="str">
        <f t="shared" si="414"/>
        <v/>
      </c>
      <c r="H13246" s="52" t="str">
        <f t="shared" si="415"/>
        <v/>
      </c>
    </row>
    <row r="13247" spans="1:8" ht="15.75" thickBot="1">
      <c r="A13247" s="48" t="str">
        <f>('ANNEXURE B &amp; C'!BZ$3)</f>
        <v>470105</v>
      </c>
      <c r="B13247" s="5">
        <v>3019995</v>
      </c>
      <c r="C13247" s="5" t="s">
        <v>339</v>
      </c>
      <c r="D13247" s="37">
        <v>2356787</v>
      </c>
      <c r="E13247" s="37">
        <v>1361046.7699999998</v>
      </c>
      <c r="F13247" s="37">
        <f>('ANNEXURE B &amp; C'!BZ$191)</f>
        <v>3108202</v>
      </c>
      <c r="G13247" s="9" t="str">
        <f t="shared" ref="G13247:G13310" si="416">IF(E13247&lt;0.01,"",IF(E13247&gt;F13247,"BUDGET ERROR - INSUFICIENT",""))</f>
        <v/>
      </c>
      <c r="H13247" s="52">
        <f t="shared" ref="H13247:H13310" si="417">IF(F13247&lt;0.1,"",IF(D13247=0,"NO ORIGINAL BUDGET",(F13247-D13247)/D13247))</f>
        <v>0.31883025491909112</v>
      </c>
    </row>
    <row r="13248" spans="1:8">
      <c r="B13248" s="1"/>
      <c r="C13248" s="1"/>
      <c r="D13248" s="31"/>
      <c r="E13248" s="31"/>
      <c r="F13248" s="31"/>
      <c r="G13248" s="9" t="str">
        <f t="shared" si="416"/>
        <v/>
      </c>
      <c r="H13248" s="52" t="str">
        <f t="shared" si="417"/>
        <v/>
      </c>
    </row>
    <row r="13249" spans="1:8">
      <c r="A13249" s="48" t="str">
        <f>('ANNEXURE B &amp; C'!BZ$3)</f>
        <v>470105</v>
      </c>
      <c r="B13249" s="1">
        <v>4030000</v>
      </c>
      <c r="C13249" s="1" t="s">
        <v>157</v>
      </c>
      <c r="D13249" s="31"/>
      <c r="E13249" s="31"/>
      <c r="F13249" s="31"/>
      <c r="G13249" s="9" t="str">
        <f t="shared" si="416"/>
        <v/>
      </c>
      <c r="H13249" s="52" t="str">
        <f t="shared" si="417"/>
        <v/>
      </c>
    </row>
    <row r="13250" spans="1:8">
      <c r="A13250" s="48" t="str">
        <f>('ANNEXURE B &amp; C'!BZ$3)</f>
        <v>470105</v>
      </c>
      <c r="B13250" s="2">
        <v>4030001</v>
      </c>
      <c r="C13250" s="2" t="s">
        <v>158</v>
      </c>
      <c r="D13250" s="20">
        <v>30000</v>
      </c>
      <c r="E13250" s="20">
        <v>0</v>
      </c>
      <c r="F13250" s="38">
        <f>('ANNEXURE B &amp; C'!BZ$194)</f>
        <v>0</v>
      </c>
      <c r="G13250" s="9" t="str">
        <f t="shared" si="416"/>
        <v/>
      </c>
      <c r="H13250" s="52" t="str">
        <f t="shared" si="417"/>
        <v/>
      </c>
    </row>
    <row r="13251" spans="1:8">
      <c r="A13251" s="48" t="str">
        <f>('ANNEXURE B &amp; C'!BZ$3)</f>
        <v>470105</v>
      </c>
      <c r="B13251" s="2">
        <v>4030002</v>
      </c>
      <c r="C13251" s="2" t="s">
        <v>159</v>
      </c>
      <c r="D13251" s="20">
        <v>30000</v>
      </c>
      <c r="E13251" s="20">
        <v>0</v>
      </c>
      <c r="F13251" s="38">
        <f>('ANNEXURE B &amp; C'!BZ$195)</f>
        <v>0</v>
      </c>
      <c r="G13251" s="9" t="str">
        <f t="shared" si="416"/>
        <v/>
      </c>
      <c r="H13251" s="52" t="str">
        <f t="shared" si="417"/>
        <v/>
      </c>
    </row>
    <row r="13252" spans="1:8">
      <c r="A13252" s="48" t="str">
        <f>('ANNEXURE B &amp; C'!BZ$3)</f>
        <v>470105</v>
      </c>
      <c r="B13252" s="2">
        <v>4030003</v>
      </c>
      <c r="C13252" s="2" t="s">
        <v>160</v>
      </c>
      <c r="D13252" s="20">
        <v>0</v>
      </c>
      <c r="E13252" s="20">
        <v>0</v>
      </c>
      <c r="F13252" s="38">
        <f>('ANNEXURE B &amp; C'!BZ$196)</f>
        <v>0</v>
      </c>
      <c r="G13252" s="9" t="str">
        <f t="shared" si="416"/>
        <v/>
      </c>
      <c r="H13252" s="52" t="str">
        <f t="shared" si="417"/>
        <v/>
      </c>
    </row>
    <row r="13253" spans="1:8">
      <c r="A13253" s="48" t="str">
        <f>('ANNEXURE B &amp; C'!BZ$3)</f>
        <v>470105</v>
      </c>
      <c r="B13253" s="2">
        <v>4030004</v>
      </c>
      <c r="C13253" s="2" t="s">
        <v>161</v>
      </c>
      <c r="D13253" s="20">
        <v>0</v>
      </c>
      <c r="E13253" s="20">
        <v>0</v>
      </c>
      <c r="F13253" s="38">
        <f>('ANNEXURE B &amp; C'!BZ$197)</f>
        <v>0</v>
      </c>
      <c r="G13253" s="9" t="str">
        <f t="shared" si="416"/>
        <v/>
      </c>
      <c r="H13253" s="52" t="str">
        <f t="shared" si="417"/>
        <v/>
      </c>
    </row>
    <row r="13254" spans="1:8">
      <c r="A13254" s="48" t="str">
        <f>('ANNEXURE B &amp; C'!BZ$3)</f>
        <v>470105</v>
      </c>
      <c r="B13254" s="2">
        <v>4030005</v>
      </c>
      <c r="C13254" s="2" t="s">
        <v>162</v>
      </c>
      <c r="D13254" s="20">
        <v>0</v>
      </c>
      <c r="E13254" s="20">
        <v>0</v>
      </c>
      <c r="F13254" s="38">
        <f>('ANNEXURE B &amp; C'!BZ$198)</f>
        <v>0</v>
      </c>
      <c r="G13254" s="9" t="str">
        <f t="shared" si="416"/>
        <v/>
      </c>
      <c r="H13254" s="52" t="str">
        <f t="shared" si="417"/>
        <v/>
      </c>
    </row>
    <row r="13255" spans="1:8" ht="15.75" thickBot="1">
      <c r="A13255" s="48" t="str">
        <f>('ANNEXURE B &amp; C'!BZ$3)</f>
        <v>470105</v>
      </c>
      <c r="B13255" s="3">
        <v>4039995</v>
      </c>
      <c r="C13255" s="3" t="s">
        <v>163</v>
      </c>
      <c r="D13255" s="42">
        <v>60000</v>
      </c>
      <c r="E13255" s="36">
        <v>0</v>
      </c>
      <c r="F13255" s="43">
        <f>SUM(F13250:F13254)</f>
        <v>0</v>
      </c>
      <c r="G13255" s="9" t="str">
        <f t="shared" si="416"/>
        <v/>
      </c>
      <c r="H13255" s="52" t="str">
        <f t="shared" si="417"/>
        <v/>
      </c>
    </row>
    <row r="13256" spans="1:8" ht="15.75" thickTop="1">
      <c r="B13256" s="2"/>
      <c r="C13256" s="2"/>
      <c r="D13256" s="32"/>
      <c r="E13256" s="32"/>
      <c r="G13256" s="9" t="str">
        <f t="shared" si="416"/>
        <v/>
      </c>
      <c r="H13256" s="52" t="str">
        <f t="shared" si="417"/>
        <v/>
      </c>
    </row>
    <row r="13257" spans="1:8">
      <c r="A13257" s="48" t="str">
        <f>('ANNEXURE B &amp; C'!BZ$3)</f>
        <v>470105</v>
      </c>
      <c r="B13257" s="1">
        <v>4030000</v>
      </c>
      <c r="C13257" s="1" t="s">
        <v>164</v>
      </c>
      <c r="D13257" s="31"/>
      <c r="E13257" s="31"/>
      <c r="F13257" s="31"/>
      <c r="G13257" s="9" t="str">
        <f t="shared" si="416"/>
        <v/>
      </c>
      <c r="H13257" s="52" t="str">
        <f t="shared" si="417"/>
        <v/>
      </c>
    </row>
    <row r="13258" spans="1:8">
      <c r="A13258" s="48" t="str">
        <f>('ANNEXURE B &amp; C'!BZ$3)</f>
        <v>470105</v>
      </c>
      <c r="B13258" s="2">
        <v>4031001</v>
      </c>
      <c r="C13258" s="2" t="s">
        <v>158</v>
      </c>
      <c r="D13258" s="20">
        <v>0</v>
      </c>
      <c r="E13258" s="20">
        <v>0</v>
      </c>
      <c r="F13258" s="38">
        <f>('ANNEXURE B &amp; C'!BZ$202)</f>
        <v>0</v>
      </c>
      <c r="G13258" s="9" t="str">
        <f t="shared" si="416"/>
        <v/>
      </c>
      <c r="H13258" s="52" t="str">
        <f t="shared" si="417"/>
        <v/>
      </c>
    </row>
    <row r="13259" spans="1:8">
      <c r="A13259" s="48" t="str">
        <f>('ANNEXURE B &amp; C'!BZ$3)</f>
        <v>470105</v>
      </c>
      <c r="B13259" s="2">
        <v>4031002</v>
      </c>
      <c r="C13259" s="2" t="s">
        <v>159</v>
      </c>
      <c r="D13259" s="20">
        <v>0</v>
      </c>
      <c r="E13259" s="20">
        <v>0</v>
      </c>
      <c r="F13259" s="38">
        <f>('ANNEXURE B &amp; C'!BZ$203)</f>
        <v>0</v>
      </c>
      <c r="G13259" s="9" t="str">
        <f t="shared" si="416"/>
        <v/>
      </c>
      <c r="H13259" s="52" t="str">
        <f t="shared" si="417"/>
        <v/>
      </c>
    </row>
    <row r="13260" spans="1:8">
      <c r="A13260" s="48" t="str">
        <f>('ANNEXURE B &amp; C'!BZ$3)</f>
        <v>470105</v>
      </c>
      <c r="B13260" s="2">
        <v>4031003</v>
      </c>
      <c r="C13260" s="2" t="s">
        <v>160</v>
      </c>
      <c r="D13260" s="20">
        <v>0</v>
      </c>
      <c r="E13260" s="20">
        <v>0</v>
      </c>
      <c r="F13260" s="38">
        <f>('ANNEXURE B &amp; C'!BZ$204)</f>
        <v>0</v>
      </c>
      <c r="G13260" s="9" t="str">
        <f t="shared" si="416"/>
        <v/>
      </c>
      <c r="H13260" s="52" t="str">
        <f t="shared" si="417"/>
        <v/>
      </c>
    </row>
    <row r="13261" spans="1:8">
      <c r="A13261" s="48" t="str">
        <f>('ANNEXURE B &amp; C'!BZ$3)</f>
        <v>470105</v>
      </c>
      <c r="B13261" s="2">
        <v>4031004</v>
      </c>
      <c r="C13261" s="2" t="s">
        <v>161</v>
      </c>
      <c r="D13261" s="20">
        <v>0</v>
      </c>
      <c r="E13261" s="20">
        <v>0</v>
      </c>
      <c r="F13261" s="38">
        <f>('ANNEXURE B &amp; C'!BZ$205)</f>
        <v>0</v>
      </c>
      <c r="G13261" s="9" t="str">
        <f t="shared" si="416"/>
        <v/>
      </c>
      <c r="H13261" s="52" t="str">
        <f t="shared" si="417"/>
        <v/>
      </c>
    </row>
    <row r="13262" spans="1:8">
      <c r="A13262" s="48" t="str">
        <f>('ANNEXURE B &amp; C'!BZ$3)</f>
        <v>470105</v>
      </c>
      <c r="B13262" s="2">
        <v>4031005</v>
      </c>
      <c r="C13262" s="2" t="s">
        <v>162</v>
      </c>
      <c r="D13262" s="20">
        <v>0</v>
      </c>
      <c r="E13262" s="20">
        <v>0</v>
      </c>
      <c r="F13262" s="38">
        <f>('ANNEXURE B &amp; C'!BZ$206)</f>
        <v>0</v>
      </c>
      <c r="G13262" s="9" t="str">
        <f t="shared" si="416"/>
        <v/>
      </c>
      <c r="H13262" s="52" t="str">
        <f t="shared" si="417"/>
        <v/>
      </c>
    </row>
    <row r="13263" spans="1:8">
      <c r="A13263" s="48" t="str">
        <f>('ANNEXURE B &amp; C'!BZ$3)</f>
        <v>470105</v>
      </c>
      <c r="B13263" s="3">
        <v>4039995</v>
      </c>
      <c r="C13263" s="3" t="s">
        <v>165</v>
      </c>
      <c r="D13263" s="39">
        <v>0</v>
      </c>
      <c r="E13263" s="39">
        <v>0</v>
      </c>
      <c r="F13263" s="39">
        <f>SUM(F13258:F13262)</f>
        <v>0</v>
      </c>
      <c r="G13263" s="9" t="str">
        <f t="shared" si="416"/>
        <v/>
      </c>
      <c r="H13263" s="52" t="str">
        <f t="shared" si="417"/>
        <v/>
      </c>
    </row>
    <row r="13264" spans="1:8">
      <c r="B13264" s="2"/>
      <c r="C13264" s="2"/>
      <c r="D13264" s="32"/>
      <c r="E13264" s="32"/>
      <c r="G13264" s="9" t="str">
        <f t="shared" si="416"/>
        <v/>
      </c>
      <c r="H13264" s="52" t="str">
        <f t="shared" si="417"/>
        <v/>
      </c>
    </row>
    <row r="13265" spans="1:8" ht="15.75" thickBot="1">
      <c r="A13265" s="48" t="str">
        <f>('ANNEXURE B &amp; C'!BZ$3)</f>
        <v>470105</v>
      </c>
      <c r="B13265" s="5">
        <v>4039995</v>
      </c>
      <c r="C13265" s="5" t="s">
        <v>166</v>
      </c>
      <c r="D13265" s="41">
        <v>60000</v>
      </c>
      <c r="E13265" s="41">
        <v>0</v>
      </c>
      <c r="F13265" s="41">
        <f>SUM(F13263+F13255)</f>
        <v>0</v>
      </c>
      <c r="G13265" s="9" t="str">
        <f t="shared" si="416"/>
        <v/>
      </c>
      <c r="H13265" s="52" t="str">
        <f t="shared" si="417"/>
        <v/>
      </c>
    </row>
    <row r="13266" spans="1:8">
      <c r="G13266" s="9" t="str">
        <f t="shared" si="416"/>
        <v/>
      </c>
      <c r="H13266" s="52" t="str">
        <f t="shared" si="417"/>
        <v/>
      </c>
    </row>
    <row r="13267" spans="1:8">
      <c r="A13267" s="48" t="str">
        <f>('ANNEXURE B &amp; C'!CA$3)</f>
        <v>470106</v>
      </c>
      <c r="B13267" s="1">
        <v>1000000</v>
      </c>
      <c r="C13267" s="1" t="s">
        <v>0</v>
      </c>
      <c r="D13267" s="31"/>
      <c r="E13267" s="31"/>
      <c r="G13267" s="9" t="str">
        <f t="shared" si="416"/>
        <v/>
      </c>
      <c r="H13267" s="52" t="str">
        <f t="shared" si="417"/>
        <v/>
      </c>
    </row>
    <row r="13268" spans="1:8">
      <c r="B13268" s="1"/>
      <c r="C13268" s="1"/>
      <c r="D13268" s="31"/>
      <c r="E13268" s="31"/>
      <c r="G13268" s="9" t="str">
        <f t="shared" si="416"/>
        <v/>
      </c>
      <c r="H13268" s="52" t="str">
        <f t="shared" si="417"/>
        <v/>
      </c>
    </row>
    <row r="13269" spans="1:8">
      <c r="A13269" s="48" t="str">
        <f>('ANNEXURE B &amp; C'!CA$3)</f>
        <v>470106</v>
      </c>
      <c r="B13269" s="1">
        <v>1020000</v>
      </c>
      <c r="C13269" s="1" t="s">
        <v>2</v>
      </c>
      <c r="D13269" s="31"/>
      <c r="E13269" s="31"/>
      <c r="F13269" s="31"/>
      <c r="G13269" s="9" t="str">
        <f t="shared" si="416"/>
        <v/>
      </c>
      <c r="H13269" s="52" t="str">
        <f t="shared" si="417"/>
        <v/>
      </c>
    </row>
    <row r="13270" spans="1:8">
      <c r="A13270" s="48" t="str">
        <f>('ANNEXURE B &amp; C'!CA$3)</f>
        <v>470106</v>
      </c>
      <c r="B13270" s="2">
        <v>1020001</v>
      </c>
      <c r="C13270" s="2" t="s">
        <v>3</v>
      </c>
      <c r="D13270" s="20">
        <v>0</v>
      </c>
      <c r="E13270" s="20">
        <v>0</v>
      </c>
      <c r="F13270" s="38">
        <f>('ANNEXURE B &amp; C'!CA$10)</f>
        <v>0</v>
      </c>
      <c r="G13270" s="9" t="str">
        <f t="shared" si="416"/>
        <v/>
      </c>
      <c r="H13270" s="52" t="str">
        <f t="shared" si="417"/>
        <v/>
      </c>
    </row>
    <row r="13271" spans="1:8">
      <c r="A13271" s="48" t="str">
        <f>('ANNEXURE B &amp; C'!CA$3)</f>
        <v>470106</v>
      </c>
      <c r="B13271" s="2">
        <v>1020002</v>
      </c>
      <c r="C13271" s="2" t="s">
        <v>4</v>
      </c>
      <c r="D13271" s="20">
        <v>544200</v>
      </c>
      <c r="E13271" s="20">
        <v>332109.3</v>
      </c>
      <c r="F13271" s="38">
        <f>('ANNEXURE B &amp; C'!CA$11)</f>
        <v>606610</v>
      </c>
      <c r="G13271" s="9" t="str">
        <f t="shared" si="416"/>
        <v/>
      </c>
      <c r="H13271" s="52">
        <f t="shared" si="417"/>
        <v>0.11468210216832048</v>
      </c>
    </row>
    <row r="13272" spans="1:8">
      <c r="A13272" s="48" t="str">
        <f>('ANNEXURE B &amp; C'!CA$3)</f>
        <v>470106</v>
      </c>
      <c r="B13272" s="2">
        <v>1020004</v>
      </c>
      <c r="C13272" s="2" t="s">
        <v>5</v>
      </c>
      <c r="D13272" s="20">
        <v>8232</v>
      </c>
      <c r="E13272" s="20">
        <v>3012</v>
      </c>
      <c r="F13272" s="38">
        <f>('ANNEXURE B &amp; C'!CA$12)</f>
        <v>6024</v>
      </c>
      <c r="G13272" s="9" t="str">
        <f t="shared" si="416"/>
        <v/>
      </c>
      <c r="H13272" s="52">
        <f t="shared" si="417"/>
        <v>-0.26822157434402333</v>
      </c>
    </row>
    <row r="13273" spans="1:8">
      <c r="A13273" s="48" t="str">
        <f>('ANNEXURE B &amp; C'!CA$3)</f>
        <v>470106</v>
      </c>
      <c r="B13273" s="2">
        <v>1020005</v>
      </c>
      <c r="C13273" s="2" t="s">
        <v>6</v>
      </c>
      <c r="D13273" s="20">
        <v>90</v>
      </c>
      <c r="E13273" s="20">
        <v>49.2</v>
      </c>
      <c r="F13273" s="38">
        <f>('ANNEXURE B &amp; C'!CA$13)</f>
        <v>100</v>
      </c>
      <c r="G13273" s="9" t="str">
        <f t="shared" si="416"/>
        <v/>
      </c>
      <c r="H13273" s="52">
        <f t="shared" si="417"/>
        <v>0.1111111111111111</v>
      </c>
    </row>
    <row r="13274" spans="1:8">
      <c r="A13274" s="48" t="str">
        <f>('ANNEXURE B &amp; C'!CA$3)</f>
        <v>470106</v>
      </c>
      <c r="B13274" s="2">
        <v>1020006</v>
      </c>
      <c r="C13274" s="2" t="s">
        <v>7</v>
      </c>
      <c r="D13274" s="20">
        <v>45152</v>
      </c>
      <c r="E13274" s="20">
        <v>33539</v>
      </c>
      <c r="F13274" s="38">
        <f>('ANNEXURE B &amp; C'!CA$14)</f>
        <v>45352</v>
      </c>
      <c r="G13274" s="9" t="str">
        <f t="shared" si="416"/>
        <v/>
      </c>
      <c r="H13274" s="52">
        <f t="shared" si="417"/>
        <v>4.429482636428065E-3</v>
      </c>
    </row>
    <row r="13275" spans="1:8">
      <c r="A13275" s="48" t="str">
        <f>('ANNEXURE B &amp; C'!CA$3)</f>
        <v>470106</v>
      </c>
      <c r="B13275" s="2">
        <v>1020007</v>
      </c>
      <c r="C13275" s="2" t="s">
        <v>8</v>
      </c>
      <c r="D13275" s="20">
        <v>0</v>
      </c>
      <c r="E13275" s="20">
        <v>0</v>
      </c>
      <c r="F13275" s="38">
        <f>('ANNEXURE B &amp; C'!CA$15)</f>
        <v>0</v>
      </c>
      <c r="G13275" s="9" t="str">
        <f t="shared" si="416"/>
        <v/>
      </c>
      <c r="H13275" s="52" t="str">
        <f t="shared" si="417"/>
        <v/>
      </c>
    </row>
    <row r="13276" spans="1:8">
      <c r="A13276" s="48" t="str">
        <f>('ANNEXURE B &amp; C'!CA$3)</f>
        <v>470106</v>
      </c>
      <c r="B13276" s="2">
        <v>1020009</v>
      </c>
      <c r="C13276" s="2" t="s">
        <v>9</v>
      </c>
      <c r="D13276" s="20">
        <v>0</v>
      </c>
      <c r="E13276" s="20">
        <v>0</v>
      </c>
      <c r="F13276" s="38">
        <f>('ANNEXURE B &amp; C'!CA$16)</f>
        <v>0</v>
      </c>
      <c r="G13276" s="9" t="str">
        <f t="shared" si="416"/>
        <v/>
      </c>
      <c r="H13276" s="52" t="str">
        <f t="shared" si="417"/>
        <v/>
      </c>
    </row>
    <row r="13277" spans="1:8">
      <c r="A13277" s="48" t="str">
        <f>('ANNEXURE B &amp; C'!CA$3)</f>
        <v>470106</v>
      </c>
      <c r="B13277" s="2">
        <v>1020010</v>
      </c>
      <c r="C13277" s="2" t="s">
        <v>10</v>
      </c>
      <c r="D13277" s="20">
        <v>0</v>
      </c>
      <c r="E13277" s="20">
        <v>0</v>
      </c>
      <c r="F13277" s="38">
        <f>('ANNEXURE B &amp; C'!CA$17)</f>
        <v>0</v>
      </c>
      <c r="G13277" s="9" t="str">
        <f t="shared" si="416"/>
        <v/>
      </c>
      <c r="H13277" s="52" t="str">
        <f t="shared" si="417"/>
        <v/>
      </c>
    </row>
    <row r="13278" spans="1:8">
      <c r="A13278" s="48" t="str">
        <f>('ANNEXURE B &amp; C'!CA$3)</f>
        <v>470106</v>
      </c>
      <c r="B13278" s="2">
        <v>1020011</v>
      </c>
      <c r="C13278" s="2" t="s">
        <v>11</v>
      </c>
      <c r="D13278" s="20">
        <v>0</v>
      </c>
      <c r="E13278" s="20">
        <v>0</v>
      </c>
      <c r="F13278" s="38">
        <f>('ANNEXURE B &amp; C'!CA$18)</f>
        <v>0</v>
      </c>
      <c r="G13278" s="9" t="str">
        <f t="shared" si="416"/>
        <v/>
      </c>
      <c r="H13278" s="52" t="str">
        <f t="shared" si="417"/>
        <v/>
      </c>
    </row>
    <row r="13279" spans="1:8">
      <c r="A13279" s="48" t="str">
        <f>('ANNEXURE B &amp; C'!CA$3)</f>
        <v>470106</v>
      </c>
      <c r="B13279" s="2">
        <v>1020012</v>
      </c>
      <c r="C13279" s="2" t="s">
        <v>12</v>
      </c>
      <c r="D13279" s="20">
        <v>176951</v>
      </c>
      <c r="E13279" s="20">
        <v>88475.520000000004</v>
      </c>
      <c r="F13279" s="38">
        <f>('ANNEXURE B &amp; C'!CA$19)</f>
        <v>176952</v>
      </c>
      <c r="G13279" s="9" t="str">
        <f t="shared" si="416"/>
        <v/>
      </c>
      <c r="H13279" s="52">
        <f t="shared" si="417"/>
        <v>5.651281993320185E-6</v>
      </c>
    </row>
    <row r="13280" spans="1:8">
      <c r="A13280" s="48" t="str">
        <f>('ANNEXURE B &amp; C'!CA$3)</f>
        <v>470106</v>
      </c>
      <c r="B13280" s="2">
        <v>1020013</v>
      </c>
      <c r="C13280" s="2" t="s">
        <v>13</v>
      </c>
      <c r="D13280" s="20">
        <v>2970</v>
      </c>
      <c r="E13280" s="20">
        <v>1488.82</v>
      </c>
      <c r="F13280" s="38">
        <f>('ANNEXURE B &amp; C'!CA$20)</f>
        <v>2977</v>
      </c>
      <c r="G13280" s="9" t="str">
        <f t="shared" si="416"/>
        <v/>
      </c>
      <c r="H13280" s="52">
        <f t="shared" si="417"/>
        <v>2.3569023569023568E-3</v>
      </c>
    </row>
    <row r="13281" spans="1:8">
      <c r="A13281" s="48" t="str">
        <f>('ANNEXURE B &amp; C'!CA$3)</f>
        <v>470106</v>
      </c>
      <c r="B13281" s="2">
        <v>1020014</v>
      </c>
      <c r="C13281" s="2" t="s">
        <v>14</v>
      </c>
      <c r="D13281" s="20">
        <v>0</v>
      </c>
      <c r="E13281" s="20">
        <v>0</v>
      </c>
      <c r="F13281" s="38">
        <f>('ANNEXURE B &amp; C'!CA$21)</f>
        <v>0</v>
      </c>
      <c r="G13281" s="9" t="str">
        <f t="shared" si="416"/>
        <v/>
      </c>
      <c r="H13281" s="52" t="str">
        <f t="shared" si="417"/>
        <v/>
      </c>
    </row>
    <row r="13282" spans="1:8" ht="15.75" thickBot="1">
      <c r="A13282" s="48" t="str">
        <f>('ANNEXURE B &amp; C'!CA$3)</f>
        <v>470106</v>
      </c>
      <c r="B13282" s="3">
        <v>1029990</v>
      </c>
      <c r="C13282" s="3" t="s">
        <v>15</v>
      </c>
      <c r="D13282" s="41">
        <v>777595</v>
      </c>
      <c r="E13282" s="41">
        <v>458673.84</v>
      </c>
      <c r="F13282" s="41">
        <f>SUM(F13270:F13281)</f>
        <v>838015</v>
      </c>
      <c r="G13282" s="9" t="str">
        <f t="shared" si="416"/>
        <v/>
      </c>
      <c r="H13282" s="52">
        <f t="shared" si="417"/>
        <v>7.7701116905329895E-2</v>
      </c>
    </row>
    <row r="13283" spans="1:8">
      <c r="B13283" s="1"/>
      <c r="C13283" s="1"/>
      <c r="D13283" s="31"/>
      <c r="E13283" s="31"/>
      <c r="F13283" s="31"/>
      <c r="G13283" s="9" t="str">
        <f t="shared" si="416"/>
        <v/>
      </c>
      <c r="H13283" s="52" t="str">
        <f t="shared" si="417"/>
        <v/>
      </c>
    </row>
    <row r="13284" spans="1:8">
      <c r="A13284" s="48" t="str">
        <f>('ANNEXURE B &amp; C'!CA$3)</f>
        <v>470106</v>
      </c>
      <c r="B13284" s="1">
        <v>1030000</v>
      </c>
      <c r="C13284" s="1" t="s">
        <v>16</v>
      </c>
      <c r="D13284" s="31"/>
      <c r="E13284" s="31"/>
      <c r="F13284" s="31"/>
      <c r="G13284" s="9" t="str">
        <f t="shared" si="416"/>
        <v/>
      </c>
      <c r="H13284" s="52" t="str">
        <f t="shared" si="417"/>
        <v/>
      </c>
    </row>
    <row r="13285" spans="1:8">
      <c r="A13285" s="48" t="str">
        <f>('ANNEXURE B &amp; C'!CA$3)</f>
        <v>470106</v>
      </c>
      <c r="B13285" s="2">
        <v>1030001</v>
      </c>
      <c r="C13285" s="2" t="s">
        <v>17</v>
      </c>
      <c r="D13285" s="20">
        <v>10884</v>
      </c>
      <c r="E13285" s="20">
        <v>5442.24</v>
      </c>
      <c r="F13285" s="38">
        <f>('ANNEXURE B &amp; C'!CA$25)</f>
        <v>10933</v>
      </c>
      <c r="G13285" s="9" t="str">
        <f t="shared" si="416"/>
        <v/>
      </c>
      <c r="H13285" s="52">
        <f t="shared" si="417"/>
        <v>4.5020213156927603E-3</v>
      </c>
    </row>
    <row r="13286" spans="1:8">
      <c r="A13286" s="48" t="str">
        <f>('ANNEXURE B &amp; C'!CA$3)</f>
        <v>470106</v>
      </c>
      <c r="B13286" s="2">
        <v>1030002</v>
      </c>
      <c r="C13286" s="2" t="s">
        <v>18</v>
      </c>
      <c r="D13286" s="20">
        <v>11779</v>
      </c>
      <c r="E13286" s="20">
        <v>5450.4</v>
      </c>
      <c r="F13286" s="38">
        <f>('ANNEXURE B &amp; C'!CA$26)</f>
        <v>10902</v>
      </c>
      <c r="G13286" s="9" t="str">
        <f t="shared" si="416"/>
        <v/>
      </c>
      <c r="H13286" s="52">
        <f t="shared" si="417"/>
        <v>-7.4454537736649964E-2</v>
      </c>
    </row>
    <row r="13287" spans="1:8">
      <c r="A13287" s="48" t="str">
        <f>('ANNEXURE B &amp; C'!CA$3)</f>
        <v>470106</v>
      </c>
      <c r="B13287" s="2">
        <v>1030003</v>
      </c>
      <c r="C13287" s="2" t="s">
        <v>19</v>
      </c>
      <c r="D13287" s="20">
        <v>119724</v>
      </c>
      <c r="E13287" s="20">
        <v>59864.639999999999</v>
      </c>
      <c r="F13287" s="38">
        <f>('ANNEXURE B &amp; C'!CA$27)</f>
        <v>120255</v>
      </c>
      <c r="G13287" s="9" t="str">
        <f t="shared" si="416"/>
        <v/>
      </c>
      <c r="H13287" s="52">
        <f t="shared" si="417"/>
        <v>4.4352009622130898E-3</v>
      </c>
    </row>
    <row r="13288" spans="1:8">
      <c r="A13288" s="48" t="str">
        <f>('ANNEXURE B &amp; C'!CA$3)</f>
        <v>470106</v>
      </c>
      <c r="B13288" s="2">
        <v>1030004</v>
      </c>
      <c r="C13288" s="2" t="s">
        <v>20</v>
      </c>
      <c r="D13288" s="20">
        <v>0</v>
      </c>
      <c r="E13288" s="20">
        <v>0</v>
      </c>
      <c r="F13288" s="38">
        <f>('ANNEXURE B &amp; C'!CA$28)</f>
        <v>0</v>
      </c>
      <c r="G13288" s="9" t="str">
        <f t="shared" si="416"/>
        <v/>
      </c>
      <c r="H13288" s="52" t="str">
        <f t="shared" si="417"/>
        <v/>
      </c>
    </row>
    <row r="13289" spans="1:8">
      <c r="A13289" s="48" t="str">
        <f>('ANNEXURE B &amp; C'!CA$3)</f>
        <v>470106</v>
      </c>
      <c r="B13289" s="3">
        <v>1039990</v>
      </c>
      <c r="C13289" s="3" t="s">
        <v>21</v>
      </c>
      <c r="D13289" s="39">
        <v>142387</v>
      </c>
      <c r="E13289" s="39">
        <v>70757.279999999999</v>
      </c>
      <c r="F13289" s="39">
        <f>SUM(F13285:F13288)</f>
        <v>142090</v>
      </c>
      <c r="G13289" s="9" t="str">
        <f t="shared" si="416"/>
        <v/>
      </c>
      <c r="H13289" s="52">
        <f t="shared" si="417"/>
        <v>-2.0858645803338788E-3</v>
      </c>
    </row>
    <row r="13290" spans="1:8">
      <c r="B13290" s="1"/>
      <c r="C13290" s="1"/>
      <c r="D13290" s="31"/>
      <c r="E13290" s="31"/>
      <c r="F13290" s="31"/>
      <c r="G13290" s="9" t="str">
        <f t="shared" si="416"/>
        <v/>
      </c>
      <c r="H13290" s="52" t="str">
        <f t="shared" si="417"/>
        <v/>
      </c>
    </row>
    <row r="13291" spans="1:8">
      <c r="A13291" s="48" t="str">
        <f>('ANNEXURE B &amp; C'!CA$3)</f>
        <v>470106</v>
      </c>
      <c r="B13291" s="1">
        <v>1040000</v>
      </c>
      <c r="C13291" s="1" t="s">
        <v>22</v>
      </c>
      <c r="D13291" s="31"/>
      <c r="E13291" s="31"/>
      <c r="F13291" s="31"/>
      <c r="G13291" s="9" t="str">
        <f t="shared" si="416"/>
        <v/>
      </c>
      <c r="H13291" s="52" t="str">
        <f t="shared" si="417"/>
        <v/>
      </c>
    </row>
    <row r="13292" spans="1:8">
      <c r="A13292" s="48" t="str">
        <f>('ANNEXURE B &amp; C'!CA$3)</f>
        <v>470106</v>
      </c>
      <c r="B13292" s="2">
        <v>1040001</v>
      </c>
      <c r="C13292" s="2" t="s">
        <v>23</v>
      </c>
      <c r="D13292" s="20">
        <v>0</v>
      </c>
      <c r="E13292" s="20">
        <v>0</v>
      </c>
      <c r="F13292" s="38">
        <f>('ANNEXURE B &amp; C'!CA$32)</f>
        <v>0</v>
      </c>
      <c r="G13292" s="9" t="str">
        <f t="shared" si="416"/>
        <v/>
      </c>
      <c r="H13292" s="52" t="str">
        <f t="shared" si="417"/>
        <v/>
      </c>
    </row>
    <row r="13293" spans="1:8">
      <c r="A13293" s="48" t="str">
        <f>('ANNEXURE B &amp; C'!CA$3)</f>
        <v>470106</v>
      </c>
      <c r="B13293" s="2">
        <v>1040002</v>
      </c>
      <c r="C13293" s="2" t="s">
        <v>24</v>
      </c>
      <c r="D13293" s="20">
        <v>0</v>
      </c>
      <c r="E13293" s="20">
        <v>0</v>
      </c>
      <c r="F13293" s="38">
        <f>('ANNEXURE B &amp; C'!CA$33)</f>
        <v>0</v>
      </c>
      <c r="G13293" s="9" t="str">
        <f t="shared" si="416"/>
        <v/>
      </c>
      <c r="H13293" s="52" t="str">
        <f t="shared" si="417"/>
        <v/>
      </c>
    </row>
    <row r="13294" spans="1:8">
      <c r="A13294" s="48" t="str">
        <f>('ANNEXURE B &amp; C'!CA$3)</f>
        <v>470106</v>
      </c>
      <c r="B13294" s="2">
        <v>1040003</v>
      </c>
      <c r="C13294" s="2" t="s">
        <v>25</v>
      </c>
      <c r="D13294" s="20">
        <v>0</v>
      </c>
      <c r="E13294" s="20">
        <v>0</v>
      </c>
      <c r="F13294" s="38">
        <f>('ANNEXURE B &amp; C'!CA$34)</f>
        <v>0</v>
      </c>
      <c r="G13294" s="9" t="str">
        <f t="shared" si="416"/>
        <v/>
      </c>
      <c r="H13294" s="52" t="str">
        <f t="shared" si="417"/>
        <v/>
      </c>
    </row>
    <row r="13295" spans="1:8">
      <c r="A13295" s="48" t="str">
        <f>('ANNEXURE B &amp; C'!CA$3)</f>
        <v>470106</v>
      </c>
      <c r="B13295" s="2">
        <v>1040004</v>
      </c>
      <c r="C13295" s="2" t="s">
        <v>26</v>
      </c>
      <c r="D13295" s="20">
        <v>0</v>
      </c>
      <c r="E13295" s="20">
        <v>0</v>
      </c>
      <c r="F13295" s="38">
        <f>('ANNEXURE B &amp; C'!CA$35)</f>
        <v>0</v>
      </c>
      <c r="G13295" s="9" t="str">
        <f t="shared" si="416"/>
        <v/>
      </c>
      <c r="H13295" s="52" t="str">
        <f t="shared" si="417"/>
        <v/>
      </c>
    </row>
    <row r="13296" spans="1:8">
      <c r="A13296" s="48" t="str">
        <f>('ANNEXURE B &amp; C'!CA$3)</f>
        <v>470106</v>
      </c>
      <c r="B13296" s="2">
        <v>1040005</v>
      </c>
      <c r="C13296" s="2" t="s">
        <v>27</v>
      </c>
      <c r="D13296" s="20">
        <v>0</v>
      </c>
      <c r="E13296" s="20">
        <v>0</v>
      </c>
      <c r="F13296" s="38">
        <f>('ANNEXURE B &amp; C'!CA$36)</f>
        <v>0</v>
      </c>
      <c r="G13296" s="9" t="str">
        <f t="shared" si="416"/>
        <v/>
      </c>
      <c r="H13296" s="52" t="str">
        <f t="shared" si="417"/>
        <v/>
      </c>
    </row>
    <row r="13297" spans="1:8">
      <c r="A13297" s="48" t="str">
        <f>('ANNEXURE B &amp; C'!CA$3)</f>
        <v>470106</v>
      </c>
      <c r="B13297" s="2">
        <v>1040006</v>
      </c>
      <c r="C13297" s="2" t="s">
        <v>28</v>
      </c>
      <c r="D13297" s="20">
        <v>0</v>
      </c>
      <c r="E13297" s="20">
        <v>0</v>
      </c>
      <c r="F13297" s="38">
        <f>('ANNEXURE B &amp; C'!CA$37)</f>
        <v>0</v>
      </c>
      <c r="G13297" s="9" t="str">
        <f t="shared" si="416"/>
        <v/>
      </c>
      <c r="H13297" s="52" t="str">
        <f t="shared" si="417"/>
        <v/>
      </c>
    </row>
    <row r="13298" spans="1:8">
      <c r="A13298" s="48" t="str">
        <f>('ANNEXURE B &amp; C'!CA$3)</f>
        <v>470106</v>
      </c>
      <c r="B13298" s="2">
        <v>1040007</v>
      </c>
      <c r="C13298" s="2" t="s">
        <v>29</v>
      </c>
      <c r="D13298" s="20">
        <v>0</v>
      </c>
      <c r="E13298" s="20">
        <v>0</v>
      </c>
      <c r="F13298" s="38">
        <f>('ANNEXURE B &amp; C'!CA$38)</f>
        <v>0</v>
      </c>
      <c r="G13298" s="9" t="str">
        <f t="shared" si="416"/>
        <v/>
      </c>
      <c r="H13298" s="52" t="str">
        <f t="shared" si="417"/>
        <v/>
      </c>
    </row>
    <row r="13299" spans="1:8">
      <c r="A13299" s="48" t="str">
        <f>('ANNEXURE B &amp; C'!CA$3)</f>
        <v>470106</v>
      </c>
      <c r="B13299" s="2">
        <v>1040008</v>
      </c>
      <c r="C13299" s="2" t="s">
        <v>30</v>
      </c>
      <c r="D13299" s="20">
        <v>0</v>
      </c>
      <c r="E13299" s="20">
        <v>0</v>
      </c>
      <c r="F13299" s="38">
        <f>('ANNEXURE B &amp; C'!CA$39)</f>
        <v>0</v>
      </c>
      <c r="G13299" s="9" t="str">
        <f t="shared" si="416"/>
        <v/>
      </c>
      <c r="H13299" s="52" t="str">
        <f t="shared" si="417"/>
        <v/>
      </c>
    </row>
    <row r="13300" spans="1:8">
      <c r="A13300" s="48" t="str">
        <f>('ANNEXURE B &amp; C'!CA$3)</f>
        <v>470106</v>
      </c>
      <c r="B13300" s="3">
        <v>1049990</v>
      </c>
      <c r="C13300" s="3" t="s">
        <v>31</v>
      </c>
      <c r="D13300" s="39">
        <v>0</v>
      </c>
      <c r="E13300" s="39">
        <v>0</v>
      </c>
      <c r="F13300" s="39">
        <f>SUM(F13292:F13299)</f>
        <v>0</v>
      </c>
      <c r="G13300" s="9" t="str">
        <f t="shared" si="416"/>
        <v/>
      </c>
      <c r="H13300" s="52" t="str">
        <f t="shared" si="417"/>
        <v/>
      </c>
    </row>
    <row r="13301" spans="1:8">
      <c r="B13301" s="1"/>
      <c r="C13301" s="1"/>
      <c r="D13301" s="31"/>
      <c r="E13301" s="31"/>
      <c r="F13301" s="31"/>
      <c r="G13301" s="9" t="str">
        <f t="shared" si="416"/>
        <v/>
      </c>
      <c r="H13301" s="52" t="str">
        <f t="shared" si="417"/>
        <v/>
      </c>
    </row>
    <row r="13302" spans="1:8" ht="15.75" thickBot="1">
      <c r="A13302" s="48" t="str">
        <f>('ANNEXURE B &amp; C'!CA$3)</f>
        <v>470106</v>
      </c>
      <c r="B13302" s="4">
        <v>1049995</v>
      </c>
      <c r="C13302" s="4" t="s">
        <v>32</v>
      </c>
      <c r="D13302" s="40">
        <v>919982</v>
      </c>
      <c r="E13302" s="40">
        <v>529431.12</v>
      </c>
      <c r="F13302" s="40">
        <f>SUM(F13300+F13289+F13282)</f>
        <v>980105</v>
      </c>
      <c r="G13302" s="9" t="str">
        <f t="shared" si="416"/>
        <v/>
      </c>
      <c r="H13302" s="52">
        <f t="shared" si="417"/>
        <v>6.5352365589761541E-2</v>
      </c>
    </row>
    <row r="13303" spans="1:8" ht="15.75" thickTop="1">
      <c r="B13303" s="1"/>
      <c r="C13303" s="1"/>
      <c r="D13303" s="31"/>
      <c r="E13303" s="31"/>
      <c r="F13303" s="31"/>
      <c r="G13303" s="9" t="str">
        <f t="shared" si="416"/>
        <v/>
      </c>
      <c r="H13303" s="52" t="str">
        <f t="shared" si="417"/>
        <v/>
      </c>
    </row>
    <row r="13304" spans="1:8">
      <c r="A13304" s="48" t="str">
        <f>('ANNEXURE B &amp; C'!CA$3)</f>
        <v>470106</v>
      </c>
      <c r="B13304" s="1">
        <v>1050000</v>
      </c>
      <c r="C13304" s="1" t="s">
        <v>33</v>
      </c>
      <c r="D13304" s="31"/>
      <c r="E13304" s="31"/>
      <c r="F13304" s="31"/>
      <c r="G13304" s="9" t="str">
        <f t="shared" si="416"/>
        <v/>
      </c>
      <c r="H13304" s="52" t="str">
        <f t="shared" si="417"/>
        <v/>
      </c>
    </row>
    <row r="13305" spans="1:8">
      <c r="B13305" s="1"/>
      <c r="C13305" s="1"/>
      <c r="D13305" s="31"/>
      <c r="E13305" s="31"/>
      <c r="F13305" s="31"/>
      <c r="G13305" s="9" t="str">
        <f t="shared" si="416"/>
        <v/>
      </c>
      <c r="H13305" s="52" t="str">
        <f t="shared" si="417"/>
        <v/>
      </c>
    </row>
    <row r="13306" spans="1:8">
      <c r="A13306" s="48" t="str">
        <f>('ANNEXURE B &amp; C'!CA$3)</f>
        <v>470106</v>
      </c>
      <c r="B13306" s="1">
        <v>1060000</v>
      </c>
      <c r="C13306" s="1" t="s">
        <v>34</v>
      </c>
      <c r="D13306" s="31"/>
      <c r="E13306" s="31"/>
      <c r="F13306" s="31"/>
      <c r="G13306" s="9" t="str">
        <f t="shared" si="416"/>
        <v/>
      </c>
      <c r="H13306" s="52" t="str">
        <f t="shared" si="417"/>
        <v/>
      </c>
    </row>
    <row r="13307" spans="1:8">
      <c r="A13307" s="48" t="str">
        <f>('ANNEXURE B &amp; C'!CA$3)</f>
        <v>470106</v>
      </c>
      <c r="B13307" s="2">
        <v>1060001</v>
      </c>
      <c r="C13307" s="2" t="s">
        <v>35</v>
      </c>
      <c r="D13307" s="20">
        <v>0</v>
      </c>
      <c r="E13307" s="20">
        <v>0</v>
      </c>
      <c r="F13307" s="38">
        <f>('ANNEXURE B &amp; C'!CA$47)</f>
        <v>0</v>
      </c>
      <c r="G13307" s="9" t="str">
        <f t="shared" si="416"/>
        <v/>
      </c>
      <c r="H13307" s="52" t="str">
        <f t="shared" si="417"/>
        <v/>
      </c>
    </row>
    <row r="13308" spans="1:8">
      <c r="A13308" s="48" t="str">
        <f>('ANNEXURE B &amp; C'!CA$3)</f>
        <v>470106</v>
      </c>
      <c r="B13308" s="2">
        <v>1060003</v>
      </c>
      <c r="C13308" s="2" t="s">
        <v>36</v>
      </c>
      <c r="D13308" s="20">
        <v>0</v>
      </c>
      <c r="E13308" s="20">
        <v>0</v>
      </c>
      <c r="F13308" s="38">
        <f>('ANNEXURE B &amp; C'!CA$48)</f>
        <v>0</v>
      </c>
      <c r="G13308" s="9" t="str">
        <f t="shared" si="416"/>
        <v/>
      </c>
      <c r="H13308" s="52" t="str">
        <f t="shared" si="417"/>
        <v/>
      </c>
    </row>
    <row r="13309" spans="1:8">
      <c r="A13309" s="48" t="str">
        <f>('ANNEXURE B &amp; C'!CA$3)</f>
        <v>470106</v>
      </c>
      <c r="B13309" s="2">
        <v>1060090</v>
      </c>
      <c r="C13309" s="2" t="s">
        <v>37</v>
      </c>
      <c r="D13309" s="20">
        <v>0</v>
      </c>
      <c r="E13309" s="20">
        <v>0</v>
      </c>
      <c r="F13309" s="38">
        <f>('ANNEXURE B &amp; C'!CA$49)</f>
        <v>0</v>
      </c>
      <c r="G13309" s="9" t="str">
        <f t="shared" si="416"/>
        <v/>
      </c>
      <c r="H13309" s="52" t="str">
        <f t="shared" si="417"/>
        <v/>
      </c>
    </row>
    <row r="13310" spans="1:8">
      <c r="A13310" s="48" t="str">
        <f>('ANNEXURE B &amp; C'!CA$3)</f>
        <v>470106</v>
      </c>
      <c r="B13310" s="2">
        <v>1060100</v>
      </c>
      <c r="C13310" s="2" t="s">
        <v>38</v>
      </c>
      <c r="D13310" s="20">
        <v>0</v>
      </c>
      <c r="E13310" s="20">
        <v>0</v>
      </c>
      <c r="F13310" s="38">
        <f>('ANNEXURE B &amp; C'!CA$50)</f>
        <v>0</v>
      </c>
      <c r="G13310" s="9" t="str">
        <f t="shared" si="416"/>
        <v/>
      </c>
      <c r="H13310" s="52" t="str">
        <f t="shared" si="417"/>
        <v/>
      </c>
    </row>
    <row r="13311" spans="1:8">
      <c r="A13311" s="48" t="str">
        <f>('ANNEXURE B &amp; C'!CA$3)</f>
        <v>470106</v>
      </c>
      <c r="B13311" s="2">
        <v>1060200</v>
      </c>
      <c r="C13311" s="2" t="s">
        <v>39</v>
      </c>
      <c r="D13311" s="20">
        <v>0</v>
      </c>
      <c r="E13311" s="20">
        <v>0</v>
      </c>
      <c r="F13311" s="38">
        <f>('ANNEXURE B &amp; C'!CA$51)</f>
        <v>0</v>
      </c>
      <c r="G13311" s="9" t="str">
        <f t="shared" ref="G13311:G13374" si="418">IF(E13311&lt;0.01,"",IF(E13311&gt;F13311,"BUDGET ERROR - INSUFICIENT",""))</f>
        <v/>
      </c>
      <c r="H13311" s="52" t="str">
        <f t="shared" ref="H13311:H13374" si="419">IF(F13311&lt;0.1,"",IF(D13311=0,"NO ORIGINAL BUDGET",(F13311-D13311)/D13311))</f>
        <v/>
      </c>
    </row>
    <row r="13312" spans="1:8">
      <c r="A13312" s="48" t="str">
        <f>('ANNEXURE B &amp; C'!CA$3)</f>
        <v>470106</v>
      </c>
      <c r="B13312" s="2">
        <v>1060201</v>
      </c>
      <c r="C13312" s="2" t="s">
        <v>40</v>
      </c>
      <c r="D13312" s="20">
        <v>0</v>
      </c>
      <c r="E13312" s="20">
        <v>0</v>
      </c>
      <c r="F13312" s="38">
        <f>('ANNEXURE B &amp; C'!CA$52)</f>
        <v>0</v>
      </c>
      <c r="G13312" s="9" t="str">
        <f t="shared" si="418"/>
        <v/>
      </c>
      <c r="H13312" s="52" t="str">
        <f t="shared" si="419"/>
        <v/>
      </c>
    </row>
    <row r="13313" spans="1:8">
      <c r="A13313" s="48" t="str">
        <f>('ANNEXURE B &amp; C'!CA$3)</f>
        <v>470106</v>
      </c>
      <c r="B13313" s="2">
        <v>1060204</v>
      </c>
      <c r="C13313" s="2" t="s">
        <v>41</v>
      </c>
      <c r="D13313" s="20">
        <v>0</v>
      </c>
      <c r="E13313" s="20">
        <v>0</v>
      </c>
      <c r="F13313" s="38">
        <f>('ANNEXURE B &amp; C'!CA$53)</f>
        <v>0</v>
      </c>
      <c r="G13313" s="9" t="str">
        <f t="shared" si="418"/>
        <v/>
      </c>
      <c r="H13313" s="52" t="str">
        <f t="shared" si="419"/>
        <v/>
      </c>
    </row>
    <row r="13314" spans="1:8">
      <c r="A13314" s="48" t="str">
        <f>('ANNEXURE B &amp; C'!CA$3)</f>
        <v>470106</v>
      </c>
      <c r="B13314" s="2">
        <v>1060205</v>
      </c>
      <c r="C13314" s="2" t="s">
        <v>42</v>
      </c>
      <c r="D13314" s="20">
        <v>0</v>
      </c>
      <c r="E13314" s="20">
        <v>0</v>
      </c>
      <c r="F13314" s="38">
        <f>('ANNEXURE B &amp; C'!CA$54)</f>
        <v>0</v>
      </c>
      <c r="G13314" s="9" t="str">
        <f t="shared" si="418"/>
        <v/>
      </c>
      <c r="H13314" s="52" t="str">
        <f t="shared" si="419"/>
        <v/>
      </c>
    </row>
    <row r="13315" spans="1:8">
      <c r="A13315" s="48" t="str">
        <f>('ANNEXURE B &amp; C'!CA$3)</f>
        <v>470106</v>
      </c>
      <c r="B13315" s="2">
        <v>1060207</v>
      </c>
      <c r="C13315" s="2" t="s">
        <v>43</v>
      </c>
      <c r="D13315" s="20">
        <v>0</v>
      </c>
      <c r="E13315" s="20">
        <v>0</v>
      </c>
      <c r="F13315" s="38">
        <f>('ANNEXURE B &amp; C'!CA$55)</f>
        <v>0</v>
      </c>
      <c r="G13315" s="9" t="str">
        <f t="shared" si="418"/>
        <v/>
      </c>
      <c r="H13315" s="52" t="str">
        <f t="shared" si="419"/>
        <v/>
      </c>
    </row>
    <row r="13316" spans="1:8">
      <c r="A13316" s="48" t="str">
        <f>('ANNEXURE B &amp; C'!CA$3)</f>
        <v>470106</v>
      </c>
      <c r="B13316" s="2">
        <v>1060208</v>
      </c>
      <c r="C13316" s="2" t="s">
        <v>44</v>
      </c>
      <c r="D13316" s="20">
        <v>35000</v>
      </c>
      <c r="E13316" s="20">
        <v>3157.89</v>
      </c>
      <c r="F13316" s="38">
        <f>('ANNEXURE B &amp; C'!CA$56)</f>
        <v>17500</v>
      </c>
      <c r="G13316" s="9" t="str">
        <f t="shared" si="418"/>
        <v/>
      </c>
      <c r="H13316" s="52">
        <f t="shared" si="419"/>
        <v>-0.5</v>
      </c>
    </row>
    <row r="13317" spans="1:8">
      <c r="A13317" s="48" t="str">
        <f>('ANNEXURE B &amp; C'!CA$3)</f>
        <v>470106</v>
      </c>
      <c r="B13317" s="2">
        <v>1060209</v>
      </c>
      <c r="C13317" s="2" t="s">
        <v>45</v>
      </c>
      <c r="D13317" s="20">
        <v>0</v>
      </c>
      <c r="E13317" s="20">
        <v>0</v>
      </c>
      <c r="F13317" s="38">
        <f>('ANNEXURE B &amp; C'!CA$57)</f>
        <v>0</v>
      </c>
      <c r="G13317" s="9" t="str">
        <f t="shared" si="418"/>
        <v/>
      </c>
      <c r="H13317" s="52" t="str">
        <f t="shared" si="419"/>
        <v/>
      </c>
    </row>
    <row r="13318" spans="1:8">
      <c r="A13318" s="48" t="str">
        <f>('ANNEXURE B &amp; C'!CA$3)</f>
        <v>470106</v>
      </c>
      <c r="B13318" s="2">
        <v>1060210</v>
      </c>
      <c r="C13318" s="2" t="s">
        <v>46</v>
      </c>
      <c r="D13318" s="20">
        <v>0</v>
      </c>
      <c r="E13318" s="20">
        <v>0</v>
      </c>
      <c r="F13318" s="38">
        <f>('ANNEXURE B &amp; C'!CA$58)</f>
        <v>0</v>
      </c>
      <c r="G13318" s="9" t="str">
        <f t="shared" si="418"/>
        <v/>
      </c>
      <c r="H13318" s="52" t="str">
        <f t="shared" si="419"/>
        <v/>
      </c>
    </row>
    <row r="13319" spans="1:8">
      <c r="A13319" s="48" t="str">
        <f>('ANNEXURE B &amp; C'!CA$3)</f>
        <v>470106</v>
      </c>
      <c r="B13319" s="2">
        <v>1060303</v>
      </c>
      <c r="C13319" s="2" t="s">
        <v>47</v>
      </c>
      <c r="D13319" s="20">
        <v>0</v>
      </c>
      <c r="E13319" s="20">
        <v>0</v>
      </c>
      <c r="F13319" s="38">
        <f>('ANNEXURE B &amp; C'!CA$59)</f>
        <v>0</v>
      </c>
      <c r="G13319" s="9" t="str">
        <f t="shared" si="418"/>
        <v/>
      </c>
      <c r="H13319" s="52" t="str">
        <f t="shared" si="419"/>
        <v/>
      </c>
    </row>
    <row r="13320" spans="1:8">
      <c r="A13320" s="48" t="str">
        <f>('ANNEXURE B &amp; C'!CA$3)</f>
        <v>470106</v>
      </c>
      <c r="B13320" s="2">
        <v>1060304</v>
      </c>
      <c r="C13320" s="2" t="s">
        <v>48</v>
      </c>
      <c r="D13320" s="20">
        <v>0</v>
      </c>
      <c r="E13320" s="20">
        <v>0</v>
      </c>
      <c r="F13320" s="38">
        <f>('ANNEXURE B &amp; C'!CA$60)</f>
        <v>0</v>
      </c>
      <c r="G13320" s="9" t="str">
        <f t="shared" si="418"/>
        <v/>
      </c>
      <c r="H13320" s="52" t="str">
        <f t="shared" si="419"/>
        <v/>
      </c>
    </row>
    <row r="13321" spans="1:8">
      <c r="A13321" s="48" t="str">
        <f>('ANNEXURE B &amp; C'!CA$3)</f>
        <v>470106</v>
      </c>
      <c r="B13321" s="2">
        <v>1060305</v>
      </c>
      <c r="C13321" s="2" t="s">
        <v>49</v>
      </c>
      <c r="D13321" s="20">
        <v>0</v>
      </c>
      <c r="E13321" s="20">
        <v>0</v>
      </c>
      <c r="F13321" s="38">
        <f>('ANNEXURE B &amp; C'!CA$61)</f>
        <v>0</v>
      </c>
      <c r="G13321" s="9" t="str">
        <f t="shared" si="418"/>
        <v/>
      </c>
      <c r="H13321" s="52" t="str">
        <f t="shared" si="419"/>
        <v/>
      </c>
    </row>
    <row r="13322" spans="1:8">
      <c r="A13322" s="48" t="str">
        <f>('ANNEXURE B &amp; C'!CA$3)</f>
        <v>470106</v>
      </c>
      <c r="B13322" s="2">
        <v>1060400</v>
      </c>
      <c r="C13322" s="2" t="s">
        <v>50</v>
      </c>
      <c r="D13322" s="20">
        <v>0</v>
      </c>
      <c r="E13322" s="20">
        <v>0</v>
      </c>
      <c r="F13322" s="38">
        <f>('ANNEXURE B &amp; C'!CA$62)</f>
        <v>0</v>
      </c>
      <c r="G13322" s="9" t="str">
        <f t="shared" si="418"/>
        <v/>
      </c>
      <c r="H13322" s="52" t="str">
        <f t="shared" si="419"/>
        <v/>
      </c>
    </row>
    <row r="13323" spans="1:8">
      <c r="A13323" s="48" t="str">
        <f>('ANNEXURE B &amp; C'!CA$3)</f>
        <v>470106</v>
      </c>
      <c r="B13323" s="2">
        <v>1060401</v>
      </c>
      <c r="C13323" s="2" t="s">
        <v>51</v>
      </c>
      <c r="D13323" s="20">
        <v>0</v>
      </c>
      <c r="E13323" s="20">
        <v>0</v>
      </c>
      <c r="F13323" s="38">
        <f>('ANNEXURE B &amp; C'!CA$63)</f>
        <v>0</v>
      </c>
      <c r="G13323" s="9" t="str">
        <f t="shared" si="418"/>
        <v/>
      </c>
      <c r="H13323" s="52" t="str">
        <f t="shared" si="419"/>
        <v/>
      </c>
    </row>
    <row r="13324" spans="1:8">
      <c r="A13324" s="48" t="str">
        <f>('ANNEXURE B &amp; C'!CA$3)</f>
        <v>470106</v>
      </c>
      <c r="B13324" s="2">
        <v>1060402</v>
      </c>
      <c r="C13324" s="2" t="s">
        <v>52</v>
      </c>
      <c r="D13324" s="20">
        <v>6000</v>
      </c>
      <c r="E13324" s="20">
        <v>0</v>
      </c>
      <c r="F13324" s="38">
        <f>('ANNEXURE B &amp; C'!CA$64)</f>
        <v>3000</v>
      </c>
      <c r="G13324" s="9" t="str">
        <f t="shared" si="418"/>
        <v/>
      </c>
      <c r="H13324" s="52">
        <f t="shared" si="419"/>
        <v>-0.5</v>
      </c>
    </row>
    <row r="13325" spans="1:8">
      <c r="A13325" s="48" t="str">
        <f>('ANNEXURE B &amp; C'!CA$3)</f>
        <v>470106</v>
      </c>
      <c r="B13325" s="2">
        <v>1060403</v>
      </c>
      <c r="C13325" s="2" t="s">
        <v>53</v>
      </c>
      <c r="D13325" s="20">
        <v>0</v>
      </c>
      <c r="E13325" s="20">
        <v>0</v>
      </c>
      <c r="F13325" s="38">
        <f>('ANNEXURE B &amp; C'!CA$65)</f>
        <v>0</v>
      </c>
      <c r="G13325" s="9" t="str">
        <f t="shared" si="418"/>
        <v/>
      </c>
      <c r="H13325" s="52" t="str">
        <f t="shared" si="419"/>
        <v/>
      </c>
    </row>
    <row r="13326" spans="1:8">
      <c r="A13326" s="48" t="str">
        <f>('ANNEXURE B &amp; C'!CA$3)</f>
        <v>470106</v>
      </c>
      <c r="B13326" s="2">
        <v>1060404</v>
      </c>
      <c r="C13326" s="2" t="s">
        <v>54</v>
      </c>
      <c r="D13326" s="20">
        <v>0</v>
      </c>
      <c r="E13326" s="20">
        <v>0</v>
      </c>
      <c r="F13326" s="38">
        <f>('ANNEXURE B &amp; C'!CA$66)</f>
        <v>0</v>
      </c>
      <c r="G13326" s="9" t="str">
        <f t="shared" si="418"/>
        <v/>
      </c>
      <c r="H13326" s="52" t="str">
        <f t="shared" si="419"/>
        <v/>
      </c>
    </row>
    <row r="13327" spans="1:8">
      <c r="A13327" s="48" t="str">
        <f>('ANNEXURE B &amp; C'!CA$3)</f>
        <v>470106</v>
      </c>
      <c r="B13327" s="2">
        <v>1060405</v>
      </c>
      <c r="C13327" s="2" t="s">
        <v>55</v>
      </c>
      <c r="D13327" s="20">
        <v>0</v>
      </c>
      <c r="E13327" s="20">
        <v>0</v>
      </c>
      <c r="F13327" s="38">
        <f>('ANNEXURE B &amp; C'!CA$67)</f>
        <v>0</v>
      </c>
      <c r="G13327" s="9" t="str">
        <f t="shared" si="418"/>
        <v/>
      </c>
      <c r="H13327" s="52" t="str">
        <f t="shared" si="419"/>
        <v/>
      </c>
    </row>
    <row r="13328" spans="1:8">
      <c r="A13328" s="48" t="str">
        <f>('ANNEXURE B &amp; C'!CA$3)</f>
        <v>470106</v>
      </c>
      <c r="B13328" s="2">
        <v>1060601</v>
      </c>
      <c r="C13328" s="2" t="s">
        <v>56</v>
      </c>
      <c r="D13328" s="20">
        <v>0</v>
      </c>
      <c r="E13328" s="20">
        <v>0</v>
      </c>
      <c r="F13328" s="38">
        <f>('ANNEXURE B &amp; C'!CA$68)</f>
        <v>0</v>
      </c>
      <c r="G13328" s="9" t="str">
        <f t="shared" si="418"/>
        <v/>
      </c>
      <c r="H13328" s="52" t="str">
        <f t="shared" si="419"/>
        <v/>
      </c>
    </row>
    <row r="13329" spans="1:8">
      <c r="A13329" s="48" t="str">
        <f>('ANNEXURE B &amp; C'!CA$3)</f>
        <v>470106</v>
      </c>
      <c r="B13329" s="2">
        <v>1060701</v>
      </c>
      <c r="C13329" s="2" t="s">
        <v>57</v>
      </c>
      <c r="D13329" s="20">
        <v>0</v>
      </c>
      <c r="E13329" s="20">
        <v>0</v>
      </c>
      <c r="F13329" s="38">
        <f>('ANNEXURE B &amp; C'!CA$69)</f>
        <v>0</v>
      </c>
      <c r="G13329" s="9" t="str">
        <f t="shared" si="418"/>
        <v/>
      </c>
      <c r="H13329" s="52" t="str">
        <f t="shared" si="419"/>
        <v/>
      </c>
    </row>
    <row r="13330" spans="1:8">
      <c r="A13330" s="48" t="str">
        <f>('ANNEXURE B &amp; C'!CA$3)</f>
        <v>470106</v>
      </c>
      <c r="B13330" s="2">
        <v>1060702</v>
      </c>
      <c r="C13330" s="2" t="s">
        <v>58</v>
      </c>
      <c r="D13330" s="20">
        <v>0</v>
      </c>
      <c r="E13330" s="20">
        <v>0</v>
      </c>
      <c r="F13330" s="38">
        <f>('ANNEXURE B &amp; C'!CA$70)</f>
        <v>0</v>
      </c>
      <c r="G13330" s="9" t="str">
        <f t="shared" si="418"/>
        <v/>
      </c>
      <c r="H13330" s="52" t="str">
        <f t="shared" si="419"/>
        <v/>
      </c>
    </row>
    <row r="13331" spans="1:8">
      <c r="A13331" s="48" t="str">
        <f>('ANNEXURE B &amp; C'!CA$3)</f>
        <v>470106</v>
      </c>
      <c r="B13331" s="2">
        <v>1061101</v>
      </c>
      <c r="C13331" s="2" t="s">
        <v>59</v>
      </c>
      <c r="D13331" s="20">
        <v>0</v>
      </c>
      <c r="E13331" s="20">
        <v>0</v>
      </c>
      <c r="F13331" s="38">
        <f>('ANNEXURE B &amp; C'!CA$71)</f>
        <v>0</v>
      </c>
      <c r="G13331" s="9" t="str">
        <f t="shared" si="418"/>
        <v/>
      </c>
      <c r="H13331" s="52" t="str">
        <f t="shared" si="419"/>
        <v/>
      </c>
    </row>
    <row r="13332" spans="1:8">
      <c r="A13332" s="48" t="str">
        <f>('ANNEXURE B &amp; C'!CA$3)</f>
        <v>470106</v>
      </c>
      <c r="B13332" s="2">
        <v>1061102</v>
      </c>
      <c r="C13332" s="2" t="s">
        <v>60</v>
      </c>
      <c r="D13332" s="20">
        <v>0</v>
      </c>
      <c r="E13332" s="20">
        <v>0</v>
      </c>
      <c r="F13332" s="38">
        <f>('ANNEXURE B &amp; C'!CA$72)</f>
        <v>0</v>
      </c>
      <c r="G13332" s="9" t="str">
        <f t="shared" si="418"/>
        <v/>
      </c>
      <c r="H13332" s="52" t="str">
        <f t="shared" si="419"/>
        <v/>
      </c>
    </row>
    <row r="13333" spans="1:8">
      <c r="A13333" s="48" t="str">
        <f>('ANNEXURE B &amp; C'!CA$3)</f>
        <v>470106</v>
      </c>
      <c r="B13333" s="2">
        <v>1061104</v>
      </c>
      <c r="C13333" s="2" t="s">
        <v>61</v>
      </c>
      <c r="D13333" s="20">
        <v>0</v>
      </c>
      <c r="E13333" s="20">
        <v>0</v>
      </c>
      <c r="F13333" s="38">
        <f>('ANNEXURE B &amp; C'!CA$73)</f>
        <v>0</v>
      </c>
      <c r="G13333" s="9" t="str">
        <f t="shared" si="418"/>
        <v/>
      </c>
      <c r="H13333" s="52" t="str">
        <f t="shared" si="419"/>
        <v/>
      </c>
    </row>
    <row r="13334" spans="1:8">
      <c r="A13334" s="48" t="str">
        <f>('ANNEXURE B &amp; C'!CA$3)</f>
        <v>470106</v>
      </c>
      <c r="B13334" s="2">
        <v>1061106</v>
      </c>
      <c r="C13334" s="2" t="s">
        <v>62</v>
      </c>
      <c r="D13334" s="20">
        <v>0</v>
      </c>
      <c r="E13334" s="20">
        <v>0</v>
      </c>
      <c r="F13334" s="38">
        <f>('ANNEXURE B &amp; C'!CA$74)</f>
        <v>0</v>
      </c>
      <c r="G13334" s="9" t="str">
        <f t="shared" si="418"/>
        <v/>
      </c>
      <c r="H13334" s="52" t="str">
        <f t="shared" si="419"/>
        <v/>
      </c>
    </row>
    <row r="13335" spans="1:8">
      <c r="A13335" s="48" t="str">
        <f>('ANNEXURE B &amp; C'!CA$3)</f>
        <v>470106</v>
      </c>
      <c r="B13335" s="2">
        <v>1061201</v>
      </c>
      <c r="C13335" s="2" t="s">
        <v>63</v>
      </c>
      <c r="D13335" s="20">
        <v>0</v>
      </c>
      <c r="E13335" s="20">
        <v>0</v>
      </c>
      <c r="F13335" s="38">
        <f>('ANNEXURE B &amp; C'!CA$75)</f>
        <v>0</v>
      </c>
      <c r="G13335" s="9" t="str">
        <f t="shared" si="418"/>
        <v/>
      </c>
      <c r="H13335" s="52" t="str">
        <f t="shared" si="419"/>
        <v/>
      </c>
    </row>
    <row r="13336" spans="1:8">
      <c r="A13336" s="48" t="str">
        <f>('ANNEXURE B &amp; C'!CA$3)</f>
        <v>470106</v>
      </c>
      <c r="B13336" s="2">
        <v>1061203</v>
      </c>
      <c r="C13336" s="2" t="s">
        <v>64</v>
      </c>
      <c r="D13336" s="20">
        <v>0</v>
      </c>
      <c r="E13336" s="20">
        <v>0</v>
      </c>
      <c r="F13336" s="38">
        <f>('ANNEXURE B &amp; C'!CA$76)</f>
        <v>0</v>
      </c>
      <c r="G13336" s="9" t="str">
        <f t="shared" si="418"/>
        <v/>
      </c>
      <c r="H13336" s="52" t="str">
        <f t="shared" si="419"/>
        <v/>
      </c>
    </row>
    <row r="13337" spans="1:8">
      <c r="A13337" s="48" t="str">
        <f>('ANNEXURE B &amp; C'!CA$3)</f>
        <v>470106</v>
      </c>
      <c r="B13337" s="2">
        <v>1061204</v>
      </c>
      <c r="C13337" s="2" t="s">
        <v>65</v>
      </c>
      <c r="D13337" s="20">
        <v>0</v>
      </c>
      <c r="E13337" s="20">
        <v>0</v>
      </c>
      <c r="F13337" s="38">
        <f>('ANNEXURE B &amp; C'!CA$77)</f>
        <v>0</v>
      </c>
      <c r="G13337" s="9" t="str">
        <f t="shared" si="418"/>
        <v/>
      </c>
      <c r="H13337" s="52" t="str">
        <f t="shared" si="419"/>
        <v/>
      </c>
    </row>
    <row r="13338" spans="1:8">
      <c r="A13338" s="48" t="str">
        <f>('ANNEXURE B &amp; C'!CA$3)</f>
        <v>470106</v>
      </c>
      <c r="B13338" s="2">
        <v>1061501</v>
      </c>
      <c r="C13338" s="2" t="s">
        <v>66</v>
      </c>
      <c r="D13338" s="20">
        <v>0</v>
      </c>
      <c r="E13338" s="20">
        <v>0</v>
      </c>
      <c r="F13338" s="38">
        <f>('ANNEXURE B &amp; C'!CA$78)</f>
        <v>0</v>
      </c>
      <c r="G13338" s="9" t="str">
        <f t="shared" si="418"/>
        <v/>
      </c>
      <c r="H13338" s="52" t="str">
        <f t="shared" si="419"/>
        <v/>
      </c>
    </row>
    <row r="13339" spans="1:8">
      <c r="A13339" s="48" t="str">
        <f>('ANNEXURE B &amp; C'!CA$3)</f>
        <v>470106</v>
      </c>
      <c r="B13339" s="2">
        <v>1061502</v>
      </c>
      <c r="C13339" s="2" t="s">
        <v>67</v>
      </c>
      <c r="D13339" s="20">
        <v>0</v>
      </c>
      <c r="E13339" s="20">
        <v>0</v>
      </c>
      <c r="F13339" s="38">
        <f>('ANNEXURE B &amp; C'!CA$79)</f>
        <v>0</v>
      </c>
      <c r="G13339" s="9" t="str">
        <f t="shared" si="418"/>
        <v/>
      </c>
      <c r="H13339" s="52" t="str">
        <f t="shared" si="419"/>
        <v/>
      </c>
    </row>
    <row r="13340" spans="1:8">
      <c r="A13340" s="48" t="str">
        <f>('ANNEXURE B &amp; C'!CA$3)</f>
        <v>470106</v>
      </c>
      <c r="B13340" s="2">
        <v>1061507</v>
      </c>
      <c r="C13340" s="2" t="s">
        <v>68</v>
      </c>
      <c r="D13340" s="20">
        <v>0</v>
      </c>
      <c r="E13340" s="20">
        <v>0</v>
      </c>
      <c r="F13340" s="38">
        <f>('ANNEXURE B &amp; C'!CA$80)</f>
        <v>0</v>
      </c>
      <c r="G13340" s="9" t="str">
        <f t="shared" si="418"/>
        <v/>
      </c>
      <c r="H13340" s="52" t="str">
        <f t="shared" si="419"/>
        <v/>
      </c>
    </row>
    <row r="13341" spans="1:8">
      <c r="A13341" s="48" t="str">
        <f>('ANNEXURE B &amp; C'!CA$3)</f>
        <v>470106</v>
      </c>
      <c r="B13341" s="2">
        <v>1061508</v>
      </c>
      <c r="C13341" s="2" t="s">
        <v>69</v>
      </c>
      <c r="D13341" s="20">
        <v>0</v>
      </c>
      <c r="E13341" s="20">
        <v>0</v>
      </c>
      <c r="F13341" s="38">
        <f>('ANNEXURE B &amp; C'!CA$81)</f>
        <v>0</v>
      </c>
      <c r="G13341" s="9" t="str">
        <f t="shared" si="418"/>
        <v/>
      </c>
      <c r="H13341" s="52" t="str">
        <f t="shared" si="419"/>
        <v/>
      </c>
    </row>
    <row r="13342" spans="1:8">
      <c r="A13342" s="48" t="str">
        <f>('ANNEXURE B &amp; C'!CA$3)</f>
        <v>470106</v>
      </c>
      <c r="B13342" s="2">
        <v>1061701</v>
      </c>
      <c r="C13342" s="2" t="s">
        <v>70</v>
      </c>
      <c r="D13342" s="20">
        <v>0</v>
      </c>
      <c r="E13342" s="20">
        <v>0</v>
      </c>
      <c r="F13342" s="38">
        <f>('ANNEXURE B &amp; C'!CA$82)</f>
        <v>0</v>
      </c>
      <c r="G13342" s="9" t="str">
        <f t="shared" si="418"/>
        <v/>
      </c>
      <c r="H13342" s="52" t="str">
        <f t="shared" si="419"/>
        <v/>
      </c>
    </row>
    <row r="13343" spans="1:8">
      <c r="A13343" s="48" t="str">
        <f>('ANNEXURE B &amp; C'!CA$3)</f>
        <v>470106</v>
      </c>
      <c r="B13343" s="2">
        <v>1061705</v>
      </c>
      <c r="C13343" s="2" t="s">
        <v>71</v>
      </c>
      <c r="D13343" s="20">
        <v>0</v>
      </c>
      <c r="E13343" s="20">
        <v>0</v>
      </c>
      <c r="F13343" s="38">
        <f>('ANNEXURE B &amp; C'!CA$83)</f>
        <v>0</v>
      </c>
      <c r="G13343" s="9" t="str">
        <f t="shared" si="418"/>
        <v/>
      </c>
      <c r="H13343" s="52" t="str">
        <f t="shared" si="419"/>
        <v/>
      </c>
    </row>
    <row r="13344" spans="1:8">
      <c r="A13344" s="48" t="str">
        <f>('ANNEXURE B &amp; C'!CA$3)</f>
        <v>470106</v>
      </c>
      <c r="B13344" s="2">
        <v>1061799</v>
      </c>
      <c r="C13344" s="2" t="s">
        <v>72</v>
      </c>
      <c r="D13344" s="20">
        <v>10000</v>
      </c>
      <c r="E13344" s="20">
        <v>6718.56</v>
      </c>
      <c r="F13344" s="38">
        <f>('ANNEXURE B &amp; C'!CA$84)</f>
        <v>11719</v>
      </c>
      <c r="G13344" s="9" t="str">
        <f t="shared" si="418"/>
        <v/>
      </c>
      <c r="H13344" s="52">
        <f t="shared" si="419"/>
        <v>0.1719</v>
      </c>
    </row>
    <row r="13345" spans="1:8">
      <c r="A13345" s="48" t="str">
        <f>('ANNEXURE B &amp; C'!CA$3)</f>
        <v>470106</v>
      </c>
      <c r="B13345" s="2">
        <v>1061800</v>
      </c>
      <c r="C13345" s="2" t="s">
        <v>73</v>
      </c>
      <c r="D13345" s="20">
        <v>0</v>
      </c>
      <c r="E13345" s="20">
        <v>0</v>
      </c>
      <c r="F13345" s="38">
        <f>('ANNEXURE B &amp; C'!CA$85)</f>
        <v>0</v>
      </c>
      <c r="G13345" s="9" t="str">
        <f t="shared" si="418"/>
        <v/>
      </c>
      <c r="H13345" s="52" t="str">
        <f t="shared" si="419"/>
        <v/>
      </c>
    </row>
    <row r="13346" spans="1:8">
      <c r="A13346" s="48" t="str">
        <f>('ANNEXURE B &amp; C'!CA$3)</f>
        <v>470106</v>
      </c>
      <c r="B13346" s="2">
        <v>1061801</v>
      </c>
      <c r="C13346" s="2" t="s">
        <v>74</v>
      </c>
      <c r="D13346" s="20">
        <v>0</v>
      </c>
      <c r="E13346" s="20">
        <v>0</v>
      </c>
      <c r="F13346" s="38">
        <f>('ANNEXURE B &amp; C'!CA$86)</f>
        <v>0</v>
      </c>
      <c r="G13346" s="9" t="str">
        <f t="shared" si="418"/>
        <v/>
      </c>
      <c r="H13346" s="52" t="str">
        <f t="shared" si="419"/>
        <v/>
      </c>
    </row>
    <row r="13347" spans="1:8">
      <c r="A13347" s="48" t="str">
        <f>('ANNEXURE B &amp; C'!CA$3)</f>
        <v>470106</v>
      </c>
      <c r="B13347" s="2">
        <v>1061802</v>
      </c>
      <c r="C13347" s="2" t="s">
        <v>75</v>
      </c>
      <c r="D13347" s="20">
        <v>0</v>
      </c>
      <c r="E13347" s="20">
        <v>0</v>
      </c>
      <c r="F13347" s="38">
        <f>('ANNEXURE B &amp; C'!CA$87)</f>
        <v>0</v>
      </c>
      <c r="G13347" s="9" t="str">
        <f t="shared" si="418"/>
        <v/>
      </c>
      <c r="H13347" s="52" t="str">
        <f t="shared" si="419"/>
        <v/>
      </c>
    </row>
    <row r="13348" spans="1:8">
      <c r="A13348" s="48" t="str">
        <f>('ANNEXURE B &amp; C'!CA$3)</f>
        <v>470106</v>
      </c>
      <c r="B13348" s="2">
        <v>1061805</v>
      </c>
      <c r="C13348" s="2" t="s">
        <v>76</v>
      </c>
      <c r="D13348" s="20">
        <v>0</v>
      </c>
      <c r="E13348" s="20">
        <v>0</v>
      </c>
      <c r="F13348" s="38">
        <f>('ANNEXURE B &amp; C'!CA$88)</f>
        <v>0</v>
      </c>
      <c r="G13348" s="9" t="str">
        <f t="shared" si="418"/>
        <v/>
      </c>
      <c r="H13348" s="52" t="str">
        <f t="shared" si="419"/>
        <v/>
      </c>
    </row>
    <row r="13349" spans="1:8">
      <c r="A13349" s="48" t="str">
        <f>('ANNEXURE B &amp; C'!CA$3)</f>
        <v>470106</v>
      </c>
      <c r="B13349" s="2">
        <v>1061806</v>
      </c>
      <c r="C13349" s="2" t="s">
        <v>77</v>
      </c>
      <c r="D13349" s="20">
        <v>40000</v>
      </c>
      <c r="E13349" s="20">
        <v>3878.82</v>
      </c>
      <c r="F13349" s="38">
        <f>('ANNEXURE B &amp; C'!CA$89)</f>
        <v>21932</v>
      </c>
      <c r="G13349" s="9" t="str">
        <f t="shared" si="418"/>
        <v/>
      </c>
      <c r="H13349" s="52">
        <f t="shared" si="419"/>
        <v>-0.45169999999999999</v>
      </c>
    </row>
    <row r="13350" spans="1:8">
      <c r="A13350" s="48" t="str">
        <f>('ANNEXURE B &amp; C'!CA$3)</f>
        <v>470106</v>
      </c>
      <c r="B13350" s="2">
        <v>1061899</v>
      </c>
      <c r="C13350" s="2" t="s">
        <v>78</v>
      </c>
      <c r="D13350" s="20">
        <v>0</v>
      </c>
      <c r="E13350" s="20">
        <v>0</v>
      </c>
      <c r="F13350" s="38">
        <f>('ANNEXURE B &amp; C'!CA$90)</f>
        <v>0</v>
      </c>
      <c r="G13350" s="9" t="str">
        <f t="shared" si="418"/>
        <v/>
      </c>
      <c r="H13350" s="52" t="str">
        <f t="shared" si="419"/>
        <v/>
      </c>
    </row>
    <row r="13351" spans="1:8">
      <c r="A13351" s="48" t="str">
        <f>('ANNEXURE B &amp; C'!CA$3)</f>
        <v>470106</v>
      </c>
      <c r="B13351" s="2">
        <v>1061900</v>
      </c>
      <c r="C13351" s="2" t="s">
        <v>79</v>
      </c>
      <c r="D13351" s="20">
        <v>20000</v>
      </c>
      <c r="E13351" s="20">
        <v>6727.66</v>
      </c>
      <c r="F13351" s="38">
        <f>('ANNEXURE B &amp; C'!CA$91)</f>
        <v>24980</v>
      </c>
      <c r="G13351" s="9" t="str">
        <f t="shared" si="418"/>
        <v/>
      </c>
      <c r="H13351" s="52">
        <f t="shared" si="419"/>
        <v>0.249</v>
      </c>
    </row>
    <row r="13352" spans="1:8">
      <c r="A13352" s="48" t="str">
        <f>('ANNEXURE B &amp; C'!CA$3)</f>
        <v>470106</v>
      </c>
      <c r="B13352" s="2">
        <v>1061902</v>
      </c>
      <c r="C13352" s="2" t="s">
        <v>80</v>
      </c>
      <c r="D13352" s="20">
        <v>22700</v>
      </c>
      <c r="E13352" s="20">
        <v>0</v>
      </c>
      <c r="F13352" s="38">
        <f>('ANNEXURE B &amp; C'!CA$92)</f>
        <v>0</v>
      </c>
      <c r="G13352" s="9" t="str">
        <f t="shared" si="418"/>
        <v/>
      </c>
      <c r="H13352" s="52" t="str">
        <f t="shared" si="419"/>
        <v/>
      </c>
    </row>
    <row r="13353" spans="1:8">
      <c r="A13353" s="48" t="str">
        <f>('ANNEXURE B &amp; C'!CA$3)</f>
        <v>470106</v>
      </c>
      <c r="B13353" s="2">
        <v>1061903</v>
      </c>
      <c r="C13353" s="2" t="s">
        <v>81</v>
      </c>
      <c r="D13353" s="20">
        <v>0</v>
      </c>
      <c r="E13353" s="20">
        <v>0</v>
      </c>
      <c r="F13353" s="38">
        <f>('ANNEXURE B &amp; C'!CA$93)</f>
        <v>0</v>
      </c>
      <c r="G13353" s="9" t="str">
        <f t="shared" si="418"/>
        <v/>
      </c>
      <c r="H13353" s="52" t="str">
        <f t="shared" si="419"/>
        <v/>
      </c>
    </row>
    <row r="13354" spans="1:8">
      <c r="A13354" s="48" t="str">
        <f>('ANNEXURE B &amp; C'!CA$3)</f>
        <v>470106</v>
      </c>
      <c r="B13354" s="2">
        <v>1061904</v>
      </c>
      <c r="C13354" s="2" t="s">
        <v>82</v>
      </c>
      <c r="D13354" s="20">
        <v>0</v>
      </c>
      <c r="E13354" s="20">
        <v>0</v>
      </c>
      <c r="F13354" s="38">
        <f>('ANNEXURE B &amp; C'!CA$94)</f>
        <v>0</v>
      </c>
      <c r="G13354" s="9" t="str">
        <f t="shared" si="418"/>
        <v/>
      </c>
      <c r="H13354" s="52" t="str">
        <f t="shared" si="419"/>
        <v/>
      </c>
    </row>
    <row r="13355" spans="1:8">
      <c r="A13355" s="48" t="str">
        <f>('ANNEXURE B &amp; C'!CA$3)</f>
        <v>470106</v>
      </c>
      <c r="B13355" s="2">
        <v>1062001</v>
      </c>
      <c r="C13355" s="2" t="s">
        <v>83</v>
      </c>
      <c r="D13355" s="20">
        <v>0</v>
      </c>
      <c r="E13355" s="20">
        <v>0</v>
      </c>
      <c r="F13355" s="38">
        <f>('ANNEXURE B &amp; C'!CA$95)</f>
        <v>0</v>
      </c>
      <c r="G13355" s="9" t="str">
        <f t="shared" si="418"/>
        <v/>
      </c>
      <c r="H13355" s="52" t="str">
        <f t="shared" si="419"/>
        <v/>
      </c>
    </row>
    <row r="13356" spans="1:8">
      <c r="A13356" s="48" t="str">
        <f>('ANNEXURE B &amp; C'!CA$3)</f>
        <v>470106</v>
      </c>
      <c r="B13356" s="2">
        <v>1062003</v>
      </c>
      <c r="C13356" s="2" t="s">
        <v>84</v>
      </c>
      <c r="D13356" s="20">
        <v>0</v>
      </c>
      <c r="E13356" s="20">
        <v>0</v>
      </c>
      <c r="F13356" s="38">
        <f>('ANNEXURE B &amp; C'!CA$96)</f>
        <v>0</v>
      </c>
      <c r="G13356" s="9" t="str">
        <f t="shared" si="418"/>
        <v/>
      </c>
      <c r="H13356" s="52" t="str">
        <f t="shared" si="419"/>
        <v/>
      </c>
    </row>
    <row r="13357" spans="1:8">
      <c r="A13357" s="48" t="str">
        <f>('ANNEXURE B &amp; C'!CA$3)</f>
        <v>470106</v>
      </c>
      <c r="B13357" s="2">
        <v>1062009</v>
      </c>
      <c r="C13357" s="2" t="s">
        <v>85</v>
      </c>
      <c r="D13357" s="20">
        <v>0</v>
      </c>
      <c r="E13357" s="20">
        <v>0</v>
      </c>
      <c r="F13357" s="38">
        <f>('ANNEXURE B &amp; C'!CA$97)</f>
        <v>0</v>
      </c>
      <c r="G13357" s="9" t="str">
        <f t="shared" si="418"/>
        <v/>
      </c>
      <c r="H13357" s="52" t="str">
        <f t="shared" si="419"/>
        <v/>
      </c>
    </row>
    <row r="13358" spans="1:8">
      <c r="A13358" s="48" t="str">
        <f>('ANNEXURE B &amp; C'!CA$3)</f>
        <v>470106</v>
      </c>
      <c r="B13358" s="2">
        <v>1062010</v>
      </c>
      <c r="C13358" s="2" t="s">
        <v>86</v>
      </c>
      <c r="D13358" s="20">
        <v>0</v>
      </c>
      <c r="E13358" s="20">
        <v>0</v>
      </c>
      <c r="F13358" s="38">
        <f>('ANNEXURE B &amp; C'!CA$98)</f>
        <v>0</v>
      </c>
      <c r="G13358" s="9" t="str">
        <f t="shared" si="418"/>
        <v/>
      </c>
      <c r="H13358" s="52" t="str">
        <f t="shared" si="419"/>
        <v/>
      </c>
    </row>
    <row r="13359" spans="1:8">
      <c r="A13359" s="48" t="str">
        <f>('ANNEXURE B &amp; C'!CA$3)</f>
        <v>470106</v>
      </c>
      <c r="B13359" s="2">
        <v>1062201</v>
      </c>
      <c r="C13359" s="2" t="s">
        <v>87</v>
      </c>
      <c r="D13359" s="20">
        <v>0</v>
      </c>
      <c r="E13359" s="20">
        <v>0</v>
      </c>
      <c r="F13359" s="38">
        <f>('ANNEXURE B &amp; C'!CA$99)</f>
        <v>0</v>
      </c>
      <c r="G13359" s="9" t="str">
        <f t="shared" si="418"/>
        <v/>
      </c>
      <c r="H13359" s="52" t="str">
        <f t="shared" si="419"/>
        <v/>
      </c>
    </row>
    <row r="13360" spans="1:8">
      <c r="A13360" s="48" t="str">
        <f>('ANNEXURE B &amp; C'!CA$3)</f>
        <v>470106</v>
      </c>
      <c r="B13360" s="3">
        <v>1066990</v>
      </c>
      <c r="C13360" s="3" t="s">
        <v>88</v>
      </c>
      <c r="D13360" s="39">
        <v>133700</v>
      </c>
      <c r="E13360" s="39">
        <v>20482.93</v>
      </c>
      <c r="F13360" s="39">
        <f>SUM(F13307:F13359)</f>
        <v>79131</v>
      </c>
      <c r="G13360" s="9" t="str">
        <f t="shared" si="418"/>
        <v/>
      </c>
      <c r="H13360" s="52">
        <f t="shared" si="419"/>
        <v>-0.40814510097232609</v>
      </c>
    </row>
    <row r="13361" spans="1:8">
      <c r="B13361" s="1"/>
      <c r="C13361" s="1"/>
      <c r="D13361" s="31"/>
      <c r="E13361" s="31"/>
      <c r="F13361" s="31"/>
      <c r="G13361" s="9" t="str">
        <f t="shared" si="418"/>
        <v/>
      </c>
      <c r="H13361" s="52" t="str">
        <f t="shared" si="419"/>
        <v/>
      </c>
    </row>
    <row r="13362" spans="1:8">
      <c r="A13362" s="48" t="str">
        <f>('ANNEXURE B &amp; C'!CA$3)</f>
        <v>470106</v>
      </c>
      <c r="B13362" s="1">
        <v>1080000</v>
      </c>
      <c r="C13362" s="1" t="s">
        <v>89</v>
      </c>
      <c r="D13362" s="31"/>
      <c r="E13362" s="31"/>
      <c r="F13362" s="31"/>
      <c r="G13362" s="9" t="str">
        <f t="shared" si="418"/>
        <v/>
      </c>
      <c r="H13362" s="52" t="str">
        <f t="shared" si="419"/>
        <v/>
      </c>
    </row>
    <row r="13363" spans="1:8">
      <c r="A13363" s="48" t="str">
        <f>('ANNEXURE B &amp; C'!CA$3)</f>
        <v>470106</v>
      </c>
      <c r="B13363" s="2">
        <v>1088020</v>
      </c>
      <c r="C13363" s="2" t="s">
        <v>90</v>
      </c>
      <c r="D13363" s="20">
        <v>0</v>
      </c>
      <c r="E13363" s="20">
        <v>0</v>
      </c>
      <c r="F13363" s="38">
        <f>('ANNEXURE B &amp; C'!CA$103)</f>
        <v>0</v>
      </c>
      <c r="G13363" s="9" t="str">
        <f t="shared" si="418"/>
        <v/>
      </c>
      <c r="H13363" s="52" t="str">
        <f t="shared" si="419"/>
        <v/>
      </c>
    </row>
    <row r="13364" spans="1:8">
      <c r="A13364" s="48" t="str">
        <f>('ANNEXURE B &amp; C'!CA$3)</f>
        <v>470106</v>
      </c>
      <c r="B13364" s="2">
        <v>1088080</v>
      </c>
      <c r="C13364" s="2" t="s">
        <v>91</v>
      </c>
      <c r="D13364" s="20">
        <v>0</v>
      </c>
      <c r="E13364" s="20">
        <v>0</v>
      </c>
      <c r="F13364" s="38">
        <f>('ANNEXURE B &amp; C'!CA$104)</f>
        <v>0</v>
      </c>
      <c r="G13364" s="9" t="str">
        <f t="shared" si="418"/>
        <v/>
      </c>
      <c r="H13364" s="52" t="str">
        <f t="shared" si="419"/>
        <v/>
      </c>
    </row>
    <row r="13365" spans="1:8">
      <c r="A13365" s="48" t="str">
        <f>('ANNEXURE B &amp; C'!CA$3)</f>
        <v>470106</v>
      </c>
      <c r="B13365" s="2">
        <v>1088081</v>
      </c>
      <c r="C13365" s="2" t="s">
        <v>92</v>
      </c>
      <c r="D13365" s="20">
        <v>0</v>
      </c>
      <c r="E13365" s="20">
        <v>0</v>
      </c>
      <c r="F13365" s="38">
        <f>('ANNEXURE B &amp; C'!CA$105)</f>
        <v>0</v>
      </c>
      <c r="G13365" s="9" t="str">
        <f t="shared" si="418"/>
        <v/>
      </c>
      <c r="H13365" s="52" t="str">
        <f t="shared" si="419"/>
        <v/>
      </c>
    </row>
    <row r="13366" spans="1:8">
      <c r="A13366" s="48" t="str">
        <f>('ANNEXURE B &amp; C'!CA$3)</f>
        <v>470106</v>
      </c>
      <c r="B13366" s="2">
        <v>1088082</v>
      </c>
      <c r="C13366" s="2" t="s">
        <v>93</v>
      </c>
      <c r="D13366" s="20">
        <v>0</v>
      </c>
      <c r="E13366" s="20">
        <v>0</v>
      </c>
      <c r="F13366" s="38">
        <f>('ANNEXURE B &amp; C'!CA$106)</f>
        <v>0</v>
      </c>
      <c r="G13366" s="9" t="str">
        <f t="shared" si="418"/>
        <v/>
      </c>
      <c r="H13366" s="52" t="str">
        <f t="shared" si="419"/>
        <v/>
      </c>
    </row>
    <row r="13367" spans="1:8">
      <c r="A13367" s="48" t="str">
        <f>('ANNEXURE B &amp; C'!CA$3)</f>
        <v>470106</v>
      </c>
      <c r="B13367" s="2">
        <v>1088083</v>
      </c>
      <c r="C13367" s="2" t="s">
        <v>94</v>
      </c>
      <c r="D13367" s="20">
        <v>0</v>
      </c>
      <c r="E13367" s="20">
        <v>0</v>
      </c>
      <c r="F13367" s="38">
        <f>('ANNEXURE B &amp; C'!CA$107)</f>
        <v>0</v>
      </c>
      <c r="G13367" s="9" t="str">
        <f t="shared" si="418"/>
        <v/>
      </c>
      <c r="H13367" s="52" t="str">
        <f t="shared" si="419"/>
        <v/>
      </c>
    </row>
    <row r="13368" spans="1:8">
      <c r="A13368" s="48" t="str">
        <f>('ANNEXURE B &amp; C'!CA$3)</f>
        <v>470106</v>
      </c>
      <c r="B13368" s="2">
        <v>1088084</v>
      </c>
      <c r="C13368" s="2" t="s">
        <v>95</v>
      </c>
      <c r="D13368" s="20">
        <v>0</v>
      </c>
      <c r="E13368" s="20">
        <v>0</v>
      </c>
      <c r="F13368" s="38">
        <f>('ANNEXURE B &amp; C'!CA$108)</f>
        <v>0</v>
      </c>
      <c r="G13368" s="9" t="str">
        <f t="shared" si="418"/>
        <v/>
      </c>
      <c r="H13368" s="52" t="str">
        <f t="shared" si="419"/>
        <v/>
      </c>
    </row>
    <row r="13369" spans="1:8">
      <c r="A13369" s="48" t="str">
        <f>('ANNEXURE B &amp; C'!CA$3)</f>
        <v>470106</v>
      </c>
      <c r="B13369" s="2">
        <v>1088085</v>
      </c>
      <c r="C13369" s="2" t="s">
        <v>96</v>
      </c>
      <c r="D13369" s="20">
        <v>0</v>
      </c>
      <c r="E13369" s="20">
        <v>0</v>
      </c>
      <c r="F13369" s="38">
        <f>('ANNEXURE B &amp; C'!CA$109)</f>
        <v>0</v>
      </c>
      <c r="G13369" s="9" t="str">
        <f t="shared" si="418"/>
        <v/>
      </c>
      <c r="H13369" s="52" t="str">
        <f t="shared" si="419"/>
        <v/>
      </c>
    </row>
    <row r="13370" spans="1:8">
      <c r="A13370" s="48" t="str">
        <f>('ANNEXURE B &amp; C'!CA$3)</f>
        <v>470106</v>
      </c>
      <c r="B13370" s="2">
        <v>1088110</v>
      </c>
      <c r="C13370" s="2" t="s">
        <v>61</v>
      </c>
      <c r="D13370" s="20">
        <v>0</v>
      </c>
      <c r="E13370" s="20">
        <v>0</v>
      </c>
      <c r="F13370" s="38">
        <f>('ANNEXURE B &amp; C'!CA$110)</f>
        <v>0</v>
      </c>
      <c r="G13370" s="9" t="str">
        <f t="shared" si="418"/>
        <v/>
      </c>
      <c r="H13370" s="52" t="str">
        <f t="shared" si="419"/>
        <v/>
      </c>
    </row>
    <row r="13371" spans="1:8">
      <c r="A13371" s="48" t="str">
        <f>('ANNEXURE B &amp; C'!CA$3)</f>
        <v>470106</v>
      </c>
      <c r="B13371" s="2">
        <v>1088180</v>
      </c>
      <c r="C13371" s="2" t="s">
        <v>97</v>
      </c>
      <c r="D13371" s="20">
        <v>0</v>
      </c>
      <c r="E13371" s="20">
        <v>0</v>
      </c>
      <c r="F13371" s="38">
        <f>('ANNEXURE B &amp; C'!CA$111)</f>
        <v>0</v>
      </c>
      <c r="G13371" s="9" t="str">
        <f t="shared" si="418"/>
        <v/>
      </c>
      <c r="H13371" s="52" t="str">
        <f t="shared" si="419"/>
        <v/>
      </c>
    </row>
    <row r="13372" spans="1:8">
      <c r="A13372" s="48" t="str">
        <f>('ANNEXURE B &amp; C'!CA$3)</f>
        <v>470106</v>
      </c>
      <c r="B13372" s="3">
        <v>1088990</v>
      </c>
      <c r="C13372" s="3" t="s">
        <v>98</v>
      </c>
      <c r="D13372" s="39">
        <v>0</v>
      </c>
      <c r="E13372" s="39">
        <v>0</v>
      </c>
      <c r="F13372" s="39">
        <f>SUM(F13362:F13371)</f>
        <v>0</v>
      </c>
      <c r="G13372" s="9" t="str">
        <f t="shared" si="418"/>
        <v/>
      </c>
      <c r="H13372" s="52" t="str">
        <f t="shared" si="419"/>
        <v/>
      </c>
    </row>
    <row r="13373" spans="1:8">
      <c r="B13373" s="1"/>
      <c r="C13373" s="1"/>
      <c r="D13373" s="31"/>
      <c r="E13373" s="31"/>
      <c r="F13373" s="31"/>
      <c r="G13373" s="9" t="str">
        <f t="shared" si="418"/>
        <v/>
      </c>
      <c r="H13373" s="52" t="str">
        <f t="shared" si="419"/>
        <v/>
      </c>
    </row>
    <row r="13374" spans="1:8" ht="15.75" thickBot="1">
      <c r="A13374" s="48" t="str">
        <f>('ANNEXURE B &amp; C'!CA$3)</f>
        <v>470106</v>
      </c>
      <c r="B13374" s="4">
        <v>1089995</v>
      </c>
      <c r="C13374" s="4" t="s">
        <v>99</v>
      </c>
      <c r="D13374" s="40">
        <v>133700</v>
      </c>
      <c r="E13374" s="40">
        <v>20482.93</v>
      </c>
      <c r="F13374" s="40">
        <f>SUM(F13372+F13360)</f>
        <v>79131</v>
      </c>
      <c r="G13374" s="9" t="str">
        <f t="shared" si="418"/>
        <v/>
      </c>
      <c r="H13374" s="52">
        <f t="shared" si="419"/>
        <v>-0.40814510097232609</v>
      </c>
    </row>
    <row r="13375" spans="1:8" ht="15.75" thickTop="1">
      <c r="B13375" s="1"/>
      <c r="C13375" s="1"/>
      <c r="D13375" s="31"/>
      <c r="E13375" s="31"/>
      <c r="F13375" s="31"/>
      <c r="G13375" s="9" t="str">
        <f t="shared" ref="G13375:G13438" si="420">IF(E13375&lt;0.01,"",IF(E13375&gt;F13375,"BUDGET ERROR - INSUFICIENT",""))</f>
        <v/>
      </c>
      <c r="H13375" s="52" t="str">
        <f t="shared" ref="H13375:H13438" si="421">IF(F13375&lt;0.1,"",IF(D13375=0,"NO ORIGINAL BUDGET",(F13375-D13375)/D13375))</f>
        <v/>
      </c>
    </row>
    <row r="13376" spans="1:8">
      <c r="A13376" s="48" t="str">
        <f>('ANNEXURE B &amp; C'!CA$3)</f>
        <v>470106</v>
      </c>
      <c r="B13376" s="1">
        <v>1100000</v>
      </c>
      <c r="C13376" s="1" t="s">
        <v>100</v>
      </c>
      <c r="D13376" s="31"/>
      <c r="E13376" s="31"/>
      <c r="F13376" s="31"/>
      <c r="G13376" s="9" t="str">
        <f t="shared" si="420"/>
        <v/>
      </c>
      <c r="H13376" s="52" t="str">
        <f t="shared" si="421"/>
        <v/>
      </c>
    </row>
    <row r="13377" spans="1:8">
      <c r="A13377" s="48" t="str">
        <f>('ANNEXURE B &amp; C'!CA$3)</f>
        <v>470106</v>
      </c>
      <c r="B13377" s="2">
        <v>1101200</v>
      </c>
      <c r="C13377" s="2" t="s">
        <v>101</v>
      </c>
      <c r="D13377" s="20">
        <v>0</v>
      </c>
      <c r="E13377" s="20">
        <v>0</v>
      </c>
      <c r="F13377" s="38">
        <f>('ANNEXURE B &amp; C'!CA$117)</f>
        <v>0</v>
      </c>
      <c r="G13377" s="9" t="str">
        <f t="shared" si="420"/>
        <v/>
      </c>
      <c r="H13377" s="52" t="str">
        <f t="shared" si="421"/>
        <v/>
      </c>
    </row>
    <row r="13378" spans="1:8">
      <c r="A13378" s="48" t="str">
        <f>('ANNEXURE B &amp; C'!CA$3)</f>
        <v>470106</v>
      </c>
      <c r="B13378" s="2">
        <v>1101201</v>
      </c>
      <c r="C13378" s="2" t="s">
        <v>102</v>
      </c>
      <c r="D13378" s="20">
        <v>0</v>
      </c>
      <c r="E13378" s="20">
        <v>0</v>
      </c>
      <c r="F13378" s="38">
        <f>('ANNEXURE B &amp; C'!CA$118)</f>
        <v>0</v>
      </c>
      <c r="G13378" s="9" t="str">
        <f t="shared" si="420"/>
        <v/>
      </c>
      <c r="H13378" s="52" t="str">
        <f t="shared" si="421"/>
        <v/>
      </c>
    </row>
    <row r="13379" spans="1:8">
      <c r="A13379" s="48" t="str">
        <f>('ANNEXURE B &amp; C'!CA$3)</f>
        <v>470106</v>
      </c>
      <c r="B13379" s="2">
        <v>1101203</v>
      </c>
      <c r="C13379" s="2" t="s">
        <v>103</v>
      </c>
      <c r="D13379" s="20">
        <v>0</v>
      </c>
      <c r="E13379" s="20">
        <v>0</v>
      </c>
      <c r="F13379" s="38">
        <f>('ANNEXURE B &amp; C'!CA$119)</f>
        <v>0</v>
      </c>
      <c r="G13379" s="9" t="str">
        <f t="shared" si="420"/>
        <v/>
      </c>
      <c r="H13379" s="52" t="str">
        <f t="shared" si="421"/>
        <v/>
      </c>
    </row>
    <row r="13380" spans="1:8">
      <c r="A13380" s="48" t="str">
        <f>('ANNEXURE B &amp; C'!CA$3)</f>
        <v>470106</v>
      </c>
      <c r="B13380" s="2">
        <v>1101204</v>
      </c>
      <c r="C13380" s="2" t="s">
        <v>104</v>
      </c>
      <c r="D13380" s="20">
        <v>0</v>
      </c>
      <c r="E13380" s="20">
        <v>0</v>
      </c>
      <c r="F13380" s="38">
        <f>('ANNEXURE B &amp; C'!CA$120)</f>
        <v>0</v>
      </c>
      <c r="G13380" s="9" t="str">
        <f t="shared" si="420"/>
        <v/>
      </c>
      <c r="H13380" s="52" t="str">
        <f t="shared" si="421"/>
        <v/>
      </c>
    </row>
    <row r="13381" spans="1:8" ht="15.75" thickBot="1">
      <c r="A13381" s="48" t="str">
        <f>('ANNEXURE B &amp; C'!CA$3)</f>
        <v>470106</v>
      </c>
      <c r="B13381" s="4">
        <v>1109995</v>
      </c>
      <c r="C13381" s="4" t="s">
        <v>105</v>
      </c>
      <c r="D13381" s="40">
        <v>0</v>
      </c>
      <c r="E13381" s="40">
        <v>0</v>
      </c>
      <c r="F13381" s="40">
        <f>SUM(F13377:F13380)</f>
        <v>0</v>
      </c>
      <c r="G13381" s="9" t="str">
        <f t="shared" si="420"/>
        <v/>
      </c>
      <c r="H13381" s="52" t="str">
        <f t="shared" si="421"/>
        <v/>
      </c>
    </row>
    <row r="13382" spans="1:8" ht="15.75" thickTop="1">
      <c r="B13382" s="1"/>
      <c r="C13382" s="1"/>
      <c r="D13382" s="31"/>
      <c r="E13382" s="31"/>
      <c r="F13382" s="31"/>
      <c r="G13382" s="9" t="str">
        <f t="shared" si="420"/>
        <v/>
      </c>
      <c r="H13382" s="52" t="str">
        <f t="shared" si="421"/>
        <v/>
      </c>
    </row>
    <row r="13383" spans="1:8">
      <c r="A13383" s="48" t="str">
        <f>('ANNEXURE B &amp; C'!CA$3)</f>
        <v>470106</v>
      </c>
      <c r="B13383" s="1">
        <v>1120000</v>
      </c>
      <c r="C13383" s="1" t="s">
        <v>106</v>
      </c>
      <c r="D13383" s="31"/>
      <c r="E13383" s="31"/>
      <c r="F13383" s="31"/>
      <c r="G13383" s="9" t="str">
        <f t="shared" si="420"/>
        <v/>
      </c>
      <c r="H13383" s="52" t="str">
        <f t="shared" si="421"/>
        <v/>
      </c>
    </row>
    <row r="13384" spans="1:8">
      <c r="A13384" s="48" t="str">
        <f>('ANNEXURE B &amp; C'!CA$3)</f>
        <v>470106</v>
      </c>
      <c r="B13384" s="2">
        <v>1120300</v>
      </c>
      <c r="C13384" s="2" t="s">
        <v>106</v>
      </c>
      <c r="D13384" s="20">
        <v>0</v>
      </c>
      <c r="E13384" s="20">
        <v>0</v>
      </c>
      <c r="F13384" s="38">
        <f>('ANNEXURE B &amp; C'!CA$124)</f>
        <v>0</v>
      </c>
      <c r="G13384" s="9" t="str">
        <f t="shared" si="420"/>
        <v/>
      </c>
      <c r="H13384" s="52" t="str">
        <f t="shared" si="421"/>
        <v/>
      </c>
    </row>
    <row r="13385" spans="1:8" ht="15.75" thickBot="1">
      <c r="A13385" s="48" t="str">
        <f>('ANNEXURE B &amp; C'!CA$3)</f>
        <v>470106</v>
      </c>
      <c r="B13385" s="4">
        <v>1129990</v>
      </c>
      <c r="C13385" s="4" t="s">
        <v>107</v>
      </c>
      <c r="D13385" s="40">
        <v>0</v>
      </c>
      <c r="E13385" s="40">
        <v>0</v>
      </c>
      <c r="F13385" s="40">
        <f>SUM(F13383:F13384)</f>
        <v>0</v>
      </c>
      <c r="G13385" s="9" t="str">
        <f t="shared" si="420"/>
        <v/>
      </c>
      <c r="H13385" s="52" t="str">
        <f t="shared" si="421"/>
        <v/>
      </c>
    </row>
    <row r="13386" spans="1:8" ht="15.75" thickTop="1">
      <c r="B13386" s="1"/>
      <c r="C13386" s="1"/>
      <c r="D13386" s="31"/>
      <c r="E13386" s="31"/>
      <c r="F13386" s="31"/>
      <c r="G13386" s="9" t="str">
        <f t="shared" si="420"/>
        <v/>
      </c>
      <c r="H13386" s="52" t="str">
        <f t="shared" si="421"/>
        <v/>
      </c>
    </row>
    <row r="13387" spans="1:8">
      <c r="A13387" s="48" t="str">
        <f>('ANNEXURE B &amp; C'!CA$3)</f>
        <v>470106</v>
      </c>
      <c r="B13387" s="1">
        <v>1130000</v>
      </c>
      <c r="C13387" s="1" t="s">
        <v>108</v>
      </c>
      <c r="D13387" s="31"/>
      <c r="E13387" s="31"/>
      <c r="F13387" s="31"/>
      <c r="G13387" s="9" t="str">
        <f t="shared" si="420"/>
        <v/>
      </c>
      <c r="H13387" s="52" t="str">
        <f t="shared" si="421"/>
        <v/>
      </c>
    </row>
    <row r="13388" spans="1:8">
      <c r="A13388" s="48" t="str">
        <f>('ANNEXURE B &amp; C'!CA$3)</f>
        <v>470106</v>
      </c>
      <c r="B13388" s="2">
        <v>1130200</v>
      </c>
      <c r="C13388" s="2" t="s">
        <v>109</v>
      </c>
      <c r="D13388" s="20">
        <v>0</v>
      </c>
      <c r="E13388" s="20">
        <v>0</v>
      </c>
      <c r="F13388" s="38">
        <f>('ANNEXURE B &amp; C'!CA$128)</f>
        <v>0</v>
      </c>
      <c r="G13388" s="9" t="str">
        <f t="shared" si="420"/>
        <v/>
      </c>
      <c r="H13388" s="52" t="str">
        <f t="shared" si="421"/>
        <v/>
      </c>
    </row>
    <row r="13389" spans="1:8">
      <c r="A13389" s="48" t="str">
        <f>('ANNEXURE B &amp; C'!CA$3)</f>
        <v>470106</v>
      </c>
      <c r="B13389" s="2">
        <v>1130201</v>
      </c>
      <c r="C13389" s="2" t="s">
        <v>110</v>
      </c>
      <c r="D13389" s="20">
        <v>0</v>
      </c>
      <c r="E13389" s="20">
        <v>0</v>
      </c>
      <c r="F13389" s="38">
        <f>('ANNEXURE B &amp; C'!CA$129)</f>
        <v>0</v>
      </c>
      <c r="G13389" s="9" t="str">
        <f t="shared" si="420"/>
        <v/>
      </c>
      <c r="H13389" s="52" t="str">
        <f t="shared" si="421"/>
        <v/>
      </c>
    </row>
    <row r="13390" spans="1:8" ht="15.75" thickBot="1">
      <c r="A13390" s="48" t="str">
        <f>('ANNEXURE B &amp; C'!CA$3)</f>
        <v>470106</v>
      </c>
      <c r="B13390" s="4">
        <v>1139995</v>
      </c>
      <c r="C13390" s="4" t="s">
        <v>111</v>
      </c>
      <c r="D13390" s="40">
        <v>0</v>
      </c>
      <c r="E13390" s="40">
        <v>0</v>
      </c>
      <c r="F13390" s="40">
        <f>SUM(F13387:F13389)</f>
        <v>0</v>
      </c>
      <c r="G13390" s="9" t="str">
        <f t="shared" si="420"/>
        <v/>
      </c>
      <c r="H13390" s="52" t="str">
        <f t="shared" si="421"/>
        <v/>
      </c>
    </row>
    <row r="13391" spans="1:8" ht="15.75" thickTop="1">
      <c r="B13391" s="1"/>
      <c r="C13391" s="1"/>
      <c r="D13391" s="31"/>
      <c r="E13391" s="31"/>
      <c r="F13391" s="31"/>
      <c r="G13391" s="9" t="str">
        <f t="shared" si="420"/>
        <v/>
      </c>
      <c r="H13391" s="52" t="str">
        <f t="shared" si="421"/>
        <v/>
      </c>
    </row>
    <row r="13392" spans="1:8" ht="15.75" thickBot="1">
      <c r="A13392" s="48" t="str">
        <f>('ANNEXURE B &amp; C'!CA$3)</f>
        <v>470106</v>
      </c>
      <c r="B13392" s="5">
        <v>1199998</v>
      </c>
      <c r="C13392" s="5" t="s">
        <v>112</v>
      </c>
      <c r="D13392" s="41">
        <v>1053682</v>
      </c>
      <c r="E13392" s="41">
        <v>549914.05000000005</v>
      </c>
      <c r="F13392" s="41">
        <f>SUM(F13390+F13385+F13381+F13374+F13302)</f>
        <v>1059236</v>
      </c>
      <c r="G13392" s="9" t="str">
        <f t="shared" si="420"/>
        <v/>
      </c>
      <c r="H13392" s="52">
        <f t="shared" si="421"/>
        <v>5.2710400291549062E-3</v>
      </c>
    </row>
    <row r="13393" spans="1:8">
      <c r="B13393" s="1"/>
      <c r="C13393" s="1"/>
      <c r="D13393" s="31"/>
      <c r="E13393" s="31"/>
      <c r="F13393" s="31"/>
      <c r="G13393" s="9" t="str">
        <f t="shared" si="420"/>
        <v/>
      </c>
      <c r="H13393" s="52" t="str">
        <f t="shared" si="421"/>
        <v/>
      </c>
    </row>
    <row r="13394" spans="1:8">
      <c r="A13394" s="48" t="str">
        <f>('ANNEXURE B &amp; C'!CA$3)</f>
        <v>470106</v>
      </c>
      <c r="B13394" s="1">
        <v>2200000</v>
      </c>
      <c r="C13394" s="1" t="s">
        <v>113</v>
      </c>
      <c r="D13394" s="31"/>
      <c r="E13394" s="31"/>
      <c r="F13394" s="31"/>
      <c r="G13394" s="9" t="str">
        <f t="shared" si="420"/>
        <v/>
      </c>
      <c r="H13394" s="52" t="str">
        <f t="shared" si="421"/>
        <v/>
      </c>
    </row>
    <row r="13395" spans="1:8">
      <c r="B13395" s="1"/>
      <c r="C13395" s="1"/>
      <c r="D13395" s="31"/>
      <c r="E13395" s="31"/>
      <c r="F13395" s="31"/>
      <c r="G13395" s="9" t="str">
        <f t="shared" si="420"/>
        <v/>
      </c>
      <c r="H13395" s="52" t="str">
        <f t="shared" si="421"/>
        <v/>
      </c>
    </row>
    <row r="13396" spans="1:8">
      <c r="A13396" s="48" t="str">
        <f>('ANNEXURE B &amp; C'!CA$3)</f>
        <v>470106</v>
      </c>
      <c r="B13396" s="1">
        <v>2230000</v>
      </c>
      <c r="C13396" s="1" t="s">
        <v>114</v>
      </c>
      <c r="D13396" s="31"/>
      <c r="E13396" s="31"/>
      <c r="F13396" s="31"/>
      <c r="G13396" s="9" t="str">
        <f t="shared" si="420"/>
        <v/>
      </c>
      <c r="H13396" s="52" t="str">
        <f t="shared" si="421"/>
        <v/>
      </c>
    </row>
    <row r="13397" spans="1:8">
      <c r="A13397" s="48" t="str">
        <f>('ANNEXURE B &amp; C'!CA$3)</f>
        <v>470106</v>
      </c>
      <c r="B13397" s="2">
        <v>2231202</v>
      </c>
      <c r="C13397" s="2" t="s">
        <v>115</v>
      </c>
      <c r="D13397" s="20">
        <v>0</v>
      </c>
      <c r="E13397" s="20">
        <v>0</v>
      </c>
      <c r="F13397" s="38">
        <f>('ANNEXURE B &amp; C'!CA$137)</f>
        <v>0</v>
      </c>
      <c r="G13397" s="9" t="str">
        <f t="shared" si="420"/>
        <v/>
      </c>
      <c r="H13397" s="52" t="str">
        <f t="shared" si="421"/>
        <v/>
      </c>
    </row>
    <row r="13398" spans="1:8">
      <c r="A13398" s="48" t="str">
        <f>('ANNEXURE B &amp; C'!CA$3)</f>
        <v>470106</v>
      </c>
      <c r="B13398" s="2">
        <v>2231900</v>
      </c>
      <c r="C13398" s="2" t="s">
        <v>116</v>
      </c>
      <c r="D13398" s="20">
        <v>0</v>
      </c>
      <c r="E13398" s="20">
        <v>0</v>
      </c>
      <c r="F13398" s="38">
        <f>('ANNEXURE B &amp; C'!CA$138)</f>
        <v>0</v>
      </c>
      <c r="G13398" s="9" t="str">
        <f t="shared" si="420"/>
        <v/>
      </c>
      <c r="H13398" s="52" t="str">
        <f t="shared" si="421"/>
        <v/>
      </c>
    </row>
    <row r="13399" spans="1:8">
      <c r="A13399" s="48" t="str">
        <f>('ANNEXURE B &amp; C'!CA$3)</f>
        <v>470106</v>
      </c>
      <c r="B13399" s="3">
        <v>2239995</v>
      </c>
      <c r="C13399" s="3" t="s">
        <v>117</v>
      </c>
      <c r="D13399" s="39">
        <v>0</v>
      </c>
      <c r="E13399" s="39">
        <v>0</v>
      </c>
      <c r="F13399" s="39">
        <f>SUM(F13397:F13398)</f>
        <v>0</v>
      </c>
      <c r="G13399" s="9" t="str">
        <f t="shared" si="420"/>
        <v/>
      </c>
      <c r="H13399" s="52" t="str">
        <f t="shared" si="421"/>
        <v/>
      </c>
    </row>
    <row r="13400" spans="1:8">
      <c r="B13400" s="1"/>
      <c r="C13400" s="1"/>
      <c r="D13400" s="31"/>
      <c r="E13400" s="31"/>
      <c r="F13400" s="31"/>
      <c r="G13400" s="9" t="str">
        <f t="shared" si="420"/>
        <v/>
      </c>
      <c r="H13400" s="52" t="str">
        <f t="shared" si="421"/>
        <v/>
      </c>
    </row>
    <row r="13401" spans="1:8">
      <c r="A13401" s="48" t="str">
        <f>('ANNEXURE B &amp; C'!CA$3)</f>
        <v>470106</v>
      </c>
      <c r="B13401" s="1">
        <v>2240000</v>
      </c>
      <c r="C13401" s="1" t="s">
        <v>118</v>
      </c>
      <c r="D13401" s="31"/>
      <c r="E13401" s="31"/>
      <c r="F13401" s="31"/>
      <c r="G13401" s="9" t="str">
        <f t="shared" si="420"/>
        <v/>
      </c>
      <c r="H13401" s="52" t="str">
        <f t="shared" si="421"/>
        <v/>
      </c>
    </row>
    <row r="13402" spans="1:8">
      <c r="A13402" s="48" t="str">
        <f>('ANNEXURE B &amp; C'!CA$3)</f>
        <v>470106</v>
      </c>
      <c r="B13402" s="2">
        <v>2240001</v>
      </c>
      <c r="C13402" s="2" t="s">
        <v>119</v>
      </c>
      <c r="D13402" s="20">
        <v>0</v>
      </c>
      <c r="E13402" s="20">
        <v>0</v>
      </c>
      <c r="F13402" s="38">
        <f>('ANNEXURE B &amp; C'!CA$142)</f>
        <v>0</v>
      </c>
      <c r="G13402" s="9" t="str">
        <f t="shared" si="420"/>
        <v/>
      </c>
      <c r="H13402" s="52" t="str">
        <f t="shared" si="421"/>
        <v/>
      </c>
    </row>
    <row r="13403" spans="1:8">
      <c r="A13403" s="48" t="str">
        <f>('ANNEXURE B &amp; C'!CA$3)</f>
        <v>470106</v>
      </c>
      <c r="B13403" s="2">
        <v>2240002</v>
      </c>
      <c r="C13403" s="2" t="s">
        <v>120</v>
      </c>
      <c r="D13403" s="20">
        <v>0</v>
      </c>
      <c r="E13403" s="20">
        <v>0</v>
      </c>
      <c r="F13403" s="38">
        <f>('ANNEXURE B &amp; C'!CA$143)</f>
        <v>0</v>
      </c>
      <c r="G13403" s="9" t="str">
        <f t="shared" si="420"/>
        <v/>
      </c>
      <c r="H13403" s="52" t="str">
        <f t="shared" si="421"/>
        <v/>
      </c>
    </row>
    <row r="13404" spans="1:8">
      <c r="A13404" s="48" t="str">
        <f>('ANNEXURE B &amp; C'!CA$3)</f>
        <v>470106</v>
      </c>
      <c r="B13404" s="2">
        <v>2240400</v>
      </c>
      <c r="C13404" s="2" t="s">
        <v>121</v>
      </c>
      <c r="D13404" s="20">
        <v>0</v>
      </c>
      <c r="E13404" s="20">
        <v>0</v>
      </c>
      <c r="F13404" s="38">
        <f>('ANNEXURE B &amp; C'!CA$144)</f>
        <v>0</v>
      </c>
      <c r="G13404" s="9" t="str">
        <f t="shared" si="420"/>
        <v/>
      </c>
      <c r="H13404" s="52" t="str">
        <f t="shared" si="421"/>
        <v/>
      </c>
    </row>
    <row r="13405" spans="1:8">
      <c r="A13405" s="48" t="str">
        <f>('ANNEXURE B &amp; C'!CA$3)</f>
        <v>470106</v>
      </c>
      <c r="B13405" s="2">
        <v>2240500</v>
      </c>
      <c r="C13405" s="2" t="s">
        <v>122</v>
      </c>
      <c r="D13405" s="20">
        <v>0</v>
      </c>
      <c r="E13405" s="20">
        <v>0</v>
      </c>
      <c r="F13405" s="38">
        <f>('ANNEXURE B &amp; C'!CA$145)</f>
        <v>0</v>
      </c>
      <c r="G13405" s="9" t="str">
        <f t="shared" si="420"/>
        <v/>
      </c>
      <c r="H13405" s="52" t="str">
        <f t="shared" si="421"/>
        <v/>
      </c>
    </row>
    <row r="13406" spans="1:8">
      <c r="A13406" s="48" t="str">
        <f>('ANNEXURE B &amp; C'!CA$3)</f>
        <v>470106</v>
      </c>
      <c r="B13406" s="3">
        <v>2249995</v>
      </c>
      <c r="C13406" s="3" t="s">
        <v>123</v>
      </c>
      <c r="D13406" s="39">
        <v>0</v>
      </c>
      <c r="E13406" s="39">
        <v>0</v>
      </c>
      <c r="F13406" s="39">
        <f>SUM(F13402:F13405)</f>
        <v>0</v>
      </c>
      <c r="G13406" s="9" t="str">
        <f t="shared" si="420"/>
        <v/>
      </c>
      <c r="H13406" s="52" t="str">
        <f t="shared" si="421"/>
        <v/>
      </c>
    </row>
    <row r="13407" spans="1:8">
      <c r="B13407" s="1"/>
      <c r="C13407" s="1"/>
      <c r="D13407" s="31"/>
      <c r="E13407" s="31"/>
      <c r="F13407" s="31"/>
      <c r="G13407" s="9" t="str">
        <f t="shared" si="420"/>
        <v/>
      </c>
      <c r="H13407" s="52" t="str">
        <f t="shared" si="421"/>
        <v/>
      </c>
    </row>
    <row r="13408" spans="1:8">
      <c r="A13408" s="48" t="str">
        <f>('ANNEXURE B &amp; C'!CA$3)</f>
        <v>470106</v>
      </c>
      <c r="B13408" s="1">
        <v>2260000</v>
      </c>
      <c r="C13408" s="1" t="s">
        <v>124</v>
      </c>
      <c r="D13408" s="31"/>
      <c r="E13408" s="31"/>
      <c r="F13408" s="31"/>
      <c r="G13408" s="9" t="str">
        <f t="shared" si="420"/>
        <v/>
      </c>
      <c r="H13408" s="52" t="str">
        <f t="shared" si="421"/>
        <v/>
      </c>
    </row>
    <row r="13409" spans="1:8">
      <c r="A13409" s="48" t="str">
        <f>('ANNEXURE B &amp; C'!CA$3)</f>
        <v>470106</v>
      </c>
      <c r="B13409" s="2">
        <v>2260806</v>
      </c>
      <c r="C13409" s="2" t="s">
        <v>125</v>
      </c>
      <c r="D13409" s="20">
        <v>0</v>
      </c>
      <c r="E13409" s="20">
        <v>0</v>
      </c>
      <c r="F13409" s="38">
        <f>('ANNEXURE B &amp; C'!CA$149)</f>
        <v>0</v>
      </c>
      <c r="G13409" s="9" t="str">
        <f t="shared" si="420"/>
        <v/>
      </c>
      <c r="H13409" s="52" t="str">
        <f t="shared" si="421"/>
        <v/>
      </c>
    </row>
    <row r="13410" spans="1:8">
      <c r="A13410" s="48" t="str">
        <f>('ANNEXURE B &amp; C'!CA$3)</f>
        <v>470106</v>
      </c>
      <c r="B13410" s="2">
        <v>2260808</v>
      </c>
      <c r="C13410" s="2" t="s">
        <v>126</v>
      </c>
      <c r="D13410" s="20">
        <v>0</v>
      </c>
      <c r="E13410" s="20">
        <v>0</v>
      </c>
      <c r="F13410" s="38">
        <f>('ANNEXURE B &amp; C'!CA$150)</f>
        <v>0</v>
      </c>
      <c r="G13410" s="9" t="str">
        <f t="shared" si="420"/>
        <v/>
      </c>
      <c r="H13410" s="52" t="str">
        <f t="shared" si="421"/>
        <v/>
      </c>
    </row>
    <row r="13411" spans="1:8">
      <c r="A13411" s="48" t="str">
        <f>('ANNEXURE B &amp; C'!CA$3)</f>
        <v>470106</v>
      </c>
      <c r="B13411" s="2">
        <v>2260810</v>
      </c>
      <c r="C13411" s="2" t="s">
        <v>127</v>
      </c>
      <c r="D13411" s="20">
        <v>0</v>
      </c>
      <c r="E13411" s="20">
        <v>0</v>
      </c>
      <c r="F13411" s="38">
        <f>('ANNEXURE B &amp; C'!CA$151)</f>
        <v>0</v>
      </c>
      <c r="G13411" s="9" t="str">
        <f t="shared" si="420"/>
        <v/>
      </c>
      <c r="H13411" s="52" t="str">
        <f t="shared" si="421"/>
        <v/>
      </c>
    </row>
    <row r="13412" spans="1:8">
      <c r="A13412" s="48" t="str">
        <f>('ANNEXURE B &amp; C'!CA$3)</f>
        <v>470106</v>
      </c>
      <c r="B13412" s="3">
        <v>2269995</v>
      </c>
      <c r="C13412" s="3" t="s">
        <v>128</v>
      </c>
      <c r="D13412" s="39">
        <v>0</v>
      </c>
      <c r="E13412" s="39">
        <v>0</v>
      </c>
      <c r="F13412" s="39">
        <f>SUM(F13409:F13411)</f>
        <v>0</v>
      </c>
      <c r="G13412" s="9" t="str">
        <f t="shared" si="420"/>
        <v/>
      </c>
      <c r="H13412" s="52" t="str">
        <f t="shared" si="421"/>
        <v/>
      </c>
    </row>
    <row r="13413" spans="1:8">
      <c r="B13413" s="1"/>
      <c r="C13413" s="1"/>
      <c r="D13413" s="31"/>
      <c r="E13413" s="31"/>
      <c r="F13413" s="31"/>
      <c r="G13413" s="9" t="str">
        <f t="shared" si="420"/>
        <v/>
      </c>
      <c r="H13413" s="52" t="str">
        <f t="shared" si="421"/>
        <v/>
      </c>
    </row>
    <row r="13414" spans="1:8">
      <c r="A13414" s="48" t="str">
        <f>('ANNEXURE B &amp; C'!CA$3)</f>
        <v>470106</v>
      </c>
      <c r="B13414" s="1">
        <v>2270000</v>
      </c>
      <c r="C13414" s="1" t="s">
        <v>129</v>
      </c>
      <c r="D13414" s="31"/>
      <c r="E13414" s="31"/>
      <c r="F13414" s="31"/>
      <c r="G13414" s="9" t="str">
        <f t="shared" si="420"/>
        <v/>
      </c>
      <c r="H13414" s="52" t="str">
        <f t="shared" si="421"/>
        <v/>
      </c>
    </row>
    <row r="13415" spans="1:8">
      <c r="A13415" s="48" t="str">
        <f>('ANNEXURE B &amp; C'!CA$3)</f>
        <v>470106</v>
      </c>
      <c r="B13415" s="2">
        <v>2271701</v>
      </c>
      <c r="C13415" s="2" t="s">
        <v>130</v>
      </c>
      <c r="D13415" s="20">
        <v>0</v>
      </c>
      <c r="E13415" s="20">
        <v>0</v>
      </c>
      <c r="F13415" s="38">
        <f>('ANNEXURE B &amp; C'!CA$155)</f>
        <v>0</v>
      </c>
      <c r="G13415" s="9" t="str">
        <f t="shared" si="420"/>
        <v/>
      </c>
      <c r="H13415" s="52" t="str">
        <f t="shared" si="421"/>
        <v/>
      </c>
    </row>
    <row r="13416" spans="1:8">
      <c r="A13416" s="48" t="str">
        <f>('ANNEXURE B &amp; C'!CA$3)</f>
        <v>470106</v>
      </c>
      <c r="B13416" s="2">
        <v>2271702</v>
      </c>
      <c r="C13416" s="2" t="s">
        <v>131</v>
      </c>
      <c r="D13416" s="20">
        <v>0</v>
      </c>
      <c r="E13416" s="20">
        <v>0</v>
      </c>
      <c r="F13416" s="38">
        <f>('ANNEXURE B &amp; C'!CA$156)</f>
        <v>0</v>
      </c>
      <c r="G13416" s="9" t="str">
        <f t="shared" si="420"/>
        <v/>
      </c>
      <c r="H13416" s="52" t="str">
        <f t="shared" si="421"/>
        <v/>
      </c>
    </row>
    <row r="13417" spans="1:8">
      <c r="A13417" s="48" t="str">
        <f>('ANNEXURE B &amp; C'!CA$3)</f>
        <v>470106</v>
      </c>
      <c r="B13417" s="2">
        <v>2271703</v>
      </c>
      <c r="C13417" s="2" t="s">
        <v>132</v>
      </c>
      <c r="D13417" s="20">
        <v>0</v>
      </c>
      <c r="E13417" s="20">
        <v>0</v>
      </c>
      <c r="F13417" s="38">
        <f>('ANNEXURE B &amp; C'!CA$157)</f>
        <v>0</v>
      </c>
      <c r="G13417" s="9" t="str">
        <f t="shared" si="420"/>
        <v/>
      </c>
      <c r="H13417" s="52" t="str">
        <f t="shared" si="421"/>
        <v/>
      </c>
    </row>
    <row r="13418" spans="1:8">
      <c r="A13418" s="48" t="str">
        <f>('ANNEXURE B &amp; C'!CA$3)</f>
        <v>470106</v>
      </c>
      <c r="B13418" s="2">
        <v>2271704</v>
      </c>
      <c r="C13418" s="2" t="s">
        <v>133</v>
      </c>
      <c r="D13418" s="20">
        <v>0</v>
      </c>
      <c r="E13418" s="20">
        <v>0</v>
      </c>
      <c r="F13418" s="38">
        <f>('ANNEXURE B &amp; C'!CA$158)</f>
        <v>0</v>
      </c>
      <c r="G13418" s="9" t="str">
        <f t="shared" si="420"/>
        <v/>
      </c>
      <c r="H13418" s="52" t="str">
        <f t="shared" si="421"/>
        <v/>
      </c>
    </row>
    <row r="13419" spans="1:8">
      <c r="A13419" s="48" t="str">
        <f>('ANNEXURE B &amp; C'!CA$3)</f>
        <v>470106</v>
      </c>
      <c r="B13419" s="3">
        <v>2279995</v>
      </c>
      <c r="C13419" s="3" t="s">
        <v>134</v>
      </c>
      <c r="D13419" s="35">
        <v>0</v>
      </c>
      <c r="E13419" s="35">
        <v>0</v>
      </c>
      <c r="F13419" s="35">
        <f>SUM(F13415:F13418)</f>
        <v>0</v>
      </c>
      <c r="G13419" s="9" t="str">
        <f t="shared" si="420"/>
        <v/>
      </c>
      <c r="H13419" s="52" t="str">
        <f t="shared" si="421"/>
        <v/>
      </c>
    </row>
    <row r="13420" spans="1:8">
      <c r="B13420" s="1"/>
      <c r="C13420" s="1"/>
      <c r="D13420" s="31"/>
      <c r="E13420" s="31"/>
      <c r="F13420" s="31"/>
      <c r="G13420" s="9" t="str">
        <f t="shared" si="420"/>
        <v/>
      </c>
      <c r="H13420" s="52" t="str">
        <f t="shared" si="421"/>
        <v/>
      </c>
    </row>
    <row r="13421" spans="1:8">
      <c r="A13421" s="48" t="str">
        <f>('ANNEXURE B &amp; C'!CA$3)</f>
        <v>470106</v>
      </c>
      <c r="B13421" s="1">
        <v>2280000</v>
      </c>
      <c r="C13421" s="1" t="s">
        <v>135</v>
      </c>
      <c r="D13421" s="31"/>
      <c r="E13421" s="31"/>
      <c r="F13421" s="31"/>
      <c r="G13421" s="9" t="str">
        <f t="shared" si="420"/>
        <v/>
      </c>
      <c r="H13421" s="52" t="str">
        <f t="shared" si="421"/>
        <v/>
      </c>
    </row>
    <row r="13422" spans="1:8">
      <c r="A13422" s="48" t="str">
        <f>('ANNEXURE B &amp; C'!CA$3)</f>
        <v>470106</v>
      </c>
      <c r="B13422" s="2">
        <v>2280001</v>
      </c>
      <c r="C13422" s="2" t="s">
        <v>136</v>
      </c>
      <c r="D13422" s="20">
        <v>0</v>
      </c>
      <c r="E13422" s="20">
        <v>0</v>
      </c>
      <c r="F13422" s="38">
        <f>('ANNEXURE B &amp; C'!CA$162)</f>
        <v>0</v>
      </c>
      <c r="G13422" s="9" t="str">
        <f t="shared" si="420"/>
        <v/>
      </c>
      <c r="H13422" s="52" t="str">
        <f t="shared" si="421"/>
        <v/>
      </c>
    </row>
    <row r="13423" spans="1:8">
      <c r="A13423" s="48" t="str">
        <f>('ANNEXURE B &amp; C'!CA$3)</f>
        <v>470106</v>
      </c>
      <c r="B13423" s="2">
        <v>2280002</v>
      </c>
      <c r="C13423" s="2" t="s">
        <v>137</v>
      </c>
      <c r="D13423" s="20">
        <v>0</v>
      </c>
      <c r="E13423" s="20">
        <v>0</v>
      </c>
      <c r="F13423" s="38">
        <f>('ANNEXURE B &amp; C'!CA$163)</f>
        <v>0</v>
      </c>
      <c r="G13423" s="9" t="str">
        <f t="shared" si="420"/>
        <v/>
      </c>
      <c r="H13423" s="52" t="str">
        <f t="shared" si="421"/>
        <v/>
      </c>
    </row>
    <row r="13424" spans="1:8">
      <c r="A13424" s="48" t="str">
        <f>('ANNEXURE B &amp; C'!CA$3)</f>
        <v>470106</v>
      </c>
      <c r="B13424" s="3">
        <v>2289995</v>
      </c>
      <c r="C13424" s="3" t="s">
        <v>138</v>
      </c>
      <c r="D13424" s="39">
        <v>0</v>
      </c>
      <c r="E13424" s="39">
        <v>0</v>
      </c>
      <c r="F13424" s="39">
        <f>SUM(F13422:F13423)</f>
        <v>0</v>
      </c>
      <c r="G13424" s="9" t="str">
        <f t="shared" si="420"/>
        <v/>
      </c>
      <c r="H13424" s="52" t="str">
        <f t="shared" si="421"/>
        <v/>
      </c>
    </row>
    <row r="13425" spans="1:8">
      <c r="B13425" s="1"/>
      <c r="C13425" s="1"/>
      <c r="D13425" s="31"/>
      <c r="E13425" s="31"/>
      <c r="F13425" s="31"/>
      <c r="G13425" s="9" t="str">
        <f t="shared" si="420"/>
        <v/>
      </c>
      <c r="H13425" s="52" t="str">
        <f t="shared" si="421"/>
        <v/>
      </c>
    </row>
    <row r="13426" spans="1:8">
      <c r="A13426" s="48" t="str">
        <f>('ANNEXURE B &amp; C'!CA$3)</f>
        <v>470106</v>
      </c>
      <c r="B13426" s="1">
        <v>2300000</v>
      </c>
      <c r="C13426" s="1" t="s">
        <v>139</v>
      </c>
      <c r="D13426" s="31"/>
      <c r="E13426" s="31"/>
      <c r="F13426" s="31"/>
      <c r="G13426" s="9" t="str">
        <f t="shared" si="420"/>
        <v/>
      </c>
      <c r="H13426" s="52" t="str">
        <f t="shared" si="421"/>
        <v/>
      </c>
    </row>
    <row r="13427" spans="1:8">
      <c r="A13427" s="48" t="str">
        <f>('ANNEXURE B &amp; C'!CA$3)</f>
        <v>470106</v>
      </c>
      <c r="B13427" s="2">
        <v>2300001</v>
      </c>
      <c r="C13427" s="2" t="s">
        <v>140</v>
      </c>
      <c r="D13427" s="20">
        <v>0</v>
      </c>
      <c r="E13427" s="20">
        <v>0</v>
      </c>
      <c r="F13427" s="38">
        <f>('ANNEXURE B &amp; C'!CA$167)</f>
        <v>0</v>
      </c>
      <c r="G13427" s="9" t="str">
        <f t="shared" si="420"/>
        <v/>
      </c>
      <c r="H13427" s="52" t="str">
        <f t="shared" si="421"/>
        <v/>
      </c>
    </row>
    <row r="13428" spans="1:8">
      <c r="A13428" s="48" t="str">
        <f>('ANNEXURE B &amp; C'!CA$3)</f>
        <v>470106</v>
      </c>
      <c r="B13428" s="2">
        <v>2300002</v>
      </c>
      <c r="C13428" s="2" t="s">
        <v>141</v>
      </c>
      <c r="D13428" s="20">
        <v>0</v>
      </c>
      <c r="E13428" s="20">
        <v>0</v>
      </c>
      <c r="F13428" s="38">
        <f>('ANNEXURE B &amp; C'!CA$168)</f>
        <v>0</v>
      </c>
      <c r="G13428" s="9" t="str">
        <f t="shared" si="420"/>
        <v/>
      </c>
      <c r="H13428" s="52" t="str">
        <f t="shared" si="421"/>
        <v/>
      </c>
    </row>
    <row r="13429" spans="1:8">
      <c r="A13429" s="48" t="str">
        <f>('ANNEXURE B &amp; C'!CA$3)</f>
        <v>470106</v>
      </c>
      <c r="B13429" s="2">
        <v>2300003</v>
      </c>
      <c r="C13429" s="2" t="s">
        <v>142</v>
      </c>
      <c r="D13429" s="20">
        <v>0</v>
      </c>
      <c r="E13429" s="20">
        <v>0</v>
      </c>
      <c r="F13429" s="38">
        <f>('ANNEXURE B &amp; C'!CA$169)</f>
        <v>0</v>
      </c>
      <c r="G13429" s="9" t="str">
        <f t="shared" si="420"/>
        <v/>
      </c>
      <c r="H13429" s="52" t="str">
        <f t="shared" si="421"/>
        <v/>
      </c>
    </row>
    <row r="13430" spans="1:8">
      <c r="A13430" s="48" t="str">
        <f>('ANNEXURE B &amp; C'!CA$3)</f>
        <v>470106</v>
      </c>
      <c r="B13430" s="2">
        <v>2300204</v>
      </c>
      <c r="C13430" s="2" t="s">
        <v>143</v>
      </c>
      <c r="D13430" s="20">
        <v>0</v>
      </c>
      <c r="E13430" s="20">
        <v>0</v>
      </c>
      <c r="F13430" s="38">
        <f>('ANNEXURE B &amp; C'!CA$170)</f>
        <v>0</v>
      </c>
      <c r="G13430" s="9" t="str">
        <f t="shared" si="420"/>
        <v/>
      </c>
      <c r="H13430" s="52" t="str">
        <f t="shared" si="421"/>
        <v/>
      </c>
    </row>
    <row r="13431" spans="1:8">
      <c r="A13431" s="48" t="str">
        <f>('ANNEXURE B &amp; C'!CA$3)</f>
        <v>470106</v>
      </c>
      <c r="B13431" s="2">
        <v>2300800</v>
      </c>
      <c r="C13431" s="2" t="s">
        <v>144</v>
      </c>
      <c r="D13431" s="20">
        <v>0</v>
      </c>
      <c r="E13431" s="20">
        <v>0</v>
      </c>
      <c r="F13431" s="38">
        <f>('ANNEXURE B &amp; C'!CA$171)</f>
        <v>0</v>
      </c>
      <c r="G13431" s="9" t="str">
        <f t="shared" si="420"/>
        <v/>
      </c>
      <c r="H13431" s="52" t="str">
        <f t="shared" si="421"/>
        <v/>
      </c>
    </row>
    <row r="13432" spans="1:8">
      <c r="A13432" s="48" t="str">
        <f>('ANNEXURE B &amp; C'!CA$3)</f>
        <v>470106</v>
      </c>
      <c r="B13432" s="2">
        <v>2300801</v>
      </c>
      <c r="C13432" s="2" t="s">
        <v>145</v>
      </c>
      <c r="D13432" s="20">
        <v>0</v>
      </c>
      <c r="E13432" s="20">
        <v>0</v>
      </c>
      <c r="F13432" s="38">
        <f>('ANNEXURE B &amp; C'!CA$172)</f>
        <v>0</v>
      </c>
      <c r="G13432" s="9" t="str">
        <f t="shared" si="420"/>
        <v/>
      </c>
      <c r="H13432" s="52" t="str">
        <f t="shared" si="421"/>
        <v/>
      </c>
    </row>
    <row r="13433" spans="1:8">
      <c r="A13433" s="48" t="str">
        <f>('ANNEXURE B &amp; C'!CA$3)</f>
        <v>470106</v>
      </c>
      <c r="B13433" s="2">
        <v>2300803</v>
      </c>
      <c r="C13433" s="2" t="s">
        <v>146</v>
      </c>
      <c r="D13433" s="20">
        <v>0</v>
      </c>
      <c r="E13433" s="20">
        <v>0</v>
      </c>
      <c r="F13433" s="38">
        <f>('ANNEXURE B &amp; C'!CA$173)</f>
        <v>0</v>
      </c>
      <c r="G13433" s="9" t="str">
        <f t="shared" si="420"/>
        <v/>
      </c>
      <c r="H13433" s="52" t="str">
        <f t="shared" si="421"/>
        <v/>
      </c>
    </row>
    <row r="13434" spans="1:8">
      <c r="A13434" s="48" t="str">
        <f>('ANNEXURE B &amp; C'!CA$3)</f>
        <v>470106</v>
      </c>
      <c r="B13434" s="2">
        <v>2301503</v>
      </c>
      <c r="C13434" s="2" t="s">
        <v>147</v>
      </c>
      <c r="D13434" s="20">
        <v>0</v>
      </c>
      <c r="E13434" s="20">
        <v>0</v>
      </c>
      <c r="F13434" s="38">
        <f>('ANNEXURE B &amp; C'!CA$174)</f>
        <v>0</v>
      </c>
      <c r="G13434" s="9" t="str">
        <f t="shared" si="420"/>
        <v/>
      </c>
      <c r="H13434" s="52" t="str">
        <f t="shared" si="421"/>
        <v/>
      </c>
    </row>
    <row r="13435" spans="1:8">
      <c r="A13435" s="48" t="str">
        <f>('ANNEXURE B &amp; C'!CA$3)</f>
        <v>470106</v>
      </c>
      <c r="B13435" s="2">
        <v>2301802</v>
      </c>
      <c r="C13435" s="2" t="s">
        <v>148</v>
      </c>
      <c r="D13435" s="20">
        <v>0</v>
      </c>
      <c r="E13435" s="20">
        <v>0</v>
      </c>
      <c r="F13435" s="38">
        <f>('ANNEXURE B &amp; C'!CA$175)</f>
        <v>0</v>
      </c>
      <c r="G13435" s="9" t="str">
        <f t="shared" si="420"/>
        <v/>
      </c>
      <c r="H13435" s="52" t="str">
        <f t="shared" si="421"/>
        <v/>
      </c>
    </row>
    <row r="13436" spans="1:8">
      <c r="A13436" s="48" t="str">
        <f>('ANNEXURE B &amp; C'!CA$3)</f>
        <v>470106</v>
      </c>
      <c r="B13436" s="2">
        <v>2301803</v>
      </c>
      <c r="C13436" s="2" t="s">
        <v>149</v>
      </c>
      <c r="D13436" s="20">
        <v>0</v>
      </c>
      <c r="E13436" s="20">
        <v>0</v>
      </c>
      <c r="F13436" s="38">
        <f>('ANNEXURE B &amp; C'!CA$176)</f>
        <v>0</v>
      </c>
      <c r="G13436" s="9" t="str">
        <f t="shared" si="420"/>
        <v/>
      </c>
      <c r="H13436" s="52" t="str">
        <f t="shared" si="421"/>
        <v/>
      </c>
    </row>
    <row r="13437" spans="1:8">
      <c r="A13437" s="48" t="str">
        <f>('ANNEXURE B &amp; C'!CA$3)</f>
        <v>470106</v>
      </c>
      <c r="B13437" s="2">
        <v>2301900</v>
      </c>
      <c r="C13437" s="2" t="s">
        <v>150</v>
      </c>
      <c r="D13437" s="20">
        <v>0</v>
      </c>
      <c r="E13437" s="20">
        <v>-608.92999999999995</v>
      </c>
      <c r="F13437" s="38">
        <f>('ANNEXURE B &amp; C'!CA$177)</f>
        <v>-609</v>
      </c>
      <c r="G13437" s="9" t="str">
        <f t="shared" si="420"/>
        <v/>
      </c>
      <c r="H13437" s="52" t="str">
        <f t="shared" si="421"/>
        <v/>
      </c>
    </row>
    <row r="13438" spans="1:8">
      <c r="A13438" s="48" t="str">
        <f>('ANNEXURE B &amp; C'!CA$3)</f>
        <v>470106</v>
      </c>
      <c r="B13438" s="2">
        <v>2301901</v>
      </c>
      <c r="C13438" s="2" t="s">
        <v>151</v>
      </c>
      <c r="D13438" s="20">
        <v>0</v>
      </c>
      <c r="E13438" s="20">
        <v>0</v>
      </c>
      <c r="F13438" s="38">
        <f>('ANNEXURE B &amp; C'!CA$178)</f>
        <v>0</v>
      </c>
      <c r="G13438" s="9" t="str">
        <f t="shared" si="420"/>
        <v/>
      </c>
      <c r="H13438" s="52" t="str">
        <f t="shared" si="421"/>
        <v/>
      </c>
    </row>
    <row r="13439" spans="1:8">
      <c r="A13439" s="48" t="str">
        <f>('ANNEXURE B &amp; C'!CA$3)</f>
        <v>470106</v>
      </c>
      <c r="B13439" s="3">
        <v>2309995</v>
      </c>
      <c r="C13439" s="3" t="s">
        <v>152</v>
      </c>
      <c r="D13439" s="39">
        <v>0</v>
      </c>
      <c r="E13439" s="39">
        <v>-608.92999999999995</v>
      </c>
      <c r="F13439" s="39">
        <f>SUM(F13427:F13438)</f>
        <v>-609</v>
      </c>
      <c r="G13439" s="9" t="str">
        <f t="shared" ref="G13439:G13502" si="422">IF(E13439&lt;0.01,"",IF(E13439&gt;F13439,"BUDGET ERROR - INSUFICIENT",""))</f>
        <v/>
      </c>
      <c r="H13439" s="52" t="str">
        <f t="shared" ref="H13439:H13502" si="423">IF(F13439&lt;0.1,"",IF(D13439=0,"NO ORIGINAL BUDGET",(F13439-D13439)/D13439))</f>
        <v/>
      </c>
    </row>
    <row r="13440" spans="1:8">
      <c r="B13440" s="1"/>
      <c r="C13440" s="1"/>
      <c r="D13440" s="31"/>
      <c r="E13440" s="31"/>
      <c r="F13440" s="31"/>
      <c r="G13440" s="9" t="str">
        <f t="shared" si="422"/>
        <v/>
      </c>
      <c r="H13440" s="52" t="str">
        <f t="shared" si="423"/>
        <v/>
      </c>
    </row>
    <row r="13441" spans="1:8" ht="15.75" thickBot="1">
      <c r="A13441" s="48" t="str">
        <f>('ANNEXURE B &amp; C'!CA$3)</f>
        <v>470106</v>
      </c>
      <c r="B13441" s="4">
        <v>2359997</v>
      </c>
      <c r="C13441" s="4" t="s">
        <v>153</v>
      </c>
      <c r="D13441" s="40">
        <v>0</v>
      </c>
      <c r="E13441" s="40">
        <v>-608.92999999999995</v>
      </c>
      <c r="F13441" s="40">
        <f>SUM(F13439+F13424+F13419+F13412+F13406+F13399)</f>
        <v>-609</v>
      </c>
      <c r="G13441" s="9" t="str">
        <f t="shared" si="422"/>
        <v/>
      </c>
      <c r="H13441" s="52" t="str">
        <f t="shared" si="423"/>
        <v/>
      </c>
    </row>
    <row r="13442" spans="1:8" ht="15.75" thickTop="1">
      <c r="B13442" s="1"/>
      <c r="C13442" s="1"/>
      <c r="D13442" s="31"/>
      <c r="E13442" s="31"/>
      <c r="F13442" s="31"/>
      <c r="G13442" s="9" t="str">
        <f t="shared" si="422"/>
        <v/>
      </c>
      <c r="H13442" s="52" t="str">
        <f t="shared" si="423"/>
        <v/>
      </c>
    </row>
    <row r="13443" spans="1:8" ht="15.75" thickBot="1">
      <c r="A13443" s="48" t="str">
        <f>('ANNEXURE B &amp; C'!CA$3)</f>
        <v>470106</v>
      </c>
      <c r="B13443" s="5">
        <v>2379995</v>
      </c>
      <c r="C13443" s="5" t="s">
        <v>154</v>
      </c>
      <c r="D13443" s="41">
        <v>0</v>
      </c>
      <c r="E13443" s="41">
        <v>-608.92999999999995</v>
      </c>
      <c r="F13443" s="41">
        <f>SUM(F13441)</f>
        <v>-609</v>
      </c>
      <c r="G13443" s="9" t="str">
        <f t="shared" si="422"/>
        <v/>
      </c>
      <c r="H13443" s="52" t="str">
        <f t="shared" si="423"/>
        <v/>
      </c>
    </row>
    <row r="13444" spans="1:8">
      <c r="B13444" s="1"/>
      <c r="C13444" s="1"/>
      <c r="D13444" s="31"/>
      <c r="E13444" s="31"/>
      <c r="F13444" s="31"/>
      <c r="G13444" s="9" t="str">
        <f t="shared" si="422"/>
        <v/>
      </c>
      <c r="H13444" s="52" t="str">
        <f t="shared" si="423"/>
        <v/>
      </c>
    </row>
    <row r="13445" spans="1:8" ht="15.75" thickBot="1">
      <c r="A13445" s="48" t="str">
        <f>('ANNEXURE B &amp; C'!CA$3)</f>
        <v>470106</v>
      </c>
      <c r="B13445" s="5">
        <v>2459998</v>
      </c>
      <c r="C13445" s="5" t="s">
        <v>155</v>
      </c>
      <c r="D13445" s="41">
        <v>0</v>
      </c>
      <c r="E13445" s="41">
        <v>-608.92999999999995</v>
      </c>
      <c r="F13445" s="41">
        <f>SUM(F13443)</f>
        <v>-609</v>
      </c>
      <c r="G13445" s="9" t="str">
        <f t="shared" si="422"/>
        <v/>
      </c>
      <c r="H13445" s="52" t="str">
        <f t="shared" si="423"/>
        <v/>
      </c>
    </row>
    <row r="13446" spans="1:8">
      <c r="B13446" s="1"/>
      <c r="C13446" s="1"/>
      <c r="D13446" s="31"/>
      <c r="E13446" s="31"/>
      <c r="F13446" s="31"/>
      <c r="G13446" s="9" t="str">
        <f t="shared" si="422"/>
        <v/>
      </c>
      <c r="H13446" s="52" t="str">
        <f t="shared" si="423"/>
        <v/>
      </c>
    </row>
    <row r="13447" spans="1:8">
      <c r="A13447" s="48" t="str">
        <f>('ANNEXURE B &amp; C'!CA$3)</f>
        <v>470106</v>
      </c>
      <c r="B13447" s="1">
        <v>3010000</v>
      </c>
      <c r="C13447" s="1" t="s">
        <v>156</v>
      </c>
      <c r="D13447" s="31"/>
      <c r="E13447" s="31"/>
      <c r="F13447" s="31"/>
      <c r="G13447" s="9" t="str">
        <f t="shared" si="422"/>
        <v/>
      </c>
      <c r="H13447" s="52" t="str">
        <f t="shared" si="423"/>
        <v/>
      </c>
    </row>
    <row r="13448" spans="1:8">
      <c r="A13448" s="48" t="str">
        <f>('ANNEXURE B &amp; C'!CA$3)</f>
        <v>470106</v>
      </c>
      <c r="B13448" s="2">
        <v>3010001</v>
      </c>
      <c r="C13448" s="2" t="s">
        <v>112</v>
      </c>
      <c r="D13448" s="38">
        <v>1053682</v>
      </c>
      <c r="E13448" s="38">
        <v>549914.05000000005</v>
      </c>
      <c r="F13448" s="38">
        <f>('ANNEXURE B &amp; C'!CA$188)</f>
        <v>1059236</v>
      </c>
      <c r="G13448" s="9" t="str">
        <f t="shared" si="422"/>
        <v/>
      </c>
      <c r="H13448" s="52">
        <f t="shared" si="423"/>
        <v>5.2710400291549062E-3</v>
      </c>
    </row>
    <row r="13449" spans="1:8">
      <c r="A13449" s="48" t="str">
        <f>('ANNEXURE B &amp; C'!CA$3)</f>
        <v>470106</v>
      </c>
      <c r="B13449" s="2">
        <v>3010002</v>
      </c>
      <c r="C13449" s="2" t="s">
        <v>155</v>
      </c>
      <c r="D13449" s="38">
        <v>0</v>
      </c>
      <c r="E13449" s="38">
        <v>-608.92999999999995</v>
      </c>
      <c r="F13449" s="38">
        <f>('ANNEXURE B &amp; C'!CA$189)</f>
        <v>-609</v>
      </c>
      <c r="G13449" s="9" t="str">
        <f t="shared" si="422"/>
        <v/>
      </c>
      <c r="H13449" s="52" t="str">
        <f t="shared" si="423"/>
        <v/>
      </c>
    </row>
    <row r="13450" spans="1:8">
      <c r="A13450" s="48" t="str">
        <f>('ANNEXURE B &amp; C'!CA$3)</f>
        <v>470106</v>
      </c>
      <c r="B13450" s="2"/>
      <c r="C13450" s="1" t="s">
        <v>338</v>
      </c>
      <c r="D13450" s="39"/>
      <c r="E13450" s="39"/>
      <c r="F13450" s="39">
        <f>('ANNEXURE B &amp; C'!CA$190)</f>
        <v>0</v>
      </c>
      <c r="G13450" s="9" t="str">
        <f t="shared" si="422"/>
        <v/>
      </c>
      <c r="H13450" s="52" t="str">
        <f t="shared" si="423"/>
        <v/>
      </c>
    </row>
    <row r="13451" spans="1:8" ht="15.75" thickBot="1">
      <c r="A13451" s="48" t="str">
        <f>('ANNEXURE B &amp; C'!CA$3)</f>
        <v>470106</v>
      </c>
      <c r="B13451" s="5">
        <v>3019995</v>
      </c>
      <c r="C13451" s="5" t="s">
        <v>339</v>
      </c>
      <c r="D13451" s="37">
        <v>1053682</v>
      </c>
      <c r="E13451" s="37">
        <v>549305.12</v>
      </c>
      <c r="F13451" s="37">
        <f>('ANNEXURE B &amp; C'!CA$191)</f>
        <v>1058627</v>
      </c>
      <c r="G13451" s="9" t="str">
        <f t="shared" si="422"/>
        <v/>
      </c>
      <c r="H13451" s="52">
        <f t="shared" si="423"/>
        <v>4.6930667886516042E-3</v>
      </c>
    </row>
    <row r="13452" spans="1:8">
      <c r="B13452" s="1"/>
      <c r="C13452" s="1"/>
      <c r="D13452" s="31"/>
      <c r="E13452" s="31"/>
      <c r="F13452" s="31"/>
      <c r="G13452" s="9" t="str">
        <f t="shared" si="422"/>
        <v/>
      </c>
      <c r="H13452" s="52" t="str">
        <f t="shared" si="423"/>
        <v/>
      </c>
    </row>
    <row r="13453" spans="1:8">
      <c r="A13453" s="48" t="str">
        <f>('ANNEXURE B &amp; C'!CA$3)</f>
        <v>470106</v>
      </c>
      <c r="B13453" s="1">
        <v>4030000</v>
      </c>
      <c r="C13453" s="1" t="s">
        <v>157</v>
      </c>
      <c r="D13453" s="31"/>
      <c r="E13453" s="31"/>
      <c r="F13453" s="31"/>
      <c r="G13453" s="9" t="str">
        <f t="shared" si="422"/>
        <v/>
      </c>
      <c r="H13453" s="52" t="str">
        <f t="shared" si="423"/>
        <v/>
      </c>
    </row>
    <row r="13454" spans="1:8">
      <c r="A13454" s="48" t="str">
        <f>('ANNEXURE B &amp; C'!CA$3)</f>
        <v>470106</v>
      </c>
      <c r="B13454" s="2">
        <v>4030001</v>
      </c>
      <c r="C13454" s="2" t="s">
        <v>158</v>
      </c>
      <c r="D13454" s="20">
        <v>0</v>
      </c>
      <c r="E13454" s="20">
        <v>0</v>
      </c>
      <c r="F13454" s="38">
        <f>('ANNEXURE B &amp; C'!CA$194)</f>
        <v>0</v>
      </c>
      <c r="G13454" s="9" t="str">
        <f t="shared" si="422"/>
        <v/>
      </c>
      <c r="H13454" s="52" t="str">
        <f t="shared" si="423"/>
        <v/>
      </c>
    </row>
    <row r="13455" spans="1:8">
      <c r="A13455" s="48" t="str">
        <f>('ANNEXURE B &amp; C'!CA$3)</f>
        <v>470106</v>
      </c>
      <c r="B13455" s="2">
        <v>4030002</v>
      </c>
      <c r="C13455" s="2" t="s">
        <v>159</v>
      </c>
      <c r="D13455" s="20">
        <v>20000</v>
      </c>
      <c r="E13455" s="20">
        <v>0</v>
      </c>
      <c r="F13455" s="38">
        <f>('ANNEXURE B &amp; C'!CA$195)</f>
        <v>0</v>
      </c>
      <c r="G13455" s="9" t="str">
        <f t="shared" si="422"/>
        <v/>
      </c>
      <c r="H13455" s="52" t="str">
        <f t="shared" si="423"/>
        <v/>
      </c>
    </row>
    <row r="13456" spans="1:8">
      <c r="A13456" s="48" t="str">
        <f>('ANNEXURE B &amp; C'!CA$3)</f>
        <v>470106</v>
      </c>
      <c r="B13456" s="2">
        <v>4030003</v>
      </c>
      <c r="C13456" s="2" t="s">
        <v>160</v>
      </c>
      <c r="D13456" s="20">
        <v>0</v>
      </c>
      <c r="E13456" s="20">
        <v>0</v>
      </c>
      <c r="F13456" s="38">
        <f>('ANNEXURE B &amp; C'!CA$196)</f>
        <v>0</v>
      </c>
      <c r="G13456" s="9" t="str">
        <f t="shared" si="422"/>
        <v/>
      </c>
      <c r="H13456" s="52" t="str">
        <f t="shared" si="423"/>
        <v/>
      </c>
    </row>
    <row r="13457" spans="1:8">
      <c r="A13457" s="48" t="str">
        <f>('ANNEXURE B &amp; C'!CA$3)</f>
        <v>470106</v>
      </c>
      <c r="B13457" s="2">
        <v>4030004</v>
      </c>
      <c r="C13457" s="2" t="s">
        <v>161</v>
      </c>
      <c r="D13457" s="20">
        <v>0</v>
      </c>
      <c r="E13457" s="20">
        <v>0</v>
      </c>
      <c r="F13457" s="38">
        <f>('ANNEXURE B &amp; C'!CA$197)</f>
        <v>0</v>
      </c>
      <c r="G13457" s="9" t="str">
        <f t="shared" si="422"/>
        <v/>
      </c>
      <c r="H13457" s="52" t="str">
        <f t="shared" si="423"/>
        <v/>
      </c>
    </row>
    <row r="13458" spans="1:8">
      <c r="A13458" s="48" t="str">
        <f>('ANNEXURE B &amp; C'!CA$3)</f>
        <v>470106</v>
      </c>
      <c r="B13458" s="2">
        <v>4030005</v>
      </c>
      <c r="C13458" s="2" t="s">
        <v>162</v>
      </c>
      <c r="D13458" s="20">
        <v>0</v>
      </c>
      <c r="E13458" s="20">
        <v>0</v>
      </c>
      <c r="F13458" s="38">
        <f>('ANNEXURE B &amp; C'!CA$198)</f>
        <v>0</v>
      </c>
      <c r="G13458" s="9" t="str">
        <f t="shared" si="422"/>
        <v/>
      </c>
      <c r="H13458" s="52" t="str">
        <f t="shared" si="423"/>
        <v/>
      </c>
    </row>
    <row r="13459" spans="1:8" ht="15.75" thickBot="1">
      <c r="A13459" s="48" t="str">
        <f>('ANNEXURE B &amp; C'!CA$3)</f>
        <v>470106</v>
      </c>
      <c r="B13459" s="3">
        <v>4039995</v>
      </c>
      <c r="C13459" s="3" t="s">
        <v>163</v>
      </c>
      <c r="D13459" s="42">
        <v>20000</v>
      </c>
      <c r="E13459" s="36">
        <v>0</v>
      </c>
      <c r="F13459" s="43">
        <f>SUM(F13454:F13458)</f>
        <v>0</v>
      </c>
      <c r="G13459" s="9" t="str">
        <f t="shared" si="422"/>
        <v/>
      </c>
      <c r="H13459" s="52" t="str">
        <f t="shared" si="423"/>
        <v/>
      </c>
    </row>
    <row r="13460" spans="1:8" ht="15.75" thickTop="1">
      <c r="B13460" s="2"/>
      <c r="C13460" s="2"/>
      <c r="D13460" s="32"/>
      <c r="E13460" s="32"/>
      <c r="G13460" s="9" t="str">
        <f t="shared" si="422"/>
        <v/>
      </c>
      <c r="H13460" s="52" t="str">
        <f t="shared" si="423"/>
        <v/>
      </c>
    </row>
    <row r="13461" spans="1:8">
      <c r="A13461" s="48" t="str">
        <f>('ANNEXURE B &amp; C'!CA$3)</f>
        <v>470106</v>
      </c>
      <c r="B13461" s="1">
        <v>4030000</v>
      </c>
      <c r="C13461" s="1" t="s">
        <v>164</v>
      </c>
      <c r="D13461" s="31"/>
      <c r="E13461" s="31"/>
      <c r="F13461" s="31"/>
      <c r="G13461" s="9" t="str">
        <f t="shared" si="422"/>
        <v/>
      </c>
      <c r="H13461" s="52" t="str">
        <f t="shared" si="423"/>
        <v/>
      </c>
    </row>
    <row r="13462" spans="1:8">
      <c r="A13462" s="48" t="str">
        <f>('ANNEXURE B &amp; C'!CA$3)</f>
        <v>470106</v>
      </c>
      <c r="B13462" s="2">
        <v>4031001</v>
      </c>
      <c r="C13462" s="2" t="s">
        <v>158</v>
      </c>
      <c r="D13462" s="20">
        <v>0</v>
      </c>
      <c r="E13462" s="20">
        <v>0</v>
      </c>
      <c r="F13462" s="38">
        <f>('ANNEXURE B &amp; C'!CA$202)</f>
        <v>0</v>
      </c>
      <c r="G13462" s="9" t="str">
        <f t="shared" si="422"/>
        <v/>
      </c>
      <c r="H13462" s="52" t="str">
        <f t="shared" si="423"/>
        <v/>
      </c>
    </row>
    <row r="13463" spans="1:8">
      <c r="A13463" s="48" t="str">
        <f>('ANNEXURE B &amp; C'!CA$3)</f>
        <v>470106</v>
      </c>
      <c r="B13463" s="2">
        <v>4031002</v>
      </c>
      <c r="C13463" s="2" t="s">
        <v>159</v>
      </c>
      <c r="D13463" s="20">
        <v>0</v>
      </c>
      <c r="E13463" s="20">
        <v>0</v>
      </c>
      <c r="F13463" s="38">
        <f>('ANNEXURE B &amp; C'!CA$203)</f>
        <v>0</v>
      </c>
      <c r="G13463" s="9" t="str">
        <f t="shared" si="422"/>
        <v/>
      </c>
      <c r="H13463" s="52" t="str">
        <f t="shared" si="423"/>
        <v/>
      </c>
    </row>
    <row r="13464" spans="1:8">
      <c r="A13464" s="48" t="str">
        <f>('ANNEXURE B &amp; C'!CA$3)</f>
        <v>470106</v>
      </c>
      <c r="B13464" s="2">
        <v>4031003</v>
      </c>
      <c r="C13464" s="2" t="s">
        <v>160</v>
      </c>
      <c r="D13464" s="20">
        <v>0</v>
      </c>
      <c r="E13464" s="20">
        <v>0</v>
      </c>
      <c r="F13464" s="38">
        <f>('ANNEXURE B &amp; C'!CA$204)</f>
        <v>0</v>
      </c>
      <c r="G13464" s="9" t="str">
        <f t="shared" si="422"/>
        <v/>
      </c>
      <c r="H13464" s="52" t="str">
        <f t="shared" si="423"/>
        <v/>
      </c>
    </row>
    <row r="13465" spans="1:8">
      <c r="A13465" s="48" t="str">
        <f>('ANNEXURE B &amp; C'!CA$3)</f>
        <v>470106</v>
      </c>
      <c r="B13465" s="2">
        <v>4031004</v>
      </c>
      <c r="C13465" s="2" t="s">
        <v>161</v>
      </c>
      <c r="D13465" s="20">
        <v>0</v>
      </c>
      <c r="E13465" s="20">
        <v>0</v>
      </c>
      <c r="F13465" s="38">
        <f>('ANNEXURE B &amp; C'!CA$205)</f>
        <v>0</v>
      </c>
      <c r="G13465" s="9" t="str">
        <f t="shared" si="422"/>
        <v/>
      </c>
      <c r="H13465" s="52" t="str">
        <f t="shared" si="423"/>
        <v/>
      </c>
    </row>
    <row r="13466" spans="1:8">
      <c r="A13466" s="48" t="str">
        <f>('ANNEXURE B &amp; C'!CA$3)</f>
        <v>470106</v>
      </c>
      <c r="B13466" s="2">
        <v>4031005</v>
      </c>
      <c r="C13466" s="2" t="s">
        <v>162</v>
      </c>
      <c r="D13466" s="20">
        <v>0</v>
      </c>
      <c r="E13466" s="20">
        <v>0</v>
      </c>
      <c r="F13466" s="38">
        <f>('ANNEXURE B &amp; C'!CA$206)</f>
        <v>0</v>
      </c>
      <c r="G13466" s="9" t="str">
        <f t="shared" si="422"/>
        <v/>
      </c>
      <c r="H13466" s="52" t="str">
        <f t="shared" si="423"/>
        <v/>
      </c>
    </row>
    <row r="13467" spans="1:8">
      <c r="A13467" s="48" t="str">
        <f>('ANNEXURE B &amp; C'!CA$3)</f>
        <v>470106</v>
      </c>
      <c r="B13467" s="3">
        <v>4039995</v>
      </c>
      <c r="C13467" s="3" t="s">
        <v>165</v>
      </c>
      <c r="D13467" s="39">
        <v>0</v>
      </c>
      <c r="E13467" s="39">
        <v>0</v>
      </c>
      <c r="F13467" s="39">
        <f>SUM(F13462:F13466)</f>
        <v>0</v>
      </c>
      <c r="G13467" s="9" t="str">
        <f t="shared" si="422"/>
        <v/>
      </c>
      <c r="H13467" s="52" t="str">
        <f t="shared" si="423"/>
        <v/>
      </c>
    </row>
    <row r="13468" spans="1:8">
      <c r="B13468" s="2"/>
      <c r="C13468" s="2"/>
      <c r="D13468" s="32"/>
      <c r="E13468" s="32"/>
      <c r="G13468" s="9" t="str">
        <f t="shared" si="422"/>
        <v/>
      </c>
      <c r="H13468" s="52" t="str">
        <f t="shared" si="423"/>
        <v/>
      </c>
    </row>
    <row r="13469" spans="1:8" ht="15.75" thickBot="1">
      <c r="A13469" s="48" t="str">
        <f>('ANNEXURE B &amp; C'!CA$3)</f>
        <v>470106</v>
      </c>
      <c r="B13469" s="5">
        <v>4039995</v>
      </c>
      <c r="C13469" s="5" t="s">
        <v>166</v>
      </c>
      <c r="D13469" s="41">
        <v>20000</v>
      </c>
      <c r="E13469" s="41">
        <v>0</v>
      </c>
      <c r="F13469" s="41">
        <f>SUM(F13467+F13459)</f>
        <v>0</v>
      </c>
      <c r="G13469" s="9" t="str">
        <f t="shared" si="422"/>
        <v/>
      </c>
      <c r="H13469" s="52" t="str">
        <f t="shared" si="423"/>
        <v/>
      </c>
    </row>
    <row r="13470" spans="1:8">
      <c r="G13470" s="9" t="str">
        <f t="shared" si="422"/>
        <v/>
      </c>
      <c r="H13470" s="52" t="str">
        <f t="shared" si="423"/>
        <v/>
      </c>
    </row>
    <row r="13471" spans="1:8">
      <c r="A13471" s="48" t="str">
        <f>('ANNEXURE B &amp; C'!CB$3)</f>
        <v>470107</v>
      </c>
      <c r="B13471" s="1">
        <v>1000000</v>
      </c>
      <c r="C13471" s="1" t="s">
        <v>0</v>
      </c>
      <c r="D13471" s="31"/>
      <c r="E13471" s="31"/>
      <c r="G13471" s="9" t="str">
        <f t="shared" si="422"/>
        <v/>
      </c>
      <c r="H13471" s="52" t="str">
        <f t="shared" si="423"/>
        <v/>
      </c>
    </row>
    <row r="13472" spans="1:8">
      <c r="B13472" s="1"/>
      <c r="C13472" s="1"/>
      <c r="D13472" s="31"/>
      <c r="E13472" s="31"/>
      <c r="G13472" s="9" t="str">
        <f t="shared" si="422"/>
        <v/>
      </c>
      <c r="H13472" s="52" t="str">
        <f t="shared" si="423"/>
        <v/>
      </c>
    </row>
    <row r="13473" spans="1:8">
      <c r="A13473" s="48" t="str">
        <f>('ANNEXURE B &amp; C'!CB$3)</f>
        <v>470107</v>
      </c>
      <c r="B13473" s="1">
        <v>1020000</v>
      </c>
      <c r="C13473" s="1" t="s">
        <v>2</v>
      </c>
      <c r="D13473" s="31"/>
      <c r="E13473" s="31"/>
      <c r="F13473" s="31"/>
      <c r="G13473" s="9" t="str">
        <f t="shared" si="422"/>
        <v/>
      </c>
      <c r="H13473" s="52" t="str">
        <f t="shared" si="423"/>
        <v/>
      </c>
    </row>
    <row r="13474" spans="1:8">
      <c r="A13474" s="48" t="str">
        <f>('ANNEXURE B &amp; C'!CB$3)</f>
        <v>470107</v>
      </c>
      <c r="B13474" s="2">
        <v>1020001</v>
      </c>
      <c r="C13474" s="2" t="s">
        <v>3</v>
      </c>
      <c r="D13474" s="20">
        <v>0</v>
      </c>
      <c r="E13474" s="20">
        <v>0</v>
      </c>
      <c r="F13474" s="38">
        <f>('ANNEXURE B &amp; C'!CB$10)</f>
        <v>0</v>
      </c>
      <c r="G13474" s="9" t="str">
        <f t="shared" si="422"/>
        <v/>
      </c>
      <c r="H13474" s="52" t="str">
        <f t="shared" si="423"/>
        <v/>
      </c>
    </row>
    <row r="13475" spans="1:8">
      <c r="A13475" s="48" t="str">
        <f>('ANNEXURE B &amp; C'!CB$3)</f>
        <v>470107</v>
      </c>
      <c r="B13475" s="2">
        <v>1020002</v>
      </c>
      <c r="C13475" s="2" t="s">
        <v>4</v>
      </c>
      <c r="D13475" s="20">
        <v>1894252</v>
      </c>
      <c r="E13475" s="20">
        <v>1329978.6200000001</v>
      </c>
      <c r="F13475" s="38">
        <f>('ANNEXURE B &amp; C'!CB$11)</f>
        <v>2287606</v>
      </c>
      <c r="G13475" s="9" t="str">
        <f t="shared" si="422"/>
        <v/>
      </c>
      <c r="H13475" s="52">
        <f t="shared" si="423"/>
        <v>0.20765663702611903</v>
      </c>
    </row>
    <row r="13476" spans="1:8">
      <c r="A13476" s="48" t="str">
        <f>('ANNEXURE B &amp; C'!CB$3)</f>
        <v>470107</v>
      </c>
      <c r="B13476" s="2">
        <v>1020004</v>
      </c>
      <c r="C13476" s="2" t="s">
        <v>5</v>
      </c>
      <c r="D13476" s="20">
        <v>14376</v>
      </c>
      <c r="E13476" s="20">
        <v>10196.67</v>
      </c>
      <c r="F13476" s="38">
        <f>('ANNEXURE B &amp; C'!CB$12)</f>
        <v>18687</v>
      </c>
      <c r="G13476" s="9" t="str">
        <f t="shared" si="422"/>
        <v/>
      </c>
      <c r="H13476" s="52">
        <f t="shared" si="423"/>
        <v>0.2998747913188648</v>
      </c>
    </row>
    <row r="13477" spans="1:8">
      <c r="A13477" s="48" t="str">
        <f>('ANNEXURE B &amp; C'!CB$3)</f>
        <v>470107</v>
      </c>
      <c r="B13477" s="2">
        <v>1020005</v>
      </c>
      <c r="C13477" s="2" t="s">
        <v>6</v>
      </c>
      <c r="D13477" s="20">
        <v>405</v>
      </c>
      <c r="E13477" s="20">
        <v>233.7</v>
      </c>
      <c r="F13477" s="38">
        <f>('ANNEXURE B &amp; C'!CB$13)</f>
        <v>456</v>
      </c>
      <c r="G13477" s="9" t="str">
        <f t="shared" si="422"/>
        <v/>
      </c>
      <c r="H13477" s="52">
        <f t="shared" si="423"/>
        <v>0.12592592592592591</v>
      </c>
    </row>
    <row r="13478" spans="1:8">
      <c r="A13478" s="48" t="str">
        <f>('ANNEXURE B &amp; C'!CB$3)</f>
        <v>470107</v>
      </c>
      <c r="B13478" s="2">
        <v>1020006</v>
      </c>
      <c r="C13478" s="2" t="s">
        <v>7</v>
      </c>
      <c r="D13478" s="20">
        <v>146519</v>
      </c>
      <c r="E13478" s="20">
        <v>98864.67</v>
      </c>
      <c r="F13478" s="38">
        <f>('ANNEXURE B &amp; C'!CB$14)</f>
        <v>149794</v>
      </c>
      <c r="G13478" s="9" t="str">
        <f t="shared" si="422"/>
        <v/>
      </c>
      <c r="H13478" s="52">
        <f t="shared" si="423"/>
        <v>2.2352049904790505E-2</v>
      </c>
    </row>
    <row r="13479" spans="1:8">
      <c r="A13479" s="48" t="str">
        <f>('ANNEXURE B &amp; C'!CB$3)</f>
        <v>470107</v>
      </c>
      <c r="B13479" s="2">
        <v>1020007</v>
      </c>
      <c r="C13479" s="2" t="s">
        <v>8</v>
      </c>
      <c r="D13479" s="20">
        <v>0</v>
      </c>
      <c r="E13479" s="20">
        <v>100.34</v>
      </c>
      <c r="F13479" s="38">
        <f>('ANNEXURE B &amp; C'!CB$15)</f>
        <v>101</v>
      </c>
      <c r="G13479" s="9" t="str">
        <f t="shared" si="422"/>
        <v/>
      </c>
      <c r="H13479" s="52" t="str">
        <f t="shared" si="423"/>
        <v>NO ORIGINAL BUDGET</v>
      </c>
    </row>
    <row r="13480" spans="1:8">
      <c r="A13480" s="48" t="str">
        <f>('ANNEXURE B &amp; C'!CB$3)</f>
        <v>470107</v>
      </c>
      <c r="B13480" s="2">
        <v>1020009</v>
      </c>
      <c r="C13480" s="2" t="s">
        <v>9</v>
      </c>
      <c r="D13480" s="20">
        <v>0</v>
      </c>
      <c r="E13480" s="20">
        <v>0</v>
      </c>
      <c r="F13480" s="38">
        <f>('ANNEXURE B &amp; C'!CB$16)</f>
        <v>0</v>
      </c>
      <c r="G13480" s="9" t="str">
        <f t="shared" si="422"/>
        <v/>
      </c>
      <c r="H13480" s="52" t="str">
        <f t="shared" si="423"/>
        <v/>
      </c>
    </row>
    <row r="13481" spans="1:8">
      <c r="A13481" s="48" t="str">
        <f>('ANNEXURE B &amp; C'!CB$3)</f>
        <v>470107</v>
      </c>
      <c r="B13481" s="2">
        <v>1020010</v>
      </c>
      <c r="C13481" s="2" t="s">
        <v>10</v>
      </c>
      <c r="D13481" s="20">
        <v>0</v>
      </c>
      <c r="E13481" s="20">
        <v>0</v>
      </c>
      <c r="F13481" s="38">
        <f>('ANNEXURE B &amp; C'!CB$17)</f>
        <v>0</v>
      </c>
      <c r="G13481" s="9" t="str">
        <f t="shared" si="422"/>
        <v/>
      </c>
      <c r="H13481" s="52" t="str">
        <f t="shared" si="423"/>
        <v/>
      </c>
    </row>
    <row r="13482" spans="1:8">
      <c r="A13482" s="48" t="str">
        <f>('ANNEXURE B &amp; C'!CB$3)</f>
        <v>470107</v>
      </c>
      <c r="B13482" s="2">
        <v>1020011</v>
      </c>
      <c r="C13482" s="2" t="s">
        <v>11</v>
      </c>
      <c r="D13482" s="20">
        <v>0</v>
      </c>
      <c r="E13482" s="20">
        <v>0</v>
      </c>
      <c r="F13482" s="38">
        <f>('ANNEXURE B &amp; C'!CB$18)</f>
        <v>0</v>
      </c>
      <c r="G13482" s="9" t="str">
        <f t="shared" si="422"/>
        <v/>
      </c>
      <c r="H13482" s="52" t="str">
        <f t="shared" si="423"/>
        <v/>
      </c>
    </row>
    <row r="13483" spans="1:8">
      <c r="A13483" s="48" t="str">
        <f>('ANNEXURE B &amp; C'!CB$3)</f>
        <v>470107</v>
      </c>
      <c r="B13483" s="2">
        <v>1020012</v>
      </c>
      <c r="C13483" s="2" t="s">
        <v>12</v>
      </c>
      <c r="D13483" s="20">
        <v>178357</v>
      </c>
      <c r="E13483" s="20">
        <v>217992.88</v>
      </c>
      <c r="F13483" s="38">
        <f>('ANNEXURE B &amp; C'!CB$19)</f>
        <v>246946</v>
      </c>
      <c r="G13483" s="9" t="str">
        <f t="shared" si="422"/>
        <v/>
      </c>
      <c r="H13483" s="52">
        <f t="shared" si="423"/>
        <v>0.38456017986398067</v>
      </c>
    </row>
    <row r="13484" spans="1:8">
      <c r="A13484" s="48" t="str">
        <f>('ANNEXURE B &amp; C'!CB$3)</f>
        <v>470107</v>
      </c>
      <c r="B13484" s="2">
        <v>1020013</v>
      </c>
      <c r="C13484" s="2" t="s">
        <v>13</v>
      </c>
      <c r="D13484" s="20">
        <v>13049</v>
      </c>
      <c r="E13484" s="20">
        <v>7189.33</v>
      </c>
      <c r="F13484" s="38">
        <f>('ANNEXURE B &amp; C'!CB$20)</f>
        <v>13919</v>
      </c>
      <c r="G13484" s="9" t="str">
        <f t="shared" si="422"/>
        <v/>
      </c>
      <c r="H13484" s="52">
        <f t="shared" si="423"/>
        <v>6.6671775614989659E-2</v>
      </c>
    </row>
    <row r="13485" spans="1:8">
      <c r="A13485" s="48" t="str">
        <f>('ANNEXURE B &amp; C'!CB$3)</f>
        <v>470107</v>
      </c>
      <c r="B13485" s="2">
        <v>1020014</v>
      </c>
      <c r="C13485" s="2" t="s">
        <v>14</v>
      </c>
      <c r="D13485" s="20">
        <v>0</v>
      </c>
      <c r="E13485" s="20">
        <v>0</v>
      </c>
      <c r="F13485" s="38">
        <f>('ANNEXURE B &amp; C'!CB$21)</f>
        <v>0</v>
      </c>
      <c r="G13485" s="9" t="str">
        <f t="shared" si="422"/>
        <v/>
      </c>
      <c r="H13485" s="52" t="str">
        <f t="shared" si="423"/>
        <v/>
      </c>
    </row>
    <row r="13486" spans="1:8" ht="15.75" thickBot="1">
      <c r="A13486" s="48" t="str">
        <f>('ANNEXURE B &amp; C'!CB$3)</f>
        <v>470107</v>
      </c>
      <c r="B13486" s="3">
        <v>1029990</v>
      </c>
      <c r="C13486" s="3" t="s">
        <v>15</v>
      </c>
      <c r="D13486" s="41">
        <v>2246958</v>
      </c>
      <c r="E13486" s="41">
        <v>1664556.21</v>
      </c>
      <c r="F13486" s="41">
        <f>SUM(F13474:F13485)</f>
        <v>2717509</v>
      </c>
      <c r="G13486" s="9" t="str">
        <f t="shared" si="422"/>
        <v/>
      </c>
      <c r="H13486" s="52">
        <f t="shared" si="423"/>
        <v>0.20941690943933977</v>
      </c>
    </row>
    <row r="13487" spans="1:8">
      <c r="B13487" s="1"/>
      <c r="C13487" s="1"/>
      <c r="D13487" s="31"/>
      <c r="E13487" s="31"/>
      <c r="F13487" s="31"/>
      <c r="G13487" s="9" t="str">
        <f t="shared" si="422"/>
        <v/>
      </c>
      <c r="H13487" s="52" t="str">
        <f t="shared" si="423"/>
        <v/>
      </c>
    </row>
    <row r="13488" spans="1:8">
      <c r="A13488" s="48" t="str">
        <f>('ANNEXURE B &amp; C'!CB$3)</f>
        <v>470107</v>
      </c>
      <c r="B13488" s="1">
        <v>1030000</v>
      </c>
      <c r="C13488" s="1" t="s">
        <v>16</v>
      </c>
      <c r="D13488" s="31"/>
      <c r="E13488" s="31"/>
      <c r="F13488" s="31"/>
      <c r="G13488" s="9" t="str">
        <f t="shared" si="422"/>
        <v/>
      </c>
      <c r="H13488" s="52" t="str">
        <f t="shared" si="423"/>
        <v/>
      </c>
    </row>
    <row r="13489" spans="1:8">
      <c r="A13489" s="48" t="str">
        <f>('ANNEXURE B &amp; C'!CB$3)</f>
        <v>470107</v>
      </c>
      <c r="B13489" s="2">
        <v>1030001</v>
      </c>
      <c r="C13489" s="2" t="s">
        <v>17</v>
      </c>
      <c r="D13489" s="20">
        <v>35809</v>
      </c>
      <c r="E13489" s="20">
        <v>18733.060000000001</v>
      </c>
      <c r="F13489" s="38">
        <f>('ANNEXURE B &amp; C'!CB$25)</f>
        <v>36056</v>
      </c>
      <c r="G13489" s="9" t="str">
        <f t="shared" si="422"/>
        <v/>
      </c>
      <c r="H13489" s="52">
        <f t="shared" si="423"/>
        <v>6.8977072802926635E-3</v>
      </c>
    </row>
    <row r="13490" spans="1:8">
      <c r="A13490" s="48" t="str">
        <f>('ANNEXURE B &amp; C'!CB$3)</f>
        <v>470107</v>
      </c>
      <c r="B13490" s="2">
        <v>1030002</v>
      </c>
      <c r="C13490" s="2" t="s">
        <v>18</v>
      </c>
      <c r="D13490" s="20">
        <v>125244</v>
      </c>
      <c r="E13490" s="20">
        <v>81548.899999999994</v>
      </c>
      <c r="F13490" s="38">
        <f>('ANNEXURE B &amp; C'!CB$26)</f>
        <v>146943</v>
      </c>
      <c r="G13490" s="9" t="str">
        <f t="shared" si="422"/>
        <v/>
      </c>
      <c r="H13490" s="52">
        <f t="shared" si="423"/>
        <v>0.17325380856567979</v>
      </c>
    </row>
    <row r="13491" spans="1:8">
      <c r="A13491" s="48" t="str">
        <f>('ANNEXURE B &amp; C'!CB$3)</f>
        <v>470107</v>
      </c>
      <c r="B13491" s="2">
        <v>1030003</v>
      </c>
      <c r="C13491" s="2" t="s">
        <v>19</v>
      </c>
      <c r="D13491" s="20">
        <v>390973</v>
      </c>
      <c r="E13491" s="20">
        <v>205331.06</v>
      </c>
      <c r="F13491" s="38">
        <f>('ANNEXURE B &amp; C'!CB$27)</f>
        <v>395870</v>
      </c>
      <c r="G13491" s="9" t="str">
        <f t="shared" si="422"/>
        <v/>
      </c>
      <c r="H13491" s="52">
        <f t="shared" si="423"/>
        <v>1.2525161584048003E-2</v>
      </c>
    </row>
    <row r="13492" spans="1:8">
      <c r="A13492" s="48" t="str">
        <f>('ANNEXURE B &amp; C'!CB$3)</f>
        <v>470107</v>
      </c>
      <c r="B13492" s="2">
        <v>1030004</v>
      </c>
      <c r="C13492" s="2" t="s">
        <v>20</v>
      </c>
      <c r="D13492" s="20">
        <v>0</v>
      </c>
      <c r="E13492" s="20">
        <v>0</v>
      </c>
      <c r="F13492" s="38">
        <f>('ANNEXURE B &amp; C'!CB$28)</f>
        <v>0</v>
      </c>
      <c r="G13492" s="9" t="str">
        <f t="shared" si="422"/>
        <v/>
      </c>
      <c r="H13492" s="52" t="str">
        <f t="shared" si="423"/>
        <v/>
      </c>
    </row>
    <row r="13493" spans="1:8">
      <c r="A13493" s="48" t="str">
        <f>('ANNEXURE B &amp; C'!CB$3)</f>
        <v>470107</v>
      </c>
      <c r="B13493" s="3">
        <v>1039990</v>
      </c>
      <c r="C13493" s="3" t="s">
        <v>21</v>
      </c>
      <c r="D13493" s="39">
        <v>552026</v>
      </c>
      <c r="E13493" s="39">
        <v>305613.02</v>
      </c>
      <c r="F13493" s="39">
        <f>SUM(F13489:F13492)</f>
        <v>578869</v>
      </c>
      <c r="G13493" s="9" t="str">
        <f t="shared" si="422"/>
        <v/>
      </c>
      <c r="H13493" s="52">
        <f t="shared" si="423"/>
        <v>4.8626332817657138E-2</v>
      </c>
    </row>
    <row r="13494" spans="1:8">
      <c r="B13494" s="1"/>
      <c r="C13494" s="1"/>
      <c r="D13494" s="31"/>
      <c r="E13494" s="31"/>
      <c r="F13494" s="31"/>
      <c r="G13494" s="9" t="str">
        <f t="shared" si="422"/>
        <v/>
      </c>
      <c r="H13494" s="52" t="str">
        <f t="shared" si="423"/>
        <v/>
      </c>
    </row>
    <row r="13495" spans="1:8">
      <c r="A13495" s="48" t="str">
        <f>('ANNEXURE B &amp; C'!CB$3)</f>
        <v>470107</v>
      </c>
      <c r="B13495" s="1">
        <v>1040000</v>
      </c>
      <c r="C13495" s="1" t="s">
        <v>22</v>
      </c>
      <c r="D13495" s="31"/>
      <c r="E13495" s="31"/>
      <c r="F13495" s="31"/>
      <c r="G13495" s="9" t="str">
        <f t="shared" si="422"/>
        <v/>
      </c>
      <c r="H13495" s="52" t="str">
        <f t="shared" si="423"/>
        <v/>
      </c>
    </row>
    <row r="13496" spans="1:8">
      <c r="A13496" s="48" t="str">
        <f>('ANNEXURE B &amp; C'!CB$3)</f>
        <v>470107</v>
      </c>
      <c r="B13496" s="2">
        <v>1040001</v>
      </c>
      <c r="C13496" s="2" t="s">
        <v>23</v>
      </c>
      <c r="D13496" s="20">
        <v>0</v>
      </c>
      <c r="E13496" s="20">
        <v>0</v>
      </c>
      <c r="F13496" s="38">
        <f>('ANNEXURE B &amp; C'!CB$32)</f>
        <v>0</v>
      </c>
      <c r="G13496" s="9" t="str">
        <f t="shared" si="422"/>
        <v/>
      </c>
      <c r="H13496" s="52" t="str">
        <f t="shared" si="423"/>
        <v/>
      </c>
    </row>
    <row r="13497" spans="1:8">
      <c r="A13497" s="48" t="str">
        <f>('ANNEXURE B &amp; C'!CB$3)</f>
        <v>470107</v>
      </c>
      <c r="B13497" s="2">
        <v>1040002</v>
      </c>
      <c r="C13497" s="2" t="s">
        <v>24</v>
      </c>
      <c r="D13497" s="20">
        <v>0</v>
      </c>
      <c r="E13497" s="20">
        <v>0</v>
      </c>
      <c r="F13497" s="38">
        <f>('ANNEXURE B &amp; C'!CB$33)</f>
        <v>0</v>
      </c>
      <c r="G13497" s="9" t="str">
        <f t="shared" si="422"/>
        <v/>
      </c>
      <c r="H13497" s="52" t="str">
        <f t="shared" si="423"/>
        <v/>
      </c>
    </row>
    <row r="13498" spans="1:8">
      <c r="A13498" s="48" t="str">
        <f>('ANNEXURE B &amp; C'!CB$3)</f>
        <v>470107</v>
      </c>
      <c r="B13498" s="2">
        <v>1040003</v>
      </c>
      <c r="C13498" s="2" t="s">
        <v>25</v>
      </c>
      <c r="D13498" s="20">
        <v>0</v>
      </c>
      <c r="E13498" s="20">
        <v>0</v>
      </c>
      <c r="F13498" s="38">
        <f>('ANNEXURE B &amp; C'!CB$34)</f>
        <v>0</v>
      </c>
      <c r="G13498" s="9" t="str">
        <f t="shared" si="422"/>
        <v/>
      </c>
      <c r="H13498" s="52" t="str">
        <f t="shared" si="423"/>
        <v/>
      </c>
    </row>
    <row r="13499" spans="1:8">
      <c r="A13499" s="48" t="str">
        <f>('ANNEXURE B &amp; C'!CB$3)</f>
        <v>470107</v>
      </c>
      <c r="B13499" s="2">
        <v>1040004</v>
      </c>
      <c r="C13499" s="2" t="s">
        <v>26</v>
      </c>
      <c r="D13499" s="20">
        <v>0</v>
      </c>
      <c r="E13499" s="20">
        <v>0</v>
      </c>
      <c r="F13499" s="38">
        <f>('ANNEXURE B &amp; C'!CB$35)</f>
        <v>0</v>
      </c>
      <c r="G13499" s="9" t="str">
        <f t="shared" si="422"/>
        <v/>
      </c>
      <c r="H13499" s="52" t="str">
        <f t="shared" si="423"/>
        <v/>
      </c>
    </row>
    <row r="13500" spans="1:8">
      <c r="A13500" s="48" t="str">
        <f>('ANNEXURE B &amp; C'!CB$3)</f>
        <v>470107</v>
      </c>
      <c r="B13500" s="2">
        <v>1040005</v>
      </c>
      <c r="C13500" s="2" t="s">
        <v>27</v>
      </c>
      <c r="D13500" s="20">
        <v>0</v>
      </c>
      <c r="E13500" s="20">
        <v>0</v>
      </c>
      <c r="F13500" s="38">
        <f>('ANNEXURE B &amp; C'!CB$36)</f>
        <v>0</v>
      </c>
      <c r="G13500" s="9" t="str">
        <f t="shared" si="422"/>
        <v/>
      </c>
      <c r="H13500" s="52" t="str">
        <f t="shared" si="423"/>
        <v/>
      </c>
    </row>
    <row r="13501" spans="1:8">
      <c r="A13501" s="48" t="str">
        <f>('ANNEXURE B &amp; C'!CB$3)</f>
        <v>470107</v>
      </c>
      <c r="B13501" s="2">
        <v>1040006</v>
      </c>
      <c r="C13501" s="2" t="s">
        <v>28</v>
      </c>
      <c r="D13501" s="20">
        <v>0</v>
      </c>
      <c r="E13501" s="20">
        <v>0</v>
      </c>
      <c r="F13501" s="38">
        <f>('ANNEXURE B &amp; C'!CB$37)</f>
        <v>0</v>
      </c>
      <c r="G13501" s="9" t="str">
        <f t="shared" si="422"/>
        <v/>
      </c>
      <c r="H13501" s="52" t="str">
        <f t="shared" si="423"/>
        <v/>
      </c>
    </row>
    <row r="13502" spans="1:8">
      <c r="A13502" s="48" t="str">
        <f>('ANNEXURE B &amp; C'!CB$3)</f>
        <v>470107</v>
      </c>
      <c r="B13502" s="2">
        <v>1040007</v>
      </c>
      <c r="C13502" s="2" t="s">
        <v>29</v>
      </c>
      <c r="D13502" s="20">
        <v>0</v>
      </c>
      <c r="E13502" s="20">
        <v>0</v>
      </c>
      <c r="F13502" s="38">
        <f>('ANNEXURE B &amp; C'!CB$38)</f>
        <v>0</v>
      </c>
      <c r="G13502" s="9" t="str">
        <f t="shared" si="422"/>
        <v/>
      </c>
      <c r="H13502" s="52" t="str">
        <f t="shared" si="423"/>
        <v/>
      </c>
    </row>
    <row r="13503" spans="1:8">
      <c r="A13503" s="48" t="str">
        <f>('ANNEXURE B &amp; C'!CB$3)</f>
        <v>470107</v>
      </c>
      <c r="B13503" s="2">
        <v>1040008</v>
      </c>
      <c r="C13503" s="2" t="s">
        <v>30</v>
      </c>
      <c r="D13503" s="20">
        <v>0</v>
      </c>
      <c r="E13503" s="20">
        <v>0</v>
      </c>
      <c r="F13503" s="38">
        <f>('ANNEXURE B &amp; C'!CB$39)</f>
        <v>0</v>
      </c>
      <c r="G13503" s="9" t="str">
        <f t="shared" ref="G13503:G13566" si="424">IF(E13503&lt;0.01,"",IF(E13503&gt;F13503,"BUDGET ERROR - INSUFICIENT",""))</f>
        <v/>
      </c>
      <c r="H13503" s="52" t="str">
        <f t="shared" ref="H13503:H13566" si="425">IF(F13503&lt;0.1,"",IF(D13503=0,"NO ORIGINAL BUDGET",(F13503-D13503)/D13503))</f>
        <v/>
      </c>
    </row>
    <row r="13504" spans="1:8">
      <c r="A13504" s="48" t="str">
        <f>('ANNEXURE B &amp; C'!CB$3)</f>
        <v>470107</v>
      </c>
      <c r="B13504" s="3">
        <v>1049990</v>
      </c>
      <c r="C13504" s="3" t="s">
        <v>31</v>
      </c>
      <c r="D13504" s="39">
        <v>0</v>
      </c>
      <c r="E13504" s="39">
        <v>0</v>
      </c>
      <c r="F13504" s="39">
        <f>SUM(F13496:F13503)</f>
        <v>0</v>
      </c>
      <c r="G13504" s="9" t="str">
        <f t="shared" si="424"/>
        <v/>
      </c>
      <c r="H13504" s="52" t="str">
        <f t="shared" si="425"/>
        <v/>
      </c>
    </row>
    <row r="13505" spans="1:8">
      <c r="B13505" s="1"/>
      <c r="C13505" s="1"/>
      <c r="D13505" s="31"/>
      <c r="E13505" s="31"/>
      <c r="F13505" s="31"/>
      <c r="G13505" s="9" t="str">
        <f t="shared" si="424"/>
        <v/>
      </c>
      <c r="H13505" s="52" t="str">
        <f t="shared" si="425"/>
        <v/>
      </c>
    </row>
    <row r="13506" spans="1:8" ht="15.75" thickBot="1">
      <c r="A13506" s="48" t="str">
        <f>('ANNEXURE B &amp; C'!CB$3)</f>
        <v>470107</v>
      </c>
      <c r="B13506" s="4">
        <v>1049995</v>
      </c>
      <c r="C13506" s="4" t="s">
        <v>32</v>
      </c>
      <c r="D13506" s="40">
        <v>2798984</v>
      </c>
      <c r="E13506" s="40">
        <v>1970169.23</v>
      </c>
      <c r="F13506" s="40">
        <f>SUM(F13504+F13493+F13486)</f>
        <v>3296378</v>
      </c>
      <c r="G13506" s="9" t="str">
        <f t="shared" si="424"/>
        <v/>
      </c>
      <c r="H13506" s="52">
        <f t="shared" si="425"/>
        <v>0.17770519588536413</v>
      </c>
    </row>
    <row r="13507" spans="1:8" ht="15.75" thickTop="1">
      <c r="B13507" s="1"/>
      <c r="C13507" s="1"/>
      <c r="D13507" s="31"/>
      <c r="E13507" s="31"/>
      <c r="F13507" s="31"/>
      <c r="G13507" s="9" t="str">
        <f t="shared" si="424"/>
        <v/>
      </c>
      <c r="H13507" s="52" t="str">
        <f t="shared" si="425"/>
        <v/>
      </c>
    </row>
    <row r="13508" spans="1:8">
      <c r="A13508" s="48" t="str">
        <f>('ANNEXURE B &amp; C'!CB$3)</f>
        <v>470107</v>
      </c>
      <c r="B13508" s="1">
        <v>1050000</v>
      </c>
      <c r="C13508" s="1" t="s">
        <v>33</v>
      </c>
      <c r="D13508" s="31"/>
      <c r="E13508" s="31"/>
      <c r="F13508" s="31"/>
      <c r="G13508" s="9" t="str">
        <f t="shared" si="424"/>
        <v/>
      </c>
      <c r="H13508" s="52" t="str">
        <f t="shared" si="425"/>
        <v/>
      </c>
    </row>
    <row r="13509" spans="1:8">
      <c r="B13509" s="1"/>
      <c r="C13509" s="1"/>
      <c r="D13509" s="31"/>
      <c r="E13509" s="31"/>
      <c r="F13509" s="31"/>
      <c r="G13509" s="9" t="str">
        <f t="shared" si="424"/>
        <v/>
      </c>
      <c r="H13509" s="52" t="str">
        <f t="shared" si="425"/>
        <v/>
      </c>
    </row>
    <row r="13510" spans="1:8">
      <c r="A13510" s="48" t="str">
        <f>('ANNEXURE B &amp; C'!CB$3)</f>
        <v>470107</v>
      </c>
      <c r="B13510" s="1">
        <v>1060000</v>
      </c>
      <c r="C13510" s="1" t="s">
        <v>34</v>
      </c>
      <c r="D13510" s="31"/>
      <c r="E13510" s="31"/>
      <c r="F13510" s="31"/>
      <c r="G13510" s="9" t="str">
        <f t="shared" si="424"/>
        <v/>
      </c>
      <c r="H13510" s="52" t="str">
        <f t="shared" si="425"/>
        <v/>
      </c>
    </row>
    <row r="13511" spans="1:8">
      <c r="A13511" s="48" t="str">
        <f>('ANNEXURE B &amp; C'!CB$3)</f>
        <v>470107</v>
      </c>
      <c r="B13511" s="2">
        <v>1060001</v>
      </c>
      <c r="C13511" s="2" t="s">
        <v>35</v>
      </c>
      <c r="D13511" s="20">
        <v>0</v>
      </c>
      <c r="E13511" s="20">
        <v>0</v>
      </c>
      <c r="F13511" s="38">
        <f>('ANNEXURE B &amp; C'!CB$47)</f>
        <v>0</v>
      </c>
      <c r="G13511" s="9" t="str">
        <f t="shared" si="424"/>
        <v/>
      </c>
      <c r="H13511" s="52" t="str">
        <f t="shared" si="425"/>
        <v/>
      </c>
    </row>
    <row r="13512" spans="1:8">
      <c r="A13512" s="48" t="str">
        <f>('ANNEXURE B &amp; C'!CB$3)</f>
        <v>470107</v>
      </c>
      <c r="B13512" s="2">
        <v>1060003</v>
      </c>
      <c r="C13512" s="2" t="s">
        <v>36</v>
      </c>
      <c r="D13512" s="20">
        <v>530000</v>
      </c>
      <c r="E13512" s="20">
        <v>528359.49</v>
      </c>
      <c r="F13512" s="38">
        <f>('ANNEXURE B &amp; C'!CB$48)</f>
        <v>728360</v>
      </c>
      <c r="G13512" s="9" t="str">
        <f t="shared" si="424"/>
        <v/>
      </c>
      <c r="H13512" s="52">
        <f t="shared" si="425"/>
        <v>0.37426415094339621</v>
      </c>
    </row>
    <row r="13513" spans="1:8">
      <c r="A13513" s="48" t="str">
        <f>('ANNEXURE B &amp; C'!CB$3)</f>
        <v>470107</v>
      </c>
      <c r="B13513" s="2">
        <v>1060090</v>
      </c>
      <c r="C13513" s="2" t="s">
        <v>37</v>
      </c>
      <c r="D13513" s="20">
        <v>0</v>
      </c>
      <c r="E13513" s="20">
        <v>0</v>
      </c>
      <c r="F13513" s="38">
        <f>('ANNEXURE B &amp; C'!CB$49)</f>
        <v>0</v>
      </c>
      <c r="G13513" s="9" t="str">
        <f t="shared" si="424"/>
        <v/>
      </c>
      <c r="H13513" s="52" t="str">
        <f t="shared" si="425"/>
        <v/>
      </c>
    </row>
    <row r="13514" spans="1:8">
      <c r="A13514" s="48" t="str">
        <f>('ANNEXURE B &amp; C'!CB$3)</f>
        <v>470107</v>
      </c>
      <c r="B13514" s="2">
        <v>1060100</v>
      </c>
      <c r="C13514" s="2" t="s">
        <v>38</v>
      </c>
      <c r="D13514" s="20">
        <v>0</v>
      </c>
      <c r="E13514" s="20">
        <v>0</v>
      </c>
      <c r="F13514" s="38">
        <f>('ANNEXURE B &amp; C'!CB$50)</f>
        <v>0</v>
      </c>
      <c r="G13514" s="9" t="str">
        <f t="shared" si="424"/>
        <v/>
      </c>
      <c r="H13514" s="52" t="str">
        <f t="shared" si="425"/>
        <v/>
      </c>
    </row>
    <row r="13515" spans="1:8">
      <c r="A13515" s="48" t="str">
        <f>('ANNEXURE B &amp; C'!CB$3)</f>
        <v>470107</v>
      </c>
      <c r="B13515" s="2">
        <v>1060200</v>
      </c>
      <c r="C13515" s="2" t="s">
        <v>39</v>
      </c>
      <c r="D13515" s="20">
        <v>0</v>
      </c>
      <c r="E13515" s="20">
        <v>0</v>
      </c>
      <c r="F13515" s="38">
        <f>('ANNEXURE B &amp; C'!CB$51)</f>
        <v>0</v>
      </c>
      <c r="G13515" s="9" t="str">
        <f t="shared" si="424"/>
        <v/>
      </c>
      <c r="H13515" s="52" t="str">
        <f t="shared" si="425"/>
        <v/>
      </c>
    </row>
    <row r="13516" spans="1:8">
      <c r="A13516" s="48" t="str">
        <f>('ANNEXURE B &amp; C'!CB$3)</f>
        <v>470107</v>
      </c>
      <c r="B13516" s="2">
        <v>1060201</v>
      </c>
      <c r="C13516" s="2" t="s">
        <v>40</v>
      </c>
      <c r="D13516" s="20">
        <v>0</v>
      </c>
      <c r="E13516" s="20">
        <v>0</v>
      </c>
      <c r="F13516" s="38">
        <f>('ANNEXURE B &amp; C'!CB$52)</f>
        <v>0</v>
      </c>
      <c r="G13516" s="9" t="str">
        <f t="shared" si="424"/>
        <v/>
      </c>
      <c r="H13516" s="52" t="str">
        <f t="shared" si="425"/>
        <v/>
      </c>
    </row>
    <row r="13517" spans="1:8">
      <c r="A13517" s="48" t="str">
        <f>('ANNEXURE B &amp; C'!CB$3)</f>
        <v>470107</v>
      </c>
      <c r="B13517" s="2">
        <v>1060204</v>
      </c>
      <c r="C13517" s="2" t="s">
        <v>41</v>
      </c>
      <c r="D13517" s="20">
        <v>0</v>
      </c>
      <c r="E13517" s="20">
        <v>0</v>
      </c>
      <c r="F13517" s="38">
        <f>('ANNEXURE B &amp; C'!CB$53)</f>
        <v>0</v>
      </c>
      <c r="G13517" s="9" t="str">
        <f t="shared" si="424"/>
        <v/>
      </c>
      <c r="H13517" s="52" t="str">
        <f t="shared" si="425"/>
        <v/>
      </c>
    </row>
    <row r="13518" spans="1:8">
      <c r="A13518" s="48" t="str">
        <f>('ANNEXURE B &amp; C'!CB$3)</f>
        <v>470107</v>
      </c>
      <c r="B13518" s="2">
        <v>1060205</v>
      </c>
      <c r="C13518" s="2" t="s">
        <v>42</v>
      </c>
      <c r="D13518" s="20">
        <v>0</v>
      </c>
      <c r="E13518" s="20">
        <v>0</v>
      </c>
      <c r="F13518" s="38">
        <f>('ANNEXURE B &amp; C'!CB$54)</f>
        <v>0</v>
      </c>
      <c r="G13518" s="9" t="str">
        <f t="shared" si="424"/>
        <v/>
      </c>
      <c r="H13518" s="52" t="str">
        <f t="shared" si="425"/>
        <v/>
      </c>
    </row>
    <row r="13519" spans="1:8">
      <c r="A13519" s="48" t="str">
        <f>('ANNEXURE B &amp; C'!CB$3)</f>
        <v>470107</v>
      </c>
      <c r="B13519" s="2">
        <v>1060207</v>
      </c>
      <c r="C13519" s="2" t="s">
        <v>43</v>
      </c>
      <c r="D13519" s="20">
        <v>0</v>
      </c>
      <c r="E13519" s="20">
        <v>0</v>
      </c>
      <c r="F13519" s="38">
        <f>('ANNEXURE B &amp; C'!CB$55)</f>
        <v>0</v>
      </c>
      <c r="G13519" s="9" t="str">
        <f t="shared" si="424"/>
        <v/>
      </c>
      <c r="H13519" s="52" t="str">
        <f t="shared" si="425"/>
        <v/>
      </c>
    </row>
    <row r="13520" spans="1:8">
      <c r="A13520" s="48" t="str">
        <f>('ANNEXURE B &amp; C'!CB$3)</f>
        <v>470107</v>
      </c>
      <c r="B13520" s="2">
        <v>1060208</v>
      </c>
      <c r="C13520" s="2" t="s">
        <v>44</v>
      </c>
      <c r="D13520" s="20">
        <v>12000</v>
      </c>
      <c r="E13520" s="20">
        <v>8490</v>
      </c>
      <c r="F13520" s="38">
        <f>('ANNEXURE B &amp; C'!CB$56)</f>
        <v>12000</v>
      </c>
      <c r="G13520" s="9" t="str">
        <f t="shared" si="424"/>
        <v/>
      </c>
      <c r="H13520" s="52">
        <f t="shared" si="425"/>
        <v>0</v>
      </c>
    </row>
    <row r="13521" spans="1:8">
      <c r="A13521" s="48" t="str">
        <f>('ANNEXURE B &amp; C'!CB$3)</f>
        <v>470107</v>
      </c>
      <c r="B13521" s="2">
        <v>1060209</v>
      </c>
      <c r="C13521" s="2" t="s">
        <v>45</v>
      </c>
      <c r="D13521" s="20">
        <v>0</v>
      </c>
      <c r="E13521" s="20">
        <v>0</v>
      </c>
      <c r="F13521" s="38">
        <f>('ANNEXURE B &amp; C'!CB$57)</f>
        <v>0</v>
      </c>
      <c r="G13521" s="9" t="str">
        <f t="shared" si="424"/>
        <v/>
      </c>
      <c r="H13521" s="52" t="str">
        <f t="shared" si="425"/>
        <v/>
      </c>
    </row>
    <row r="13522" spans="1:8">
      <c r="A13522" s="48" t="str">
        <f>('ANNEXURE B &amp; C'!CB$3)</f>
        <v>470107</v>
      </c>
      <c r="B13522" s="2">
        <v>1060210</v>
      </c>
      <c r="C13522" s="2" t="s">
        <v>46</v>
      </c>
      <c r="D13522" s="20">
        <v>0</v>
      </c>
      <c r="E13522" s="20">
        <v>0</v>
      </c>
      <c r="F13522" s="38">
        <f>('ANNEXURE B &amp; C'!CB$58)</f>
        <v>0</v>
      </c>
      <c r="G13522" s="9" t="str">
        <f t="shared" si="424"/>
        <v/>
      </c>
      <c r="H13522" s="52" t="str">
        <f t="shared" si="425"/>
        <v/>
      </c>
    </row>
    <row r="13523" spans="1:8">
      <c r="A13523" s="48" t="str">
        <f>('ANNEXURE B &amp; C'!CB$3)</f>
        <v>470107</v>
      </c>
      <c r="B13523" s="2">
        <v>1060303</v>
      </c>
      <c r="C13523" s="2" t="s">
        <v>47</v>
      </c>
      <c r="D13523" s="20">
        <v>0</v>
      </c>
      <c r="E13523" s="20">
        <v>0</v>
      </c>
      <c r="F13523" s="38">
        <f>('ANNEXURE B &amp; C'!CB$59)</f>
        <v>0</v>
      </c>
      <c r="G13523" s="9" t="str">
        <f t="shared" si="424"/>
        <v/>
      </c>
      <c r="H13523" s="52" t="str">
        <f t="shared" si="425"/>
        <v/>
      </c>
    </row>
    <row r="13524" spans="1:8">
      <c r="A13524" s="48" t="str">
        <f>('ANNEXURE B &amp; C'!CB$3)</f>
        <v>470107</v>
      </c>
      <c r="B13524" s="2">
        <v>1060304</v>
      </c>
      <c r="C13524" s="2" t="s">
        <v>48</v>
      </c>
      <c r="D13524" s="20">
        <v>0</v>
      </c>
      <c r="E13524" s="20">
        <v>0</v>
      </c>
      <c r="F13524" s="38">
        <f>('ANNEXURE B &amp; C'!CB$60)</f>
        <v>0</v>
      </c>
      <c r="G13524" s="9" t="str">
        <f t="shared" si="424"/>
        <v/>
      </c>
      <c r="H13524" s="52" t="str">
        <f t="shared" si="425"/>
        <v/>
      </c>
    </row>
    <row r="13525" spans="1:8">
      <c r="A13525" s="48" t="str">
        <f>('ANNEXURE B &amp; C'!CB$3)</f>
        <v>470107</v>
      </c>
      <c r="B13525" s="2">
        <v>1060305</v>
      </c>
      <c r="C13525" s="2" t="s">
        <v>49</v>
      </c>
      <c r="D13525" s="20">
        <v>0</v>
      </c>
      <c r="E13525" s="20">
        <v>0</v>
      </c>
      <c r="F13525" s="38">
        <f>('ANNEXURE B &amp; C'!CB$61)</f>
        <v>0</v>
      </c>
      <c r="G13525" s="9" t="str">
        <f t="shared" si="424"/>
        <v/>
      </c>
      <c r="H13525" s="52" t="str">
        <f t="shared" si="425"/>
        <v/>
      </c>
    </row>
    <row r="13526" spans="1:8">
      <c r="A13526" s="48" t="str">
        <f>('ANNEXURE B &amp; C'!CB$3)</f>
        <v>470107</v>
      </c>
      <c r="B13526" s="2">
        <v>1060400</v>
      </c>
      <c r="C13526" s="2" t="s">
        <v>50</v>
      </c>
      <c r="D13526" s="20">
        <v>0</v>
      </c>
      <c r="E13526" s="20">
        <v>0</v>
      </c>
      <c r="F13526" s="38">
        <f>('ANNEXURE B &amp; C'!CB$62)</f>
        <v>0</v>
      </c>
      <c r="G13526" s="9" t="str">
        <f t="shared" si="424"/>
        <v/>
      </c>
      <c r="H13526" s="52" t="str">
        <f t="shared" si="425"/>
        <v/>
      </c>
    </row>
    <row r="13527" spans="1:8">
      <c r="A13527" s="48" t="str">
        <f>('ANNEXURE B &amp; C'!CB$3)</f>
        <v>470107</v>
      </c>
      <c r="B13527" s="2">
        <v>1060401</v>
      </c>
      <c r="C13527" s="2" t="s">
        <v>51</v>
      </c>
      <c r="D13527" s="20">
        <v>0</v>
      </c>
      <c r="E13527" s="20">
        <v>0</v>
      </c>
      <c r="F13527" s="38">
        <f>('ANNEXURE B &amp; C'!CB$63)</f>
        <v>0</v>
      </c>
      <c r="G13527" s="9" t="str">
        <f t="shared" si="424"/>
        <v/>
      </c>
      <c r="H13527" s="52" t="str">
        <f t="shared" si="425"/>
        <v/>
      </c>
    </row>
    <row r="13528" spans="1:8">
      <c r="A13528" s="48" t="str">
        <f>('ANNEXURE B &amp; C'!CB$3)</f>
        <v>470107</v>
      </c>
      <c r="B13528" s="2">
        <v>1060402</v>
      </c>
      <c r="C13528" s="2" t="s">
        <v>52</v>
      </c>
      <c r="D13528" s="20">
        <v>15000</v>
      </c>
      <c r="E13528" s="20">
        <v>0</v>
      </c>
      <c r="F13528" s="38">
        <f>('ANNEXURE B &amp; C'!CB$64)</f>
        <v>0</v>
      </c>
      <c r="G13528" s="9" t="str">
        <f t="shared" si="424"/>
        <v/>
      </c>
      <c r="H13528" s="52" t="str">
        <f t="shared" si="425"/>
        <v/>
      </c>
    </row>
    <row r="13529" spans="1:8">
      <c r="A13529" s="48" t="str">
        <f>('ANNEXURE B &amp; C'!CB$3)</f>
        <v>470107</v>
      </c>
      <c r="B13529" s="2">
        <v>1060403</v>
      </c>
      <c r="C13529" s="2" t="s">
        <v>53</v>
      </c>
      <c r="D13529" s="20">
        <v>0</v>
      </c>
      <c r="E13529" s="20">
        <v>0</v>
      </c>
      <c r="F13529" s="38">
        <f>('ANNEXURE B &amp; C'!CB$65)</f>
        <v>0</v>
      </c>
      <c r="G13529" s="9" t="str">
        <f t="shared" si="424"/>
        <v/>
      </c>
      <c r="H13529" s="52" t="str">
        <f t="shared" si="425"/>
        <v/>
      </c>
    </row>
    <row r="13530" spans="1:8">
      <c r="A13530" s="48" t="str">
        <f>('ANNEXURE B &amp; C'!CB$3)</f>
        <v>470107</v>
      </c>
      <c r="B13530" s="2">
        <v>1060404</v>
      </c>
      <c r="C13530" s="2" t="s">
        <v>54</v>
      </c>
      <c r="D13530" s="20">
        <v>0</v>
      </c>
      <c r="E13530" s="20">
        <v>0</v>
      </c>
      <c r="F13530" s="38">
        <f>('ANNEXURE B &amp; C'!CB$66)</f>
        <v>0</v>
      </c>
      <c r="G13530" s="9" t="str">
        <f t="shared" si="424"/>
        <v/>
      </c>
      <c r="H13530" s="52" t="str">
        <f t="shared" si="425"/>
        <v/>
      </c>
    </row>
    <row r="13531" spans="1:8">
      <c r="A13531" s="48" t="str">
        <f>('ANNEXURE B &amp; C'!CB$3)</f>
        <v>470107</v>
      </c>
      <c r="B13531" s="2">
        <v>1060405</v>
      </c>
      <c r="C13531" s="2" t="s">
        <v>55</v>
      </c>
      <c r="D13531" s="20">
        <v>0</v>
      </c>
      <c r="E13531" s="20">
        <v>0</v>
      </c>
      <c r="F13531" s="38">
        <f>('ANNEXURE B &amp; C'!CB$67)</f>
        <v>0</v>
      </c>
      <c r="G13531" s="9" t="str">
        <f t="shared" si="424"/>
        <v/>
      </c>
      <c r="H13531" s="52" t="str">
        <f t="shared" si="425"/>
        <v/>
      </c>
    </row>
    <row r="13532" spans="1:8">
      <c r="A13532" s="48" t="str">
        <f>('ANNEXURE B &amp; C'!CB$3)</f>
        <v>470107</v>
      </c>
      <c r="B13532" s="2">
        <v>1060601</v>
      </c>
      <c r="C13532" s="2" t="s">
        <v>56</v>
      </c>
      <c r="D13532" s="20">
        <v>0</v>
      </c>
      <c r="E13532" s="20">
        <v>0</v>
      </c>
      <c r="F13532" s="38">
        <f>('ANNEXURE B &amp; C'!CB$68)</f>
        <v>0</v>
      </c>
      <c r="G13532" s="9" t="str">
        <f t="shared" si="424"/>
        <v/>
      </c>
      <c r="H13532" s="52" t="str">
        <f t="shared" si="425"/>
        <v/>
      </c>
    </row>
    <row r="13533" spans="1:8">
      <c r="A13533" s="48" t="str">
        <f>('ANNEXURE B &amp; C'!CB$3)</f>
        <v>470107</v>
      </c>
      <c r="B13533" s="2">
        <v>1060701</v>
      </c>
      <c r="C13533" s="2" t="s">
        <v>57</v>
      </c>
      <c r="D13533" s="20">
        <v>0</v>
      </c>
      <c r="E13533" s="20">
        <v>0</v>
      </c>
      <c r="F13533" s="38">
        <f>('ANNEXURE B &amp; C'!CB$69)</f>
        <v>0</v>
      </c>
      <c r="G13533" s="9" t="str">
        <f t="shared" si="424"/>
        <v/>
      </c>
      <c r="H13533" s="52" t="str">
        <f t="shared" si="425"/>
        <v/>
      </c>
    </row>
    <row r="13534" spans="1:8">
      <c r="A13534" s="48" t="str">
        <f>('ANNEXURE B &amp; C'!CB$3)</f>
        <v>470107</v>
      </c>
      <c r="B13534" s="2">
        <v>1060702</v>
      </c>
      <c r="C13534" s="2" t="s">
        <v>58</v>
      </c>
      <c r="D13534" s="20">
        <v>0</v>
      </c>
      <c r="E13534" s="20">
        <v>0</v>
      </c>
      <c r="F13534" s="38">
        <f>('ANNEXURE B &amp; C'!CB$70)</f>
        <v>0</v>
      </c>
      <c r="G13534" s="9" t="str">
        <f t="shared" si="424"/>
        <v/>
      </c>
      <c r="H13534" s="52" t="str">
        <f t="shared" si="425"/>
        <v/>
      </c>
    </row>
    <row r="13535" spans="1:8">
      <c r="A13535" s="48" t="str">
        <f>('ANNEXURE B &amp; C'!CB$3)</f>
        <v>470107</v>
      </c>
      <c r="B13535" s="2">
        <v>1061101</v>
      </c>
      <c r="C13535" s="2" t="s">
        <v>59</v>
      </c>
      <c r="D13535" s="20">
        <v>0</v>
      </c>
      <c r="E13535" s="20">
        <v>0</v>
      </c>
      <c r="F13535" s="38">
        <f>('ANNEXURE B &amp; C'!CB$71)</f>
        <v>0</v>
      </c>
      <c r="G13535" s="9" t="str">
        <f t="shared" si="424"/>
        <v/>
      </c>
      <c r="H13535" s="52" t="str">
        <f t="shared" si="425"/>
        <v/>
      </c>
    </row>
    <row r="13536" spans="1:8">
      <c r="A13536" s="48" t="str">
        <f>('ANNEXURE B &amp; C'!CB$3)</f>
        <v>470107</v>
      </c>
      <c r="B13536" s="2">
        <v>1061102</v>
      </c>
      <c r="C13536" s="2" t="s">
        <v>60</v>
      </c>
      <c r="D13536" s="20">
        <v>0</v>
      </c>
      <c r="E13536" s="20">
        <v>0</v>
      </c>
      <c r="F13536" s="38">
        <f>('ANNEXURE B &amp; C'!CB$72)</f>
        <v>0</v>
      </c>
      <c r="G13536" s="9" t="str">
        <f t="shared" si="424"/>
        <v/>
      </c>
      <c r="H13536" s="52" t="str">
        <f t="shared" si="425"/>
        <v/>
      </c>
    </row>
    <row r="13537" spans="1:8">
      <c r="A13537" s="48" t="str">
        <f>('ANNEXURE B &amp; C'!CB$3)</f>
        <v>470107</v>
      </c>
      <c r="B13537" s="2">
        <v>1061104</v>
      </c>
      <c r="C13537" s="2" t="s">
        <v>61</v>
      </c>
      <c r="D13537" s="20">
        <v>0</v>
      </c>
      <c r="E13537" s="20">
        <v>0</v>
      </c>
      <c r="F13537" s="38">
        <f>('ANNEXURE B &amp; C'!CB$73)</f>
        <v>0</v>
      </c>
      <c r="G13537" s="9" t="str">
        <f t="shared" si="424"/>
        <v/>
      </c>
      <c r="H13537" s="52" t="str">
        <f t="shared" si="425"/>
        <v/>
      </c>
    </row>
    <row r="13538" spans="1:8">
      <c r="A13538" s="48" t="str">
        <f>('ANNEXURE B &amp; C'!CB$3)</f>
        <v>470107</v>
      </c>
      <c r="B13538" s="2">
        <v>1061106</v>
      </c>
      <c r="C13538" s="2" t="s">
        <v>62</v>
      </c>
      <c r="D13538" s="20">
        <v>0</v>
      </c>
      <c r="E13538" s="20">
        <v>0</v>
      </c>
      <c r="F13538" s="38">
        <f>('ANNEXURE B &amp; C'!CB$74)</f>
        <v>0</v>
      </c>
      <c r="G13538" s="9" t="str">
        <f t="shared" si="424"/>
        <v/>
      </c>
      <c r="H13538" s="52" t="str">
        <f t="shared" si="425"/>
        <v/>
      </c>
    </row>
    <row r="13539" spans="1:8">
      <c r="A13539" s="48" t="str">
        <f>('ANNEXURE B &amp; C'!CB$3)</f>
        <v>470107</v>
      </c>
      <c r="B13539" s="2">
        <v>1061201</v>
      </c>
      <c r="C13539" s="2" t="s">
        <v>63</v>
      </c>
      <c r="D13539" s="20">
        <v>1568000</v>
      </c>
      <c r="E13539" s="20">
        <v>1444990.59</v>
      </c>
      <c r="F13539" s="38">
        <f>('ANNEXURE B &amp; C'!CB$75)</f>
        <v>2068000</v>
      </c>
      <c r="G13539" s="9" t="str">
        <f t="shared" si="424"/>
        <v/>
      </c>
      <c r="H13539" s="52">
        <f t="shared" si="425"/>
        <v>0.31887755102040816</v>
      </c>
    </row>
    <row r="13540" spans="1:8">
      <c r="A13540" s="48" t="str">
        <f>('ANNEXURE B &amp; C'!CB$3)</f>
        <v>470107</v>
      </c>
      <c r="B13540" s="2">
        <v>1061203</v>
      </c>
      <c r="C13540" s="2" t="s">
        <v>64</v>
      </c>
      <c r="D13540" s="20">
        <v>0</v>
      </c>
      <c r="E13540" s="20">
        <v>0</v>
      </c>
      <c r="F13540" s="38">
        <f>('ANNEXURE B &amp; C'!CB$76)</f>
        <v>0</v>
      </c>
      <c r="G13540" s="9" t="str">
        <f t="shared" si="424"/>
        <v/>
      </c>
      <c r="H13540" s="52" t="str">
        <f t="shared" si="425"/>
        <v/>
      </c>
    </row>
    <row r="13541" spans="1:8">
      <c r="A13541" s="48" t="str">
        <f>('ANNEXURE B &amp; C'!CB$3)</f>
        <v>470107</v>
      </c>
      <c r="B13541" s="2">
        <v>1061204</v>
      </c>
      <c r="C13541" s="2" t="s">
        <v>65</v>
      </c>
      <c r="D13541" s="20">
        <v>0</v>
      </c>
      <c r="E13541" s="20">
        <v>0</v>
      </c>
      <c r="F13541" s="38">
        <f>('ANNEXURE B &amp; C'!CB$77)</f>
        <v>0</v>
      </c>
      <c r="G13541" s="9" t="str">
        <f t="shared" si="424"/>
        <v/>
      </c>
      <c r="H13541" s="52" t="str">
        <f t="shared" si="425"/>
        <v/>
      </c>
    </row>
    <row r="13542" spans="1:8">
      <c r="A13542" s="48" t="str">
        <f>('ANNEXURE B &amp; C'!CB$3)</f>
        <v>470107</v>
      </c>
      <c r="B13542" s="2">
        <v>1061501</v>
      </c>
      <c r="C13542" s="2" t="s">
        <v>66</v>
      </c>
      <c r="D13542" s="20">
        <v>0</v>
      </c>
      <c r="E13542" s="20">
        <v>0</v>
      </c>
      <c r="F13542" s="38">
        <f>('ANNEXURE B &amp; C'!CB$78)</f>
        <v>0</v>
      </c>
      <c r="G13542" s="9" t="str">
        <f t="shared" si="424"/>
        <v/>
      </c>
      <c r="H13542" s="52" t="str">
        <f t="shared" si="425"/>
        <v/>
      </c>
    </row>
    <row r="13543" spans="1:8">
      <c r="A13543" s="48" t="str">
        <f>('ANNEXURE B &amp; C'!CB$3)</f>
        <v>470107</v>
      </c>
      <c r="B13543" s="2">
        <v>1061502</v>
      </c>
      <c r="C13543" s="2" t="s">
        <v>67</v>
      </c>
      <c r="D13543" s="20">
        <v>0</v>
      </c>
      <c r="E13543" s="20">
        <v>0</v>
      </c>
      <c r="F13543" s="38">
        <f>('ANNEXURE B &amp; C'!CB$79)</f>
        <v>0</v>
      </c>
      <c r="G13543" s="9" t="str">
        <f t="shared" si="424"/>
        <v/>
      </c>
      <c r="H13543" s="52" t="str">
        <f t="shared" si="425"/>
        <v/>
      </c>
    </row>
    <row r="13544" spans="1:8">
      <c r="A13544" s="48" t="str">
        <f>('ANNEXURE B &amp; C'!CB$3)</f>
        <v>470107</v>
      </c>
      <c r="B13544" s="2">
        <v>1061507</v>
      </c>
      <c r="C13544" s="2" t="s">
        <v>68</v>
      </c>
      <c r="D13544" s="20">
        <v>0</v>
      </c>
      <c r="E13544" s="20">
        <v>0</v>
      </c>
      <c r="F13544" s="38">
        <f>('ANNEXURE B &amp; C'!CB$80)</f>
        <v>0</v>
      </c>
      <c r="G13544" s="9" t="str">
        <f t="shared" si="424"/>
        <v/>
      </c>
      <c r="H13544" s="52" t="str">
        <f t="shared" si="425"/>
        <v/>
      </c>
    </row>
    <row r="13545" spans="1:8">
      <c r="A13545" s="48" t="str">
        <f>('ANNEXURE B &amp; C'!CB$3)</f>
        <v>470107</v>
      </c>
      <c r="B13545" s="2">
        <v>1061508</v>
      </c>
      <c r="C13545" s="2" t="s">
        <v>69</v>
      </c>
      <c r="D13545" s="20">
        <v>0</v>
      </c>
      <c r="E13545" s="20">
        <v>0</v>
      </c>
      <c r="F13545" s="38">
        <f>('ANNEXURE B &amp; C'!CB$81)</f>
        <v>0</v>
      </c>
      <c r="G13545" s="9" t="str">
        <f t="shared" si="424"/>
        <v/>
      </c>
      <c r="H13545" s="52" t="str">
        <f t="shared" si="425"/>
        <v/>
      </c>
    </row>
    <row r="13546" spans="1:8">
      <c r="A13546" s="48" t="str">
        <f>('ANNEXURE B &amp; C'!CB$3)</f>
        <v>470107</v>
      </c>
      <c r="B13546" s="2">
        <v>1061701</v>
      </c>
      <c r="C13546" s="2" t="s">
        <v>70</v>
      </c>
      <c r="D13546" s="20">
        <v>2000</v>
      </c>
      <c r="E13546" s="20">
        <v>1400</v>
      </c>
      <c r="F13546" s="38">
        <f>('ANNEXURE B &amp; C'!CB$82)</f>
        <v>2000</v>
      </c>
      <c r="G13546" s="9" t="str">
        <f t="shared" si="424"/>
        <v/>
      </c>
      <c r="H13546" s="52">
        <f t="shared" si="425"/>
        <v>0</v>
      </c>
    </row>
    <row r="13547" spans="1:8">
      <c r="A13547" s="48" t="str">
        <f>('ANNEXURE B &amp; C'!CB$3)</f>
        <v>470107</v>
      </c>
      <c r="B13547" s="2">
        <v>1061705</v>
      </c>
      <c r="C13547" s="2" t="s">
        <v>71</v>
      </c>
      <c r="D13547" s="20">
        <v>0</v>
      </c>
      <c r="E13547" s="20">
        <v>0</v>
      </c>
      <c r="F13547" s="38">
        <f>('ANNEXURE B &amp; C'!CB$83)</f>
        <v>0</v>
      </c>
      <c r="G13547" s="9" t="str">
        <f t="shared" si="424"/>
        <v/>
      </c>
      <c r="H13547" s="52" t="str">
        <f t="shared" si="425"/>
        <v/>
      </c>
    </row>
    <row r="13548" spans="1:8">
      <c r="A13548" s="48" t="str">
        <f>('ANNEXURE B &amp; C'!CB$3)</f>
        <v>470107</v>
      </c>
      <c r="B13548" s="2">
        <v>1061799</v>
      </c>
      <c r="C13548" s="2" t="s">
        <v>72</v>
      </c>
      <c r="D13548" s="20">
        <v>15000</v>
      </c>
      <c r="E13548" s="20">
        <v>12512.37</v>
      </c>
      <c r="F13548" s="38">
        <f>('ANNEXURE B &amp; C'!CB$84)</f>
        <v>15000</v>
      </c>
      <c r="G13548" s="9" t="str">
        <f t="shared" si="424"/>
        <v/>
      </c>
      <c r="H13548" s="52">
        <f t="shared" si="425"/>
        <v>0</v>
      </c>
    </row>
    <row r="13549" spans="1:8">
      <c r="A13549" s="48" t="str">
        <f>('ANNEXURE B &amp; C'!CB$3)</f>
        <v>470107</v>
      </c>
      <c r="B13549" s="2">
        <v>1061800</v>
      </c>
      <c r="C13549" s="2" t="s">
        <v>73</v>
      </c>
      <c r="D13549" s="20">
        <v>0</v>
      </c>
      <c r="E13549" s="20">
        <v>0</v>
      </c>
      <c r="F13549" s="38">
        <f>('ANNEXURE B &amp; C'!CB$85)</f>
        <v>0</v>
      </c>
      <c r="G13549" s="9" t="str">
        <f t="shared" si="424"/>
        <v/>
      </c>
      <c r="H13549" s="52" t="str">
        <f t="shared" si="425"/>
        <v/>
      </c>
    </row>
    <row r="13550" spans="1:8">
      <c r="A13550" s="48" t="str">
        <f>('ANNEXURE B &amp; C'!CB$3)</f>
        <v>470107</v>
      </c>
      <c r="B13550" s="2">
        <v>1061801</v>
      </c>
      <c r="C13550" s="2" t="s">
        <v>74</v>
      </c>
      <c r="D13550" s="20">
        <v>10000</v>
      </c>
      <c r="E13550" s="20">
        <v>983.51</v>
      </c>
      <c r="F13550" s="38">
        <f>('ANNEXURE B &amp; C'!CB$86)</f>
        <v>10000</v>
      </c>
      <c r="G13550" s="9" t="str">
        <f t="shared" si="424"/>
        <v/>
      </c>
      <c r="H13550" s="52">
        <f t="shared" si="425"/>
        <v>0</v>
      </c>
    </row>
    <row r="13551" spans="1:8">
      <c r="A13551" s="48" t="str">
        <f>('ANNEXURE B &amp; C'!CB$3)</f>
        <v>470107</v>
      </c>
      <c r="B13551" s="2">
        <v>1061802</v>
      </c>
      <c r="C13551" s="2" t="s">
        <v>75</v>
      </c>
      <c r="D13551" s="20">
        <v>0</v>
      </c>
      <c r="E13551" s="20">
        <v>0</v>
      </c>
      <c r="F13551" s="38">
        <f>('ANNEXURE B &amp; C'!CB$87)</f>
        <v>0</v>
      </c>
      <c r="G13551" s="9" t="str">
        <f t="shared" si="424"/>
        <v/>
      </c>
      <c r="H13551" s="52" t="str">
        <f t="shared" si="425"/>
        <v/>
      </c>
    </row>
    <row r="13552" spans="1:8">
      <c r="A13552" s="48" t="str">
        <f>('ANNEXURE B &amp; C'!CB$3)</f>
        <v>470107</v>
      </c>
      <c r="B13552" s="2">
        <v>1061805</v>
      </c>
      <c r="C13552" s="2" t="s">
        <v>76</v>
      </c>
      <c r="D13552" s="20">
        <v>0</v>
      </c>
      <c r="E13552" s="20">
        <v>0</v>
      </c>
      <c r="F13552" s="38">
        <f>('ANNEXURE B &amp; C'!CB$88)</f>
        <v>0</v>
      </c>
      <c r="G13552" s="9" t="str">
        <f t="shared" si="424"/>
        <v/>
      </c>
      <c r="H13552" s="52" t="str">
        <f t="shared" si="425"/>
        <v/>
      </c>
    </row>
    <row r="13553" spans="1:8">
      <c r="A13553" s="48" t="str">
        <f>('ANNEXURE B &amp; C'!CB$3)</f>
        <v>470107</v>
      </c>
      <c r="B13553" s="2">
        <v>1061806</v>
      </c>
      <c r="C13553" s="2" t="s">
        <v>77</v>
      </c>
      <c r="D13553" s="20">
        <v>75000</v>
      </c>
      <c r="E13553" s="20">
        <v>35381.71</v>
      </c>
      <c r="F13553" s="38">
        <f>('ANNEXURE B &amp; C'!CB$89)</f>
        <v>75000</v>
      </c>
      <c r="G13553" s="9" t="str">
        <f t="shared" si="424"/>
        <v/>
      </c>
      <c r="H13553" s="52">
        <f t="shared" si="425"/>
        <v>0</v>
      </c>
    </row>
    <row r="13554" spans="1:8">
      <c r="A13554" s="48" t="str">
        <f>('ANNEXURE B &amp; C'!CB$3)</f>
        <v>470107</v>
      </c>
      <c r="B13554" s="2">
        <v>1061899</v>
      </c>
      <c r="C13554" s="2" t="s">
        <v>78</v>
      </c>
      <c r="D13554" s="20">
        <v>0</v>
      </c>
      <c r="E13554" s="20">
        <v>0</v>
      </c>
      <c r="F13554" s="38">
        <f>('ANNEXURE B &amp; C'!CB$90)</f>
        <v>0</v>
      </c>
      <c r="G13554" s="9" t="str">
        <f t="shared" si="424"/>
        <v/>
      </c>
      <c r="H13554" s="52" t="str">
        <f t="shared" si="425"/>
        <v/>
      </c>
    </row>
    <row r="13555" spans="1:8">
      <c r="A13555" s="48" t="str">
        <f>('ANNEXURE B &amp; C'!CB$3)</f>
        <v>470107</v>
      </c>
      <c r="B13555" s="2">
        <v>1061900</v>
      </c>
      <c r="C13555" s="2" t="s">
        <v>79</v>
      </c>
      <c r="D13555" s="20">
        <v>48000</v>
      </c>
      <c r="E13555" s="20">
        <v>11971.71</v>
      </c>
      <c r="F13555" s="38">
        <f>('ANNEXURE B &amp; C'!CB$91)</f>
        <v>48000</v>
      </c>
      <c r="G13555" s="9" t="str">
        <f t="shared" si="424"/>
        <v/>
      </c>
      <c r="H13555" s="52">
        <f t="shared" si="425"/>
        <v>0</v>
      </c>
    </row>
    <row r="13556" spans="1:8">
      <c r="A13556" s="48" t="str">
        <f>('ANNEXURE B &amp; C'!CB$3)</f>
        <v>470107</v>
      </c>
      <c r="B13556" s="2">
        <v>1061902</v>
      </c>
      <c r="C13556" s="2" t="s">
        <v>80</v>
      </c>
      <c r="D13556" s="20">
        <v>70000</v>
      </c>
      <c r="E13556" s="20">
        <v>52300</v>
      </c>
      <c r="F13556" s="38">
        <f>('ANNEXURE B &amp; C'!CB$92)</f>
        <v>70000</v>
      </c>
      <c r="G13556" s="9" t="str">
        <f t="shared" si="424"/>
        <v/>
      </c>
      <c r="H13556" s="52">
        <f t="shared" si="425"/>
        <v>0</v>
      </c>
    </row>
    <row r="13557" spans="1:8">
      <c r="A13557" s="48" t="str">
        <f>('ANNEXURE B &amp; C'!CB$3)</f>
        <v>470107</v>
      </c>
      <c r="B13557" s="2">
        <v>1061903</v>
      </c>
      <c r="C13557" s="2" t="s">
        <v>81</v>
      </c>
      <c r="D13557" s="20">
        <v>0</v>
      </c>
      <c r="E13557" s="20">
        <v>0</v>
      </c>
      <c r="F13557" s="38">
        <f>('ANNEXURE B &amp; C'!CB$93)</f>
        <v>0</v>
      </c>
      <c r="G13557" s="9" t="str">
        <f t="shared" si="424"/>
        <v/>
      </c>
      <c r="H13557" s="52" t="str">
        <f t="shared" si="425"/>
        <v/>
      </c>
    </row>
    <row r="13558" spans="1:8">
      <c r="A13558" s="48" t="str">
        <f>('ANNEXURE B &amp; C'!CB$3)</f>
        <v>470107</v>
      </c>
      <c r="B13558" s="2">
        <v>1061904</v>
      </c>
      <c r="C13558" s="2" t="s">
        <v>82</v>
      </c>
      <c r="D13558" s="20">
        <v>0</v>
      </c>
      <c r="E13558" s="20">
        <v>0</v>
      </c>
      <c r="F13558" s="38">
        <f>('ANNEXURE B &amp; C'!CB$94)</f>
        <v>0</v>
      </c>
      <c r="G13558" s="9" t="str">
        <f t="shared" si="424"/>
        <v/>
      </c>
      <c r="H13558" s="52" t="str">
        <f t="shared" si="425"/>
        <v/>
      </c>
    </row>
    <row r="13559" spans="1:8">
      <c r="A13559" s="48" t="str">
        <f>('ANNEXURE B &amp; C'!CB$3)</f>
        <v>470107</v>
      </c>
      <c r="B13559" s="2">
        <v>1062001</v>
      </c>
      <c r="C13559" s="2" t="s">
        <v>83</v>
      </c>
      <c r="D13559" s="20">
        <v>0</v>
      </c>
      <c r="E13559" s="20">
        <v>0</v>
      </c>
      <c r="F13559" s="38">
        <f>('ANNEXURE B &amp; C'!CB$95)</f>
        <v>0</v>
      </c>
      <c r="G13559" s="9" t="str">
        <f t="shared" si="424"/>
        <v/>
      </c>
      <c r="H13559" s="52" t="str">
        <f t="shared" si="425"/>
        <v/>
      </c>
    </row>
    <row r="13560" spans="1:8">
      <c r="A13560" s="48" t="str">
        <f>('ANNEXURE B &amp; C'!CB$3)</f>
        <v>470107</v>
      </c>
      <c r="B13560" s="2">
        <v>1062003</v>
      </c>
      <c r="C13560" s="2" t="s">
        <v>84</v>
      </c>
      <c r="D13560" s="20">
        <v>0</v>
      </c>
      <c r="E13560" s="20">
        <v>0</v>
      </c>
      <c r="F13560" s="38">
        <f>('ANNEXURE B &amp; C'!CB$96)</f>
        <v>0</v>
      </c>
      <c r="G13560" s="9" t="str">
        <f t="shared" si="424"/>
        <v/>
      </c>
      <c r="H13560" s="52" t="str">
        <f t="shared" si="425"/>
        <v/>
      </c>
    </row>
    <row r="13561" spans="1:8">
      <c r="A13561" s="48" t="str">
        <f>('ANNEXURE B &amp; C'!CB$3)</f>
        <v>470107</v>
      </c>
      <c r="B13561" s="2">
        <v>1062009</v>
      </c>
      <c r="C13561" s="2" t="s">
        <v>85</v>
      </c>
      <c r="D13561" s="20">
        <v>0</v>
      </c>
      <c r="E13561" s="20">
        <v>0</v>
      </c>
      <c r="F13561" s="38">
        <f>('ANNEXURE B &amp; C'!CB$97)</f>
        <v>0</v>
      </c>
      <c r="G13561" s="9" t="str">
        <f t="shared" si="424"/>
        <v/>
      </c>
      <c r="H13561" s="52" t="str">
        <f t="shared" si="425"/>
        <v/>
      </c>
    </row>
    <row r="13562" spans="1:8">
      <c r="A13562" s="48" t="str">
        <f>('ANNEXURE B &amp; C'!CB$3)</f>
        <v>470107</v>
      </c>
      <c r="B13562" s="2">
        <v>1062010</v>
      </c>
      <c r="C13562" s="2" t="s">
        <v>86</v>
      </c>
      <c r="D13562" s="20">
        <v>0</v>
      </c>
      <c r="E13562" s="20">
        <v>10526.32</v>
      </c>
      <c r="F13562" s="38">
        <f>('ANNEXURE B &amp; C'!CB$98)</f>
        <v>10527</v>
      </c>
      <c r="G13562" s="9" t="str">
        <f t="shared" si="424"/>
        <v/>
      </c>
      <c r="H13562" s="52" t="str">
        <f t="shared" si="425"/>
        <v>NO ORIGINAL BUDGET</v>
      </c>
    </row>
    <row r="13563" spans="1:8">
      <c r="A13563" s="48" t="str">
        <f>('ANNEXURE B &amp; C'!CB$3)</f>
        <v>470107</v>
      </c>
      <c r="B13563" s="2">
        <v>1062201</v>
      </c>
      <c r="C13563" s="2" t="s">
        <v>87</v>
      </c>
      <c r="D13563" s="20">
        <v>0</v>
      </c>
      <c r="E13563" s="20">
        <v>0</v>
      </c>
      <c r="F13563" s="38">
        <f>('ANNEXURE B &amp; C'!CB$99)</f>
        <v>0</v>
      </c>
      <c r="G13563" s="9" t="str">
        <f t="shared" si="424"/>
        <v/>
      </c>
      <c r="H13563" s="52" t="str">
        <f t="shared" si="425"/>
        <v/>
      </c>
    </row>
    <row r="13564" spans="1:8">
      <c r="A13564" s="48" t="str">
        <f>('ANNEXURE B &amp; C'!CB$3)</f>
        <v>470107</v>
      </c>
      <c r="B13564" s="3">
        <v>1066990</v>
      </c>
      <c r="C13564" s="3" t="s">
        <v>88</v>
      </c>
      <c r="D13564" s="39">
        <v>2345000</v>
      </c>
      <c r="E13564" s="39">
        <v>2106915.7000000002</v>
      </c>
      <c r="F13564" s="39">
        <f>SUM(F13511:F13563)</f>
        <v>3038887</v>
      </c>
      <c r="G13564" s="9" t="str">
        <f t="shared" si="424"/>
        <v/>
      </c>
      <c r="H13564" s="52">
        <f t="shared" si="425"/>
        <v>0.29590063965884861</v>
      </c>
    </row>
    <row r="13565" spans="1:8">
      <c r="B13565" s="1"/>
      <c r="C13565" s="1"/>
      <c r="D13565" s="31"/>
      <c r="E13565" s="31"/>
      <c r="F13565" s="31"/>
      <c r="G13565" s="9" t="str">
        <f t="shared" si="424"/>
        <v/>
      </c>
      <c r="H13565" s="52" t="str">
        <f t="shared" si="425"/>
        <v/>
      </c>
    </row>
    <row r="13566" spans="1:8">
      <c r="A13566" s="48" t="str">
        <f>('ANNEXURE B &amp; C'!CB$3)</f>
        <v>470107</v>
      </c>
      <c r="B13566" s="1">
        <v>1080000</v>
      </c>
      <c r="C13566" s="1" t="s">
        <v>89</v>
      </c>
      <c r="D13566" s="31"/>
      <c r="E13566" s="31"/>
      <c r="F13566" s="31"/>
      <c r="G13566" s="9" t="str">
        <f t="shared" si="424"/>
        <v/>
      </c>
      <c r="H13566" s="52" t="str">
        <f t="shared" si="425"/>
        <v/>
      </c>
    </row>
    <row r="13567" spans="1:8">
      <c r="A13567" s="48" t="str">
        <f>('ANNEXURE B &amp; C'!CB$3)</f>
        <v>470107</v>
      </c>
      <c r="B13567" s="2">
        <v>1088020</v>
      </c>
      <c r="C13567" s="2" t="s">
        <v>90</v>
      </c>
      <c r="D13567" s="20">
        <v>0</v>
      </c>
      <c r="E13567" s="20">
        <v>0</v>
      </c>
      <c r="F13567" s="38">
        <f>('ANNEXURE B &amp; C'!CB$103)</f>
        <v>0</v>
      </c>
      <c r="G13567" s="9" t="str">
        <f t="shared" ref="G13567:G13630" si="426">IF(E13567&lt;0.01,"",IF(E13567&gt;F13567,"BUDGET ERROR - INSUFICIENT",""))</f>
        <v/>
      </c>
      <c r="H13567" s="52" t="str">
        <f t="shared" ref="H13567:H13630" si="427">IF(F13567&lt;0.1,"",IF(D13567=0,"NO ORIGINAL BUDGET",(F13567-D13567)/D13567))</f>
        <v/>
      </c>
    </row>
    <row r="13568" spans="1:8">
      <c r="A13568" s="48" t="str">
        <f>('ANNEXURE B &amp; C'!CB$3)</f>
        <v>470107</v>
      </c>
      <c r="B13568" s="2">
        <v>1088080</v>
      </c>
      <c r="C13568" s="2" t="s">
        <v>91</v>
      </c>
      <c r="D13568" s="20">
        <v>0</v>
      </c>
      <c r="E13568" s="20">
        <v>0</v>
      </c>
      <c r="F13568" s="38">
        <f>('ANNEXURE B &amp; C'!CB$104)</f>
        <v>0</v>
      </c>
      <c r="G13568" s="9" t="str">
        <f t="shared" si="426"/>
        <v/>
      </c>
      <c r="H13568" s="52" t="str">
        <f t="shared" si="427"/>
        <v/>
      </c>
    </row>
    <row r="13569" spans="1:8">
      <c r="A13569" s="48" t="str">
        <f>('ANNEXURE B &amp; C'!CB$3)</f>
        <v>470107</v>
      </c>
      <c r="B13569" s="2">
        <v>1088081</v>
      </c>
      <c r="C13569" s="2" t="s">
        <v>92</v>
      </c>
      <c r="D13569" s="20">
        <v>0</v>
      </c>
      <c r="E13569" s="20">
        <v>0</v>
      </c>
      <c r="F13569" s="38">
        <f>('ANNEXURE B &amp; C'!CB$105)</f>
        <v>0</v>
      </c>
      <c r="G13569" s="9" t="str">
        <f t="shared" si="426"/>
        <v/>
      </c>
      <c r="H13569" s="52" t="str">
        <f t="shared" si="427"/>
        <v/>
      </c>
    </row>
    <row r="13570" spans="1:8">
      <c r="A13570" s="48" t="str">
        <f>('ANNEXURE B &amp; C'!CB$3)</f>
        <v>470107</v>
      </c>
      <c r="B13570" s="2">
        <v>1088082</v>
      </c>
      <c r="C13570" s="2" t="s">
        <v>93</v>
      </c>
      <c r="D13570" s="20">
        <v>0</v>
      </c>
      <c r="E13570" s="20">
        <v>0</v>
      </c>
      <c r="F13570" s="38">
        <f>('ANNEXURE B &amp; C'!CB$106)</f>
        <v>0</v>
      </c>
      <c r="G13570" s="9" t="str">
        <f t="shared" si="426"/>
        <v/>
      </c>
      <c r="H13570" s="52" t="str">
        <f t="shared" si="427"/>
        <v/>
      </c>
    </row>
    <row r="13571" spans="1:8">
      <c r="A13571" s="48" t="str">
        <f>('ANNEXURE B &amp; C'!CB$3)</f>
        <v>470107</v>
      </c>
      <c r="B13571" s="2">
        <v>1088083</v>
      </c>
      <c r="C13571" s="2" t="s">
        <v>94</v>
      </c>
      <c r="D13571" s="20">
        <v>0</v>
      </c>
      <c r="E13571" s="20">
        <v>0</v>
      </c>
      <c r="F13571" s="38">
        <f>('ANNEXURE B &amp; C'!CB$107)</f>
        <v>0</v>
      </c>
      <c r="G13571" s="9" t="str">
        <f t="shared" si="426"/>
        <v/>
      </c>
      <c r="H13571" s="52" t="str">
        <f t="shared" si="427"/>
        <v/>
      </c>
    </row>
    <row r="13572" spans="1:8">
      <c r="A13572" s="48" t="str">
        <f>('ANNEXURE B &amp; C'!CB$3)</f>
        <v>470107</v>
      </c>
      <c r="B13572" s="2">
        <v>1088084</v>
      </c>
      <c r="C13572" s="2" t="s">
        <v>95</v>
      </c>
      <c r="D13572" s="20">
        <v>0</v>
      </c>
      <c r="E13572" s="20">
        <v>0</v>
      </c>
      <c r="F13572" s="38">
        <f>('ANNEXURE B &amp; C'!CB$108)</f>
        <v>0</v>
      </c>
      <c r="G13572" s="9" t="str">
        <f t="shared" si="426"/>
        <v/>
      </c>
      <c r="H13572" s="52" t="str">
        <f t="shared" si="427"/>
        <v/>
      </c>
    </row>
    <row r="13573" spans="1:8">
      <c r="A13573" s="48" t="str">
        <f>('ANNEXURE B &amp; C'!CB$3)</f>
        <v>470107</v>
      </c>
      <c r="B13573" s="2">
        <v>1088085</v>
      </c>
      <c r="C13573" s="2" t="s">
        <v>96</v>
      </c>
      <c r="D13573" s="20">
        <v>0</v>
      </c>
      <c r="E13573" s="20">
        <v>0</v>
      </c>
      <c r="F13573" s="38">
        <f>('ANNEXURE B &amp; C'!CB$109)</f>
        <v>0</v>
      </c>
      <c r="G13573" s="9" t="str">
        <f t="shared" si="426"/>
        <v/>
      </c>
      <c r="H13573" s="52" t="str">
        <f t="shared" si="427"/>
        <v/>
      </c>
    </row>
    <row r="13574" spans="1:8">
      <c r="A13574" s="48" t="str">
        <f>('ANNEXURE B &amp; C'!CB$3)</f>
        <v>470107</v>
      </c>
      <c r="B13574" s="2">
        <v>1088110</v>
      </c>
      <c r="C13574" s="2" t="s">
        <v>61</v>
      </c>
      <c r="D13574" s="20">
        <v>0</v>
      </c>
      <c r="E13574" s="20">
        <v>0</v>
      </c>
      <c r="F13574" s="38">
        <f>('ANNEXURE B &amp; C'!CB$110)</f>
        <v>0</v>
      </c>
      <c r="G13574" s="9" t="str">
        <f t="shared" si="426"/>
        <v/>
      </c>
      <c r="H13574" s="52" t="str">
        <f t="shared" si="427"/>
        <v/>
      </c>
    </row>
    <row r="13575" spans="1:8">
      <c r="A13575" s="48" t="str">
        <f>('ANNEXURE B &amp; C'!CB$3)</f>
        <v>470107</v>
      </c>
      <c r="B13575" s="2">
        <v>1088180</v>
      </c>
      <c r="C13575" s="2" t="s">
        <v>97</v>
      </c>
      <c r="D13575" s="20">
        <v>0</v>
      </c>
      <c r="E13575" s="20">
        <v>0</v>
      </c>
      <c r="F13575" s="38">
        <f>('ANNEXURE B &amp; C'!CB$111)</f>
        <v>0</v>
      </c>
      <c r="G13575" s="9" t="str">
        <f t="shared" si="426"/>
        <v/>
      </c>
      <c r="H13575" s="52" t="str">
        <f t="shared" si="427"/>
        <v/>
      </c>
    </row>
    <row r="13576" spans="1:8">
      <c r="A13576" s="48" t="str">
        <f>('ANNEXURE B &amp; C'!CB$3)</f>
        <v>470107</v>
      </c>
      <c r="B13576" s="3">
        <v>1088990</v>
      </c>
      <c r="C13576" s="3" t="s">
        <v>98</v>
      </c>
      <c r="D13576" s="39">
        <v>0</v>
      </c>
      <c r="E13576" s="39">
        <v>0</v>
      </c>
      <c r="F13576" s="39">
        <f>SUM(F13566:F13575)</f>
        <v>0</v>
      </c>
      <c r="G13576" s="9" t="str">
        <f t="shared" si="426"/>
        <v/>
      </c>
      <c r="H13576" s="52" t="str">
        <f t="shared" si="427"/>
        <v/>
      </c>
    </row>
    <row r="13577" spans="1:8">
      <c r="B13577" s="1"/>
      <c r="C13577" s="1"/>
      <c r="D13577" s="31"/>
      <c r="E13577" s="31"/>
      <c r="F13577" s="31"/>
      <c r="G13577" s="9" t="str">
        <f t="shared" si="426"/>
        <v/>
      </c>
      <c r="H13577" s="52" t="str">
        <f t="shared" si="427"/>
        <v/>
      </c>
    </row>
    <row r="13578" spans="1:8" ht="15.75" thickBot="1">
      <c r="A13578" s="48" t="str">
        <f>('ANNEXURE B &amp; C'!CB$3)</f>
        <v>470107</v>
      </c>
      <c r="B13578" s="4">
        <v>1089995</v>
      </c>
      <c r="C13578" s="4" t="s">
        <v>99</v>
      </c>
      <c r="D13578" s="40">
        <v>2345000</v>
      </c>
      <c r="E13578" s="40">
        <v>2106915.7000000002</v>
      </c>
      <c r="F13578" s="40">
        <f>SUM(F13576+F13564)</f>
        <v>3038887</v>
      </c>
      <c r="G13578" s="9" t="str">
        <f t="shared" si="426"/>
        <v/>
      </c>
      <c r="H13578" s="52">
        <f t="shared" si="427"/>
        <v>0.29590063965884861</v>
      </c>
    </row>
    <row r="13579" spans="1:8" ht="15.75" thickTop="1">
      <c r="B13579" s="1"/>
      <c r="C13579" s="1"/>
      <c r="D13579" s="31"/>
      <c r="E13579" s="31"/>
      <c r="F13579" s="31"/>
      <c r="G13579" s="9" t="str">
        <f t="shared" si="426"/>
        <v/>
      </c>
      <c r="H13579" s="52" t="str">
        <f t="shared" si="427"/>
        <v/>
      </c>
    </row>
    <row r="13580" spans="1:8">
      <c r="A13580" s="48" t="str">
        <f>('ANNEXURE B &amp; C'!CB$3)</f>
        <v>470107</v>
      </c>
      <c r="B13580" s="1">
        <v>1100000</v>
      </c>
      <c r="C13580" s="1" t="s">
        <v>100</v>
      </c>
      <c r="D13580" s="31"/>
      <c r="E13580" s="31"/>
      <c r="F13580" s="31"/>
      <c r="G13580" s="9" t="str">
        <f t="shared" si="426"/>
        <v/>
      </c>
      <c r="H13580" s="52" t="str">
        <f t="shared" si="427"/>
        <v/>
      </c>
    </row>
    <row r="13581" spans="1:8">
      <c r="A13581" s="48" t="str">
        <f>('ANNEXURE B &amp; C'!CB$3)</f>
        <v>470107</v>
      </c>
      <c r="B13581" s="2">
        <v>1101200</v>
      </c>
      <c r="C13581" s="2" t="s">
        <v>101</v>
      </c>
      <c r="D13581" s="20">
        <v>0</v>
      </c>
      <c r="E13581" s="20">
        <v>0</v>
      </c>
      <c r="F13581" s="38">
        <f>('ANNEXURE B &amp; C'!CB$117)</f>
        <v>0</v>
      </c>
      <c r="G13581" s="9" t="str">
        <f t="shared" si="426"/>
        <v/>
      </c>
      <c r="H13581" s="52" t="str">
        <f t="shared" si="427"/>
        <v/>
      </c>
    </row>
    <row r="13582" spans="1:8">
      <c r="A13582" s="48" t="str">
        <f>('ANNEXURE B &amp; C'!CB$3)</f>
        <v>470107</v>
      </c>
      <c r="B13582" s="2">
        <v>1101201</v>
      </c>
      <c r="C13582" s="2" t="s">
        <v>102</v>
      </c>
      <c r="D13582" s="20">
        <v>0</v>
      </c>
      <c r="E13582" s="20">
        <v>0</v>
      </c>
      <c r="F13582" s="38">
        <f>('ANNEXURE B &amp; C'!CB$118)</f>
        <v>0</v>
      </c>
      <c r="G13582" s="9" t="str">
        <f t="shared" si="426"/>
        <v/>
      </c>
      <c r="H13582" s="52" t="str">
        <f t="shared" si="427"/>
        <v/>
      </c>
    </row>
    <row r="13583" spans="1:8">
      <c r="A13583" s="48" t="str">
        <f>('ANNEXURE B &amp; C'!CB$3)</f>
        <v>470107</v>
      </c>
      <c r="B13583" s="2">
        <v>1101203</v>
      </c>
      <c r="C13583" s="2" t="s">
        <v>103</v>
      </c>
      <c r="D13583" s="20">
        <v>0</v>
      </c>
      <c r="E13583" s="20">
        <v>0</v>
      </c>
      <c r="F13583" s="38">
        <f>('ANNEXURE B &amp; C'!CB$119)</f>
        <v>0</v>
      </c>
      <c r="G13583" s="9" t="str">
        <f t="shared" si="426"/>
        <v/>
      </c>
      <c r="H13583" s="52" t="str">
        <f t="shared" si="427"/>
        <v/>
      </c>
    </row>
    <row r="13584" spans="1:8">
      <c r="A13584" s="48" t="str">
        <f>('ANNEXURE B &amp; C'!CB$3)</f>
        <v>470107</v>
      </c>
      <c r="B13584" s="2">
        <v>1101204</v>
      </c>
      <c r="C13584" s="2" t="s">
        <v>104</v>
      </c>
      <c r="D13584" s="20">
        <v>0</v>
      </c>
      <c r="E13584" s="20">
        <v>0</v>
      </c>
      <c r="F13584" s="38">
        <f>('ANNEXURE B &amp; C'!CB$120)</f>
        <v>0</v>
      </c>
      <c r="G13584" s="9" t="str">
        <f t="shared" si="426"/>
        <v/>
      </c>
      <c r="H13584" s="52" t="str">
        <f t="shared" si="427"/>
        <v/>
      </c>
    </row>
    <row r="13585" spans="1:8" ht="15.75" thickBot="1">
      <c r="A13585" s="48" t="str">
        <f>('ANNEXURE B &amp; C'!CB$3)</f>
        <v>470107</v>
      </c>
      <c r="B13585" s="4">
        <v>1109995</v>
      </c>
      <c r="C13585" s="4" t="s">
        <v>105</v>
      </c>
      <c r="D13585" s="40">
        <v>0</v>
      </c>
      <c r="E13585" s="40">
        <v>0</v>
      </c>
      <c r="F13585" s="40">
        <f>SUM(F13581:F13584)</f>
        <v>0</v>
      </c>
      <c r="G13585" s="9" t="str">
        <f t="shared" si="426"/>
        <v/>
      </c>
      <c r="H13585" s="52" t="str">
        <f t="shared" si="427"/>
        <v/>
      </c>
    </row>
    <row r="13586" spans="1:8" ht="15.75" thickTop="1">
      <c r="B13586" s="1"/>
      <c r="C13586" s="1"/>
      <c r="D13586" s="31"/>
      <c r="E13586" s="31"/>
      <c r="F13586" s="31"/>
      <c r="G13586" s="9" t="str">
        <f t="shared" si="426"/>
        <v/>
      </c>
      <c r="H13586" s="52" t="str">
        <f t="shared" si="427"/>
        <v/>
      </c>
    </row>
    <row r="13587" spans="1:8">
      <c r="A13587" s="48" t="str">
        <f>('ANNEXURE B &amp; C'!CB$3)</f>
        <v>470107</v>
      </c>
      <c r="B13587" s="1">
        <v>1120000</v>
      </c>
      <c r="C13587" s="1" t="s">
        <v>106</v>
      </c>
      <c r="D13587" s="31"/>
      <c r="E13587" s="31"/>
      <c r="F13587" s="31"/>
      <c r="G13587" s="9" t="str">
        <f t="shared" si="426"/>
        <v/>
      </c>
      <c r="H13587" s="52" t="str">
        <f t="shared" si="427"/>
        <v/>
      </c>
    </row>
    <row r="13588" spans="1:8">
      <c r="A13588" s="48" t="str">
        <f>('ANNEXURE B &amp; C'!CB$3)</f>
        <v>470107</v>
      </c>
      <c r="B13588" s="2">
        <v>1120300</v>
      </c>
      <c r="C13588" s="2" t="s">
        <v>106</v>
      </c>
      <c r="D13588" s="20">
        <v>0</v>
      </c>
      <c r="E13588" s="20">
        <v>0</v>
      </c>
      <c r="F13588" s="38">
        <f>('ANNEXURE B &amp; C'!CB$124)</f>
        <v>0</v>
      </c>
      <c r="G13588" s="9" t="str">
        <f t="shared" si="426"/>
        <v/>
      </c>
      <c r="H13588" s="52" t="str">
        <f t="shared" si="427"/>
        <v/>
      </c>
    </row>
    <row r="13589" spans="1:8" ht="15.75" thickBot="1">
      <c r="A13589" s="48" t="str">
        <f>('ANNEXURE B &amp; C'!CB$3)</f>
        <v>470107</v>
      </c>
      <c r="B13589" s="4">
        <v>1129990</v>
      </c>
      <c r="C13589" s="4" t="s">
        <v>107</v>
      </c>
      <c r="D13589" s="40">
        <v>0</v>
      </c>
      <c r="E13589" s="40">
        <v>0</v>
      </c>
      <c r="F13589" s="40">
        <f>SUM(F13587:F13588)</f>
        <v>0</v>
      </c>
      <c r="G13589" s="9" t="str">
        <f t="shared" si="426"/>
        <v/>
      </c>
      <c r="H13589" s="52" t="str">
        <f t="shared" si="427"/>
        <v/>
      </c>
    </row>
    <row r="13590" spans="1:8" ht="15.75" thickTop="1">
      <c r="B13590" s="1"/>
      <c r="C13590" s="1"/>
      <c r="D13590" s="31"/>
      <c r="E13590" s="31"/>
      <c r="F13590" s="31"/>
      <c r="G13590" s="9" t="str">
        <f t="shared" si="426"/>
        <v/>
      </c>
      <c r="H13590" s="52" t="str">
        <f t="shared" si="427"/>
        <v/>
      </c>
    </row>
    <row r="13591" spans="1:8">
      <c r="A13591" s="48" t="str">
        <f>('ANNEXURE B &amp; C'!CB$3)</f>
        <v>470107</v>
      </c>
      <c r="B13591" s="1">
        <v>1130000</v>
      </c>
      <c r="C13591" s="1" t="s">
        <v>108</v>
      </c>
      <c r="D13591" s="31"/>
      <c r="E13591" s="31"/>
      <c r="F13591" s="31"/>
      <c r="G13591" s="9" t="str">
        <f t="shared" si="426"/>
        <v/>
      </c>
      <c r="H13591" s="52" t="str">
        <f t="shared" si="427"/>
        <v/>
      </c>
    </row>
    <row r="13592" spans="1:8">
      <c r="A13592" s="48" t="str">
        <f>('ANNEXURE B &amp; C'!CB$3)</f>
        <v>470107</v>
      </c>
      <c r="B13592" s="2">
        <v>1130200</v>
      </c>
      <c r="C13592" s="2" t="s">
        <v>109</v>
      </c>
      <c r="D13592" s="20">
        <v>0</v>
      </c>
      <c r="E13592" s="20">
        <v>0</v>
      </c>
      <c r="F13592" s="38">
        <f>('ANNEXURE B &amp; C'!CB$128)</f>
        <v>0</v>
      </c>
      <c r="G13592" s="9" t="str">
        <f t="shared" si="426"/>
        <v/>
      </c>
      <c r="H13592" s="52" t="str">
        <f t="shared" si="427"/>
        <v/>
      </c>
    </row>
    <row r="13593" spans="1:8">
      <c r="A13593" s="48" t="str">
        <f>('ANNEXURE B &amp; C'!CB$3)</f>
        <v>470107</v>
      </c>
      <c r="B13593" s="2">
        <v>1130201</v>
      </c>
      <c r="C13593" s="2" t="s">
        <v>110</v>
      </c>
      <c r="D13593" s="20">
        <v>0</v>
      </c>
      <c r="E13593" s="20">
        <v>0</v>
      </c>
      <c r="F13593" s="38">
        <f>('ANNEXURE B &amp; C'!CB$129)</f>
        <v>0</v>
      </c>
      <c r="G13593" s="9" t="str">
        <f t="shared" si="426"/>
        <v/>
      </c>
      <c r="H13593" s="52" t="str">
        <f t="shared" si="427"/>
        <v/>
      </c>
    </row>
    <row r="13594" spans="1:8" ht="15.75" thickBot="1">
      <c r="A13594" s="48" t="str">
        <f>('ANNEXURE B &amp; C'!CB$3)</f>
        <v>470107</v>
      </c>
      <c r="B13594" s="4">
        <v>1139995</v>
      </c>
      <c r="C13594" s="4" t="s">
        <v>111</v>
      </c>
      <c r="D13594" s="40">
        <v>0</v>
      </c>
      <c r="E13594" s="40">
        <v>0</v>
      </c>
      <c r="F13594" s="40">
        <f>SUM(F13591:F13593)</f>
        <v>0</v>
      </c>
      <c r="G13594" s="9" t="str">
        <f t="shared" si="426"/>
        <v/>
      </c>
      <c r="H13594" s="52" t="str">
        <f t="shared" si="427"/>
        <v/>
      </c>
    </row>
    <row r="13595" spans="1:8" ht="15.75" thickTop="1">
      <c r="B13595" s="1"/>
      <c r="C13595" s="1"/>
      <c r="D13595" s="31"/>
      <c r="E13595" s="31"/>
      <c r="F13595" s="31"/>
      <c r="G13595" s="9" t="str">
        <f t="shared" si="426"/>
        <v/>
      </c>
      <c r="H13595" s="52" t="str">
        <f t="shared" si="427"/>
        <v/>
      </c>
    </row>
    <row r="13596" spans="1:8" ht="15.75" thickBot="1">
      <c r="A13596" s="48" t="str">
        <f>('ANNEXURE B &amp; C'!CB$3)</f>
        <v>470107</v>
      </c>
      <c r="B13596" s="5">
        <v>1199998</v>
      </c>
      <c r="C13596" s="5" t="s">
        <v>112</v>
      </c>
      <c r="D13596" s="41">
        <v>5143984</v>
      </c>
      <c r="E13596" s="41">
        <v>4077084.93</v>
      </c>
      <c r="F13596" s="41">
        <f>SUM(F13594+F13589+F13585+F13578+F13506)</f>
        <v>6335265</v>
      </c>
      <c r="G13596" s="9" t="str">
        <f t="shared" si="426"/>
        <v/>
      </c>
      <c r="H13596" s="52">
        <f t="shared" si="427"/>
        <v>0.23158722888718161</v>
      </c>
    </row>
    <row r="13597" spans="1:8">
      <c r="B13597" s="1"/>
      <c r="C13597" s="1"/>
      <c r="D13597" s="31"/>
      <c r="E13597" s="31"/>
      <c r="F13597" s="31"/>
      <c r="G13597" s="9" t="str">
        <f t="shared" si="426"/>
        <v/>
      </c>
      <c r="H13597" s="52" t="str">
        <f t="shared" si="427"/>
        <v/>
      </c>
    </row>
    <row r="13598" spans="1:8">
      <c r="A13598" s="48" t="str">
        <f>('ANNEXURE B &amp; C'!CB$3)</f>
        <v>470107</v>
      </c>
      <c r="B13598" s="1">
        <v>2200000</v>
      </c>
      <c r="C13598" s="1" t="s">
        <v>113</v>
      </c>
      <c r="D13598" s="31"/>
      <c r="E13598" s="31"/>
      <c r="F13598" s="31"/>
      <c r="G13598" s="9" t="str">
        <f t="shared" si="426"/>
        <v/>
      </c>
      <c r="H13598" s="52" t="str">
        <f t="shared" si="427"/>
        <v/>
      </c>
    </row>
    <row r="13599" spans="1:8">
      <c r="B13599" s="1"/>
      <c r="C13599" s="1"/>
      <c r="D13599" s="31"/>
      <c r="E13599" s="31"/>
      <c r="F13599" s="31"/>
      <c r="G13599" s="9" t="str">
        <f t="shared" si="426"/>
        <v/>
      </c>
      <c r="H13599" s="52" t="str">
        <f t="shared" si="427"/>
        <v/>
      </c>
    </row>
    <row r="13600" spans="1:8">
      <c r="A13600" s="48" t="str">
        <f>('ANNEXURE B &amp; C'!CB$3)</f>
        <v>470107</v>
      </c>
      <c r="B13600" s="1">
        <v>2230000</v>
      </c>
      <c r="C13600" s="1" t="s">
        <v>114</v>
      </c>
      <c r="D13600" s="31"/>
      <c r="E13600" s="31"/>
      <c r="F13600" s="31"/>
      <c r="G13600" s="9" t="str">
        <f t="shared" si="426"/>
        <v/>
      </c>
      <c r="H13600" s="52" t="str">
        <f t="shared" si="427"/>
        <v/>
      </c>
    </row>
    <row r="13601" spans="1:8">
      <c r="A13601" s="48" t="str">
        <f>('ANNEXURE B &amp; C'!CB$3)</f>
        <v>470107</v>
      </c>
      <c r="B13601" s="2">
        <v>2231202</v>
      </c>
      <c r="C13601" s="2" t="s">
        <v>115</v>
      </c>
      <c r="D13601" s="20">
        <v>0</v>
      </c>
      <c r="E13601" s="20">
        <v>0</v>
      </c>
      <c r="F13601" s="38">
        <f>('ANNEXURE B &amp; C'!CB$137)</f>
        <v>0</v>
      </c>
      <c r="G13601" s="9" t="str">
        <f t="shared" si="426"/>
        <v/>
      </c>
      <c r="H13601" s="52" t="str">
        <f t="shared" si="427"/>
        <v/>
      </c>
    </row>
    <row r="13602" spans="1:8">
      <c r="A13602" s="48" t="str">
        <f>('ANNEXURE B &amp; C'!CB$3)</f>
        <v>470107</v>
      </c>
      <c r="B13602" s="2">
        <v>2231900</v>
      </c>
      <c r="C13602" s="2" t="s">
        <v>116</v>
      </c>
      <c r="D13602" s="20">
        <v>0</v>
      </c>
      <c r="E13602" s="20">
        <v>0</v>
      </c>
      <c r="F13602" s="38">
        <f>('ANNEXURE B &amp; C'!CB$138)</f>
        <v>0</v>
      </c>
      <c r="G13602" s="9" t="str">
        <f t="shared" si="426"/>
        <v/>
      </c>
      <c r="H13602" s="52" t="str">
        <f t="shared" si="427"/>
        <v/>
      </c>
    </row>
    <row r="13603" spans="1:8">
      <c r="A13603" s="48" t="str">
        <f>('ANNEXURE B &amp; C'!CB$3)</f>
        <v>470107</v>
      </c>
      <c r="B13603" s="3">
        <v>2239995</v>
      </c>
      <c r="C13603" s="3" t="s">
        <v>117</v>
      </c>
      <c r="D13603" s="39">
        <v>0</v>
      </c>
      <c r="E13603" s="39">
        <v>0</v>
      </c>
      <c r="F13603" s="39">
        <f>SUM(F13601:F13602)</f>
        <v>0</v>
      </c>
      <c r="G13603" s="9" t="str">
        <f t="shared" si="426"/>
        <v/>
      </c>
      <c r="H13603" s="52" t="str">
        <f t="shared" si="427"/>
        <v/>
      </c>
    </row>
    <row r="13604" spans="1:8">
      <c r="B13604" s="1"/>
      <c r="C13604" s="1"/>
      <c r="D13604" s="31"/>
      <c r="E13604" s="31"/>
      <c r="F13604" s="31"/>
      <c r="G13604" s="9" t="str">
        <f t="shared" si="426"/>
        <v/>
      </c>
      <c r="H13604" s="52" t="str">
        <f t="shared" si="427"/>
        <v/>
      </c>
    </row>
    <row r="13605" spans="1:8">
      <c r="A13605" s="48" t="str">
        <f>('ANNEXURE B &amp; C'!CB$3)</f>
        <v>470107</v>
      </c>
      <c r="B13605" s="1">
        <v>2240000</v>
      </c>
      <c r="C13605" s="1" t="s">
        <v>118</v>
      </c>
      <c r="D13605" s="31"/>
      <c r="E13605" s="31"/>
      <c r="F13605" s="31"/>
      <c r="G13605" s="9" t="str">
        <f t="shared" si="426"/>
        <v/>
      </c>
      <c r="H13605" s="52" t="str">
        <f t="shared" si="427"/>
        <v/>
      </c>
    </row>
    <row r="13606" spans="1:8">
      <c r="A13606" s="48" t="str">
        <f>('ANNEXURE B &amp; C'!CB$3)</f>
        <v>470107</v>
      </c>
      <c r="B13606" s="2">
        <v>2240001</v>
      </c>
      <c r="C13606" s="2" t="s">
        <v>119</v>
      </c>
      <c r="D13606" s="20">
        <v>0</v>
      </c>
      <c r="E13606" s="20">
        <v>0</v>
      </c>
      <c r="F13606" s="38">
        <f>('ANNEXURE B &amp; C'!CB$142)</f>
        <v>0</v>
      </c>
      <c r="G13606" s="9" t="str">
        <f t="shared" si="426"/>
        <v/>
      </c>
      <c r="H13606" s="52" t="str">
        <f t="shared" si="427"/>
        <v/>
      </c>
    </row>
    <row r="13607" spans="1:8">
      <c r="A13607" s="48" t="str">
        <f>('ANNEXURE B &amp; C'!CB$3)</f>
        <v>470107</v>
      </c>
      <c r="B13607" s="2">
        <v>2240002</v>
      </c>
      <c r="C13607" s="2" t="s">
        <v>120</v>
      </c>
      <c r="D13607" s="20">
        <v>0</v>
      </c>
      <c r="E13607" s="20">
        <v>0</v>
      </c>
      <c r="F13607" s="38">
        <f>('ANNEXURE B &amp; C'!CB$143)</f>
        <v>0</v>
      </c>
      <c r="G13607" s="9" t="str">
        <f t="shared" si="426"/>
        <v/>
      </c>
      <c r="H13607" s="52" t="str">
        <f t="shared" si="427"/>
        <v/>
      </c>
    </row>
    <row r="13608" spans="1:8">
      <c r="A13608" s="48" t="str">
        <f>('ANNEXURE B &amp; C'!CB$3)</f>
        <v>470107</v>
      </c>
      <c r="B13608" s="2">
        <v>2240400</v>
      </c>
      <c r="C13608" s="2" t="s">
        <v>121</v>
      </c>
      <c r="D13608" s="20">
        <v>0</v>
      </c>
      <c r="E13608" s="20">
        <v>0</v>
      </c>
      <c r="F13608" s="38">
        <f>('ANNEXURE B &amp; C'!CB$144)</f>
        <v>0</v>
      </c>
      <c r="G13608" s="9" t="str">
        <f t="shared" si="426"/>
        <v/>
      </c>
      <c r="H13608" s="52" t="str">
        <f t="shared" si="427"/>
        <v/>
      </c>
    </row>
    <row r="13609" spans="1:8">
      <c r="A13609" s="48" t="str">
        <f>('ANNEXURE B &amp; C'!CB$3)</f>
        <v>470107</v>
      </c>
      <c r="B13609" s="2">
        <v>2240500</v>
      </c>
      <c r="C13609" s="2" t="s">
        <v>122</v>
      </c>
      <c r="D13609" s="20">
        <v>0</v>
      </c>
      <c r="E13609" s="20">
        <v>0</v>
      </c>
      <c r="F13609" s="38">
        <f>('ANNEXURE B &amp; C'!CB$145)</f>
        <v>0</v>
      </c>
      <c r="G13609" s="9" t="str">
        <f t="shared" si="426"/>
        <v/>
      </c>
      <c r="H13609" s="52" t="str">
        <f t="shared" si="427"/>
        <v/>
      </c>
    </row>
    <row r="13610" spans="1:8">
      <c r="A13610" s="48" t="str">
        <f>('ANNEXURE B &amp; C'!CB$3)</f>
        <v>470107</v>
      </c>
      <c r="B13610" s="3">
        <v>2249995</v>
      </c>
      <c r="C13610" s="3" t="s">
        <v>123</v>
      </c>
      <c r="D13610" s="39">
        <v>0</v>
      </c>
      <c r="E13610" s="39">
        <v>0</v>
      </c>
      <c r="F13610" s="39">
        <f>SUM(F13606:F13609)</f>
        <v>0</v>
      </c>
      <c r="G13610" s="9" t="str">
        <f t="shared" si="426"/>
        <v/>
      </c>
      <c r="H13610" s="52" t="str">
        <f t="shared" si="427"/>
        <v/>
      </c>
    </row>
    <row r="13611" spans="1:8">
      <c r="B13611" s="1"/>
      <c r="C13611" s="1"/>
      <c r="D13611" s="31"/>
      <c r="E13611" s="31"/>
      <c r="F13611" s="31"/>
      <c r="G13611" s="9" t="str">
        <f t="shared" si="426"/>
        <v/>
      </c>
      <c r="H13611" s="52" t="str">
        <f t="shared" si="427"/>
        <v/>
      </c>
    </row>
    <row r="13612" spans="1:8">
      <c r="A13612" s="48" t="str">
        <f>('ANNEXURE B &amp; C'!CB$3)</f>
        <v>470107</v>
      </c>
      <c r="B13612" s="1">
        <v>2260000</v>
      </c>
      <c r="C13612" s="1" t="s">
        <v>124</v>
      </c>
      <c r="D13612" s="31"/>
      <c r="E13612" s="31"/>
      <c r="F13612" s="31"/>
      <c r="G13612" s="9" t="str">
        <f t="shared" si="426"/>
        <v/>
      </c>
      <c r="H13612" s="52" t="str">
        <f t="shared" si="427"/>
        <v/>
      </c>
    </row>
    <row r="13613" spans="1:8">
      <c r="A13613" s="48" t="str">
        <f>('ANNEXURE B &amp; C'!CB$3)</f>
        <v>470107</v>
      </c>
      <c r="B13613" s="2">
        <v>2260806</v>
      </c>
      <c r="C13613" s="2" t="s">
        <v>125</v>
      </c>
      <c r="D13613" s="20">
        <v>0</v>
      </c>
      <c r="E13613" s="20">
        <v>0</v>
      </c>
      <c r="F13613" s="38">
        <f>('ANNEXURE B &amp; C'!CB$149)</f>
        <v>0</v>
      </c>
      <c r="G13613" s="9" t="str">
        <f t="shared" si="426"/>
        <v/>
      </c>
      <c r="H13613" s="52" t="str">
        <f t="shared" si="427"/>
        <v/>
      </c>
    </row>
    <row r="13614" spans="1:8">
      <c r="A13614" s="48" t="str">
        <f>('ANNEXURE B &amp; C'!CB$3)</f>
        <v>470107</v>
      </c>
      <c r="B13614" s="2">
        <v>2260808</v>
      </c>
      <c r="C13614" s="2" t="s">
        <v>126</v>
      </c>
      <c r="D13614" s="20">
        <v>0</v>
      </c>
      <c r="E13614" s="20">
        <v>0</v>
      </c>
      <c r="F13614" s="38">
        <f>('ANNEXURE B &amp; C'!CB$150)</f>
        <v>0</v>
      </c>
      <c r="G13614" s="9" t="str">
        <f t="shared" si="426"/>
        <v/>
      </c>
      <c r="H13614" s="52" t="str">
        <f t="shared" si="427"/>
        <v/>
      </c>
    </row>
    <row r="13615" spans="1:8">
      <c r="A13615" s="48" t="str">
        <f>('ANNEXURE B &amp; C'!CB$3)</f>
        <v>470107</v>
      </c>
      <c r="B13615" s="2">
        <v>2260810</v>
      </c>
      <c r="C13615" s="2" t="s">
        <v>127</v>
      </c>
      <c r="D13615" s="20">
        <v>0</v>
      </c>
      <c r="E13615" s="20">
        <v>0</v>
      </c>
      <c r="F13615" s="38">
        <f>('ANNEXURE B &amp; C'!CB$151)</f>
        <v>0</v>
      </c>
      <c r="G13615" s="9" t="str">
        <f t="shared" si="426"/>
        <v/>
      </c>
      <c r="H13615" s="52" t="str">
        <f t="shared" si="427"/>
        <v/>
      </c>
    </row>
    <row r="13616" spans="1:8">
      <c r="A13616" s="48" t="str">
        <f>('ANNEXURE B &amp; C'!CB$3)</f>
        <v>470107</v>
      </c>
      <c r="B13616" s="3">
        <v>2269995</v>
      </c>
      <c r="C13616" s="3" t="s">
        <v>128</v>
      </c>
      <c r="D13616" s="39">
        <v>0</v>
      </c>
      <c r="E13616" s="39">
        <v>0</v>
      </c>
      <c r="F13616" s="39">
        <f>SUM(F13613:F13615)</f>
        <v>0</v>
      </c>
      <c r="G13616" s="9" t="str">
        <f t="shared" si="426"/>
        <v/>
      </c>
      <c r="H13616" s="52" t="str">
        <f t="shared" si="427"/>
        <v/>
      </c>
    </row>
    <row r="13617" spans="1:8">
      <c r="B13617" s="1"/>
      <c r="C13617" s="1"/>
      <c r="D13617" s="31"/>
      <c r="E13617" s="31"/>
      <c r="F13617" s="31"/>
      <c r="G13617" s="9" t="str">
        <f t="shared" si="426"/>
        <v/>
      </c>
      <c r="H13617" s="52" t="str">
        <f t="shared" si="427"/>
        <v/>
      </c>
    </row>
    <row r="13618" spans="1:8">
      <c r="A13618" s="48" t="str">
        <f>('ANNEXURE B &amp; C'!CB$3)</f>
        <v>470107</v>
      </c>
      <c r="B13618" s="1">
        <v>2270000</v>
      </c>
      <c r="C13618" s="1" t="s">
        <v>129</v>
      </c>
      <c r="D13618" s="31"/>
      <c r="E13618" s="31"/>
      <c r="F13618" s="31"/>
      <c r="G13618" s="9" t="str">
        <f t="shared" si="426"/>
        <v/>
      </c>
      <c r="H13618" s="52" t="str">
        <f t="shared" si="427"/>
        <v/>
      </c>
    </row>
    <row r="13619" spans="1:8">
      <c r="A13619" s="48" t="str">
        <f>('ANNEXURE B &amp; C'!CB$3)</f>
        <v>470107</v>
      </c>
      <c r="B13619" s="2">
        <v>2271701</v>
      </c>
      <c r="C13619" s="2" t="s">
        <v>130</v>
      </c>
      <c r="D13619" s="20">
        <v>0</v>
      </c>
      <c r="E13619" s="20">
        <v>0</v>
      </c>
      <c r="F13619" s="38">
        <f>('ANNEXURE B &amp; C'!CB$155)</f>
        <v>0</v>
      </c>
      <c r="G13619" s="9" t="str">
        <f t="shared" si="426"/>
        <v/>
      </c>
      <c r="H13619" s="52" t="str">
        <f t="shared" si="427"/>
        <v/>
      </c>
    </row>
    <row r="13620" spans="1:8">
      <c r="A13620" s="48" t="str">
        <f>('ANNEXURE B &amp; C'!CB$3)</f>
        <v>470107</v>
      </c>
      <c r="B13620" s="2">
        <v>2271702</v>
      </c>
      <c r="C13620" s="2" t="s">
        <v>131</v>
      </c>
      <c r="D13620" s="20">
        <v>0</v>
      </c>
      <c r="E13620" s="20">
        <v>0</v>
      </c>
      <c r="F13620" s="38">
        <f>('ANNEXURE B &amp; C'!CB$156)</f>
        <v>0</v>
      </c>
      <c r="G13620" s="9" t="str">
        <f t="shared" si="426"/>
        <v/>
      </c>
      <c r="H13620" s="52" t="str">
        <f t="shared" si="427"/>
        <v/>
      </c>
    </row>
    <row r="13621" spans="1:8">
      <c r="A13621" s="48" t="str">
        <f>('ANNEXURE B &amp; C'!CB$3)</f>
        <v>470107</v>
      </c>
      <c r="B13621" s="2">
        <v>2271703</v>
      </c>
      <c r="C13621" s="2" t="s">
        <v>132</v>
      </c>
      <c r="D13621" s="20">
        <v>0</v>
      </c>
      <c r="E13621" s="20">
        <v>0</v>
      </c>
      <c r="F13621" s="38">
        <f>('ANNEXURE B &amp; C'!CB$157)</f>
        <v>0</v>
      </c>
      <c r="G13621" s="9" t="str">
        <f t="shared" si="426"/>
        <v/>
      </c>
      <c r="H13621" s="52" t="str">
        <f t="shared" si="427"/>
        <v/>
      </c>
    </row>
    <row r="13622" spans="1:8">
      <c r="A13622" s="48" t="str">
        <f>('ANNEXURE B &amp; C'!CB$3)</f>
        <v>470107</v>
      </c>
      <c r="B13622" s="2">
        <v>2271704</v>
      </c>
      <c r="C13622" s="2" t="s">
        <v>133</v>
      </c>
      <c r="D13622" s="20">
        <v>0</v>
      </c>
      <c r="E13622" s="20">
        <v>0</v>
      </c>
      <c r="F13622" s="38">
        <f>('ANNEXURE B &amp; C'!CB$158)</f>
        <v>0</v>
      </c>
      <c r="G13622" s="9" t="str">
        <f t="shared" si="426"/>
        <v/>
      </c>
      <c r="H13622" s="52" t="str">
        <f t="shared" si="427"/>
        <v/>
      </c>
    </row>
    <row r="13623" spans="1:8">
      <c r="A13623" s="48" t="str">
        <f>('ANNEXURE B &amp; C'!CB$3)</f>
        <v>470107</v>
      </c>
      <c r="B13623" s="3">
        <v>2279995</v>
      </c>
      <c r="C13623" s="3" t="s">
        <v>134</v>
      </c>
      <c r="D13623" s="35">
        <v>0</v>
      </c>
      <c r="E13623" s="35">
        <v>0</v>
      </c>
      <c r="F13623" s="35">
        <f>SUM(F13619:F13622)</f>
        <v>0</v>
      </c>
      <c r="G13623" s="9" t="str">
        <f t="shared" si="426"/>
        <v/>
      </c>
      <c r="H13623" s="52" t="str">
        <f t="shared" si="427"/>
        <v/>
      </c>
    </row>
    <row r="13624" spans="1:8">
      <c r="B13624" s="1"/>
      <c r="C13624" s="1"/>
      <c r="D13624" s="31"/>
      <c r="E13624" s="31"/>
      <c r="F13624" s="31"/>
      <c r="G13624" s="9" t="str">
        <f t="shared" si="426"/>
        <v/>
      </c>
      <c r="H13624" s="52" t="str">
        <f t="shared" si="427"/>
        <v/>
      </c>
    </row>
    <row r="13625" spans="1:8">
      <c r="A13625" s="48" t="str">
        <f>('ANNEXURE B &amp; C'!CB$3)</f>
        <v>470107</v>
      </c>
      <c r="B13625" s="1">
        <v>2280000</v>
      </c>
      <c r="C13625" s="1" t="s">
        <v>135</v>
      </c>
      <c r="D13625" s="31"/>
      <c r="E13625" s="31"/>
      <c r="F13625" s="31"/>
      <c r="G13625" s="9" t="str">
        <f t="shared" si="426"/>
        <v/>
      </c>
      <c r="H13625" s="52" t="str">
        <f t="shared" si="427"/>
        <v/>
      </c>
    </row>
    <row r="13626" spans="1:8">
      <c r="A13626" s="48" t="str">
        <f>('ANNEXURE B &amp; C'!CB$3)</f>
        <v>470107</v>
      </c>
      <c r="B13626" s="2">
        <v>2280001</v>
      </c>
      <c r="C13626" s="2" t="s">
        <v>136</v>
      </c>
      <c r="D13626" s="20">
        <v>0</v>
      </c>
      <c r="E13626" s="20">
        <v>0</v>
      </c>
      <c r="F13626" s="38">
        <f>('ANNEXURE B &amp; C'!CB$162)</f>
        <v>0</v>
      </c>
      <c r="G13626" s="9" t="str">
        <f t="shared" si="426"/>
        <v/>
      </c>
      <c r="H13626" s="52" t="str">
        <f t="shared" si="427"/>
        <v/>
      </c>
    </row>
    <row r="13627" spans="1:8">
      <c r="A13627" s="48" t="str">
        <f>('ANNEXURE B &amp; C'!CB$3)</f>
        <v>470107</v>
      </c>
      <c r="B13627" s="2">
        <v>2280002</v>
      </c>
      <c r="C13627" s="2" t="s">
        <v>137</v>
      </c>
      <c r="D13627" s="20">
        <v>0</v>
      </c>
      <c r="E13627" s="20">
        <v>0</v>
      </c>
      <c r="F13627" s="38">
        <f>('ANNEXURE B &amp; C'!CB$163)</f>
        <v>0</v>
      </c>
      <c r="G13627" s="9" t="str">
        <f t="shared" si="426"/>
        <v/>
      </c>
      <c r="H13627" s="52" t="str">
        <f t="shared" si="427"/>
        <v/>
      </c>
    </row>
    <row r="13628" spans="1:8">
      <c r="A13628" s="48" t="str">
        <f>('ANNEXURE B &amp; C'!CB$3)</f>
        <v>470107</v>
      </c>
      <c r="B13628" s="3">
        <v>2289995</v>
      </c>
      <c r="C13628" s="3" t="s">
        <v>138</v>
      </c>
      <c r="D13628" s="39">
        <v>0</v>
      </c>
      <c r="E13628" s="39">
        <v>0</v>
      </c>
      <c r="F13628" s="39">
        <f>SUM(F13626:F13627)</f>
        <v>0</v>
      </c>
      <c r="G13628" s="9" t="str">
        <f t="shared" si="426"/>
        <v/>
      </c>
      <c r="H13628" s="52" t="str">
        <f t="shared" si="427"/>
        <v/>
      </c>
    </row>
    <row r="13629" spans="1:8">
      <c r="B13629" s="1"/>
      <c r="C13629" s="1"/>
      <c r="D13629" s="31"/>
      <c r="E13629" s="31"/>
      <c r="F13629" s="31"/>
      <c r="G13629" s="9" t="str">
        <f t="shared" si="426"/>
        <v/>
      </c>
      <c r="H13629" s="52" t="str">
        <f t="shared" si="427"/>
        <v/>
      </c>
    </row>
    <row r="13630" spans="1:8">
      <c r="A13630" s="48" t="str">
        <f>('ANNEXURE B &amp; C'!CB$3)</f>
        <v>470107</v>
      </c>
      <c r="B13630" s="1">
        <v>2300000</v>
      </c>
      <c r="C13630" s="1" t="s">
        <v>139</v>
      </c>
      <c r="D13630" s="31"/>
      <c r="E13630" s="31"/>
      <c r="F13630" s="31"/>
      <c r="G13630" s="9" t="str">
        <f t="shared" si="426"/>
        <v/>
      </c>
      <c r="H13630" s="52" t="str">
        <f t="shared" si="427"/>
        <v/>
      </c>
    </row>
    <row r="13631" spans="1:8">
      <c r="A13631" s="48" t="str">
        <f>('ANNEXURE B &amp; C'!CB$3)</f>
        <v>470107</v>
      </c>
      <c r="B13631" s="2">
        <v>2300001</v>
      </c>
      <c r="C13631" s="2" t="s">
        <v>140</v>
      </c>
      <c r="D13631" s="20">
        <v>0</v>
      </c>
      <c r="E13631" s="20">
        <v>0</v>
      </c>
      <c r="F13631" s="38">
        <f>('ANNEXURE B &amp; C'!CB$167)</f>
        <v>0</v>
      </c>
      <c r="G13631" s="9" t="str">
        <f t="shared" ref="G13631:G13694" si="428">IF(E13631&lt;0.01,"",IF(E13631&gt;F13631,"BUDGET ERROR - INSUFICIENT",""))</f>
        <v/>
      </c>
      <c r="H13631" s="52" t="str">
        <f t="shared" ref="H13631:H13694" si="429">IF(F13631&lt;0.1,"",IF(D13631=0,"NO ORIGINAL BUDGET",(F13631-D13631)/D13631))</f>
        <v/>
      </c>
    </row>
    <row r="13632" spans="1:8">
      <c r="A13632" s="48" t="str">
        <f>('ANNEXURE B &amp; C'!CB$3)</f>
        <v>470107</v>
      </c>
      <c r="B13632" s="2">
        <v>2300002</v>
      </c>
      <c r="C13632" s="2" t="s">
        <v>141</v>
      </c>
      <c r="D13632" s="20">
        <v>0</v>
      </c>
      <c r="E13632" s="20">
        <v>0</v>
      </c>
      <c r="F13632" s="38">
        <f>('ANNEXURE B &amp; C'!CB$168)</f>
        <v>0</v>
      </c>
      <c r="G13632" s="9" t="str">
        <f t="shared" si="428"/>
        <v/>
      </c>
      <c r="H13632" s="52" t="str">
        <f t="shared" si="429"/>
        <v/>
      </c>
    </row>
    <row r="13633" spans="1:8">
      <c r="A13633" s="48" t="str">
        <f>('ANNEXURE B &amp; C'!CB$3)</f>
        <v>470107</v>
      </c>
      <c r="B13633" s="2">
        <v>2300003</v>
      </c>
      <c r="C13633" s="2" t="s">
        <v>142</v>
      </c>
      <c r="D13633" s="20">
        <v>0</v>
      </c>
      <c r="E13633" s="20">
        <v>0</v>
      </c>
      <c r="F13633" s="38">
        <f>('ANNEXURE B &amp; C'!CB$169)</f>
        <v>0</v>
      </c>
      <c r="G13633" s="9" t="str">
        <f t="shared" si="428"/>
        <v/>
      </c>
      <c r="H13633" s="52" t="str">
        <f t="shared" si="429"/>
        <v/>
      </c>
    </row>
    <row r="13634" spans="1:8">
      <c r="A13634" s="48" t="str">
        <f>('ANNEXURE B &amp; C'!CB$3)</f>
        <v>470107</v>
      </c>
      <c r="B13634" s="2">
        <v>2300204</v>
      </c>
      <c r="C13634" s="2" t="s">
        <v>143</v>
      </c>
      <c r="D13634" s="20">
        <v>0</v>
      </c>
      <c r="E13634" s="20">
        <v>0</v>
      </c>
      <c r="F13634" s="38">
        <f>('ANNEXURE B &amp; C'!CB$170)</f>
        <v>0</v>
      </c>
      <c r="G13634" s="9" t="str">
        <f t="shared" si="428"/>
        <v/>
      </c>
      <c r="H13634" s="52" t="str">
        <f t="shared" si="429"/>
        <v/>
      </c>
    </row>
    <row r="13635" spans="1:8">
      <c r="A13635" s="48" t="str">
        <f>('ANNEXURE B &amp; C'!CB$3)</f>
        <v>470107</v>
      </c>
      <c r="B13635" s="2">
        <v>2300800</v>
      </c>
      <c r="C13635" s="2" t="s">
        <v>144</v>
      </c>
      <c r="D13635" s="20">
        <v>0</v>
      </c>
      <c r="E13635" s="20">
        <v>0</v>
      </c>
      <c r="F13635" s="38">
        <f>('ANNEXURE B &amp; C'!CB$171)</f>
        <v>0</v>
      </c>
      <c r="G13635" s="9" t="str">
        <f t="shared" si="428"/>
        <v/>
      </c>
      <c r="H13635" s="52" t="str">
        <f t="shared" si="429"/>
        <v/>
      </c>
    </row>
    <row r="13636" spans="1:8">
      <c r="A13636" s="48" t="str">
        <f>('ANNEXURE B &amp; C'!CB$3)</f>
        <v>470107</v>
      </c>
      <c r="B13636" s="2">
        <v>2300801</v>
      </c>
      <c r="C13636" s="2" t="s">
        <v>145</v>
      </c>
      <c r="D13636" s="20">
        <v>0</v>
      </c>
      <c r="E13636" s="20">
        <v>0</v>
      </c>
      <c r="F13636" s="38">
        <f>('ANNEXURE B &amp; C'!CB$172)</f>
        <v>0</v>
      </c>
      <c r="G13636" s="9" t="str">
        <f t="shared" si="428"/>
        <v/>
      </c>
      <c r="H13636" s="52" t="str">
        <f t="shared" si="429"/>
        <v/>
      </c>
    </row>
    <row r="13637" spans="1:8">
      <c r="A13637" s="48" t="str">
        <f>('ANNEXURE B &amp; C'!CB$3)</f>
        <v>470107</v>
      </c>
      <c r="B13637" s="2">
        <v>2300803</v>
      </c>
      <c r="C13637" s="2" t="s">
        <v>146</v>
      </c>
      <c r="D13637" s="20">
        <v>0</v>
      </c>
      <c r="E13637" s="20">
        <v>0</v>
      </c>
      <c r="F13637" s="38">
        <f>('ANNEXURE B &amp; C'!CB$173)</f>
        <v>0</v>
      </c>
      <c r="G13637" s="9" t="str">
        <f t="shared" si="428"/>
        <v/>
      </c>
      <c r="H13637" s="52" t="str">
        <f t="shared" si="429"/>
        <v/>
      </c>
    </row>
    <row r="13638" spans="1:8">
      <c r="A13638" s="48" t="str">
        <f>('ANNEXURE B &amp; C'!CB$3)</f>
        <v>470107</v>
      </c>
      <c r="B13638" s="2">
        <v>2301503</v>
      </c>
      <c r="C13638" s="2" t="s">
        <v>147</v>
      </c>
      <c r="D13638" s="20">
        <v>0</v>
      </c>
      <c r="E13638" s="20">
        <v>0</v>
      </c>
      <c r="F13638" s="38">
        <f>('ANNEXURE B &amp; C'!CB$174)</f>
        <v>0</v>
      </c>
      <c r="G13638" s="9" t="str">
        <f t="shared" si="428"/>
        <v/>
      </c>
      <c r="H13638" s="52" t="str">
        <f t="shared" si="429"/>
        <v/>
      </c>
    </row>
    <row r="13639" spans="1:8">
      <c r="A13639" s="48" t="str">
        <f>('ANNEXURE B &amp; C'!CB$3)</f>
        <v>470107</v>
      </c>
      <c r="B13639" s="2">
        <v>2301802</v>
      </c>
      <c r="C13639" s="2" t="s">
        <v>148</v>
      </c>
      <c r="D13639" s="20">
        <v>0</v>
      </c>
      <c r="E13639" s="20">
        <v>0</v>
      </c>
      <c r="F13639" s="38">
        <f>('ANNEXURE B &amp; C'!CB$175)</f>
        <v>0</v>
      </c>
      <c r="G13639" s="9" t="str">
        <f t="shared" si="428"/>
        <v/>
      </c>
      <c r="H13639" s="52" t="str">
        <f t="shared" si="429"/>
        <v/>
      </c>
    </row>
    <row r="13640" spans="1:8">
      <c r="A13640" s="48" t="str">
        <f>('ANNEXURE B &amp; C'!CB$3)</f>
        <v>470107</v>
      </c>
      <c r="B13640" s="2">
        <v>2301803</v>
      </c>
      <c r="C13640" s="2" t="s">
        <v>149</v>
      </c>
      <c r="D13640" s="20">
        <v>0</v>
      </c>
      <c r="E13640" s="20">
        <v>0</v>
      </c>
      <c r="F13640" s="38">
        <f>('ANNEXURE B &amp; C'!CB$176)</f>
        <v>0</v>
      </c>
      <c r="G13640" s="9" t="str">
        <f t="shared" si="428"/>
        <v/>
      </c>
      <c r="H13640" s="52" t="str">
        <f t="shared" si="429"/>
        <v/>
      </c>
    </row>
    <row r="13641" spans="1:8">
      <c r="A13641" s="48" t="str">
        <f>('ANNEXURE B &amp; C'!CB$3)</f>
        <v>470107</v>
      </c>
      <c r="B13641" s="2">
        <v>2301900</v>
      </c>
      <c r="C13641" s="2" t="s">
        <v>150</v>
      </c>
      <c r="D13641" s="20">
        <v>0</v>
      </c>
      <c r="E13641" s="20">
        <v>-3267.55</v>
      </c>
      <c r="F13641" s="38">
        <f>('ANNEXURE B &amp; C'!CB$177)</f>
        <v>-3268</v>
      </c>
      <c r="G13641" s="9" t="str">
        <f t="shared" si="428"/>
        <v/>
      </c>
      <c r="H13641" s="52" t="str">
        <f t="shared" si="429"/>
        <v/>
      </c>
    </row>
    <row r="13642" spans="1:8">
      <c r="A13642" s="48" t="str">
        <f>('ANNEXURE B &amp; C'!CB$3)</f>
        <v>470107</v>
      </c>
      <c r="B13642" s="2">
        <v>2301901</v>
      </c>
      <c r="C13642" s="2" t="s">
        <v>151</v>
      </c>
      <c r="D13642" s="20">
        <v>0</v>
      </c>
      <c r="E13642" s="20">
        <v>0</v>
      </c>
      <c r="F13642" s="38">
        <f>('ANNEXURE B &amp; C'!CB$178)</f>
        <v>0</v>
      </c>
      <c r="G13642" s="9" t="str">
        <f t="shared" si="428"/>
        <v/>
      </c>
      <c r="H13642" s="52" t="str">
        <f t="shared" si="429"/>
        <v/>
      </c>
    </row>
    <row r="13643" spans="1:8">
      <c r="A13643" s="48" t="str">
        <f>('ANNEXURE B &amp; C'!CB$3)</f>
        <v>470107</v>
      </c>
      <c r="B13643" s="3">
        <v>2309995</v>
      </c>
      <c r="C13643" s="3" t="s">
        <v>152</v>
      </c>
      <c r="D13643" s="39">
        <v>0</v>
      </c>
      <c r="E13643" s="39">
        <v>-3267.55</v>
      </c>
      <c r="F13643" s="39">
        <f>SUM(F13631:F13642)</f>
        <v>-3268</v>
      </c>
      <c r="G13643" s="9" t="str">
        <f t="shared" si="428"/>
        <v/>
      </c>
      <c r="H13643" s="52" t="str">
        <f t="shared" si="429"/>
        <v/>
      </c>
    </row>
    <row r="13644" spans="1:8">
      <c r="B13644" s="1"/>
      <c r="C13644" s="1"/>
      <c r="D13644" s="31"/>
      <c r="E13644" s="31"/>
      <c r="F13644" s="31"/>
      <c r="G13644" s="9" t="str">
        <f t="shared" si="428"/>
        <v/>
      </c>
      <c r="H13644" s="52" t="str">
        <f t="shared" si="429"/>
        <v/>
      </c>
    </row>
    <row r="13645" spans="1:8" ht="15.75" thickBot="1">
      <c r="A13645" s="48" t="str">
        <f>('ANNEXURE B &amp; C'!CB$3)</f>
        <v>470107</v>
      </c>
      <c r="B13645" s="4">
        <v>2359997</v>
      </c>
      <c r="C13645" s="4" t="s">
        <v>153</v>
      </c>
      <c r="D13645" s="40">
        <v>0</v>
      </c>
      <c r="E13645" s="40">
        <v>-3267.55</v>
      </c>
      <c r="F13645" s="40">
        <f>SUM(F13643+F13628+F13623+F13616+F13610+F13603)</f>
        <v>-3268</v>
      </c>
      <c r="G13645" s="9" t="str">
        <f t="shared" si="428"/>
        <v/>
      </c>
      <c r="H13645" s="52" t="str">
        <f t="shared" si="429"/>
        <v/>
      </c>
    </row>
    <row r="13646" spans="1:8" ht="15.75" thickTop="1">
      <c r="B13646" s="1"/>
      <c r="C13646" s="1"/>
      <c r="D13646" s="31"/>
      <c r="E13646" s="31"/>
      <c r="F13646" s="31"/>
      <c r="G13646" s="9" t="str">
        <f t="shared" si="428"/>
        <v/>
      </c>
      <c r="H13646" s="52" t="str">
        <f t="shared" si="429"/>
        <v/>
      </c>
    </row>
    <row r="13647" spans="1:8" ht="15.75" thickBot="1">
      <c r="A13647" s="48" t="str">
        <f>('ANNEXURE B &amp; C'!CB$3)</f>
        <v>470107</v>
      </c>
      <c r="B13647" s="5">
        <v>2379995</v>
      </c>
      <c r="C13647" s="5" t="s">
        <v>154</v>
      </c>
      <c r="D13647" s="41">
        <v>0</v>
      </c>
      <c r="E13647" s="41">
        <v>-3267.55</v>
      </c>
      <c r="F13647" s="41">
        <f>SUM(F13645)</f>
        <v>-3268</v>
      </c>
      <c r="G13647" s="9" t="str">
        <f t="shared" si="428"/>
        <v/>
      </c>
      <c r="H13647" s="52" t="str">
        <f t="shared" si="429"/>
        <v/>
      </c>
    </row>
    <row r="13648" spans="1:8">
      <c r="B13648" s="1"/>
      <c r="C13648" s="1"/>
      <c r="D13648" s="31"/>
      <c r="E13648" s="31"/>
      <c r="F13648" s="31"/>
      <c r="G13648" s="9" t="str">
        <f t="shared" si="428"/>
        <v/>
      </c>
      <c r="H13648" s="52" t="str">
        <f t="shared" si="429"/>
        <v/>
      </c>
    </row>
    <row r="13649" spans="1:8" ht="15.75" thickBot="1">
      <c r="A13649" s="48" t="str">
        <f>('ANNEXURE B &amp; C'!CB$3)</f>
        <v>470107</v>
      </c>
      <c r="B13649" s="5">
        <v>2459998</v>
      </c>
      <c r="C13649" s="5" t="s">
        <v>155</v>
      </c>
      <c r="D13649" s="41">
        <v>0</v>
      </c>
      <c r="E13649" s="41">
        <v>-3267.55</v>
      </c>
      <c r="F13649" s="41">
        <f>SUM(F13647)</f>
        <v>-3268</v>
      </c>
      <c r="G13649" s="9" t="str">
        <f t="shared" si="428"/>
        <v/>
      </c>
      <c r="H13649" s="52" t="str">
        <f t="shared" si="429"/>
        <v/>
      </c>
    </row>
    <row r="13650" spans="1:8">
      <c r="B13650" s="1"/>
      <c r="C13650" s="1"/>
      <c r="D13650" s="31"/>
      <c r="E13650" s="31"/>
      <c r="F13650" s="31"/>
      <c r="G13650" s="9" t="str">
        <f t="shared" si="428"/>
        <v/>
      </c>
      <c r="H13650" s="52" t="str">
        <f t="shared" si="429"/>
        <v/>
      </c>
    </row>
    <row r="13651" spans="1:8">
      <c r="A13651" s="48" t="str">
        <f>('ANNEXURE B &amp; C'!CB$3)</f>
        <v>470107</v>
      </c>
      <c r="B13651" s="1">
        <v>3010000</v>
      </c>
      <c r="C13651" s="1" t="s">
        <v>156</v>
      </c>
      <c r="D13651" s="31"/>
      <c r="E13651" s="31"/>
      <c r="F13651" s="31"/>
      <c r="G13651" s="9" t="str">
        <f t="shared" si="428"/>
        <v/>
      </c>
      <c r="H13651" s="52" t="str">
        <f t="shared" si="429"/>
        <v/>
      </c>
    </row>
    <row r="13652" spans="1:8">
      <c r="A13652" s="48" t="str">
        <f>('ANNEXURE B &amp; C'!CB$3)</f>
        <v>470107</v>
      </c>
      <c r="B13652" s="2">
        <v>3010001</v>
      </c>
      <c r="C13652" s="2" t="s">
        <v>112</v>
      </c>
      <c r="D13652" s="38">
        <v>5143984</v>
      </c>
      <c r="E13652" s="38">
        <v>4077084.93</v>
      </c>
      <c r="F13652" s="38">
        <f>('ANNEXURE B &amp; C'!CB$188)</f>
        <v>6335265</v>
      </c>
      <c r="G13652" s="9" t="str">
        <f t="shared" si="428"/>
        <v/>
      </c>
      <c r="H13652" s="52">
        <f t="shared" si="429"/>
        <v>0.23158722888718161</v>
      </c>
    </row>
    <row r="13653" spans="1:8">
      <c r="A13653" s="48" t="str">
        <f>('ANNEXURE B &amp; C'!CB$3)</f>
        <v>470107</v>
      </c>
      <c r="B13653" s="2">
        <v>3010002</v>
      </c>
      <c r="C13653" s="2" t="s">
        <v>155</v>
      </c>
      <c r="D13653" s="38">
        <v>0</v>
      </c>
      <c r="E13653" s="38">
        <v>-3267.55</v>
      </c>
      <c r="F13653" s="38">
        <f>('ANNEXURE B &amp; C'!CB$189)</f>
        <v>-3268</v>
      </c>
      <c r="G13653" s="9" t="str">
        <f t="shared" si="428"/>
        <v/>
      </c>
      <c r="H13653" s="52" t="str">
        <f t="shared" si="429"/>
        <v/>
      </c>
    </row>
    <row r="13654" spans="1:8">
      <c r="A13654" s="48" t="str">
        <f>('ANNEXURE B &amp; C'!CB$3)</f>
        <v>470107</v>
      </c>
      <c r="B13654" s="2"/>
      <c r="C13654" s="1" t="s">
        <v>338</v>
      </c>
      <c r="D13654" s="39"/>
      <c r="E13654" s="39"/>
      <c r="F13654" s="39">
        <f>('ANNEXURE B &amp; C'!CB$190)</f>
        <v>0</v>
      </c>
      <c r="G13654" s="9" t="str">
        <f t="shared" si="428"/>
        <v/>
      </c>
      <c r="H13654" s="52" t="str">
        <f t="shared" si="429"/>
        <v/>
      </c>
    </row>
    <row r="13655" spans="1:8" ht="15.75" thickBot="1">
      <c r="A13655" s="48" t="str">
        <f>('ANNEXURE B &amp; C'!CB$3)</f>
        <v>470107</v>
      </c>
      <c r="B13655" s="5">
        <v>3019995</v>
      </c>
      <c r="C13655" s="5" t="s">
        <v>339</v>
      </c>
      <c r="D13655" s="37">
        <v>5143984</v>
      </c>
      <c r="E13655" s="37">
        <v>4073817.3800000004</v>
      </c>
      <c r="F13655" s="37">
        <f>('ANNEXURE B &amp; C'!CB$191)</f>
        <v>6331997</v>
      </c>
      <c r="G13655" s="9" t="str">
        <f t="shared" si="428"/>
        <v/>
      </c>
      <c r="H13655" s="52">
        <f t="shared" si="429"/>
        <v>0.23095192364517464</v>
      </c>
    </row>
    <row r="13656" spans="1:8">
      <c r="B13656" s="1"/>
      <c r="C13656" s="1"/>
      <c r="D13656" s="31"/>
      <c r="E13656" s="31"/>
      <c r="F13656" s="31"/>
      <c r="G13656" s="9" t="str">
        <f t="shared" si="428"/>
        <v/>
      </c>
      <c r="H13656" s="52" t="str">
        <f t="shared" si="429"/>
        <v/>
      </c>
    </row>
    <row r="13657" spans="1:8">
      <c r="A13657" s="48" t="str">
        <f>('ANNEXURE B &amp; C'!CB$3)</f>
        <v>470107</v>
      </c>
      <c r="B13657" s="1">
        <v>4030000</v>
      </c>
      <c r="C13657" s="1" t="s">
        <v>157</v>
      </c>
      <c r="D13657" s="31"/>
      <c r="E13657" s="31"/>
      <c r="F13657" s="31"/>
      <c r="G13657" s="9" t="str">
        <f t="shared" si="428"/>
        <v/>
      </c>
      <c r="H13657" s="52" t="str">
        <f t="shared" si="429"/>
        <v/>
      </c>
    </row>
    <row r="13658" spans="1:8">
      <c r="A13658" s="48" t="str">
        <f>('ANNEXURE B &amp; C'!CB$3)</f>
        <v>470107</v>
      </c>
      <c r="B13658" s="2">
        <v>4030001</v>
      </c>
      <c r="C13658" s="2" t="s">
        <v>158</v>
      </c>
      <c r="D13658" s="20">
        <v>10000</v>
      </c>
      <c r="E13658" s="20">
        <v>0</v>
      </c>
      <c r="F13658" s="38">
        <f>('ANNEXURE B &amp; C'!CB$194)</f>
        <v>0</v>
      </c>
      <c r="G13658" s="9" t="str">
        <f t="shared" si="428"/>
        <v/>
      </c>
      <c r="H13658" s="52" t="str">
        <f t="shared" si="429"/>
        <v/>
      </c>
    </row>
    <row r="13659" spans="1:8">
      <c r="A13659" s="48" t="str">
        <f>('ANNEXURE B &amp; C'!CB$3)</f>
        <v>470107</v>
      </c>
      <c r="B13659" s="2">
        <v>4030002</v>
      </c>
      <c r="C13659" s="2" t="s">
        <v>159</v>
      </c>
      <c r="D13659" s="20">
        <v>50000</v>
      </c>
      <c r="E13659" s="20">
        <v>10964.91</v>
      </c>
      <c r="F13659" s="38">
        <f>('ANNEXURE B &amp; C'!CB$195)</f>
        <v>10965</v>
      </c>
      <c r="G13659" s="9" t="str">
        <f t="shared" si="428"/>
        <v/>
      </c>
      <c r="H13659" s="52">
        <f t="shared" si="429"/>
        <v>-0.78069999999999995</v>
      </c>
    </row>
    <row r="13660" spans="1:8">
      <c r="A13660" s="48" t="str">
        <f>('ANNEXURE B &amp; C'!CB$3)</f>
        <v>470107</v>
      </c>
      <c r="B13660" s="2">
        <v>4030003</v>
      </c>
      <c r="C13660" s="2" t="s">
        <v>160</v>
      </c>
      <c r="D13660" s="20">
        <v>0</v>
      </c>
      <c r="E13660" s="20">
        <v>0</v>
      </c>
      <c r="F13660" s="38">
        <f>('ANNEXURE B &amp; C'!CB$196)</f>
        <v>0</v>
      </c>
      <c r="G13660" s="9" t="str">
        <f t="shared" si="428"/>
        <v/>
      </c>
      <c r="H13660" s="52" t="str">
        <f t="shared" si="429"/>
        <v/>
      </c>
    </row>
    <row r="13661" spans="1:8">
      <c r="A13661" s="48" t="str">
        <f>('ANNEXURE B &amp; C'!CB$3)</f>
        <v>470107</v>
      </c>
      <c r="B13661" s="2">
        <v>4030004</v>
      </c>
      <c r="C13661" s="2" t="s">
        <v>161</v>
      </c>
      <c r="D13661" s="20">
        <v>0</v>
      </c>
      <c r="E13661" s="20">
        <v>0</v>
      </c>
      <c r="F13661" s="38">
        <f>('ANNEXURE B &amp; C'!CB$197)</f>
        <v>0</v>
      </c>
      <c r="G13661" s="9" t="str">
        <f t="shared" si="428"/>
        <v/>
      </c>
      <c r="H13661" s="52" t="str">
        <f t="shared" si="429"/>
        <v/>
      </c>
    </row>
    <row r="13662" spans="1:8">
      <c r="A13662" s="48" t="str">
        <f>('ANNEXURE B &amp; C'!CB$3)</f>
        <v>470107</v>
      </c>
      <c r="B13662" s="2">
        <v>4030005</v>
      </c>
      <c r="C13662" s="2" t="s">
        <v>162</v>
      </c>
      <c r="D13662" s="20">
        <v>0</v>
      </c>
      <c r="E13662" s="20">
        <v>0</v>
      </c>
      <c r="F13662" s="38">
        <f>('ANNEXURE B &amp; C'!CB$198)</f>
        <v>0</v>
      </c>
      <c r="G13662" s="9" t="str">
        <f t="shared" si="428"/>
        <v/>
      </c>
      <c r="H13662" s="52" t="str">
        <f t="shared" si="429"/>
        <v/>
      </c>
    </row>
    <row r="13663" spans="1:8" ht="15.75" thickBot="1">
      <c r="A13663" s="48" t="str">
        <f>('ANNEXURE B &amp; C'!CB$3)</f>
        <v>470107</v>
      </c>
      <c r="B13663" s="3">
        <v>4039995</v>
      </c>
      <c r="C13663" s="3" t="s">
        <v>163</v>
      </c>
      <c r="D13663" s="42">
        <v>60000</v>
      </c>
      <c r="E13663" s="36">
        <v>10964.91</v>
      </c>
      <c r="F13663" s="43">
        <f>SUM(F13658:F13662)</f>
        <v>10965</v>
      </c>
      <c r="G13663" s="9" t="str">
        <f t="shared" si="428"/>
        <v/>
      </c>
      <c r="H13663" s="52">
        <f t="shared" si="429"/>
        <v>-0.81725000000000003</v>
      </c>
    </row>
    <row r="13664" spans="1:8" ht="15.75" thickTop="1">
      <c r="B13664" s="2"/>
      <c r="C13664" s="2"/>
      <c r="D13664" s="32"/>
      <c r="E13664" s="32"/>
      <c r="G13664" s="9" t="str">
        <f t="shared" si="428"/>
        <v/>
      </c>
      <c r="H13664" s="52" t="str">
        <f t="shared" si="429"/>
        <v/>
      </c>
    </row>
    <row r="13665" spans="1:8">
      <c r="A13665" s="48" t="str">
        <f>('ANNEXURE B &amp; C'!CB$3)</f>
        <v>470107</v>
      </c>
      <c r="B13665" s="1">
        <v>4030000</v>
      </c>
      <c r="C13665" s="1" t="s">
        <v>164</v>
      </c>
      <c r="D13665" s="31"/>
      <c r="E13665" s="31"/>
      <c r="F13665" s="31"/>
      <c r="G13665" s="9" t="str">
        <f t="shared" si="428"/>
        <v/>
      </c>
      <c r="H13665" s="52" t="str">
        <f t="shared" si="429"/>
        <v/>
      </c>
    </row>
    <row r="13666" spans="1:8">
      <c r="A13666" s="48" t="str">
        <f>('ANNEXURE B &amp; C'!CB$3)</f>
        <v>470107</v>
      </c>
      <c r="B13666" s="2">
        <v>4031001</v>
      </c>
      <c r="C13666" s="2" t="s">
        <v>158</v>
      </c>
      <c r="D13666" s="20">
        <v>0</v>
      </c>
      <c r="E13666" s="20">
        <v>0</v>
      </c>
      <c r="F13666" s="38">
        <f>('ANNEXURE B &amp; C'!CB$202)</f>
        <v>0</v>
      </c>
      <c r="G13666" s="9" t="str">
        <f t="shared" si="428"/>
        <v/>
      </c>
      <c r="H13666" s="52" t="str">
        <f t="shared" si="429"/>
        <v/>
      </c>
    </row>
    <row r="13667" spans="1:8">
      <c r="A13667" s="48" t="str">
        <f>('ANNEXURE B &amp; C'!CB$3)</f>
        <v>470107</v>
      </c>
      <c r="B13667" s="2">
        <v>4031002</v>
      </c>
      <c r="C13667" s="2" t="s">
        <v>159</v>
      </c>
      <c r="D13667" s="20">
        <v>0</v>
      </c>
      <c r="E13667" s="20">
        <v>0</v>
      </c>
      <c r="F13667" s="38">
        <f>('ANNEXURE B &amp; C'!CB$203)</f>
        <v>0</v>
      </c>
      <c r="G13667" s="9" t="str">
        <f t="shared" si="428"/>
        <v/>
      </c>
      <c r="H13667" s="52" t="str">
        <f t="shared" si="429"/>
        <v/>
      </c>
    </row>
    <row r="13668" spans="1:8">
      <c r="A13668" s="48" t="str">
        <f>('ANNEXURE B &amp; C'!CB$3)</f>
        <v>470107</v>
      </c>
      <c r="B13668" s="2">
        <v>4031003</v>
      </c>
      <c r="C13668" s="2" t="s">
        <v>160</v>
      </c>
      <c r="D13668" s="20">
        <v>0</v>
      </c>
      <c r="E13668" s="20">
        <v>0</v>
      </c>
      <c r="F13668" s="38">
        <f>('ANNEXURE B &amp; C'!CB$204)</f>
        <v>0</v>
      </c>
      <c r="G13668" s="9" t="str">
        <f t="shared" si="428"/>
        <v/>
      </c>
      <c r="H13668" s="52" t="str">
        <f t="shared" si="429"/>
        <v/>
      </c>
    </row>
    <row r="13669" spans="1:8">
      <c r="A13669" s="48" t="str">
        <f>('ANNEXURE B &amp; C'!CB$3)</f>
        <v>470107</v>
      </c>
      <c r="B13669" s="2">
        <v>4031004</v>
      </c>
      <c r="C13669" s="2" t="s">
        <v>161</v>
      </c>
      <c r="D13669" s="20">
        <v>0</v>
      </c>
      <c r="E13669" s="20">
        <v>0</v>
      </c>
      <c r="F13669" s="38">
        <f>('ANNEXURE B &amp; C'!CB$205)</f>
        <v>0</v>
      </c>
      <c r="G13669" s="9" t="str">
        <f t="shared" si="428"/>
        <v/>
      </c>
      <c r="H13669" s="52" t="str">
        <f t="shared" si="429"/>
        <v/>
      </c>
    </row>
    <row r="13670" spans="1:8">
      <c r="A13670" s="48" t="str">
        <f>('ANNEXURE B &amp; C'!CB$3)</f>
        <v>470107</v>
      </c>
      <c r="B13670" s="2">
        <v>4031005</v>
      </c>
      <c r="C13670" s="2" t="s">
        <v>162</v>
      </c>
      <c r="D13670" s="20">
        <v>0</v>
      </c>
      <c r="E13670" s="20">
        <v>0</v>
      </c>
      <c r="F13670" s="38">
        <f>('ANNEXURE B &amp; C'!CB$206)</f>
        <v>0</v>
      </c>
      <c r="G13670" s="9" t="str">
        <f t="shared" si="428"/>
        <v/>
      </c>
      <c r="H13670" s="52" t="str">
        <f t="shared" si="429"/>
        <v/>
      </c>
    </row>
    <row r="13671" spans="1:8">
      <c r="A13671" s="48" t="str">
        <f>('ANNEXURE B &amp; C'!CB$3)</f>
        <v>470107</v>
      </c>
      <c r="B13671" s="3">
        <v>4039995</v>
      </c>
      <c r="C13671" s="3" t="s">
        <v>165</v>
      </c>
      <c r="D13671" s="39">
        <v>0</v>
      </c>
      <c r="E13671" s="39">
        <v>0</v>
      </c>
      <c r="F13671" s="39">
        <f>SUM(F13666:F13670)</f>
        <v>0</v>
      </c>
      <c r="G13671" s="9" t="str">
        <f t="shared" si="428"/>
        <v/>
      </c>
      <c r="H13671" s="52" t="str">
        <f t="shared" si="429"/>
        <v/>
      </c>
    </row>
    <row r="13672" spans="1:8">
      <c r="B13672" s="2"/>
      <c r="C13672" s="2"/>
      <c r="D13672" s="32"/>
      <c r="E13672" s="32"/>
      <c r="G13672" s="9" t="str">
        <f t="shared" si="428"/>
        <v/>
      </c>
      <c r="H13672" s="52" t="str">
        <f t="shared" si="429"/>
        <v/>
      </c>
    </row>
    <row r="13673" spans="1:8" ht="15.75" thickBot="1">
      <c r="A13673" s="48" t="str">
        <f>('ANNEXURE B &amp; C'!CB$3)</f>
        <v>470107</v>
      </c>
      <c r="B13673" s="5">
        <v>4039995</v>
      </c>
      <c r="C13673" s="5" t="s">
        <v>166</v>
      </c>
      <c r="D13673" s="41">
        <v>60000</v>
      </c>
      <c r="E13673" s="41">
        <v>10964.91</v>
      </c>
      <c r="F13673" s="41">
        <f>SUM(F13671+F13663)</f>
        <v>10965</v>
      </c>
      <c r="G13673" s="9" t="str">
        <f t="shared" si="428"/>
        <v/>
      </c>
      <c r="H13673" s="52">
        <f t="shared" si="429"/>
        <v>-0.81725000000000003</v>
      </c>
    </row>
    <row r="13674" spans="1:8">
      <c r="G13674" s="9" t="str">
        <f t="shared" si="428"/>
        <v/>
      </c>
      <c r="H13674" s="52" t="str">
        <f t="shared" si="429"/>
        <v/>
      </c>
    </row>
    <row r="13675" spans="1:8">
      <c r="A13675" s="48" t="str">
        <f>('ANNEXURE B &amp; C'!CC$3)</f>
        <v>470108</v>
      </c>
      <c r="B13675" s="1">
        <v>1000000</v>
      </c>
      <c r="C13675" s="1" t="s">
        <v>0</v>
      </c>
      <c r="D13675" s="31"/>
      <c r="E13675" s="31"/>
      <c r="G13675" s="9" t="str">
        <f t="shared" si="428"/>
        <v/>
      </c>
      <c r="H13675" s="52" t="str">
        <f t="shared" si="429"/>
        <v/>
      </c>
    </row>
    <row r="13676" spans="1:8">
      <c r="B13676" s="1"/>
      <c r="C13676" s="1"/>
      <c r="D13676" s="31"/>
      <c r="E13676" s="31"/>
      <c r="G13676" s="9" t="str">
        <f t="shared" si="428"/>
        <v/>
      </c>
      <c r="H13676" s="52" t="str">
        <f t="shared" si="429"/>
        <v/>
      </c>
    </row>
    <row r="13677" spans="1:8">
      <c r="A13677" s="48" t="str">
        <f>('ANNEXURE B &amp; C'!CC$3)</f>
        <v>470108</v>
      </c>
      <c r="B13677" s="1">
        <v>1020000</v>
      </c>
      <c r="C13677" s="1" t="s">
        <v>2</v>
      </c>
      <c r="D13677" s="31"/>
      <c r="E13677" s="31"/>
      <c r="F13677" s="31"/>
      <c r="G13677" s="9" t="str">
        <f t="shared" si="428"/>
        <v/>
      </c>
      <c r="H13677" s="52" t="str">
        <f t="shared" si="429"/>
        <v/>
      </c>
    </row>
    <row r="13678" spans="1:8">
      <c r="A13678" s="48" t="str">
        <f>('ANNEXURE B &amp; C'!CC$3)</f>
        <v>470108</v>
      </c>
      <c r="B13678" s="2">
        <v>1020001</v>
      </c>
      <c r="C13678" s="2" t="s">
        <v>3</v>
      </c>
      <c r="D13678" s="20">
        <v>0</v>
      </c>
      <c r="E13678" s="20">
        <v>0</v>
      </c>
      <c r="F13678" s="38">
        <f>('ANNEXURE B &amp; C'!CC$10)</f>
        <v>0</v>
      </c>
      <c r="G13678" s="9" t="str">
        <f t="shared" si="428"/>
        <v/>
      </c>
      <c r="H13678" s="52" t="str">
        <f t="shared" si="429"/>
        <v/>
      </c>
    </row>
    <row r="13679" spans="1:8">
      <c r="A13679" s="48" t="str">
        <f>('ANNEXURE B &amp; C'!CC$3)</f>
        <v>470108</v>
      </c>
      <c r="B13679" s="2">
        <v>1020002</v>
      </c>
      <c r="C13679" s="2" t="s">
        <v>4</v>
      </c>
      <c r="D13679" s="20">
        <v>1157354</v>
      </c>
      <c r="E13679" s="20">
        <v>464017.63</v>
      </c>
      <c r="F13679" s="38">
        <f>('ANNEXURE B &amp; C'!CC$11)</f>
        <v>995641</v>
      </c>
      <c r="G13679" s="9" t="str">
        <f t="shared" si="428"/>
        <v/>
      </c>
      <c r="H13679" s="52">
        <f t="shared" si="429"/>
        <v>-0.13972647953867184</v>
      </c>
    </row>
    <row r="13680" spans="1:8">
      <c r="A13680" s="48" t="str">
        <f>('ANNEXURE B &amp; C'!CC$3)</f>
        <v>470108</v>
      </c>
      <c r="B13680" s="2">
        <v>1020004</v>
      </c>
      <c r="C13680" s="2" t="s">
        <v>5</v>
      </c>
      <c r="D13680" s="20">
        <v>0</v>
      </c>
      <c r="E13680" s="20">
        <v>3012</v>
      </c>
      <c r="F13680" s="38">
        <f>('ANNEXURE B &amp; C'!CC$12)</f>
        <v>6024</v>
      </c>
      <c r="G13680" s="9" t="str">
        <f t="shared" si="428"/>
        <v/>
      </c>
      <c r="H13680" s="52" t="str">
        <f t="shared" si="429"/>
        <v>NO ORIGINAL BUDGET</v>
      </c>
    </row>
    <row r="13681" spans="1:8">
      <c r="A13681" s="48" t="str">
        <f>('ANNEXURE B &amp; C'!CC$3)</f>
        <v>470108</v>
      </c>
      <c r="B13681" s="2">
        <v>1020005</v>
      </c>
      <c r="C13681" s="2" t="s">
        <v>6</v>
      </c>
      <c r="D13681" s="20">
        <v>270</v>
      </c>
      <c r="E13681" s="20">
        <v>106.6</v>
      </c>
      <c r="F13681" s="38">
        <f>('ANNEXURE B &amp; C'!CC$13)</f>
        <v>230</v>
      </c>
      <c r="G13681" s="9" t="str">
        <f t="shared" si="428"/>
        <v/>
      </c>
      <c r="H13681" s="52">
        <f t="shared" si="429"/>
        <v>-0.14814814814814814</v>
      </c>
    </row>
    <row r="13682" spans="1:8">
      <c r="A13682" s="48" t="str">
        <f>('ANNEXURE B &amp; C'!CC$3)</f>
        <v>470108</v>
      </c>
      <c r="B13682" s="2">
        <v>1020006</v>
      </c>
      <c r="C13682" s="2" t="s">
        <v>7</v>
      </c>
      <c r="D13682" s="20">
        <v>60816</v>
      </c>
      <c r="E13682" s="20">
        <v>0</v>
      </c>
      <c r="F13682" s="38">
        <f>('ANNEXURE B &amp; C'!CC$14)</f>
        <v>31616</v>
      </c>
      <c r="G13682" s="9" t="str">
        <f t="shared" si="428"/>
        <v/>
      </c>
      <c r="H13682" s="52">
        <f t="shared" si="429"/>
        <v>-0.48013680610365694</v>
      </c>
    </row>
    <row r="13683" spans="1:8">
      <c r="A13683" s="48" t="str">
        <f>('ANNEXURE B &amp; C'!CC$3)</f>
        <v>470108</v>
      </c>
      <c r="B13683" s="2">
        <v>1020007</v>
      </c>
      <c r="C13683" s="2" t="s">
        <v>8</v>
      </c>
      <c r="D13683" s="20">
        <v>0</v>
      </c>
      <c r="E13683" s="20">
        <v>0</v>
      </c>
      <c r="F13683" s="38">
        <f>('ANNEXURE B &amp; C'!CC$15)</f>
        <v>0</v>
      </c>
      <c r="G13683" s="9" t="str">
        <f t="shared" si="428"/>
        <v/>
      </c>
      <c r="H13683" s="52" t="str">
        <f t="shared" si="429"/>
        <v/>
      </c>
    </row>
    <row r="13684" spans="1:8">
      <c r="A13684" s="48" t="str">
        <f>('ANNEXURE B &amp; C'!CC$3)</f>
        <v>470108</v>
      </c>
      <c r="B13684" s="2">
        <v>1020009</v>
      </c>
      <c r="C13684" s="2" t="s">
        <v>9</v>
      </c>
      <c r="D13684" s="20">
        <v>0</v>
      </c>
      <c r="E13684" s="20">
        <v>0</v>
      </c>
      <c r="F13684" s="38">
        <f>('ANNEXURE B &amp; C'!CC$16)</f>
        <v>0</v>
      </c>
      <c r="G13684" s="9" t="str">
        <f t="shared" si="428"/>
        <v/>
      </c>
      <c r="H13684" s="52" t="str">
        <f t="shared" si="429"/>
        <v/>
      </c>
    </row>
    <row r="13685" spans="1:8">
      <c r="A13685" s="48" t="str">
        <f>('ANNEXURE B &amp; C'!CC$3)</f>
        <v>470108</v>
      </c>
      <c r="B13685" s="2">
        <v>1020010</v>
      </c>
      <c r="C13685" s="2" t="s">
        <v>10</v>
      </c>
      <c r="D13685" s="20">
        <v>0</v>
      </c>
      <c r="E13685" s="20">
        <v>0</v>
      </c>
      <c r="F13685" s="38">
        <f>('ANNEXURE B &amp; C'!CC$17)</f>
        <v>0</v>
      </c>
      <c r="G13685" s="9" t="str">
        <f t="shared" si="428"/>
        <v/>
      </c>
      <c r="H13685" s="52" t="str">
        <f t="shared" si="429"/>
        <v/>
      </c>
    </row>
    <row r="13686" spans="1:8">
      <c r="A13686" s="48" t="str">
        <f>('ANNEXURE B &amp; C'!CC$3)</f>
        <v>470108</v>
      </c>
      <c r="B13686" s="2">
        <v>1020011</v>
      </c>
      <c r="C13686" s="2" t="s">
        <v>11</v>
      </c>
      <c r="D13686" s="20">
        <v>0</v>
      </c>
      <c r="E13686" s="20">
        <v>0</v>
      </c>
      <c r="F13686" s="38">
        <f>('ANNEXURE B &amp; C'!CC$18)</f>
        <v>0</v>
      </c>
      <c r="G13686" s="9" t="str">
        <f t="shared" si="428"/>
        <v/>
      </c>
      <c r="H13686" s="52" t="str">
        <f t="shared" si="429"/>
        <v/>
      </c>
    </row>
    <row r="13687" spans="1:8">
      <c r="A13687" s="48" t="str">
        <f>('ANNEXURE B &amp; C'!CC$3)</f>
        <v>470108</v>
      </c>
      <c r="B13687" s="2">
        <v>1020012</v>
      </c>
      <c r="C13687" s="2" t="s">
        <v>12</v>
      </c>
      <c r="D13687" s="20">
        <v>152544</v>
      </c>
      <c r="E13687" s="20">
        <v>50400</v>
      </c>
      <c r="F13687" s="38">
        <f>('ANNEXURE B &amp; C'!CC$19)</f>
        <v>126000</v>
      </c>
      <c r="G13687" s="9" t="str">
        <f t="shared" si="428"/>
        <v/>
      </c>
      <c r="H13687" s="52">
        <f t="shared" si="429"/>
        <v>-0.17400881057268722</v>
      </c>
    </row>
    <row r="13688" spans="1:8">
      <c r="A13688" s="48" t="str">
        <f>('ANNEXURE B &amp; C'!CC$3)</f>
        <v>470108</v>
      </c>
      <c r="B13688" s="2">
        <v>1020013</v>
      </c>
      <c r="C13688" s="2" t="s">
        <v>13</v>
      </c>
      <c r="D13688" s="20">
        <v>7972</v>
      </c>
      <c r="E13688" s="20">
        <v>2969.27</v>
      </c>
      <c r="F13688" s="38">
        <f>('ANNEXURE B &amp; C'!CC$20)</f>
        <v>6317</v>
      </c>
      <c r="G13688" s="9" t="str">
        <f t="shared" si="428"/>
        <v/>
      </c>
      <c r="H13688" s="52">
        <f t="shared" si="429"/>
        <v>-0.20760160561966884</v>
      </c>
    </row>
    <row r="13689" spans="1:8">
      <c r="A13689" s="48" t="str">
        <f>('ANNEXURE B &amp; C'!CC$3)</f>
        <v>470108</v>
      </c>
      <c r="B13689" s="2">
        <v>1020014</v>
      </c>
      <c r="C13689" s="2" t="s">
        <v>14</v>
      </c>
      <c r="D13689" s="20">
        <v>0</v>
      </c>
      <c r="E13689" s="20">
        <v>0</v>
      </c>
      <c r="F13689" s="38">
        <f>('ANNEXURE B &amp; C'!CC$21)</f>
        <v>0</v>
      </c>
      <c r="G13689" s="9" t="str">
        <f t="shared" si="428"/>
        <v/>
      </c>
      <c r="H13689" s="52" t="str">
        <f t="shared" si="429"/>
        <v/>
      </c>
    </row>
    <row r="13690" spans="1:8" ht="15.75" thickBot="1">
      <c r="A13690" s="48" t="str">
        <f>('ANNEXURE B &amp; C'!CC$3)</f>
        <v>470108</v>
      </c>
      <c r="B13690" s="3">
        <v>1029990</v>
      </c>
      <c r="C13690" s="3" t="s">
        <v>15</v>
      </c>
      <c r="D13690" s="41">
        <v>1378956</v>
      </c>
      <c r="E13690" s="41">
        <v>520505.5</v>
      </c>
      <c r="F13690" s="41">
        <f>SUM(F13678:F13689)</f>
        <v>1165828</v>
      </c>
      <c r="G13690" s="9" t="str">
        <f t="shared" si="428"/>
        <v/>
      </c>
      <c r="H13690" s="52">
        <f t="shared" si="429"/>
        <v>-0.15455750582324598</v>
      </c>
    </row>
    <row r="13691" spans="1:8">
      <c r="B13691" s="1"/>
      <c r="C13691" s="1"/>
      <c r="D13691" s="31"/>
      <c r="E13691" s="31"/>
      <c r="F13691" s="31"/>
      <c r="G13691" s="9" t="str">
        <f t="shared" si="428"/>
        <v/>
      </c>
      <c r="H13691" s="52" t="str">
        <f t="shared" si="429"/>
        <v/>
      </c>
    </row>
    <row r="13692" spans="1:8">
      <c r="A13692" s="48" t="str">
        <f>('ANNEXURE B &amp; C'!CC$3)</f>
        <v>470108</v>
      </c>
      <c r="B13692" s="1">
        <v>1030000</v>
      </c>
      <c r="C13692" s="1" t="s">
        <v>16</v>
      </c>
      <c r="D13692" s="31"/>
      <c r="E13692" s="31"/>
      <c r="F13692" s="31"/>
      <c r="G13692" s="9" t="str">
        <f t="shared" si="428"/>
        <v/>
      </c>
      <c r="H13692" s="52" t="str">
        <f t="shared" si="429"/>
        <v/>
      </c>
    </row>
    <row r="13693" spans="1:8">
      <c r="A13693" s="48" t="str">
        <f>('ANNEXURE B &amp; C'!CC$3)</f>
        <v>470108</v>
      </c>
      <c r="B13693" s="2">
        <v>1030001</v>
      </c>
      <c r="C13693" s="2" t="s">
        <v>17</v>
      </c>
      <c r="D13693" s="20">
        <v>14684</v>
      </c>
      <c r="E13693" s="20">
        <v>3722.28</v>
      </c>
      <c r="F13693" s="38">
        <f>('ANNEXURE B &amp; C'!CC$25)</f>
        <v>7513</v>
      </c>
      <c r="G13693" s="9" t="str">
        <f t="shared" si="428"/>
        <v/>
      </c>
      <c r="H13693" s="52">
        <f t="shared" si="429"/>
        <v>-0.48835467175156633</v>
      </c>
    </row>
    <row r="13694" spans="1:8">
      <c r="A13694" s="48" t="str">
        <f>('ANNEXURE B &amp; C'!CC$3)</f>
        <v>470108</v>
      </c>
      <c r="B13694" s="2">
        <v>1030002</v>
      </c>
      <c r="C13694" s="2" t="s">
        <v>18</v>
      </c>
      <c r="D13694" s="20">
        <v>56729</v>
      </c>
      <c r="E13694" s="20">
        <v>24802.799999999999</v>
      </c>
      <c r="F13694" s="38">
        <f>('ANNEXURE B &amp; C'!CC$26)</f>
        <v>54935</v>
      </c>
      <c r="G13694" s="9" t="str">
        <f t="shared" si="428"/>
        <v/>
      </c>
      <c r="H13694" s="52">
        <f t="shared" si="429"/>
        <v>-3.162403708861429E-2</v>
      </c>
    </row>
    <row r="13695" spans="1:8">
      <c r="A13695" s="48" t="str">
        <f>('ANNEXURE B &amp; C'!CC$3)</f>
        <v>470108</v>
      </c>
      <c r="B13695" s="2">
        <v>1030003</v>
      </c>
      <c r="C13695" s="2" t="s">
        <v>19</v>
      </c>
      <c r="D13695" s="20">
        <v>161528</v>
      </c>
      <c r="E13695" s="20">
        <v>40945.08</v>
      </c>
      <c r="F13695" s="38">
        <f>('ANNEXURE B &amp; C'!CC$27)</f>
        <v>82629</v>
      </c>
      <c r="G13695" s="9" t="str">
        <f t="shared" ref="G13695:G13758" si="430">IF(E13695&lt;0.01,"",IF(E13695&gt;F13695,"BUDGET ERROR - INSUFICIENT",""))</f>
        <v/>
      </c>
      <c r="H13695" s="52">
        <f t="shared" ref="H13695:H13758" si="431">IF(F13695&lt;0.1,"",IF(D13695=0,"NO ORIGINAL BUDGET",(F13695-D13695)/D13695))</f>
        <v>-0.48845401416472684</v>
      </c>
    </row>
    <row r="13696" spans="1:8">
      <c r="A13696" s="48" t="str">
        <f>('ANNEXURE B &amp; C'!CC$3)</f>
        <v>470108</v>
      </c>
      <c r="B13696" s="2">
        <v>1030004</v>
      </c>
      <c r="C13696" s="2" t="s">
        <v>20</v>
      </c>
      <c r="D13696" s="20">
        <v>0</v>
      </c>
      <c r="E13696" s="20">
        <v>0</v>
      </c>
      <c r="F13696" s="38">
        <f>('ANNEXURE B &amp; C'!CC$28)</f>
        <v>0</v>
      </c>
      <c r="G13696" s="9" t="str">
        <f t="shared" si="430"/>
        <v/>
      </c>
      <c r="H13696" s="52" t="str">
        <f t="shared" si="431"/>
        <v/>
      </c>
    </row>
    <row r="13697" spans="1:8">
      <c r="A13697" s="48" t="str">
        <f>('ANNEXURE B &amp; C'!CC$3)</f>
        <v>470108</v>
      </c>
      <c r="B13697" s="3">
        <v>1039990</v>
      </c>
      <c r="C13697" s="3" t="s">
        <v>21</v>
      </c>
      <c r="D13697" s="39">
        <v>232941</v>
      </c>
      <c r="E13697" s="39">
        <v>69470.16</v>
      </c>
      <c r="F13697" s="39">
        <f>SUM(F13693:F13696)</f>
        <v>145077</v>
      </c>
      <c r="G13697" s="9" t="str">
        <f t="shared" si="430"/>
        <v/>
      </c>
      <c r="H13697" s="52">
        <f t="shared" si="431"/>
        <v>-0.37719422514714024</v>
      </c>
    </row>
    <row r="13698" spans="1:8">
      <c r="B13698" s="1"/>
      <c r="C13698" s="1"/>
      <c r="D13698" s="31"/>
      <c r="E13698" s="31"/>
      <c r="F13698" s="31"/>
      <c r="G13698" s="9" t="str">
        <f t="shared" si="430"/>
        <v/>
      </c>
      <c r="H13698" s="52" t="str">
        <f t="shared" si="431"/>
        <v/>
      </c>
    </row>
    <row r="13699" spans="1:8">
      <c r="A13699" s="48" t="str">
        <f>('ANNEXURE B &amp; C'!CC$3)</f>
        <v>470108</v>
      </c>
      <c r="B13699" s="1">
        <v>1040000</v>
      </c>
      <c r="C13699" s="1" t="s">
        <v>22</v>
      </c>
      <c r="D13699" s="31"/>
      <c r="E13699" s="31"/>
      <c r="F13699" s="31"/>
      <c r="G13699" s="9" t="str">
        <f t="shared" si="430"/>
        <v/>
      </c>
      <c r="H13699" s="52" t="str">
        <f t="shared" si="431"/>
        <v/>
      </c>
    </row>
    <row r="13700" spans="1:8">
      <c r="A13700" s="48" t="str">
        <f>('ANNEXURE B &amp; C'!CC$3)</f>
        <v>470108</v>
      </c>
      <c r="B13700" s="2">
        <v>1040001</v>
      </c>
      <c r="C13700" s="2" t="s">
        <v>23</v>
      </c>
      <c r="D13700" s="20">
        <v>0</v>
      </c>
      <c r="E13700" s="20">
        <v>0</v>
      </c>
      <c r="F13700" s="38">
        <f>('ANNEXURE B &amp; C'!CC$32)</f>
        <v>0</v>
      </c>
      <c r="G13700" s="9" t="str">
        <f t="shared" si="430"/>
        <v/>
      </c>
      <c r="H13700" s="52" t="str">
        <f t="shared" si="431"/>
        <v/>
      </c>
    </row>
    <row r="13701" spans="1:8">
      <c r="A13701" s="48" t="str">
        <f>('ANNEXURE B &amp; C'!CC$3)</f>
        <v>470108</v>
      </c>
      <c r="B13701" s="2">
        <v>1040002</v>
      </c>
      <c r="C13701" s="2" t="s">
        <v>24</v>
      </c>
      <c r="D13701" s="20">
        <v>0</v>
      </c>
      <c r="E13701" s="20">
        <v>0</v>
      </c>
      <c r="F13701" s="38">
        <f>('ANNEXURE B &amp; C'!CC$33)</f>
        <v>0</v>
      </c>
      <c r="G13701" s="9" t="str">
        <f t="shared" si="430"/>
        <v/>
      </c>
      <c r="H13701" s="52" t="str">
        <f t="shared" si="431"/>
        <v/>
      </c>
    </row>
    <row r="13702" spans="1:8">
      <c r="A13702" s="48" t="str">
        <f>('ANNEXURE B &amp; C'!CC$3)</f>
        <v>470108</v>
      </c>
      <c r="B13702" s="2">
        <v>1040003</v>
      </c>
      <c r="C13702" s="2" t="s">
        <v>25</v>
      </c>
      <c r="D13702" s="20">
        <v>0</v>
      </c>
      <c r="E13702" s="20">
        <v>0</v>
      </c>
      <c r="F13702" s="38">
        <f>('ANNEXURE B &amp; C'!CC$34)</f>
        <v>0</v>
      </c>
      <c r="G13702" s="9" t="str">
        <f t="shared" si="430"/>
        <v/>
      </c>
      <c r="H13702" s="52" t="str">
        <f t="shared" si="431"/>
        <v/>
      </c>
    </row>
    <row r="13703" spans="1:8">
      <c r="A13703" s="48" t="str">
        <f>('ANNEXURE B &amp; C'!CC$3)</f>
        <v>470108</v>
      </c>
      <c r="B13703" s="2">
        <v>1040004</v>
      </c>
      <c r="C13703" s="2" t="s">
        <v>26</v>
      </c>
      <c r="D13703" s="20">
        <v>0</v>
      </c>
      <c r="E13703" s="20">
        <v>0</v>
      </c>
      <c r="F13703" s="38">
        <f>('ANNEXURE B &amp; C'!CC$35)</f>
        <v>0</v>
      </c>
      <c r="G13703" s="9" t="str">
        <f t="shared" si="430"/>
        <v/>
      </c>
      <c r="H13703" s="52" t="str">
        <f t="shared" si="431"/>
        <v/>
      </c>
    </row>
    <row r="13704" spans="1:8">
      <c r="A13704" s="48" t="str">
        <f>('ANNEXURE B &amp; C'!CC$3)</f>
        <v>470108</v>
      </c>
      <c r="B13704" s="2">
        <v>1040005</v>
      </c>
      <c r="C13704" s="2" t="s">
        <v>27</v>
      </c>
      <c r="D13704" s="20">
        <v>0</v>
      </c>
      <c r="E13704" s="20">
        <v>0</v>
      </c>
      <c r="F13704" s="38">
        <f>('ANNEXURE B &amp; C'!CC$36)</f>
        <v>0</v>
      </c>
      <c r="G13704" s="9" t="str">
        <f t="shared" si="430"/>
        <v/>
      </c>
      <c r="H13704" s="52" t="str">
        <f t="shared" si="431"/>
        <v/>
      </c>
    </row>
    <row r="13705" spans="1:8">
      <c r="A13705" s="48" t="str">
        <f>('ANNEXURE B &amp; C'!CC$3)</f>
        <v>470108</v>
      </c>
      <c r="B13705" s="2">
        <v>1040006</v>
      </c>
      <c r="C13705" s="2" t="s">
        <v>28</v>
      </c>
      <c r="D13705" s="20">
        <v>0</v>
      </c>
      <c r="E13705" s="20">
        <v>0</v>
      </c>
      <c r="F13705" s="38">
        <f>('ANNEXURE B &amp; C'!CC$37)</f>
        <v>0</v>
      </c>
      <c r="G13705" s="9" t="str">
        <f t="shared" si="430"/>
        <v/>
      </c>
      <c r="H13705" s="52" t="str">
        <f t="shared" si="431"/>
        <v/>
      </c>
    </row>
    <row r="13706" spans="1:8">
      <c r="A13706" s="48" t="str">
        <f>('ANNEXURE B &amp; C'!CC$3)</f>
        <v>470108</v>
      </c>
      <c r="B13706" s="2">
        <v>1040007</v>
      </c>
      <c r="C13706" s="2" t="s">
        <v>29</v>
      </c>
      <c r="D13706" s="20">
        <v>0</v>
      </c>
      <c r="E13706" s="20">
        <v>0</v>
      </c>
      <c r="F13706" s="38">
        <f>('ANNEXURE B &amp; C'!CC$38)</f>
        <v>0</v>
      </c>
      <c r="G13706" s="9" t="str">
        <f t="shared" si="430"/>
        <v/>
      </c>
      <c r="H13706" s="52" t="str">
        <f t="shared" si="431"/>
        <v/>
      </c>
    </row>
    <row r="13707" spans="1:8">
      <c r="A13707" s="48" t="str">
        <f>('ANNEXURE B &amp; C'!CC$3)</f>
        <v>470108</v>
      </c>
      <c r="B13707" s="2">
        <v>1040008</v>
      </c>
      <c r="C13707" s="2" t="s">
        <v>30</v>
      </c>
      <c r="D13707" s="20">
        <v>0</v>
      </c>
      <c r="E13707" s="20">
        <v>0</v>
      </c>
      <c r="F13707" s="38">
        <f>('ANNEXURE B &amp; C'!CC$39)</f>
        <v>0</v>
      </c>
      <c r="G13707" s="9" t="str">
        <f t="shared" si="430"/>
        <v/>
      </c>
      <c r="H13707" s="52" t="str">
        <f t="shared" si="431"/>
        <v/>
      </c>
    </row>
    <row r="13708" spans="1:8">
      <c r="A13708" s="48" t="str">
        <f>('ANNEXURE B &amp; C'!CC$3)</f>
        <v>470108</v>
      </c>
      <c r="B13708" s="3">
        <v>1049990</v>
      </c>
      <c r="C13708" s="3" t="s">
        <v>31</v>
      </c>
      <c r="D13708" s="39">
        <v>0</v>
      </c>
      <c r="E13708" s="39">
        <v>0</v>
      </c>
      <c r="F13708" s="39">
        <f>SUM(F13700:F13707)</f>
        <v>0</v>
      </c>
      <c r="G13708" s="9" t="str">
        <f t="shared" si="430"/>
        <v/>
      </c>
      <c r="H13708" s="52" t="str">
        <f t="shared" si="431"/>
        <v/>
      </c>
    </row>
    <row r="13709" spans="1:8">
      <c r="B13709" s="1"/>
      <c r="C13709" s="1"/>
      <c r="D13709" s="31"/>
      <c r="E13709" s="31"/>
      <c r="F13709" s="31"/>
      <c r="G13709" s="9" t="str">
        <f t="shared" si="430"/>
        <v/>
      </c>
      <c r="H13709" s="52" t="str">
        <f t="shared" si="431"/>
        <v/>
      </c>
    </row>
    <row r="13710" spans="1:8" ht="15.75" thickBot="1">
      <c r="A13710" s="48" t="str">
        <f>('ANNEXURE B &amp; C'!CC$3)</f>
        <v>470108</v>
      </c>
      <c r="B13710" s="4">
        <v>1049995</v>
      </c>
      <c r="C13710" s="4" t="s">
        <v>32</v>
      </c>
      <c r="D13710" s="40">
        <v>1611897</v>
      </c>
      <c r="E13710" s="40">
        <v>589975.66</v>
      </c>
      <c r="F13710" s="40">
        <f>SUM(F13708+F13697+F13690)</f>
        <v>1310905</v>
      </c>
      <c r="G13710" s="9" t="str">
        <f t="shared" si="430"/>
        <v/>
      </c>
      <c r="H13710" s="52">
        <f t="shared" si="431"/>
        <v>-0.18673153433501025</v>
      </c>
    </row>
    <row r="13711" spans="1:8" ht="15.75" thickTop="1">
      <c r="B13711" s="1"/>
      <c r="C13711" s="1"/>
      <c r="D13711" s="31"/>
      <c r="E13711" s="31"/>
      <c r="F13711" s="31"/>
      <c r="G13711" s="9" t="str">
        <f t="shared" si="430"/>
        <v/>
      </c>
      <c r="H13711" s="52" t="str">
        <f t="shared" si="431"/>
        <v/>
      </c>
    </row>
    <row r="13712" spans="1:8">
      <c r="A13712" s="48" t="str">
        <f>('ANNEXURE B &amp; C'!CC$3)</f>
        <v>470108</v>
      </c>
      <c r="B13712" s="1">
        <v>1050000</v>
      </c>
      <c r="C13712" s="1" t="s">
        <v>33</v>
      </c>
      <c r="D13712" s="31"/>
      <c r="E13712" s="31"/>
      <c r="F13712" s="31"/>
      <c r="G13712" s="9" t="str">
        <f t="shared" si="430"/>
        <v/>
      </c>
      <c r="H13712" s="52" t="str">
        <f t="shared" si="431"/>
        <v/>
      </c>
    </row>
    <row r="13713" spans="1:8">
      <c r="B13713" s="1"/>
      <c r="C13713" s="1"/>
      <c r="D13713" s="31"/>
      <c r="E13713" s="31"/>
      <c r="F13713" s="31"/>
      <c r="G13713" s="9" t="str">
        <f t="shared" si="430"/>
        <v/>
      </c>
      <c r="H13713" s="52" t="str">
        <f t="shared" si="431"/>
        <v/>
      </c>
    </row>
    <row r="13714" spans="1:8">
      <c r="A13714" s="48" t="str">
        <f>('ANNEXURE B &amp; C'!CC$3)</f>
        <v>470108</v>
      </c>
      <c r="B13714" s="1">
        <v>1060000</v>
      </c>
      <c r="C13714" s="1" t="s">
        <v>34</v>
      </c>
      <c r="D13714" s="31"/>
      <c r="E13714" s="31"/>
      <c r="F13714" s="31"/>
      <c r="G13714" s="9" t="str">
        <f t="shared" si="430"/>
        <v/>
      </c>
      <c r="H13714" s="52" t="str">
        <f t="shared" si="431"/>
        <v/>
      </c>
    </row>
    <row r="13715" spans="1:8">
      <c r="A13715" s="48" t="str">
        <f>('ANNEXURE B &amp; C'!CC$3)</f>
        <v>470108</v>
      </c>
      <c r="B13715" s="2">
        <v>1060001</v>
      </c>
      <c r="C13715" s="2" t="s">
        <v>35</v>
      </c>
      <c r="D13715" s="20">
        <v>0</v>
      </c>
      <c r="E13715" s="20">
        <v>0</v>
      </c>
      <c r="F13715" s="38">
        <f>('ANNEXURE B &amp; C'!CC$47)</f>
        <v>0</v>
      </c>
      <c r="G13715" s="9" t="str">
        <f t="shared" si="430"/>
        <v/>
      </c>
      <c r="H13715" s="52" t="str">
        <f t="shared" si="431"/>
        <v/>
      </c>
    </row>
    <row r="13716" spans="1:8">
      <c r="A13716" s="48" t="str">
        <f>('ANNEXURE B &amp; C'!CC$3)</f>
        <v>470108</v>
      </c>
      <c r="B13716" s="2">
        <v>1060003</v>
      </c>
      <c r="C13716" s="2" t="s">
        <v>36</v>
      </c>
      <c r="D13716" s="20">
        <v>0</v>
      </c>
      <c r="E13716" s="20">
        <v>0</v>
      </c>
      <c r="F13716" s="38">
        <f>('ANNEXURE B &amp; C'!CC$48)</f>
        <v>0</v>
      </c>
      <c r="G13716" s="9" t="str">
        <f t="shared" si="430"/>
        <v/>
      </c>
      <c r="H13716" s="52" t="str">
        <f t="shared" si="431"/>
        <v/>
      </c>
    </row>
    <row r="13717" spans="1:8">
      <c r="A13717" s="48" t="str">
        <f>('ANNEXURE B &amp; C'!CC$3)</f>
        <v>470108</v>
      </c>
      <c r="B13717" s="2">
        <v>1060090</v>
      </c>
      <c r="C13717" s="2" t="s">
        <v>37</v>
      </c>
      <c r="D13717" s="20">
        <v>0</v>
      </c>
      <c r="E13717" s="20">
        <v>0</v>
      </c>
      <c r="F13717" s="38">
        <f>('ANNEXURE B &amp; C'!CC$49)</f>
        <v>0</v>
      </c>
      <c r="G13717" s="9" t="str">
        <f t="shared" si="430"/>
        <v/>
      </c>
      <c r="H13717" s="52" t="str">
        <f t="shared" si="431"/>
        <v/>
      </c>
    </row>
    <row r="13718" spans="1:8">
      <c r="A13718" s="48" t="str">
        <f>('ANNEXURE B &amp; C'!CC$3)</f>
        <v>470108</v>
      </c>
      <c r="B13718" s="2">
        <v>1060100</v>
      </c>
      <c r="C13718" s="2" t="s">
        <v>38</v>
      </c>
      <c r="D13718" s="20">
        <v>0</v>
      </c>
      <c r="E13718" s="20">
        <v>0</v>
      </c>
      <c r="F13718" s="38">
        <f>('ANNEXURE B &amp; C'!CC$50)</f>
        <v>0</v>
      </c>
      <c r="G13718" s="9" t="str">
        <f t="shared" si="430"/>
        <v/>
      </c>
      <c r="H13718" s="52" t="str">
        <f t="shared" si="431"/>
        <v/>
      </c>
    </row>
    <row r="13719" spans="1:8">
      <c r="A13719" s="48" t="str">
        <f>('ANNEXURE B &amp; C'!CC$3)</f>
        <v>470108</v>
      </c>
      <c r="B13719" s="2">
        <v>1060200</v>
      </c>
      <c r="C13719" s="2" t="s">
        <v>39</v>
      </c>
      <c r="D13719" s="20">
        <v>0</v>
      </c>
      <c r="E13719" s="20">
        <v>0</v>
      </c>
      <c r="F13719" s="38">
        <f>('ANNEXURE B &amp; C'!CC$51)</f>
        <v>0</v>
      </c>
      <c r="G13719" s="9" t="str">
        <f t="shared" si="430"/>
        <v/>
      </c>
      <c r="H13719" s="52" t="str">
        <f t="shared" si="431"/>
        <v/>
      </c>
    </row>
    <row r="13720" spans="1:8">
      <c r="A13720" s="48" t="str">
        <f>('ANNEXURE B &amp; C'!CC$3)</f>
        <v>470108</v>
      </c>
      <c r="B13720" s="2">
        <v>1060201</v>
      </c>
      <c r="C13720" s="2" t="s">
        <v>40</v>
      </c>
      <c r="D13720" s="20">
        <v>0</v>
      </c>
      <c r="E13720" s="20">
        <v>0</v>
      </c>
      <c r="F13720" s="38">
        <f>('ANNEXURE B &amp; C'!CC$52)</f>
        <v>0</v>
      </c>
      <c r="G13720" s="9" t="str">
        <f t="shared" si="430"/>
        <v/>
      </c>
      <c r="H13720" s="52" t="str">
        <f t="shared" si="431"/>
        <v/>
      </c>
    </row>
    <row r="13721" spans="1:8">
      <c r="A13721" s="48" t="str">
        <f>('ANNEXURE B &amp; C'!CC$3)</f>
        <v>470108</v>
      </c>
      <c r="B13721" s="2">
        <v>1060204</v>
      </c>
      <c r="C13721" s="2" t="s">
        <v>41</v>
      </c>
      <c r="D13721" s="20">
        <v>0</v>
      </c>
      <c r="E13721" s="20">
        <v>0</v>
      </c>
      <c r="F13721" s="38">
        <f>('ANNEXURE B &amp; C'!CC$53)</f>
        <v>0</v>
      </c>
      <c r="G13721" s="9" t="str">
        <f t="shared" si="430"/>
        <v/>
      </c>
      <c r="H13721" s="52" t="str">
        <f t="shared" si="431"/>
        <v/>
      </c>
    </row>
    <row r="13722" spans="1:8">
      <c r="A13722" s="48" t="str">
        <f>('ANNEXURE B &amp; C'!CC$3)</f>
        <v>470108</v>
      </c>
      <c r="B13722" s="2">
        <v>1060205</v>
      </c>
      <c r="C13722" s="2" t="s">
        <v>42</v>
      </c>
      <c r="D13722" s="20">
        <v>0</v>
      </c>
      <c r="E13722" s="20">
        <v>0</v>
      </c>
      <c r="F13722" s="38">
        <f>('ANNEXURE B &amp; C'!CC$54)</f>
        <v>0</v>
      </c>
      <c r="G13722" s="9" t="str">
        <f t="shared" si="430"/>
        <v/>
      </c>
      <c r="H13722" s="52" t="str">
        <f t="shared" si="431"/>
        <v/>
      </c>
    </row>
    <row r="13723" spans="1:8">
      <c r="A13723" s="48" t="str">
        <f>('ANNEXURE B &amp; C'!CC$3)</f>
        <v>470108</v>
      </c>
      <c r="B13723" s="2">
        <v>1060207</v>
      </c>
      <c r="C13723" s="2" t="s">
        <v>43</v>
      </c>
      <c r="D13723" s="20">
        <v>0</v>
      </c>
      <c r="E13723" s="20">
        <v>0</v>
      </c>
      <c r="F13723" s="38">
        <f>('ANNEXURE B &amp; C'!CC$55)</f>
        <v>0</v>
      </c>
      <c r="G13723" s="9" t="str">
        <f t="shared" si="430"/>
        <v/>
      </c>
      <c r="H13723" s="52" t="str">
        <f t="shared" si="431"/>
        <v/>
      </c>
    </row>
    <row r="13724" spans="1:8">
      <c r="A13724" s="48" t="str">
        <f>('ANNEXURE B &amp; C'!CC$3)</f>
        <v>470108</v>
      </c>
      <c r="B13724" s="2">
        <v>1060208</v>
      </c>
      <c r="C13724" s="2" t="s">
        <v>44</v>
      </c>
      <c r="D13724" s="20">
        <v>15750</v>
      </c>
      <c r="E13724" s="20">
        <v>0</v>
      </c>
      <c r="F13724" s="38">
        <f>('ANNEXURE B &amp; C'!CC$56)</f>
        <v>0</v>
      </c>
      <c r="G13724" s="9" t="str">
        <f t="shared" si="430"/>
        <v/>
      </c>
      <c r="H13724" s="52" t="str">
        <f t="shared" si="431"/>
        <v/>
      </c>
    </row>
    <row r="13725" spans="1:8">
      <c r="A13725" s="48" t="str">
        <f>('ANNEXURE B &amp; C'!CC$3)</f>
        <v>470108</v>
      </c>
      <c r="B13725" s="2">
        <v>1060209</v>
      </c>
      <c r="C13725" s="2" t="s">
        <v>45</v>
      </c>
      <c r="D13725" s="20">
        <v>165000</v>
      </c>
      <c r="E13725" s="20">
        <v>132000</v>
      </c>
      <c r="F13725" s="38">
        <f>('ANNEXURE B &amp; C'!CC$57)</f>
        <v>165000</v>
      </c>
      <c r="G13725" s="9" t="str">
        <f t="shared" si="430"/>
        <v/>
      </c>
      <c r="H13725" s="52">
        <f t="shared" si="431"/>
        <v>0</v>
      </c>
    </row>
    <row r="13726" spans="1:8">
      <c r="A13726" s="48" t="str">
        <f>('ANNEXURE B &amp; C'!CC$3)</f>
        <v>470108</v>
      </c>
      <c r="B13726" s="2">
        <v>1060210</v>
      </c>
      <c r="C13726" s="2" t="s">
        <v>46</v>
      </c>
      <c r="D13726" s="20">
        <v>0</v>
      </c>
      <c r="E13726" s="20">
        <v>0</v>
      </c>
      <c r="F13726" s="38">
        <f>('ANNEXURE B &amp; C'!CC$58)</f>
        <v>0</v>
      </c>
      <c r="G13726" s="9" t="str">
        <f t="shared" si="430"/>
        <v/>
      </c>
      <c r="H13726" s="52" t="str">
        <f t="shared" si="431"/>
        <v/>
      </c>
    </row>
    <row r="13727" spans="1:8">
      <c r="A13727" s="48" t="str">
        <f>('ANNEXURE B &amp; C'!CC$3)</f>
        <v>470108</v>
      </c>
      <c r="B13727" s="2">
        <v>1060303</v>
      </c>
      <c r="C13727" s="2" t="s">
        <v>47</v>
      </c>
      <c r="D13727" s="20">
        <v>0</v>
      </c>
      <c r="E13727" s="20">
        <v>0</v>
      </c>
      <c r="F13727" s="38">
        <f>('ANNEXURE B &amp; C'!CC$59)</f>
        <v>0</v>
      </c>
      <c r="G13727" s="9" t="str">
        <f t="shared" si="430"/>
        <v/>
      </c>
      <c r="H13727" s="52" t="str">
        <f t="shared" si="431"/>
        <v/>
      </c>
    </row>
    <row r="13728" spans="1:8">
      <c r="A13728" s="48" t="str">
        <f>('ANNEXURE B &amp; C'!CC$3)</f>
        <v>470108</v>
      </c>
      <c r="B13728" s="2">
        <v>1060304</v>
      </c>
      <c r="C13728" s="2" t="s">
        <v>48</v>
      </c>
      <c r="D13728" s="20">
        <v>0</v>
      </c>
      <c r="E13728" s="20">
        <v>0</v>
      </c>
      <c r="F13728" s="38">
        <f>('ANNEXURE B &amp; C'!CC$60)</f>
        <v>0</v>
      </c>
      <c r="G13728" s="9" t="str">
        <f t="shared" si="430"/>
        <v/>
      </c>
      <c r="H13728" s="52" t="str">
        <f t="shared" si="431"/>
        <v/>
      </c>
    </row>
    <row r="13729" spans="1:8">
      <c r="A13729" s="48" t="str">
        <f>('ANNEXURE B &amp; C'!CC$3)</f>
        <v>470108</v>
      </c>
      <c r="B13729" s="2">
        <v>1060305</v>
      </c>
      <c r="C13729" s="2" t="s">
        <v>49</v>
      </c>
      <c r="D13729" s="20">
        <v>0</v>
      </c>
      <c r="E13729" s="20">
        <v>0</v>
      </c>
      <c r="F13729" s="38">
        <f>('ANNEXURE B &amp; C'!CC$61)</f>
        <v>0</v>
      </c>
      <c r="G13729" s="9" t="str">
        <f t="shared" si="430"/>
        <v/>
      </c>
      <c r="H13729" s="52" t="str">
        <f t="shared" si="431"/>
        <v/>
      </c>
    </row>
    <row r="13730" spans="1:8">
      <c r="A13730" s="48" t="str">
        <f>('ANNEXURE B &amp; C'!CC$3)</f>
        <v>470108</v>
      </c>
      <c r="B13730" s="2">
        <v>1060400</v>
      </c>
      <c r="C13730" s="2" t="s">
        <v>50</v>
      </c>
      <c r="D13730" s="20">
        <v>0</v>
      </c>
      <c r="E13730" s="20">
        <v>0</v>
      </c>
      <c r="F13730" s="38">
        <f>('ANNEXURE B &amp; C'!CC$62)</f>
        <v>0</v>
      </c>
      <c r="G13730" s="9" t="str">
        <f t="shared" si="430"/>
        <v/>
      </c>
      <c r="H13730" s="52" t="str">
        <f t="shared" si="431"/>
        <v/>
      </c>
    </row>
    <row r="13731" spans="1:8">
      <c r="A13731" s="48" t="str">
        <f>('ANNEXURE B &amp; C'!CC$3)</f>
        <v>470108</v>
      </c>
      <c r="B13731" s="2">
        <v>1060401</v>
      </c>
      <c r="C13731" s="2" t="s">
        <v>51</v>
      </c>
      <c r="D13731" s="20">
        <v>0</v>
      </c>
      <c r="E13731" s="20">
        <v>0</v>
      </c>
      <c r="F13731" s="38">
        <f>('ANNEXURE B &amp; C'!CC$63)</f>
        <v>0</v>
      </c>
      <c r="G13731" s="9" t="str">
        <f t="shared" si="430"/>
        <v/>
      </c>
      <c r="H13731" s="52" t="str">
        <f t="shared" si="431"/>
        <v/>
      </c>
    </row>
    <row r="13732" spans="1:8">
      <c r="A13732" s="48" t="str">
        <f>('ANNEXURE B &amp; C'!CC$3)</f>
        <v>470108</v>
      </c>
      <c r="B13732" s="2">
        <v>1060402</v>
      </c>
      <c r="C13732" s="2" t="s">
        <v>52</v>
      </c>
      <c r="D13732" s="20">
        <v>5250</v>
      </c>
      <c r="E13732" s="20">
        <v>2228.66</v>
      </c>
      <c r="F13732" s="38">
        <f>('ANNEXURE B &amp; C'!CC$64)</f>
        <v>7479</v>
      </c>
      <c r="G13732" s="9" t="str">
        <f t="shared" si="430"/>
        <v/>
      </c>
      <c r="H13732" s="52">
        <f t="shared" si="431"/>
        <v>0.42457142857142854</v>
      </c>
    </row>
    <row r="13733" spans="1:8">
      <c r="A13733" s="48" t="str">
        <f>('ANNEXURE B &amp; C'!CC$3)</f>
        <v>470108</v>
      </c>
      <c r="B13733" s="2">
        <v>1060403</v>
      </c>
      <c r="C13733" s="2" t="s">
        <v>53</v>
      </c>
      <c r="D13733" s="20">
        <v>0</v>
      </c>
      <c r="E13733" s="20">
        <v>0</v>
      </c>
      <c r="F13733" s="38">
        <f>('ANNEXURE B &amp; C'!CC$65)</f>
        <v>0</v>
      </c>
      <c r="G13733" s="9" t="str">
        <f t="shared" si="430"/>
        <v/>
      </c>
      <c r="H13733" s="52" t="str">
        <f t="shared" si="431"/>
        <v/>
      </c>
    </row>
    <row r="13734" spans="1:8">
      <c r="A13734" s="48" t="str">
        <f>('ANNEXURE B &amp; C'!CC$3)</f>
        <v>470108</v>
      </c>
      <c r="B13734" s="2">
        <v>1060404</v>
      </c>
      <c r="C13734" s="2" t="s">
        <v>54</v>
      </c>
      <c r="D13734" s="20">
        <v>0</v>
      </c>
      <c r="E13734" s="20">
        <v>0</v>
      </c>
      <c r="F13734" s="38">
        <f>('ANNEXURE B &amp; C'!CC$66)</f>
        <v>0</v>
      </c>
      <c r="G13734" s="9" t="str">
        <f t="shared" si="430"/>
        <v/>
      </c>
      <c r="H13734" s="52" t="str">
        <f t="shared" si="431"/>
        <v/>
      </c>
    </row>
    <row r="13735" spans="1:8">
      <c r="A13735" s="48" t="str">
        <f>('ANNEXURE B &amp; C'!CC$3)</f>
        <v>470108</v>
      </c>
      <c r="B13735" s="2">
        <v>1060405</v>
      </c>
      <c r="C13735" s="2" t="s">
        <v>55</v>
      </c>
      <c r="D13735" s="20">
        <v>0</v>
      </c>
      <c r="E13735" s="20">
        <v>0</v>
      </c>
      <c r="F13735" s="38">
        <f>('ANNEXURE B &amp; C'!CC$67)</f>
        <v>0</v>
      </c>
      <c r="G13735" s="9" t="str">
        <f t="shared" si="430"/>
        <v/>
      </c>
      <c r="H13735" s="52" t="str">
        <f t="shared" si="431"/>
        <v/>
      </c>
    </row>
    <row r="13736" spans="1:8">
      <c r="A13736" s="48" t="str">
        <f>('ANNEXURE B &amp; C'!CC$3)</f>
        <v>470108</v>
      </c>
      <c r="B13736" s="2">
        <v>1060601</v>
      </c>
      <c r="C13736" s="2" t="s">
        <v>56</v>
      </c>
      <c r="D13736" s="20">
        <v>0</v>
      </c>
      <c r="E13736" s="20">
        <v>0</v>
      </c>
      <c r="F13736" s="38">
        <f>('ANNEXURE B &amp; C'!CC$68)</f>
        <v>0</v>
      </c>
      <c r="G13736" s="9" t="str">
        <f t="shared" si="430"/>
        <v/>
      </c>
      <c r="H13736" s="52" t="str">
        <f t="shared" si="431"/>
        <v/>
      </c>
    </row>
    <row r="13737" spans="1:8">
      <c r="A13737" s="48" t="str">
        <f>('ANNEXURE B &amp; C'!CC$3)</f>
        <v>470108</v>
      </c>
      <c r="B13737" s="2">
        <v>1060701</v>
      </c>
      <c r="C13737" s="2" t="s">
        <v>57</v>
      </c>
      <c r="D13737" s="20">
        <v>0</v>
      </c>
      <c r="E13737" s="20">
        <v>0</v>
      </c>
      <c r="F13737" s="38">
        <f>('ANNEXURE B &amp; C'!CC$69)</f>
        <v>0</v>
      </c>
      <c r="G13737" s="9" t="str">
        <f t="shared" si="430"/>
        <v/>
      </c>
      <c r="H13737" s="52" t="str">
        <f t="shared" si="431"/>
        <v/>
      </c>
    </row>
    <row r="13738" spans="1:8">
      <c r="A13738" s="48" t="str">
        <f>('ANNEXURE B &amp; C'!CC$3)</f>
        <v>470108</v>
      </c>
      <c r="B13738" s="2">
        <v>1060702</v>
      </c>
      <c r="C13738" s="2" t="s">
        <v>58</v>
      </c>
      <c r="D13738" s="20">
        <v>0</v>
      </c>
      <c r="E13738" s="20">
        <v>0</v>
      </c>
      <c r="F13738" s="38">
        <f>('ANNEXURE B &amp; C'!CC$70)</f>
        <v>0</v>
      </c>
      <c r="G13738" s="9" t="str">
        <f t="shared" si="430"/>
        <v/>
      </c>
      <c r="H13738" s="52" t="str">
        <f t="shared" si="431"/>
        <v/>
      </c>
    </row>
    <row r="13739" spans="1:8">
      <c r="A13739" s="48" t="str">
        <f>('ANNEXURE B &amp; C'!CC$3)</f>
        <v>470108</v>
      </c>
      <c r="B13739" s="2">
        <v>1061101</v>
      </c>
      <c r="C13739" s="2" t="s">
        <v>59</v>
      </c>
      <c r="D13739" s="20">
        <v>0</v>
      </c>
      <c r="E13739" s="20">
        <v>0</v>
      </c>
      <c r="F13739" s="38">
        <f>('ANNEXURE B &amp; C'!CC$71)</f>
        <v>0</v>
      </c>
      <c r="G13739" s="9" t="str">
        <f t="shared" si="430"/>
        <v/>
      </c>
      <c r="H13739" s="52" t="str">
        <f t="shared" si="431"/>
        <v/>
      </c>
    </row>
    <row r="13740" spans="1:8">
      <c r="A13740" s="48" t="str">
        <f>('ANNEXURE B &amp; C'!CC$3)</f>
        <v>470108</v>
      </c>
      <c r="B13740" s="2">
        <v>1061102</v>
      </c>
      <c r="C13740" s="2" t="s">
        <v>60</v>
      </c>
      <c r="D13740" s="20">
        <v>0</v>
      </c>
      <c r="E13740" s="20">
        <v>0</v>
      </c>
      <c r="F13740" s="38">
        <f>('ANNEXURE B &amp; C'!CC$72)</f>
        <v>0</v>
      </c>
      <c r="G13740" s="9" t="str">
        <f t="shared" si="430"/>
        <v/>
      </c>
      <c r="H13740" s="52" t="str">
        <f t="shared" si="431"/>
        <v/>
      </c>
    </row>
    <row r="13741" spans="1:8">
      <c r="A13741" s="48" t="str">
        <f>('ANNEXURE B &amp; C'!CC$3)</f>
        <v>470108</v>
      </c>
      <c r="B13741" s="2">
        <v>1061104</v>
      </c>
      <c r="C13741" s="2" t="s">
        <v>61</v>
      </c>
      <c r="D13741" s="20">
        <v>0</v>
      </c>
      <c r="E13741" s="20">
        <v>0</v>
      </c>
      <c r="F13741" s="38">
        <f>('ANNEXURE B &amp; C'!CC$73)</f>
        <v>0</v>
      </c>
      <c r="G13741" s="9" t="str">
        <f t="shared" si="430"/>
        <v/>
      </c>
      <c r="H13741" s="52" t="str">
        <f t="shared" si="431"/>
        <v/>
      </c>
    </row>
    <row r="13742" spans="1:8">
      <c r="A13742" s="48" t="str">
        <f>('ANNEXURE B &amp; C'!CC$3)</f>
        <v>470108</v>
      </c>
      <c r="B13742" s="2">
        <v>1061106</v>
      </c>
      <c r="C13742" s="2" t="s">
        <v>62</v>
      </c>
      <c r="D13742" s="20">
        <v>0</v>
      </c>
      <c r="E13742" s="20">
        <v>0</v>
      </c>
      <c r="F13742" s="38">
        <f>('ANNEXURE B &amp; C'!CC$74)</f>
        <v>0</v>
      </c>
      <c r="G13742" s="9" t="str">
        <f t="shared" si="430"/>
        <v/>
      </c>
      <c r="H13742" s="52" t="str">
        <f t="shared" si="431"/>
        <v/>
      </c>
    </row>
    <row r="13743" spans="1:8">
      <c r="A13743" s="48" t="str">
        <f>('ANNEXURE B &amp; C'!CC$3)</f>
        <v>470108</v>
      </c>
      <c r="B13743" s="2">
        <v>1061201</v>
      </c>
      <c r="C13743" s="2" t="s">
        <v>63</v>
      </c>
      <c r="D13743" s="20">
        <v>0</v>
      </c>
      <c r="E13743" s="20">
        <v>0</v>
      </c>
      <c r="F13743" s="38">
        <f>('ANNEXURE B &amp; C'!CC$75)</f>
        <v>0</v>
      </c>
      <c r="G13743" s="9" t="str">
        <f t="shared" si="430"/>
        <v/>
      </c>
      <c r="H13743" s="52" t="str">
        <f t="shared" si="431"/>
        <v/>
      </c>
    </row>
    <row r="13744" spans="1:8">
      <c r="A13744" s="48" t="str">
        <f>('ANNEXURE B &amp; C'!CC$3)</f>
        <v>470108</v>
      </c>
      <c r="B13744" s="2">
        <v>1061203</v>
      </c>
      <c r="C13744" s="2" t="s">
        <v>64</v>
      </c>
      <c r="D13744" s="20">
        <v>0</v>
      </c>
      <c r="E13744" s="20">
        <v>0</v>
      </c>
      <c r="F13744" s="38">
        <f>('ANNEXURE B &amp; C'!CC$76)</f>
        <v>0</v>
      </c>
      <c r="G13744" s="9" t="str">
        <f t="shared" si="430"/>
        <v/>
      </c>
      <c r="H13744" s="52" t="str">
        <f t="shared" si="431"/>
        <v/>
      </c>
    </row>
    <row r="13745" spans="1:8">
      <c r="A13745" s="48" t="str">
        <f>('ANNEXURE B &amp; C'!CC$3)</f>
        <v>470108</v>
      </c>
      <c r="B13745" s="2">
        <v>1061204</v>
      </c>
      <c r="C13745" s="2" t="s">
        <v>65</v>
      </c>
      <c r="D13745" s="20">
        <v>0</v>
      </c>
      <c r="E13745" s="20">
        <v>0</v>
      </c>
      <c r="F13745" s="38">
        <f>('ANNEXURE B &amp; C'!CC$77)</f>
        <v>0</v>
      </c>
      <c r="G13745" s="9" t="str">
        <f t="shared" si="430"/>
        <v/>
      </c>
      <c r="H13745" s="52" t="str">
        <f t="shared" si="431"/>
        <v/>
      </c>
    </row>
    <row r="13746" spans="1:8">
      <c r="A13746" s="48" t="str">
        <f>('ANNEXURE B &amp; C'!CC$3)</f>
        <v>470108</v>
      </c>
      <c r="B13746" s="2">
        <v>1061501</v>
      </c>
      <c r="C13746" s="2" t="s">
        <v>66</v>
      </c>
      <c r="D13746" s="20">
        <v>0</v>
      </c>
      <c r="E13746" s="20">
        <v>0</v>
      </c>
      <c r="F13746" s="38">
        <f>('ANNEXURE B &amp; C'!CC$78)</f>
        <v>0</v>
      </c>
      <c r="G13746" s="9" t="str">
        <f t="shared" si="430"/>
        <v/>
      </c>
      <c r="H13746" s="52" t="str">
        <f t="shared" si="431"/>
        <v/>
      </c>
    </row>
    <row r="13747" spans="1:8">
      <c r="A13747" s="48" t="str">
        <f>('ANNEXURE B &amp; C'!CC$3)</f>
        <v>470108</v>
      </c>
      <c r="B13747" s="2">
        <v>1061502</v>
      </c>
      <c r="C13747" s="2" t="s">
        <v>67</v>
      </c>
      <c r="D13747" s="20">
        <v>0</v>
      </c>
      <c r="E13747" s="20">
        <v>0</v>
      </c>
      <c r="F13747" s="38">
        <f>('ANNEXURE B &amp; C'!CC$79)</f>
        <v>0</v>
      </c>
      <c r="G13747" s="9" t="str">
        <f t="shared" si="430"/>
        <v/>
      </c>
      <c r="H13747" s="52" t="str">
        <f t="shared" si="431"/>
        <v/>
      </c>
    </row>
    <row r="13748" spans="1:8">
      <c r="A13748" s="48" t="str">
        <f>('ANNEXURE B &amp; C'!CC$3)</f>
        <v>470108</v>
      </c>
      <c r="B13748" s="2">
        <v>1061507</v>
      </c>
      <c r="C13748" s="2" t="s">
        <v>68</v>
      </c>
      <c r="D13748" s="20">
        <v>0</v>
      </c>
      <c r="E13748" s="20">
        <v>0</v>
      </c>
      <c r="F13748" s="38">
        <f>('ANNEXURE B &amp; C'!CC$80)</f>
        <v>0</v>
      </c>
      <c r="G13748" s="9" t="str">
        <f t="shared" si="430"/>
        <v/>
      </c>
      <c r="H13748" s="52" t="str">
        <f t="shared" si="431"/>
        <v/>
      </c>
    </row>
    <row r="13749" spans="1:8">
      <c r="A13749" s="48" t="str">
        <f>('ANNEXURE B &amp; C'!CC$3)</f>
        <v>470108</v>
      </c>
      <c r="B13749" s="2">
        <v>1061508</v>
      </c>
      <c r="C13749" s="2" t="s">
        <v>69</v>
      </c>
      <c r="D13749" s="20">
        <v>0</v>
      </c>
      <c r="E13749" s="20">
        <v>0</v>
      </c>
      <c r="F13749" s="38">
        <f>('ANNEXURE B &amp; C'!CC$81)</f>
        <v>0</v>
      </c>
      <c r="G13749" s="9" t="str">
        <f t="shared" si="430"/>
        <v/>
      </c>
      <c r="H13749" s="52" t="str">
        <f t="shared" si="431"/>
        <v/>
      </c>
    </row>
    <row r="13750" spans="1:8">
      <c r="A13750" s="48" t="str">
        <f>('ANNEXURE B &amp; C'!CC$3)</f>
        <v>470108</v>
      </c>
      <c r="B13750" s="2">
        <v>1061701</v>
      </c>
      <c r="C13750" s="2" t="s">
        <v>70</v>
      </c>
      <c r="D13750" s="20">
        <v>0</v>
      </c>
      <c r="E13750" s="20">
        <v>0</v>
      </c>
      <c r="F13750" s="38">
        <f>('ANNEXURE B &amp; C'!CC$82)</f>
        <v>0</v>
      </c>
      <c r="G13750" s="9" t="str">
        <f t="shared" si="430"/>
        <v/>
      </c>
      <c r="H13750" s="52" t="str">
        <f t="shared" si="431"/>
        <v/>
      </c>
    </row>
    <row r="13751" spans="1:8">
      <c r="A13751" s="48" t="str">
        <f>('ANNEXURE B &amp; C'!CC$3)</f>
        <v>470108</v>
      </c>
      <c r="B13751" s="2">
        <v>1061705</v>
      </c>
      <c r="C13751" s="2" t="s">
        <v>71</v>
      </c>
      <c r="D13751" s="20">
        <v>0</v>
      </c>
      <c r="E13751" s="20">
        <v>0</v>
      </c>
      <c r="F13751" s="38">
        <f>('ANNEXURE B &amp; C'!CC$83)</f>
        <v>0</v>
      </c>
      <c r="G13751" s="9" t="str">
        <f t="shared" si="430"/>
        <v/>
      </c>
      <c r="H13751" s="52" t="str">
        <f t="shared" si="431"/>
        <v/>
      </c>
    </row>
    <row r="13752" spans="1:8">
      <c r="A13752" s="48" t="str">
        <f>('ANNEXURE B &amp; C'!CC$3)</f>
        <v>470108</v>
      </c>
      <c r="B13752" s="2">
        <v>1061799</v>
      </c>
      <c r="C13752" s="2" t="s">
        <v>72</v>
      </c>
      <c r="D13752" s="20">
        <v>21000</v>
      </c>
      <c r="E13752" s="20">
        <v>3049.1</v>
      </c>
      <c r="F13752" s="38">
        <f>('ANNEXURE B &amp; C'!CC$84)</f>
        <v>21000</v>
      </c>
      <c r="G13752" s="9" t="str">
        <f t="shared" si="430"/>
        <v/>
      </c>
      <c r="H13752" s="52">
        <f t="shared" si="431"/>
        <v>0</v>
      </c>
    </row>
    <row r="13753" spans="1:8">
      <c r="A13753" s="48" t="str">
        <f>('ANNEXURE B &amp; C'!CC$3)</f>
        <v>470108</v>
      </c>
      <c r="B13753" s="2">
        <v>1061800</v>
      </c>
      <c r="C13753" s="2" t="s">
        <v>73</v>
      </c>
      <c r="D13753" s="20">
        <v>250000</v>
      </c>
      <c r="E13753" s="20">
        <v>150000</v>
      </c>
      <c r="F13753" s="38">
        <f>('ANNEXURE B &amp; C'!CC$85)</f>
        <v>250000</v>
      </c>
      <c r="G13753" s="9" t="str">
        <f t="shared" si="430"/>
        <v/>
      </c>
      <c r="H13753" s="52">
        <f t="shared" si="431"/>
        <v>0</v>
      </c>
    </row>
    <row r="13754" spans="1:8">
      <c r="A13754" s="48" t="str">
        <f>('ANNEXURE B &amp; C'!CC$3)</f>
        <v>470108</v>
      </c>
      <c r="B13754" s="2">
        <v>1061801</v>
      </c>
      <c r="C13754" s="2" t="s">
        <v>74</v>
      </c>
      <c r="D13754" s="20">
        <v>0</v>
      </c>
      <c r="E13754" s="20">
        <v>0</v>
      </c>
      <c r="F13754" s="38">
        <f>('ANNEXURE B &amp; C'!CC$86)</f>
        <v>0</v>
      </c>
      <c r="G13754" s="9" t="str">
        <f t="shared" si="430"/>
        <v/>
      </c>
      <c r="H13754" s="52" t="str">
        <f t="shared" si="431"/>
        <v/>
      </c>
    </row>
    <row r="13755" spans="1:8">
      <c r="A13755" s="48" t="str">
        <f>('ANNEXURE B &amp; C'!CC$3)</f>
        <v>470108</v>
      </c>
      <c r="B13755" s="2">
        <v>1061802</v>
      </c>
      <c r="C13755" s="2" t="s">
        <v>75</v>
      </c>
      <c r="D13755" s="20">
        <v>0</v>
      </c>
      <c r="E13755" s="20">
        <v>0</v>
      </c>
      <c r="F13755" s="38">
        <f>('ANNEXURE B &amp; C'!CC$87)</f>
        <v>0</v>
      </c>
      <c r="G13755" s="9" t="str">
        <f t="shared" si="430"/>
        <v/>
      </c>
      <c r="H13755" s="52" t="str">
        <f t="shared" si="431"/>
        <v/>
      </c>
    </row>
    <row r="13756" spans="1:8">
      <c r="A13756" s="48" t="str">
        <f>('ANNEXURE B &amp; C'!CC$3)</f>
        <v>470108</v>
      </c>
      <c r="B13756" s="2">
        <v>1061805</v>
      </c>
      <c r="C13756" s="2" t="s">
        <v>76</v>
      </c>
      <c r="D13756" s="20">
        <v>0</v>
      </c>
      <c r="E13756" s="20">
        <v>0</v>
      </c>
      <c r="F13756" s="38">
        <f>('ANNEXURE B &amp; C'!CC$88)</f>
        <v>0</v>
      </c>
      <c r="G13756" s="9" t="str">
        <f t="shared" si="430"/>
        <v/>
      </c>
      <c r="H13756" s="52" t="str">
        <f t="shared" si="431"/>
        <v/>
      </c>
    </row>
    <row r="13757" spans="1:8">
      <c r="A13757" s="48" t="str">
        <f>('ANNEXURE B &amp; C'!CC$3)</f>
        <v>470108</v>
      </c>
      <c r="B13757" s="2">
        <v>1061806</v>
      </c>
      <c r="C13757" s="2" t="s">
        <v>77</v>
      </c>
      <c r="D13757" s="20">
        <v>35300</v>
      </c>
      <c r="E13757" s="20">
        <v>29862</v>
      </c>
      <c r="F13757" s="38">
        <f>('ANNEXURE B &amp; C'!CC$89)</f>
        <v>36481</v>
      </c>
      <c r="G13757" s="9" t="str">
        <f t="shared" si="430"/>
        <v/>
      </c>
      <c r="H13757" s="52">
        <f t="shared" si="431"/>
        <v>3.3456090651558072E-2</v>
      </c>
    </row>
    <row r="13758" spans="1:8">
      <c r="A13758" s="48" t="str">
        <f>('ANNEXURE B &amp; C'!CC$3)</f>
        <v>470108</v>
      </c>
      <c r="B13758" s="2">
        <v>1061899</v>
      </c>
      <c r="C13758" s="2" t="s">
        <v>78</v>
      </c>
      <c r="D13758" s="20">
        <v>0</v>
      </c>
      <c r="E13758" s="20">
        <v>0</v>
      </c>
      <c r="F13758" s="38">
        <f>('ANNEXURE B &amp; C'!CC$90)</f>
        <v>0</v>
      </c>
      <c r="G13758" s="9" t="str">
        <f t="shared" si="430"/>
        <v/>
      </c>
      <c r="H13758" s="52" t="str">
        <f t="shared" si="431"/>
        <v/>
      </c>
    </row>
    <row r="13759" spans="1:8">
      <c r="A13759" s="48" t="str">
        <f>('ANNEXURE B &amp; C'!CC$3)</f>
        <v>470108</v>
      </c>
      <c r="B13759" s="2">
        <v>1061900</v>
      </c>
      <c r="C13759" s="2" t="s">
        <v>79</v>
      </c>
      <c r="D13759" s="20">
        <v>18990</v>
      </c>
      <c r="E13759" s="20">
        <v>10591.3</v>
      </c>
      <c r="F13759" s="38">
        <f>('ANNEXURE B &amp; C'!CC$91)</f>
        <v>25419</v>
      </c>
      <c r="G13759" s="9" t="str">
        <f t="shared" ref="G13759:G13822" si="432">IF(E13759&lt;0.01,"",IF(E13759&gt;F13759,"BUDGET ERROR - INSUFICIENT",""))</f>
        <v/>
      </c>
      <c r="H13759" s="52">
        <f t="shared" ref="H13759:H13822" si="433">IF(F13759&lt;0.1,"",IF(D13759=0,"NO ORIGINAL BUDGET",(F13759-D13759)/D13759))</f>
        <v>0.33854660347551341</v>
      </c>
    </row>
    <row r="13760" spans="1:8">
      <c r="A13760" s="48" t="str">
        <f>('ANNEXURE B &amp; C'!CC$3)</f>
        <v>470108</v>
      </c>
      <c r="B13760" s="2">
        <v>1061902</v>
      </c>
      <c r="C13760" s="2" t="s">
        <v>80</v>
      </c>
      <c r="D13760" s="20">
        <v>45000</v>
      </c>
      <c r="E13760" s="20">
        <v>30000</v>
      </c>
      <c r="F13760" s="38">
        <f>('ANNEXURE B &amp; C'!CC$92)</f>
        <v>45000</v>
      </c>
      <c r="G13760" s="9" t="str">
        <f t="shared" si="432"/>
        <v/>
      </c>
      <c r="H13760" s="52">
        <f t="shared" si="433"/>
        <v>0</v>
      </c>
    </row>
    <row r="13761" spans="1:8">
      <c r="A13761" s="48" t="str">
        <f>('ANNEXURE B &amp; C'!CC$3)</f>
        <v>470108</v>
      </c>
      <c r="B13761" s="2">
        <v>1061903</v>
      </c>
      <c r="C13761" s="2" t="s">
        <v>81</v>
      </c>
      <c r="D13761" s="20">
        <v>0</v>
      </c>
      <c r="E13761" s="20">
        <v>0</v>
      </c>
      <c r="F13761" s="38">
        <f>('ANNEXURE B &amp; C'!CC$93)</f>
        <v>0</v>
      </c>
      <c r="G13761" s="9" t="str">
        <f t="shared" si="432"/>
        <v/>
      </c>
      <c r="H13761" s="52" t="str">
        <f t="shared" si="433"/>
        <v/>
      </c>
    </row>
    <row r="13762" spans="1:8">
      <c r="A13762" s="48" t="str">
        <f>('ANNEXURE B &amp; C'!CC$3)</f>
        <v>470108</v>
      </c>
      <c r="B13762" s="2">
        <v>1061904</v>
      </c>
      <c r="C13762" s="2" t="s">
        <v>82</v>
      </c>
      <c r="D13762" s="20">
        <v>0</v>
      </c>
      <c r="E13762" s="20">
        <v>0</v>
      </c>
      <c r="F13762" s="38">
        <f>('ANNEXURE B &amp; C'!CC$94)</f>
        <v>0</v>
      </c>
      <c r="G13762" s="9" t="str">
        <f t="shared" si="432"/>
        <v/>
      </c>
      <c r="H13762" s="52" t="str">
        <f t="shared" si="433"/>
        <v/>
      </c>
    </row>
    <row r="13763" spans="1:8">
      <c r="A13763" s="48" t="str">
        <f>('ANNEXURE B &amp; C'!CC$3)</f>
        <v>470108</v>
      </c>
      <c r="B13763" s="2">
        <v>1062001</v>
      </c>
      <c r="C13763" s="2" t="s">
        <v>83</v>
      </c>
      <c r="D13763" s="20">
        <v>0</v>
      </c>
      <c r="E13763" s="20">
        <v>0</v>
      </c>
      <c r="F13763" s="38">
        <f>('ANNEXURE B &amp; C'!CC$95)</f>
        <v>0</v>
      </c>
      <c r="G13763" s="9" t="str">
        <f t="shared" si="432"/>
        <v/>
      </c>
      <c r="H13763" s="52" t="str">
        <f t="shared" si="433"/>
        <v/>
      </c>
    </row>
    <row r="13764" spans="1:8">
      <c r="A13764" s="48" t="str">
        <f>('ANNEXURE B &amp; C'!CC$3)</f>
        <v>470108</v>
      </c>
      <c r="B13764" s="2">
        <v>1062003</v>
      </c>
      <c r="C13764" s="2" t="s">
        <v>84</v>
      </c>
      <c r="D13764" s="20">
        <v>0</v>
      </c>
      <c r="E13764" s="20">
        <v>0</v>
      </c>
      <c r="F13764" s="38">
        <f>('ANNEXURE B &amp; C'!CC$96)</f>
        <v>0</v>
      </c>
      <c r="G13764" s="9" t="str">
        <f t="shared" si="432"/>
        <v/>
      </c>
      <c r="H13764" s="52" t="str">
        <f t="shared" si="433"/>
        <v/>
      </c>
    </row>
    <row r="13765" spans="1:8">
      <c r="A13765" s="48" t="str">
        <f>('ANNEXURE B &amp; C'!CC$3)</f>
        <v>470108</v>
      </c>
      <c r="B13765" s="2">
        <v>1062009</v>
      </c>
      <c r="C13765" s="2" t="s">
        <v>85</v>
      </c>
      <c r="D13765" s="20">
        <v>0</v>
      </c>
      <c r="E13765" s="20">
        <v>0</v>
      </c>
      <c r="F13765" s="38">
        <f>('ANNEXURE B &amp; C'!CC$97)</f>
        <v>0</v>
      </c>
      <c r="G13765" s="9" t="str">
        <f t="shared" si="432"/>
        <v/>
      </c>
      <c r="H13765" s="52" t="str">
        <f t="shared" si="433"/>
        <v/>
      </c>
    </row>
    <row r="13766" spans="1:8">
      <c r="A13766" s="48" t="str">
        <f>('ANNEXURE B &amp; C'!CC$3)</f>
        <v>470108</v>
      </c>
      <c r="B13766" s="2">
        <v>1062010</v>
      </c>
      <c r="C13766" s="2" t="s">
        <v>86</v>
      </c>
      <c r="D13766" s="20">
        <v>0</v>
      </c>
      <c r="E13766" s="20">
        <v>0</v>
      </c>
      <c r="F13766" s="38">
        <f>('ANNEXURE B &amp; C'!CC$98)</f>
        <v>0</v>
      </c>
      <c r="G13766" s="9" t="str">
        <f t="shared" si="432"/>
        <v/>
      </c>
      <c r="H13766" s="52" t="str">
        <f t="shared" si="433"/>
        <v/>
      </c>
    </row>
    <row r="13767" spans="1:8">
      <c r="A13767" s="48" t="str">
        <f>('ANNEXURE B &amp; C'!CC$3)</f>
        <v>470108</v>
      </c>
      <c r="B13767" s="2">
        <v>1062201</v>
      </c>
      <c r="C13767" s="2" t="s">
        <v>87</v>
      </c>
      <c r="D13767" s="20">
        <v>0</v>
      </c>
      <c r="E13767" s="20">
        <v>0</v>
      </c>
      <c r="F13767" s="38">
        <f>('ANNEXURE B &amp; C'!CC$99)</f>
        <v>0</v>
      </c>
      <c r="G13767" s="9" t="str">
        <f t="shared" si="432"/>
        <v/>
      </c>
      <c r="H13767" s="52" t="str">
        <f t="shared" si="433"/>
        <v/>
      </c>
    </row>
    <row r="13768" spans="1:8">
      <c r="A13768" s="48" t="str">
        <f>('ANNEXURE B &amp; C'!CC$3)</f>
        <v>470108</v>
      </c>
      <c r="B13768" s="3">
        <v>1066990</v>
      </c>
      <c r="C13768" s="3" t="s">
        <v>88</v>
      </c>
      <c r="D13768" s="39">
        <v>556290</v>
      </c>
      <c r="E13768" s="39">
        <v>357731.06</v>
      </c>
      <c r="F13768" s="39">
        <f>SUM(F13715:F13767)</f>
        <v>550379</v>
      </c>
      <c r="G13768" s="9" t="str">
        <f t="shared" si="432"/>
        <v/>
      </c>
      <c r="H13768" s="52">
        <f t="shared" si="433"/>
        <v>-1.0625752754858078E-2</v>
      </c>
    </row>
    <row r="13769" spans="1:8">
      <c r="B13769" s="1"/>
      <c r="C13769" s="1"/>
      <c r="D13769" s="31"/>
      <c r="E13769" s="31"/>
      <c r="F13769" s="31"/>
      <c r="G13769" s="9" t="str">
        <f t="shared" si="432"/>
        <v/>
      </c>
      <c r="H13769" s="52" t="str">
        <f t="shared" si="433"/>
        <v/>
      </c>
    </row>
    <row r="13770" spans="1:8">
      <c r="A13770" s="48" t="str">
        <f>('ANNEXURE B &amp; C'!CC$3)</f>
        <v>470108</v>
      </c>
      <c r="B13770" s="1">
        <v>1080000</v>
      </c>
      <c r="C13770" s="1" t="s">
        <v>89</v>
      </c>
      <c r="D13770" s="31"/>
      <c r="E13770" s="31"/>
      <c r="F13770" s="31"/>
      <c r="G13770" s="9" t="str">
        <f t="shared" si="432"/>
        <v/>
      </c>
      <c r="H13770" s="52" t="str">
        <f t="shared" si="433"/>
        <v/>
      </c>
    </row>
    <row r="13771" spans="1:8">
      <c r="A13771" s="48" t="str">
        <f>('ANNEXURE B &amp; C'!CC$3)</f>
        <v>470108</v>
      </c>
      <c r="B13771" s="2">
        <v>1088020</v>
      </c>
      <c r="C13771" s="2" t="s">
        <v>90</v>
      </c>
      <c r="D13771" s="20">
        <v>0</v>
      </c>
      <c r="E13771" s="20">
        <v>0</v>
      </c>
      <c r="F13771" s="38">
        <f>('ANNEXURE B &amp; C'!CC$103)</f>
        <v>0</v>
      </c>
      <c r="G13771" s="9" t="str">
        <f t="shared" si="432"/>
        <v/>
      </c>
      <c r="H13771" s="52" t="str">
        <f t="shared" si="433"/>
        <v/>
      </c>
    </row>
    <row r="13772" spans="1:8">
      <c r="A13772" s="48" t="str">
        <f>('ANNEXURE B &amp; C'!CC$3)</f>
        <v>470108</v>
      </c>
      <c r="B13772" s="2">
        <v>1088080</v>
      </c>
      <c r="C13772" s="2" t="s">
        <v>91</v>
      </c>
      <c r="D13772" s="20">
        <v>0</v>
      </c>
      <c r="E13772" s="20">
        <v>0</v>
      </c>
      <c r="F13772" s="38">
        <f>('ANNEXURE B &amp; C'!CC$104)</f>
        <v>0</v>
      </c>
      <c r="G13772" s="9" t="str">
        <f t="shared" si="432"/>
        <v/>
      </c>
      <c r="H13772" s="52" t="str">
        <f t="shared" si="433"/>
        <v/>
      </c>
    </row>
    <row r="13773" spans="1:8">
      <c r="A13773" s="48" t="str">
        <f>('ANNEXURE B &amp; C'!CC$3)</f>
        <v>470108</v>
      </c>
      <c r="B13773" s="2">
        <v>1088081</v>
      </c>
      <c r="C13773" s="2" t="s">
        <v>92</v>
      </c>
      <c r="D13773" s="20">
        <v>0</v>
      </c>
      <c r="E13773" s="20">
        <v>0</v>
      </c>
      <c r="F13773" s="38">
        <f>('ANNEXURE B &amp; C'!CC$105)</f>
        <v>0</v>
      </c>
      <c r="G13773" s="9" t="str">
        <f t="shared" si="432"/>
        <v/>
      </c>
      <c r="H13773" s="52" t="str">
        <f t="shared" si="433"/>
        <v/>
      </c>
    </row>
    <row r="13774" spans="1:8">
      <c r="A13774" s="48" t="str">
        <f>('ANNEXURE B &amp; C'!CC$3)</f>
        <v>470108</v>
      </c>
      <c r="B13774" s="2">
        <v>1088082</v>
      </c>
      <c r="C13774" s="2" t="s">
        <v>93</v>
      </c>
      <c r="D13774" s="20">
        <v>0</v>
      </c>
      <c r="E13774" s="20">
        <v>0</v>
      </c>
      <c r="F13774" s="38">
        <f>('ANNEXURE B &amp; C'!CC$106)</f>
        <v>0</v>
      </c>
      <c r="G13774" s="9" t="str">
        <f t="shared" si="432"/>
        <v/>
      </c>
      <c r="H13774" s="52" t="str">
        <f t="shared" si="433"/>
        <v/>
      </c>
    </row>
    <row r="13775" spans="1:8">
      <c r="A13775" s="48" t="str">
        <f>('ANNEXURE B &amp; C'!CC$3)</f>
        <v>470108</v>
      </c>
      <c r="B13775" s="2">
        <v>1088083</v>
      </c>
      <c r="C13775" s="2" t="s">
        <v>94</v>
      </c>
      <c r="D13775" s="20">
        <v>0</v>
      </c>
      <c r="E13775" s="20">
        <v>0</v>
      </c>
      <c r="F13775" s="38">
        <f>('ANNEXURE B &amp; C'!CC$107)</f>
        <v>0</v>
      </c>
      <c r="G13775" s="9" t="str">
        <f t="shared" si="432"/>
        <v/>
      </c>
      <c r="H13775" s="52" t="str">
        <f t="shared" si="433"/>
        <v/>
      </c>
    </row>
    <row r="13776" spans="1:8">
      <c r="A13776" s="48" t="str">
        <f>('ANNEXURE B &amp; C'!CC$3)</f>
        <v>470108</v>
      </c>
      <c r="B13776" s="2">
        <v>1088084</v>
      </c>
      <c r="C13776" s="2" t="s">
        <v>95</v>
      </c>
      <c r="D13776" s="20">
        <v>0</v>
      </c>
      <c r="E13776" s="20">
        <v>0</v>
      </c>
      <c r="F13776" s="38">
        <f>('ANNEXURE B &amp; C'!CC$108)</f>
        <v>0</v>
      </c>
      <c r="G13776" s="9" t="str">
        <f t="shared" si="432"/>
        <v/>
      </c>
      <c r="H13776" s="52" t="str">
        <f t="shared" si="433"/>
        <v/>
      </c>
    </row>
    <row r="13777" spans="1:8">
      <c r="A13777" s="48" t="str">
        <f>('ANNEXURE B &amp; C'!CC$3)</f>
        <v>470108</v>
      </c>
      <c r="B13777" s="2">
        <v>1088085</v>
      </c>
      <c r="C13777" s="2" t="s">
        <v>96</v>
      </c>
      <c r="D13777" s="20">
        <v>0</v>
      </c>
      <c r="E13777" s="20">
        <v>0</v>
      </c>
      <c r="F13777" s="38">
        <f>('ANNEXURE B &amp; C'!CC$109)</f>
        <v>0</v>
      </c>
      <c r="G13777" s="9" t="str">
        <f t="shared" si="432"/>
        <v/>
      </c>
      <c r="H13777" s="52" t="str">
        <f t="shared" si="433"/>
        <v/>
      </c>
    </row>
    <row r="13778" spans="1:8">
      <c r="A13778" s="48" t="str">
        <f>('ANNEXURE B &amp; C'!CC$3)</f>
        <v>470108</v>
      </c>
      <c r="B13778" s="2">
        <v>1088110</v>
      </c>
      <c r="C13778" s="2" t="s">
        <v>61</v>
      </c>
      <c r="D13778" s="20">
        <v>0</v>
      </c>
      <c r="E13778" s="20">
        <v>0</v>
      </c>
      <c r="F13778" s="38">
        <f>('ANNEXURE B &amp; C'!CC$110)</f>
        <v>0</v>
      </c>
      <c r="G13778" s="9" t="str">
        <f t="shared" si="432"/>
        <v/>
      </c>
      <c r="H13778" s="52" t="str">
        <f t="shared" si="433"/>
        <v/>
      </c>
    </row>
    <row r="13779" spans="1:8">
      <c r="A13779" s="48" t="str">
        <f>('ANNEXURE B &amp; C'!CC$3)</f>
        <v>470108</v>
      </c>
      <c r="B13779" s="2">
        <v>1088180</v>
      </c>
      <c r="C13779" s="2" t="s">
        <v>97</v>
      </c>
      <c r="D13779" s="20">
        <v>0</v>
      </c>
      <c r="E13779" s="20">
        <v>0</v>
      </c>
      <c r="F13779" s="38">
        <f>('ANNEXURE B &amp; C'!CC$111)</f>
        <v>0</v>
      </c>
      <c r="G13779" s="9" t="str">
        <f t="shared" si="432"/>
        <v/>
      </c>
      <c r="H13779" s="52" t="str">
        <f t="shared" si="433"/>
        <v/>
      </c>
    </row>
    <row r="13780" spans="1:8">
      <c r="A13780" s="48" t="str">
        <f>('ANNEXURE B &amp; C'!CC$3)</f>
        <v>470108</v>
      </c>
      <c r="B13780" s="3">
        <v>1088990</v>
      </c>
      <c r="C13780" s="3" t="s">
        <v>98</v>
      </c>
      <c r="D13780" s="39">
        <v>0</v>
      </c>
      <c r="E13780" s="39">
        <v>0</v>
      </c>
      <c r="F13780" s="39">
        <f>SUM(F13770:F13779)</f>
        <v>0</v>
      </c>
      <c r="G13780" s="9" t="str">
        <f t="shared" si="432"/>
        <v/>
      </c>
      <c r="H13780" s="52" t="str">
        <f t="shared" si="433"/>
        <v/>
      </c>
    </row>
    <row r="13781" spans="1:8">
      <c r="B13781" s="1"/>
      <c r="C13781" s="1"/>
      <c r="D13781" s="31"/>
      <c r="E13781" s="31"/>
      <c r="F13781" s="31"/>
      <c r="G13781" s="9" t="str">
        <f t="shared" si="432"/>
        <v/>
      </c>
      <c r="H13781" s="52" t="str">
        <f t="shared" si="433"/>
        <v/>
      </c>
    </row>
    <row r="13782" spans="1:8" ht="15.75" thickBot="1">
      <c r="A13782" s="48" t="str">
        <f>('ANNEXURE B &amp; C'!CC$3)</f>
        <v>470108</v>
      </c>
      <c r="B13782" s="4">
        <v>1089995</v>
      </c>
      <c r="C13782" s="4" t="s">
        <v>99</v>
      </c>
      <c r="D13782" s="40">
        <v>556290</v>
      </c>
      <c r="E13782" s="40">
        <v>357731.06</v>
      </c>
      <c r="F13782" s="40">
        <f>SUM(F13780+F13768)</f>
        <v>550379</v>
      </c>
      <c r="G13782" s="9" t="str">
        <f t="shared" si="432"/>
        <v/>
      </c>
      <c r="H13782" s="52">
        <f t="shared" si="433"/>
        <v>-1.0625752754858078E-2</v>
      </c>
    </row>
    <row r="13783" spans="1:8" ht="15.75" thickTop="1">
      <c r="B13783" s="1"/>
      <c r="C13783" s="1"/>
      <c r="D13783" s="31"/>
      <c r="E13783" s="31"/>
      <c r="F13783" s="31"/>
      <c r="G13783" s="9" t="str">
        <f t="shared" si="432"/>
        <v/>
      </c>
      <c r="H13783" s="52" t="str">
        <f t="shared" si="433"/>
        <v/>
      </c>
    </row>
    <row r="13784" spans="1:8">
      <c r="A13784" s="48" t="str">
        <f>('ANNEXURE B &amp; C'!CC$3)</f>
        <v>470108</v>
      </c>
      <c r="B13784" s="1">
        <v>1100000</v>
      </c>
      <c r="C13784" s="1" t="s">
        <v>100</v>
      </c>
      <c r="D13784" s="31"/>
      <c r="E13784" s="31"/>
      <c r="F13784" s="31"/>
      <c r="G13784" s="9" t="str">
        <f t="shared" si="432"/>
        <v/>
      </c>
      <c r="H13784" s="52" t="str">
        <f t="shared" si="433"/>
        <v/>
      </c>
    </row>
    <row r="13785" spans="1:8">
      <c r="A13785" s="48" t="str">
        <f>('ANNEXURE B &amp; C'!CC$3)</f>
        <v>470108</v>
      </c>
      <c r="B13785" s="2">
        <v>1101200</v>
      </c>
      <c r="C13785" s="2" t="s">
        <v>101</v>
      </c>
      <c r="D13785" s="20">
        <v>0</v>
      </c>
      <c r="E13785" s="20">
        <v>0</v>
      </c>
      <c r="F13785" s="38">
        <f>('ANNEXURE B &amp; C'!CC$117)</f>
        <v>0</v>
      </c>
      <c r="G13785" s="9" t="str">
        <f t="shared" si="432"/>
        <v/>
      </c>
      <c r="H13785" s="52" t="str">
        <f t="shared" si="433"/>
        <v/>
      </c>
    </row>
    <row r="13786" spans="1:8">
      <c r="A13786" s="48" t="str">
        <f>('ANNEXURE B &amp; C'!CC$3)</f>
        <v>470108</v>
      </c>
      <c r="B13786" s="2">
        <v>1101201</v>
      </c>
      <c r="C13786" s="2" t="s">
        <v>102</v>
      </c>
      <c r="D13786" s="20">
        <v>0</v>
      </c>
      <c r="E13786" s="20">
        <v>0</v>
      </c>
      <c r="F13786" s="38">
        <f>('ANNEXURE B &amp; C'!CC$118)</f>
        <v>0</v>
      </c>
      <c r="G13786" s="9" t="str">
        <f t="shared" si="432"/>
        <v/>
      </c>
      <c r="H13786" s="52" t="str">
        <f t="shared" si="433"/>
        <v/>
      </c>
    </row>
    <row r="13787" spans="1:8">
      <c r="A13787" s="48" t="str">
        <f>('ANNEXURE B &amp; C'!CC$3)</f>
        <v>470108</v>
      </c>
      <c r="B13787" s="2">
        <v>1101203</v>
      </c>
      <c r="C13787" s="2" t="s">
        <v>103</v>
      </c>
      <c r="D13787" s="20">
        <v>0</v>
      </c>
      <c r="E13787" s="20">
        <v>0</v>
      </c>
      <c r="F13787" s="38">
        <f>('ANNEXURE B &amp; C'!CC$119)</f>
        <v>0</v>
      </c>
      <c r="G13787" s="9" t="str">
        <f t="shared" si="432"/>
        <v/>
      </c>
      <c r="H13787" s="52" t="str">
        <f t="shared" si="433"/>
        <v/>
      </c>
    </row>
    <row r="13788" spans="1:8">
      <c r="A13788" s="48" t="str">
        <f>('ANNEXURE B &amp; C'!CC$3)</f>
        <v>470108</v>
      </c>
      <c r="B13788" s="2">
        <v>1101204</v>
      </c>
      <c r="C13788" s="2" t="s">
        <v>104</v>
      </c>
      <c r="D13788" s="20">
        <v>0</v>
      </c>
      <c r="E13788" s="20">
        <v>0</v>
      </c>
      <c r="F13788" s="38">
        <f>('ANNEXURE B &amp; C'!CC$120)</f>
        <v>0</v>
      </c>
      <c r="G13788" s="9" t="str">
        <f t="shared" si="432"/>
        <v/>
      </c>
      <c r="H13788" s="52" t="str">
        <f t="shared" si="433"/>
        <v/>
      </c>
    </row>
    <row r="13789" spans="1:8" ht="15.75" thickBot="1">
      <c r="A13789" s="48" t="str">
        <f>('ANNEXURE B &amp; C'!CC$3)</f>
        <v>470108</v>
      </c>
      <c r="B13789" s="4">
        <v>1109995</v>
      </c>
      <c r="C13789" s="4" t="s">
        <v>105</v>
      </c>
      <c r="D13789" s="40">
        <v>0</v>
      </c>
      <c r="E13789" s="40">
        <v>0</v>
      </c>
      <c r="F13789" s="40">
        <f>SUM(F13785:F13788)</f>
        <v>0</v>
      </c>
      <c r="G13789" s="9" t="str">
        <f t="shared" si="432"/>
        <v/>
      </c>
      <c r="H13789" s="52" t="str">
        <f t="shared" si="433"/>
        <v/>
      </c>
    </row>
    <row r="13790" spans="1:8" ht="15.75" thickTop="1">
      <c r="B13790" s="1"/>
      <c r="C13790" s="1"/>
      <c r="D13790" s="31"/>
      <c r="E13790" s="31"/>
      <c r="F13790" s="31"/>
      <c r="G13790" s="9" t="str">
        <f t="shared" si="432"/>
        <v/>
      </c>
      <c r="H13790" s="52" t="str">
        <f t="shared" si="433"/>
        <v/>
      </c>
    </row>
    <row r="13791" spans="1:8">
      <c r="A13791" s="48" t="str">
        <f>('ANNEXURE B &amp; C'!CC$3)</f>
        <v>470108</v>
      </c>
      <c r="B13791" s="1">
        <v>1120000</v>
      </c>
      <c r="C13791" s="1" t="s">
        <v>106</v>
      </c>
      <c r="D13791" s="31"/>
      <c r="E13791" s="31"/>
      <c r="F13791" s="31"/>
      <c r="G13791" s="9" t="str">
        <f t="shared" si="432"/>
        <v/>
      </c>
      <c r="H13791" s="52" t="str">
        <f t="shared" si="433"/>
        <v/>
      </c>
    </row>
    <row r="13792" spans="1:8">
      <c r="A13792" s="48" t="str">
        <f>('ANNEXURE B &amp; C'!CC$3)</f>
        <v>470108</v>
      </c>
      <c r="B13792" s="2">
        <v>1120300</v>
      </c>
      <c r="C13792" s="2" t="s">
        <v>106</v>
      </c>
      <c r="D13792" s="20">
        <v>0</v>
      </c>
      <c r="E13792" s="20">
        <v>0</v>
      </c>
      <c r="F13792" s="38">
        <f>('ANNEXURE B &amp; C'!CC$124)</f>
        <v>0</v>
      </c>
      <c r="G13792" s="9" t="str">
        <f t="shared" si="432"/>
        <v/>
      </c>
      <c r="H13792" s="52" t="str">
        <f t="shared" si="433"/>
        <v/>
      </c>
    </row>
    <row r="13793" spans="1:8" ht="15.75" thickBot="1">
      <c r="A13793" s="48" t="str">
        <f>('ANNEXURE B &amp; C'!CC$3)</f>
        <v>470108</v>
      </c>
      <c r="B13793" s="4">
        <v>1129990</v>
      </c>
      <c r="C13793" s="4" t="s">
        <v>107</v>
      </c>
      <c r="D13793" s="40">
        <v>0</v>
      </c>
      <c r="E13793" s="40">
        <v>0</v>
      </c>
      <c r="F13793" s="40">
        <f>SUM(F13791:F13792)</f>
        <v>0</v>
      </c>
      <c r="G13793" s="9" t="str">
        <f t="shared" si="432"/>
        <v/>
      </c>
      <c r="H13793" s="52" t="str">
        <f t="shared" si="433"/>
        <v/>
      </c>
    </row>
    <row r="13794" spans="1:8" ht="15.75" thickTop="1">
      <c r="B13794" s="1"/>
      <c r="C13794" s="1"/>
      <c r="D13794" s="31"/>
      <c r="E13794" s="31"/>
      <c r="F13794" s="31"/>
      <c r="G13794" s="9" t="str">
        <f t="shared" si="432"/>
        <v/>
      </c>
      <c r="H13794" s="52" t="str">
        <f t="shared" si="433"/>
        <v/>
      </c>
    </row>
    <row r="13795" spans="1:8">
      <c r="A13795" s="48" t="str">
        <f>('ANNEXURE B &amp; C'!CC$3)</f>
        <v>470108</v>
      </c>
      <c r="B13795" s="1">
        <v>1130000</v>
      </c>
      <c r="C13795" s="1" t="s">
        <v>108</v>
      </c>
      <c r="D13795" s="31"/>
      <c r="E13795" s="31"/>
      <c r="F13795" s="31"/>
      <c r="G13795" s="9" t="str">
        <f t="shared" si="432"/>
        <v/>
      </c>
      <c r="H13795" s="52" t="str">
        <f t="shared" si="433"/>
        <v/>
      </c>
    </row>
    <row r="13796" spans="1:8">
      <c r="A13796" s="48" t="str">
        <f>('ANNEXURE B &amp; C'!CC$3)</f>
        <v>470108</v>
      </c>
      <c r="B13796" s="2">
        <v>1130200</v>
      </c>
      <c r="C13796" s="2" t="s">
        <v>109</v>
      </c>
      <c r="D13796" s="20">
        <v>0</v>
      </c>
      <c r="E13796" s="20">
        <v>0</v>
      </c>
      <c r="F13796" s="38">
        <f>('ANNEXURE B &amp; C'!CC$128)</f>
        <v>0</v>
      </c>
      <c r="G13796" s="9" t="str">
        <f t="shared" si="432"/>
        <v/>
      </c>
      <c r="H13796" s="52" t="str">
        <f t="shared" si="433"/>
        <v/>
      </c>
    </row>
    <row r="13797" spans="1:8">
      <c r="A13797" s="48" t="str">
        <f>('ANNEXURE B &amp; C'!CC$3)</f>
        <v>470108</v>
      </c>
      <c r="B13797" s="2">
        <v>1130201</v>
      </c>
      <c r="C13797" s="2" t="s">
        <v>110</v>
      </c>
      <c r="D13797" s="20">
        <v>0</v>
      </c>
      <c r="E13797" s="20">
        <v>0</v>
      </c>
      <c r="F13797" s="38">
        <f>('ANNEXURE B &amp; C'!CC$129)</f>
        <v>0</v>
      </c>
      <c r="G13797" s="9" t="str">
        <f t="shared" si="432"/>
        <v/>
      </c>
      <c r="H13797" s="52" t="str">
        <f t="shared" si="433"/>
        <v/>
      </c>
    </row>
    <row r="13798" spans="1:8" ht="15.75" thickBot="1">
      <c r="A13798" s="48" t="str">
        <f>('ANNEXURE B &amp; C'!CC$3)</f>
        <v>470108</v>
      </c>
      <c r="B13798" s="4">
        <v>1139995</v>
      </c>
      <c r="C13798" s="4" t="s">
        <v>111</v>
      </c>
      <c r="D13798" s="40">
        <v>0</v>
      </c>
      <c r="E13798" s="40">
        <v>0</v>
      </c>
      <c r="F13798" s="40">
        <f>SUM(F13795:F13797)</f>
        <v>0</v>
      </c>
      <c r="G13798" s="9" t="str">
        <f t="shared" si="432"/>
        <v/>
      </c>
      <c r="H13798" s="52" t="str">
        <f t="shared" si="433"/>
        <v/>
      </c>
    </row>
    <row r="13799" spans="1:8" ht="15.75" thickTop="1">
      <c r="B13799" s="1"/>
      <c r="C13799" s="1"/>
      <c r="D13799" s="31"/>
      <c r="E13799" s="31"/>
      <c r="F13799" s="31"/>
      <c r="G13799" s="9" t="str">
        <f t="shared" si="432"/>
        <v/>
      </c>
      <c r="H13799" s="52" t="str">
        <f t="shared" si="433"/>
        <v/>
      </c>
    </row>
    <row r="13800" spans="1:8" ht="15.75" thickBot="1">
      <c r="A13800" s="48" t="str">
        <f>('ANNEXURE B &amp; C'!CC$3)</f>
        <v>470108</v>
      </c>
      <c r="B13800" s="5">
        <v>1199998</v>
      </c>
      <c r="C13800" s="5" t="s">
        <v>112</v>
      </c>
      <c r="D13800" s="41">
        <v>2168187</v>
      </c>
      <c r="E13800" s="41">
        <v>947706.72</v>
      </c>
      <c r="F13800" s="41">
        <f>SUM(F13798+F13793+F13789+F13782+F13710)</f>
        <v>1861284</v>
      </c>
      <c r="G13800" s="9" t="str">
        <f t="shared" si="432"/>
        <v/>
      </c>
      <c r="H13800" s="52">
        <f t="shared" si="433"/>
        <v>-0.14154821516778765</v>
      </c>
    </row>
    <row r="13801" spans="1:8">
      <c r="B13801" s="1"/>
      <c r="C13801" s="1"/>
      <c r="D13801" s="31"/>
      <c r="E13801" s="31"/>
      <c r="F13801" s="31"/>
      <c r="G13801" s="9" t="str">
        <f t="shared" si="432"/>
        <v/>
      </c>
      <c r="H13801" s="52" t="str">
        <f t="shared" si="433"/>
        <v/>
      </c>
    </row>
    <row r="13802" spans="1:8">
      <c r="A13802" s="48" t="str">
        <f>('ANNEXURE B &amp; C'!CC$3)</f>
        <v>470108</v>
      </c>
      <c r="B13802" s="1">
        <v>2200000</v>
      </c>
      <c r="C13802" s="1" t="s">
        <v>113</v>
      </c>
      <c r="D13802" s="31"/>
      <c r="E13802" s="31"/>
      <c r="F13802" s="31"/>
      <c r="G13802" s="9" t="str">
        <f t="shared" si="432"/>
        <v/>
      </c>
      <c r="H13802" s="52" t="str">
        <f t="shared" si="433"/>
        <v/>
      </c>
    </row>
    <row r="13803" spans="1:8">
      <c r="B13803" s="1"/>
      <c r="C13803" s="1"/>
      <c r="D13803" s="31"/>
      <c r="E13803" s="31"/>
      <c r="F13803" s="31"/>
      <c r="G13803" s="9" t="str">
        <f t="shared" si="432"/>
        <v/>
      </c>
      <c r="H13803" s="52" t="str">
        <f t="shared" si="433"/>
        <v/>
      </c>
    </row>
    <row r="13804" spans="1:8">
      <c r="A13804" s="48" t="str">
        <f>('ANNEXURE B &amp; C'!CC$3)</f>
        <v>470108</v>
      </c>
      <c r="B13804" s="1">
        <v>2230000</v>
      </c>
      <c r="C13804" s="1" t="s">
        <v>114</v>
      </c>
      <c r="D13804" s="31"/>
      <c r="E13804" s="31"/>
      <c r="F13804" s="31"/>
      <c r="G13804" s="9" t="str">
        <f t="shared" si="432"/>
        <v/>
      </c>
      <c r="H13804" s="52" t="str">
        <f t="shared" si="433"/>
        <v/>
      </c>
    </row>
    <row r="13805" spans="1:8">
      <c r="A13805" s="48" t="str">
        <f>('ANNEXURE B &amp; C'!CC$3)</f>
        <v>470108</v>
      </c>
      <c r="B13805" s="2">
        <v>2231202</v>
      </c>
      <c r="C13805" s="2" t="s">
        <v>115</v>
      </c>
      <c r="D13805" s="20">
        <v>0</v>
      </c>
      <c r="E13805" s="20">
        <v>0</v>
      </c>
      <c r="F13805" s="38">
        <f>('ANNEXURE B &amp; C'!CC$137)</f>
        <v>0</v>
      </c>
      <c r="G13805" s="9" t="str">
        <f t="shared" si="432"/>
        <v/>
      </c>
      <c r="H13805" s="52" t="str">
        <f t="shared" si="433"/>
        <v/>
      </c>
    </row>
    <row r="13806" spans="1:8">
      <c r="A13806" s="48" t="str">
        <f>('ANNEXURE B &amp; C'!CC$3)</f>
        <v>470108</v>
      </c>
      <c r="B13806" s="2">
        <v>2231900</v>
      </c>
      <c r="C13806" s="2" t="s">
        <v>116</v>
      </c>
      <c r="D13806" s="20">
        <v>0</v>
      </c>
      <c r="E13806" s="20">
        <v>0</v>
      </c>
      <c r="F13806" s="38">
        <f>('ANNEXURE B &amp; C'!CC$138)</f>
        <v>0</v>
      </c>
      <c r="G13806" s="9" t="str">
        <f t="shared" si="432"/>
        <v/>
      </c>
      <c r="H13806" s="52" t="str">
        <f t="shared" si="433"/>
        <v/>
      </c>
    </row>
    <row r="13807" spans="1:8">
      <c r="A13807" s="48" t="str">
        <f>('ANNEXURE B &amp; C'!CC$3)</f>
        <v>470108</v>
      </c>
      <c r="B13807" s="3">
        <v>2239995</v>
      </c>
      <c r="C13807" s="3" t="s">
        <v>117</v>
      </c>
      <c r="D13807" s="39">
        <v>0</v>
      </c>
      <c r="E13807" s="39">
        <v>0</v>
      </c>
      <c r="F13807" s="39">
        <f>SUM(F13805:F13806)</f>
        <v>0</v>
      </c>
      <c r="G13807" s="9" t="str">
        <f t="shared" si="432"/>
        <v/>
      </c>
      <c r="H13807" s="52" t="str">
        <f t="shared" si="433"/>
        <v/>
      </c>
    </row>
    <row r="13808" spans="1:8">
      <c r="B13808" s="1"/>
      <c r="C13808" s="1"/>
      <c r="D13808" s="31"/>
      <c r="E13808" s="31"/>
      <c r="F13808" s="31"/>
      <c r="G13808" s="9" t="str">
        <f t="shared" si="432"/>
        <v/>
      </c>
      <c r="H13808" s="52" t="str">
        <f t="shared" si="433"/>
        <v/>
      </c>
    </row>
    <row r="13809" spans="1:8">
      <c r="A13809" s="48" t="str">
        <f>('ANNEXURE B &amp; C'!CC$3)</f>
        <v>470108</v>
      </c>
      <c r="B13809" s="1">
        <v>2240000</v>
      </c>
      <c r="C13809" s="1" t="s">
        <v>118</v>
      </c>
      <c r="D13809" s="31"/>
      <c r="E13809" s="31"/>
      <c r="F13809" s="31"/>
      <c r="G13809" s="9" t="str">
        <f t="shared" si="432"/>
        <v/>
      </c>
      <c r="H13809" s="52" t="str">
        <f t="shared" si="433"/>
        <v/>
      </c>
    </row>
    <row r="13810" spans="1:8">
      <c r="A13810" s="48" t="str">
        <f>('ANNEXURE B &amp; C'!CC$3)</f>
        <v>470108</v>
      </c>
      <c r="B13810" s="2">
        <v>2240001</v>
      </c>
      <c r="C13810" s="2" t="s">
        <v>119</v>
      </c>
      <c r="D13810" s="20">
        <v>0</v>
      </c>
      <c r="E13810" s="20">
        <v>0</v>
      </c>
      <c r="F13810" s="38">
        <f>('ANNEXURE B &amp; C'!CC$142)</f>
        <v>0</v>
      </c>
      <c r="G13810" s="9" t="str">
        <f t="shared" si="432"/>
        <v/>
      </c>
      <c r="H13810" s="52" t="str">
        <f t="shared" si="433"/>
        <v/>
      </c>
    </row>
    <row r="13811" spans="1:8">
      <c r="A13811" s="48" t="str">
        <f>('ANNEXURE B &amp; C'!CC$3)</f>
        <v>470108</v>
      </c>
      <c r="B13811" s="2">
        <v>2240002</v>
      </c>
      <c r="C13811" s="2" t="s">
        <v>120</v>
      </c>
      <c r="D13811" s="20">
        <v>0</v>
      </c>
      <c r="E13811" s="20">
        <v>0</v>
      </c>
      <c r="F13811" s="38">
        <f>('ANNEXURE B &amp; C'!CC$143)</f>
        <v>0</v>
      </c>
      <c r="G13811" s="9" t="str">
        <f t="shared" si="432"/>
        <v/>
      </c>
      <c r="H13811" s="52" t="str">
        <f t="shared" si="433"/>
        <v/>
      </c>
    </row>
    <row r="13812" spans="1:8">
      <c r="A13812" s="48" t="str">
        <f>('ANNEXURE B &amp; C'!CC$3)</f>
        <v>470108</v>
      </c>
      <c r="B13812" s="2">
        <v>2240400</v>
      </c>
      <c r="C13812" s="2" t="s">
        <v>121</v>
      </c>
      <c r="D13812" s="20">
        <v>0</v>
      </c>
      <c r="E13812" s="20">
        <v>0</v>
      </c>
      <c r="F13812" s="38">
        <f>('ANNEXURE B &amp; C'!CC$144)</f>
        <v>0</v>
      </c>
      <c r="G13812" s="9" t="str">
        <f t="shared" si="432"/>
        <v/>
      </c>
      <c r="H13812" s="52" t="str">
        <f t="shared" si="433"/>
        <v/>
      </c>
    </row>
    <row r="13813" spans="1:8">
      <c r="A13813" s="48" t="str">
        <f>('ANNEXURE B &amp; C'!CC$3)</f>
        <v>470108</v>
      </c>
      <c r="B13813" s="2">
        <v>2240500</v>
      </c>
      <c r="C13813" s="2" t="s">
        <v>122</v>
      </c>
      <c r="D13813" s="20">
        <v>0</v>
      </c>
      <c r="E13813" s="20">
        <v>0</v>
      </c>
      <c r="F13813" s="38">
        <f>('ANNEXURE B &amp; C'!CC$145)</f>
        <v>0</v>
      </c>
      <c r="G13813" s="9" t="str">
        <f t="shared" si="432"/>
        <v/>
      </c>
      <c r="H13813" s="52" t="str">
        <f t="shared" si="433"/>
        <v/>
      </c>
    </row>
    <row r="13814" spans="1:8">
      <c r="A13814" s="48" t="str">
        <f>('ANNEXURE B &amp; C'!CC$3)</f>
        <v>470108</v>
      </c>
      <c r="B13814" s="3">
        <v>2249995</v>
      </c>
      <c r="C13814" s="3" t="s">
        <v>123</v>
      </c>
      <c r="D13814" s="39">
        <v>0</v>
      </c>
      <c r="E13814" s="39">
        <v>0</v>
      </c>
      <c r="F13814" s="39">
        <f>SUM(F13810:F13813)</f>
        <v>0</v>
      </c>
      <c r="G13814" s="9" t="str">
        <f t="shared" si="432"/>
        <v/>
      </c>
      <c r="H13814" s="52" t="str">
        <f t="shared" si="433"/>
        <v/>
      </c>
    </row>
    <row r="13815" spans="1:8">
      <c r="B13815" s="1"/>
      <c r="C13815" s="1"/>
      <c r="D13815" s="31"/>
      <c r="E13815" s="31"/>
      <c r="F13815" s="31"/>
      <c r="G13815" s="9" t="str">
        <f t="shared" si="432"/>
        <v/>
      </c>
      <c r="H13815" s="52" t="str">
        <f t="shared" si="433"/>
        <v/>
      </c>
    </row>
    <row r="13816" spans="1:8">
      <c r="A13816" s="48" t="str">
        <f>('ANNEXURE B &amp; C'!CC$3)</f>
        <v>470108</v>
      </c>
      <c r="B13816" s="1">
        <v>2260000</v>
      </c>
      <c r="C13816" s="1" t="s">
        <v>124</v>
      </c>
      <c r="D13816" s="31"/>
      <c r="E13816" s="31"/>
      <c r="F13816" s="31"/>
      <c r="G13816" s="9" t="str">
        <f t="shared" si="432"/>
        <v/>
      </c>
      <c r="H13816" s="52" t="str">
        <f t="shared" si="433"/>
        <v/>
      </c>
    </row>
    <row r="13817" spans="1:8">
      <c r="A13817" s="48" t="str">
        <f>('ANNEXURE B &amp; C'!CC$3)</f>
        <v>470108</v>
      </c>
      <c r="B13817" s="2">
        <v>2260806</v>
      </c>
      <c r="C13817" s="2" t="s">
        <v>125</v>
      </c>
      <c r="D13817" s="20">
        <v>0</v>
      </c>
      <c r="E13817" s="20">
        <v>0</v>
      </c>
      <c r="F13817" s="38">
        <f>('ANNEXURE B &amp; C'!CC$149)</f>
        <v>0</v>
      </c>
      <c r="G13817" s="9" t="str">
        <f t="shared" si="432"/>
        <v/>
      </c>
      <c r="H13817" s="52" t="str">
        <f t="shared" si="433"/>
        <v/>
      </c>
    </row>
    <row r="13818" spans="1:8">
      <c r="A13818" s="48" t="str">
        <f>('ANNEXURE B &amp; C'!CC$3)</f>
        <v>470108</v>
      </c>
      <c r="B13818" s="2">
        <v>2260808</v>
      </c>
      <c r="C13818" s="2" t="s">
        <v>126</v>
      </c>
      <c r="D13818" s="20">
        <v>0</v>
      </c>
      <c r="E13818" s="20">
        <v>0</v>
      </c>
      <c r="F13818" s="38">
        <f>('ANNEXURE B &amp; C'!CC$150)</f>
        <v>0</v>
      </c>
      <c r="G13818" s="9" t="str">
        <f t="shared" si="432"/>
        <v/>
      </c>
      <c r="H13818" s="52" t="str">
        <f t="shared" si="433"/>
        <v/>
      </c>
    </row>
    <row r="13819" spans="1:8">
      <c r="A13819" s="48" t="str">
        <f>('ANNEXURE B &amp; C'!CC$3)</f>
        <v>470108</v>
      </c>
      <c r="B13819" s="2">
        <v>2260810</v>
      </c>
      <c r="C13819" s="2" t="s">
        <v>127</v>
      </c>
      <c r="D13819" s="20">
        <v>0</v>
      </c>
      <c r="E13819" s="20">
        <v>0</v>
      </c>
      <c r="F13819" s="38">
        <f>('ANNEXURE B &amp; C'!CC$151)</f>
        <v>0</v>
      </c>
      <c r="G13819" s="9" t="str">
        <f t="shared" si="432"/>
        <v/>
      </c>
      <c r="H13819" s="52" t="str">
        <f t="shared" si="433"/>
        <v/>
      </c>
    </row>
    <row r="13820" spans="1:8">
      <c r="A13820" s="48" t="str">
        <f>('ANNEXURE B &amp; C'!CC$3)</f>
        <v>470108</v>
      </c>
      <c r="B13820" s="3">
        <v>2269995</v>
      </c>
      <c r="C13820" s="3" t="s">
        <v>128</v>
      </c>
      <c r="D13820" s="39">
        <v>0</v>
      </c>
      <c r="E13820" s="39">
        <v>0</v>
      </c>
      <c r="F13820" s="39">
        <f>SUM(F13817:F13819)</f>
        <v>0</v>
      </c>
      <c r="G13820" s="9" t="str">
        <f t="shared" si="432"/>
        <v/>
      </c>
      <c r="H13820" s="52" t="str">
        <f t="shared" si="433"/>
        <v/>
      </c>
    </row>
    <row r="13821" spans="1:8">
      <c r="B13821" s="1"/>
      <c r="C13821" s="1"/>
      <c r="D13821" s="31"/>
      <c r="E13821" s="31"/>
      <c r="F13821" s="31"/>
      <c r="G13821" s="9" t="str">
        <f t="shared" si="432"/>
        <v/>
      </c>
      <c r="H13821" s="52" t="str">
        <f t="shared" si="433"/>
        <v/>
      </c>
    </row>
    <row r="13822" spans="1:8">
      <c r="A13822" s="48" t="str">
        <f>('ANNEXURE B &amp; C'!CC$3)</f>
        <v>470108</v>
      </c>
      <c r="B13822" s="1">
        <v>2270000</v>
      </c>
      <c r="C13822" s="1" t="s">
        <v>129</v>
      </c>
      <c r="D13822" s="31"/>
      <c r="E13822" s="31"/>
      <c r="F13822" s="31"/>
      <c r="G13822" s="9" t="str">
        <f t="shared" si="432"/>
        <v/>
      </c>
      <c r="H13822" s="52" t="str">
        <f t="shared" si="433"/>
        <v/>
      </c>
    </row>
    <row r="13823" spans="1:8">
      <c r="A13823" s="48" t="str">
        <f>('ANNEXURE B &amp; C'!CC$3)</f>
        <v>470108</v>
      </c>
      <c r="B13823" s="2">
        <v>2271701</v>
      </c>
      <c r="C13823" s="2" t="s">
        <v>130</v>
      </c>
      <c r="D13823" s="20">
        <v>0</v>
      </c>
      <c r="E13823" s="20">
        <v>0</v>
      </c>
      <c r="F13823" s="38">
        <f>('ANNEXURE B &amp; C'!CC$155)</f>
        <v>0</v>
      </c>
      <c r="G13823" s="9" t="str">
        <f t="shared" ref="G13823:G13886" si="434">IF(E13823&lt;0.01,"",IF(E13823&gt;F13823,"BUDGET ERROR - INSUFICIENT",""))</f>
        <v/>
      </c>
      <c r="H13823" s="52" t="str">
        <f t="shared" ref="H13823:H13886" si="435">IF(F13823&lt;0.1,"",IF(D13823=0,"NO ORIGINAL BUDGET",(F13823-D13823)/D13823))</f>
        <v/>
      </c>
    </row>
    <row r="13824" spans="1:8">
      <c r="A13824" s="48" t="str">
        <f>('ANNEXURE B &amp; C'!CC$3)</f>
        <v>470108</v>
      </c>
      <c r="B13824" s="2">
        <v>2271702</v>
      </c>
      <c r="C13824" s="2" t="s">
        <v>131</v>
      </c>
      <c r="D13824" s="20">
        <v>0</v>
      </c>
      <c r="E13824" s="20">
        <v>0</v>
      </c>
      <c r="F13824" s="38">
        <f>('ANNEXURE B &amp; C'!CC$156)</f>
        <v>0</v>
      </c>
      <c r="G13824" s="9" t="str">
        <f t="shared" si="434"/>
        <v/>
      </c>
      <c r="H13824" s="52" t="str">
        <f t="shared" si="435"/>
        <v/>
      </c>
    </row>
    <row r="13825" spans="1:8">
      <c r="A13825" s="48" t="str">
        <f>('ANNEXURE B &amp; C'!CC$3)</f>
        <v>470108</v>
      </c>
      <c r="B13825" s="2">
        <v>2271703</v>
      </c>
      <c r="C13825" s="2" t="s">
        <v>132</v>
      </c>
      <c r="D13825" s="20">
        <v>0</v>
      </c>
      <c r="E13825" s="20">
        <v>0</v>
      </c>
      <c r="F13825" s="38">
        <f>('ANNEXURE B &amp; C'!CC$157)</f>
        <v>0</v>
      </c>
      <c r="G13825" s="9" t="str">
        <f t="shared" si="434"/>
        <v/>
      </c>
      <c r="H13825" s="52" t="str">
        <f t="shared" si="435"/>
        <v/>
      </c>
    </row>
    <row r="13826" spans="1:8">
      <c r="A13826" s="48" t="str">
        <f>('ANNEXURE B &amp; C'!CC$3)</f>
        <v>470108</v>
      </c>
      <c r="B13826" s="2">
        <v>2271704</v>
      </c>
      <c r="C13826" s="2" t="s">
        <v>133</v>
      </c>
      <c r="D13826" s="20">
        <v>0</v>
      </c>
      <c r="E13826" s="20">
        <v>0</v>
      </c>
      <c r="F13826" s="38">
        <f>('ANNEXURE B &amp; C'!CC$158)</f>
        <v>0</v>
      </c>
      <c r="G13826" s="9" t="str">
        <f t="shared" si="434"/>
        <v/>
      </c>
      <c r="H13826" s="52" t="str">
        <f t="shared" si="435"/>
        <v/>
      </c>
    </row>
    <row r="13827" spans="1:8">
      <c r="A13827" s="48" t="str">
        <f>('ANNEXURE B &amp; C'!CC$3)</f>
        <v>470108</v>
      </c>
      <c r="B13827" s="3">
        <v>2279995</v>
      </c>
      <c r="C13827" s="3" t="s">
        <v>134</v>
      </c>
      <c r="D13827" s="35">
        <v>0</v>
      </c>
      <c r="E13827" s="35">
        <v>0</v>
      </c>
      <c r="F13827" s="35">
        <f>SUM(F13823:F13826)</f>
        <v>0</v>
      </c>
      <c r="G13827" s="9" t="str">
        <f t="shared" si="434"/>
        <v/>
      </c>
      <c r="H13827" s="52" t="str">
        <f t="shared" si="435"/>
        <v/>
      </c>
    </row>
    <row r="13828" spans="1:8">
      <c r="B13828" s="1"/>
      <c r="C13828" s="1"/>
      <c r="D13828" s="31"/>
      <c r="E13828" s="31"/>
      <c r="F13828" s="31"/>
      <c r="G13828" s="9" t="str">
        <f t="shared" si="434"/>
        <v/>
      </c>
      <c r="H13828" s="52" t="str">
        <f t="shared" si="435"/>
        <v/>
      </c>
    </row>
    <row r="13829" spans="1:8">
      <c r="A13829" s="48" t="str">
        <f>('ANNEXURE B &amp; C'!CC$3)</f>
        <v>470108</v>
      </c>
      <c r="B13829" s="1">
        <v>2280000</v>
      </c>
      <c r="C13829" s="1" t="s">
        <v>135</v>
      </c>
      <c r="D13829" s="31"/>
      <c r="E13829" s="31"/>
      <c r="F13829" s="31"/>
      <c r="G13829" s="9" t="str">
        <f t="shared" si="434"/>
        <v/>
      </c>
      <c r="H13829" s="52" t="str">
        <f t="shared" si="435"/>
        <v/>
      </c>
    </row>
    <row r="13830" spans="1:8">
      <c r="A13830" s="48" t="str">
        <f>('ANNEXURE B &amp; C'!CC$3)</f>
        <v>470108</v>
      </c>
      <c r="B13830" s="2">
        <v>2280001</v>
      </c>
      <c r="C13830" s="2" t="s">
        <v>136</v>
      </c>
      <c r="D13830" s="20">
        <v>0</v>
      </c>
      <c r="E13830" s="20">
        <v>0</v>
      </c>
      <c r="F13830" s="38">
        <f>('ANNEXURE B &amp; C'!CC$162)</f>
        <v>0</v>
      </c>
      <c r="G13830" s="9" t="str">
        <f t="shared" si="434"/>
        <v/>
      </c>
      <c r="H13830" s="52" t="str">
        <f t="shared" si="435"/>
        <v/>
      </c>
    </row>
    <row r="13831" spans="1:8">
      <c r="A13831" s="48" t="str">
        <f>('ANNEXURE B &amp; C'!CC$3)</f>
        <v>470108</v>
      </c>
      <c r="B13831" s="2">
        <v>2280002</v>
      </c>
      <c r="C13831" s="2" t="s">
        <v>137</v>
      </c>
      <c r="D13831" s="20">
        <v>0</v>
      </c>
      <c r="E13831" s="20">
        <v>0</v>
      </c>
      <c r="F13831" s="38">
        <f>('ANNEXURE B &amp; C'!CC$163)</f>
        <v>0</v>
      </c>
      <c r="G13831" s="9" t="str">
        <f t="shared" si="434"/>
        <v/>
      </c>
      <c r="H13831" s="52" t="str">
        <f t="shared" si="435"/>
        <v/>
      </c>
    </row>
    <row r="13832" spans="1:8">
      <c r="A13832" s="48" t="str">
        <f>('ANNEXURE B &amp; C'!CC$3)</f>
        <v>470108</v>
      </c>
      <c r="B13832" s="3">
        <v>2289995</v>
      </c>
      <c r="C13832" s="3" t="s">
        <v>138</v>
      </c>
      <c r="D13832" s="39">
        <v>0</v>
      </c>
      <c r="E13832" s="39">
        <v>0</v>
      </c>
      <c r="F13832" s="39">
        <f>SUM(F13830:F13831)</f>
        <v>0</v>
      </c>
      <c r="G13832" s="9" t="str">
        <f t="shared" si="434"/>
        <v/>
      </c>
      <c r="H13832" s="52" t="str">
        <f t="shared" si="435"/>
        <v/>
      </c>
    </row>
    <row r="13833" spans="1:8">
      <c r="B13833" s="1"/>
      <c r="C13833" s="1"/>
      <c r="D13833" s="31"/>
      <c r="E13833" s="31"/>
      <c r="F13833" s="31"/>
      <c r="G13833" s="9" t="str">
        <f t="shared" si="434"/>
        <v/>
      </c>
      <c r="H13833" s="52" t="str">
        <f t="shared" si="435"/>
        <v/>
      </c>
    </row>
    <row r="13834" spans="1:8">
      <c r="A13834" s="48" t="str">
        <f>('ANNEXURE B &amp; C'!CC$3)</f>
        <v>470108</v>
      </c>
      <c r="B13834" s="1">
        <v>2300000</v>
      </c>
      <c r="C13834" s="1" t="s">
        <v>139</v>
      </c>
      <c r="D13834" s="31"/>
      <c r="E13834" s="31"/>
      <c r="F13834" s="31"/>
      <c r="G13834" s="9" t="str">
        <f t="shared" si="434"/>
        <v/>
      </c>
      <c r="H13834" s="52" t="str">
        <f t="shared" si="435"/>
        <v/>
      </c>
    </row>
    <row r="13835" spans="1:8">
      <c r="A13835" s="48" t="str">
        <f>('ANNEXURE B &amp; C'!CC$3)</f>
        <v>470108</v>
      </c>
      <c r="B13835" s="2">
        <v>2300001</v>
      </c>
      <c r="C13835" s="2" t="s">
        <v>140</v>
      </c>
      <c r="D13835" s="20">
        <v>0</v>
      </c>
      <c r="E13835" s="20">
        <v>0</v>
      </c>
      <c r="F13835" s="38">
        <f>('ANNEXURE B &amp; C'!CC$167)</f>
        <v>0</v>
      </c>
      <c r="G13835" s="9" t="str">
        <f t="shared" si="434"/>
        <v/>
      </c>
      <c r="H13835" s="52" t="str">
        <f t="shared" si="435"/>
        <v/>
      </c>
    </row>
    <row r="13836" spans="1:8">
      <c r="A13836" s="48" t="str">
        <f>('ANNEXURE B &amp; C'!CC$3)</f>
        <v>470108</v>
      </c>
      <c r="B13836" s="2">
        <v>2300002</v>
      </c>
      <c r="C13836" s="2" t="s">
        <v>141</v>
      </c>
      <c r="D13836" s="20">
        <v>0</v>
      </c>
      <c r="E13836" s="20">
        <v>0</v>
      </c>
      <c r="F13836" s="38">
        <f>('ANNEXURE B &amp; C'!CC$168)</f>
        <v>0</v>
      </c>
      <c r="G13836" s="9" t="str">
        <f t="shared" si="434"/>
        <v/>
      </c>
      <c r="H13836" s="52" t="str">
        <f t="shared" si="435"/>
        <v/>
      </c>
    </row>
    <row r="13837" spans="1:8">
      <c r="A13837" s="48" t="str">
        <f>('ANNEXURE B &amp; C'!CC$3)</f>
        <v>470108</v>
      </c>
      <c r="B13837" s="2">
        <v>2300003</v>
      </c>
      <c r="C13837" s="2" t="s">
        <v>142</v>
      </c>
      <c r="D13837" s="20">
        <v>0</v>
      </c>
      <c r="E13837" s="20">
        <v>0</v>
      </c>
      <c r="F13837" s="38">
        <f>('ANNEXURE B &amp; C'!CC$169)</f>
        <v>0</v>
      </c>
      <c r="G13837" s="9" t="str">
        <f t="shared" si="434"/>
        <v/>
      </c>
      <c r="H13837" s="52" t="str">
        <f t="shared" si="435"/>
        <v/>
      </c>
    </row>
    <row r="13838" spans="1:8">
      <c r="A13838" s="48" t="str">
        <f>('ANNEXURE B &amp; C'!CC$3)</f>
        <v>470108</v>
      </c>
      <c r="B13838" s="2">
        <v>2300204</v>
      </c>
      <c r="C13838" s="2" t="s">
        <v>143</v>
      </c>
      <c r="D13838" s="20">
        <v>0</v>
      </c>
      <c r="E13838" s="20">
        <v>0</v>
      </c>
      <c r="F13838" s="38">
        <f>('ANNEXURE B &amp; C'!CC$170)</f>
        <v>0</v>
      </c>
      <c r="G13838" s="9" t="str">
        <f t="shared" si="434"/>
        <v/>
      </c>
      <c r="H13838" s="52" t="str">
        <f t="shared" si="435"/>
        <v/>
      </c>
    </row>
    <row r="13839" spans="1:8">
      <c r="A13839" s="48" t="str">
        <f>('ANNEXURE B &amp; C'!CC$3)</f>
        <v>470108</v>
      </c>
      <c r="B13839" s="2">
        <v>2300800</v>
      </c>
      <c r="C13839" s="2" t="s">
        <v>144</v>
      </c>
      <c r="D13839" s="20">
        <v>0</v>
      </c>
      <c r="E13839" s="20">
        <v>0</v>
      </c>
      <c r="F13839" s="38">
        <f>('ANNEXURE B &amp; C'!CC$171)</f>
        <v>0</v>
      </c>
      <c r="G13839" s="9" t="str">
        <f t="shared" si="434"/>
        <v/>
      </c>
      <c r="H13839" s="52" t="str">
        <f t="shared" si="435"/>
        <v/>
      </c>
    </row>
    <row r="13840" spans="1:8">
      <c r="A13840" s="48" t="str">
        <f>('ANNEXURE B &amp; C'!CC$3)</f>
        <v>470108</v>
      </c>
      <c r="B13840" s="2">
        <v>2300801</v>
      </c>
      <c r="C13840" s="2" t="s">
        <v>145</v>
      </c>
      <c r="D13840" s="20">
        <v>0</v>
      </c>
      <c r="E13840" s="20">
        <v>0</v>
      </c>
      <c r="F13840" s="38">
        <f>('ANNEXURE B &amp; C'!CC$172)</f>
        <v>0</v>
      </c>
      <c r="G13840" s="9" t="str">
        <f t="shared" si="434"/>
        <v/>
      </c>
      <c r="H13840" s="52" t="str">
        <f t="shared" si="435"/>
        <v/>
      </c>
    </row>
    <row r="13841" spans="1:8">
      <c r="A13841" s="48" t="str">
        <f>('ANNEXURE B &amp; C'!CC$3)</f>
        <v>470108</v>
      </c>
      <c r="B13841" s="2">
        <v>2300803</v>
      </c>
      <c r="C13841" s="2" t="s">
        <v>146</v>
      </c>
      <c r="D13841" s="20">
        <v>0</v>
      </c>
      <c r="E13841" s="20">
        <v>0</v>
      </c>
      <c r="F13841" s="38">
        <f>('ANNEXURE B &amp; C'!CC$173)</f>
        <v>0</v>
      </c>
      <c r="G13841" s="9" t="str">
        <f t="shared" si="434"/>
        <v/>
      </c>
      <c r="H13841" s="52" t="str">
        <f t="shared" si="435"/>
        <v/>
      </c>
    </row>
    <row r="13842" spans="1:8">
      <c r="A13842" s="48" t="str">
        <f>('ANNEXURE B &amp; C'!CC$3)</f>
        <v>470108</v>
      </c>
      <c r="B13842" s="2">
        <v>2301503</v>
      </c>
      <c r="C13842" s="2" t="s">
        <v>147</v>
      </c>
      <c r="D13842" s="20">
        <v>0</v>
      </c>
      <c r="E13842" s="20">
        <v>0</v>
      </c>
      <c r="F13842" s="38">
        <f>('ANNEXURE B &amp; C'!CC$174)</f>
        <v>0</v>
      </c>
      <c r="G13842" s="9" t="str">
        <f t="shared" si="434"/>
        <v/>
      </c>
      <c r="H13842" s="52" t="str">
        <f t="shared" si="435"/>
        <v/>
      </c>
    </row>
    <row r="13843" spans="1:8">
      <c r="A13843" s="48" t="str">
        <f>('ANNEXURE B &amp; C'!CC$3)</f>
        <v>470108</v>
      </c>
      <c r="B13843" s="2">
        <v>2301802</v>
      </c>
      <c r="C13843" s="2" t="s">
        <v>148</v>
      </c>
      <c r="D13843" s="20">
        <v>0</v>
      </c>
      <c r="E13843" s="20">
        <v>0</v>
      </c>
      <c r="F13843" s="38">
        <f>('ANNEXURE B &amp; C'!CC$175)</f>
        <v>0</v>
      </c>
      <c r="G13843" s="9" t="str">
        <f t="shared" si="434"/>
        <v/>
      </c>
      <c r="H13843" s="52" t="str">
        <f t="shared" si="435"/>
        <v/>
      </c>
    </row>
    <row r="13844" spans="1:8">
      <c r="A13844" s="48" t="str">
        <f>('ANNEXURE B &amp; C'!CC$3)</f>
        <v>470108</v>
      </c>
      <c r="B13844" s="2">
        <v>2301803</v>
      </c>
      <c r="C13844" s="2" t="s">
        <v>149</v>
      </c>
      <c r="D13844" s="20">
        <v>0</v>
      </c>
      <c r="E13844" s="20">
        <v>0</v>
      </c>
      <c r="F13844" s="38">
        <f>('ANNEXURE B &amp; C'!CC$176)</f>
        <v>0</v>
      </c>
      <c r="G13844" s="9" t="str">
        <f t="shared" si="434"/>
        <v/>
      </c>
      <c r="H13844" s="52" t="str">
        <f t="shared" si="435"/>
        <v/>
      </c>
    </row>
    <row r="13845" spans="1:8">
      <c r="A13845" s="48" t="str">
        <f>('ANNEXURE B &amp; C'!CC$3)</f>
        <v>470108</v>
      </c>
      <c r="B13845" s="2">
        <v>2301900</v>
      </c>
      <c r="C13845" s="2" t="s">
        <v>150</v>
      </c>
      <c r="D13845" s="20">
        <v>0</v>
      </c>
      <c r="E13845" s="20">
        <v>-1480.39</v>
      </c>
      <c r="F13845" s="38">
        <f>('ANNEXURE B &amp; C'!CC$177)</f>
        <v>-1481</v>
      </c>
      <c r="G13845" s="9" t="str">
        <f t="shared" si="434"/>
        <v/>
      </c>
      <c r="H13845" s="52" t="str">
        <f t="shared" si="435"/>
        <v/>
      </c>
    </row>
    <row r="13846" spans="1:8">
      <c r="A13846" s="48" t="str">
        <f>('ANNEXURE B &amp; C'!CC$3)</f>
        <v>470108</v>
      </c>
      <c r="B13846" s="2">
        <v>2301901</v>
      </c>
      <c r="C13846" s="2" t="s">
        <v>151</v>
      </c>
      <c r="D13846" s="20">
        <v>0</v>
      </c>
      <c r="E13846" s="20">
        <v>0</v>
      </c>
      <c r="F13846" s="38">
        <f>('ANNEXURE B &amp; C'!CC$178)</f>
        <v>0</v>
      </c>
      <c r="G13846" s="9" t="str">
        <f t="shared" si="434"/>
        <v/>
      </c>
      <c r="H13846" s="52" t="str">
        <f t="shared" si="435"/>
        <v/>
      </c>
    </row>
    <row r="13847" spans="1:8">
      <c r="A13847" s="48" t="str">
        <f>('ANNEXURE B &amp; C'!CC$3)</f>
        <v>470108</v>
      </c>
      <c r="B13847" s="3">
        <v>2309995</v>
      </c>
      <c r="C13847" s="3" t="s">
        <v>152</v>
      </c>
      <c r="D13847" s="39">
        <v>0</v>
      </c>
      <c r="E13847" s="39">
        <v>-1480.39</v>
      </c>
      <c r="F13847" s="39">
        <f>SUM(F13835:F13846)</f>
        <v>-1481</v>
      </c>
      <c r="G13847" s="9" t="str">
        <f t="shared" si="434"/>
        <v/>
      </c>
      <c r="H13847" s="52" t="str">
        <f t="shared" si="435"/>
        <v/>
      </c>
    </row>
    <row r="13848" spans="1:8">
      <c r="B13848" s="1"/>
      <c r="C13848" s="1"/>
      <c r="D13848" s="31"/>
      <c r="E13848" s="31"/>
      <c r="F13848" s="31"/>
      <c r="G13848" s="9" t="str">
        <f t="shared" si="434"/>
        <v/>
      </c>
      <c r="H13848" s="52" t="str">
        <f t="shared" si="435"/>
        <v/>
      </c>
    </row>
    <row r="13849" spans="1:8" ht="15.75" thickBot="1">
      <c r="A13849" s="48" t="str">
        <f>('ANNEXURE B &amp; C'!CC$3)</f>
        <v>470108</v>
      </c>
      <c r="B13849" s="4">
        <v>2359997</v>
      </c>
      <c r="C13849" s="4" t="s">
        <v>153</v>
      </c>
      <c r="D13849" s="40">
        <v>0</v>
      </c>
      <c r="E13849" s="40">
        <v>-1480.39</v>
      </c>
      <c r="F13849" s="40">
        <f>SUM(F13847+F13832+F13827+F13820+F13814+F13807)</f>
        <v>-1481</v>
      </c>
      <c r="G13849" s="9" t="str">
        <f t="shared" si="434"/>
        <v/>
      </c>
      <c r="H13849" s="52" t="str">
        <f t="shared" si="435"/>
        <v/>
      </c>
    </row>
    <row r="13850" spans="1:8" ht="15.75" thickTop="1">
      <c r="B13850" s="1"/>
      <c r="C13850" s="1"/>
      <c r="D13850" s="31"/>
      <c r="E13850" s="31"/>
      <c r="F13850" s="31"/>
      <c r="G13850" s="9" t="str">
        <f t="shared" si="434"/>
        <v/>
      </c>
      <c r="H13850" s="52" t="str">
        <f t="shared" si="435"/>
        <v/>
      </c>
    </row>
    <row r="13851" spans="1:8" ht="15.75" thickBot="1">
      <c r="A13851" s="48" t="str">
        <f>('ANNEXURE B &amp; C'!CC$3)</f>
        <v>470108</v>
      </c>
      <c r="B13851" s="5">
        <v>2379995</v>
      </c>
      <c r="C13851" s="5" t="s">
        <v>154</v>
      </c>
      <c r="D13851" s="41">
        <v>0</v>
      </c>
      <c r="E13851" s="41">
        <v>-1480.39</v>
      </c>
      <c r="F13851" s="41">
        <f>SUM(F13849)</f>
        <v>-1481</v>
      </c>
      <c r="G13851" s="9" t="str">
        <f t="shared" si="434"/>
        <v/>
      </c>
      <c r="H13851" s="52" t="str">
        <f t="shared" si="435"/>
        <v/>
      </c>
    </row>
    <row r="13852" spans="1:8">
      <c r="B13852" s="1"/>
      <c r="C13852" s="1"/>
      <c r="D13852" s="31"/>
      <c r="E13852" s="31"/>
      <c r="F13852" s="31"/>
      <c r="G13852" s="9" t="str">
        <f t="shared" si="434"/>
        <v/>
      </c>
      <c r="H13852" s="52" t="str">
        <f t="shared" si="435"/>
        <v/>
      </c>
    </row>
    <row r="13853" spans="1:8" ht="15.75" thickBot="1">
      <c r="A13853" s="48" t="str">
        <f>('ANNEXURE B &amp; C'!CC$3)</f>
        <v>470108</v>
      </c>
      <c r="B13853" s="5">
        <v>2459998</v>
      </c>
      <c r="C13853" s="5" t="s">
        <v>155</v>
      </c>
      <c r="D13853" s="41">
        <v>0</v>
      </c>
      <c r="E13853" s="41">
        <v>-1480.39</v>
      </c>
      <c r="F13853" s="41">
        <f>SUM(F13851)</f>
        <v>-1481</v>
      </c>
      <c r="G13853" s="9" t="str">
        <f t="shared" si="434"/>
        <v/>
      </c>
      <c r="H13853" s="52" t="str">
        <f t="shared" si="435"/>
        <v/>
      </c>
    </row>
    <row r="13854" spans="1:8">
      <c r="B13854" s="1"/>
      <c r="C13854" s="1"/>
      <c r="D13854" s="31"/>
      <c r="E13854" s="31"/>
      <c r="F13854" s="31"/>
      <c r="G13854" s="9" t="str">
        <f t="shared" si="434"/>
        <v/>
      </c>
      <c r="H13854" s="52" t="str">
        <f t="shared" si="435"/>
        <v/>
      </c>
    </row>
    <row r="13855" spans="1:8">
      <c r="A13855" s="48" t="str">
        <f>('ANNEXURE B &amp; C'!CC$3)</f>
        <v>470108</v>
      </c>
      <c r="B13855" s="1">
        <v>3010000</v>
      </c>
      <c r="C13855" s="1" t="s">
        <v>156</v>
      </c>
      <c r="D13855" s="31"/>
      <c r="E13855" s="31"/>
      <c r="F13855" s="31"/>
      <c r="G13855" s="9" t="str">
        <f t="shared" si="434"/>
        <v/>
      </c>
      <c r="H13855" s="52" t="str">
        <f t="shared" si="435"/>
        <v/>
      </c>
    </row>
    <row r="13856" spans="1:8">
      <c r="A13856" s="48" t="str">
        <f>('ANNEXURE B &amp; C'!CC$3)</f>
        <v>470108</v>
      </c>
      <c r="B13856" s="2">
        <v>3010001</v>
      </c>
      <c r="C13856" s="2" t="s">
        <v>112</v>
      </c>
      <c r="D13856" s="38">
        <v>2168187</v>
      </c>
      <c r="E13856" s="38">
        <v>947706.72</v>
      </c>
      <c r="F13856" s="38">
        <f>('ANNEXURE B &amp; C'!CC$188)</f>
        <v>1861284</v>
      </c>
      <c r="G13856" s="9" t="str">
        <f t="shared" si="434"/>
        <v/>
      </c>
      <c r="H13856" s="52">
        <f t="shared" si="435"/>
        <v>-0.14154821516778765</v>
      </c>
    </row>
    <row r="13857" spans="1:8">
      <c r="A13857" s="48" t="str">
        <f>('ANNEXURE B &amp; C'!CC$3)</f>
        <v>470108</v>
      </c>
      <c r="B13857" s="2">
        <v>3010002</v>
      </c>
      <c r="C13857" s="2" t="s">
        <v>155</v>
      </c>
      <c r="D13857" s="38">
        <v>0</v>
      </c>
      <c r="E13857" s="38">
        <v>-1480.39</v>
      </c>
      <c r="F13857" s="38">
        <f>('ANNEXURE B &amp; C'!CC$189)</f>
        <v>-1481</v>
      </c>
      <c r="G13857" s="9" t="str">
        <f t="shared" si="434"/>
        <v/>
      </c>
      <c r="H13857" s="52" t="str">
        <f t="shared" si="435"/>
        <v/>
      </c>
    </row>
    <row r="13858" spans="1:8">
      <c r="A13858" s="48" t="str">
        <f>('ANNEXURE B &amp; C'!CC$3)</f>
        <v>470108</v>
      </c>
      <c r="B13858" s="2"/>
      <c r="C13858" s="1" t="s">
        <v>338</v>
      </c>
      <c r="D13858" s="39"/>
      <c r="E13858" s="39"/>
      <c r="F13858" s="39">
        <f>('ANNEXURE B &amp; C'!CC$190)</f>
        <v>0</v>
      </c>
      <c r="G13858" s="9" t="str">
        <f t="shared" si="434"/>
        <v/>
      </c>
      <c r="H13858" s="52" t="str">
        <f t="shared" si="435"/>
        <v/>
      </c>
    </row>
    <row r="13859" spans="1:8" ht="15.75" thickBot="1">
      <c r="A13859" s="48" t="str">
        <f>('ANNEXURE B &amp; C'!CC$3)</f>
        <v>470108</v>
      </c>
      <c r="B13859" s="5">
        <v>3019995</v>
      </c>
      <c r="C13859" s="5" t="s">
        <v>339</v>
      </c>
      <c r="D13859" s="37">
        <v>2168187</v>
      </c>
      <c r="E13859" s="37">
        <v>946226.33</v>
      </c>
      <c r="F13859" s="37">
        <f>('ANNEXURE B &amp; C'!CC$191)</f>
        <v>1859803</v>
      </c>
      <c r="G13859" s="9" t="str">
        <f t="shared" si="434"/>
        <v/>
      </c>
      <c r="H13859" s="52">
        <f t="shared" si="435"/>
        <v>-0.14223127433196492</v>
      </c>
    </row>
    <row r="13860" spans="1:8">
      <c r="B13860" s="1"/>
      <c r="C13860" s="1"/>
      <c r="D13860" s="31"/>
      <c r="E13860" s="31"/>
      <c r="F13860" s="31"/>
      <c r="G13860" s="9" t="str">
        <f t="shared" si="434"/>
        <v/>
      </c>
      <c r="H13860" s="52" t="str">
        <f t="shared" si="435"/>
        <v/>
      </c>
    </row>
    <row r="13861" spans="1:8">
      <c r="A13861" s="48" t="str">
        <f>('ANNEXURE B &amp; C'!CC$3)</f>
        <v>470108</v>
      </c>
      <c r="B13861" s="1">
        <v>4030000</v>
      </c>
      <c r="C13861" s="1" t="s">
        <v>157</v>
      </c>
      <c r="D13861" s="31"/>
      <c r="E13861" s="31"/>
      <c r="F13861" s="31"/>
      <c r="G13861" s="9" t="str">
        <f t="shared" si="434"/>
        <v/>
      </c>
      <c r="H13861" s="52" t="str">
        <f t="shared" si="435"/>
        <v/>
      </c>
    </row>
    <row r="13862" spans="1:8">
      <c r="A13862" s="48" t="str">
        <f>('ANNEXURE B &amp; C'!CC$3)</f>
        <v>470108</v>
      </c>
      <c r="B13862" s="2">
        <v>4030001</v>
      </c>
      <c r="C13862" s="2" t="s">
        <v>158</v>
      </c>
      <c r="D13862" s="20">
        <v>0</v>
      </c>
      <c r="E13862" s="20">
        <v>0</v>
      </c>
      <c r="F13862" s="38">
        <f>('ANNEXURE B &amp; C'!CC$194)</f>
        <v>0</v>
      </c>
      <c r="G13862" s="9" t="str">
        <f t="shared" si="434"/>
        <v/>
      </c>
      <c r="H13862" s="52" t="str">
        <f t="shared" si="435"/>
        <v/>
      </c>
    </row>
    <row r="13863" spans="1:8">
      <c r="A13863" s="48" t="str">
        <f>('ANNEXURE B &amp; C'!CC$3)</f>
        <v>470108</v>
      </c>
      <c r="B13863" s="2">
        <v>4030002</v>
      </c>
      <c r="C13863" s="2" t="s">
        <v>159</v>
      </c>
      <c r="D13863" s="20">
        <v>0</v>
      </c>
      <c r="E13863" s="20">
        <v>0</v>
      </c>
      <c r="F13863" s="38">
        <f>('ANNEXURE B &amp; C'!CC$195)</f>
        <v>0</v>
      </c>
      <c r="G13863" s="9" t="str">
        <f t="shared" si="434"/>
        <v/>
      </c>
      <c r="H13863" s="52" t="str">
        <f t="shared" si="435"/>
        <v/>
      </c>
    </row>
    <row r="13864" spans="1:8">
      <c r="A13864" s="48" t="str">
        <f>('ANNEXURE B &amp; C'!CC$3)</f>
        <v>470108</v>
      </c>
      <c r="B13864" s="2">
        <v>4030003</v>
      </c>
      <c r="C13864" s="2" t="s">
        <v>160</v>
      </c>
      <c r="D13864" s="20">
        <v>0</v>
      </c>
      <c r="E13864" s="20">
        <v>0</v>
      </c>
      <c r="F13864" s="38">
        <f>('ANNEXURE B &amp; C'!CC$196)</f>
        <v>0</v>
      </c>
      <c r="G13864" s="9" t="str">
        <f t="shared" si="434"/>
        <v/>
      </c>
      <c r="H13864" s="52" t="str">
        <f t="shared" si="435"/>
        <v/>
      </c>
    </row>
    <row r="13865" spans="1:8">
      <c r="A13865" s="48" t="str">
        <f>('ANNEXURE B &amp; C'!CC$3)</f>
        <v>470108</v>
      </c>
      <c r="B13865" s="2">
        <v>4030004</v>
      </c>
      <c r="C13865" s="2" t="s">
        <v>161</v>
      </c>
      <c r="D13865" s="20">
        <v>0</v>
      </c>
      <c r="E13865" s="20">
        <v>0</v>
      </c>
      <c r="F13865" s="38">
        <f>('ANNEXURE B &amp; C'!CC$197)</f>
        <v>0</v>
      </c>
      <c r="G13865" s="9" t="str">
        <f t="shared" si="434"/>
        <v/>
      </c>
      <c r="H13865" s="52" t="str">
        <f t="shared" si="435"/>
        <v/>
      </c>
    </row>
    <row r="13866" spans="1:8">
      <c r="A13866" s="48" t="str">
        <f>('ANNEXURE B &amp; C'!CC$3)</f>
        <v>470108</v>
      </c>
      <c r="B13866" s="2">
        <v>4030005</v>
      </c>
      <c r="C13866" s="2" t="s">
        <v>162</v>
      </c>
      <c r="D13866" s="20">
        <v>0</v>
      </c>
      <c r="E13866" s="20">
        <v>0</v>
      </c>
      <c r="F13866" s="38">
        <f>('ANNEXURE B &amp; C'!CC$198)</f>
        <v>0</v>
      </c>
      <c r="G13866" s="9" t="str">
        <f t="shared" si="434"/>
        <v/>
      </c>
      <c r="H13866" s="52" t="str">
        <f t="shared" si="435"/>
        <v/>
      </c>
    </row>
    <row r="13867" spans="1:8" ht="15.75" thickBot="1">
      <c r="A13867" s="48" t="str">
        <f>('ANNEXURE B &amp; C'!CC$3)</f>
        <v>470108</v>
      </c>
      <c r="B13867" s="3">
        <v>4039995</v>
      </c>
      <c r="C13867" s="3" t="s">
        <v>163</v>
      </c>
      <c r="D13867" s="42">
        <v>0</v>
      </c>
      <c r="E13867" s="36">
        <v>0</v>
      </c>
      <c r="F13867" s="43">
        <f>SUM(F13862:F13866)</f>
        <v>0</v>
      </c>
      <c r="G13867" s="9" t="str">
        <f t="shared" si="434"/>
        <v/>
      </c>
      <c r="H13867" s="52" t="str">
        <f t="shared" si="435"/>
        <v/>
      </c>
    </row>
    <row r="13868" spans="1:8" ht="15.75" thickTop="1">
      <c r="B13868" s="2"/>
      <c r="C13868" s="2"/>
      <c r="D13868" s="32"/>
      <c r="E13868" s="32"/>
      <c r="G13868" s="9" t="str">
        <f t="shared" si="434"/>
        <v/>
      </c>
      <c r="H13868" s="52" t="str">
        <f t="shared" si="435"/>
        <v/>
      </c>
    </row>
    <row r="13869" spans="1:8">
      <c r="A13869" s="48" t="str">
        <f>('ANNEXURE B &amp; C'!CC$3)</f>
        <v>470108</v>
      </c>
      <c r="B13869" s="1">
        <v>4030000</v>
      </c>
      <c r="C13869" s="1" t="s">
        <v>164</v>
      </c>
      <c r="D13869" s="31"/>
      <c r="E13869" s="31"/>
      <c r="F13869" s="31"/>
      <c r="G13869" s="9" t="str">
        <f t="shared" si="434"/>
        <v/>
      </c>
      <c r="H13869" s="52" t="str">
        <f t="shared" si="435"/>
        <v/>
      </c>
    </row>
    <row r="13870" spans="1:8">
      <c r="A13870" s="48" t="str">
        <f>('ANNEXURE B &amp; C'!CC$3)</f>
        <v>470108</v>
      </c>
      <c r="B13870" s="2">
        <v>4031001</v>
      </c>
      <c r="C13870" s="2" t="s">
        <v>158</v>
      </c>
      <c r="D13870" s="20">
        <v>0</v>
      </c>
      <c r="E13870" s="20">
        <v>0</v>
      </c>
      <c r="F13870" s="38">
        <f>('ANNEXURE B &amp; C'!CC$202)</f>
        <v>0</v>
      </c>
      <c r="G13870" s="9" t="str">
        <f t="shared" si="434"/>
        <v/>
      </c>
      <c r="H13870" s="52" t="str">
        <f t="shared" si="435"/>
        <v/>
      </c>
    </row>
    <row r="13871" spans="1:8">
      <c r="A13871" s="48" t="str">
        <f>('ANNEXURE B &amp; C'!CC$3)</f>
        <v>470108</v>
      </c>
      <c r="B13871" s="2">
        <v>4031002</v>
      </c>
      <c r="C13871" s="2" t="s">
        <v>159</v>
      </c>
      <c r="D13871" s="20">
        <v>0</v>
      </c>
      <c r="E13871" s="20">
        <v>0</v>
      </c>
      <c r="F13871" s="38">
        <f>('ANNEXURE B &amp; C'!CC$203)</f>
        <v>0</v>
      </c>
      <c r="G13871" s="9" t="str">
        <f t="shared" si="434"/>
        <v/>
      </c>
      <c r="H13871" s="52" t="str">
        <f t="shared" si="435"/>
        <v/>
      </c>
    </row>
    <row r="13872" spans="1:8">
      <c r="A13872" s="48" t="str">
        <f>('ANNEXURE B &amp; C'!CC$3)</f>
        <v>470108</v>
      </c>
      <c r="B13872" s="2">
        <v>4031003</v>
      </c>
      <c r="C13872" s="2" t="s">
        <v>160</v>
      </c>
      <c r="D13872" s="20">
        <v>0</v>
      </c>
      <c r="E13872" s="20">
        <v>0</v>
      </c>
      <c r="F13872" s="38">
        <f>('ANNEXURE B &amp; C'!CC$204)</f>
        <v>0</v>
      </c>
      <c r="G13872" s="9" t="str">
        <f t="shared" si="434"/>
        <v/>
      </c>
      <c r="H13872" s="52" t="str">
        <f t="shared" si="435"/>
        <v/>
      </c>
    </row>
    <row r="13873" spans="1:8">
      <c r="A13873" s="48" t="str">
        <f>('ANNEXURE B &amp; C'!CC$3)</f>
        <v>470108</v>
      </c>
      <c r="B13873" s="2">
        <v>4031004</v>
      </c>
      <c r="C13873" s="2" t="s">
        <v>161</v>
      </c>
      <c r="D13873" s="20">
        <v>0</v>
      </c>
      <c r="E13873" s="20">
        <v>0</v>
      </c>
      <c r="F13873" s="38">
        <f>('ANNEXURE B &amp; C'!CC$205)</f>
        <v>0</v>
      </c>
      <c r="G13873" s="9" t="str">
        <f t="shared" si="434"/>
        <v/>
      </c>
      <c r="H13873" s="52" t="str">
        <f t="shared" si="435"/>
        <v/>
      </c>
    </row>
    <row r="13874" spans="1:8">
      <c r="A13874" s="48" t="str">
        <f>('ANNEXURE B &amp; C'!CC$3)</f>
        <v>470108</v>
      </c>
      <c r="B13874" s="2">
        <v>4031005</v>
      </c>
      <c r="C13874" s="2" t="s">
        <v>162</v>
      </c>
      <c r="D13874" s="20">
        <v>0</v>
      </c>
      <c r="E13874" s="20">
        <v>0</v>
      </c>
      <c r="F13874" s="38">
        <f>('ANNEXURE B &amp; C'!CC$206)</f>
        <v>0</v>
      </c>
      <c r="G13874" s="9" t="str">
        <f t="shared" si="434"/>
        <v/>
      </c>
      <c r="H13874" s="52" t="str">
        <f t="shared" si="435"/>
        <v/>
      </c>
    </row>
    <row r="13875" spans="1:8">
      <c r="A13875" s="48" t="str">
        <f>('ANNEXURE B &amp; C'!CC$3)</f>
        <v>470108</v>
      </c>
      <c r="B13875" s="3">
        <v>4039995</v>
      </c>
      <c r="C13875" s="3" t="s">
        <v>165</v>
      </c>
      <c r="D13875" s="39">
        <v>0</v>
      </c>
      <c r="E13875" s="39">
        <v>0</v>
      </c>
      <c r="F13875" s="39">
        <f>SUM(F13870:F13874)</f>
        <v>0</v>
      </c>
      <c r="G13875" s="9" t="str">
        <f t="shared" si="434"/>
        <v/>
      </c>
      <c r="H13875" s="52" t="str">
        <f t="shared" si="435"/>
        <v/>
      </c>
    </row>
    <row r="13876" spans="1:8">
      <c r="B13876" s="2"/>
      <c r="C13876" s="2"/>
      <c r="D13876" s="32"/>
      <c r="E13876" s="32"/>
      <c r="G13876" s="9" t="str">
        <f t="shared" si="434"/>
        <v/>
      </c>
      <c r="H13876" s="52" t="str">
        <f t="shared" si="435"/>
        <v/>
      </c>
    </row>
    <row r="13877" spans="1:8" ht="15.75" thickBot="1">
      <c r="A13877" s="48" t="str">
        <f>('ANNEXURE B &amp; C'!CC$3)</f>
        <v>470108</v>
      </c>
      <c r="B13877" s="5">
        <v>4039995</v>
      </c>
      <c r="C13877" s="5" t="s">
        <v>166</v>
      </c>
      <c r="D13877" s="41">
        <v>0</v>
      </c>
      <c r="E13877" s="41">
        <v>0</v>
      </c>
      <c r="F13877" s="41">
        <f>SUM(F13875+F13867)</f>
        <v>0</v>
      </c>
      <c r="G13877" s="9" t="str">
        <f t="shared" si="434"/>
        <v/>
      </c>
      <c r="H13877" s="52" t="str">
        <f t="shared" si="435"/>
        <v/>
      </c>
    </row>
    <row r="13878" spans="1:8">
      <c r="G13878" s="9" t="str">
        <f t="shared" si="434"/>
        <v/>
      </c>
      <c r="H13878" s="52" t="str">
        <f t="shared" si="435"/>
        <v/>
      </c>
    </row>
    <row r="13879" spans="1:8">
      <c r="A13879" s="48" t="str">
        <f>('ANNEXURE B &amp; C'!CD$3)</f>
        <v>470109</v>
      </c>
      <c r="B13879" s="1">
        <v>1000000</v>
      </c>
      <c r="C13879" s="1" t="s">
        <v>0</v>
      </c>
      <c r="D13879" s="31"/>
      <c r="E13879" s="31"/>
      <c r="G13879" s="9" t="str">
        <f t="shared" si="434"/>
        <v/>
      </c>
      <c r="H13879" s="52" t="str">
        <f t="shared" si="435"/>
        <v/>
      </c>
    </row>
    <row r="13880" spans="1:8">
      <c r="B13880" s="1"/>
      <c r="C13880" s="1"/>
      <c r="D13880" s="31"/>
      <c r="E13880" s="31"/>
      <c r="G13880" s="9" t="str">
        <f t="shared" si="434"/>
        <v/>
      </c>
      <c r="H13880" s="52" t="str">
        <f t="shared" si="435"/>
        <v/>
      </c>
    </row>
    <row r="13881" spans="1:8">
      <c r="A13881" s="48" t="str">
        <f>('ANNEXURE B &amp; C'!CD$3)</f>
        <v>470109</v>
      </c>
      <c r="B13881" s="1">
        <v>1020000</v>
      </c>
      <c r="C13881" s="1" t="s">
        <v>2</v>
      </c>
      <c r="D13881" s="31"/>
      <c r="E13881" s="31"/>
      <c r="F13881" s="31"/>
      <c r="G13881" s="9" t="str">
        <f t="shared" si="434"/>
        <v/>
      </c>
      <c r="H13881" s="52" t="str">
        <f t="shared" si="435"/>
        <v/>
      </c>
    </row>
    <row r="13882" spans="1:8">
      <c r="A13882" s="48" t="str">
        <f>('ANNEXURE B &amp; C'!CD$3)</f>
        <v>470109</v>
      </c>
      <c r="B13882" s="2">
        <v>1020001</v>
      </c>
      <c r="C13882" s="2" t="s">
        <v>3</v>
      </c>
      <c r="D13882" s="20">
        <v>0</v>
      </c>
      <c r="E13882" s="20">
        <v>0</v>
      </c>
      <c r="F13882" s="38">
        <f>('ANNEXURE B &amp; C'!CD$10)</f>
        <v>0</v>
      </c>
      <c r="G13882" s="9" t="str">
        <f t="shared" si="434"/>
        <v/>
      </c>
      <c r="H13882" s="52" t="str">
        <f t="shared" si="435"/>
        <v/>
      </c>
    </row>
    <row r="13883" spans="1:8">
      <c r="A13883" s="48" t="str">
        <f>('ANNEXURE B &amp; C'!CD$3)</f>
        <v>470109</v>
      </c>
      <c r="B13883" s="2">
        <v>1020002</v>
      </c>
      <c r="C13883" s="2" t="s">
        <v>4</v>
      </c>
      <c r="D13883" s="20">
        <v>1327430</v>
      </c>
      <c r="E13883" s="20">
        <v>690293.01</v>
      </c>
      <c r="F13883" s="38">
        <f>('ANNEXURE B &amp; C'!CD$11)</f>
        <v>1373092</v>
      </c>
      <c r="G13883" s="9" t="str">
        <f t="shared" si="434"/>
        <v/>
      </c>
      <c r="H13883" s="52">
        <f t="shared" si="435"/>
        <v>3.4398800690055222E-2</v>
      </c>
    </row>
    <row r="13884" spans="1:8">
      <c r="A13884" s="48" t="str">
        <f>('ANNEXURE B &amp; C'!CD$3)</f>
        <v>470109</v>
      </c>
      <c r="B13884" s="2">
        <v>1020004</v>
      </c>
      <c r="C13884" s="2" t="s">
        <v>5</v>
      </c>
      <c r="D13884" s="20">
        <v>16464</v>
      </c>
      <c r="E13884" s="20">
        <v>6024</v>
      </c>
      <c r="F13884" s="38">
        <f>('ANNEXURE B &amp; C'!CD$12)</f>
        <v>12048</v>
      </c>
      <c r="G13884" s="9" t="str">
        <f t="shared" si="434"/>
        <v/>
      </c>
      <c r="H13884" s="52">
        <f t="shared" si="435"/>
        <v>-0.26822157434402333</v>
      </c>
    </row>
    <row r="13885" spans="1:8">
      <c r="A13885" s="48" t="str">
        <f>('ANNEXURE B &amp; C'!CD$3)</f>
        <v>470109</v>
      </c>
      <c r="B13885" s="2">
        <v>1020005</v>
      </c>
      <c r="C13885" s="2" t="s">
        <v>6</v>
      </c>
      <c r="D13885" s="20">
        <v>180</v>
      </c>
      <c r="E13885" s="20">
        <v>98.4</v>
      </c>
      <c r="F13885" s="38">
        <f>('ANNEXURE B &amp; C'!CD$13)</f>
        <v>198</v>
      </c>
      <c r="G13885" s="9" t="str">
        <f t="shared" si="434"/>
        <v/>
      </c>
      <c r="H13885" s="52">
        <f t="shared" si="435"/>
        <v>0.1</v>
      </c>
    </row>
    <row r="13886" spans="1:8">
      <c r="A13886" s="48" t="str">
        <f>('ANNEXURE B &amp; C'!CD$3)</f>
        <v>470109</v>
      </c>
      <c r="B13886" s="2">
        <v>1020006</v>
      </c>
      <c r="C13886" s="2" t="s">
        <v>7</v>
      </c>
      <c r="D13886" s="20">
        <v>73492</v>
      </c>
      <c r="E13886" s="20">
        <v>25838</v>
      </c>
      <c r="F13886" s="38">
        <f>('ANNEXURE B &amp; C'!CD$14)</f>
        <v>73818</v>
      </c>
      <c r="G13886" s="9" t="str">
        <f t="shared" si="434"/>
        <v/>
      </c>
      <c r="H13886" s="52">
        <f t="shared" si="435"/>
        <v>4.4358569640232954E-3</v>
      </c>
    </row>
    <row r="13887" spans="1:8">
      <c r="A13887" s="48" t="str">
        <f>('ANNEXURE B &amp; C'!CD$3)</f>
        <v>470109</v>
      </c>
      <c r="B13887" s="2">
        <v>1020007</v>
      </c>
      <c r="C13887" s="2" t="s">
        <v>8</v>
      </c>
      <c r="D13887" s="20">
        <v>0</v>
      </c>
      <c r="E13887" s="20">
        <v>0</v>
      </c>
      <c r="F13887" s="38">
        <f>('ANNEXURE B &amp; C'!CD$15)</f>
        <v>0</v>
      </c>
      <c r="G13887" s="9" t="str">
        <f t="shared" ref="G13887:G13950" si="436">IF(E13887&lt;0.01,"",IF(E13887&gt;F13887,"BUDGET ERROR - INSUFICIENT",""))</f>
        <v/>
      </c>
      <c r="H13887" s="52" t="str">
        <f t="shared" ref="H13887:H13950" si="437">IF(F13887&lt;0.1,"",IF(D13887=0,"NO ORIGINAL BUDGET",(F13887-D13887)/D13887))</f>
        <v/>
      </c>
    </row>
    <row r="13888" spans="1:8">
      <c r="A13888" s="48" t="str">
        <f>('ANNEXURE B &amp; C'!CD$3)</f>
        <v>470109</v>
      </c>
      <c r="B13888" s="2">
        <v>1020009</v>
      </c>
      <c r="C13888" s="2" t="s">
        <v>9</v>
      </c>
      <c r="D13888" s="20">
        <v>0</v>
      </c>
      <c r="E13888" s="20">
        <v>0</v>
      </c>
      <c r="F13888" s="38">
        <f>('ANNEXURE B &amp; C'!CD$16)</f>
        <v>0</v>
      </c>
      <c r="G13888" s="9" t="str">
        <f t="shared" si="436"/>
        <v/>
      </c>
      <c r="H13888" s="52" t="str">
        <f t="shared" si="437"/>
        <v/>
      </c>
    </row>
    <row r="13889" spans="1:8">
      <c r="A13889" s="48" t="str">
        <f>('ANNEXURE B &amp; C'!CD$3)</f>
        <v>470109</v>
      </c>
      <c r="B13889" s="2">
        <v>1020010</v>
      </c>
      <c r="C13889" s="2" t="s">
        <v>10</v>
      </c>
      <c r="D13889" s="20">
        <v>0</v>
      </c>
      <c r="E13889" s="20">
        <v>0</v>
      </c>
      <c r="F13889" s="38">
        <f>('ANNEXURE B &amp; C'!CD$17)</f>
        <v>0</v>
      </c>
      <c r="G13889" s="9" t="str">
        <f t="shared" si="436"/>
        <v/>
      </c>
      <c r="H13889" s="52" t="str">
        <f t="shared" si="437"/>
        <v/>
      </c>
    </row>
    <row r="13890" spans="1:8">
      <c r="A13890" s="48" t="str">
        <f>('ANNEXURE B &amp; C'!CD$3)</f>
        <v>470109</v>
      </c>
      <c r="B13890" s="2">
        <v>1020011</v>
      </c>
      <c r="C13890" s="2" t="s">
        <v>11</v>
      </c>
      <c r="D13890" s="20">
        <v>0</v>
      </c>
      <c r="E13890" s="20">
        <v>0</v>
      </c>
      <c r="F13890" s="38">
        <f>('ANNEXURE B &amp; C'!CD$18)</f>
        <v>0</v>
      </c>
      <c r="G13890" s="9" t="str">
        <f t="shared" si="436"/>
        <v/>
      </c>
      <c r="H13890" s="52" t="str">
        <f t="shared" si="437"/>
        <v/>
      </c>
    </row>
    <row r="13891" spans="1:8">
      <c r="A13891" s="48" t="str">
        <f>('ANNEXURE B &amp; C'!CD$3)</f>
        <v>470109</v>
      </c>
      <c r="B13891" s="2">
        <v>1020012</v>
      </c>
      <c r="C13891" s="2" t="s">
        <v>12</v>
      </c>
      <c r="D13891" s="20">
        <v>488036</v>
      </c>
      <c r="E13891" s="20">
        <v>247618.67</v>
      </c>
      <c r="F13891" s="38">
        <f>('ANNEXURE B &amp; C'!CD$19)</f>
        <v>491638</v>
      </c>
      <c r="G13891" s="9" t="str">
        <f t="shared" si="436"/>
        <v/>
      </c>
      <c r="H13891" s="52">
        <f t="shared" si="437"/>
        <v>7.3806030702653087E-3</v>
      </c>
    </row>
    <row r="13892" spans="1:8">
      <c r="A13892" s="48" t="str">
        <f>('ANNEXURE B &amp; C'!CD$3)</f>
        <v>470109</v>
      </c>
      <c r="B13892" s="2">
        <v>1020013</v>
      </c>
      <c r="C13892" s="2" t="s">
        <v>13</v>
      </c>
      <c r="D13892" s="20">
        <v>5989</v>
      </c>
      <c r="E13892" s="20">
        <v>2994.72</v>
      </c>
      <c r="F13892" s="38">
        <f>('ANNEXURE B &amp; C'!CD$20)</f>
        <v>5990</v>
      </c>
      <c r="G13892" s="9" t="str">
        <f t="shared" si="436"/>
        <v/>
      </c>
      <c r="H13892" s="52">
        <f t="shared" si="437"/>
        <v>1.669727834362999E-4</v>
      </c>
    </row>
    <row r="13893" spans="1:8">
      <c r="A13893" s="48" t="str">
        <f>('ANNEXURE B &amp; C'!CD$3)</f>
        <v>470109</v>
      </c>
      <c r="B13893" s="2">
        <v>1020014</v>
      </c>
      <c r="C13893" s="2" t="s">
        <v>14</v>
      </c>
      <c r="D13893" s="20">
        <v>0</v>
      </c>
      <c r="E13893" s="20">
        <v>0</v>
      </c>
      <c r="F13893" s="38">
        <f>('ANNEXURE B &amp; C'!CD$21)</f>
        <v>0</v>
      </c>
      <c r="G13893" s="9" t="str">
        <f t="shared" si="436"/>
        <v/>
      </c>
      <c r="H13893" s="52" t="str">
        <f t="shared" si="437"/>
        <v/>
      </c>
    </row>
    <row r="13894" spans="1:8" ht="15.75" thickBot="1">
      <c r="A13894" s="48" t="str">
        <f>('ANNEXURE B &amp; C'!CD$3)</f>
        <v>470109</v>
      </c>
      <c r="B13894" s="3">
        <v>1029990</v>
      </c>
      <c r="C13894" s="3" t="s">
        <v>15</v>
      </c>
      <c r="D13894" s="41">
        <v>1911591</v>
      </c>
      <c r="E13894" s="41">
        <v>972866.8</v>
      </c>
      <c r="F13894" s="41">
        <f>SUM(F13882:F13893)</f>
        <v>1956784</v>
      </c>
      <c r="G13894" s="9" t="str">
        <f t="shared" si="436"/>
        <v/>
      </c>
      <c r="H13894" s="52">
        <f t="shared" si="437"/>
        <v>2.3641563493446035E-2</v>
      </c>
    </row>
    <row r="13895" spans="1:8">
      <c r="B13895" s="1"/>
      <c r="C13895" s="1"/>
      <c r="D13895" s="31"/>
      <c r="E13895" s="31"/>
      <c r="F13895" s="31"/>
      <c r="G13895" s="9" t="str">
        <f t="shared" si="436"/>
        <v/>
      </c>
      <c r="H13895" s="52" t="str">
        <f t="shared" si="437"/>
        <v/>
      </c>
    </row>
    <row r="13896" spans="1:8">
      <c r="A13896" s="48" t="str">
        <f>('ANNEXURE B &amp; C'!CD$3)</f>
        <v>470109</v>
      </c>
      <c r="B13896" s="1">
        <v>1030000</v>
      </c>
      <c r="C13896" s="1" t="s">
        <v>16</v>
      </c>
      <c r="D13896" s="31"/>
      <c r="E13896" s="31"/>
      <c r="F13896" s="31"/>
      <c r="G13896" s="9" t="str">
        <f t="shared" si="436"/>
        <v/>
      </c>
      <c r="H13896" s="52" t="str">
        <f t="shared" si="437"/>
        <v/>
      </c>
    </row>
    <row r="13897" spans="1:8">
      <c r="A13897" s="48" t="str">
        <f>('ANNEXURE B &amp; C'!CD$3)</f>
        <v>470109</v>
      </c>
      <c r="B13897" s="2">
        <v>1030001</v>
      </c>
      <c r="C13897" s="2" t="s">
        <v>17</v>
      </c>
      <c r="D13897" s="20">
        <v>17638</v>
      </c>
      <c r="E13897" s="20">
        <v>8858.16</v>
      </c>
      <c r="F13897" s="38">
        <f>('ANNEXURE B &amp; C'!CD$25)</f>
        <v>17718</v>
      </c>
      <c r="G13897" s="9" t="str">
        <f t="shared" si="436"/>
        <v/>
      </c>
      <c r="H13897" s="52">
        <f t="shared" si="437"/>
        <v>4.5356616396416824E-3</v>
      </c>
    </row>
    <row r="13898" spans="1:8">
      <c r="A13898" s="48" t="str">
        <f>('ANNEXURE B &amp; C'!CD$3)</f>
        <v>470109</v>
      </c>
      <c r="B13898" s="2">
        <v>1030002</v>
      </c>
      <c r="C13898" s="2" t="s">
        <v>18</v>
      </c>
      <c r="D13898" s="20">
        <v>59292</v>
      </c>
      <c r="E13898" s="20">
        <v>27432</v>
      </c>
      <c r="F13898" s="38">
        <f>('ANNEXURE B &amp; C'!CD$26)</f>
        <v>54864</v>
      </c>
      <c r="G13898" s="9" t="str">
        <f t="shared" si="436"/>
        <v/>
      </c>
      <c r="H13898" s="52">
        <f t="shared" si="437"/>
        <v>-7.4681238615664849E-2</v>
      </c>
    </row>
    <row r="13899" spans="1:8">
      <c r="A13899" s="48" t="str">
        <f>('ANNEXURE B &amp; C'!CD$3)</f>
        <v>470109</v>
      </c>
      <c r="B13899" s="2">
        <v>1030003</v>
      </c>
      <c r="C13899" s="2" t="s">
        <v>19</v>
      </c>
      <c r="D13899" s="20">
        <v>242025</v>
      </c>
      <c r="E13899" s="20">
        <v>121442.64</v>
      </c>
      <c r="F13899" s="38">
        <f>('ANNEXURE B &amp; C'!CD$27)</f>
        <v>242886</v>
      </c>
      <c r="G13899" s="9" t="str">
        <f t="shared" si="436"/>
        <v/>
      </c>
      <c r="H13899" s="52">
        <f t="shared" si="437"/>
        <v>3.5574837310195229E-3</v>
      </c>
    </row>
    <row r="13900" spans="1:8">
      <c r="A13900" s="48" t="str">
        <f>('ANNEXURE B &amp; C'!CD$3)</f>
        <v>470109</v>
      </c>
      <c r="B13900" s="2">
        <v>1030004</v>
      </c>
      <c r="C13900" s="2" t="s">
        <v>20</v>
      </c>
      <c r="D13900" s="20">
        <v>0</v>
      </c>
      <c r="E13900" s="20">
        <v>0</v>
      </c>
      <c r="F13900" s="38">
        <f>('ANNEXURE B &amp; C'!CD$28)</f>
        <v>0</v>
      </c>
      <c r="G13900" s="9" t="str">
        <f t="shared" si="436"/>
        <v/>
      </c>
      <c r="H13900" s="52" t="str">
        <f t="shared" si="437"/>
        <v/>
      </c>
    </row>
    <row r="13901" spans="1:8">
      <c r="A13901" s="48" t="str">
        <f>('ANNEXURE B &amp; C'!CD$3)</f>
        <v>470109</v>
      </c>
      <c r="B13901" s="3">
        <v>1039990</v>
      </c>
      <c r="C13901" s="3" t="s">
        <v>21</v>
      </c>
      <c r="D13901" s="39">
        <v>318955</v>
      </c>
      <c r="E13901" s="39">
        <v>157732.79999999999</v>
      </c>
      <c r="F13901" s="39">
        <f>SUM(F13897:F13900)</f>
        <v>315468</v>
      </c>
      <c r="G13901" s="9" t="str">
        <f t="shared" si="436"/>
        <v/>
      </c>
      <c r="H13901" s="52">
        <f t="shared" si="437"/>
        <v>-1.093257669577213E-2</v>
      </c>
    </row>
    <row r="13902" spans="1:8">
      <c r="B13902" s="1"/>
      <c r="C13902" s="1"/>
      <c r="D13902" s="31"/>
      <c r="E13902" s="31"/>
      <c r="F13902" s="31"/>
      <c r="G13902" s="9" t="str">
        <f t="shared" si="436"/>
        <v/>
      </c>
      <c r="H13902" s="52" t="str">
        <f t="shared" si="437"/>
        <v/>
      </c>
    </row>
    <row r="13903" spans="1:8">
      <c r="A13903" s="48" t="str">
        <f>('ANNEXURE B &amp; C'!CD$3)</f>
        <v>470109</v>
      </c>
      <c r="B13903" s="1">
        <v>1040000</v>
      </c>
      <c r="C13903" s="1" t="s">
        <v>22</v>
      </c>
      <c r="D13903" s="31"/>
      <c r="E13903" s="31"/>
      <c r="F13903" s="31"/>
      <c r="G13903" s="9" t="str">
        <f t="shared" si="436"/>
        <v/>
      </c>
      <c r="H13903" s="52" t="str">
        <f t="shared" si="437"/>
        <v/>
      </c>
    </row>
    <row r="13904" spans="1:8">
      <c r="A13904" s="48" t="str">
        <f>('ANNEXURE B &amp; C'!CD$3)</f>
        <v>470109</v>
      </c>
      <c r="B13904" s="2">
        <v>1040001</v>
      </c>
      <c r="C13904" s="2" t="s">
        <v>23</v>
      </c>
      <c r="D13904" s="20">
        <v>0</v>
      </c>
      <c r="E13904" s="20">
        <v>0</v>
      </c>
      <c r="F13904" s="38">
        <f>('ANNEXURE B &amp; C'!CD$32)</f>
        <v>0</v>
      </c>
      <c r="G13904" s="9" t="str">
        <f t="shared" si="436"/>
        <v/>
      </c>
      <c r="H13904" s="52" t="str">
        <f t="shared" si="437"/>
        <v/>
      </c>
    </row>
    <row r="13905" spans="1:8">
      <c r="A13905" s="48" t="str">
        <f>('ANNEXURE B &amp; C'!CD$3)</f>
        <v>470109</v>
      </c>
      <c r="B13905" s="2">
        <v>1040002</v>
      </c>
      <c r="C13905" s="2" t="s">
        <v>24</v>
      </c>
      <c r="D13905" s="20">
        <v>0</v>
      </c>
      <c r="E13905" s="20">
        <v>0</v>
      </c>
      <c r="F13905" s="38">
        <f>('ANNEXURE B &amp; C'!CD$33)</f>
        <v>0</v>
      </c>
      <c r="G13905" s="9" t="str">
        <f t="shared" si="436"/>
        <v/>
      </c>
      <c r="H13905" s="52" t="str">
        <f t="shared" si="437"/>
        <v/>
      </c>
    </row>
    <row r="13906" spans="1:8">
      <c r="A13906" s="48" t="str">
        <f>('ANNEXURE B &amp; C'!CD$3)</f>
        <v>470109</v>
      </c>
      <c r="B13906" s="2">
        <v>1040003</v>
      </c>
      <c r="C13906" s="2" t="s">
        <v>25</v>
      </c>
      <c r="D13906" s="20">
        <v>0</v>
      </c>
      <c r="E13906" s="20">
        <v>0</v>
      </c>
      <c r="F13906" s="38">
        <f>('ANNEXURE B &amp; C'!CD$34)</f>
        <v>0</v>
      </c>
      <c r="G13906" s="9" t="str">
        <f t="shared" si="436"/>
        <v/>
      </c>
      <c r="H13906" s="52" t="str">
        <f t="shared" si="437"/>
        <v/>
      </c>
    </row>
    <row r="13907" spans="1:8">
      <c r="A13907" s="48" t="str">
        <f>('ANNEXURE B &amp; C'!CD$3)</f>
        <v>470109</v>
      </c>
      <c r="B13907" s="2">
        <v>1040004</v>
      </c>
      <c r="C13907" s="2" t="s">
        <v>26</v>
      </c>
      <c r="D13907" s="20">
        <v>0</v>
      </c>
      <c r="E13907" s="20">
        <v>0</v>
      </c>
      <c r="F13907" s="38">
        <f>('ANNEXURE B &amp; C'!CD$35)</f>
        <v>0</v>
      </c>
      <c r="G13907" s="9" t="str">
        <f t="shared" si="436"/>
        <v/>
      </c>
      <c r="H13907" s="52" t="str">
        <f t="shared" si="437"/>
        <v/>
      </c>
    </row>
    <row r="13908" spans="1:8">
      <c r="A13908" s="48" t="str">
        <f>('ANNEXURE B &amp; C'!CD$3)</f>
        <v>470109</v>
      </c>
      <c r="B13908" s="2">
        <v>1040005</v>
      </c>
      <c r="C13908" s="2" t="s">
        <v>27</v>
      </c>
      <c r="D13908" s="20">
        <v>0</v>
      </c>
      <c r="E13908" s="20">
        <v>0</v>
      </c>
      <c r="F13908" s="38">
        <f>('ANNEXURE B &amp; C'!CD$36)</f>
        <v>0</v>
      </c>
      <c r="G13908" s="9" t="str">
        <f t="shared" si="436"/>
        <v/>
      </c>
      <c r="H13908" s="52" t="str">
        <f t="shared" si="437"/>
        <v/>
      </c>
    </row>
    <row r="13909" spans="1:8">
      <c r="A13909" s="48" t="str">
        <f>('ANNEXURE B &amp; C'!CD$3)</f>
        <v>470109</v>
      </c>
      <c r="B13909" s="2">
        <v>1040006</v>
      </c>
      <c r="C13909" s="2" t="s">
        <v>28</v>
      </c>
      <c r="D13909" s="20">
        <v>0</v>
      </c>
      <c r="E13909" s="20">
        <v>0</v>
      </c>
      <c r="F13909" s="38">
        <f>('ANNEXURE B &amp; C'!CD$37)</f>
        <v>0</v>
      </c>
      <c r="G13909" s="9" t="str">
        <f t="shared" si="436"/>
        <v/>
      </c>
      <c r="H13909" s="52" t="str">
        <f t="shared" si="437"/>
        <v/>
      </c>
    </row>
    <row r="13910" spans="1:8">
      <c r="A13910" s="48" t="str">
        <f>('ANNEXURE B &amp; C'!CD$3)</f>
        <v>470109</v>
      </c>
      <c r="B13910" s="2">
        <v>1040007</v>
      </c>
      <c r="C13910" s="2" t="s">
        <v>29</v>
      </c>
      <c r="D13910" s="20">
        <v>0</v>
      </c>
      <c r="E13910" s="20">
        <v>0</v>
      </c>
      <c r="F13910" s="38">
        <f>('ANNEXURE B &amp; C'!CD$38)</f>
        <v>0</v>
      </c>
      <c r="G13910" s="9" t="str">
        <f t="shared" si="436"/>
        <v/>
      </c>
      <c r="H13910" s="52" t="str">
        <f t="shared" si="437"/>
        <v/>
      </c>
    </row>
    <row r="13911" spans="1:8">
      <c r="A13911" s="48" t="str">
        <f>('ANNEXURE B &amp; C'!CD$3)</f>
        <v>470109</v>
      </c>
      <c r="B13911" s="2">
        <v>1040008</v>
      </c>
      <c r="C13911" s="2" t="s">
        <v>30</v>
      </c>
      <c r="D13911" s="20">
        <v>0</v>
      </c>
      <c r="E13911" s="20">
        <v>0</v>
      </c>
      <c r="F13911" s="38">
        <f>('ANNEXURE B &amp; C'!CD$39)</f>
        <v>0</v>
      </c>
      <c r="G13911" s="9" t="str">
        <f t="shared" si="436"/>
        <v/>
      </c>
      <c r="H13911" s="52" t="str">
        <f t="shared" si="437"/>
        <v/>
      </c>
    </row>
    <row r="13912" spans="1:8">
      <c r="A13912" s="48" t="str">
        <f>('ANNEXURE B &amp; C'!CD$3)</f>
        <v>470109</v>
      </c>
      <c r="B13912" s="3">
        <v>1049990</v>
      </c>
      <c r="C13912" s="3" t="s">
        <v>31</v>
      </c>
      <c r="D13912" s="39">
        <v>0</v>
      </c>
      <c r="E13912" s="39">
        <v>0</v>
      </c>
      <c r="F13912" s="39">
        <f>SUM(F13904:F13911)</f>
        <v>0</v>
      </c>
      <c r="G13912" s="9" t="str">
        <f t="shared" si="436"/>
        <v/>
      </c>
      <c r="H13912" s="52" t="str">
        <f t="shared" si="437"/>
        <v/>
      </c>
    </row>
    <row r="13913" spans="1:8">
      <c r="B13913" s="1"/>
      <c r="C13913" s="1"/>
      <c r="D13913" s="31"/>
      <c r="E13913" s="31"/>
      <c r="F13913" s="31"/>
      <c r="G13913" s="9" t="str">
        <f t="shared" si="436"/>
        <v/>
      </c>
      <c r="H13913" s="52" t="str">
        <f t="shared" si="437"/>
        <v/>
      </c>
    </row>
    <row r="13914" spans="1:8" ht="15.75" thickBot="1">
      <c r="A13914" s="48" t="str">
        <f>('ANNEXURE B &amp; C'!CD$3)</f>
        <v>470109</v>
      </c>
      <c r="B13914" s="4">
        <v>1049995</v>
      </c>
      <c r="C13914" s="4" t="s">
        <v>32</v>
      </c>
      <c r="D13914" s="40">
        <v>2230546</v>
      </c>
      <c r="E13914" s="40">
        <v>1130599.6000000001</v>
      </c>
      <c r="F13914" s="40">
        <f>SUM(F13912+F13901+F13894)</f>
        <v>2272252</v>
      </c>
      <c r="G13914" s="9" t="str">
        <f t="shared" si="436"/>
        <v/>
      </c>
      <c r="H13914" s="52">
        <f t="shared" si="437"/>
        <v>1.8697664159358293E-2</v>
      </c>
    </row>
    <row r="13915" spans="1:8" ht="15.75" thickTop="1">
      <c r="B13915" s="1"/>
      <c r="C13915" s="1"/>
      <c r="D13915" s="31"/>
      <c r="E13915" s="31"/>
      <c r="F13915" s="31"/>
      <c r="G13915" s="9" t="str">
        <f t="shared" si="436"/>
        <v/>
      </c>
      <c r="H13915" s="52" t="str">
        <f t="shared" si="437"/>
        <v/>
      </c>
    </row>
    <row r="13916" spans="1:8">
      <c r="A13916" s="48" t="str">
        <f>('ANNEXURE B &amp; C'!CD$3)</f>
        <v>470109</v>
      </c>
      <c r="B13916" s="1">
        <v>1050000</v>
      </c>
      <c r="C13916" s="1" t="s">
        <v>33</v>
      </c>
      <c r="D13916" s="31"/>
      <c r="E13916" s="31"/>
      <c r="F13916" s="31"/>
      <c r="G13916" s="9" t="str">
        <f t="shared" si="436"/>
        <v/>
      </c>
      <c r="H13916" s="52" t="str">
        <f t="shared" si="437"/>
        <v/>
      </c>
    </row>
    <row r="13917" spans="1:8">
      <c r="B13917" s="1"/>
      <c r="C13917" s="1"/>
      <c r="D13917" s="31"/>
      <c r="E13917" s="31"/>
      <c r="F13917" s="31"/>
      <c r="G13917" s="9" t="str">
        <f t="shared" si="436"/>
        <v/>
      </c>
      <c r="H13917" s="52" t="str">
        <f t="shared" si="437"/>
        <v/>
      </c>
    </row>
    <row r="13918" spans="1:8">
      <c r="A13918" s="48" t="str">
        <f>('ANNEXURE B &amp; C'!CD$3)</f>
        <v>470109</v>
      </c>
      <c r="B13918" s="1">
        <v>1060000</v>
      </c>
      <c r="C13918" s="1" t="s">
        <v>34</v>
      </c>
      <c r="D13918" s="31"/>
      <c r="E13918" s="31"/>
      <c r="F13918" s="31"/>
      <c r="G13918" s="9" t="str">
        <f t="shared" si="436"/>
        <v/>
      </c>
      <c r="H13918" s="52" t="str">
        <f t="shared" si="437"/>
        <v/>
      </c>
    </row>
    <row r="13919" spans="1:8">
      <c r="A13919" s="48" t="str">
        <f>('ANNEXURE B &amp; C'!CD$3)</f>
        <v>470109</v>
      </c>
      <c r="B13919" s="2">
        <v>1060001</v>
      </c>
      <c r="C13919" s="2" t="s">
        <v>35</v>
      </c>
      <c r="D13919" s="20">
        <v>0</v>
      </c>
      <c r="E13919" s="20">
        <v>0</v>
      </c>
      <c r="F13919" s="38">
        <f>('ANNEXURE B &amp; C'!CD$47)</f>
        <v>0</v>
      </c>
      <c r="G13919" s="9" t="str">
        <f t="shared" si="436"/>
        <v/>
      </c>
      <c r="H13919" s="52" t="str">
        <f t="shared" si="437"/>
        <v/>
      </c>
    </row>
    <row r="13920" spans="1:8">
      <c r="A13920" s="48" t="str">
        <f>('ANNEXURE B &amp; C'!CD$3)</f>
        <v>470109</v>
      </c>
      <c r="B13920" s="2">
        <v>1060003</v>
      </c>
      <c r="C13920" s="2" t="s">
        <v>36</v>
      </c>
      <c r="D13920" s="20">
        <v>0</v>
      </c>
      <c r="E13920" s="20">
        <v>0</v>
      </c>
      <c r="F13920" s="38">
        <f>('ANNEXURE B &amp; C'!CD$48)</f>
        <v>0</v>
      </c>
      <c r="G13920" s="9" t="str">
        <f t="shared" si="436"/>
        <v/>
      </c>
      <c r="H13920" s="52" t="str">
        <f t="shared" si="437"/>
        <v/>
      </c>
    </row>
    <row r="13921" spans="1:8">
      <c r="A13921" s="48" t="str">
        <f>('ANNEXURE B &amp; C'!CD$3)</f>
        <v>470109</v>
      </c>
      <c r="B13921" s="2">
        <v>1060090</v>
      </c>
      <c r="C13921" s="2" t="s">
        <v>37</v>
      </c>
      <c r="D13921" s="20">
        <v>0</v>
      </c>
      <c r="E13921" s="20">
        <v>0</v>
      </c>
      <c r="F13921" s="38">
        <f>('ANNEXURE B &amp; C'!CD$49)</f>
        <v>0</v>
      </c>
      <c r="G13921" s="9" t="str">
        <f t="shared" si="436"/>
        <v/>
      </c>
      <c r="H13921" s="52" t="str">
        <f t="shared" si="437"/>
        <v/>
      </c>
    </row>
    <row r="13922" spans="1:8">
      <c r="A13922" s="48" t="str">
        <f>('ANNEXURE B &amp; C'!CD$3)</f>
        <v>470109</v>
      </c>
      <c r="B13922" s="2">
        <v>1060100</v>
      </c>
      <c r="C13922" s="2" t="s">
        <v>38</v>
      </c>
      <c r="D13922" s="20">
        <v>0</v>
      </c>
      <c r="E13922" s="20">
        <v>0</v>
      </c>
      <c r="F13922" s="38">
        <f>('ANNEXURE B &amp; C'!CD$50)</f>
        <v>0</v>
      </c>
      <c r="G13922" s="9" t="str">
        <f t="shared" si="436"/>
        <v/>
      </c>
      <c r="H13922" s="52" t="str">
        <f t="shared" si="437"/>
        <v/>
      </c>
    </row>
    <row r="13923" spans="1:8">
      <c r="A13923" s="48" t="str">
        <f>('ANNEXURE B &amp; C'!CD$3)</f>
        <v>470109</v>
      </c>
      <c r="B13923" s="2">
        <v>1060200</v>
      </c>
      <c r="C13923" s="2" t="s">
        <v>39</v>
      </c>
      <c r="D13923" s="20">
        <v>0</v>
      </c>
      <c r="E13923" s="20">
        <v>0</v>
      </c>
      <c r="F13923" s="38">
        <f>('ANNEXURE B &amp; C'!CD$51)</f>
        <v>0</v>
      </c>
      <c r="G13923" s="9" t="str">
        <f t="shared" si="436"/>
        <v/>
      </c>
      <c r="H13923" s="52" t="str">
        <f t="shared" si="437"/>
        <v/>
      </c>
    </row>
    <row r="13924" spans="1:8">
      <c r="A13924" s="48" t="str">
        <f>('ANNEXURE B &amp; C'!CD$3)</f>
        <v>470109</v>
      </c>
      <c r="B13924" s="2">
        <v>1060201</v>
      </c>
      <c r="C13924" s="2" t="s">
        <v>40</v>
      </c>
      <c r="D13924" s="20">
        <v>0</v>
      </c>
      <c r="E13924" s="20">
        <v>0</v>
      </c>
      <c r="F13924" s="38">
        <f>('ANNEXURE B &amp; C'!CD$52)</f>
        <v>0</v>
      </c>
      <c r="G13924" s="9" t="str">
        <f t="shared" si="436"/>
        <v/>
      </c>
      <c r="H13924" s="52" t="str">
        <f t="shared" si="437"/>
        <v/>
      </c>
    </row>
    <row r="13925" spans="1:8">
      <c r="A13925" s="48" t="str">
        <f>('ANNEXURE B &amp; C'!CD$3)</f>
        <v>470109</v>
      </c>
      <c r="B13925" s="2">
        <v>1060204</v>
      </c>
      <c r="C13925" s="2" t="s">
        <v>41</v>
      </c>
      <c r="D13925" s="20">
        <v>0</v>
      </c>
      <c r="E13925" s="20">
        <v>0</v>
      </c>
      <c r="F13925" s="38">
        <f>('ANNEXURE B &amp; C'!CD$53)</f>
        <v>0</v>
      </c>
      <c r="G13925" s="9" t="str">
        <f t="shared" si="436"/>
        <v/>
      </c>
      <c r="H13925" s="52" t="str">
        <f t="shared" si="437"/>
        <v/>
      </c>
    </row>
    <row r="13926" spans="1:8">
      <c r="A13926" s="48" t="str">
        <f>('ANNEXURE B &amp; C'!CD$3)</f>
        <v>470109</v>
      </c>
      <c r="B13926" s="2">
        <v>1060205</v>
      </c>
      <c r="C13926" s="2" t="s">
        <v>42</v>
      </c>
      <c r="D13926" s="20">
        <v>0</v>
      </c>
      <c r="E13926" s="20">
        <v>0</v>
      </c>
      <c r="F13926" s="38">
        <f>('ANNEXURE B &amp; C'!CD$54)</f>
        <v>0</v>
      </c>
      <c r="G13926" s="9" t="str">
        <f t="shared" si="436"/>
        <v/>
      </c>
      <c r="H13926" s="52" t="str">
        <f t="shared" si="437"/>
        <v/>
      </c>
    </row>
    <row r="13927" spans="1:8">
      <c r="A13927" s="48" t="str">
        <f>('ANNEXURE B &amp; C'!CD$3)</f>
        <v>470109</v>
      </c>
      <c r="B13927" s="2">
        <v>1060207</v>
      </c>
      <c r="C13927" s="2" t="s">
        <v>43</v>
      </c>
      <c r="D13927" s="20">
        <v>0</v>
      </c>
      <c r="E13927" s="20">
        <v>0</v>
      </c>
      <c r="F13927" s="38">
        <f>('ANNEXURE B &amp; C'!CD$55)</f>
        <v>0</v>
      </c>
      <c r="G13927" s="9" t="str">
        <f t="shared" si="436"/>
        <v/>
      </c>
      <c r="H13927" s="52" t="str">
        <f t="shared" si="437"/>
        <v/>
      </c>
    </row>
    <row r="13928" spans="1:8">
      <c r="A13928" s="48" t="str">
        <f>('ANNEXURE B &amp; C'!CD$3)</f>
        <v>470109</v>
      </c>
      <c r="B13928" s="2">
        <v>1060208</v>
      </c>
      <c r="C13928" s="2" t="s">
        <v>44</v>
      </c>
      <c r="D13928" s="20">
        <v>30000</v>
      </c>
      <c r="E13928" s="20">
        <v>24670</v>
      </c>
      <c r="F13928" s="38">
        <f>('ANNEXURE B &amp; C'!CD$56)</f>
        <v>39670</v>
      </c>
      <c r="G13928" s="9" t="str">
        <f t="shared" si="436"/>
        <v/>
      </c>
      <c r="H13928" s="52">
        <f t="shared" si="437"/>
        <v>0.32233333333333336</v>
      </c>
    </row>
    <row r="13929" spans="1:8">
      <c r="A13929" s="48" t="str">
        <f>('ANNEXURE B &amp; C'!CD$3)</f>
        <v>470109</v>
      </c>
      <c r="B13929" s="2">
        <v>1060209</v>
      </c>
      <c r="C13929" s="2" t="s">
        <v>45</v>
      </c>
      <c r="D13929" s="20">
        <v>270000</v>
      </c>
      <c r="E13929" s="20">
        <v>131277.89000000001</v>
      </c>
      <c r="F13929" s="38">
        <f>('ANNEXURE B &amp; C'!CD$57)</f>
        <v>300000</v>
      </c>
      <c r="G13929" s="9" t="str">
        <f t="shared" si="436"/>
        <v/>
      </c>
      <c r="H13929" s="52">
        <f t="shared" si="437"/>
        <v>0.1111111111111111</v>
      </c>
    </row>
    <row r="13930" spans="1:8">
      <c r="A13930" s="48" t="str">
        <f>('ANNEXURE B &amp; C'!CD$3)</f>
        <v>470109</v>
      </c>
      <c r="B13930" s="2">
        <v>1060210</v>
      </c>
      <c r="C13930" s="2" t="s">
        <v>46</v>
      </c>
      <c r="D13930" s="20">
        <v>0</v>
      </c>
      <c r="E13930" s="20">
        <v>0</v>
      </c>
      <c r="F13930" s="38">
        <f>('ANNEXURE B &amp; C'!CD$58)</f>
        <v>0</v>
      </c>
      <c r="G13930" s="9" t="str">
        <f t="shared" si="436"/>
        <v/>
      </c>
      <c r="H13930" s="52" t="str">
        <f t="shared" si="437"/>
        <v/>
      </c>
    </row>
    <row r="13931" spans="1:8">
      <c r="A13931" s="48" t="str">
        <f>('ANNEXURE B &amp; C'!CD$3)</f>
        <v>470109</v>
      </c>
      <c r="B13931" s="2">
        <v>1060303</v>
      </c>
      <c r="C13931" s="2" t="s">
        <v>47</v>
      </c>
      <c r="D13931" s="20">
        <v>0</v>
      </c>
      <c r="E13931" s="20">
        <v>0</v>
      </c>
      <c r="F13931" s="38">
        <f>('ANNEXURE B &amp; C'!CD$59)</f>
        <v>0</v>
      </c>
      <c r="G13931" s="9" t="str">
        <f t="shared" si="436"/>
        <v/>
      </c>
      <c r="H13931" s="52" t="str">
        <f t="shared" si="437"/>
        <v/>
      </c>
    </row>
    <row r="13932" spans="1:8">
      <c r="A13932" s="48" t="str">
        <f>('ANNEXURE B &amp; C'!CD$3)</f>
        <v>470109</v>
      </c>
      <c r="B13932" s="2">
        <v>1060304</v>
      </c>
      <c r="C13932" s="2" t="s">
        <v>48</v>
      </c>
      <c r="D13932" s="20">
        <v>0</v>
      </c>
      <c r="E13932" s="20">
        <v>0</v>
      </c>
      <c r="F13932" s="38">
        <f>('ANNEXURE B &amp; C'!CD$60)</f>
        <v>0</v>
      </c>
      <c r="G13932" s="9" t="str">
        <f t="shared" si="436"/>
        <v/>
      </c>
      <c r="H13932" s="52" t="str">
        <f t="shared" si="437"/>
        <v/>
      </c>
    </row>
    <row r="13933" spans="1:8">
      <c r="A13933" s="48" t="str">
        <f>('ANNEXURE B &amp; C'!CD$3)</f>
        <v>470109</v>
      </c>
      <c r="B13933" s="2">
        <v>1060305</v>
      </c>
      <c r="C13933" s="2" t="s">
        <v>49</v>
      </c>
      <c r="D13933" s="20">
        <v>0</v>
      </c>
      <c r="E13933" s="20">
        <v>0</v>
      </c>
      <c r="F13933" s="38">
        <f>('ANNEXURE B &amp; C'!CD$61)</f>
        <v>0</v>
      </c>
      <c r="G13933" s="9" t="str">
        <f t="shared" si="436"/>
        <v/>
      </c>
      <c r="H13933" s="52" t="str">
        <f t="shared" si="437"/>
        <v/>
      </c>
    </row>
    <row r="13934" spans="1:8">
      <c r="A13934" s="48" t="str">
        <f>('ANNEXURE B &amp; C'!CD$3)</f>
        <v>470109</v>
      </c>
      <c r="B13934" s="2">
        <v>1060400</v>
      </c>
      <c r="C13934" s="2" t="s">
        <v>50</v>
      </c>
      <c r="D13934" s="20">
        <v>0</v>
      </c>
      <c r="E13934" s="20">
        <v>0</v>
      </c>
      <c r="F13934" s="38">
        <f>('ANNEXURE B &amp; C'!CD$62)</f>
        <v>0</v>
      </c>
      <c r="G13934" s="9" t="str">
        <f t="shared" si="436"/>
        <v/>
      </c>
      <c r="H13934" s="52" t="str">
        <f t="shared" si="437"/>
        <v/>
      </c>
    </row>
    <row r="13935" spans="1:8">
      <c r="A13935" s="48" t="str">
        <f>('ANNEXURE B &amp; C'!CD$3)</f>
        <v>470109</v>
      </c>
      <c r="B13935" s="2">
        <v>1060401</v>
      </c>
      <c r="C13935" s="2" t="s">
        <v>51</v>
      </c>
      <c r="D13935" s="20">
        <v>0</v>
      </c>
      <c r="E13935" s="20">
        <v>0</v>
      </c>
      <c r="F13935" s="38">
        <f>('ANNEXURE B &amp; C'!CD$63)</f>
        <v>0</v>
      </c>
      <c r="G13935" s="9" t="str">
        <f t="shared" si="436"/>
        <v/>
      </c>
      <c r="H13935" s="52" t="str">
        <f t="shared" si="437"/>
        <v/>
      </c>
    </row>
    <row r="13936" spans="1:8">
      <c r="A13936" s="48" t="str">
        <f>('ANNEXURE B &amp; C'!CD$3)</f>
        <v>470109</v>
      </c>
      <c r="B13936" s="2">
        <v>1060402</v>
      </c>
      <c r="C13936" s="2" t="s">
        <v>52</v>
      </c>
      <c r="D13936" s="20">
        <v>10000</v>
      </c>
      <c r="E13936" s="20">
        <v>0</v>
      </c>
      <c r="F13936" s="38">
        <f>('ANNEXURE B &amp; C'!CD$64)</f>
        <v>0</v>
      </c>
      <c r="G13936" s="9" t="str">
        <f t="shared" si="436"/>
        <v/>
      </c>
      <c r="H13936" s="52" t="str">
        <f t="shared" si="437"/>
        <v/>
      </c>
    </row>
    <row r="13937" spans="1:8">
      <c r="A13937" s="48" t="str">
        <f>('ANNEXURE B &amp; C'!CD$3)</f>
        <v>470109</v>
      </c>
      <c r="B13937" s="2">
        <v>1060403</v>
      </c>
      <c r="C13937" s="2" t="s">
        <v>53</v>
      </c>
      <c r="D13937" s="20">
        <v>0</v>
      </c>
      <c r="E13937" s="20">
        <v>0</v>
      </c>
      <c r="F13937" s="38">
        <f>('ANNEXURE B &amp; C'!CD$65)</f>
        <v>0</v>
      </c>
      <c r="G13937" s="9" t="str">
        <f t="shared" si="436"/>
        <v/>
      </c>
      <c r="H13937" s="52" t="str">
        <f t="shared" si="437"/>
        <v/>
      </c>
    </row>
    <row r="13938" spans="1:8">
      <c r="A13938" s="48" t="str">
        <f>('ANNEXURE B &amp; C'!CD$3)</f>
        <v>470109</v>
      </c>
      <c r="B13938" s="2">
        <v>1060404</v>
      </c>
      <c r="C13938" s="2" t="s">
        <v>54</v>
      </c>
      <c r="D13938" s="20">
        <v>0</v>
      </c>
      <c r="E13938" s="20">
        <v>0</v>
      </c>
      <c r="F13938" s="38">
        <f>('ANNEXURE B &amp; C'!CD$66)</f>
        <v>0</v>
      </c>
      <c r="G13938" s="9" t="str">
        <f t="shared" si="436"/>
        <v/>
      </c>
      <c r="H13938" s="52" t="str">
        <f t="shared" si="437"/>
        <v/>
      </c>
    </row>
    <row r="13939" spans="1:8">
      <c r="A13939" s="48" t="str">
        <f>('ANNEXURE B &amp; C'!CD$3)</f>
        <v>470109</v>
      </c>
      <c r="B13939" s="2">
        <v>1060405</v>
      </c>
      <c r="C13939" s="2" t="s">
        <v>55</v>
      </c>
      <c r="D13939" s="20">
        <v>0</v>
      </c>
      <c r="E13939" s="20">
        <v>0</v>
      </c>
      <c r="F13939" s="38">
        <f>('ANNEXURE B &amp; C'!CD$67)</f>
        <v>0</v>
      </c>
      <c r="G13939" s="9" t="str">
        <f t="shared" si="436"/>
        <v/>
      </c>
      <c r="H13939" s="52" t="str">
        <f t="shared" si="437"/>
        <v/>
      </c>
    </row>
    <row r="13940" spans="1:8">
      <c r="A13940" s="48" t="str">
        <f>('ANNEXURE B &amp; C'!CD$3)</f>
        <v>470109</v>
      </c>
      <c r="B13940" s="2">
        <v>1060601</v>
      </c>
      <c r="C13940" s="2" t="s">
        <v>56</v>
      </c>
      <c r="D13940" s="20">
        <v>0</v>
      </c>
      <c r="E13940" s="20">
        <v>0</v>
      </c>
      <c r="F13940" s="38">
        <f>('ANNEXURE B &amp; C'!CD$68)</f>
        <v>0</v>
      </c>
      <c r="G13940" s="9" t="str">
        <f t="shared" si="436"/>
        <v/>
      </c>
      <c r="H13940" s="52" t="str">
        <f t="shared" si="437"/>
        <v/>
      </c>
    </row>
    <row r="13941" spans="1:8">
      <c r="A13941" s="48" t="str">
        <f>('ANNEXURE B &amp; C'!CD$3)</f>
        <v>470109</v>
      </c>
      <c r="B13941" s="2">
        <v>1060701</v>
      </c>
      <c r="C13941" s="2" t="s">
        <v>57</v>
      </c>
      <c r="D13941" s="20">
        <v>0</v>
      </c>
      <c r="E13941" s="20">
        <v>0</v>
      </c>
      <c r="F13941" s="38">
        <f>('ANNEXURE B &amp; C'!CD$69)</f>
        <v>0</v>
      </c>
      <c r="G13941" s="9" t="str">
        <f t="shared" si="436"/>
        <v/>
      </c>
      <c r="H13941" s="52" t="str">
        <f t="shared" si="437"/>
        <v/>
      </c>
    </row>
    <row r="13942" spans="1:8">
      <c r="A13942" s="48" t="str">
        <f>('ANNEXURE B &amp; C'!CD$3)</f>
        <v>470109</v>
      </c>
      <c r="B13942" s="2">
        <v>1060702</v>
      </c>
      <c r="C13942" s="2" t="s">
        <v>58</v>
      </c>
      <c r="D13942" s="20">
        <v>0</v>
      </c>
      <c r="E13942" s="20">
        <v>0</v>
      </c>
      <c r="F13942" s="38">
        <f>('ANNEXURE B &amp; C'!CD$70)</f>
        <v>0</v>
      </c>
      <c r="G13942" s="9" t="str">
        <f t="shared" si="436"/>
        <v/>
      </c>
      <c r="H13942" s="52" t="str">
        <f t="shared" si="437"/>
        <v/>
      </c>
    </row>
    <row r="13943" spans="1:8">
      <c r="A13943" s="48" t="str">
        <f>('ANNEXURE B &amp; C'!CD$3)</f>
        <v>470109</v>
      </c>
      <c r="B13943" s="2">
        <v>1061101</v>
      </c>
      <c r="C13943" s="2" t="s">
        <v>59</v>
      </c>
      <c r="D13943" s="20">
        <v>0</v>
      </c>
      <c r="E13943" s="20">
        <v>0</v>
      </c>
      <c r="F13943" s="38">
        <f>('ANNEXURE B &amp; C'!CD$71)</f>
        <v>0</v>
      </c>
      <c r="G13943" s="9" t="str">
        <f t="shared" si="436"/>
        <v/>
      </c>
      <c r="H13943" s="52" t="str">
        <f t="shared" si="437"/>
        <v/>
      </c>
    </row>
    <row r="13944" spans="1:8">
      <c r="A13944" s="48" t="str">
        <f>('ANNEXURE B &amp; C'!CD$3)</f>
        <v>470109</v>
      </c>
      <c r="B13944" s="2">
        <v>1061102</v>
      </c>
      <c r="C13944" s="2" t="s">
        <v>60</v>
      </c>
      <c r="D13944" s="20">
        <v>0</v>
      </c>
      <c r="E13944" s="20">
        <v>0</v>
      </c>
      <c r="F13944" s="38">
        <f>('ANNEXURE B &amp; C'!CD$72)</f>
        <v>0</v>
      </c>
      <c r="G13944" s="9" t="str">
        <f t="shared" si="436"/>
        <v/>
      </c>
      <c r="H13944" s="52" t="str">
        <f t="shared" si="437"/>
        <v/>
      </c>
    </row>
    <row r="13945" spans="1:8">
      <c r="A13945" s="48" t="str">
        <f>('ANNEXURE B &amp; C'!CD$3)</f>
        <v>470109</v>
      </c>
      <c r="B13945" s="2">
        <v>1061104</v>
      </c>
      <c r="C13945" s="2" t="s">
        <v>61</v>
      </c>
      <c r="D13945" s="20">
        <v>0</v>
      </c>
      <c r="E13945" s="20">
        <v>0</v>
      </c>
      <c r="F13945" s="38">
        <f>('ANNEXURE B &amp; C'!CD$73)</f>
        <v>0</v>
      </c>
      <c r="G13945" s="9" t="str">
        <f t="shared" si="436"/>
        <v/>
      </c>
      <c r="H13945" s="52" t="str">
        <f t="shared" si="437"/>
        <v/>
      </c>
    </row>
    <row r="13946" spans="1:8">
      <c r="A13946" s="48" t="str">
        <f>('ANNEXURE B &amp; C'!CD$3)</f>
        <v>470109</v>
      </c>
      <c r="B13946" s="2">
        <v>1061106</v>
      </c>
      <c r="C13946" s="2" t="s">
        <v>62</v>
      </c>
      <c r="D13946" s="20">
        <v>0</v>
      </c>
      <c r="E13946" s="20">
        <v>0</v>
      </c>
      <c r="F13946" s="38">
        <f>('ANNEXURE B &amp; C'!CD$74)</f>
        <v>0</v>
      </c>
      <c r="G13946" s="9" t="str">
        <f t="shared" si="436"/>
        <v/>
      </c>
      <c r="H13946" s="52" t="str">
        <f t="shared" si="437"/>
        <v/>
      </c>
    </row>
    <row r="13947" spans="1:8">
      <c r="A13947" s="48" t="str">
        <f>('ANNEXURE B &amp; C'!CD$3)</f>
        <v>470109</v>
      </c>
      <c r="B13947" s="2">
        <v>1061201</v>
      </c>
      <c r="C13947" s="2" t="s">
        <v>63</v>
      </c>
      <c r="D13947" s="20">
        <v>0</v>
      </c>
      <c r="E13947" s="20">
        <v>0</v>
      </c>
      <c r="F13947" s="38">
        <f>('ANNEXURE B &amp; C'!CD$75)</f>
        <v>0</v>
      </c>
      <c r="G13947" s="9" t="str">
        <f t="shared" si="436"/>
        <v/>
      </c>
      <c r="H13947" s="52" t="str">
        <f t="shared" si="437"/>
        <v/>
      </c>
    </row>
    <row r="13948" spans="1:8">
      <c r="A13948" s="48" t="str">
        <f>('ANNEXURE B &amp; C'!CD$3)</f>
        <v>470109</v>
      </c>
      <c r="B13948" s="2">
        <v>1061203</v>
      </c>
      <c r="C13948" s="2" t="s">
        <v>64</v>
      </c>
      <c r="D13948" s="20">
        <v>0</v>
      </c>
      <c r="E13948" s="20">
        <v>0</v>
      </c>
      <c r="F13948" s="38">
        <f>('ANNEXURE B &amp; C'!CD$76)</f>
        <v>0</v>
      </c>
      <c r="G13948" s="9" t="str">
        <f t="shared" si="436"/>
        <v/>
      </c>
      <c r="H13948" s="52" t="str">
        <f t="shared" si="437"/>
        <v/>
      </c>
    </row>
    <row r="13949" spans="1:8">
      <c r="A13949" s="48" t="str">
        <f>('ANNEXURE B &amp; C'!CD$3)</f>
        <v>470109</v>
      </c>
      <c r="B13949" s="2">
        <v>1061204</v>
      </c>
      <c r="C13949" s="2" t="s">
        <v>65</v>
      </c>
      <c r="D13949" s="20">
        <v>0</v>
      </c>
      <c r="E13949" s="20">
        <v>0</v>
      </c>
      <c r="F13949" s="38">
        <f>('ANNEXURE B &amp; C'!CD$77)</f>
        <v>0</v>
      </c>
      <c r="G13949" s="9" t="str">
        <f t="shared" si="436"/>
        <v/>
      </c>
      <c r="H13949" s="52" t="str">
        <f t="shared" si="437"/>
        <v/>
      </c>
    </row>
    <row r="13950" spans="1:8">
      <c r="A13950" s="48" t="str">
        <f>('ANNEXURE B &amp; C'!CD$3)</f>
        <v>470109</v>
      </c>
      <c r="B13950" s="2">
        <v>1061501</v>
      </c>
      <c r="C13950" s="2" t="s">
        <v>66</v>
      </c>
      <c r="D13950" s="20">
        <v>0</v>
      </c>
      <c r="E13950" s="20">
        <v>0</v>
      </c>
      <c r="F13950" s="38">
        <f>('ANNEXURE B &amp; C'!CD$78)</f>
        <v>0</v>
      </c>
      <c r="G13950" s="9" t="str">
        <f t="shared" si="436"/>
        <v/>
      </c>
      <c r="H13950" s="52" t="str">
        <f t="shared" si="437"/>
        <v/>
      </c>
    </row>
    <row r="13951" spans="1:8">
      <c r="A13951" s="48" t="str">
        <f>('ANNEXURE B &amp; C'!CD$3)</f>
        <v>470109</v>
      </c>
      <c r="B13951" s="2">
        <v>1061502</v>
      </c>
      <c r="C13951" s="2" t="s">
        <v>67</v>
      </c>
      <c r="D13951" s="20">
        <v>0</v>
      </c>
      <c r="E13951" s="20">
        <v>0</v>
      </c>
      <c r="F13951" s="38">
        <f>('ANNEXURE B &amp; C'!CD$79)</f>
        <v>0</v>
      </c>
      <c r="G13951" s="9" t="str">
        <f t="shared" ref="G13951:G14014" si="438">IF(E13951&lt;0.01,"",IF(E13951&gt;F13951,"BUDGET ERROR - INSUFICIENT",""))</f>
        <v/>
      </c>
      <c r="H13951" s="52" t="str">
        <f t="shared" ref="H13951:H14014" si="439">IF(F13951&lt;0.1,"",IF(D13951=0,"NO ORIGINAL BUDGET",(F13951-D13951)/D13951))</f>
        <v/>
      </c>
    </row>
    <row r="13952" spans="1:8">
      <c r="A13952" s="48" t="str">
        <f>('ANNEXURE B &amp; C'!CD$3)</f>
        <v>470109</v>
      </c>
      <c r="B13952" s="2">
        <v>1061507</v>
      </c>
      <c r="C13952" s="2" t="s">
        <v>68</v>
      </c>
      <c r="D13952" s="20">
        <v>0</v>
      </c>
      <c r="E13952" s="20">
        <v>0</v>
      </c>
      <c r="F13952" s="38">
        <f>('ANNEXURE B &amp; C'!CD$80)</f>
        <v>0</v>
      </c>
      <c r="G13952" s="9" t="str">
        <f t="shared" si="438"/>
        <v/>
      </c>
      <c r="H13952" s="52" t="str">
        <f t="shared" si="439"/>
        <v/>
      </c>
    </row>
    <row r="13953" spans="1:8">
      <c r="A13953" s="48" t="str">
        <f>('ANNEXURE B &amp; C'!CD$3)</f>
        <v>470109</v>
      </c>
      <c r="B13953" s="2">
        <v>1061508</v>
      </c>
      <c r="C13953" s="2" t="s">
        <v>69</v>
      </c>
      <c r="D13953" s="20">
        <v>0</v>
      </c>
      <c r="E13953" s="20">
        <v>0</v>
      </c>
      <c r="F13953" s="38">
        <f>('ANNEXURE B &amp; C'!CD$81)</f>
        <v>0</v>
      </c>
      <c r="G13953" s="9" t="str">
        <f t="shared" si="438"/>
        <v/>
      </c>
      <c r="H13953" s="52" t="str">
        <f t="shared" si="439"/>
        <v/>
      </c>
    </row>
    <row r="13954" spans="1:8">
      <c r="A13954" s="48" t="str">
        <f>('ANNEXURE B &amp; C'!CD$3)</f>
        <v>470109</v>
      </c>
      <c r="B13954" s="2">
        <v>1061701</v>
      </c>
      <c r="C13954" s="2" t="s">
        <v>70</v>
      </c>
      <c r="D13954" s="20">
        <v>30000</v>
      </c>
      <c r="E13954" s="20">
        <v>10000</v>
      </c>
      <c r="F13954" s="38">
        <f>('ANNEXURE B &amp; C'!CD$82)</f>
        <v>30000</v>
      </c>
      <c r="G13954" s="9" t="str">
        <f t="shared" si="438"/>
        <v/>
      </c>
      <c r="H13954" s="52">
        <f t="shared" si="439"/>
        <v>0</v>
      </c>
    </row>
    <row r="13955" spans="1:8">
      <c r="A13955" s="48" t="str">
        <f>('ANNEXURE B &amp; C'!CD$3)</f>
        <v>470109</v>
      </c>
      <c r="B13955" s="2">
        <v>1061705</v>
      </c>
      <c r="C13955" s="2" t="s">
        <v>71</v>
      </c>
      <c r="D13955" s="20">
        <v>0</v>
      </c>
      <c r="E13955" s="20">
        <v>0</v>
      </c>
      <c r="F13955" s="38">
        <f>('ANNEXURE B &amp; C'!CD$83)</f>
        <v>0</v>
      </c>
      <c r="G13955" s="9" t="str">
        <f t="shared" si="438"/>
        <v/>
      </c>
      <c r="H13955" s="52" t="str">
        <f t="shared" si="439"/>
        <v/>
      </c>
    </row>
    <row r="13956" spans="1:8">
      <c r="A13956" s="48" t="str">
        <f>('ANNEXURE B &amp; C'!CD$3)</f>
        <v>470109</v>
      </c>
      <c r="B13956" s="2">
        <v>1061799</v>
      </c>
      <c r="C13956" s="2" t="s">
        <v>72</v>
      </c>
      <c r="D13956" s="20">
        <v>12000</v>
      </c>
      <c r="E13956" s="20">
        <v>0</v>
      </c>
      <c r="F13956" s="38">
        <f>('ANNEXURE B &amp; C'!CD$84)</f>
        <v>12000</v>
      </c>
      <c r="G13956" s="9" t="str">
        <f t="shared" si="438"/>
        <v/>
      </c>
      <c r="H13956" s="52">
        <f t="shared" si="439"/>
        <v>0</v>
      </c>
    </row>
    <row r="13957" spans="1:8">
      <c r="A13957" s="48" t="str">
        <f>('ANNEXURE B &amp; C'!CD$3)</f>
        <v>470109</v>
      </c>
      <c r="B13957" s="2">
        <v>1061800</v>
      </c>
      <c r="C13957" s="2" t="s">
        <v>73</v>
      </c>
      <c r="D13957" s="20">
        <v>50000</v>
      </c>
      <c r="E13957" s="20">
        <v>0</v>
      </c>
      <c r="F13957" s="38">
        <f>('ANNEXURE B &amp; C'!CD$85)</f>
        <v>50000</v>
      </c>
      <c r="G13957" s="9" t="str">
        <f t="shared" si="438"/>
        <v/>
      </c>
      <c r="H13957" s="52">
        <f t="shared" si="439"/>
        <v>0</v>
      </c>
    </row>
    <row r="13958" spans="1:8">
      <c r="A13958" s="48" t="str">
        <f>('ANNEXURE B &amp; C'!CD$3)</f>
        <v>470109</v>
      </c>
      <c r="B13958" s="2">
        <v>1061801</v>
      </c>
      <c r="C13958" s="2" t="s">
        <v>74</v>
      </c>
      <c r="D13958" s="20">
        <v>0</v>
      </c>
      <c r="E13958" s="20">
        <v>0</v>
      </c>
      <c r="F13958" s="38">
        <f>('ANNEXURE B &amp; C'!CD$86)</f>
        <v>0</v>
      </c>
      <c r="G13958" s="9" t="str">
        <f t="shared" si="438"/>
        <v/>
      </c>
      <c r="H13958" s="52" t="str">
        <f t="shared" si="439"/>
        <v/>
      </c>
    </row>
    <row r="13959" spans="1:8">
      <c r="A13959" s="48" t="str">
        <f>('ANNEXURE B &amp; C'!CD$3)</f>
        <v>470109</v>
      </c>
      <c r="B13959" s="2">
        <v>1061802</v>
      </c>
      <c r="C13959" s="2" t="s">
        <v>75</v>
      </c>
      <c r="D13959" s="20">
        <v>0</v>
      </c>
      <c r="E13959" s="20">
        <v>0</v>
      </c>
      <c r="F13959" s="38">
        <f>('ANNEXURE B &amp; C'!CD$87)</f>
        <v>0</v>
      </c>
      <c r="G13959" s="9" t="str">
        <f t="shared" si="438"/>
        <v/>
      </c>
      <c r="H13959" s="52" t="str">
        <f t="shared" si="439"/>
        <v/>
      </c>
    </row>
    <row r="13960" spans="1:8">
      <c r="A13960" s="48" t="str">
        <f>('ANNEXURE B &amp; C'!CD$3)</f>
        <v>470109</v>
      </c>
      <c r="B13960" s="2">
        <v>1061805</v>
      </c>
      <c r="C13960" s="2" t="s">
        <v>76</v>
      </c>
      <c r="D13960" s="20">
        <v>0</v>
      </c>
      <c r="E13960" s="20">
        <v>0</v>
      </c>
      <c r="F13960" s="38">
        <f>('ANNEXURE B &amp; C'!CD$88)</f>
        <v>0</v>
      </c>
      <c r="G13960" s="9" t="str">
        <f t="shared" si="438"/>
        <v/>
      </c>
      <c r="H13960" s="52" t="str">
        <f t="shared" si="439"/>
        <v/>
      </c>
    </row>
    <row r="13961" spans="1:8">
      <c r="A13961" s="48" t="str">
        <f>('ANNEXURE B &amp; C'!CD$3)</f>
        <v>470109</v>
      </c>
      <c r="B13961" s="2">
        <v>1061806</v>
      </c>
      <c r="C13961" s="2" t="s">
        <v>77</v>
      </c>
      <c r="D13961" s="20">
        <v>50000</v>
      </c>
      <c r="E13961" s="20">
        <v>32750.58</v>
      </c>
      <c r="F13961" s="38">
        <f>('ANNEXURE B &amp; C'!CD$89)</f>
        <v>50000</v>
      </c>
      <c r="G13961" s="9" t="str">
        <f t="shared" si="438"/>
        <v/>
      </c>
      <c r="H13961" s="52">
        <f t="shared" si="439"/>
        <v>0</v>
      </c>
    </row>
    <row r="13962" spans="1:8">
      <c r="A13962" s="48" t="str">
        <f>('ANNEXURE B &amp; C'!CD$3)</f>
        <v>470109</v>
      </c>
      <c r="B13962" s="2">
        <v>1061899</v>
      </c>
      <c r="C13962" s="2" t="s">
        <v>78</v>
      </c>
      <c r="D13962" s="20">
        <v>0</v>
      </c>
      <c r="E13962" s="20">
        <v>0</v>
      </c>
      <c r="F13962" s="38">
        <f>('ANNEXURE B &amp; C'!CD$90)</f>
        <v>0</v>
      </c>
      <c r="G13962" s="9" t="str">
        <f t="shared" si="438"/>
        <v/>
      </c>
      <c r="H13962" s="52" t="str">
        <f t="shared" si="439"/>
        <v/>
      </c>
    </row>
    <row r="13963" spans="1:8">
      <c r="A13963" s="48" t="str">
        <f>('ANNEXURE B &amp; C'!CD$3)</f>
        <v>470109</v>
      </c>
      <c r="B13963" s="2">
        <v>1061900</v>
      </c>
      <c r="C13963" s="2" t="s">
        <v>79</v>
      </c>
      <c r="D13963" s="20">
        <v>48000</v>
      </c>
      <c r="E13963" s="20">
        <v>19069.45</v>
      </c>
      <c r="F13963" s="38">
        <f>('ANNEXURE B &amp; C'!CD$91)</f>
        <v>45467</v>
      </c>
      <c r="G13963" s="9" t="str">
        <f t="shared" si="438"/>
        <v/>
      </c>
      <c r="H13963" s="52">
        <f t="shared" si="439"/>
        <v>-5.2770833333333336E-2</v>
      </c>
    </row>
    <row r="13964" spans="1:8">
      <c r="A13964" s="48" t="str">
        <f>('ANNEXURE B &amp; C'!CD$3)</f>
        <v>470109</v>
      </c>
      <c r="B13964" s="2">
        <v>1061902</v>
      </c>
      <c r="C13964" s="2" t="s">
        <v>80</v>
      </c>
      <c r="D13964" s="20">
        <v>50000</v>
      </c>
      <c r="E13964" s="20">
        <v>4122.8100000000004</v>
      </c>
      <c r="F13964" s="38">
        <f>('ANNEXURE B &amp; C'!CD$92)</f>
        <v>4123</v>
      </c>
      <c r="G13964" s="9" t="str">
        <f t="shared" si="438"/>
        <v/>
      </c>
      <c r="H13964" s="52">
        <f t="shared" si="439"/>
        <v>-0.91754000000000002</v>
      </c>
    </row>
    <row r="13965" spans="1:8">
      <c r="A13965" s="48" t="str">
        <f>('ANNEXURE B &amp; C'!CD$3)</f>
        <v>470109</v>
      </c>
      <c r="B13965" s="2">
        <v>1061903</v>
      </c>
      <c r="C13965" s="2" t="s">
        <v>81</v>
      </c>
      <c r="D13965" s="20">
        <v>0</v>
      </c>
      <c r="E13965" s="20">
        <v>0</v>
      </c>
      <c r="F13965" s="38">
        <f>('ANNEXURE B &amp; C'!CD$93)</f>
        <v>0</v>
      </c>
      <c r="G13965" s="9" t="str">
        <f t="shared" si="438"/>
        <v/>
      </c>
      <c r="H13965" s="52" t="str">
        <f t="shared" si="439"/>
        <v/>
      </c>
    </row>
    <row r="13966" spans="1:8">
      <c r="A13966" s="48" t="str">
        <f>('ANNEXURE B &amp; C'!CD$3)</f>
        <v>470109</v>
      </c>
      <c r="B13966" s="2">
        <v>1061904</v>
      </c>
      <c r="C13966" s="2" t="s">
        <v>82</v>
      </c>
      <c r="D13966" s="20">
        <v>0</v>
      </c>
      <c r="E13966" s="20">
        <v>0</v>
      </c>
      <c r="F13966" s="38">
        <f>('ANNEXURE B &amp; C'!CD$94)</f>
        <v>0</v>
      </c>
      <c r="G13966" s="9" t="str">
        <f t="shared" si="438"/>
        <v/>
      </c>
      <c r="H13966" s="52" t="str">
        <f t="shared" si="439"/>
        <v/>
      </c>
    </row>
    <row r="13967" spans="1:8">
      <c r="A13967" s="48" t="str">
        <f>('ANNEXURE B &amp; C'!CD$3)</f>
        <v>470109</v>
      </c>
      <c r="B13967" s="2">
        <v>1062001</v>
      </c>
      <c r="C13967" s="2" t="s">
        <v>83</v>
      </c>
      <c r="D13967" s="20">
        <v>0</v>
      </c>
      <c r="E13967" s="20">
        <v>0</v>
      </c>
      <c r="F13967" s="38">
        <f>('ANNEXURE B &amp; C'!CD$95)</f>
        <v>0</v>
      </c>
      <c r="G13967" s="9" t="str">
        <f t="shared" si="438"/>
        <v/>
      </c>
      <c r="H13967" s="52" t="str">
        <f t="shared" si="439"/>
        <v/>
      </c>
    </row>
    <row r="13968" spans="1:8">
      <c r="A13968" s="48" t="str">
        <f>('ANNEXURE B &amp; C'!CD$3)</f>
        <v>470109</v>
      </c>
      <c r="B13968" s="2">
        <v>1062003</v>
      </c>
      <c r="C13968" s="2" t="s">
        <v>84</v>
      </c>
      <c r="D13968" s="20">
        <v>0</v>
      </c>
      <c r="E13968" s="20">
        <v>0</v>
      </c>
      <c r="F13968" s="38">
        <f>('ANNEXURE B &amp; C'!CD$96)</f>
        <v>0</v>
      </c>
      <c r="G13968" s="9" t="str">
        <f t="shared" si="438"/>
        <v/>
      </c>
      <c r="H13968" s="52" t="str">
        <f t="shared" si="439"/>
        <v/>
      </c>
    </row>
    <row r="13969" spans="1:8">
      <c r="A13969" s="48" t="str">
        <f>('ANNEXURE B &amp; C'!CD$3)</f>
        <v>470109</v>
      </c>
      <c r="B13969" s="2">
        <v>1062009</v>
      </c>
      <c r="C13969" s="2" t="s">
        <v>85</v>
      </c>
      <c r="D13969" s="20">
        <v>0</v>
      </c>
      <c r="E13969" s="20">
        <v>0</v>
      </c>
      <c r="F13969" s="38">
        <f>('ANNEXURE B &amp; C'!CD$97)</f>
        <v>0</v>
      </c>
      <c r="G13969" s="9" t="str">
        <f t="shared" si="438"/>
        <v/>
      </c>
      <c r="H13969" s="52" t="str">
        <f t="shared" si="439"/>
        <v/>
      </c>
    </row>
    <row r="13970" spans="1:8">
      <c r="A13970" s="48" t="str">
        <f>('ANNEXURE B &amp; C'!CD$3)</f>
        <v>470109</v>
      </c>
      <c r="B13970" s="2">
        <v>1062010</v>
      </c>
      <c r="C13970" s="2" t="s">
        <v>86</v>
      </c>
      <c r="D13970" s="20">
        <v>0</v>
      </c>
      <c r="E13970" s="20">
        <v>0</v>
      </c>
      <c r="F13970" s="38">
        <f>('ANNEXURE B &amp; C'!CD$98)</f>
        <v>0</v>
      </c>
      <c r="G13970" s="9" t="str">
        <f t="shared" si="438"/>
        <v/>
      </c>
      <c r="H13970" s="52" t="str">
        <f t="shared" si="439"/>
        <v/>
      </c>
    </row>
    <row r="13971" spans="1:8">
      <c r="A13971" s="48" t="str">
        <f>('ANNEXURE B &amp; C'!CD$3)</f>
        <v>470109</v>
      </c>
      <c r="B13971" s="2">
        <v>1062201</v>
      </c>
      <c r="C13971" s="2" t="s">
        <v>87</v>
      </c>
      <c r="D13971" s="20">
        <v>0</v>
      </c>
      <c r="E13971" s="20">
        <v>0</v>
      </c>
      <c r="F13971" s="38">
        <f>('ANNEXURE B &amp; C'!CD$99)</f>
        <v>0</v>
      </c>
      <c r="G13971" s="9" t="str">
        <f t="shared" si="438"/>
        <v/>
      </c>
      <c r="H13971" s="52" t="str">
        <f t="shared" si="439"/>
        <v/>
      </c>
    </row>
    <row r="13972" spans="1:8">
      <c r="A13972" s="48" t="str">
        <f>('ANNEXURE B &amp; C'!CD$3)</f>
        <v>470109</v>
      </c>
      <c r="B13972" s="3">
        <v>1066990</v>
      </c>
      <c r="C13972" s="3" t="s">
        <v>88</v>
      </c>
      <c r="D13972" s="39">
        <v>550000</v>
      </c>
      <c r="E13972" s="39">
        <v>221890.73000000004</v>
      </c>
      <c r="F13972" s="39">
        <f>SUM(F13919:F13971)</f>
        <v>531260</v>
      </c>
      <c r="G13972" s="9" t="str">
        <f t="shared" si="438"/>
        <v/>
      </c>
      <c r="H13972" s="52">
        <f t="shared" si="439"/>
        <v>-3.4072727272727275E-2</v>
      </c>
    </row>
    <row r="13973" spans="1:8">
      <c r="B13973" s="1"/>
      <c r="C13973" s="1"/>
      <c r="D13973" s="31"/>
      <c r="E13973" s="31"/>
      <c r="F13973" s="31"/>
      <c r="G13973" s="9" t="str">
        <f t="shared" si="438"/>
        <v/>
      </c>
      <c r="H13973" s="52" t="str">
        <f t="shared" si="439"/>
        <v/>
      </c>
    </row>
    <row r="13974" spans="1:8">
      <c r="A13974" s="48" t="str">
        <f>('ANNEXURE B &amp; C'!CD$3)</f>
        <v>470109</v>
      </c>
      <c r="B13974" s="1">
        <v>1080000</v>
      </c>
      <c r="C13974" s="1" t="s">
        <v>89</v>
      </c>
      <c r="D13974" s="31"/>
      <c r="E13974" s="31"/>
      <c r="F13974" s="31"/>
      <c r="G13974" s="9" t="str">
        <f t="shared" si="438"/>
        <v/>
      </c>
      <c r="H13974" s="52" t="str">
        <f t="shared" si="439"/>
        <v/>
      </c>
    </row>
    <row r="13975" spans="1:8">
      <c r="A13975" s="48" t="str">
        <f>('ANNEXURE B &amp; C'!CD$3)</f>
        <v>470109</v>
      </c>
      <c r="B13975" s="2">
        <v>1088020</v>
      </c>
      <c r="C13975" s="2" t="s">
        <v>90</v>
      </c>
      <c r="D13975" s="20">
        <v>0</v>
      </c>
      <c r="E13975" s="20">
        <v>0</v>
      </c>
      <c r="F13975" s="38">
        <f>('ANNEXURE B &amp; C'!CD$103)</f>
        <v>0</v>
      </c>
      <c r="G13975" s="9" t="str">
        <f t="shared" si="438"/>
        <v/>
      </c>
      <c r="H13975" s="52" t="str">
        <f t="shared" si="439"/>
        <v/>
      </c>
    </row>
    <row r="13976" spans="1:8">
      <c r="A13976" s="48" t="str">
        <f>('ANNEXURE B &amp; C'!CD$3)</f>
        <v>470109</v>
      </c>
      <c r="B13976" s="2">
        <v>1088080</v>
      </c>
      <c r="C13976" s="2" t="s">
        <v>91</v>
      </c>
      <c r="D13976" s="20">
        <v>0</v>
      </c>
      <c r="E13976" s="20">
        <v>0</v>
      </c>
      <c r="F13976" s="38">
        <f>('ANNEXURE B &amp; C'!CD$104)</f>
        <v>0</v>
      </c>
      <c r="G13976" s="9" t="str">
        <f t="shared" si="438"/>
        <v/>
      </c>
      <c r="H13976" s="52" t="str">
        <f t="shared" si="439"/>
        <v/>
      </c>
    </row>
    <row r="13977" spans="1:8">
      <c r="A13977" s="48" t="str">
        <f>('ANNEXURE B &amp; C'!CD$3)</f>
        <v>470109</v>
      </c>
      <c r="B13977" s="2">
        <v>1088081</v>
      </c>
      <c r="C13977" s="2" t="s">
        <v>92</v>
      </c>
      <c r="D13977" s="20">
        <v>0</v>
      </c>
      <c r="E13977" s="20">
        <v>0</v>
      </c>
      <c r="F13977" s="38">
        <f>('ANNEXURE B &amp; C'!CD$105)</f>
        <v>0</v>
      </c>
      <c r="G13977" s="9" t="str">
        <f t="shared" si="438"/>
        <v/>
      </c>
      <c r="H13977" s="52" t="str">
        <f t="shared" si="439"/>
        <v/>
      </c>
    </row>
    <row r="13978" spans="1:8">
      <c r="A13978" s="48" t="str">
        <f>('ANNEXURE B &amp; C'!CD$3)</f>
        <v>470109</v>
      </c>
      <c r="B13978" s="2">
        <v>1088082</v>
      </c>
      <c r="C13978" s="2" t="s">
        <v>93</v>
      </c>
      <c r="D13978" s="20">
        <v>0</v>
      </c>
      <c r="E13978" s="20">
        <v>0</v>
      </c>
      <c r="F13978" s="38">
        <f>('ANNEXURE B &amp; C'!CD$106)</f>
        <v>0</v>
      </c>
      <c r="G13978" s="9" t="str">
        <f t="shared" si="438"/>
        <v/>
      </c>
      <c r="H13978" s="52" t="str">
        <f t="shared" si="439"/>
        <v/>
      </c>
    </row>
    <row r="13979" spans="1:8">
      <c r="A13979" s="48" t="str">
        <f>('ANNEXURE B &amp; C'!CD$3)</f>
        <v>470109</v>
      </c>
      <c r="B13979" s="2">
        <v>1088083</v>
      </c>
      <c r="C13979" s="2" t="s">
        <v>94</v>
      </c>
      <c r="D13979" s="20">
        <v>0</v>
      </c>
      <c r="E13979" s="20">
        <v>0</v>
      </c>
      <c r="F13979" s="38">
        <f>('ANNEXURE B &amp; C'!CD$107)</f>
        <v>0</v>
      </c>
      <c r="G13979" s="9" t="str">
        <f t="shared" si="438"/>
        <v/>
      </c>
      <c r="H13979" s="52" t="str">
        <f t="shared" si="439"/>
        <v/>
      </c>
    </row>
    <row r="13980" spans="1:8">
      <c r="A13980" s="48" t="str">
        <f>('ANNEXURE B &amp; C'!CD$3)</f>
        <v>470109</v>
      </c>
      <c r="B13980" s="2">
        <v>1088084</v>
      </c>
      <c r="C13980" s="2" t="s">
        <v>95</v>
      </c>
      <c r="D13980" s="20">
        <v>0</v>
      </c>
      <c r="E13980" s="20">
        <v>0</v>
      </c>
      <c r="F13980" s="38">
        <f>('ANNEXURE B &amp; C'!CD$108)</f>
        <v>0</v>
      </c>
      <c r="G13980" s="9" t="str">
        <f t="shared" si="438"/>
        <v/>
      </c>
      <c r="H13980" s="52" t="str">
        <f t="shared" si="439"/>
        <v/>
      </c>
    </row>
    <row r="13981" spans="1:8">
      <c r="A13981" s="48" t="str">
        <f>('ANNEXURE B &amp; C'!CD$3)</f>
        <v>470109</v>
      </c>
      <c r="B13981" s="2">
        <v>1088085</v>
      </c>
      <c r="C13981" s="2" t="s">
        <v>96</v>
      </c>
      <c r="D13981" s="20">
        <v>0</v>
      </c>
      <c r="E13981" s="20">
        <v>0</v>
      </c>
      <c r="F13981" s="38">
        <f>('ANNEXURE B &amp; C'!CD$109)</f>
        <v>0</v>
      </c>
      <c r="G13981" s="9" t="str">
        <f t="shared" si="438"/>
        <v/>
      </c>
      <c r="H13981" s="52" t="str">
        <f t="shared" si="439"/>
        <v/>
      </c>
    </row>
    <row r="13982" spans="1:8">
      <c r="A13982" s="48" t="str">
        <f>('ANNEXURE B &amp; C'!CD$3)</f>
        <v>470109</v>
      </c>
      <c r="B13982" s="2">
        <v>1088110</v>
      </c>
      <c r="C13982" s="2" t="s">
        <v>61</v>
      </c>
      <c r="D13982" s="20">
        <v>0</v>
      </c>
      <c r="E13982" s="20">
        <v>0</v>
      </c>
      <c r="F13982" s="38">
        <f>('ANNEXURE B &amp; C'!CD$110)</f>
        <v>0</v>
      </c>
      <c r="G13982" s="9" t="str">
        <f t="shared" si="438"/>
        <v/>
      </c>
      <c r="H13982" s="52" t="str">
        <f t="shared" si="439"/>
        <v/>
      </c>
    </row>
    <row r="13983" spans="1:8">
      <c r="A13983" s="48" t="str">
        <f>('ANNEXURE B &amp; C'!CD$3)</f>
        <v>470109</v>
      </c>
      <c r="B13983" s="2">
        <v>1088180</v>
      </c>
      <c r="C13983" s="2" t="s">
        <v>97</v>
      </c>
      <c r="D13983" s="20">
        <v>0</v>
      </c>
      <c r="E13983" s="20">
        <v>0</v>
      </c>
      <c r="F13983" s="38">
        <f>('ANNEXURE B &amp; C'!CD$111)</f>
        <v>0</v>
      </c>
      <c r="G13983" s="9" t="str">
        <f t="shared" si="438"/>
        <v/>
      </c>
      <c r="H13983" s="52" t="str">
        <f t="shared" si="439"/>
        <v/>
      </c>
    </row>
    <row r="13984" spans="1:8">
      <c r="A13984" s="48" t="str">
        <f>('ANNEXURE B &amp; C'!CD$3)</f>
        <v>470109</v>
      </c>
      <c r="B13984" s="3">
        <v>1088990</v>
      </c>
      <c r="C13984" s="3" t="s">
        <v>98</v>
      </c>
      <c r="D13984" s="39">
        <v>0</v>
      </c>
      <c r="E13984" s="39">
        <v>0</v>
      </c>
      <c r="F13984" s="39">
        <f>SUM(F13974:F13983)</f>
        <v>0</v>
      </c>
      <c r="G13984" s="9" t="str">
        <f t="shared" si="438"/>
        <v/>
      </c>
      <c r="H13984" s="52" t="str">
        <f t="shared" si="439"/>
        <v/>
      </c>
    </row>
    <row r="13985" spans="1:8">
      <c r="B13985" s="1"/>
      <c r="C13985" s="1"/>
      <c r="D13985" s="31"/>
      <c r="E13985" s="31"/>
      <c r="F13985" s="31"/>
      <c r="G13985" s="9" t="str">
        <f t="shared" si="438"/>
        <v/>
      </c>
      <c r="H13985" s="52" t="str">
        <f t="shared" si="439"/>
        <v/>
      </c>
    </row>
    <row r="13986" spans="1:8" ht="15.75" thickBot="1">
      <c r="A13986" s="48" t="str">
        <f>('ANNEXURE B &amp; C'!CD$3)</f>
        <v>470109</v>
      </c>
      <c r="B13986" s="4">
        <v>1089995</v>
      </c>
      <c r="C13986" s="4" t="s">
        <v>99</v>
      </c>
      <c r="D13986" s="40">
        <v>550000</v>
      </c>
      <c r="E13986" s="40">
        <v>221890.73000000004</v>
      </c>
      <c r="F13986" s="40">
        <f>SUM(F13984+F13972)</f>
        <v>531260</v>
      </c>
      <c r="G13986" s="9" t="str">
        <f t="shared" si="438"/>
        <v/>
      </c>
      <c r="H13986" s="52">
        <f t="shared" si="439"/>
        <v>-3.4072727272727275E-2</v>
      </c>
    </row>
    <row r="13987" spans="1:8" ht="15.75" thickTop="1">
      <c r="B13987" s="1"/>
      <c r="C13987" s="1"/>
      <c r="D13987" s="31"/>
      <c r="E13987" s="31"/>
      <c r="F13987" s="31"/>
      <c r="G13987" s="9" t="str">
        <f t="shared" si="438"/>
        <v/>
      </c>
      <c r="H13987" s="52" t="str">
        <f t="shared" si="439"/>
        <v/>
      </c>
    </row>
    <row r="13988" spans="1:8">
      <c r="A13988" s="48" t="str">
        <f>('ANNEXURE B &amp; C'!CD$3)</f>
        <v>470109</v>
      </c>
      <c r="B13988" s="1">
        <v>1100000</v>
      </c>
      <c r="C13988" s="1" t="s">
        <v>100</v>
      </c>
      <c r="D13988" s="31"/>
      <c r="E13988" s="31"/>
      <c r="F13988" s="31"/>
      <c r="G13988" s="9" t="str">
        <f t="shared" si="438"/>
        <v/>
      </c>
      <c r="H13988" s="52" t="str">
        <f t="shared" si="439"/>
        <v/>
      </c>
    </row>
    <row r="13989" spans="1:8">
      <c r="A13989" s="48" t="str">
        <f>('ANNEXURE B &amp; C'!CD$3)</f>
        <v>470109</v>
      </c>
      <c r="B13989" s="2">
        <v>1101200</v>
      </c>
      <c r="C13989" s="2" t="s">
        <v>101</v>
      </c>
      <c r="D13989" s="20">
        <v>0</v>
      </c>
      <c r="E13989" s="20">
        <v>0</v>
      </c>
      <c r="F13989" s="38">
        <f>('ANNEXURE B &amp; C'!CD$117)</f>
        <v>0</v>
      </c>
      <c r="G13989" s="9" t="str">
        <f t="shared" si="438"/>
        <v/>
      </c>
      <c r="H13989" s="52" t="str">
        <f t="shared" si="439"/>
        <v/>
      </c>
    </row>
    <row r="13990" spans="1:8">
      <c r="A13990" s="48" t="str">
        <f>('ANNEXURE B &amp; C'!CD$3)</f>
        <v>470109</v>
      </c>
      <c r="B13990" s="2">
        <v>1101201</v>
      </c>
      <c r="C13990" s="2" t="s">
        <v>102</v>
      </c>
      <c r="D13990" s="20">
        <v>0</v>
      </c>
      <c r="E13990" s="20">
        <v>0</v>
      </c>
      <c r="F13990" s="38">
        <f>('ANNEXURE B &amp; C'!CD$118)</f>
        <v>0</v>
      </c>
      <c r="G13990" s="9" t="str">
        <f t="shared" si="438"/>
        <v/>
      </c>
      <c r="H13990" s="52" t="str">
        <f t="shared" si="439"/>
        <v/>
      </c>
    </row>
    <row r="13991" spans="1:8">
      <c r="A13991" s="48" t="str">
        <f>('ANNEXURE B &amp; C'!CD$3)</f>
        <v>470109</v>
      </c>
      <c r="B13991" s="2">
        <v>1101203</v>
      </c>
      <c r="C13991" s="2" t="s">
        <v>103</v>
      </c>
      <c r="D13991" s="20">
        <v>0</v>
      </c>
      <c r="E13991" s="20">
        <v>0</v>
      </c>
      <c r="F13991" s="38">
        <f>('ANNEXURE B &amp; C'!CD$119)</f>
        <v>0</v>
      </c>
      <c r="G13991" s="9" t="str">
        <f t="shared" si="438"/>
        <v/>
      </c>
      <c r="H13991" s="52" t="str">
        <f t="shared" si="439"/>
        <v/>
      </c>
    </row>
    <row r="13992" spans="1:8">
      <c r="A13992" s="48" t="str">
        <f>('ANNEXURE B &amp; C'!CD$3)</f>
        <v>470109</v>
      </c>
      <c r="B13992" s="2">
        <v>1101204</v>
      </c>
      <c r="C13992" s="2" t="s">
        <v>104</v>
      </c>
      <c r="D13992" s="20">
        <v>0</v>
      </c>
      <c r="E13992" s="20">
        <v>0</v>
      </c>
      <c r="F13992" s="38">
        <f>('ANNEXURE B &amp; C'!CD$120)</f>
        <v>0</v>
      </c>
      <c r="G13992" s="9" t="str">
        <f t="shared" si="438"/>
        <v/>
      </c>
      <c r="H13992" s="52" t="str">
        <f t="shared" si="439"/>
        <v/>
      </c>
    </row>
    <row r="13993" spans="1:8" ht="15.75" thickBot="1">
      <c r="A13993" s="48" t="str">
        <f>('ANNEXURE B &amp; C'!CD$3)</f>
        <v>470109</v>
      </c>
      <c r="B13993" s="4">
        <v>1109995</v>
      </c>
      <c r="C13993" s="4" t="s">
        <v>105</v>
      </c>
      <c r="D13993" s="40">
        <v>0</v>
      </c>
      <c r="E13993" s="40">
        <v>0</v>
      </c>
      <c r="F13993" s="40">
        <f>SUM(F13989:F13992)</f>
        <v>0</v>
      </c>
      <c r="G13993" s="9" t="str">
        <f t="shared" si="438"/>
        <v/>
      </c>
      <c r="H13993" s="52" t="str">
        <f t="shared" si="439"/>
        <v/>
      </c>
    </row>
    <row r="13994" spans="1:8" ht="15.75" thickTop="1">
      <c r="B13994" s="1"/>
      <c r="C13994" s="1"/>
      <c r="D13994" s="31"/>
      <c r="E13994" s="31"/>
      <c r="F13994" s="31"/>
      <c r="G13994" s="9" t="str">
        <f t="shared" si="438"/>
        <v/>
      </c>
      <c r="H13994" s="52" t="str">
        <f t="shared" si="439"/>
        <v/>
      </c>
    </row>
    <row r="13995" spans="1:8">
      <c r="A13995" s="48" t="str">
        <f>('ANNEXURE B &amp; C'!CD$3)</f>
        <v>470109</v>
      </c>
      <c r="B13995" s="1">
        <v>1120000</v>
      </c>
      <c r="C13995" s="1" t="s">
        <v>106</v>
      </c>
      <c r="D13995" s="31"/>
      <c r="E13995" s="31"/>
      <c r="F13995" s="31"/>
      <c r="G13995" s="9" t="str">
        <f t="shared" si="438"/>
        <v/>
      </c>
      <c r="H13995" s="52" t="str">
        <f t="shared" si="439"/>
        <v/>
      </c>
    </row>
    <row r="13996" spans="1:8">
      <c r="A13996" s="48" t="str">
        <f>('ANNEXURE B &amp; C'!CD$3)</f>
        <v>470109</v>
      </c>
      <c r="B13996" s="2">
        <v>1120300</v>
      </c>
      <c r="C13996" s="2" t="s">
        <v>106</v>
      </c>
      <c r="D13996" s="20">
        <v>0</v>
      </c>
      <c r="E13996" s="20">
        <v>0</v>
      </c>
      <c r="F13996" s="38">
        <f>('ANNEXURE B &amp; C'!CD$124)</f>
        <v>0</v>
      </c>
      <c r="G13996" s="9" t="str">
        <f t="shared" si="438"/>
        <v/>
      </c>
      <c r="H13996" s="52" t="str">
        <f t="shared" si="439"/>
        <v/>
      </c>
    </row>
    <row r="13997" spans="1:8" ht="15.75" thickBot="1">
      <c r="A13997" s="48" t="str">
        <f>('ANNEXURE B &amp; C'!CD$3)</f>
        <v>470109</v>
      </c>
      <c r="B13997" s="4">
        <v>1129990</v>
      </c>
      <c r="C13997" s="4" t="s">
        <v>107</v>
      </c>
      <c r="D13997" s="40">
        <v>0</v>
      </c>
      <c r="E13997" s="40">
        <v>0</v>
      </c>
      <c r="F13997" s="40">
        <f>SUM(F13995:F13996)</f>
        <v>0</v>
      </c>
      <c r="G13997" s="9" t="str">
        <f t="shared" si="438"/>
        <v/>
      </c>
      <c r="H13997" s="52" t="str">
        <f t="shared" si="439"/>
        <v/>
      </c>
    </row>
    <row r="13998" spans="1:8" ht="15.75" thickTop="1">
      <c r="B13998" s="1"/>
      <c r="C13998" s="1"/>
      <c r="D13998" s="31"/>
      <c r="E13998" s="31"/>
      <c r="F13998" s="31"/>
      <c r="G13998" s="9" t="str">
        <f t="shared" si="438"/>
        <v/>
      </c>
      <c r="H13998" s="52" t="str">
        <f t="shared" si="439"/>
        <v/>
      </c>
    </row>
    <row r="13999" spans="1:8">
      <c r="A13999" s="48" t="str">
        <f>('ANNEXURE B &amp; C'!CD$3)</f>
        <v>470109</v>
      </c>
      <c r="B13999" s="1">
        <v>1130000</v>
      </c>
      <c r="C13999" s="1" t="s">
        <v>108</v>
      </c>
      <c r="D13999" s="31"/>
      <c r="E13999" s="31"/>
      <c r="F13999" s="31"/>
      <c r="G13999" s="9" t="str">
        <f t="shared" si="438"/>
        <v/>
      </c>
      <c r="H13999" s="52" t="str">
        <f t="shared" si="439"/>
        <v/>
      </c>
    </row>
    <row r="14000" spans="1:8">
      <c r="A14000" s="48" t="str">
        <f>('ANNEXURE B &amp; C'!CD$3)</f>
        <v>470109</v>
      </c>
      <c r="B14000" s="2">
        <v>1130200</v>
      </c>
      <c r="C14000" s="2" t="s">
        <v>109</v>
      </c>
      <c r="D14000" s="20">
        <v>0</v>
      </c>
      <c r="E14000" s="20">
        <v>0</v>
      </c>
      <c r="F14000" s="38">
        <f>('ANNEXURE B &amp; C'!CD$128)</f>
        <v>0</v>
      </c>
      <c r="G14000" s="9" t="str">
        <f t="shared" si="438"/>
        <v/>
      </c>
      <c r="H14000" s="52" t="str">
        <f t="shared" si="439"/>
        <v/>
      </c>
    </row>
    <row r="14001" spans="1:8">
      <c r="A14001" s="48" t="str">
        <f>('ANNEXURE B &amp; C'!CD$3)</f>
        <v>470109</v>
      </c>
      <c r="B14001" s="2">
        <v>1130201</v>
      </c>
      <c r="C14001" s="2" t="s">
        <v>110</v>
      </c>
      <c r="D14001" s="20">
        <v>0</v>
      </c>
      <c r="E14001" s="20">
        <v>0</v>
      </c>
      <c r="F14001" s="38">
        <f>('ANNEXURE B &amp; C'!CD$129)</f>
        <v>0</v>
      </c>
      <c r="G14001" s="9" t="str">
        <f t="shared" si="438"/>
        <v/>
      </c>
      <c r="H14001" s="52" t="str">
        <f t="shared" si="439"/>
        <v/>
      </c>
    </row>
    <row r="14002" spans="1:8" ht="15.75" thickBot="1">
      <c r="A14002" s="48" t="str">
        <f>('ANNEXURE B &amp; C'!CD$3)</f>
        <v>470109</v>
      </c>
      <c r="B14002" s="4">
        <v>1139995</v>
      </c>
      <c r="C14002" s="4" t="s">
        <v>111</v>
      </c>
      <c r="D14002" s="40">
        <v>0</v>
      </c>
      <c r="E14002" s="40">
        <v>0</v>
      </c>
      <c r="F14002" s="40">
        <f>SUM(F13999:F14001)</f>
        <v>0</v>
      </c>
      <c r="G14002" s="9" t="str">
        <f t="shared" si="438"/>
        <v/>
      </c>
      <c r="H14002" s="52" t="str">
        <f t="shared" si="439"/>
        <v/>
      </c>
    </row>
    <row r="14003" spans="1:8" ht="15.75" thickTop="1">
      <c r="B14003" s="1"/>
      <c r="C14003" s="1"/>
      <c r="D14003" s="31"/>
      <c r="E14003" s="31"/>
      <c r="F14003" s="31"/>
      <c r="G14003" s="9" t="str">
        <f t="shared" si="438"/>
        <v/>
      </c>
      <c r="H14003" s="52" t="str">
        <f t="shared" si="439"/>
        <v/>
      </c>
    </row>
    <row r="14004" spans="1:8" ht="15.75" thickBot="1">
      <c r="A14004" s="48" t="str">
        <f>('ANNEXURE B &amp; C'!CD$3)</f>
        <v>470109</v>
      </c>
      <c r="B14004" s="5">
        <v>1199998</v>
      </c>
      <c r="C14004" s="5" t="s">
        <v>112</v>
      </c>
      <c r="D14004" s="41">
        <v>2780546</v>
      </c>
      <c r="E14004" s="41">
        <v>1352490.33</v>
      </c>
      <c r="F14004" s="41">
        <f>SUM(F14002+F13997+F13993+F13986+F13914)</f>
        <v>2803512</v>
      </c>
      <c r="G14004" s="9" t="str">
        <f t="shared" si="438"/>
        <v/>
      </c>
      <c r="H14004" s="52">
        <f t="shared" si="439"/>
        <v>8.2595288838954659E-3</v>
      </c>
    </row>
    <row r="14005" spans="1:8">
      <c r="B14005" s="1"/>
      <c r="C14005" s="1"/>
      <c r="D14005" s="31"/>
      <c r="E14005" s="31"/>
      <c r="F14005" s="31"/>
      <c r="G14005" s="9" t="str">
        <f t="shared" si="438"/>
        <v/>
      </c>
      <c r="H14005" s="52" t="str">
        <f t="shared" si="439"/>
        <v/>
      </c>
    </row>
    <row r="14006" spans="1:8">
      <c r="A14006" s="48" t="str">
        <f>('ANNEXURE B &amp; C'!CD$3)</f>
        <v>470109</v>
      </c>
      <c r="B14006" s="1">
        <v>2200000</v>
      </c>
      <c r="C14006" s="1" t="s">
        <v>113</v>
      </c>
      <c r="D14006" s="31"/>
      <c r="E14006" s="31"/>
      <c r="F14006" s="31"/>
      <c r="G14006" s="9" t="str">
        <f t="shared" si="438"/>
        <v/>
      </c>
      <c r="H14006" s="52" t="str">
        <f t="shared" si="439"/>
        <v/>
      </c>
    </row>
    <row r="14007" spans="1:8">
      <c r="B14007" s="1"/>
      <c r="C14007" s="1"/>
      <c r="D14007" s="31"/>
      <c r="E14007" s="31"/>
      <c r="F14007" s="31"/>
      <c r="G14007" s="9" t="str">
        <f t="shared" si="438"/>
        <v/>
      </c>
      <c r="H14007" s="52" t="str">
        <f t="shared" si="439"/>
        <v/>
      </c>
    </row>
    <row r="14008" spans="1:8">
      <c r="A14008" s="48" t="str">
        <f>('ANNEXURE B &amp; C'!CD$3)</f>
        <v>470109</v>
      </c>
      <c r="B14008" s="1">
        <v>2230000</v>
      </c>
      <c r="C14008" s="1" t="s">
        <v>114</v>
      </c>
      <c r="D14008" s="31"/>
      <c r="E14008" s="31"/>
      <c r="F14008" s="31"/>
      <c r="G14008" s="9" t="str">
        <f t="shared" si="438"/>
        <v/>
      </c>
      <c r="H14008" s="52" t="str">
        <f t="shared" si="439"/>
        <v/>
      </c>
    </row>
    <row r="14009" spans="1:8">
      <c r="A14009" s="48" t="str">
        <f>('ANNEXURE B &amp; C'!CD$3)</f>
        <v>470109</v>
      </c>
      <c r="B14009" s="2">
        <v>2231202</v>
      </c>
      <c r="C14009" s="2" t="s">
        <v>115</v>
      </c>
      <c r="D14009" s="20">
        <v>0</v>
      </c>
      <c r="E14009" s="20">
        <v>0</v>
      </c>
      <c r="F14009" s="38">
        <f>('ANNEXURE B &amp; C'!CD$137)</f>
        <v>0</v>
      </c>
      <c r="G14009" s="9" t="str">
        <f t="shared" si="438"/>
        <v/>
      </c>
      <c r="H14009" s="52" t="str">
        <f t="shared" si="439"/>
        <v/>
      </c>
    </row>
    <row r="14010" spans="1:8">
      <c r="A14010" s="48" t="str">
        <f>('ANNEXURE B &amp; C'!CD$3)</f>
        <v>470109</v>
      </c>
      <c r="B14010" s="2">
        <v>2231900</v>
      </c>
      <c r="C14010" s="2" t="s">
        <v>116</v>
      </c>
      <c r="D14010" s="20">
        <v>0</v>
      </c>
      <c r="E14010" s="20">
        <v>0</v>
      </c>
      <c r="F14010" s="38">
        <f>('ANNEXURE B &amp; C'!CD$138)</f>
        <v>0</v>
      </c>
      <c r="G14010" s="9" t="str">
        <f t="shared" si="438"/>
        <v/>
      </c>
      <c r="H14010" s="52" t="str">
        <f t="shared" si="439"/>
        <v/>
      </c>
    </row>
    <row r="14011" spans="1:8">
      <c r="A14011" s="48" t="str">
        <f>('ANNEXURE B &amp; C'!CD$3)</f>
        <v>470109</v>
      </c>
      <c r="B14011" s="3">
        <v>2239995</v>
      </c>
      <c r="C14011" s="3" t="s">
        <v>117</v>
      </c>
      <c r="D14011" s="39">
        <v>0</v>
      </c>
      <c r="E14011" s="39">
        <v>0</v>
      </c>
      <c r="F14011" s="39">
        <f>SUM(F14009:F14010)</f>
        <v>0</v>
      </c>
      <c r="G14011" s="9" t="str">
        <f t="shared" si="438"/>
        <v/>
      </c>
      <c r="H14011" s="52" t="str">
        <f t="shared" si="439"/>
        <v/>
      </c>
    </row>
    <row r="14012" spans="1:8">
      <c r="B14012" s="1"/>
      <c r="C14012" s="1"/>
      <c r="D14012" s="31"/>
      <c r="E14012" s="31"/>
      <c r="F14012" s="31"/>
      <c r="G14012" s="9" t="str">
        <f t="shared" si="438"/>
        <v/>
      </c>
      <c r="H14012" s="52" t="str">
        <f t="shared" si="439"/>
        <v/>
      </c>
    </row>
    <row r="14013" spans="1:8">
      <c r="A14013" s="48" t="str">
        <f>('ANNEXURE B &amp; C'!CD$3)</f>
        <v>470109</v>
      </c>
      <c r="B14013" s="1">
        <v>2240000</v>
      </c>
      <c r="C14013" s="1" t="s">
        <v>118</v>
      </c>
      <c r="D14013" s="31"/>
      <c r="E14013" s="31"/>
      <c r="F14013" s="31"/>
      <c r="G14013" s="9" t="str">
        <f t="shared" si="438"/>
        <v/>
      </c>
      <c r="H14013" s="52" t="str">
        <f t="shared" si="439"/>
        <v/>
      </c>
    </row>
    <row r="14014" spans="1:8">
      <c r="A14014" s="48" t="str">
        <f>('ANNEXURE B &amp; C'!CD$3)</f>
        <v>470109</v>
      </c>
      <c r="B14014" s="2">
        <v>2240001</v>
      </c>
      <c r="C14014" s="2" t="s">
        <v>119</v>
      </c>
      <c r="D14014" s="20">
        <v>0</v>
      </c>
      <c r="E14014" s="20">
        <v>0</v>
      </c>
      <c r="F14014" s="38">
        <f>('ANNEXURE B &amp; C'!CD$142)</f>
        <v>0</v>
      </c>
      <c r="G14014" s="9" t="str">
        <f t="shared" si="438"/>
        <v/>
      </c>
      <c r="H14014" s="52" t="str">
        <f t="shared" si="439"/>
        <v/>
      </c>
    </row>
    <row r="14015" spans="1:8">
      <c r="A14015" s="48" t="str">
        <f>('ANNEXURE B &amp; C'!CD$3)</f>
        <v>470109</v>
      </c>
      <c r="B14015" s="2">
        <v>2240002</v>
      </c>
      <c r="C14015" s="2" t="s">
        <v>120</v>
      </c>
      <c r="D14015" s="20">
        <v>0</v>
      </c>
      <c r="E14015" s="20">
        <v>0</v>
      </c>
      <c r="F14015" s="38">
        <f>('ANNEXURE B &amp; C'!CD$143)</f>
        <v>0</v>
      </c>
      <c r="G14015" s="9" t="str">
        <f t="shared" ref="G14015:G14078" si="440">IF(E14015&lt;0.01,"",IF(E14015&gt;F14015,"BUDGET ERROR - INSUFICIENT",""))</f>
        <v/>
      </c>
      <c r="H14015" s="52" t="str">
        <f t="shared" ref="H14015:H14078" si="441">IF(F14015&lt;0.1,"",IF(D14015=0,"NO ORIGINAL BUDGET",(F14015-D14015)/D14015))</f>
        <v/>
      </c>
    </row>
    <row r="14016" spans="1:8">
      <c r="A14016" s="48" t="str">
        <f>('ANNEXURE B &amp; C'!CD$3)</f>
        <v>470109</v>
      </c>
      <c r="B14016" s="2">
        <v>2240400</v>
      </c>
      <c r="C14016" s="2" t="s">
        <v>121</v>
      </c>
      <c r="D14016" s="20">
        <v>0</v>
      </c>
      <c r="E14016" s="20">
        <v>0</v>
      </c>
      <c r="F14016" s="38">
        <f>('ANNEXURE B &amp; C'!CD$144)</f>
        <v>0</v>
      </c>
      <c r="G14016" s="9" t="str">
        <f t="shared" si="440"/>
        <v/>
      </c>
      <c r="H14016" s="52" t="str">
        <f t="shared" si="441"/>
        <v/>
      </c>
    </row>
    <row r="14017" spans="1:8">
      <c r="A14017" s="48" t="str">
        <f>('ANNEXURE B &amp; C'!CD$3)</f>
        <v>470109</v>
      </c>
      <c r="B14017" s="2">
        <v>2240500</v>
      </c>
      <c r="C14017" s="2" t="s">
        <v>122</v>
      </c>
      <c r="D14017" s="20">
        <v>0</v>
      </c>
      <c r="E14017" s="20">
        <v>0</v>
      </c>
      <c r="F14017" s="38">
        <f>('ANNEXURE B &amp; C'!CD$145)</f>
        <v>0</v>
      </c>
      <c r="G14017" s="9" t="str">
        <f t="shared" si="440"/>
        <v/>
      </c>
      <c r="H14017" s="52" t="str">
        <f t="shared" si="441"/>
        <v/>
      </c>
    </row>
    <row r="14018" spans="1:8">
      <c r="A14018" s="48" t="str">
        <f>('ANNEXURE B &amp; C'!CD$3)</f>
        <v>470109</v>
      </c>
      <c r="B14018" s="3">
        <v>2249995</v>
      </c>
      <c r="C14018" s="3" t="s">
        <v>123</v>
      </c>
      <c r="D14018" s="39">
        <v>0</v>
      </c>
      <c r="E14018" s="39">
        <v>0</v>
      </c>
      <c r="F14018" s="39">
        <f>SUM(F14014:F14017)</f>
        <v>0</v>
      </c>
      <c r="G14018" s="9" t="str">
        <f t="shared" si="440"/>
        <v/>
      </c>
      <c r="H14018" s="52" t="str">
        <f t="shared" si="441"/>
        <v/>
      </c>
    </row>
    <row r="14019" spans="1:8">
      <c r="B14019" s="1"/>
      <c r="C14019" s="1"/>
      <c r="D14019" s="31"/>
      <c r="E14019" s="31"/>
      <c r="F14019" s="31"/>
      <c r="G14019" s="9" t="str">
        <f t="shared" si="440"/>
        <v/>
      </c>
      <c r="H14019" s="52" t="str">
        <f t="shared" si="441"/>
        <v/>
      </c>
    </row>
    <row r="14020" spans="1:8">
      <c r="A14020" s="48" t="str">
        <f>('ANNEXURE B &amp; C'!CD$3)</f>
        <v>470109</v>
      </c>
      <c r="B14020" s="1">
        <v>2260000</v>
      </c>
      <c r="C14020" s="1" t="s">
        <v>124</v>
      </c>
      <c r="D14020" s="31"/>
      <c r="E14020" s="31"/>
      <c r="F14020" s="31"/>
      <c r="G14020" s="9" t="str">
        <f t="shared" si="440"/>
        <v/>
      </c>
      <c r="H14020" s="52" t="str">
        <f t="shared" si="441"/>
        <v/>
      </c>
    </row>
    <row r="14021" spans="1:8">
      <c r="A14021" s="48" t="str">
        <f>('ANNEXURE B &amp; C'!CD$3)</f>
        <v>470109</v>
      </c>
      <c r="B14021" s="2">
        <v>2260806</v>
      </c>
      <c r="C14021" s="2" t="s">
        <v>125</v>
      </c>
      <c r="D14021" s="20">
        <v>0</v>
      </c>
      <c r="E14021" s="20">
        <v>0</v>
      </c>
      <c r="F14021" s="38">
        <f>('ANNEXURE B &amp; C'!CD$149)</f>
        <v>0</v>
      </c>
      <c r="G14021" s="9" t="str">
        <f t="shared" si="440"/>
        <v/>
      </c>
      <c r="H14021" s="52" t="str">
        <f t="shared" si="441"/>
        <v/>
      </c>
    </row>
    <row r="14022" spans="1:8">
      <c r="A14022" s="48" t="str">
        <f>('ANNEXURE B &amp; C'!CD$3)</f>
        <v>470109</v>
      </c>
      <c r="B14022" s="2">
        <v>2260808</v>
      </c>
      <c r="C14022" s="2" t="s">
        <v>126</v>
      </c>
      <c r="D14022" s="20">
        <v>0</v>
      </c>
      <c r="E14022" s="20">
        <v>0</v>
      </c>
      <c r="F14022" s="38">
        <f>('ANNEXURE B &amp; C'!CD$150)</f>
        <v>0</v>
      </c>
      <c r="G14022" s="9" t="str">
        <f t="shared" si="440"/>
        <v/>
      </c>
      <c r="H14022" s="52" t="str">
        <f t="shared" si="441"/>
        <v/>
      </c>
    </row>
    <row r="14023" spans="1:8">
      <c r="A14023" s="48" t="str">
        <f>('ANNEXURE B &amp; C'!CD$3)</f>
        <v>470109</v>
      </c>
      <c r="B14023" s="2">
        <v>2260810</v>
      </c>
      <c r="C14023" s="2" t="s">
        <v>127</v>
      </c>
      <c r="D14023" s="20">
        <v>0</v>
      </c>
      <c r="E14023" s="20">
        <v>0</v>
      </c>
      <c r="F14023" s="38">
        <f>('ANNEXURE B &amp; C'!CD$151)</f>
        <v>0</v>
      </c>
      <c r="G14023" s="9" t="str">
        <f t="shared" si="440"/>
        <v/>
      </c>
      <c r="H14023" s="52" t="str">
        <f t="shared" si="441"/>
        <v/>
      </c>
    </row>
    <row r="14024" spans="1:8">
      <c r="A14024" s="48" t="str">
        <f>('ANNEXURE B &amp; C'!CD$3)</f>
        <v>470109</v>
      </c>
      <c r="B14024" s="3">
        <v>2269995</v>
      </c>
      <c r="C14024" s="3" t="s">
        <v>128</v>
      </c>
      <c r="D14024" s="39">
        <v>0</v>
      </c>
      <c r="E14024" s="39">
        <v>0</v>
      </c>
      <c r="F14024" s="39">
        <f>SUM(F14021:F14023)</f>
        <v>0</v>
      </c>
      <c r="G14024" s="9" t="str">
        <f t="shared" si="440"/>
        <v/>
      </c>
      <c r="H14024" s="52" t="str">
        <f t="shared" si="441"/>
        <v/>
      </c>
    </row>
    <row r="14025" spans="1:8">
      <c r="B14025" s="1"/>
      <c r="C14025" s="1"/>
      <c r="D14025" s="31"/>
      <c r="E14025" s="31"/>
      <c r="F14025" s="31"/>
      <c r="G14025" s="9" t="str">
        <f t="shared" si="440"/>
        <v/>
      </c>
      <c r="H14025" s="52" t="str">
        <f t="shared" si="441"/>
        <v/>
      </c>
    </row>
    <row r="14026" spans="1:8">
      <c r="A14026" s="48" t="str">
        <f>('ANNEXURE B &amp; C'!CD$3)</f>
        <v>470109</v>
      </c>
      <c r="B14026" s="1">
        <v>2270000</v>
      </c>
      <c r="C14026" s="1" t="s">
        <v>129</v>
      </c>
      <c r="D14026" s="31"/>
      <c r="E14026" s="31"/>
      <c r="F14026" s="31"/>
      <c r="G14026" s="9" t="str">
        <f t="shared" si="440"/>
        <v/>
      </c>
      <c r="H14026" s="52" t="str">
        <f t="shared" si="441"/>
        <v/>
      </c>
    </row>
    <row r="14027" spans="1:8">
      <c r="A14027" s="48" t="str">
        <f>('ANNEXURE B &amp; C'!CD$3)</f>
        <v>470109</v>
      </c>
      <c r="B14027" s="2">
        <v>2271701</v>
      </c>
      <c r="C14027" s="2" t="s">
        <v>130</v>
      </c>
      <c r="D14027" s="20">
        <v>0</v>
      </c>
      <c r="E14027" s="20">
        <v>0</v>
      </c>
      <c r="F14027" s="38">
        <f>('ANNEXURE B &amp; C'!CD$155)</f>
        <v>0</v>
      </c>
      <c r="G14027" s="9" t="str">
        <f t="shared" si="440"/>
        <v/>
      </c>
      <c r="H14027" s="52" t="str">
        <f t="shared" si="441"/>
        <v/>
      </c>
    </row>
    <row r="14028" spans="1:8">
      <c r="A14028" s="48" t="str">
        <f>('ANNEXURE B &amp; C'!CD$3)</f>
        <v>470109</v>
      </c>
      <c r="B14028" s="2">
        <v>2271702</v>
      </c>
      <c r="C14028" s="2" t="s">
        <v>131</v>
      </c>
      <c r="D14028" s="20">
        <v>0</v>
      </c>
      <c r="E14028" s="20">
        <v>0</v>
      </c>
      <c r="F14028" s="38">
        <f>('ANNEXURE B &amp; C'!CD$156)</f>
        <v>0</v>
      </c>
      <c r="G14028" s="9" t="str">
        <f t="shared" si="440"/>
        <v/>
      </c>
      <c r="H14028" s="52" t="str">
        <f t="shared" si="441"/>
        <v/>
      </c>
    </row>
    <row r="14029" spans="1:8">
      <c r="A14029" s="48" t="str">
        <f>('ANNEXURE B &amp; C'!CD$3)</f>
        <v>470109</v>
      </c>
      <c r="B14029" s="2">
        <v>2271703</v>
      </c>
      <c r="C14029" s="2" t="s">
        <v>132</v>
      </c>
      <c r="D14029" s="20">
        <v>0</v>
      </c>
      <c r="E14029" s="20">
        <v>0</v>
      </c>
      <c r="F14029" s="38">
        <f>('ANNEXURE B &amp; C'!CD$157)</f>
        <v>0</v>
      </c>
      <c r="G14029" s="9" t="str">
        <f t="shared" si="440"/>
        <v/>
      </c>
      <c r="H14029" s="52" t="str">
        <f t="shared" si="441"/>
        <v/>
      </c>
    </row>
    <row r="14030" spans="1:8">
      <c r="A14030" s="48" t="str">
        <f>('ANNEXURE B &amp; C'!CD$3)</f>
        <v>470109</v>
      </c>
      <c r="B14030" s="2">
        <v>2271704</v>
      </c>
      <c r="C14030" s="2" t="s">
        <v>133</v>
      </c>
      <c r="D14030" s="20">
        <v>0</v>
      </c>
      <c r="E14030" s="20">
        <v>0</v>
      </c>
      <c r="F14030" s="38">
        <f>('ANNEXURE B &amp; C'!CD$158)</f>
        <v>0</v>
      </c>
      <c r="G14030" s="9" t="str">
        <f t="shared" si="440"/>
        <v/>
      </c>
      <c r="H14030" s="52" t="str">
        <f t="shared" si="441"/>
        <v/>
      </c>
    </row>
    <row r="14031" spans="1:8">
      <c r="A14031" s="48" t="str">
        <f>('ANNEXURE B &amp; C'!CD$3)</f>
        <v>470109</v>
      </c>
      <c r="B14031" s="3">
        <v>2279995</v>
      </c>
      <c r="C14031" s="3" t="s">
        <v>134</v>
      </c>
      <c r="D14031" s="35">
        <v>0</v>
      </c>
      <c r="E14031" s="35">
        <v>0</v>
      </c>
      <c r="F14031" s="35">
        <f>SUM(F14027:F14030)</f>
        <v>0</v>
      </c>
      <c r="G14031" s="9" t="str">
        <f t="shared" si="440"/>
        <v/>
      </c>
      <c r="H14031" s="52" t="str">
        <f t="shared" si="441"/>
        <v/>
      </c>
    </row>
    <row r="14032" spans="1:8">
      <c r="B14032" s="1"/>
      <c r="C14032" s="1"/>
      <c r="D14032" s="31"/>
      <c r="E14032" s="31"/>
      <c r="F14032" s="31"/>
      <c r="G14032" s="9" t="str">
        <f t="shared" si="440"/>
        <v/>
      </c>
      <c r="H14032" s="52" t="str">
        <f t="shared" si="441"/>
        <v/>
      </c>
    </row>
    <row r="14033" spans="1:8">
      <c r="A14033" s="48" t="str">
        <f>('ANNEXURE B &amp; C'!CD$3)</f>
        <v>470109</v>
      </c>
      <c r="B14033" s="1">
        <v>2280000</v>
      </c>
      <c r="C14033" s="1" t="s">
        <v>135</v>
      </c>
      <c r="D14033" s="31"/>
      <c r="E14033" s="31"/>
      <c r="F14033" s="31"/>
      <c r="G14033" s="9" t="str">
        <f t="shared" si="440"/>
        <v/>
      </c>
      <c r="H14033" s="52" t="str">
        <f t="shared" si="441"/>
        <v/>
      </c>
    </row>
    <row r="14034" spans="1:8">
      <c r="A14034" s="48" t="str">
        <f>('ANNEXURE B &amp; C'!CD$3)</f>
        <v>470109</v>
      </c>
      <c r="B14034" s="2">
        <v>2280001</v>
      </c>
      <c r="C14034" s="2" t="s">
        <v>136</v>
      </c>
      <c r="D14034" s="20">
        <v>0</v>
      </c>
      <c r="E14034" s="20">
        <v>0</v>
      </c>
      <c r="F14034" s="38">
        <f>('ANNEXURE B &amp; C'!CD$162)</f>
        <v>0</v>
      </c>
      <c r="G14034" s="9" t="str">
        <f t="shared" si="440"/>
        <v/>
      </c>
      <c r="H14034" s="52" t="str">
        <f t="shared" si="441"/>
        <v/>
      </c>
    </row>
    <row r="14035" spans="1:8">
      <c r="A14035" s="48" t="str">
        <f>('ANNEXURE B &amp; C'!CD$3)</f>
        <v>470109</v>
      </c>
      <c r="B14035" s="2">
        <v>2280002</v>
      </c>
      <c r="C14035" s="2" t="s">
        <v>137</v>
      </c>
      <c r="D14035" s="20">
        <v>0</v>
      </c>
      <c r="E14035" s="20">
        <v>0</v>
      </c>
      <c r="F14035" s="38">
        <f>('ANNEXURE B &amp; C'!CD$163)</f>
        <v>0</v>
      </c>
      <c r="G14035" s="9" t="str">
        <f t="shared" si="440"/>
        <v/>
      </c>
      <c r="H14035" s="52" t="str">
        <f t="shared" si="441"/>
        <v/>
      </c>
    </row>
    <row r="14036" spans="1:8">
      <c r="A14036" s="48" t="str">
        <f>('ANNEXURE B &amp; C'!CD$3)</f>
        <v>470109</v>
      </c>
      <c r="B14036" s="3">
        <v>2289995</v>
      </c>
      <c r="C14036" s="3" t="s">
        <v>138</v>
      </c>
      <c r="D14036" s="39">
        <v>0</v>
      </c>
      <c r="E14036" s="39">
        <v>0</v>
      </c>
      <c r="F14036" s="39">
        <f>SUM(F14034:F14035)</f>
        <v>0</v>
      </c>
      <c r="G14036" s="9" t="str">
        <f t="shared" si="440"/>
        <v/>
      </c>
      <c r="H14036" s="52" t="str">
        <f t="shared" si="441"/>
        <v/>
      </c>
    </row>
    <row r="14037" spans="1:8">
      <c r="B14037" s="1"/>
      <c r="C14037" s="1"/>
      <c r="D14037" s="31"/>
      <c r="E14037" s="31"/>
      <c r="F14037" s="31"/>
      <c r="G14037" s="9" t="str">
        <f t="shared" si="440"/>
        <v/>
      </c>
      <c r="H14037" s="52" t="str">
        <f t="shared" si="441"/>
        <v/>
      </c>
    </row>
    <row r="14038" spans="1:8">
      <c r="A14038" s="48" t="str">
        <f>('ANNEXURE B &amp; C'!CD$3)</f>
        <v>470109</v>
      </c>
      <c r="B14038" s="1">
        <v>2300000</v>
      </c>
      <c r="C14038" s="1" t="s">
        <v>139</v>
      </c>
      <c r="D14038" s="31"/>
      <c r="E14038" s="31"/>
      <c r="F14038" s="31"/>
      <c r="G14038" s="9" t="str">
        <f t="shared" si="440"/>
        <v/>
      </c>
      <c r="H14038" s="52" t="str">
        <f t="shared" si="441"/>
        <v/>
      </c>
    </row>
    <row r="14039" spans="1:8">
      <c r="A14039" s="48" t="str">
        <f>('ANNEXURE B &amp; C'!CD$3)</f>
        <v>470109</v>
      </c>
      <c r="B14039" s="2">
        <v>2300001</v>
      </c>
      <c r="C14039" s="2" t="s">
        <v>140</v>
      </c>
      <c r="D14039" s="20">
        <v>0</v>
      </c>
      <c r="E14039" s="20">
        <v>0</v>
      </c>
      <c r="F14039" s="38">
        <f>('ANNEXURE B &amp; C'!CD$167)</f>
        <v>0</v>
      </c>
      <c r="G14039" s="9" t="str">
        <f t="shared" si="440"/>
        <v/>
      </c>
      <c r="H14039" s="52" t="str">
        <f t="shared" si="441"/>
        <v/>
      </c>
    </row>
    <row r="14040" spans="1:8">
      <c r="A14040" s="48" t="str">
        <f>('ANNEXURE B &amp; C'!CD$3)</f>
        <v>470109</v>
      </c>
      <c r="B14040" s="2">
        <v>2300002</v>
      </c>
      <c r="C14040" s="2" t="s">
        <v>141</v>
      </c>
      <c r="D14040" s="20">
        <v>0</v>
      </c>
      <c r="E14040" s="20">
        <v>0</v>
      </c>
      <c r="F14040" s="38">
        <f>('ANNEXURE B &amp; C'!CD$168)</f>
        <v>0</v>
      </c>
      <c r="G14040" s="9" t="str">
        <f t="shared" si="440"/>
        <v/>
      </c>
      <c r="H14040" s="52" t="str">
        <f t="shared" si="441"/>
        <v/>
      </c>
    </row>
    <row r="14041" spans="1:8">
      <c r="A14041" s="48" t="str">
        <f>('ANNEXURE B &amp; C'!CD$3)</f>
        <v>470109</v>
      </c>
      <c r="B14041" s="2">
        <v>2300003</v>
      </c>
      <c r="C14041" s="2" t="s">
        <v>142</v>
      </c>
      <c r="D14041" s="20">
        <v>0</v>
      </c>
      <c r="E14041" s="20">
        <v>0</v>
      </c>
      <c r="F14041" s="38">
        <f>('ANNEXURE B &amp; C'!CD$169)</f>
        <v>0</v>
      </c>
      <c r="G14041" s="9" t="str">
        <f t="shared" si="440"/>
        <v/>
      </c>
      <c r="H14041" s="52" t="str">
        <f t="shared" si="441"/>
        <v/>
      </c>
    </row>
    <row r="14042" spans="1:8">
      <c r="A14042" s="48" t="str">
        <f>('ANNEXURE B &amp; C'!CD$3)</f>
        <v>470109</v>
      </c>
      <c r="B14042" s="2">
        <v>2300204</v>
      </c>
      <c r="C14042" s="2" t="s">
        <v>143</v>
      </c>
      <c r="D14042" s="20">
        <v>0</v>
      </c>
      <c r="E14042" s="20">
        <v>0</v>
      </c>
      <c r="F14042" s="38">
        <f>('ANNEXURE B &amp; C'!CD$170)</f>
        <v>0</v>
      </c>
      <c r="G14042" s="9" t="str">
        <f t="shared" si="440"/>
        <v/>
      </c>
      <c r="H14042" s="52" t="str">
        <f t="shared" si="441"/>
        <v/>
      </c>
    </row>
    <row r="14043" spans="1:8">
      <c r="A14043" s="48" t="str">
        <f>('ANNEXURE B &amp; C'!CD$3)</f>
        <v>470109</v>
      </c>
      <c r="B14043" s="2">
        <v>2300800</v>
      </c>
      <c r="C14043" s="2" t="s">
        <v>144</v>
      </c>
      <c r="D14043" s="20">
        <v>0</v>
      </c>
      <c r="E14043" s="20">
        <v>0</v>
      </c>
      <c r="F14043" s="38">
        <f>('ANNEXURE B &amp; C'!CD$171)</f>
        <v>0</v>
      </c>
      <c r="G14043" s="9" t="str">
        <f t="shared" si="440"/>
        <v/>
      </c>
      <c r="H14043" s="52" t="str">
        <f t="shared" si="441"/>
        <v/>
      </c>
    </row>
    <row r="14044" spans="1:8">
      <c r="A14044" s="48" t="str">
        <f>('ANNEXURE B &amp; C'!CD$3)</f>
        <v>470109</v>
      </c>
      <c r="B14044" s="2">
        <v>2300801</v>
      </c>
      <c r="C14044" s="2" t="s">
        <v>145</v>
      </c>
      <c r="D14044" s="20">
        <v>0</v>
      </c>
      <c r="E14044" s="20">
        <v>0</v>
      </c>
      <c r="F14044" s="38">
        <f>('ANNEXURE B &amp; C'!CD$172)</f>
        <v>0</v>
      </c>
      <c r="G14044" s="9" t="str">
        <f t="shared" si="440"/>
        <v/>
      </c>
      <c r="H14044" s="52" t="str">
        <f t="shared" si="441"/>
        <v/>
      </c>
    </row>
    <row r="14045" spans="1:8">
      <c r="A14045" s="48" t="str">
        <f>('ANNEXURE B &amp; C'!CD$3)</f>
        <v>470109</v>
      </c>
      <c r="B14045" s="2">
        <v>2300803</v>
      </c>
      <c r="C14045" s="2" t="s">
        <v>146</v>
      </c>
      <c r="D14045" s="20">
        <v>0</v>
      </c>
      <c r="E14045" s="20">
        <v>0</v>
      </c>
      <c r="F14045" s="38">
        <f>('ANNEXURE B &amp; C'!CD$173)</f>
        <v>0</v>
      </c>
      <c r="G14045" s="9" t="str">
        <f t="shared" si="440"/>
        <v/>
      </c>
      <c r="H14045" s="52" t="str">
        <f t="shared" si="441"/>
        <v/>
      </c>
    </row>
    <row r="14046" spans="1:8">
      <c r="A14046" s="48" t="str">
        <f>('ANNEXURE B &amp; C'!CD$3)</f>
        <v>470109</v>
      </c>
      <c r="B14046" s="2">
        <v>2301503</v>
      </c>
      <c r="C14046" s="2" t="s">
        <v>147</v>
      </c>
      <c r="D14046" s="20">
        <v>0</v>
      </c>
      <c r="E14046" s="20">
        <v>0</v>
      </c>
      <c r="F14046" s="38">
        <f>('ANNEXURE B &amp; C'!CD$174)</f>
        <v>0</v>
      </c>
      <c r="G14046" s="9" t="str">
        <f t="shared" si="440"/>
        <v/>
      </c>
      <c r="H14046" s="52" t="str">
        <f t="shared" si="441"/>
        <v/>
      </c>
    </row>
    <row r="14047" spans="1:8">
      <c r="A14047" s="48" t="str">
        <f>('ANNEXURE B &amp; C'!CD$3)</f>
        <v>470109</v>
      </c>
      <c r="B14047" s="2">
        <v>2301802</v>
      </c>
      <c r="C14047" s="2" t="s">
        <v>148</v>
      </c>
      <c r="D14047" s="20">
        <v>0</v>
      </c>
      <c r="E14047" s="20">
        <v>0</v>
      </c>
      <c r="F14047" s="38">
        <f>('ANNEXURE B &amp; C'!CD$175)</f>
        <v>0</v>
      </c>
      <c r="G14047" s="9" t="str">
        <f t="shared" si="440"/>
        <v/>
      </c>
      <c r="H14047" s="52" t="str">
        <f t="shared" si="441"/>
        <v/>
      </c>
    </row>
    <row r="14048" spans="1:8">
      <c r="A14048" s="48" t="str">
        <f>('ANNEXURE B &amp; C'!CD$3)</f>
        <v>470109</v>
      </c>
      <c r="B14048" s="2">
        <v>2301803</v>
      </c>
      <c r="C14048" s="2" t="s">
        <v>149</v>
      </c>
      <c r="D14048" s="20">
        <v>0</v>
      </c>
      <c r="E14048" s="20">
        <v>0</v>
      </c>
      <c r="F14048" s="38">
        <f>('ANNEXURE B &amp; C'!CD$176)</f>
        <v>0</v>
      </c>
      <c r="G14048" s="9" t="str">
        <f t="shared" si="440"/>
        <v/>
      </c>
      <c r="H14048" s="52" t="str">
        <f t="shared" si="441"/>
        <v/>
      </c>
    </row>
    <row r="14049" spans="1:8">
      <c r="A14049" s="48" t="str">
        <f>('ANNEXURE B &amp; C'!CD$3)</f>
        <v>470109</v>
      </c>
      <c r="B14049" s="2">
        <v>2301900</v>
      </c>
      <c r="C14049" s="2" t="s">
        <v>150</v>
      </c>
      <c r="D14049" s="20">
        <v>0</v>
      </c>
      <c r="E14049" s="20">
        <v>-448.38</v>
      </c>
      <c r="F14049" s="38">
        <f>('ANNEXURE B &amp; C'!CD$177)</f>
        <v>-449</v>
      </c>
      <c r="G14049" s="9" t="str">
        <f t="shared" si="440"/>
        <v/>
      </c>
      <c r="H14049" s="52" t="str">
        <f t="shared" si="441"/>
        <v/>
      </c>
    </row>
    <row r="14050" spans="1:8">
      <c r="A14050" s="48" t="str">
        <f>('ANNEXURE B &amp; C'!CD$3)</f>
        <v>470109</v>
      </c>
      <c r="B14050" s="2">
        <v>2301901</v>
      </c>
      <c r="C14050" s="2" t="s">
        <v>151</v>
      </c>
      <c r="D14050" s="20">
        <v>0</v>
      </c>
      <c r="E14050" s="20">
        <v>0</v>
      </c>
      <c r="F14050" s="38">
        <f>('ANNEXURE B &amp; C'!CD$178)</f>
        <v>0</v>
      </c>
      <c r="G14050" s="9" t="str">
        <f t="shared" si="440"/>
        <v/>
      </c>
      <c r="H14050" s="52" t="str">
        <f t="shared" si="441"/>
        <v/>
      </c>
    </row>
    <row r="14051" spans="1:8">
      <c r="A14051" s="48" t="str">
        <f>('ANNEXURE B &amp; C'!CD$3)</f>
        <v>470109</v>
      </c>
      <c r="B14051" s="3">
        <v>2309995</v>
      </c>
      <c r="C14051" s="3" t="s">
        <v>152</v>
      </c>
      <c r="D14051" s="39">
        <v>0</v>
      </c>
      <c r="E14051" s="39">
        <v>-448.38</v>
      </c>
      <c r="F14051" s="39">
        <f>SUM(F14039:F14050)</f>
        <v>-449</v>
      </c>
      <c r="G14051" s="9" t="str">
        <f t="shared" si="440"/>
        <v/>
      </c>
      <c r="H14051" s="52" t="str">
        <f t="shared" si="441"/>
        <v/>
      </c>
    </row>
    <row r="14052" spans="1:8">
      <c r="B14052" s="1"/>
      <c r="C14052" s="1"/>
      <c r="D14052" s="31"/>
      <c r="E14052" s="31"/>
      <c r="F14052" s="31"/>
      <c r="G14052" s="9" t="str">
        <f t="shared" si="440"/>
        <v/>
      </c>
      <c r="H14052" s="52" t="str">
        <f t="shared" si="441"/>
        <v/>
      </c>
    </row>
    <row r="14053" spans="1:8" ht="15.75" thickBot="1">
      <c r="A14053" s="48" t="str">
        <f>('ANNEXURE B &amp; C'!CD$3)</f>
        <v>470109</v>
      </c>
      <c r="B14053" s="4">
        <v>2359997</v>
      </c>
      <c r="C14053" s="4" t="s">
        <v>153</v>
      </c>
      <c r="D14053" s="40">
        <v>0</v>
      </c>
      <c r="E14053" s="40">
        <v>-448.38</v>
      </c>
      <c r="F14053" s="40">
        <f>SUM(F14051+F14036+F14031+F14024+F14018+F14011)</f>
        <v>-449</v>
      </c>
      <c r="G14053" s="9" t="str">
        <f t="shared" si="440"/>
        <v/>
      </c>
      <c r="H14053" s="52" t="str">
        <f t="shared" si="441"/>
        <v/>
      </c>
    </row>
    <row r="14054" spans="1:8" ht="15.75" thickTop="1">
      <c r="B14054" s="1"/>
      <c r="C14054" s="1"/>
      <c r="D14054" s="31"/>
      <c r="E14054" s="31"/>
      <c r="F14054" s="31"/>
      <c r="G14054" s="9" t="str">
        <f t="shared" si="440"/>
        <v/>
      </c>
      <c r="H14054" s="52" t="str">
        <f t="shared" si="441"/>
        <v/>
      </c>
    </row>
    <row r="14055" spans="1:8" ht="15.75" thickBot="1">
      <c r="A14055" s="48" t="str">
        <f>('ANNEXURE B &amp; C'!CD$3)</f>
        <v>470109</v>
      </c>
      <c r="B14055" s="5">
        <v>2379995</v>
      </c>
      <c r="C14055" s="5" t="s">
        <v>154</v>
      </c>
      <c r="D14055" s="41">
        <v>0</v>
      </c>
      <c r="E14055" s="41">
        <v>-448.38</v>
      </c>
      <c r="F14055" s="41">
        <f>SUM(F14053)</f>
        <v>-449</v>
      </c>
      <c r="G14055" s="9" t="str">
        <f t="shared" si="440"/>
        <v/>
      </c>
      <c r="H14055" s="52" t="str">
        <f t="shared" si="441"/>
        <v/>
      </c>
    </row>
    <row r="14056" spans="1:8">
      <c r="B14056" s="1"/>
      <c r="C14056" s="1"/>
      <c r="D14056" s="31"/>
      <c r="E14056" s="31"/>
      <c r="F14056" s="31"/>
      <c r="G14056" s="9" t="str">
        <f t="shared" si="440"/>
        <v/>
      </c>
      <c r="H14056" s="52" t="str">
        <f t="shared" si="441"/>
        <v/>
      </c>
    </row>
    <row r="14057" spans="1:8" ht="15.75" thickBot="1">
      <c r="A14057" s="48" t="str">
        <f>('ANNEXURE B &amp; C'!CD$3)</f>
        <v>470109</v>
      </c>
      <c r="B14057" s="5">
        <v>2459998</v>
      </c>
      <c r="C14057" s="5" t="s">
        <v>155</v>
      </c>
      <c r="D14057" s="41">
        <v>0</v>
      </c>
      <c r="E14057" s="41">
        <v>-448.38</v>
      </c>
      <c r="F14057" s="41">
        <f>SUM(F14055)</f>
        <v>-449</v>
      </c>
      <c r="G14057" s="9" t="str">
        <f t="shared" si="440"/>
        <v/>
      </c>
      <c r="H14057" s="52" t="str">
        <f t="shared" si="441"/>
        <v/>
      </c>
    </row>
    <row r="14058" spans="1:8">
      <c r="B14058" s="1"/>
      <c r="C14058" s="1"/>
      <c r="D14058" s="31"/>
      <c r="E14058" s="31"/>
      <c r="F14058" s="31"/>
      <c r="G14058" s="9" t="str">
        <f t="shared" si="440"/>
        <v/>
      </c>
      <c r="H14058" s="52" t="str">
        <f t="shared" si="441"/>
        <v/>
      </c>
    </row>
    <row r="14059" spans="1:8">
      <c r="A14059" s="48" t="str">
        <f>('ANNEXURE B &amp; C'!CD$3)</f>
        <v>470109</v>
      </c>
      <c r="B14059" s="1">
        <v>3010000</v>
      </c>
      <c r="C14059" s="1" t="s">
        <v>156</v>
      </c>
      <c r="D14059" s="31"/>
      <c r="E14059" s="31"/>
      <c r="F14059" s="31"/>
      <c r="G14059" s="9" t="str">
        <f t="shared" si="440"/>
        <v/>
      </c>
      <c r="H14059" s="52" t="str">
        <f t="shared" si="441"/>
        <v/>
      </c>
    </row>
    <row r="14060" spans="1:8">
      <c r="A14060" s="48" t="str">
        <f>('ANNEXURE B &amp; C'!CD$3)</f>
        <v>470109</v>
      </c>
      <c r="B14060" s="2">
        <v>3010001</v>
      </c>
      <c r="C14060" s="2" t="s">
        <v>112</v>
      </c>
      <c r="D14060" s="38">
        <v>2780546</v>
      </c>
      <c r="E14060" s="38">
        <v>1352490.33</v>
      </c>
      <c r="F14060" s="38">
        <f>('ANNEXURE B &amp; C'!CD$188)</f>
        <v>2803512</v>
      </c>
      <c r="G14060" s="9" t="str">
        <f t="shared" si="440"/>
        <v/>
      </c>
      <c r="H14060" s="52">
        <f t="shared" si="441"/>
        <v>8.2595288838954659E-3</v>
      </c>
    </row>
    <row r="14061" spans="1:8">
      <c r="A14061" s="48" t="str">
        <f>('ANNEXURE B &amp; C'!CD$3)</f>
        <v>470109</v>
      </c>
      <c r="B14061" s="2">
        <v>3010002</v>
      </c>
      <c r="C14061" s="2" t="s">
        <v>155</v>
      </c>
      <c r="D14061" s="38">
        <v>0</v>
      </c>
      <c r="E14061" s="38">
        <v>-448.38</v>
      </c>
      <c r="F14061" s="38">
        <f>('ANNEXURE B &amp; C'!CD$189)</f>
        <v>-449</v>
      </c>
      <c r="G14061" s="9" t="str">
        <f t="shared" si="440"/>
        <v/>
      </c>
      <c r="H14061" s="52" t="str">
        <f t="shared" si="441"/>
        <v/>
      </c>
    </row>
    <row r="14062" spans="1:8">
      <c r="A14062" s="48" t="str">
        <f>('ANNEXURE B &amp; C'!CD$3)</f>
        <v>470109</v>
      </c>
      <c r="B14062" s="2"/>
      <c r="C14062" s="1" t="s">
        <v>338</v>
      </c>
      <c r="D14062" s="39"/>
      <c r="E14062" s="39"/>
      <c r="F14062" s="39">
        <f>('ANNEXURE B &amp; C'!CD$190)</f>
        <v>0</v>
      </c>
      <c r="G14062" s="9" t="str">
        <f t="shared" si="440"/>
        <v/>
      </c>
      <c r="H14062" s="52" t="str">
        <f t="shared" si="441"/>
        <v/>
      </c>
    </row>
    <row r="14063" spans="1:8" ht="15.75" thickBot="1">
      <c r="A14063" s="48" t="str">
        <f>('ANNEXURE B &amp; C'!CD$3)</f>
        <v>470109</v>
      </c>
      <c r="B14063" s="5">
        <v>3019995</v>
      </c>
      <c r="C14063" s="5" t="s">
        <v>339</v>
      </c>
      <c r="D14063" s="37">
        <v>2780546</v>
      </c>
      <c r="E14063" s="37">
        <v>1352041.9500000002</v>
      </c>
      <c r="F14063" s="37">
        <f>('ANNEXURE B &amp; C'!CD$191)</f>
        <v>2803063</v>
      </c>
      <c r="G14063" s="9" t="str">
        <f t="shared" si="440"/>
        <v/>
      </c>
      <c r="H14063" s="52">
        <f t="shared" si="441"/>
        <v>8.0980498074838536E-3</v>
      </c>
    </row>
    <row r="14064" spans="1:8">
      <c r="B14064" s="1"/>
      <c r="C14064" s="1"/>
      <c r="D14064" s="31"/>
      <c r="E14064" s="31"/>
      <c r="F14064" s="31"/>
      <c r="G14064" s="9" t="str">
        <f t="shared" si="440"/>
        <v/>
      </c>
      <c r="H14064" s="52" t="str">
        <f t="shared" si="441"/>
        <v/>
      </c>
    </row>
    <row r="14065" spans="1:8">
      <c r="A14065" s="48" t="str">
        <f>('ANNEXURE B &amp; C'!CD$3)</f>
        <v>470109</v>
      </c>
      <c r="B14065" s="1">
        <v>4030000</v>
      </c>
      <c r="C14065" s="1" t="s">
        <v>157</v>
      </c>
      <c r="D14065" s="31"/>
      <c r="E14065" s="31"/>
      <c r="F14065" s="31"/>
      <c r="G14065" s="9" t="str">
        <f t="shared" si="440"/>
        <v/>
      </c>
      <c r="H14065" s="52" t="str">
        <f t="shared" si="441"/>
        <v/>
      </c>
    </row>
    <row r="14066" spans="1:8">
      <c r="A14066" s="48" t="str">
        <f>('ANNEXURE B &amp; C'!CD$3)</f>
        <v>470109</v>
      </c>
      <c r="B14066" s="2">
        <v>4030001</v>
      </c>
      <c r="C14066" s="2" t="s">
        <v>158</v>
      </c>
      <c r="D14066" s="20">
        <v>0</v>
      </c>
      <c r="E14066" s="20">
        <v>0</v>
      </c>
      <c r="F14066" s="38">
        <f>('ANNEXURE B &amp; C'!CD$194)</f>
        <v>0</v>
      </c>
      <c r="G14066" s="9" t="str">
        <f t="shared" si="440"/>
        <v/>
      </c>
      <c r="H14066" s="52" t="str">
        <f t="shared" si="441"/>
        <v/>
      </c>
    </row>
    <row r="14067" spans="1:8">
      <c r="A14067" s="48" t="str">
        <f>('ANNEXURE B &amp; C'!CD$3)</f>
        <v>470109</v>
      </c>
      <c r="B14067" s="2">
        <v>4030002</v>
      </c>
      <c r="C14067" s="2" t="s">
        <v>159</v>
      </c>
      <c r="D14067" s="20">
        <v>50000</v>
      </c>
      <c r="E14067" s="20">
        <v>0</v>
      </c>
      <c r="F14067" s="38">
        <f>('ANNEXURE B &amp; C'!CD$195)</f>
        <v>0</v>
      </c>
      <c r="G14067" s="9" t="str">
        <f t="shared" si="440"/>
        <v/>
      </c>
      <c r="H14067" s="52" t="str">
        <f t="shared" si="441"/>
        <v/>
      </c>
    </row>
    <row r="14068" spans="1:8">
      <c r="A14068" s="48" t="str">
        <f>('ANNEXURE B &amp; C'!CD$3)</f>
        <v>470109</v>
      </c>
      <c r="B14068" s="2">
        <v>4030003</v>
      </c>
      <c r="C14068" s="2" t="s">
        <v>160</v>
      </c>
      <c r="D14068" s="20">
        <v>0</v>
      </c>
      <c r="E14068" s="20">
        <v>0</v>
      </c>
      <c r="F14068" s="38">
        <f>('ANNEXURE B &amp; C'!CD$196)</f>
        <v>0</v>
      </c>
      <c r="G14068" s="9" t="str">
        <f t="shared" si="440"/>
        <v/>
      </c>
      <c r="H14068" s="52" t="str">
        <f t="shared" si="441"/>
        <v/>
      </c>
    </row>
    <row r="14069" spans="1:8">
      <c r="A14069" s="48" t="str">
        <f>('ANNEXURE B &amp; C'!CD$3)</f>
        <v>470109</v>
      </c>
      <c r="B14069" s="2">
        <v>4030004</v>
      </c>
      <c r="C14069" s="2" t="s">
        <v>161</v>
      </c>
      <c r="D14069" s="20">
        <v>0</v>
      </c>
      <c r="E14069" s="20">
        <v>0</v>
      </c>
      <c r="F14069" s="38">
        <f>('ANNEXURE B &amp; C'!CD$197)</f>
        <v>0</v>
      </c>
      <c r="G14069" s="9" t="str">
        <f t="shared" si="440"/>
        <v/>
      </c>
      <c r="H14069" s="52" t="str">
        <f t="shared" si="441"/>
        <v/>
      </c>
    </row>
    <row r="14070" spans="1:8">
      <c r="A14070" s="48" t="str">
        <f>('ANNEXURE B &amp; C'!CD$3)</f>
        <v>470109</v>
      </c>
      <c r="B14070" s="2">
        <v>4030005</v>
      </c>
      <c r="C14070" s="2" t="s">
        <v>162</v>
      </c>
      <c r="D14070" s="20">
        <v>0</v>
      </c>
      <c r="E14070" s="20">
        <v>0</v>
      </c>
      <c r="F14070" s="38">
        <f>('ANNEXURE B &amp; C'!CD$198)</f>
        <v>0</v>
      </c>
      <c r="G14070" s="9" t="str">
        <f t="shared" si="440"/>
        <v/>
      </c>
      <c r="H14070" s="52" t="str">
        <f t="shared" si="441"/>
        <v/>
      </c>
    </row>
    <row r="14071" spans="1:8" ht="15.75" thickBot="1">
      <c r="A14071" s="48" t="str">
        <f>('ANNEXURE B &amp; C'!CD$3)</f>
        <v>470109</v>
      </c>
      <c r="B14071" s="3">
        <v>4039995</v>
      </c>
      <c r="C14071" s="3" t="s">
        <v>163</v>
      </c>
      <c r="D14071" s="42">
        <v>50000</v>
      </c>
      <c r="E14071" s="36">
        <v>0</v>
      </c>
      <c r="F14071" s="43">
        <f>SUM(F14066:F14070)</f>
        <v>0</v>
      </c>
      <c r="G14071" s="9" t="str">
        <f t="shared" si="440"/>
        <v/>
      </c>
      <c r="H14071" s="52" t="str">
        <f t="shared" si="441"/>
        <v/>
      </c>
    </row>
    <row r="14072" spans="1:8" ht="15.75" thickTop="1">
      <c r="B14072" s="2"/>
      <c r="C14072" s="2"/>
      <c r="D14072" s="32"/>
      <c r="E14072" s="32"/>
      <c r="G14072" s="9" t="str">
        <f t="shared" si="440"/>
        <v/>
      </c>
      <c r="H14072" s="52" t="str">
        <f t="shared" si="441"/>
        <v/>
      </c>
    </row>
    <row r="14073" spans="1:8">
      <c r="A14073" s="48" t="str">
        <f>('ANNEXURE B &amp; C'!CD$3)</f>
        <v>470109</v>
      </c>
      <c r="B14073" s="1">
        <v>4030000</v>
      </c>
      <c r="C14073" s="1" t="s">
        <v>164</v>
      </c>
      <c r="D14073" s="31"/>
      <c r="E14073" s="31"/>
      <c r="F14073" s="31"/>
      <c r="G14073" s="9" t="str">
        <f t="shared" si="440"/>
        <v/>
      </c>
      <c r="H14073" s="52" t="str">
        <f t="shared" si="441"/>
        <v/>
      </c>
    </row>
    <row r="14074" spans="1:8">
      <c r="A14074" s="48" t="str">
        <f>('ANNEXURE B &amp; C'!CD$3)</f>
        <v>470109</v>
      </c>
      <c r="B14074" s="2">
        <v>4031001</v>
      </c>
      <c r="C14074" s="2" t="s">
        <v>158</v>
      </c>
      <c r="D14074" s="20">
        <v>0</v>
      </c>
      <c r="E14074" s="20">
        <v>0</v>
      </c>
      <c r="F14074" s="38">
        <f>('ANNEXURE B &amp; C'!CD$202)</f>
        <v>0</v>
      </c>
      <c r="G14074" s="9" t="str">
        <f t="shared" si="440"/>
        <v/>
      </c>
      <c r="H14074" s="52" t="str">
        <f t="shared" si="441"/>
        <v/>
      </c>
    </row>
    <row r="14075" spans="1:8">
      <c r="A14075" s="48" t="str">
        <f>('ANNEXURE B &amp; C'!CD$3)</f>
        <v>470109</v>
      </c>
      <c r="B14075" s="2">
        <v>4031002</v>
      </c>
      <c r="C14075" s="2" t="s">
        <v>159</v>
      </c>
      <c r="D14075" s="20">
        <v>0</v>
      </c>
      <c r="E14075" s="20">
        <v>0</v>
      </c>
      <c r="F14075" s="38">
        <f>('ANNEXURE B &amp; C'!CD$203)</f>
        <v>0</v>
      </c>
      <c r="G14075" s="9" t="str">
        <f t="shared" si="440"/>
        <v/>
      </c>
      <c r="H14075" s="52" t="str">
        <f t="shared" si="441"/>
        <v/>
      </c>
    </row>
    <row r="14076" spans="1:8">
      <c r="A14076" s="48" t="str">
        <f>('ANNEXURE B &amp; C'!CD$3)</f>
        <v>470109</v>
      </c>
      <c r="B14076" s="2">
        <v>4031003</v>
      </c>
      <c r="C14076" s="2" t="s">
        <v>160</v>
      </c>
      <c r="D14076" s="20">
        <v>0</v>
      </c>
      <c r="E14076" s="20">
        <v>0</v>
      </c>
      <c r="F14076" s="38">
        <f>('ANNEXURE B &amp; C'!CD$204)</f>
        <v>0</v>
      </c>
      <c r="G14076" s="9" t="str">
        <f t="shared" si="440"/>
        <v/>
      </c>
      <c r="H14076" s="52" t="str">
        <f t="shared" si="441"/>
        <v/>
      </c>
    </row>
    <row r="14077" spans="1:8">
      <c r="A14077" s="48" t="str">
        <f>('ANNEXURE B &amp; C'!CD$3)</f>
        <v>470109</v>
      </c>
      <c r="B14077" s="2">
        <v>4031004</v>
      </c>
      <c r="C14077" s="2" t="s">
        <v>161</v>
      </c>
      <c r="D14077" s="20">
        <v>0</v>
      </c>
      <c r="E14077" s="20">
        <v>0</v>
      </c>
      <c r="F14077" s="38">
        <f>('ANNEXURE B &amp; C'!CD$205)</f>
        <v>0</v>
      </c>
      <c r="G14077" s="9" t="str">
        <f t="shared" si="440"/>
        <v/>
      </c>
      <c r="H14077" s="52" t="str">
        <f t="shared" si="441"/>
        <v/>
      </c>
    </row>
    <row r="14078" spans="1:8">
      <c r="A14078" s="48" t="str">
        <f>('ANNEXURE B &amp; C'!CD$3)</f>
        <v>470109</v>
      </c>
      <c r="B14078" s="2">
        <v>4031005</v>
      </c>
      <c r="C14078" s="2" t="s">
        <v>162</v>
      </c>
      <c r="D14078" s="20">
        <v>0</v>
      </c>
      <c r="E14078" s="20">
        <v>0</v>
      </c>
      <c r="F14078" s="38">
        <f>('ANNEXURE B &amp; C'!CD$206)</f>
        <v>0</v>
      </c>
      <c r="G14078" s="9" t="str">
        <f t="shared" si="440"/>
        <v/>
      </c>
      <c r="H14078" s="52" t="str">
        <f t="shared" si="441"/>
        <v/>
      </c>
    </row>
    <row r="14079" spans="1:8">
      <c r="A14079" s="48" t="str">
        <f>('ANNEXURE B &amp; C'!CD$3)</f>
        <v>470109</v>
      </c>
      <c r="B14079" s="3">
        <v>4039995</v>
      </c>
      <c r="C14079" s="3" t="s">
        <v>165</v>
      </c>
      <c r="D14079" s="39">
        <v>0</v>
      </c>
      <c r="E14079" s="39">
        <v>0</v>
      </c>
      <c r="F14079" s="39">
        <f>SUM(F14074:F14078)</f>
        <v>0</v>
      </c>
      <c r="G14079" s="9" t="str">
        <f t="shared" ref="G14079:G14142" si="442">IF(E14079&lt;0.01,"",IF(E14079&gt;F14079,"BUDGET ERROR - INSUFICIENT",""))</f>
        <v/>
      </c>
      <c r="H14079" s="52" t="str">
        <f t="shared" ref="H14079:H14142" si="443">IF(F14079&lt;0.1,"",IF(D14079=0,"NO ORIGINAL BUDGET",(F14079-D14079)/D14079))</f>
        <v/>
      </c>
    </row>
    <row r="14080" spans="1:8">
      <c r="B14080" s="2"/>
      <c r="C14080" s="2"/>
      <c r="D14080" s="32"/>
      <c r="E14080" s="32"/>
      <c r="G14080" s="9" t="str">
        <f t="shared" si="442"/>
        <v/>
      </c>
      <c r="H14080" s="52" t="str">
        <f t="shared" si="443"/>
        <v/>
      </c>
    </row>
    <row r="14081" spans="1:8" ht="15.75" thickBot="1">
      <c r="A14081" s="48" t="str">
        <f>('ANNEXURE B &amp; C'!CD$3)</f>
        <v>470109</v>
      </c>
      <c r="B14081" s="5">
        <v>4039995</v>
      </c>
      <c r="C14081" s="5" t="s">
        <v>166</v>
      </c>
      <c r="D14081" s="41">
        <v>50000</v>
      </c>
      <c r="E14081" s="41">
        <v>0</v>
      </c>
      <c r="F14081" s="41">
        <f>SUM(F14079+F14071)</f>
        <v>0</v>
      </c>
      <c r="G14081" s="9" t="str">
        <f t="shared" si="442"/>
        <v/>
      </c>
      <c r="H14081" s="52" t="str">
        <f t="shared" si="443"/>
        <v/>
      </c>
    </row>
    <row r="14082" spans="1:8">
      <c r="G14082" s="9" t="str">
        <f t="shared" si="442"/>
        <v/>
      </c>
      <c r="H14082" s="52" t="str">
        <f t="shared" si="443"/>
        <v/>
      </c>
    </row>
    <row r="14083" spans="1:8">
      <c r="A14083" s="48" t="str">
        <f>('ANNEXURE B &amp; C'!CE$3)</f>
        <v>470110</v>
      </c>
      <c r="B14083" s="1">
        <v>1000000</v>
      </c>
      <c r="C14083" s="1" t="s">
        <v>0</v>
      </c>
      <c r="D14083" s="31"/>
      <c r="E14083" s="31"/>
      <c r="G14083" s="9" t="str">
        <f t="shared" si="442"/>
        <v/>
      </c>
      <c r="H14083" s="52" t="str">
        <f t="shared" si="443"/>
        <v/>
      </c>
    </row>
    <row r="14084" spans="1:8">
      <c r="B14084" s="1"/>
      <c r="C14084" s="1"/>
      <c r="D14084" s="31"/>
      <c r="E14084" s="31"/>
      <c r="G14084" s="9" t="str">
        <f t="shared" si="442"/>
        <v/>
      </c>
      <c r="H14084" s="52" t="str">
        <f t="shared" si="443"/>
        <v/>
      </c>
    </row>
    <row r="14085" spans="1:8">
      <c r="A14085" s="48" t="str">
        <f>('ANNEXURE B &amp; C'!CE$3)</f>
        <v>470110</v>
      </c>
      <c r="B14085" s="1">
        <v>1020000</v>
      </c>
      <c r="C14085" s="1" t="s">
        <v>2</v>
      </c>
      <c r="D14085" s="31"/>
      <c r="E14085" s="31"/>
      <c r="F14085" s="31"/>
      <c r="G14085" s="9" t="str">
        <f t="shared" si="442"/>
        <v/>
      </c>
      <c r="H14085" s="52" t="str">
        <f t="shared" si="443"/>
        <v/>
      </c>
    </row>
    <row r="14086" spans="1:8">
      <c r="A14086" s="48" t="str">
        <f>('ANNEXURE B &amp; C'!CE$3)</f>
        <v>470110</v>
      </c>
      <c r="B14086" s="2">
        <v>1020001</v>
      </c>
      <c r="C14086" s="2" t="s">
        <v>3</v>
      </c>
      <c r="D14086" s="20">
        <v>0</v>
      </c>
      <c r="E14086" s="20">
        <v>0</v>
      </c>
      <c r="F14086" s="38">
        <f>('ANNEXURE B &amp; C'!CE$10)</f>
        <v>0</v>
      </c>
      <c r="G14086" s="9" t="str">
        <f t="shared" si="442"/>
        <v/>
      </c>
      <c r="H14086" s="52" t="str">
        <f t="shared" si="443"/>
        <v/>
      </c>
    </row>
    <row r="14087" spans="1:8">
      <c r="A14087" s="48" t="str">
        <f>('ANNEXURE B &amp; C'!CE$3)</f>
        <v>470110</v>
      </c>
      <c r="B14087" s="2">
        <v>1020002</v>
      </c>
      <c r="C14087" s="2" t="s">
        <v>4</v>
      </c>
      <c r="D14087" s="20">
        <v>0</v>
      </c>
      <c r="E14087" s="20">
        <v>55855</v>
      </c>
      <c r="F14087" s="38">
        <f>('ANNEXURE B &amp; C'!CE$11)</f>
        <v>384289</v>
      </c>
      <c r="G14087" s="9" t="str">
        <f t="shared" si="442"/>
        <v/>
      </c>
      <c r="H14087" s="52" t="str">
        <f t="shared" si="443"/>
        <v>NO ORIGINAL BUDGET</v>
      </c>
    </row>
    <row r="14088" spans="1:8">
      <c r="A14088" s="48" t="str">
        <f>('ANNEXURE B &amp; C'!CE$3)</f>
        <v>470110</v>
      </c>
      <c r="B14088" s="2">
        <v>1020004</v>
      </c>
      <c r="C14088" s="2" t="s">
        <v>5</v>
      </c>
      <c r="D14088" s="20">
        <v>0</v>
      </c>
      <c r="E14088" s="20">
        <v>322</v>
      </c>
      <c r="F14088" s="38">
        <f>('ANNEXURE B &amp; C'!CE$12)</f>
        <v>2254</v>
      </c>
      <c r="G14088" s="9" t="str">
        <f t="shared" si="442"/>
        <v/>
      </c>
      <c r="H14088" s="52" t="str">
        <f t="shared" si="443"/>
        <v>NO ORIGINAL BUDGET</v>
      </c>
    </row>
    <row r="14089" spans="1:8">
      <c r="A14089" s="48" t="str">
        <f>('ANNEXURE B &amp; C'!CE$3)</f>
        <v>470110</v>
      </c>
      <c r="B14089" s="2">
        <v>1020005</v>
      </c>
      <c r="C14089" s="2" t="s">
        <v>6</v>
      </c>
      <c r="D14089" s="20">
        <v>0</v>
      </c>
      <c r="E14089" s="20">
        <v>8.1999999999999993</v>
      </c>
      <c r="F14089" s="38">
        <f>('ANNEXURE B &amp; C'!CE$13)</f>
        <v>59</v>
      </c>
      <c r="G14089" s="9" t="str">
        <f t="shared" si="442"/>
        <v/>
      </c>
      <c r="H14089" s="52" t="str">
        <f t="shared" si="443"/>
        <v>NO ORIGINAL BUDGET</v>
      </c>
    </row>
    <row r="14090" spans="1:8">
      <c r="A14090" s="48" t="str">
        <f>('ANNEXURE B &amp; C'!CE$3)</f>
        <v>470110</v>
      </c>
      <c r="B14090" s="2">
        <v>1020006</v>
      </c>
      <c r="C14090" s="2" t="s">
        <v>7</v>
      </c>
      <c r="D14090" s="20">
        <v>0</v>
      </c>
      <c r="E14090" s="20">
        <v>0</v>
      </c>
      <c r="F14090" s="38">
        <f>('ANNEXURE B &amp; C'!CE$14)</f>
        <v>54739</v>
      </c>
      <c r="G14090" s="9" t="str">
        <f t="shared" si="442"/>
        <v/>
      </c>
      <c r="H14090" s="52" t="str">
        <f t="shared" si="443"/>
        <v>NO ORIGINAL BUDGET</v>
      </c>
    </row>
    <row r="14091" spans="1:8">
      <c r="A14091" s="48" t="str">
        <f>('ANNEXURE B &amp; C'!CE$3)</f>
        <v>470110</v>
      </c>
      <c r="B14091" s="2">
        <v>1020007</v>
      </c>
      <c r="C14091" s="2" t="s">
        <v>8</v>
      </c>
      <c r="D14091" s="20">
        <v>0</v>
      </c>
      <c r="E14091" s="20">
        <v>0</v>
      </c>
      <c r="F14091" s="38">
        <f>('ANNEXURE B &amp; C'!CE$15)</f>
        <v>0</v>
      </c>
      <c r="G14091" s="9" t="str">
        <f t="shared" si="442"/>
        <v/>
      </c>
      <c r="H14091" s="52" t="str">
        <f t="shared" si="443"/>
        <v/>
      </c>
    </row>
    <row r="14092" spans="1:8">
      <c r="A14092" s="48" t="str">
        <f>('ANNEXURE B &amp; C'!CE$3)</f>
        <v>470110</v>
      </c>
      <c r="B14092" s="2">
        <v>1020009</v>
      </c>
      <c r="C14092" s="2" t="s">
        <v>9</v>
      </c>
      <c r="D14092" s="20">
        <v>0</v>
      </c>
      <c r="E14092" s="20">
        <v>0</v>
      </c>
      <c r="F14092" s="38">
        <f>('ANNEXURE B &amp; C'!CE$16)</f>
        <v>0</v>
      </c>
      <c r="G14092" s="9" t="str">
        <f t="shared" si="442"/>
        <v/>
      </c>
      <c r="H14092" s="52" t="str">
        <f t="shared" si="443"/>
        <v/>
      </c>
    </row>
    <row r="14093" spans="1:8">
      <c r="A14093" s="48" t="str">
        <f>('ANNEXURE B &amp; C'!CE$3)</f>
        <v>470110</v>
      </c>
      <c r="B14093" s="2">
        <v>1020010</v>
      </c>
      <c r="C14093" s="2" t="s">
        <v>10</v>
      </c>
      <c r="D14093" s="20">
        <v>0</v>
      </c>
      <c r="E14093" s="20">
        <v>0</v>
      </c>
      <c r="F14093" s="38">
        <f>('ANNEXURE B &amp; C'!CE$17)</f>
        <v>0</v>
      </c>
      <c r="G14093" s="9" t="str">
        <f t="shared" si="442"/>
        <v/>
      </c>
      <c r="H14093" s="52" t="str">
        <f t="shared" si="443"/>
        <v/>
      </c>
    </row>
    <row r="14094" spans="1:8">
      <c r="A14094" s="48" t="str">
        <f>('ANNEXURE B &amp; C'!CE$3)</f>
        <v>470110</v>
      </c>
      <c r="B14094" s="2">
        <v>1020011</v>
      </c>
      <c r="C14094" s="2" t="s">
        <v>11</v>
      </c>
      <c r="D14094" s="20">
        <v>0</v>
      </c>
      <c r="E14094" s="20">
        <v>0</v>
      </c>
      <c r="F14094" s="38">
        <f>('ANNEXURE B &amp; C'!CE$18)</f>
        <v>0</v>
      </c>
      <c r="G14094" s="9" t="str">
        <f t="shared" si="442"/>
        <v/>
      </c>
      <c r="H14094" s="52" t="str">
        <f t="shared" si="443"/>
        <v/>
      </c>
    </row>
    <row r="14095" spans="1:8">
      <c r="A14095" s="48" t="str">
        <f>('ANNEXURE B &amp; C'!CE$3)</f>
        <v>470110</v>
      </c>
      <c r="B14095" s="2">
        <v>1020012</v>
      </c>
      <c r="C14095" s="2" t="s">
        <v>12</v>
      </c>
      <c r="D14095" s="20">
        <v>0</v>
      </c>
      <c r="E14095" s="20">
        <v>16057.87</v>
      </c>
      <c r="F14095" s="38">
        <f>('ANNEXURE B &amp; C'!CE$19)</f>
        <v>112406</v>
      </c>
      <c r="G14095" s="9" t="str">
        <f t="shared" si="442"/>
        <v/>
      </c>
      <c r="H14095" s="52" t="str">
        <f t="shared" si="443"/>
        <v>NO ORIGINAL BUDGET</v>
      </c>
    </row>
    <row r="14096" spans="1:8">
      <c r="A14096" s="48" t="str">
        <f>('ANNEXURE B &amp; C'!CE$3)</f>
        <v>470110</v>
      </c>
      <c r="B14096" s="2">
        <v>1020013</v>
      </c>
      <c r="C14096" s="2" t="s">
        <v>13</v>
      </c>
      <c r="D14096" s="20">
        <v>0</v>
      </c>
      <c r="E14096" s="20">
        <v>249.56</v>
      </c>
      <c r="F14096" s="38">
        <f>('ANNEXURE B &amp; C'!CE$20)</f>
        <v>1748</v>
      </c>
      <c r="G14096" s="9" t="str">
        <f t="shared" si="442"/>
        <v/>
      </c>
      <c r="H14096" s="52" t="str">
        <f t="shared" si="443"/>
        <v>NO ORIGINAL BUDGET</v>
      </c>
    </row>
    <row r="14097" spans="1:8">
      <c r="A14097" s="48" t="str">
        <f>('ANNEXURE B &amp; C'!CE$3)</f>
        <v>470110</v>
      </c>
      <c r="B14097" s="2">
        <v>1020014</v>
      </c>
      <c r="C14097" s="2" t="s">
        <v>14</v>
      </c>
      <c r="D14097" s="20">
        <v>0</v>
      </c>
      <c r="E14097" s="20">
        <v>0</v>
      </c>
      <c r="F14097" s="38">
        <f>('ANNEXURE B &amp; C'!CE$21)</f>
        <v>0</v>
      </c>
      <c r="G14097" s="9" t="str">
        <f t="shared" si="442"/>
        <v/>
      </c>
      <c r="H14097" s="52" t="str">
        <f t="shared" si="443"/>
        <v/>
      </c>
    </row>
    <row r="14098" spans="1:8" ht="15.75" thickBot="1">
      <c r="A14098" s="48" t="str">
        <f>('ANNEXURE B &amp; C'!CE$3)</f>
        <v>470110</v>
      </c>
      <c r="B14098" s="3">
        <v>1029990</v>
      </c>
      <c r="C14098" s="3" t="s">
        <v>15</v>
      </c>
      <c r="D14098" s="41">
        <v>0</v>
      </c>
      <c r="E14098" s="41">
        <v>72492.62999999999</v>
      </c>
      <c r="F14098" s="41">
        <f>SUM(F14086:F14097)</f>
        <v>555495</v>
      </c>
      <c r="G14098" s="9" t="str">
        <f t="shared" si="442"/>
        <v/>
      </c>
      <c r="H14098" s="52" t="str">
        <f t="shared" si="443"/>
        <v>NO ORIGINAL BUDGET</v>
      </c>
    </row>
    <row r="14099" spans="1:8">
      <c r="B14099" s="1"/>
      <c r="C14099" s="1"/>
      <c r="D14099" s="31"/>
      <c r="E14099" s="31"/>
      <c r="F14099" s="31"/>
      <c r="G14099" s="9" t="str">
        <f t="shared" si="442"/>
        <v/>
      </c>
      <c r="H14099" s="52" t="str">
        <f t="shared" si="443"/>
        <v/>
      </c>
    </row>
    <row r="14100" spans="1:8">
      <c r="A14100" s="48" t="str">
        <f>('ANNEXURE B &amp; C'!CE$3)</f>
        <v>470110</v>
      </c>
      <c r="B14100" s="1">
        <v>1030000</v>
      </c>
      <c r="C14100" s="1" t="s">
        <v>16</v>
      </c>
      <c r="D14100" s="31"/>
      <c r="E14100" s="31"/>
      <c r="F14100" s="31"/>
      <c r="G14100" s="9" t="str">
        <f t="shared" si="442"/>
        <v/>
      </c>
      <c r="H14100" s="52" t="str">
        <f t="shared" si="443"/>
        <v/>
      </c>
    </row>
    <row r="14101" spans="1:8">
      <c r="A14101" s="48" t="str">
        <f>('ANNEXURE B &amp; C'!CE$3)</f>
        <v>470110</v>
      </c>
      <c r="B14101" s="2">
        <v>1030001</v>
      </c>
      <c r="C14101" s="2" t="s">
        <v>17</v>
      </c>
      <c r="D14101" s="20">
        <v>0</v>
      </c>
      <c r="E14101" s="20">
        <v>1094.78</v>
      </c>
      <c r="F14101" s="38">
        <f>('ANNEXURE B &amp; C'!CE$25)</f>
        <v>7664</v>
      </c>
      <c r="G14101" s="9" t="str">
        <f t="shared" si="442"/>
        <v/>
      </c>
      <c r="H14101" s="52" t="str">
        <f t="shared" si="443"/>
        <v>NO ORIGINAL BUDGET</v>
      </c>
    </row>
    <row r="14102" spans="1:8">
      <c r="A14102" s="48" t="str">
        <f>('ANNEXURE B &amp; C'!CE$3)</f>
        <v>470110</v>
      </c>
      <c r="B14102" s="2">
        <v>1030002</v>
      </c>
      <c r="C14102" s="2" t="s">
        <v>18</v>
      </c>
      <c r="D14102" s="20">
        <v>0</v>
      </c>
      <c r="E14102" s="20">
        <v>4531.3500000000004</v>
      </c>
      <c r="F14102" s="38">
        <f>('ANNEXURE B &amp; C'!CE$26)</f>
        <v>31721</v>
      </c>
      <c r="G14102" s="9" t="str">
        <f t="shared" si="442"/>
        <v/>
      </c>
      <c r="H14102" s="52" t="str">
        <f t="shared" si="443"/>
        <v>NO ORIGINAL BUDGET</v>
      </c>
    </row>
    <row r="14103" spans="1:8">
      <c r="A14103" s="48" t="str">
        <f>('ANNEXURE B &amp; C'!CE$3)</f>
        <v>470110</v>
      </c>
      <c r="B14103" s="2">
        <v>1030003</v>
      </c>
      <c r="C14103" s="2" t="s">
        <v>19</v>
      </c>
      <c r="D14103" s="20">
        <v>0</v>
      </c>
      <c r="E14103" s="20">
        <v>12042.58</v>
      </c>
      <c r="F14103" s="38">
        <f>('ANNEXURE B &amp; C'!CE$27)</f>
        <v>84299</v>
      </c>
      <c r="G14103" s="9" t="str">
        <f t="shared" si="442"/>
        <v/>
      </c>
      <c r="H14103" s="52" t="str">
        <f t="shared" si="443"/>
        <v>NO ORIGINAL BUDGET</v>
      </c>
    </row>
    <row r="14104" spans="1:8">
      <c r="A14104" s="48" t="str">
        <f>('ANNEXURE B &amp; C'!CE$3)</f>
        <v>470110</v>
      </c>
      <c r="B14104" s="2">
        <v>1030004</v>
      </c>
      <c r="C14104" s="2" t="s">
        <v>20</v>
      </c>
      <c r="D14104" s="20">
        <v>0</v>
      </c>
      <c r="E14104" s="20">
        <v>0</v>
      </c>
      <c r="F14104" s="38">
        <f>('ANNEXURE B &amp; C'!CE$28)</f>
        <v>0</v>
      </c>
      <c r="G14104" s="9" t="str">
        <f t="shared" si="442"/>
        <v/>
      </c>
      <c r="H14104" s="52" t="str">
        <f t="shared" si="443"/>
        <v/>
      </c>
    </row>
    <row r="14105" spans="1:8">
      <c r="A14105" s="48" t="str">
        <f>('ANNEXURE B &amp; C'!CE$3)</f>
        <v>470110</v>
      </c>
      <c r="B14105" s="3">
        <v>1039990</v>
      </c>
      <c r="C14105" s="3" t="s">
        <v>21</v>
      </c>
      <c r="D14105" s="39">
        <v>0</v>
      </c>
      <c r="E14105" s="39">
        <v>17668.71</v>
      </c>
      <c r="F14105" s="39">
        <f>SUM(F14101:F14104)</f>
        <v>123684</v>
      </c>
      <c r="G14105" s="9" t="str">
        <f t="shared" si="442"/>
        <v/>
      </c>
      <c r="H14105" s="52" t="str">
        <f t="shared" si="443"/>
        <v>NO ORIGINAL BUDGET</v>
      </c>
    </row>
    <row r="14106" spans="1:8">
      <c r="B14106" s="1"/>
      <c r="C14106" s="1"/>
      <c r="D14106" s="31"/>
      <c r="E14106" s="31"/>
      <c r="F14106" s="31"/>
      <c r="G14106" s="9" t="str">
        <f t="shared" si="442"/>
        <v/>
      </c>
      <c r="H14106" s="52" t="str">
        <f t="shared" si="443"/>
        <v/>
      </c>
    </row>
    <row r="14107" spans="1:8">
      <c r="A14107" s="48" t="str">
        <f>('ANNEXURE B &amp; C'!CE$3)</f>
        <v>470110</v>
      </c>
      <c r="B14107" s="1">
        <v>1040000</v>
      </c>
      <c r="C14107" s="1" t="s">
        <v>22</v>
      </c>
      <c r="D14107" s="31"/>
      <c r="E14107" s="31"/>
      <c r="F14107" s="31"/>
      <c r="G14107" s="9" t="str">
        <f t="shared" si="442"/>
        <v/>
      </c>
      <c r="H14107" s="52" t="str">
        <f t="shared" si="443"/>
        <v/>
      </c>
    </row>
    <row r="14108" spans="1:8">
      <c r="A14108" s="48" t="str">
        <f>('ANNEXURE B &amp; C'!CE$3)</f>
        <v>470110</v>
      </c>
      <c r="B14108" s="2">
        <v>1040001</v>
      </c>
      <c r="C14108" s="2" t="s">
        <v>23</v>
      </c>
      <c r="D14108" s="20">
        <v>0</v>
      </c>
      <c r="E14108" s="20">
        <v>0</v>
      </c>
      <c r="F14108" s="38">
        <f>('ANNEXURE B &amp; C'!CE$32)</f>
        <v>0</v>
      </c>
      <c r="G14108" s="9" t="str">
        <f t="shared" si="442"/>
        <v/>
      </c>
      <c r="H14108" s="52" t="str">
        <f t="shared" si="443"/>
        <v/>
      </c>
    </row>
    <row r="14109" spans="1:8">
      <c r="A14109" s="48" t="str">
        <f>('ANNEXURE B &amp; C'!CE$3)</f>
        <v>470110</v>
      </c>
      <c r="B14109" s="2">
        <v>1040002</v>
      </c>
      <c r="C14109" s="2" t="s">
        <v>24</v>
      </c>
      <c r="D14109" s="20">
        <v>0</v>
      </c>
      <c r="E14109" s="20">
        <v>0</v>
      </c>
      <c r="F14109" s="38">
        <f>('ANNEXURE B &amp; C'!CE$33)</f>
        <v>0</v>
      </c>
      <c r="G14109" s="9" t="str">
        <f t="shared" si="442"/>
        <v/>
      </c>
      <c r="H14109" s="52" t="str">
        <f t="shared" si="443"/>
        <v/>
      </c>
    </row>
    <row r="14110" spans="1:8">
      <c r="A14110" s="48" t="str">
        <f>('ANNEXURE B &amp; C'!CE$3)</f>
        <v>470110</v>
      </c>
      <c r="B14110" s="2">
        <v>1040003</v>
      </c>
      <c r="C14110" s="2" t="s">
        <v>25</v>
      </c>
      <c r="D14110" s="20">
        <v>0</v>
      </c>
      <c r="E14110" s="20">
        <v>0</v>
      </c>
      <c r="F14110" s="38">
        <f>('ANNEXURE B &amp; C'!CE$34)</f>
        <v>0</v>
      </c>
      <c r="G14110" s="9" t="str">
        <f t="shared" si="442"/>
        <v/>
      </c>
      <c r="H14110" s="52" t="str">
        <f t="shared" si="443"/>
        <v/>
      </c>
    </row>
    <row r="14111" spans="1:8">
      <c r="A14111" s="48" t="str">
        <f>('ANNEXURE B &amp; C'!CE$3)</f>
        <v>470110</v>
      </c>
      <c r="B14111" s="2">
        <v>1040004</v>
      </c>
      <c r="C14111" s="2" t="s">
        <v>26</v>
      </c>
      <c r="D14111" s="20">
        <v>0</v>
      </c>
      <c r="E14111" s="20">
        <v>0</v>
      </c>
      <c r="F14111" s="38">
        <f>('ANNEXURE B &amp; C'!CE$35)</f>
        <v>0</v>
      </c>
      <c r="G14111" s="9" t="str">
        <f t="shared" si="442"/>
        <v/>
      </c>
      <c r="H14111" s="52" t="str">
        <f t="shared" si="443"/>
        <v/>
      </c>
    </row>
    <row r="14112" spans="1:8">
      <c r="A14112" s="48" t="str">
        <f>('ANNEXURE B &amp; C'!CE$3)</f>
        <v>470110</v>
      </c>
      <c r="B14112" s="2">
        <v>1040005</v>
      </c>
      <c r="C14112" s="2" t="s">
        <v>27</v>
      </c>
      <c r="D14112" s="20">
        <v>0</v>
      </c>
      <c r="E14112" s="20">
        <v>0</v>
      </c>
      <c r="F14112" s="38">
        <f>('ANNEXURE B &amp; C'!CE$36)</f>
        <v>0</v>
      </c>
      <c r="G14112" s="9" t="str">
        <f t="shared" si="442"/>
        <v/>
      </c>
      <c r="H14112" s="52" t="str">
        <f t="shared" si="443"/>
        <v/>
      </c>
    </row>
    <row r="14113" spans="1:8">
      <c r="A14113" s="48" t="str">
        <f>('ANNEXURE B &amp; C'!CE$3)</f>
        <v>470110</v>
      </c>
      <c r="B14113" s="2">
        <v>1040006</v>
      </c>
      <c r="C14113" s="2" t="s">
        <v>28</v>
      </c>
      <c r="D14113" s="20">
        <v>0</v>
      </c>
      <c r="E14113" s="20">
        <v>0</v>
      </c>
      <c r="F14113" s="38">
        <f>('ANNEXURE B &amp; C'!CE$37)</f>
        <v>0</v>
      </c>
      <c r="G14113" s="9" t="str">
        <f t="shared" si="442"/>
        <v/>
      </c>
      <c r="H14113" s="52" t="str">
        <f t="shared" si="443"/>
        <v/>
      </c>
    </row>
    <row r="14114" spans="1:8">
      <c r="A14114" s="48" t="str">
        <f>('ANNEXURE B &amp; C'!CE$3)</f>
        <v>470110</v>
      </c>
      <c r="B14114" s="2">
        <v>1040007</v>
      </c>
      <c r="C14114" s="2" t="s">
        <v>29</v>
      </c>
      <c r="D14114" s="20">
        <v>0</v>
      </c>
      <c r="E14114" s="20">
        <v>0</v>
      </c>
      <c r="F14114" s="38">
        <f>('ANNEXURE B &amp; C'!CE$38)</f>
        <v>0</v>
      </c>
      <c r="G14114" s="9" t="str">
        <f t="shared" si="442"/>
        <v/>
      </c>
      <c r="H14114" s="52" t="str">
        <f t="shared" si="443"/>
        <v/>
      </c>
    </row>
    <row r="14115" spans="1:8">
      <c r="A14115" s="48" t="str">
        <f>('ANNEXURE B &amp; C'!CE$3)</f>
        <v>470110</v>
      </c>
      <c r="B14115" s="2">
        <v>1040008</v>
      </c>
      <c r="C14115" s="2" t="s">
        <v>30</v>
      </c>
      <c r="D14115" s="20">
        <v>0</v>
      </c>
      <c r="E14115" s="20">
        <v>0</v>
      </c>
      <c r="F14115" s="38">
        <f>('ANNEXURE B &amp; C'!CE$39)</f>
        <v>0</v>
      </c>
      <c r="G14115" s="9" t="str">
        <f t="shared" si="442"/>
        <v/>
      </c>
      <c r="H14115" s="52" t="str">
        <f t="shared" si="443"/>
        <v/>
      </c>
    </row>
    <row r="14116" spans="1:8">
      <c r="A14116" s="48" t="str">
        <f>('ANNEXURE B &amp; C'!CE$3)</f>
        <v>470110</v>
      </c>
      <c r="B14116" s="3">
        <v>1049990</v>
      </c>
      <c r="C14116" s="3" t="s">
        <v>31</v>
      </c>
      <c r="D14116" s="39">
        <v>0</v>
      </c>
      <c r="E14116" s="39">
        <v>0</v>
      </c>
      <c r="F14116" s="39">
        <f>SUM(F14108:F14115)</f>
        <v>0</v>
      </c>
      <c r="G14116" s="9" t="str">
        <f t="shared" si="442"/>
        <v/>
      </c>
      <c r="H14116" s="52" t="str">
        <f t="shared" si="443"/>
        <v/>
      </c>
    </row>
    <row r="14117" spans="1:8">
      <c r="B14117" s="1"/>
      <c r="C14117" s="1"/>
      <c r="D14117" s="31"/>
      <c r="E14117" s="31"/>
      <c r="F14117" s="31"/>
      <c r="G14117" s="9" t="str">
        <f t="shared" si="442"/>
        <v/>
      </c>
      <c r="H14117" s="52" t="str">
        <f t="shared" si="443"/>
        <v/>
      </c>
    </row>
    <row r="14118" spans="1:8" ht="15.75" thickBot="1">
      <c r="A14118" s="48" t="str">
        <f>('ANNEXURE B &amp; C'!CE$3)</f>
        <v>470110</v>
      </c>
      <c r="B14118" s="4">
        <v>1049995</v>
      </c>
      <c r="C14118" s="4" t="s">
        <v>32</v>
      </c>
      <c r="D14118" s="40">
        <v>0</v>
      </c>
      <c r="E14118" s="40">
        <v>90161.34</v>
      </c>
      <c r="F14118" s="40">
        <f>SUM(F14116+F14105+F14098)</f>
        <v>679179</v>
      </c>
      <c r="G14118" s="9" t="str">
        <f t="shared" si="442"/>
        <v/>
      </c>
      <c r="H14118" s="52" t="str">
        <f t="shared" si="443"/>
        <v>NO ORIGINAL BUDGET</v>
      </c>
    </row>
    <row r="14119" spans="1:8" ht="15.75" thickTop="1">
      <c r="B14119" s="1"/>
      <c r="C14119" s="1"/>
      <c r="D14119" s="31"/>
      <c r="E14119" s="31"/>
      <c r="F14119" s="31"/>
      <c r="G14119" s="9" t="str">
        <f t="shared" si="442"/>
        <v/>
      </c>
      <c r="H14119" s="52" t="str">
        <f t="shared" si="443"/>
        <v/>
      </c>
    </row>
    <row r="14120" spans="1:8">
      <c r="A14120" s="48" t="str">
        <f>('ANNEXURE B &amp; C'!CE$3)</f>
        <v>470110</v>
      </c>
      <c r="B14120" s="1">
        <v>1050000</v>
      </c>
      <c r="C14120" s="1" t="s">
        <v>33</v>
      </c>
      <c r="D14120" s="31"/>
      <c r="E14120" s="31"/>
      <c r="F14120" s="31"/>
      <c r="G14120" s="9" t="str">
        <f t="shared" si="442"/>
        <v/>
      </c>
      <c r="H14120" s="52" t="str">
        <f t="shared" si="443"/>
        <v/>
      </c>
    </row>
    <row r="14121" spans="1:8">
      <c r="B14121" s="1"/>
      <c r="C14121" s="1"/>
      <c r="D14121" s="31"/>
      <c r="E14121" s="31"/>
      <c r="F14121" s="31"/>
      <c r="G14121" s="9" t="str">
        <f t="shared" si="442"/>
        <v/>
      </c>
      <c r="H14121" s="52" t="str">
        <f t="shared" si="443"/>
        <v/>
      </c>
    </row>
    <row r="14122" spans="1:8">
      <c r="A14122" s="48" t="str">
        <f>('ANNEXURE B &amp; C'!CE$3)</f>
        <v>470110</v>
      </c>
      <c r="B14122" s="1">
        <v>1060000</v>
      </c>
      <c r="C14122" s="1" t="s">
        <v>34</v>
      </c>
      <c r="D14122" s="31"/>
      <c r="E14122" s="31"/>
      <c r="F14122" s="31"/>
      <c r="G14122" s="9" t="str">
        <f t="shared" si="442"/>
        <v/>
      </c>
      <c r="H14122" s="52" t="str">
        <f t="shared" si="443"/>
        <v/>
      </c>
    </row>
    <row r="14123" spans="1:8">
      <c r="A14123" s="48" t="str">
        <f>('ANNEXURE B &amp; C'!CE$3)</f>
        <v>470110</v>
      </c>
      <c r="B14123" s="2">
        <v>1060001</v>
      </c>
      <c r="C14123" s="2" t="s">
        <v>35</v>
      </c>
      <c r="D14123" s="20">
        <v>0</v>
      </c>
      <c r="E14123" s="20">
        <v>0</v>
      </c>
      <c r="F14123" s="38">
        <f>('ANNEXURE B &amp; C'!CE$47)</f>
        <v>0</v>
      </c>
      <c r="G14123" s="9" t="str">
        <f t="shared" si="442"/>
        <v/>
      </c>
      <c r="H14123" s="52" t="str">
        <f t="shared" si="443"/>
        <v/>
      </c>
    </row>
    <row r="14124" spans="1:8">
      <c r="A14124" s="48" t="str">
        <f>('ANNEXURE B &amp; C'!CE$3)</f>
        <v>470110</v>
      </c>
      <c r="B14124" s="2">
        <v>1060003</v>
      </c>
      <c r="C14124" s="2" t="s">
        <v>36</v>
      </c>
      <c r="D14124" s="20">
        <v>0</v>
      </c>
      <c r="E14124" s="20">
        <v>0</v>
      </c>
      <c r="F14124" s="38">
        <f>('ANNEXURE B &amp; C'!CE$48)</f>
        <v>0</v>
      </c>
      <c r="G14124" s="9" t="str">
        <f t="shared" si="442"/>
        <v/>
      </c>
      <c r="H14124" s="52" t="str">
        <f t="shared" si="443"/>
        <v/>
      </c>
    </row>
    <row r="14125" spans="1:8">
      <c r="A14125" s="48" t="str">
        <f>('ANNEXURE B &amp; C'!CE$3)</f>
        <v>470110</v>
      </c>
      <c r="B14125" s="2">
        <v>1060090</v>
      </c>
      <c r="C14125" s="2" t="s">
        <v>37</v>
      </c>
      <c r="D14125" s="20">
        <v>0</v>
      </c>
      <c r="E14125" s="20">
        <v>0</v>
      </c>
      <c r="F14125" s="38">
        <f>('ANNEXURE B &amp; C'!CE$49)</f>
        <v>0</v>
      </c>
      <c r="G14125" s="9" t="str">
        <f t="shared" si="442"/>
        <v/>
      </c>
      <c r="H14125" s="52" t="str">
        <f t="shared" si="443"/>
        <v/>
      </c>
    </row>
    <row r="14126" spans="1:8">
      <c r="A14126" s="48" t="str">
        <f>('ANNEXURE B &amp; C'!CE$3)</f>
        <v>470110</v>
      </c>
      <c r="B14126" s="2">
        <v>1060100</v>
      </c>
      <c r="C14126" s="2" t="s">
        <v>38</v>
      </c>
      <c r="D14126" s="20">
        <v>0</v>
      </c>
      <c r="E14126" s="20">
        <v>0</v>
      </c>
      <c r="F14126" s="38">
        <f>('ANNEXURE B &amp; C'!CE$50)</f>
        <v>0</v>
      </c>
      <c r="G14126" s="9" t="str">
        <f t="shared" si="442"/>
        <v/>
      </c>
      <c r="H14126" s="52" t="str">
        <f t="shared" si="443"/>
        <v/>
      </c>
    </row>
    <row r="14127" spans="1:8">
      <c r="A14127" s="48" t="str">
        <f>('ANNEXURE B &amp; C'!CE$3)</f>
        <v>470110</v>
      </c>
      <c r="B14127" s="2">
        <v>1060200</v>
      </c>
      <c r="C14127" s="2" t="s">
        <v>39</v>
      </c>
      <c r="D14127" s="20">
        <v>0</v>
      </c>
      <c r="E14127" s="20">
        <v>0</v>
      </c>
      <c r="F14127" s="38">
        <f>('ANNEXURE B &amp; C'!CE$51)</f>
        <v>0</v>
      </c>
      <c r="G14127" s="9" t="str">
        <f t="shared" si="442"/>
        <v/>
      </c>
      <c r="H14127" s="52" t="str">
        <f t="shared" si="443"/>
        <v/>
      </c>
    </row>
    <row r="14128" spans="1:8">
      <c r="A14128" s="48" t="str">
        <f>('ANNEXURE B &amp; C'!CE$3)</f>
        <v>470110</v>
      </c>
      <c r="B14128" s="2">
        <v>1060201</v>
      </c>
      <c r="C14128" s="2" t="s">
        <v>40</v>
      </c>
      <c r="D14128" s="20">
        <v>0</v>
      </c>
      <c r="E14128" s="20">
        <v>0</v>
      </c>
      <c r="F14128" s="38">
        <f>('ANNEXURE B &amp; C'!CE$52)</f>
        <v>0</v>
      </c>
      <c r="G14128" s="9" t="str">
        <f t="shared" si="442"/>
        <v/>
      </c>
      <c r="H14128" s="52" t="str">
        <f t="shared" si="443"/>
        <v/>
      </c>
    </row>
    <row r="14129" spans="1:8">
      <c r="A14129" s="48" t="str">
        <f>('ANNEXURE B &amp; C'!CE$3)</f>
        <v>470110</v>
      </c>
      <c r="B14129" s="2">
        <v>1060204</v>
      </c>
      <c r="C14129" s="2" t="s">
        <v>41</v>
      </c>
      <c r="D14129" s="20">
        <v>0</v>
      </c>
      <c r="E14129" s="20">
        <v>0</v>
      </c>
      <c r="F14129" s="38">
        <f>('ANNEXURE B &amp; C'!CE$53)</f>
        <v>0</v>
      </c>
      <c r="G14129" s="9" t="str">
        <f t="shared" si="442"/>
        <v/>
      </c>
      <c r="H14129" s="52" t="str">
        <f t="shared" si="443"/>
        <v/>
      </c>
    </row>
    <row r="14130" spans="1:8">
      <c r="A14130" s="48" t="str">
        <f>('ANNEXURE B &amp; C'!CE$3)</f>
        <v>470110</v>
      </c>
      <c r="B14130" s="2">
        <v>1060205</v>
      </c>
      <c r="C14130" s="2" t="s">
        <v>42</v>
      </c>
      <c r="D14130" s="20">
        <v>0</v>
      </c>
      <c r="E14130" s="20">
        <v>0</v>
      </c>
      <c r="F14130" s="38">
        <f>('ANNEXURE B &amp; C'!CE$54)</f>
        <v>0</v>
      </c>
      <c r="G14130" s="9" t="str">
        <f t="shared" si="442"/>
        <v/>
      </c>
      <c r="H14130" s="52" t="str">
        <f t="shared" si="443"/>
        <v/>
      </c>
    </row>
    <row r="14131" spans="1:8">
      <c r="A14131" s="48" t="str">
        <f>('ANNEXURE B &amp; C'!CE$3)</f>
        <v>470110</v>
      </c>
      <c r="B14131" s="2">
        <v>1060207</v>
      </c>
      <c r="C14131" s="2" t="s">
        <v>43</v>
      </c>
      <c r="D14131" s="20">
        <v>0</v>
      </c>
      <c r="E14131" s="20">
        <v>0</v>
      </c>
      <c r="F14131" s="38">
        <f>('ANNEXURE B &amp; C'!CE$55)</f>
        <v>0</v>
      </c>
      <c r="G14131" s="9" t="str">
        <f t="shared" si="442"/>
        <v/>
      </c>
      <c r="H14131" s="52" t="str">
        <f t="shared" si="443"/>
        <v/>
      </c>
    </row>
    <row r="14132" spans="1:8">
      <c r="A14132" s="48" t="str">
        <f>('ANNEXURE B &amp; C'!CE$3)</f>
        <v>470110</v>
      </c>
      <c r="B14132" s="2">
        <v>1060208</v>
      </c>
      <c r="C14132" s="2" t="s">
        <v>44</v>
      </c>
      <c r="D14132" s="20">
        <v>24000</v>
      </c>
      <c r="E14132" s="20">
        <v>0</v>
      </c>
      <c r="F14132" s="38">
        <f>('ANNEXURE B &amp; C'!CE$56)</f>
        <v>0</v>
      </c>
      <c r="G14132" s="9" t="str">
        <f t="shared" si="442"/>
        <v/>
      </c>
      <c r="H14132" s="52" t="str">
        <f t="shared" si="443"/>
        <v/>
      </c>
    </row>
    <row r="14133" spans="1:8">
      <c r="A14133" s="48" t="str">
        <f>('ANNEXURE B &amp; C'!CE$3)</f>
        <v>470110</v>
      </c>
      <c r="B14133" s="2">
        <v>1060209</v>
      </c>
      <c r="C14133" s="2" t="s">
        <v>45</v>
      </c>
      <c r="D14133" s="20">
        <v>0</v>
      </c>
      <c r="E14133" s="20">
        <v>0</v>
      </c>
      <c r="F14133" s="38">
        <f>('ANNEXURE B &amp; C'!CE$57)</f>
        <v>0</v>
      </c>
      <c r="G14133" s="9" t="str">
        <f t="shared" si="442"/>
        <v/>
      </c>
      <c r="H14133" s="52" t="str">
        <f t="shared" si="443"/>
        <v/>
      </c>
    </row>
    <row r="14134" spans="1:8">
      <c r="A14134" s="48" t="str">
        <f>('ANNEXURE B &amp; C'!CE$3)</f>
        <v>470110</v>
      </c>
      <c r="B14134" s="2">
        <v>1060210</v>
      </c>
      <c r="C14134" s="2" t="s">
        <v>46</v>
      </c>
      <c r="D14134" s="20">
        <v>0</v>
      </c>
      <c r="E14134" s="20">
        <v>0</v>
      </c>
      <c r="F14134" s="38">
        <f>('ANNEXURE B &amp; C'!CE$58)</f>
        <v>0</v>
      </c>
      <c r="G14134" s="9" t="str">
        <f t="shared" si="442"/>
        <v/>
      </c>
      <c r="H14134" s="52" t="str">
        <f t="shared" si="443"/>
        <v/>
      </c>
    </row>
    <row r="14135" spans="1:8">
      <c r="A14135" s="48" t="str">
        <f>('ANNEXURE B &amp; C'!CE$3)</f>
        <v>470110</v>
      </c>
      <c r="B14135" s="2">
        <v>1060303</v>
      </c>
      <c r="C14135" s="2" t="s">
        <v>47</v>
      </c>
      <c r="D14135" s="20">
        <v>0</v>
      </c>
      <c r="E14135" s="20">
        <v>0</v>
      </c>
      <c r="F14135" s="38">
        <f>('ANNEXURE B &amp; C'!CE$59)</f>
        <v>0</v>
      </c>
      <c r="G14135" s="9" t="str">
        <f t="shared" si="442"/>
        <v/>
      </c>
      <c r="H14135" s="52" t="str">
        <f t="shared" si="443"/>
        <v/>
      </c>
    </row>
    <row r="14136" spans="1:8">
      <c r="A14136" s="48" t="str">
        <f>('ANNEXURE B &amp; C'!CE$3)</f>
        <v>470110</v>
      </c>
      <c r="B14136" s="2">
        <v>1060304</v>
      </c>
      <c r="C14136" s="2" t="s">
        <v>48</v>
      </c>
      <c r="D14136" s="20">
        <v>0</v>
      </c>
      <c r="E14136" s="20">
        <v>0</v>
      </c>
      <c r="F14136" s="38">
        <f>('ANNEXURE B &amp; C'!CE$60)</f>
        <v>0</v>
      </c>
      <c r="G14136" s="9" t="str">
        <f t="shared" si="442"/>
        <v/>
      </c>
      <c r="H14136" s="52" t="str">
        <f t="shared" si="443"/>
        <v/>
      </c>
    </row>
    <row r="14137" spans="1:8">
      <c r="A14137" s="48" t="str">
        <f>('ANNEXURE B &amp; C'!CE$3)</f>
        <v>470110</v>
      </c>
      <c r="B14137" s="2">
        <v>1060305</v>
      </c>
      <c r="C14137" s="2" t="s">
        <v>49</v>
      </c>
      <c r="D14137" s="20">
        <v>0</v>
      </c>
      <c r="E14137" s="20">
        <v>0</v>
      </c>
      <c r="F14137" s="38">
        <f>('ANNEXURE B &amp; C'!CE$61)</f>
        <v>0</v>
      </c>
      <c r="G14137" s="9" t="str">
        <f t="shared" si="442"/>
        <v/>
      </c>
      <c r="H14137" s="52" t="str">
        <f t="shared" si="443"/>
        <v/>
      </c>
    </row>
    <row r="14138" spans="1:8">
      <c r="A14138" s="48" t="str">
        <f>('ANNEXURE B &amp; C'!CE$3)</f>
        <v>470110</v>
      </c>
      <c r="B14138" s="2">
        <v>1060400</v>
      </c>
      <c r="C14138" s="2" t="s">
        <v>50</v>
      </c>
      <c r="D14138" s="20">
        <v>0</v>
      </c>
      <c r="E14138" s="20">
        <v>0</v>
      </c>
      <c r="F14138" s="38">
        <f>('ANNEXURE B &amp; C'!CE$62)</f>
        <v>0</v>
      </c>
      <c r="G14138" s="9" t="str">
        <f t="shared" si="442"/>
        <v/>
      </c>
      <c r="H14138" s="52" t="str">
        <f t="shared" si="443"/>
        <v/>
      </c>
    </row>
    <row r="14139" spans="1:8">
      <c r="A14139" s="48" t="str">
        <f>('ANNEXURE B &amp; C'!CE$3)</f>
        <v>470110</v>
      </c>
      <c r="B14139" s="2">
        <v>1060401</v>
      </c>
      <c r="C14139" s="2" t="s">
        <v>51</v>
      </c>
      <c r="D14139" s="20">
        <v>0</v>
      </c>
      <c r="E14139" s="20">
        <v>0</v>
      </c>
      <c r="F14139" s="38">
        <f>('ANNEXURE B &amp; C'!CE$63)</f>
        <v>0</v>
      </c>
      <c r="G14139" s="9" t="str">
        <f t="shared" si="442"/>
        <v/>
      </c>
      <c r="H14139" s="52" t="str">
        <f t="shared" si="443"/>
        <v/>
      </c>
    </row>
    <row r="14140" spans="1:8">
      <c r="A14140" s="48" t="str">
        <f>('ANNEXURE B &amp; C'!CE$3)</f>
        <v>470110</v>
      </c>
      <c r="B14140" s="2">
        <v>1060402</v>
      </c>
      <c r="C14140" s="2" t="s">
        <v>52</v>
      </c>
      <c r="D14140" s="20">
        <v>8000</v>
      </c>
      <c r="E14140" s="20">
        <v>1274</v>
      </c>
      <c r="F14140" s="38">
        <f>('ANNEXURE B &amp; C'!CE$64)</f>
        <v>1274</v>
      </c>
      <c r="G14140" s="9" t="str">
        <f t="shared" si="442"/>
        <v/>
      </c>
      <c r="H14140" s="52">
        <f t="shared" si="443"/>
        <v>-0.84075</v>
      </c>
    </row>
    <row r="14141" spans="1:8">
      <c r="A14141" s="48" t="str">
        <f>('ANNEXURE B &amp; C'!CE$3)</f>
        <v>470110</v>
      </c>
      <c r="B14141" s="2">
        <v>1060403</v>
      </c>
      <c r="C14141" s="2" t="s">
        <v>53</v>
      </c>
      <c r="D14141" s="20">
        <v>0</v>
      </c>
      <c r="E14141" s="20">
        <v>0</v>
      </c>
      <c r="F14141" s="38">
        <f>('ANNEXURE B &amp; C'!CE$65)</f>
        <v>0</v>
      </c>
      <c r="G14141" s="9" t="str">
        <f t="shared" si="442"/>
        <v/>
      </c>
      <c r="H14141" s="52" t="str">
        <f t="shared" si="443"/>
        <v/>
      </c>
    </row>
    <row r="14142" spans="1:8">
      <c r="A14142" s="48" t="str">
        <f>('ANNEXURE B &amp; C'!CE$3)</f>
        <v>470110</v>
      </c>
      <c r="B14142" s="2">
        <v>1060404</v>
      </c>
      <c r="C14142" s="2" t="s">
        <v>54</v>
      </c>
      <c r="D14142" s="20">
        <v>0</v>
      </c>
      <c r="E14142" s="20">
        <v>0</v>
      </c>
      <c r="F14142" s="38">
        <f>('ANNEXURE B &amp; C'!CE$66)</f>
        <v>0</v>
      </c>
      <c r="G14142" s="9" t="str">
        <f t="shared" si="442"/>
        <v/>
      </c>
      <c r="H14142" s="52" t="str">
        <f t="shared" si="443"/>
        <v/>
      </c>
    </row>
    <row r="14143" spans="1:8">
      <c r="A14143" s="48" t="str">
        <f>('ANNEXURE B &amp; C'!CE$3)</f>
        <v>470110</v>
      </c>
      <c r="B14143" s="2">
        <v>1060405</v>
      </c>
      <c r="C14143" s="2" t="s">
        <v>55</v>
      </c>
      <c r="D14143" s="20">
        <v>0</v>
      </c>
      <c r="E14143" s="20">
        <v>0</v>
      </c>
      <c r="F14143" s="38">
        <f>('ANNEXURE B &amp; C'!CE$67)</f>
        <v>0</v>
      </c>
      <c r="G14143" s="9" t="str">
        <f t="shared" ref="G14143:G14206" si="444">IF(E14143&lt;0.01,"",IF(E14143&gt;F14143,"BUDGET ERROR - INSUFICIENT",""))</f>
        <v/>
      </c>
      <c r="H14143" s="52" t="str">
        <f t="shared" ref="H14143:H14206" si="445">IF(F14143&lt;0.1,"",IF(D14143=0,"NO ORIGINAL BUDGET",(F14143-D14143)/D14143))</f>
        <v/>
      </c>
    </row>
    <row r="14144" spans="1:8">
      <c r="A14144" s="48" t="str">
        <f>('ANNEXURE B &amp; C'!CE$3)</f>
        <v>470110</v>
      </c>
      <c r="B14144" s="2">
        <v>1060601</v>
      </c>
      <c r="C14144" s="2" t="s">
        <v>56</v>
      </c>
      <c r="D14144" s="20">
        <v>0</v>
      </c>
      <c r="E14144" s="20">
        <v>0</v>
      </c>
      <c r="F14144" s="38">
        <f>('ANNEXURE B &amp; C'!CE$68)</f>
        <v>0</v>
      </c>
      <c r="G14144" s="9" t="str">
        <f t="shared" si="444"/>
        <v/>
      </c>
      <c r="H14144" s="52" t="str">
        <f t="shared" si="445"/>
        <v/>
      </c>
    </row>
    <row r="14145" spans="1:8">
      <c r="A14145" s="48" t="str">
        <f>('ANNEXURE B &amp; C'!CE$3)</f>
        <v>470110</v>
      </c>
      <c r="B14145" s="2">
        <v>1060701</v>
      </c>
      <c r="C14145" s="2" t="s">
        <v>57</v>
      </c>
      <c r="D14145" s="20">
        <v>0</v>
      </c>
      <c r="E14145" s="20">
        <v>0</v>
      </c>
      <c r="F14145" s="38">
        <f>('ANNEXURE B &amp; C'!CE$69)</f>
        <v>0</v>
      </c>
      <c r="G14145" s="9" t="str">
        <f t="shared" si="444"/>
        <v/>
      </c>
      <c r="H14145" s="52" t="str">
        <f t="shared" si="445"/>
        <v/>
      </c>
    </row>
    <row r="14146" spans="1:8">
      <c r="A14146" s="48" t="str">
        <f>('ANNEXURE B &amp; C'!CE$3)</f>
        <v>470110</v>
      </c>
      <c r="B14146" s="2">
        <v>1060702</v>
      </c>
      <c r="C14146" s="2" t="s">
        <v>58</v>
      </c>
      <c r="D14146" s="20">
        <v>0</v>
      </c>
      <c r="E14146" s="20">
        <v>0</v>
      </c>
      <c r="F14146" s="38">
        <f>('ANNEXURE B &amp; C'!CE$70)</f>
        <v>0</v>
      </c>
      <c r="G14146" s="9" t="str">
        <f t="shared" si="444"/>
        <v/>
      </c>
      <c r="H14146" s="52" t="str">
        <f t="shared" si="445"/>
        <v/>
      </c>
    </row>
    <row r="14147" spans="1:8">
      <c r="A14147" s="48" t="str">
        <f>('ANNEXURE B &amp; C'!CE$3)</f>
        <v>470110</v>
      </c>
      <c r="B14147" s="2">
        <v>1061101</v>
      </c>
      <c r="C14147" s="2" t="s">
        <v>59</v>
      </c>
      <c r="D14147" s="20">
        <v>0</v>
      </c>
      <c r="E14147" s="20">
        <v>0</v>
      </c>
      <c r="F14147" s="38">
        <f>('ANNEXURE B &amp; C'!CE$71)</f>
        <v>0</v>
      </c>
      <c r="G14147" s="9" t="str">
        <f t="shared" si="444"/>
        <v/>
      </c>
      <c r="H14147" s="52" t="str">
        <f t="shared" si="445"/>
        <v/>
      </c>
    </row>
    <row r="14148" spans="1:8">
      <c r="A14148" s="48" t="str">
        <f>('ANNEXURE B &amp; C'!CE$3)</f>
        <v>470110</v>
      </c>
      <c r="B14148" s="2">
        <v>1061102</v>
      </c>
      <c r="C14148" s="2" t="s">
        <v>60</v>
      </c>
      <c r="D14148" s="20">
        <v>0</v>
      </c>
      <c r="E14148" s="20">
        <v>0</v>
      </c>
      <c r="F14148" s="38">
        <f>('ANNEXURE B &amp; C'!CE$72)</f>
        <v>0</v>
      </c>
      <c r="G14148" s="9" t="str">
        <f t="shared" si="444"/>
        <v/>
      </c>
      <c r="H14148" s="52" t="str">
        <f t="shared" si="445"/>
        <v/>
      </c>
    </row>
    <row r="14149" spans="1:8">
      <c r="A14149" s="48" t="str">
        <f>('ANNEXURE B &amp; C'!CE$3)</f>
        <v>470110</v>
      </c>
      <c r="B14149" s="2">
        <v>1061104</v>
      </c>
      <c r="C14149" s="2" t="s">
        <v>61</v>
      </c>
      <c r="D14149" s="20">
        <v>0</v>
      </c>
      <c r="E14149" s="20">
        <v>0</v>
      </c>
      <c r="F14149" s="38">
        <f>('ANNEXURE B &amp; C'!CE$73)</f>
        <v>0</v>
      </c>
      <c r="G14149" s="9" t="str">
        <f t="shared" si="444"/>
        <v/>
      </c>
      <c r="H14149" s="52" t="str">
        <f t="shared" si="445"/>
        <v/>
      </c>
    </row>
    <row r="14150" spans="1:8">
      <c r="A14150" s="48" t="str">
        <f>('ANNEXURE B &amp; C'!CE$3)</f>
        <v>470110</v>
      </c>
      <c r="B14150" s="2">
        <v>1061106</v>
      </c>
      <c r="C14150" s="2" t="s">
        <v>62</v>
      </c>
      <c r="D14150" s="20">
        <v>0</v>
      </c>
      <c r="E14150" s="20">
        <v>0</v>
      </c>
      <c r="F14150" s="38">
        <f>('ANNEXURE B &amp; C'!CE$74)</f>
        <v>0</v>
      </c>
      <c r="G14150" s="9" t="str">
        <f t="shared" si="444"/>
        <v/>
      </c>
      <c r="H14150" s="52" t="str">
        <f t="shared" si="445"/>
        <v/>
      </c>
    </row>
    <row r="14151" spans="1:8">
      <c r="A14151" s="48" t="str">
        <f>('ANNEXURE B &amp; C'!CE$3)</f>
        <v>470110</v>
      </c>
      <c r="B14151" s="2">
        <v>1061201</v>
      </c>
      <c r="C14151" s="2" t="s">
        <v>63</v>
      </c>
      <c r="D14151" s="20">
        <v>0</v>
      </c>
      <c r="E14151" s="20">
        <v>0</v>
      </c>
      <c r="F14151" s="38">
        <f>('ANNEXURE B &amp; C'!CE$75)</f>
        <v>0</v>
      </c>
      <c r="G14151" s="9" t="str">
        <f t="shared" si="444"/>
        <v/>
      </c>
      <c r="H14151" s="52" t="str">
        <f t="shared" si="445"/>
        <v/>
      </c>
    </row>
    <row r="14152" spans="1:8">
      <c r="A14152" s="48" t="str">
        <f>('ANNEXURE B &amp; C'!CE$3)</f>
        <v>470110</v>
      </c>
      <c r="B14152" s="2">
        <v>1061203</v>
      </c>
      <c r="C14152" s="2" t="s">
        <v>64</v>
      </c>
      <c r="D14152" s="20">
        <v>0</v>
      </c>
      <c r="E14152" s="20">
        <v>0</v>
      </c>
      <c r="F14152" s="38">
        <f>('ANNEXURE B &amp; C'!CE$76)</f>
        <v>0</v>
      </c>
      <c r="G14152" s="9" t="str">
        <f t="shared" si="444"/>
        <v/>
      </c>
      <c r="H14152" s="52" t="str">
        <f t="shared" si="445"/>
        <v/>
      </c>
    </row>
    <row r="14153" spans="1:8">
      <c r="A14153" s="48" t="str">
        <f>('ANNEXURE B &amp; C'!CE$3)</f>
        <v>470110</v>
      </c>
      <c r="B14153" s="2">
        <v>1061204</v>
      </c>
      <c r="C14153" s="2" t="s">
        <v>65</v>
      </c>
      <c r="D14153" s="20">
        <v>0</v>
      </c>
      <c r="E14153" s="20">
        <v>0</v>
      </c>
      <c r="F14153" s="38">
        <f>('ANNEXURE B &amp; C'!CE$77)</f>
        <v>0</v>
      </c>
      <c r="G14153" s="9" t="str">
        <f t="shared" si="444"/>
        <v/>
      </c>
      <c r="H14153" s="52" t="str">
        <f t="shared" si="445"/>
        <v/>
      </c>
    </row>
    <row r="14154" spans="1:8">
      <c r="A14154" s="48" t="str">
        <f>('ANNEXURE B &amp; C'!CE$3)</f>
        <v>470110</v>
      </c>
      <c r="B14154" s="2">
        <v>1061501</v>
      </c>
      <c r="C14154" s="2" t="s">
        <v>66</v>
      </c>
      <c r="D14154" s="20">
        <v>0</v>
      </c>
      <c r="E14154" s="20">
        <v>0</v>
      </c>
      <c r="F14154" s="38">
        <f>('ANNEXURE B &amp; C'!CE$78)</f>
        <v>0</v>
      </c>
      <c r="G14154" s="9" t="str">
        <f t="shared" si="444"/>
        <v/>
      </c>
      <c r="H14154" s="52" t="str">
        <f t="shared" si="445"/>
        <v/>
      </c>
    </row>
    <row r="14155" spans="1:8">
      <c r="A14155" s="48" t="str">
        <f>('ANNEXURE B &amp; C'!CE$3)</f>
        <v>470110</v>
      </c>
      <c r="B14155" s="2">
        <v>1061502</v>
      </c>
      <c r="C14155" s="2" t="s">
        <v>67</v>
      </c>
      <c r="D14155" s="20">
        <v>0</v>
      </c>
      <c r="E14155" s="20">
        <v>0</v>
      </c>
      <c r="F14155" s="38">
        <f>('ANNEXURE B &amp; C'!CE$79)</f>
        <v>0</v>
      </c>
      <c r="G14155" s="9" t="str">
        <f t="shared" si="444"/>
        <v/>
      </c>
      <c r="H14155" s="52" t="str">
        <f t="shared" si="445"/>
        <v/>
      </c>
    </row>
    <row r="14156" spans="1:8">
      <c r="A14156" s="48" t="str">
        <f>('ANNEXURE B &amp; C'!CE$3)</f>
        <v>470110</v>
      </c>
      <c r="B14156" s="2">
        <v>1061507</v>
      </c>
      <c r="C14156" s="2" t="s">
        <v>68</v>
      </c>
      <c r="D14156" s="20">
        <v>0</v>
      </c>
      <c r="E14156" s="20">
        <v>0</v>
      </c>
      <c r="F14156" s="38">
        <f>('ANNEXURE B &amp; C'!CE$80)</f>
        <v>0</v>
      </c>
      <c r="G14156" s="9" t="str">
        <f t="shared" si="444"/>
        <v/>
      </c>
      <c r="H14156" s="52" t="str">
        <f t="shared" si="445"/>
        <v/>
      </c>
    </row>
    <row r="14157" spans="1:8">
      <c r="A14157" s="48" t="str">
        <f>('ANNEXURE B &amp; C'!CE$3)</f>
        <v>470110</v>
      </c>
      <c r="B14157" s="2">
        <v>1061508</v>
      </c>
      <c r="C14157" s="2" t="s">
        <v>69</v>
      </c>
      <c r="D14157" s="20">
        <v>0</v>
      </c>
      <c r="E14157" s="20">
        <v>0</v>
      </c>
      <c r="F14157" s="38">
        <f>('ANNEXURE B &amp; C'!CE$81)</f>
        <v>0</v>
      </c>
      <c r="G14157" s="9" t="str">
        <f t="shared" si="444"/>
        <v/>
      </c>
      <c r="H14157" s="52" t="str">
        <f t="shared" si="445"/>
        <v/>
      </c>
    </row>
    <row r="14158" spans="1:8">
      <c r="A14158" s="48" t="str">
        <f>('ANNEXURE B &amp; C'!CE$3)</f>
        <v>470110</v>
      </c>
      <c r="B14158" s="2">
        <v>1061701</v>
      </c>
      <c r="C14158" s="2" t="s">
        <v>70</v>
      </c>
      <c r="D14158" s="20">
        <v>0</v>
      </c>
      <c r="E14158" s="20">
        <v>0</v>
      </c>
      <c r="F14158" s="38">
        <f>('ANNEXURE B &amp; C'!CE$82)</f>
        <v>0</v>
      </c>
      <c r="G14158" s="9" t="str">
        <f t="shared" si="444"/>
        <v/>
      </c>
      <c r="H14158" s="52" t="str">
        <f t="shared" si="445"/>
        <v/>
      </c>
    </row>
    <row r="14159" spans="1:8">
      <c r="A14159" s="48" t="str">
        <f>('ANNEXURE B &amp; C'!CE$3)</f>
        <v>470110</v>
      </c>
      <c r="B14159" s="2">
        <v>1061705</v>
      </c>
      <c r="C14159" s="2" t="s">
        <v>71</v>
      </c>
      <c r="D14159" s="20">
        <v>0</v>
      </c>
      <c r="E14159" s="20">
        <v>0</v>
      </c>
      <c r="F14159" s="38">
        <f>('ANNEXURE B &amp; C'!CE$83)</f>
        <v>0</v>
      </c>
      <c r="G14159" s="9" t="str">
        <f t="shared" si="444"/>
        <v/>
      </c>
      <c r="H14159" s="52" t="str">
        <f t="shared" si="445"/>
        <v/>
      </c>
    </row>
    <row r="14160" spans="1:8">
      <c r="A14160" s="48" t="str">
        <f>('ANNEXURE B &amp; C'!CE$3)</f>
        <v>470110</v>
      </c>
      <c r="B14160" s="2">
        <v>1061799</v>
      </c>
      <c r="C14160" s="2" t="s">
        <v>72</v>
      </c>
      <c r="D14160" s="20">
        <v>12000</v>
      </c>
      <c r="E14160" s="20">
        <v>5456.84</v>
      </c>
      <c r="F14160" s="38">
        <f>('ANNEXURE B &amp; C'!CE$84)</f>
        <v>8159</v>
      </c>
      <c r="G14160" s="9" t="str">
        <f t="shared" si="444"/>
        <v/>
      </c>
      <c r="H14160" s="52">
        <f t="shared" si="445"/>
        <v>-0.32008333333333333</v>
      </c>
    </row>
    <row r="14161" spans="1:8">
      <c r="A14161" s="48" t="str">
        <f>('ANNEXURE B &amp; C'!CE$3)</f>
        <v>470110</v>
      </c>
      <c r="B14161" s="2">
        <v>1061800</v>
      </c>
      <c r="C14161" s="2" t="s">
        <v>73</v>
      </c>
      <c r="D14161" s="20">
        <v>10000</v>
      </c>
      <c r="E14161" s="20">
        <v>0</v>
      </c>
      <c r="F14161" s="38">
        <f>('ANNEXURE B &amp; C'!CE$85)</f>
        <v>6000</v>
      </c>
      <c r="G14161" s="9" t="str">
        <f t="shared" si="444"/>
        <v/>
      </c>
      <c r="H14161" s="52">
        <f t="shared" si="445"/>
        <v>-0.4</v>
      </c>
    </row>
    <row r="14162" spans="1:8">
      <c r="A14162" s="48" t="str">
        <f>('ANNEXURE B &amp; C'!CE$3)</f>
        <v>470110</v>
      </c>
      <c r="B14162" s="2">
        <v>1061801</v>
      </c>
      <c r="C14162" s="2" t="s">
        <v>74</v>
      </c>
      <c r="D14162" s="20">
        <v>0</v>
      </c>
      <c r="E14162" s="20">
        <v>0</v>
      </c>
      <c r="F14162" s="38">
        <f>('ANNEXURE B &amp; C'!CE$86)</f>
        <v>0</v>
      </c>
      <c r="G14162" s="9" t="str">
        <f t="shared" si="444"/>
        <v/>
      </c>
      <c r="H14162" s="52" t="str">
        <f t="shared" si="445"/>
        <v/>
      </c>
    </row>
    <row r="14163" spans="1:8">
      <c r="A14163" s="48" t="str">
        <f>('ANNEXURE B &amp; C'!CE$3)</f>
        <v>470110</v>
      </c>
      <c r="B14163" s="2">
        <v>1061802</v>
      </c>
      <c r="C14163" s="2" t="s">
        <v>75</v>
      </c>
      <c r="D14163" s="20">
        <v>0</v>
      </c>
      <c r="E14163" s="20">
        <v>0</v>
      </c>
      <c r="F14163" s="38">
        <f>('ANNEXURE B &amp; C'!CE$87)</f>
        <v>0</v>
      </c>
      <c r="G14163" s="9" t="str">
        <f t="shared" si="444"/>
        <v/>
      </c>
      <c r="H14163" s="52" t="str">
        <f t="shared" si="445"/>
        <v/>
      </c>
    </row>
    <row r="14164" spans="1:8">
      <c r="A14164" s="48" t="str">
        <f>('ANNEXURE B &amp; C'!CE$3)</f>
        <v>470110</v>
      </c>
      <c r="B14164" s="2">
        <v>1061805</v>
      </c>
      <c r="C14164" s="2" t="s">
        <v>76</v>
      </c>
      <c r="D14164" s="20">
        <v>0</v>
      </c>
      <c r="E14164" s="20">
        <v>0</v>
      </c>
      <c r="F14164" s="38">
        <f>('ANNEXURE B &amp; C'!CE$88)</f>
        <v>0</v>
      </c>
      <c r="G14164" s="9" t="str">
        <f t="shared" si="444"/>
        <v/>
      </c>
      <c r="H14164" s="52" t="str">
        <f t="shared" si="445"/>
        <v/>
      </c>
    </row>
    <row r="14165" spans="1:8">
      <c r="A14165" s="48" t="str">
        <f>('ANNEXURE B &amp; C'!CE$3)</f>
        <v>470110</v>
      </c>
      <c r="B14165" s="2">
        <v>1061806</v>
      </c>
      <c r="C14165" s="2" t="s">
        <v>77</v>
      </c>
      <c r="D14165" s="20">
        <v>25000</v>
      </c>
      <c r="E14165" s="20">
        <v>4614.04</v>
      </c>
      <c r="F14165" s="38">
        <f>('ANNEXURE B &amp; C'!CE$89)</f>
        <v>14615</v>
      </c>
      <c r="G14165" s="9" t="str">
        <f t="shared" si="444"/>
        <v/>
      </c>
      <c r="H14165" s="52">
        <f t="shared" si="445"/>
        <v>-0.41539999999999999</v>
      </c>
    </row>
    <row r="14166" spans="1:8">
      <c r="A14166" s="48" t="str">
        <f>('ANNEXURE B &amp; C'!CE$3)</f>
        <v>470110</v>
      </c>
      <c r="B14166" s="2">
        <v>1061899</v>
      </c>
      <c r="C14166" s="2" t="s">
        <v>78</v>
      </c>
      <c r="D14166" s="20">
        <v>0</v>
      </c>
      <c r="E14166" s="20">
        <v>0</v>
      </c>
      <c r="F14166" s="38">
        <f>('ANNEXURE B &amp; C'!CE$90)</f>
        <v>0</v>
      </c>
      <c r="G14166" s="9" t="str">
        <f t="shared" si="444"/>
        <v/>
      </c>
      <c r="H14166" s="52" t="str">
        <f t="shared" si="445"/>
        <v/>
      </c>
    </row>
    <row r="14167" spans="1:8">
      <c r="A14167" s="48" t="str">
        <f>('ANNEXURE B &amp; C'!CE$3)</f>
        <v>470110</v>
      </c>
      <c r="B14167" s="2">
        <v>1061900</v>
      </c>
      <c r="C14167" s="2" t="s">
        <v>79</v>
      </c>
      <c r="D14167" s="20">
        <v>15000</v>
      </c>
      <c r="E14167" s="20">
        <v>0</v>
      </c>
      <c r="F14167" s="38">
        <f>('ANNEXURE B &amp; C'!CE$91)</f>
        <v>18800</v>
      </c>
      <c r="G14167" s="9" t="str">
        <f t="shared" si="444"/>
        <v/>
      </c>
      <c r="H14167" s="52">
        <f t="shared" si="445"/>
        <v>0.25333333333333335</v>
      </c>
    </row>
    <row r="14168" spans="1:8">
      <c r="A14168" s="48" t="str">
        <f>('ANNEXURE B &amp; C'!CE$3)</f>
        <v>470110</v>
      </c>
      <c r="B14168" s="2">
        <v>1061902</v>
      </c>
      <c r="C14168" s="2" t="s">
        <v>80</v>
      </c>
      <c r="D14168" s="20">
        <v>30000</v>
      </c>
      <c r="E14168" s="20">
        <v>0</v>
      </c>
      <c r="F14168" s="38">
        <f>('ANNEXURE B &amp; C'!CE$92)</f>
        <v>0</v>
      </c>
      <c r="G14168" s="9" t="str">
        <f t="shared" si="444"/>
        <v/>
      </c>
      <c r="H14168" s="52" t="str">
        <f t="shared" si="445"/>
        <v/>
      </c>
    </row>
    <row r="14169" spans="1:8">
      <c r="A14169" s="48" t="str">
        <f>('ANNEXURE B &amp; C'!CE$3)</f>
        <v>470110</v>
      </c>
      <c r="B14169" s="2">
        <v>1061903</v>
      </c>
      <c r="C14169" s="2" t="s">
        <v>81</v>
      </c>
      <c r="D14169" s="20">
        <v>0</v>
      </c>
      <c r="E14169" s="20">
        <v>0</v>
      </c>
      <c r="F14169" s="38">
        <f>('ANNEXURE B &amp; C'!CE$93)</f>
        <v>0</v>
      </c>
      <c r="G14169" s="9" t="str">
        <f t="shared" si="444"/>
        <v/>
      </c>
      <c r="H14169" s="52" t="str">
        <f t="shared" si="445"/>
        <v/>
      </c>
    </row>
    <row r="14170" spans="1:8">
      <c r="A14170" s="48" t="str">
        <f>('ANNEXURE B &amp; C'!CE$3)</f>
        <v>470110</v>
      </c>
      <c r="B14170" s="2">
        <v>1061904</v>
      </c>
      <c r="C14170" s="2" t="s">
        <v>82</v>
      </c>
      <c r="D14170" s="20">
        <v>0</v>
      </c>
      <c r="E14170" s="20">
        <v>0</v>
      </c>
      <c r="F14170" s="38">
        <f>('ANNEXURE B &amp; C'!CE$94)</f>
        <v>0</v>
      </c>
      <c r="G14170" s="9" t="str">
        <f t="shared" si="444"/>
        <v/>
      </c>
      <c r="H14170" s="52" t="str">
        <f t="shared" si="445"/>
        <v/>
      </c>
    </row>
    <row r="14171" spans="1:8">
      <c r="A14171" s="48" t="str">
        <f>('ANNEXURE B &amp; C'!CE$3)</f>
        <v>470110</v>
      </c>
      <c r="B14171" s="2">
        <v>1062001</v>
      </c>
      <c r="C14171" s="2" t="s">
        <v>83</v>
      </c>
      <c r="D14171" s="20">
        <v>0</v>
      </c>
      <c r="E14171" s="20">
        <v>0</v>
      </c>
      <c r="F14171" s="38">
        <f>('ANNEXURE B &amp; C'!CE$95)</f>
        <v>0</v>
      </c>
      <c r="G14171" s="9" t="str">
        <f t="shared" si="444"/>
        <v/>
      </c>
      <c r="H14171" s="52" t="str">
        <f t="shared" si="445"/>
        <v/>
      </c>
    </row>
    <row r="14172" spans="1:8">
      <c r="A14172" s="48" t="str">
        <f>('ANNEXURE B &amp; C'!CE$3)</f>
        <v>470110</v>
      </c>
      <c r="B14172" s="2">
        <v>1062003</v>
      </c>
      <c r="C14172" s="2" t="s">
        <v>84</v>
      </c>
      <c r="D14172" s="20">
        <v>0</v>
      </c>
      <c r="E14172" s="20">
        <v>0</v>
      </c>
      <c r="F14172" s="38">
        <f>('ANNEXURE B &amp; C'!CE$96)</f>
        <v>0</v>
      </c>
      <c r="G14172" s="9" t="str">
        <f t="shared" si="444"/>
        <v/>
      </c>
      <c r="H14172" s="52" t="str">
        <f t="shared" si="445"/>
        <v/>
      </c>
    </row>
    <row r="14173" spans="1:8">
      <c r="A14173" s="48" t="str">
        <f>('ANNEXURE B &amp; C'!CE$3)</f>
        <v>470110</v>
      </c>
      <c r="B14173" s="2">
        <v>1062009</v>
      </c>
      <c r="C14173" s="2" t="s">
        <v>85</v>
      </c>
      <c r="D14173" s="20">
        <v>0</v>
      </c>
      <c r="E14173" s="20">
        <v>0</v>
      </c>
      <c r="F14173" s="38">
        <f>('ANNEXURE B &amp; C'!CE$97)</f>
        <v>0</v>
      </c>
      <c r="G14173" s="9" t="str">
        <f t="shared" si="444"/>
        <v/>
      </c>
      <c r="H14173" s="52" t="str">
        <f t="shared" si="445"/>
        <v/>
      </c>
    </row>
    <row r="14174" spans="1:8">
      <c r="A14174" s="48" t="str">
        <f>('ANNEXURE B &amp; C'!CE$3)</f>
        <v>470110</v>
      </c>
      <c r="B14174" s="2">
        <v>1062010</v>
      </c>
      <c r="C14174" s="2" t="s">
        <v>86</v>
      </c>
      <c r="D14174" s="20">
        <v>0</v>
      </c>
      <c r="E14174" s="20">
        <v>0</v>
      </c>
      <c r="F14174" s="38">
        <f>('ANNEXURE B &amp; C'!CE$98)</f>
        <v>0</v>
      </c>
      <c r="G14174" s="9" t="str">
        <f t="shared" si="444"/>
        <v/>
      </c>
      <c r="H14174" s="52" t="str">
        <f t="shared" si="445"/>
        <v/>
      </c>
    </row>
    <row r="14175" spans="1:8">
      <c r="A14175" s="48" t="str">
        <f>('ANNEXURE B &amp; C'!CE$3)</f>
        <v>470110</v>
      </c>
      <c r="B14175" s="2">
        <v>1062201</v>
      </c>
      <c r="C14175" s="2" t="s">
        <v>87</v>
      </c>
      <c r="D14175" s="20">
        <v>0</v>
      </c>
      <c r="E14175" s="20">
        <v>0</v>
      </c>
      <c r="F14175" s="38">
        <f>('ANNEXURE B &amp; C'!CE$99)</f>
        <v>0</v>
      </c>
      <c r="G14175" s="9" t="str">
        <f t="shared" si="444"/>
        <v/>
      </c>
      <c r="H14175" s="52" t="str">
        <f t="shared" si="445"/>
        <v/>
      </c>
    </row>
    <row r="14176" spans="1:8">
      <c r="A14176" s="48" t="str">
        <f>('ANNEXURE B &amp; C'!CE$3)</f>
        <v>470110</v>
      </c>
      <c r="B14176" s="3">
        <v>1066990</v>
      </c>
      <c r="C14176" s="3" t="s">
        <v>88</v>
      </c>
      <c r="D14176" s="39">
        <v>124000</v>
      </c>
      <c r="E14176" s="39">
        <v>11344.880000000001</v>
      </c>
      <c r="F14176" s="39">
        <f>SUM(F14123:F14175)</f>
        <v>48848</v>
      </c>
      <c r="G14176" s="9" t="str">
        <f t="shared" si="444"/>
        <v/>
      </c>
      <c r="H14176" s="52">
        <f t="shared" si="445"/>
        <v>-0.60606451612903223</v>
      </c>
    </row>
    <row r="14177" spans="1:8">
      <c r="B14177" s="1"/>
      <c r="C14177" s="1"/>
      <c r="D14177" s="31"/>
      <c r="E14177" s="31"/>
      <c r="F14177" s="31"/>
      <c r="G14177" s="9" t="str">
        <f t="shared" si="444"/>
        <v/>
      </c>
      <c r="H14177" s="52" t="str">
        <f t="shared" si="445"/>
        <v/>
      </c>
    </row>
    <row r="14178" spans="1:8">
      <c r="A14178" s="48" t="str">
        <f>('ANNEXURE B &amp; C'!CE$3)</f>
        <v>470110</v>
      </c>
      <c r="B14178" s="1">
        <v>1080000</v>
      </c>
      <c r="C14178" s="1" t="s">
        <v>89</v>
      </c>
      <c r="D14178" s="31"/>
      <c r="E14178" s="31"/>
      <c r="F14178" s="31"/>
      <c r="G14178" s="9" t="str">
        <f t="shared" si="444"/>
        <v/>
      </c>
      <c r="H14178" s="52" t="str">
        <f t="shared" si="445"/>
        <v/>
      </c>
    </row>
    <row r="14179" spans="1:8">
      <c r="A14179" s="48" t="str">
        <f>('ANNEXURE B &amp; C'!CE$3)</f>
        <v>470110</v>
      </c>
      <c r="B14179" s="2">
        <v>1088020</v>
      </c>
      <c r="C14179" s="2" t="s">
        <v>90</v>
      </c>
      <c r="D14179" s="20">
        <v>0</v>
      </c>
      <c r="E14179" s="20">
        <v>0</v>
      </c>
      <c r="F14179" s="38">
        <f>('ANNEXURE B &amp; C'!CE$103)</f>
        <v>0</v>
      </c>
      <c r="G14179" s="9" t="str">
        <f t="shared" si="444"/>
        <v/>
      </c>
      <c r="H14179" s="52" t="str">
        <f t="shared" si="445"/>
        <v/>
      </c>
    </row>
    <row r="14180" spans="1:8">
      <c r="A14180" s="48" t="str">
        <f>('ANNEXURE B &amp; C'!CE$3)</f>
        <v>470110</v>
      </c>
      <c r="B14180" s="2">
        <v>1088080</v>
      </c>
      <c r="C14180" s="2" t="s">
        <v>91</v>
      </c>
      <c r="D14180" s="20">
        <v>0</v>
      </c>
      <c r="E14180" s="20">
        <v>0</v>
      </c>
      <c r="F14180" s="38">
        <f>('ANNEXURE B &amp; C'!CE$104)</f>
        <v>0</v>
      </c>
      <c r="G14180" s="9" t="str">
        <f t="shared" si="444"/>
        <v/>
      </c>
      <c r="H14180" s="52" t="str">
        <f t="shared" si="445"/>
        <v/>
      </c>
    </row>
    <row r="14181" spans="1:8">
      <c r="A14181" s="48" t="str">
        <f>('ANNEXURE B &amp; C'!CE$3)</f>
        <v>470110</v>
      </c>
      <c r="B14181" s="2">
        <v>1088081</v>
      </c>
      <c r="C14181" s="2" t="s">
        <v>92</v>
      </c>
      <c r="D14181" s="20">
        <v>0</v>
      </c>
      <c r="E14181" s="20">
        <v>0</v>
      </c>
      <c r="F14181" s="38">
        <f>('ANNEXURE B &amp; C'!CE$105)</f>
        <v>0</v>
      </c>
      <c r="G14181" s="9" t="str">
        <f t="shared" si="444"/>
        <v/>
      </c>
      <c r="H14181" s="52" t="str">
        <f t="shared" si="445"/>
        <v/>
      </c>
    </row>
    <row r="14182" spans="1:8">
      <c r="A14182" s="48" t="str">
        <f>('ANNEXURE B &amp; C'!CE$3)</f>
        <v>470110</v>
      </c>
      <c r="B14182" s="2">
        <v>1088082</v>
      </c>
      <c r="C14182" s="2" t="s">
        <v>93</v>
      </c>
      <c r="D14182" s="20">
        <v>0</v>
      </c>
      <c r="E14182" s="20">
        <v>0</v>
      </c>
      <c r="F14182" s="38">
        <f>('ANNEXURE B &amp; C'!CE$106)</f>
        <v>0</v>
      </c>
      <c r="G14182" s="9" t="str">
        <f t="shared" si="444"/>
        <v/>
      </c>
      <c r="H14182" s="52" t="str">
        <f t="shared" si="445"/>
        <v/>
      </c>
    </row>
    <row r="14183" spans="1:8">
      <c r="A14183" s="48" t="str">
        <f>('ANNEXURE B &amp; C'!CE$3)</f>
        <v>470110</v>
      </c>
      <c r="B14183" s="2">
        <v>1088083</v>
      </c>
      <c r="C14183" s="2" t="s">
        <v>94</v>
      </c>
      <c r="D14183" s="20">
        <v>0</v>
      </c>
      <c r="E14183" s="20">
        <v>0</v>
      </c>
      <c r="F14183" s="38">
        <f>('ANNEXURE B &amp; C'!CE$107)</f>
        <v>0</v>
      </c>
      <c r="G14183" s="9" t="str">
        <f t="shared" si="444"/>
        <v/>
      </c>
      <c r="H14183" s="52" t="str">
        <f t="shared" si="445"/>
        <v/>
      </c>
    </row>
    <row r="14184" spans="1:8">
      <c r="A14184" s="48" t="str">
        <f>('ANNEXURE B &amp; C'!CE$3)</f>
        <v>470110</v>
      </c>
      <c r="B14184" s="2">
        <v>1088084</v>
      </c>
      <c r="C14184" s="2" t="s">
        <v>95</v>
      </c>
      <c r="D14184" s="20">
        <v>0</v>
      </c>
      <c r="E14184" s="20">
        <v>0</v>
      </c>
      <c r="F14184" s="38">
        <f>('ANNEXURE B &amp; C'!CE$108)</f>
        <v>0</v>
      </c>
      <c r="G14184" s="9" t="str">
        <f t="shared" si="444"/>
        <v/>
      </c>
      <c r="H14184" s="52" t="str">
        <f t="shared" si="445"/>
        <v/>
      </c>
    </row>
    <row r="14185" spans="1:8">
      <c r="A14185" s="48" t="str">
        <f>('ANNEXURE B &amp; C'!CE$3)</f>
        <v>470110</v>
      </c>
      <c r="B14185" s="2">
        <v>1088085</v>
      </c>
      <c r="C14185" s="2" t="s">
        <v>96</v>
      </c>
      <c r="D14185" s="20">
        <v>0</v>
      </c>
      <c r="E14185" s="20">
        <v>0</v>
      </c>
      <c r="F14185" s="38">
        <f>('ANNEXURE B &amp; C'!CE$109)</f>
        <v>0</v>
      </c>
      <c r="G14185" s="9" t="str">
        <f t="shared" si="444"/>
        <v/>
      </c>
      <c r="H14185" s="52" t="str">
        <f t="shared" si="445"/>
        <v/>
      </c>
    </row>
    <row r="14186" spans="1:8">
      <c r="A14186" s="48" t="str">
        <f>('ANNEXURE B &amp; C'!CE$3)</f>
        <v>470110</v>
      </c>
      <c r="B14186" s="2">
        <v>1088110</v>
      </c>
      <c r="C14186" s="2" t="s">
        <v>61</v>
      </c>
      <c r="D14186" s="20">
        <v>0</v>
      </c>
      <c r="E14186" s="20">
        <v>0</v>
      </c>
      <c r="F14186" s="38">
        <f>('ANNEXURE B &amp; C'!CE$110)</f>
        <v>0</v>
      </c>
      <c r="G14186" s="9" t="str">
        <f t="shared" si="444"/>
        <v/>
      </c>
      <c r="H14186" s="52" t="str">
        <f t="shared" si="445"/>
        <v/>
      </c>
    </row>
    <row r="14187" spans="1:8">
      <c r="A14187" s="48" t="str">
        <f>('ANNEXURE B &amp; C'!CE$3)</f>
        <v>470110</v>
      </c>
      <c r="B14187" s="2">
        <v>1088180</v>
      </c>
      <c r="C14187" s="2" t="s">
        <v>97</v>
      </c>
      <c r="D14187" s="20">
        <v>0</v>
      </c>
      <c r="E14187" s="20">
        <v>0</v>
      </c>
      <c r="F14187" s="38">
        <f>('ANNEXURE B &amp; C'!CE$111)</f>
        <v>0</v>
      </c>
      <c r="G14187" s="9" t="str">
        <f t="shared" si="444"/>
        <v/>
      </c>
      <c r="H14187" s="52" t="str">
        <f t="shared" si="445"/>
        <v/>
      </c>
    </row>
    <row r="14188" spans="1:8">
      <c r="A14188" s="48" t="str">
        <f>('ANNEXURE B &amp; C'!CE$3)</f>
        <v>470110</v>
      </c>
      <c r="B14188" s="3">
        <v>1088990</v>
      </c>
      <c r="C14188" s="3" t="s">
        <v>98</v>
      </c>
      <c r="D14188" s="39">
        <v>0</v>
      </c>
      <c r="E14188" s="39">
        <v>0</v>
      </c>
      <c r="F14188" s="39">
        <f>SUM(F14178:F14187)</f>
        <v>0</v>
      </c>
      <c r="G14188" s="9" t="str">
        <f t="shared" si="444"/>
        <v/>
      </c>
      <c r="H14188" s="52" t="str">
        <f t="shared" si="445"/>
        <v/>
      </c>
    </row>
    <row r="14189" spans="1:8">
      <c r="B14189" s="1"/>
      <c r="C14189" s="1"/>
      <c r="D14189" s="31"/>
      <c r="E14189" s="31"/>
      <c r="F14189" s="31"/>
      <c r="G14189" s="9" t="str">
        <f t="shared" si="444"/>
        <v/>
      </c>
      <c r="H14189" s="52" t="str">
        <f t="shared" si="445"/>
        <v/>
      </c>
    </row>
    <row r="14190" spans="1:8" ht="15.75" thickBot="1">
      <c r="A14190" s="48" t="str">
        <f>('ANNEXURE B &amp; C'!CE$3)</f>
        <v>470110</v>
      </c>
      <c r="B14190" s="4">
        <v>1089995</v>
      </c>
      <c r="C14190" s="4" t="s">
        <v>99</v>
      </c>
      <c r="D14190" s="40">
        <v>124000</v>
      </c>
      <c r="E14190" s="40">
        <v>11344.880000000001</v>
      </c>
      <c r="F14190" s="40">
        <f>SUM(F14188+F14176)</f>
        <v>48848</v>
      </c>
      <c r="G14190" s="9" t="str">
        <f t="shared" si="444"/>
        <v/>
      </c>
      <c r="H14190" s="52">
        <f t="shared" si="445"/>
        <v>-0.60606451612903223</v>
      </c>
    </row>
    <row r="14191" spans="1:8" ht="15.75" thickTop="1">
      <c r="B14191" s="1"/>
      <c r="C14191" s="1"/>
      <c r="D14191" s="31"/>
      <c r="E14191" s="31"/>
      <c r="F14191" s="31"/>
      <c r="G14191" s="9" t="str">
        <f t="shared" si="444"/>
        <v/>
      </c>
      <c r="H14191" s="52" t="str">
        <f t="shared" si="445"/>
        <v/>
      </c>
    </row>
    <row r="14192" spans="1:8">
      <c r="A14192" s="48" t="str">
        <f>('ANNEXURE B &amp; C'!CE$3)</f>
        <v>470110</v>
      </c>
      <c r="B14192" s="1">
        <v>1100000</v>
      </c>
      <c r="C14192" s="1" t="s">
        <v>100</v>
      </c>
      <c r="D14192" s="31"/>
      <c r="E14192" s="31"/>
      <c r="F14192" s="31"/>
      <c r="G14192" s="9" t="str">
        <f t="shared" si="444"/>
        <v/>
      </c>
      <c r="H14192" s="52" t="str">
        <f t="shared" si="445"/>
        <v/>
      </c>
    </row>
    <row r="14193" spans="1:8">
      <c r="A14193" s="48" t="str">
        <f>('ANNEXURE B &amp; C'!CE$3)</f>
        <v>470110</v>
      </c>
      <c r="B14193" s="2">
        <v>1101200</v>
      </c>
      <c r="C14193" s="2" t="s">
        <v>101</v>
      </c>
      <c r="D14193" s="20">
        <v>0</v>
      </c>
      <c r="E14193" s="20">
        <v>0</v>
      </c>
      <c r="F14193" s="38">
        <f>('ANNEXURE B &amp; C'!CE$117)</f>
        <v>0</v>
      </c>
      <c r="G14193" s="9" t="str">
        <f t="shared" si="444"/>
        <v/>
      </c>
      <c r="H14193" s="52" t="str">
        <f t="shared" si="445"/>
        <v/>
      </c>
    </row>
    <row r="14194" spans="1:8">
      <c r="A14194" s="48" t="str">
        <f>('ANNEXURE B &amp; C'!CE$3)</f>
        <v>470110</v>
      </c>
      <c r="B14194" s="2">
        <v>1101201</v>
      </c>
      <c r="C14194" s="2" t="s">
        <v>102</v>
      </c>
      <c r="D14194" s="20">
        <v>0</v>
      </c>
      <c r="E14194" s="20">
        <v>0</v>
      </c>
      <c r="F14194" s="38">
        <f>('ANNEXURE B &amp; C'!CE$118)</f>
        <v>0</v>
      </c>
      <c r="G14194" s="9" t="str">
        <f t="shared" si="444"/>
        <v/>
      </c>
      <c r="H14194" s="52" t="str">
        <f t="shared" si="445"/>
        <v/>
      </c>
    </row>
    <row r="14195" spans="1:8">
      <c r="A14195" s="48" t="str">
        <f>('ANNEXURE B &amp; C'!CE$3)</f>
        <v>470110</v>
      </c>
      <c r="B14195" s="2">
        <v>1101203</v>
      </c>
      <c r="C14195" s="2" t="s">
        <v>103</v>
      </c>
      <c r="D14195" s="20">
        <v>0</v>
      </c>
      <c r="E14195" s="20">
        <v>0</v>
      </c>
      <c r="F14195" s="38">
        <f>('ANNEXURE B &amp; C'!CE$119)</f>
        <v>0</v>
      </c>
      <c r="G14195" s="9" t="str">
        <f t="shared" si="444"/>
        <v/>
      </c>
      <c r="H14195" s="52" t="str">
        <f t="shared" si="445"/>
        <v/>
      </c>
    </row>
    <row r="14196" spans="1:8">
      <c r="A14196" s="48" t="str">
        <f>('ANNEXURE B &amp; C'!CE$3)</f>
        <v>470110</v>
      </c>
      <c r="B14196" s="2">
        <v>1101204</v>
      </c>
      <c r="C14196" s="2" t="s">
        <v>104</v>
      </c>
      <c r="D14196" s="20">
        <v>0</v>
      </c>
      <c r="E14196" s="20">
        <v>0</v>
      </c>
      <c r="F14196" s="38">
        <f>('ANNEXURE B &amp; C'!CE$120)</f>
        <v>0</v>
      </c>
      <c r="G14196" s="9" t="str">
        <f t="shared" si="444"/>
        <v/>
      </c>
      <c r="H14196" s="52" t="str">
        <f t="shared" si="445"/>
        <v/>
      </c>
    </row>
    <row r="14197" spans="1:8" ht="15.75" thickBot="1">
      <c r="A14197" s="48" t="str">
        <f>('ANNEXURE B &amp; C'!CE$3)</f>
        <v>470110</v>
      </c>
      <c r="B14197" s="4">
        <v>1109995</v>
      </c>
      <c r="C14197" s="4" t="s">
        <v>105</v>
      </c>
      <c r="D14197" s="40">
        <v>0</v>
      </c>
      <c r="E14197" s="40">
        <v>0</v>
      </c>
      <c r="F14197" s="40">
        <f>SUM(F14193:F14196)</f>
        <v>0</v>
      </c>
      <c r="G14197" s="9" t="str">
        <f t="shared" si="444"/>
        <v/>
      </c>
      <c r="H14197" s="52" t="str">
        <f t="shared" si="445"/>
        <v/>
      </c>
    </row>
    <row r="14198" spans="1:8" ht="15.75" thickTop="1">
      <c r="B14198" s="1"/>
      <c r="C14198" s="1"/>
      <c r="D14198" s="31"/>
      <c r="E14198" s="31"/>
      <c r="F14198" s="31"/>
      <c r="G14198" s="9" t="str">
        <f t="shared" si="444"/>
        <v/>
      </c>
      <c r="H14198" s="52" t="str">
        <f t="shared" si="445"/>
        <v/>
      </c>
    </row>
    <row r="14199" spans="1:8">
      <c r="A14199" s="48" t="str">
        <f>('ANNEXURE B &amp; C'!CE$3)</f>
        <v>470110</v>
      </c>
      <c r="B14199" s="1">
        <v>1120000</v>
      </c>
      <c r="C14199" s="1" t="s">
        <v>106</v>
      </c>
      <c r="D14199" s="31"/>
      <c r="E14199" s="31"/>
      <c r="F14199" s="31"/>
      <c r="G14199" s="9" t="str">
        <f t="shared" si="444"/>
        <v/>
      </c>
      <c r="H14199" s="52" t="str">
        <f t="shared" si="445"/>
        <v/>
      </c>
    </row>
    <row r="14200" spans="1:8">
      <c r="A14200" s="48" t="str">
        <f>('ANNEXURE B &amp; C'!CE$3)</f>
        <v>470110</v>
      </c>
      <c r="B14200" s="2">
        <v>1120300</v>
      </c>
      <c r="C14200" s="2" t="s">
        <v>106</v>
      </c>
      <c r="D14200" s="20">
        <v>0</v>
      </c>
      <c r="E14200" s="20">
        <v>0</v>
      </c>
      <c r="F14200" s="38">
        <f>('ANNEXURE B &amp; C'!CE$124)</f>
        <v>0</v>
      </c>
      <c r="G14200" s="9" t="str">
        <f t="shared" si="444"/>
        <v/>
      </c>
      <c r="H14200" s="52" t="str">
        <f t="shared" si="445"/>
        <v/>
      </c>
    </row>
    <row r="14201" spans="1:8" ht="15.75" thickBot="1">
      <c r="A14201" s="48" t="str">
        <f>('ANNEXURE B &amp; C'!CE$3)</f>
        <v>470110</v>
      </c>
      <c r="B14201" s="4">
        <v>1129990</v>
      </c>
      <c r="C14201" s="4" t="s">
        <v>107</v>
      </c>
      <c r="D14201" s="40">
        <v>0</v>
      </c>
      <c r="E14201" s="40">
        <v>0</v>
      </c>
      <c r="F14201" s="40">
        <f>SUM(F14199:F14200)</f>
        <v>0</v>
      </c>
      <c r="G14201" s="9" t="str">
        <f t="shared" si="444"/>
        <v/>
      </c>
      <c r="H14201" s="52" t="str">
        <f t="shared" si="445"/>
        <v/>
      </c>
    </row>
    <row r="14202" spans="1:8" ht="15.75" thickTop="1">
      <c r="B14202" s="1"/>
      <c r="C14202" s="1"/>
      <c r="D14202" s="31"/>
      <c r="E14202" s="31"/>
      <c r="F14202" s="31"/>
      <c r="G14202" s="9" t="str">
        <f t="shared" si="444"/>
        <v/>
      </c>
      <c r="H14202" s="52" t="str">
        <f t="shared" si="445"/>
        <v/>
      </c>
    </row>
    <row r="14203" spans="1:8">
      <c r="A14203" s="48" t="str">
        <f>('ANNEXURE B &amp; C'!CE$3)</f>
        <v>470110</v>
      </c>
      <c r="B14203" s="1">
        <v>1130000</v>
      </c>
      <c r="C14203" s="1" t="s">
        <v>108</v>
      </c>
      <c r="D14203" s="31"/>
      <c r="E14203" s="31"/>
      <c r="F14203" s="31"/>
      <c r="G14203" s="9" t="str">
        <f t="shared" si="444"/>
        <v/>
      </c>
      <c r="H14203" s="52" t="str">
        <f t="shared" si="445"/>
        <v/>
      </c>
    </row>
    <row r="14204" spans="1:8">
      <c r="A14204" s="48" t="str">
        <f>('ANNEXURE B &amp; C'!CE$3)</f>
        <v>470110</v>
      </c>
      <c r="B14204" s="2">
        <v>1130200</v>
      </c>
      <c r="C14204" s="2" t="s">
        <v>109</v>
      </c>
      <c r="D14204" s="20">
        <v>0</v>
      </c>
      <c r="E14204" s="20">
        <v>0</v>
      </c>
      <c r="F14204" s="38">
        <f>('ANNEXURE B &amp; C'!CE$128)</f>
        <v>0</v>
      </c>
      <c r="G14204" s="9" t="str">
        <f t="shared" si="444"/>
        <v/>
      </c>
      <c r="H14204" s="52" t="str">
        <f t="shared" si="445"/>
        <v/>
      </c>
    </row>
    <row r="14205" spans="1:8">
      <c r="A14205" s="48" t="str">
        <f>('ANNEXURE B &amp; C'!CE$3)</f>
        <v>470110</v>
      </c>
      <c r="B14205" s="2">
        <v>1130201</v>
      </c>
      <c r="C14205" s="2" t="s">
        <v>110</v>
      </c>
      <c r="D14205" s="20">
        <v>0</v>
      </c>
      <c r="E14205" s="20">
        <v>0</v>
      </c>
      <c r="F14205" s="38">
        <f>('ANNEXURE B &amp; C'!CE$129)</f>
        <v>0</v>
      </c>
      <c r="G14205" s="9" t="str">
        <f t="shared" si="444"/>
        <v/>
      </c>
      <c r="H14205" s="52" t="str">
        <f t="shared" si="445"/>
        <v/>
      </c>
    </row>
    <row r="14206" spans="1:8" ht="15.75" thickBot="1">
      <c r="A14206" s="48" t="str">
        <f>('ANNEXURE B &amp; C'!CE$3)</f>
        <v>470110</v>
      </c>
      <c r="B14206" s="4">
        <v>1139995</v>
      </c>
      <c r="C14206" s="4" t="s">
        <v>111</v>
      </c>
      <c r="D14206" s="40">
        <v>0</v>
      </c>
      <c r="E14206" s="40">
        <v>0</v>
      </c>
      <c r="F14206" s="40">
        <f>SUM(F14203:F14205)</f>
        <v>0</v>
      </c>
      <c r="G14206" s="9" t="str">
        <f t="shared" si="444"/>
        <v/>
      </c>
      <c r="H14206" s="52" t="str">
        <f t="shared" si="445"/>
        <v/>
      </c>
    </row>
    <row r="14207" spans="1:8" ht="15.75" thickTop="1">
      <c r="B14207" s="1"/>
      <c r="C14207" s="1"/>
      <c r="D14207" s="31"/>
      <c r="E14207" s="31"/>
      <c r="F14207" s="31"/>
      <c r="G14207" s="9" t="str">
        <f t="shared" ref="G14207:G14270" si="446">IF(E14207&lt;0.01,"",IF(E14207&gt;F14207,"BUDGET ERROR - INSUFICIENT",""))</f>
        <v/>
      </c>
      <c r="H14207" s="52" t="str">
        <f t="shared" ref="H14207:H14270" si="447">IF(F14207&lt;0.1,"",IF(D14207=0,"NO ORIGINAL BUDGET",(F14207-D14207)/D14207))</f>
        <v/>
      </c>
    </row>
    <row r="14208" spans="1:8" ht="15.75" thickBot="1">
      <c r="A14208" s="48" t="str">
        <f>('ANNEXURE B &amp; C'!CE$3)</f>
        <v>470110</v>
      </c>
      <c r="B14208" s="5">
        <v>1199998</v>
      </c>
      <c r="C14208" s="5" t="s">
        <v>112</v>
      </c>
      <c r="D14208" s="41">
        <v>124000</v>
      </c>
      <c r="E14208" s="41">
        <v>101506.22</v>
      </c>
      <c r="F14208" s="41">
        <f>SUM(F14206+F14201+F14197+F14190+F14118)</f>
        <v>728027</v>
      </c>
      <c r="G14208" s="9" t="str">
        <f t="shared" si="446"/>
        <v/>
      </c>
      <c r="H14208" s="52">
        <f t="shared" si="447"/>
        <v>4.8711854838709678</v>
      </c>
    </row>
    <row r="14209" spans="1:8">
      <c r="B14209" s="1"/>
      <c r="C14209" s="1"/>
      <c r="D14209" s="31"/>
      <c r="E14209" s="31"/>
      <c r="F14209" s="31"/>
      <c r="G14209" s="9" t="str">
        <f t="shared" si="446"/>
        <v/>
      </c>
      <c r="H14209" s="52" t="str">
        <f t="shared" si="447"/>
        <v/>
      </c>
    </row>
    <row r="14210" spans="1:8">
      <c r="A14210" s="48" t="str">
        <f>('ANNEXURE B &amp; C'!CE$3)</f>
        <v>470110</v>
      </c>
      <c r="B14210" s="1">
        <v>2200000</v>
      </c>
      <c r="C14210" s="1" t="s">
        <v>113</v>
      </c>
      <c r="D14210" s="31"/>
      <c r="E14210" s="31"/>
      <c r="F14210" s="31"/>
      <c r="G14210" s="9" t="str">
        <f t="shared" si="446"/>
        <v/>
      </c>
      <c r="H14210" s="52" t="str">
        <f t="shared" si="447"/>
        <v/>
      </c>
    </row>
    <row r="14211" spans="1:8">
      <c r="B14211" s="1"/>
      <c r="C14211" s="1"/>
      <c r="D14211" s="31"/>
      <c r="E14211" s="31"/>
      <c r="F14211" s="31"/>
      <c r="G14211" s="9" t="str">
        <f t="shared" si="446"/>
        <v/>
      </c>
      <c r="H14211" s="52" t="str">
        <f t="shared" si="447"/>
        <v/>
      </c>
    </row>
    <row r="14212" spans="1:8">
      <c r="A14212" s="48" t="str">
        <f>('ANNEXURE B &amp; C'!CE$3)</f>
        <v>470110</v>
      </c>
      <c r="B14212" s="1">
        <v>2230000</v>
      </c>
      <c r="C14212" s="1" t="s">
        <v>114</v>
      </c>
      <c r="D14212" s="31"/>
      <c r="E14212" s="31"/>
      <c r="F14212" s="31"/>
      <c r="G14212" s="9" t="str">
        <f t="shared" si="446"/>
        <v/>
      </c>
      <c r="H14212" s="52" t="str">
        <f t="shared" si="447"/>
        <v/>
      </c>
    </row>
    <row r="14213" spans="1:8">
      <c r="A14213" s="48" t="str">
        <f>('ANNEXURE B &amp; C'!CE$3)</f>
        <v>470110</v>
      </c>
      <c r="B14213" s="2">
        <v>2231202</v>
      </c>
      <c r="C14213" s="2" t="s">
        <v>115</v>
      </c>
      <c r="D14213" s="20">
        <v>0</v>
      </c>
      <c r="E14213" s="20">
        <v>0</v>
      </c>
      <c r="F14213" s="38">
        <f>('ANNEXURE B &amp; C'!CE$137)</f>
        <v>0</v>
      </c>
      <c r="G14213" s="9" t="str">
        <f t="shared" si="446"/>
        <v/>
      </c>
      <c r="H14213" s="52" t="str">
        <f t="shared" si="447"/>
        <v/>
      </c>
    </row>
    <row r="14214" spans="1:8">
      <c r="A14214" s="48" t="str">
        <f>('ANNEXURE B &amp; C'!CE$3)</f>
        <v>470110</v>
      </c>
      <c r="B14214" s="2">
        <v>2231900</v>
      </c>
      <c r="C14214" s="2" t="s">
        <v>116</v>
      </c>
      <c r="D14214" s="20">
        <v>0</v>
      </c>
      <c r="E14214" s="20">
        <v>0</v>
      </c>
      <c r="F14214" s="38">
        <f>('ANNEXURE B &amp; C'!CE$138)</f>
        <v>0</v>
      </c>
      <c r="G14214" s="9" t="str">
        <f t="shared" si="446"/>
        <v/>
      </c>
      <c r="H14214" s="52" t="str">
        <f t="shared" si="447"/>
        <v/>
      </c>
    </row>
    <row r="14215" spans="1:8">
      <c r="A14215" s="48" t="str">
        <f>('ANNEXURE B &amp; C'!CE$3)</f>
        <v>470110</v>
      </c>
      <c r="B14215" s="3">
        <v>2239995</v>
      </c>
      <c r="C14215" s="3" t="s">
        <v>117</v>
      </c>
      <c r="D14215" s="39">
        <v>0</v>
      </c>
      <c r="E14215" s="39">
        <v>0</v>
      </c>
      <c r="F14215" s="39">
        <f>SUM(F14213:F14214)</f>
        <v>0</v>
      </c>
      <c r="G14215" s="9" t="str">
        <f t="shared" si="446"/>
        <v/>
      </c>
      <c r="H14215" s="52" t="str">
        <f t="shared" si="447"/>
        <v/>
      </c>
    </row>
    <row r="14216" spans="1:8">
      <c r="B14216" s="1"/>
      <c r="C14216" s="1"/>
      <c r="D14216" s="31"/>
      <c r="E14216" s="31"/>
      <c r="F14216" s="31"/>
      <c r="G14216" s="9" t="str">
        <f t="shared" si="446"/>
        <v/>
      </c>
      <c r="H14216" s="52" t="str">
        <f t="shared" si="447"/>
        <v/>
      </c>
    </row>
    <row r="14217" spans="1:8">
      <c r="A14217" s="48" t="str">
        <f>('ANNEXURE B &amp; C'!CE$3)</f>
        <v>470110</v>
      </c>
      <c r="B14217" s="1">
        <v>2240000</v>
      </c>
      <c r="C14217" s="1" t="s">
        <v>118</v>
      </c>
      <c r="D14217" s="31"/>
      <c r="E14217" s="31"/>
      <c r="F14217" s="31"/>
      <c r="G14217" s="9" t="str">
        <f t="shared" si="446"/>
        <v/>
      </c>
      <c r="H14217" s="52" t="str">
        <f t="shared" si="447"/>
        <v/>
      </c>
    </row>
    <row r="14218" spans="1:8">
      <c r="A14218" s="48" t="str">
        <f>('ANNEXURE B &amp; C'!CE$3)</f>
        <v>470110</v>
      </c>
      <c r="B14218" s="2">
        <v>2240001</v>
      </c>
      <c r="C14218" s="2" t="s">
        <v>119</v>
      </c>
      <c r="D14218" s="20">
        <v>0</v>
      </c>
      <c r="E14218" s="20">
        <v>0</v>
      </c>
      <c r="F14218" s="38">
        <f>('ANNEXURE B &amp; C'!CE$142)</f>
        <v>0</v>
      </c>
      <c r="G14218" s="9" t="str">
        <f t="shared" si="446"/>
        <v/>
      </c>
      <c r="H14218" s="52" t="str">
        <f t="shared" si="447"/>
        <v/>
      </c>
    </row>
    <row r="14219" spans="1:8">
      <c r="A14219" s="48" t="str">
        <f>('ANNEXURE B &amp; C'!CE$3)</f>
        <v>470110</v>
      </c>
      <c r="B14219" s="2">
        <v>2240002</v>
      </c>
      <c r="C14219" s="2" t="s">
        <v>120</v>
      </c>
      <c r="D14219" s="20">
        <v>0</v>
      </c>
      <c r="E14219" s="20">
        <v>0</v>
      </c>
      <c r="F14219" s="38">
        <f>('ANNEXURE B &amp; C'!CE$143)</f>
        <v>0</v>
      </c>
      <c r="G14219" s="9" t="str">
        <f t="shared" si="446"/>
        <v/>
      </c>
      <c r="H14219" s="52" t="str">
        <f t="shared" si="447"/>
        <v/>
      </c>
    </row>
    <row r="14220" spans="1:8">
      <c r="A14220" s="48" t="str">
        <f>('ANNEXURE B &amp; C'!CE$3)</f>
        <v>470110</v>
      </c>
      <c r="B14220" s="2">
        <v>2240400</v>
      </c>
      <c r="C14220" s="2" t="s">
        <v>121</v>
      </c>
      <c r="D14220" s="20">
        <v>0</v>
      </c>
      <c r="E14220" s="20">
        <v>0</v>
      </c>
      <c r="F14220" s="38">
        <f>('ANNEXURE B &amp; C'!CE$144)</f>
        <v>0</v>
      </c>
      <c r="G14220" s="9" t="str">
        <f t="shared" si="446"/>
        <v/>
      </c>
      <c r="H14220" s="52" t="str">
        <f t="shared" si="447"/>
        <v/>
      </c>
    </row>
    <row r="14221" spans="1:8">
      <c r="A14221" s="48" t="str">
        <f>('ANNEXURE B &amp; C'!CE$3)</f>
        <v>470110</v>
      </c>
      <c r="B14221" s="2">
        <v>2240500</v>
      </c>
      <c r="C14221" s="2" t="s">
        <v>122</v>
      </c>
      <c r="D14221" s="20">
        <v>-50000000</v>
      </c>
      <c r="E14221" s="20">
        <v>0</v>
      </c>
      <c r="F14221" s="38">
        <f>('ANNEXURE B &amp; C'!CE$145)</f>
        <v>-35272000</v>
      </c>
      <c r="G14221" s="9" t="str">
        <f t="shared" si="446"/>
        <v/>
      </c>
      <c r="H14221" s="52" t="str">
        <f t="shared" si="447"/>
        <v/>
      </c>
    </row>
    <row r="14222" spans="1:8">
      <c r="A14222" s="48" t="str">
        <f>('ANNEXURE B &amp; C'!CE$3)</f>
        <v>470110</v>
      </c>
      <c r="B14222" s="3">
        <v>2249995</v>
      </c>
      <c r="C14222" s="3" t="s">
        <v>123</v>
      </c>
      <c r="D14222" s="39">
        <v>-50000000</v>
      </c>
      <c r="E14222" s="39">
        <v>0</v>
      </c>
      <c r="F14222" s="39">
        <f>SUM(F14218:F14221)</f>
        <v>-35272000</v>
      </c>
      <c r="G14222" s="9" t="str">
        <f t="shared" si="446"/>
        <v/>
      </c>
      <c r="H14222" s="52" t="str">
        <f t="shared" si="447"/>
        <v/>
      </c>
    </row>
    <row r="14223" spans="1:8">
      <c r="B14223" s="1"/>
      <c r="C14223" s="1"/>
      <c r="D14223" s="31"/>
      <c r="E14223" s="31"/>
      <c r="F14223" s="31"/>
      <c r="G14223" s="9" t="str">
        <f t="shared" si="446"/>
        <v/>
      </c>
      <c r="H14223" s="52" t="str">
        <f t="shared" si="447"/>
        <v/>
      </c>
    </row>
    <row r="14224" spans="1:8">
      <c r="A14224" s="48" t="str">
        <f>('ANNEXURE B &amp; C'!CE$3)</f>
        <v>470110</v>
      </c>
      <c r="B14224" s="1">
        <v>2260000</v>
      </c>
      <c r="C14224" s="1" t="s">
        <v>124</v>
      </c>
      <c r="D14224" s="31"/>
      <c r="E14224" s="31"/>
      <c r="F14224" s="31"/>
      <c r="G14224" s="9" t="str">
        <f t="shared" si="446"/>
        <v/>
      </c>
      <c r="H14224" s="52" t="str">
        <f t="shared" si="447"/>
        <v/>
      </c>
    </row>
    <row r="14225" spans="1:8">
      <c r="A14225" s="48" t="str">
        <f>('ANNEXURE B &amp; C'!CE$3)</f>
        <v>470110</v>
      </c>
      <c r="B14225" s="2">
        <v>2260806</v>
      </c>
      <c r="C14225" s="2" t="s">
        <v>125</v>
      </c>
      <c r="D14225" s="20">
        <v>0</v>
      </c>
      <c r="E14225" s="20">
        <v>0</v>
      </c>
      <c r="F14225" s="38">
        <f>('ANNEXURE B &amp; C'!CE$149)</f>
        <v>0</v>
      </c>
      <c r="G14225" s="9" t="str">
        <f t="shared" si="446"/>
        <v/>
      </c>
      <c r="H14225" s="52" t="str">
        <f t="shared" si="447"/>
        <v/>
      </c>
    </row>
    <row r="14226" spans="1:8">
      <c r="A14226" s="48" t="str">
        <f>('ANNEXURE B &amp; C'!CE$3)</f>
        <v>470110</v>
      </c>
      <c r="B14226" s="2">
        <v>2260808</v>
      </c>
      <c r="C14226" s="2" t="s">
        <v>126</v>
      </c>
      <c r="D14226" s="20">
        <v>0</v>
      </c>
      <c r="E14226" s="20">
        <v>0</v>
      </c>
      <c r="F14226" s="38">
        <f>('ANNEXURE B &amp; C'!CE$150)</f>
        <v>0</v>
      </c>
      <c r="G14226" s="9" t="str">
        <f t="shared" si="446"/>
        <v/>
      </c>
      <c r="H14226" s="52" t="str">
        <f t="shared" si="447"/>
        <v/>
      </c>
    </row>
    <row r="14227" spans="1:8">
      <c r="A14227" s="48" t="str">
        <f>('ANNEXURE B &amp; C'!CE$3)</f>
        <v>470110</v>
      </c>
      <c r="B14227" s="2">
        <v>2260810</v>
      </c>
      <c r="C14227" s="2" t="s">
        <v>127</v>
      </c>
      <c r="D14227" s="20">
        <v>0</v>
      </c>
      <c r="E14227" s="20">
        <v>0</v>
      </c>
      <c r="F14227" s="38">
        <f>('ANNEXURE B &amp; C'!CE$151)</f>
        <v>0</v>
      </c>
      <c r="G14227" s="9" t="str">
        <f t="shared" si="446"/>
        <v/>
      </c>
      <c r="H14227" s="52" t="str">
        <f t="shared" si="447"/>
        <v/>
      </c>
    </row>
    <row r="14228" spans="1:8">
      <c r="A14228" s="48" t="str">
        <f>('ANNEXURE B &amp; C'!CE$3)</f>
        <v>470110</v>
      </c>
      <c r="B14228" s="3">
        <v>2269995</v>
      </c>
      <c r="C14228" s="3" t="s">
        <v>128</v>
      </c>
      <c r="D14228" s="39">
        <v>0</v>
      </c>
      <c r="E14228" s="39">
        <v>0</v>
      </c>
      <c r="F14228" s="39">
        <f>SUM(F14225:F14227)</f>
        <v>0</v>
      </c>
      <c r="G14228" s="9" t="str">
        <f t="shared" si="446"/>
        <v/>
      </c>
      <c r="H14228" s="52" t="str">
        <f t="shared" si="447"/>
        <v/>
      </c>
    </row>
    <row r="14229" spans="1:8">
      <c r="B14229" s="1"/>
      <c r="C14229" s="1"/>
      <c r="D14229" s="31"/>
      <c r="E14229" s="31"/>
      <c r="F14229" s="31"/>
      <c r="G14229" s="9" t="str">
        <f t="shared" si="446"/>
        <v/>
      </c>
      <c r="H14229" s="52" t="str">
        <f t="shared" si="447"/>
        <v/>
      </c>
    </row>
    <row r="14230" spans="1:8">
      <c r="A14230" s="48" t="str">
        <f>('ANNEXURE B &amp; C'!CE$3)</f>
        <v>470110</v>
      </c>
      <c r="B14230" s="1">
        <v>2270000</v>
      </c>
      <c r="C14230" s="1" t="s">
        <v>129</v>
      </c>
      <c r="D14230" s="31"/>
      <c r="E14230" s="31"/>
      <c r="F14230" s="31"/>
      <c r="G14230" s="9" t="str">
        <f t="shared" si="446"/>
        <v/>
      </c>
      <c r="H14230" s="52" t="str">
        <f t="shared" si="447"/>
        <v/>
      </c>
    </row>
    <row r="14231" spans="1:8">
      <c r="A14231" s="48" t="str">
        <f>('ANNEXURE B &amp; C'!CE$3)</f>
        <v>470110</v>
      </c>
      <c r="B14231" s="2">
        <v>2271701</v>
      </c>
      <c r="C14231" s="2" t="s">
        <v>130</v>
      </c>
      <c r="D14231" s="20">
        <v>0</v>
      </c>
      <c r="E14231" s="20">
        <v>0</v>
      </c>
      <c r="F14231" s="38">
        <f>('ANNEXURE B &amp; C'!CE$155)</f>
        <v>0</v>
      </c>
      <c r="G14231" s="9" t="str">
        <f t="shared" si="446"/>
        <v/>
      </c>
      <c r="H14231" s="52" t="str">
        <f t="shared" si="447"/>
        <v/>
      </c>
    </row>
    <row r="14232" spans="1:8">
      <c r="A14232" s="48" t="str">
        <f>('ANNEXURE B &amp; C'!CE$3)</f>
        <v>470110</v>
      </c>
      <c r="B14232" s="2">
        <v>2271702</v>
      </c>
      <c r="C14232" s="2" t="s">
        <v>131</v>
      </c>
      <c r="D14232" s="20">
        <v>0</v>
      </c>
      <c r="E14232" s="20">
        <v>0</v>
      </c>
      <c r="F14232" s="38">
        <f>('ANNEXURE B &amp; C'!CE$156)</f>
        <v>0</v>
      </c>
      <c r="G14232" s="9" t="str">
        <f t="shared" si="446"/>
        <v/>
      </c>
      <c r="H14232" s="52" t="str">
        <f t="shared" si="447"/>
        <v/>
      </c>
    </row>
    <row r="14233" spans="1:8">
      <c r="A14233" s="48" t="str">
        <f>('ANNEXURE B &amp; C'!CE$3)</f>
        <v>470110</v>
      </c>
      <c r="B14233" s="2">
        <v>2271703</v>
      </c>
      <c r="C14233" s="2" t="s">
        <v>132</v>
      </c>
      <c r="D14233" s="20">
        <v>0</v>
      </c>
      <c r="E14233" s="20">
        <v>0</v>
      </c>
      <c r="F14233" s="38">
        <f>('ANNEXURE B &amp; C'!CE$157)</f>
        <v>0</v>
      </c>
      <c r="G14233" s="9" t="str">
        <f t="shared" si="446"/>
        <v/>
      </c>
      <c r="H14233" s="52" t="str">
        <f t="shared" si="447"/>
        <v/>
      </c>
    </row>
    <row r="14234" spans="1:8">
      <c r="A14234" s="48" t="str">
        <f>('ANNEXURE B &amp; C'!CE$3)</f>
        <v>470110</v>
      </c>
      <c r="B14234" s="2">
        <v>2271704</v>
      </c>
      <c r="C14234" s="2" t="s">
        <v>133</v>
      </c>
      <c r="D14234" s="20">
        <v>0</v>
      </c>
      <c r="E14234" s="20">
        <v>0</v>
      </c>
      <c r="F14234" s="38">
        <f>('ANNEXURE B &amp; C'!CE$158)</f>
        <v>0</v>
      </c>
      <c r="G14234" s="9" t="str">
        <f t="shared" si="446"/>
        <v/>
      </c>
      <c r="H14234" s="52" t="str">
        <f t="shared" si="447"/>
        <v/>
      </c>
    </row>
    <row r="14235" spans="1:8">
      <c r="A14235" s="48" t="str">
        <f>('ANNEXURE B &amp; C'!CE$3)</f>
        <v>470110</v>
      </c>
      <c r="B14235" s="3">
        <v>2279995</v>
      </c>
      <c r="C14235" s="3" t="s">
        <v>134</v>
      </c>
      <c r="D14235" s="35">
        <v>0</v>
      </c>
      <c r="E14235" s="35">
        <v>0</v>
      </c>
      <c r="F14235" s="35">
        <f>SUM(F14231:F14234)</f>
        <v>0</v>
      </c>
      <c r="G14235" s="9" t="str">
        <f t="shared" si="446"/>
        <v/>
      </c>
      <c r="H14235" s="52" t="str">
        <f t="shared" si="447"/>
        <v/>
      </c>
    </row>
    <row r="14236" spans="1:8">
      <c r="B14236" s="1"/>
      <c r="C14236" s="1"/>
      <c r="D14236" s="31"/>
      <c r="E14236" s="31"/>
      <c r="F14236" s="31"/>
      <c r="G14236" s="9" t="str">
        <f t="shared" si="446"/>
        <v/>
      </c>
      <c r="H14236" s="52" t="str">
        <f t="shared" si="447"/>
        <v/>
      </c>
    </row>
    <row r="14237" spans="1:8">
      <c r="A14237" s="48" t="str">
        <f>('ANNEXURE B &amp; C'!CE$3)</f>
        <v>470110</v>
      </c>
      <c r="B14237" s="1">
        <v>2280000</v>
      </c>
      <c r="C14237" s="1" t="s">
        <v>135</v>
      </c>
      <c r="D14237" s="31"/>
      <c r="E14237" s="31"/>
      <c r="F14237" s="31"/>
      <c r="G14237" s="9" t="str">
        <f t="shared" si="446"/>
        <v/>
      </c>
      <c r="H14237" s="52" t="str">
        <f t="shared" si="447"/>
        <v/>
      </c>
    </row>
    <row r="14238" spans="1:8">
      <c r="A14238" s="48" t="str">
        <f>('ANNEXURE B &amp; C'!CE$3)</f>
        <v>470110</v>
      </c>
      <c r="B14238" s="2">
        <v>2280001</v>
      </c>
      <c r="C14238" s="2" t="s">
        <v>136</v>
      </c>
      <c r="D14238" s="20">
        <v>0</v>
      </c>
      <c r="E14238" s="20">
        <v>0</v>
      </c>
      <c r="F14238" s="38">
        <f>('ANNEXURE B &amp; C'!CE$162)</f>
        <v>0</v>
      </c>
      <c r="G14238" s="9" t="str">
        <f t="shared" si="446"/>
        <v/>
      </c>
      <c r="H14238" s="52" t="str">
        <f t="shared" si="447"/>
        <v/>
      </c>
    </row>
    <row r="14239" spans="1:8">
      <c r="A14239" s="48" t="str">
        <f>('ANNEXURE B &amp; C'!CE$3)</f>
        <v>470110</v>
      </c>
      <c r="B14239" s="2">
        <v>2280002</v>
      </c>
      <c r="C14239" s="2" t="s">
        <v>137</v>
      </c>
      <c r="D14239" s="20">
        <v>0</v>
      </c>
      <c r="E14239" s="20">
        <v>0</v>
      </c>
      <c r="F14239" s="38">
        <f>('ANNEXURE B &amp; C'!CE$163)</f>
        <v>0</v>
      </c>
      <c r="G14239" s="9" t="str">
        <f t="shared" si="446"/>
        <v/>
      </c>
      <c r="H14239" s="52" t="str">
        <f t="shared" si="447"/>
        <v/>
      </c>
    </row>
    <row r="14240" spans="1:8">
      <c r="A14240" s="48" t="str">
        <f>('ANNEXURE B &amp; C'!CE$3)</f>
        <v>470110</v>
      </c>
      <c r="B14240" s="3">
        <v>2289995</v>
      </c>
      <c r="C14240" s="3" t="s">
        <v>138</v>
      </c>
      <c r="D14240" s="39">
        <v>0</v>
      </c>
      <c r="E14240" s="39">
        <v>0</v>
      </c>
      <c r="F14240" s="39">
        <f>SUM(F14238:F14239)</f>
        <v>0</v>
      </c>
      <c r="G14240" s="9" t="str">
        <f t="shared" si="446"/>
        <v/>
      </c>
      <c r="H14240" s="52" t="str">
        <f t="shared" si="447"/>
        <v/>
      </c>
    </row>
    <row r="14241" spans="1:8">
      <c r="B14241" s="1"/>
      <c r="C14241" s="1"/>
      <c r="D14241" s="31"/>
      <c r="E14241" s="31"/>
      <c r="F14241" s="31"/>
      <c r="G14241" s="9" t="str">
        <f t="shared" si="446"/>
        <v/>
      </c>
      <c r="H14241" s="52" t="str">
        <f t="shared" si="447"/>
        <v/>
      </c>
    </row>
    <row r="14242" spans="1:8">
      <c r="A14242" s="48" t="str">
        <f>('ANNEXURE B &amp; C'!CE$3)</f>
        <v>470110</v>
      </c>
      <c r="B14242" s="1">
        <v>2300000</v>
      </c>
      <c r="C14242" s="1" t="s">
        <v>139</v>
      </c>
      <c r="D14242" s="31"/>
      <c r="E14242" s="31"/>
      <c r="F14242" s="31"/>
      <c r="G14242" s="9" t="str">
        <f t="shared" si="446"/>
        <v/>
      </c>
      <c r="H14242" s="52" t="str">
        <f t="shared" si="447"/>
        <v/>
      </c>
    </row>
    <row r="14243" spans="1:8">
      <c r="A14243" s="48" t="str">
        <f>('ANNEXURE B &amp; C'!CE$3)</f>
        <v>470110</v>
      </c>
      <c r="B14243" s="2">
        <v>2300001</v>
      </c>
      <c r="C14243" s="2" t="s">
        <v>140</v>
      </c>
      <c r="D14243" s="20">
        <v>0</v>
      </c>
      <c r="E14243" s="20">
        <v>0</v>
      </c>
      <c r="F14243" s="38">
        <f>('ANNEXURE B &amp; C'!CE$167)</f>
        <v>0</v>
      </c>
      <c r="G14243" s="9" t="str">
        <f t="shared" si="446"/>
        <v/>
      </c>
      <c r="H14243" s="52" t="str">
        <f t="shared" si="447"/>
        <v/>
      </c>
    </row>
    <row r="14244" spans="1:8">
      <c r="A14244" s="48" t="str">
        <f>('ANNEXURE B &amp; C'!CE$3)</f>
        <v>470110</v>
      </c>
      <c r="B14244" s="2">
        <v>2300002</v>
      </c>
      <c r="C14244" s="2" t="s">
        <v>141</v>
      </c>
      <c r="D14244" s="20">
        <v>0</v>
      </c>
      <c r="E14244" s="20">
        <v>0</v>
      </c>
      <c r="F14244" s="38">
        <f>('ANNEXURE B &amp; C'!CE$168)</f>
        <v>0</v>
      </c>
      <c r="G14244" s="9" t="str">
        <f t="shared" si="446"/>
        <v/>
      </c>
      <c r="H14244" s="52" t="str">
        <f t="shared" si="447"/>
        <v/>
      </c>
    </row>
    <row r="14245" spans="1:8">
      <c r="A14245" s="48" t="str">
        <f>('ANNEXURE B &amp; C'!CE$3)</f>
        <v>470110</v>
      </c>
      <c r="B14245" s="2">
        <v>2300003</v>
      </c>
      <c r="C14245" s="2" t="s">
        <v>142</v>
      </c>
      <c r="D14245" s="20">
        <v>0</v>
      </c>
      <c r="E14245" s="20">
        <v>0</v>
      </c>
      <c r="F14245" s="38">
        <f>('ANNEXURE B &amp; C'!CE$169)</f>
        <v>0</v>
      </c>
      <c r="G14245" s="9" t="str">
        <f t="shared" si="446"/>
        <v/>
      </c>
      <c r="H14245" s="52" t="str">
        <f t="shared" si="447"/>
        <v/>
      </c>
    </row>
    <row r="14246" spans="1:8">
      <c r="A14246" s="48" t="str">
        <f>('ANNEXURE B &amp; C'!CE$3)</f>
        <v>470110</v>
      </c>
      <c r="B14246" s="2">
        <v>2300204</v>
      </c>
      <c r="C14246" s="2" t="s">
        <v>143</v>
      </c>
      <c r="D14246" s="20">
        <v>0</v>
      </c>
      <c r="E14246" s="20">
        <v>0</v>
      </c>
      <c r="F14246" s="38">
        <f>('ANNEXURE B &amp; C'!CE$170)</f>
        <v>0</v>
      </c>
      <c r="G14246" s="9" t="str">
        <f t="shared" si="446"/>
        <v/>
      </c>
      <c r="H14246" s="52" t="str">
        <f t="shared" si="447"/>
        <v/>
      </c>
    </row>
    <row r="14247" spans="1:8">
      <c r="A14247" s="48" t="str">
        <f>('ANNEXURE B &amp; C'!CE$3)</f>
        <v>470110</v>
      </c>
      <c r="B14247" s="2">
        <v>2300800</v>
      </c>
      <c r="C14247" s="2" t="s">
        <v>144</v>
      </c>
      <c r="D14247" s="20">
        <v>0</v>
      </c>
      <c r="E14247" s="20">
        <v>0</v>
      </c>
      <c r="F14247" s="38">
        <f>('ANNEXURE B &amp; C'!CE$171)</f>
        <v>0</v>
      </c>
      <c r="G14247" s="9" t="str">
        <f t="shared" si="446"/>
        <v/>
      </c>
      <c r="H14247" s="52" t="str">
        <f t="shared" si="447"/>
        <v/>
      </c>
    </row>
    <row r="14248" spans="1:8">
      <c r="A14248" s="48" t="str">
        <f>('ANNEXURE B &amp; C'!CE$3)</f>
        <v>470110</v>
      </c>
      <c r="B14248" s="2">
        <v>2300801</v>
      </c>
      <c r="C14248" s="2" t="s">
        <v>145</v>
      </c>
      <c r="D14248" s="20">
        <v>0</v>
      </c>
      <c r="E14248" s="20">
        <v>0</v>
      </c>
      <c r="F14248" s="38">
        <f>('ANNEXURE B &amp; C'!CE$172)</f>
        <v>0</v>
      </c>
      <c r="G14248" s="9" t="str">
        <f t="shared" si="446"/>
        <v/>
      </c>
      <c r="H14248" s="52" t="str">
        <f t="shared" si="447"/>
        <v/>
      </c>
    </row>
    <row r="14249" spans="1:8">
      <c r="A14249" s="48" t="str">
        <f>('ANNEXURE B &amp; C'!CE$3)</f>
        <v>470110</v>
      </c>
      <c r="B14249" s="2">
        <v>2300803</v>
      </c>
      <c r="C14249" s="2" t="s">
        <v>146</v>
      </c>
      <c r="D14249" s="20">
        <v>0</v>
      </c>
      <c r="E14249" s="20">
        <v>0</v>
      </c>
      <c r="F14249" s="38">
        <f>('ANNEXURE B &amp; C'!CE$173)</f>
        <v>0</v>
      </c>
      <c r="G14249" s="9" t="str">
        <f t="shared" si="446"/>
        <v/>
      </c>
      <c r="H14249" s="52" t="str">
        <f t="shared" si="447"/>
        <v/>
      </c>
    </row>
    <row r="14250" spans="1:8">
      <c r="A14250" s="48" t="str">
        <f>('ANNEXURE B &amp; C'!CE$3)</f>
        <v>470110</v>
      </c>
      <c r="B14250" s="2">
        <v>2301503</v>
      </c>
      <c r="C14250" s="2" t="s">
        <v>147</v>
      </c>
      <c r="D14250" s="20">
        <v>0</v>
      </c>
      <c r="E14250" s="20">
        <v>0</v>
      </c>
      <c r="F14250" s="38">
        <f>('ANNEXURE B &amp; C'!CE$174)</f>
        <v>0</v>
      </c>
      <c r="G14250" s="9" t="str">
        <f t="shared" si="446"/>
        <v/>
      </c>
      <c r="H14250" s="52" t="str">
        <f t="shared" si="447"/>
        <v/>
      </c>
    </row>
    <row r="14251" spans="1:8">
      <c r="A14251" s="48" t="str">
        <f>('ANNEXURE B &amp; C'!CE$3)</f>
        <v>470110</v>
      </c>
      <c r="B14251" s="2">
        <v>2301802</v>
      </c>
      <c r="C14251" s="2" t="s">
        <v>148</v>
      </c>
      <c r="D14251" s="20">
        <v>0</v>
      </c>
      <c r="E14251" s="20">
        <v>0</v>
      </c>
      <c r="F14251" s="38">
        <f>('ANNEXURE B &amp; C'!CE$175)</f>
        <v>0</v>
      </c>
      <c r="G14251" s="9" t="str">
        <f t="shared" si="446"/>
        <v/>
      </c>
      <c r="H14251" s="52" t="str">
        <f t="shared" si="447"/>
        <v/>
      </c>
    </row>
    <row r="14252" spans="1:8">
      <c r="A14252" s="48" t="str">
        <f>('ANNEXURE B &amp; C'!CE$3)</f>
        <v>470110</v>
      </c>
      <c r="B14252" s="2">
        <v>2301803</v>
      </c>
      <c r="C14252" s="2" t="s">
        <v>149</v>
      </c>
      <c r="D14252" s="20">
        <v>0</v>
      </c>
      <c r="E14252" s="20">
        <v>0</v>
      </c>
      <c r="F14252" s="38">
        <f>('ANNEXURE B &amp; C'!CE$176)</f>
        <v>0</v>
      </c>
      <c r="G14252" s="9" t="str">
        <f t="shared" si="446"/>
        <v/>
      </c>
      <c r="H14252" s="52" t="str">
        <f t="shared" si="447"/>
        <v/>
      </c>
    </row>
    <row r="14253" spans="1:8">
      <c r="A14253" s="48" t="str">
        <f>('ANNEXURE B &amp; C'!CE$3)</f>
        <v>470110</v>
      </c>
      <c r="B14253" s="2">
        <v>2301900</v>
      </c>
      <c r="C14253" s="2" t="s">
        <v>150</v>
      </c>
      <c r="D14253" s="20">
        <v>0</v>
      </c>
      <c r="E14253" s="20">
        <v>0</v>
      </c>
      <c r="F14253" s="38">
        <f>('ANNEXURE B &amp; C'!CE$177)</f>
        <v>0</v>
      </c>
      <c r="G14253" s="9" t="str">
        <f t="shared" si="446"/>
        <v/>
      </c>
      <c r="H14253" s="52" t="str">
        <f t="shared" si="447"/>
        <v/>
      </c>
    </row>
    <row r="14254" spans="1:8">
      <c r="A14254" s="48" t="str">
        <f>('ANNEXURE B &amp; C'!CE$3)</f>
        <v>470110</v>
      </c>
      <c r="B14254" s="2">
        <v>2301901</v>
      </c>
      <c r="C14254" s="2" t="s">
        <v>151</v>
      </c>
      <c r="D14254" s="20">
        <v>0</v>
      </c>
      <c r="E14254" s="20">
        <v>0</v>
      </c>
      <c r="F14254" s="38">
        <f>('ANNEXURE B &amp; C'!CE$178)</f>
        <v>0</v>
      </c>
      <c r="G14254" s="9" t="str">
        <f t="shared" si="446"/>
        <v/>
      </c>
      <c r="H14254" s="52" t="str">
        <f t="shared" si="447"/>
        <v/>
      </c>
    </row>
    <row r="14255" spans="1:8">
      <c r="A14255" s="48" t="str">
        <f>('ANNEXURE B &amp; C'!CE$3)</f>
        <v>470110</v>
      </c>
      <c r="B14255" s="3">
        <v>2309995</v>
      </c>
      <c r="C14255" s="3" t="s">
        <v>152</v>
      </c>
      <c r="D14255" s="39">
        <v>0</v>
      </c>
      <c r="E14255" s="39">
        <v>0</v>
      </c>
      <c r="F14255" s="39">
        <f>SUM(F14243:F14254)</f>
        <v>0</v>
      </c>
      <c r="G14255" s="9" t="str">
        <f t="shared" si="446"/>
        <v/>
      </c>
      <c r="H14255" s="52" t="str">
        <f t="shared" si="447"/>
        <v/>
      </c>
    </row>
    <row r="14256" spans="1:8">
      <c r="B14256" s="1"/>
      <c r="C14256" s="1"/>
      <c r="D14256" s="31"/>
      <c r="E14256" s="31"/>
      <c r="F14256" s="31"/>
      <c r="G14256" s="9" t="str">
        <f t="shared" si="446"/>
        <v/>
      </c>
      <c r="H14256" s="52" t="str">
        <f t="shared" si="447"/>
        <v/>
      </c>
    </row>
    <row r="14257" spans="1:8" ht="15.75" thickBot="1">
      <c r="A14257" s="48" t="str">
        <f>('ANNEXURE B &amp; C'!CE$3)</f>
        <v>470110</v>
      </c>
      <c r="B14257" s="4">
        <v>2359997</v>
      </c>
      <c r="C14257" s="4" t="s">
        <v>153</v>
      </c>
      <c r="D14257" s="40">
        <v>-50000000</v>
      </c>
      <c r="E14257" s="40">
        <v>0</v>
      </c>
      <c r="F14257" s="40">
        <f>SUM(F14255+F14240+F14235+F14228+F14222+F14215)</f>
        <v>-35272000</v>
      </c>
      <c r="G14257" s="9" t="str">
        <f t="shared" si="446"/>
        <v/>
      </c>
      <c r="H14257" s="52" t="str">
        <f t="shared" si="447"/>
        <v/>
      </c>
    </row>
    <row r="14258" spans="1:8" ht="15.75" thickTop="1">
      <c r="B14258" s="1"/>
      <c r="C14258" s="1"/>
      <c r="D14258" s="31"/>
      <c r="E14258" s="31"/>
      <c r="F14258" s="31"/>
      <c r="G14258" s="9" t="str">
        <f t="shared" si="446"/>
        <v/>
      </c>
      <c r="H14258" s="52" t="str">
        <f t="shared" si="447"/>
        <v/>
      </c>
    </row>
    <row r="14259" spans="1:8" ht="15.75" thickBot="1">
      <c r="A14259" s="48" t="str">
        <f>('ANNEXURE B &amp; C'!CE$3)</f>
        <v>470110</v>
      </c>
      <c r="B14259" s="5">
        <v>2379995</v>
      </c>
      <c r="C14259" s="5" t="s">
        <v>154</v>
      </c>
      <c r="D14259" s="41">
        <v>-50000000</v>
      </c>
      <c r="E14259" s="41">
        <v>0</v>
      </c>
      <c r="F14259" s="41">
        <f>SUM(F14257)</f>
        <v>-35272000</v>
      </c>
      <c r="G14259" s="9" t="str">
        <f t="shared" si="446"/>
        <v/>
      </c>
      <c r="H14259" s="52" t="str">
        <f t="shared" si="447"/>
        <v/>
      </c>
    </row>
    <row r="14260" spans="1:8">
      <c r="B14260" s="1"/>
      <c r="C14260" s="1"/>
      <c r="D14260" s="31"/>
      <c r="E14260" s="31"/>
      <c r="F14260" s="31"/>
      <c r="G14260" s="9" t="str">
        <f t="shared" si="446"/>
        <v/>
      </c>
      <c r="H14260" s="52" t="str">
        <f t="shared" si="447"/>
        <v/>
      </c>
    </row>
    <row r="14261" spans="1:8" ht="15.75" thickBot="1">
      <c r="A14261" s="48" t="str">
        <f>('ANNEXURE B &amp; C'!CE$3)</f>
        <v>470110</v>
      </c>
      <c r="B14261" s="5">
        <v>2459998</v>
      </c>
      <c r="C14261" s="5" t="s">
        <v>155</v>
      </c>
      <c r="D14261" s="41">
        <v>-50000000</v>
      </c>
      <c r="E14261" s="41">
        <v>0</v>
      </c>
      <c r="F14261" s="41">
        <f>SUM(F14259)</f>
        <v>-35272000</v>
      </c>
      <c r="G14261" s="9" t="str">
        <f t="shared" si="446"/>
        <v/>
      </c>
      <c r="H14261" s="52" t="str">
        <f t="shared" si="447"/>
        <v/>
      </c>
    </row>
    <row r="14262" spans="1:8">
      <c r="B14262" s="1"/>
      <c r="C14262" s="1"/>
      <c r="D14262" s="31"/>
      <c r="E14262" s="31"/>
      <c r="F14262" s="31"/>
      <c r="G14262" s="9" t="str">
        <f t="shared" si="446"/>
        <v/>
      </c>
      <c r="H14262" s="52" t="str">
        <f t="shared" si="447"/>
        <v/>
      </c>
    </row>
    <row r="14263" spans="1:8">
      <c r="A14263" s="48" t="str">
        <f>('ANNEXURE B &amp; C'!CE$3)</f>
        <v>470110</v>
      </c>
      <c r="B14263" s="1">
        <v>3010000</v>
      </c>
      <c r="C14263" s="1" t="s">
        <v>156</v>
      </c>
      <c r="D14263" s="31"/>
      <c r="E14263" s="31"/>
      <c r="F14263" s="31"/>
      <c r="G14263" s="9" t="str">
        <f t="shared" si="446"/>
        <v/>
      </c>
      <c r="H14263" s="52" t="str">
        <f t="shared" si="447"/>
        <v/>
      </c>
    </row>
    <row r="14264" spans="1:8">
      <c r="A14264" s="48" t="str">
        <f>('ANNEXURE B &amp; C'!CE$3)</f>
        <v>470110</v>
      </c>
      <c r="B14264" s="2">
        <v>3010001</v>
      </c>
      <c r="C14264" s="2" t="s">
        <v>112</v>
      </c>
      <c r="D14264" s="38">
        <v>124000</v>
      </c>
      <c r="E14264" s="38">
        <v>101506.22</v>
      </c>
      <c r="F14264" s="38">
        <f>('ANNEXURE B &amp; C'!CE$188)</f>
        <v>728027</v>
      </c>
      <c r="G14264" s="9" t="str">
        <f t="shared" si="446"/>
        <v/>
      </c>
      <c r="H14264" s="52">
        <f t="shared" si="447"/>
        <v>4.8711854838709678</v>
      </c>
    </row>
    <row r="14265" spans="1:8">
      <c r="A14265" s="48" t="str">
        <f>('ANNEXURE B &amp; C'!CE$3)</f>
        <v>470110</v>
      </c>
      <c r="B14265" s="2">
        <v>3010002</v>
      </c>
      <c r="C14265" s="2" t="s">
        <v>155</v>
      </c>
      <c r="D14265" s="38">
        <v>-50000000</v>
      </c>
      <c r="E14265" s="38">
        <v>0</v>
      </c>
      <c r="F14265" s="38">
        <f>('ANNEXURE B &amp; C'!CE$189)</f>
        <v>0</v>
      </c>
      <c r="G14265" s="9" t="str">
        <f t="shared" si="446"/>
        <v/>
      </c>
      <c r="H14265" s="52" t="str">
        <f t="shared" si="447"/>
        <v/>
      </c>
    </row>
    <row r="14266" spans="1:8">
      <c r="A14266" s="48" t="str">
        <f>('ANNEXURE B &amp; C'!CE$3)</f>
        <v>470110</v>
      </c>
      <c r="B14266" s="2"/>
      <c r="C14266" s="1" t="s">
        <v>338</v>
      </c>
      <c r="D14266" s="39"/>
      <c r="E14266" s="39"/>
      <c r="F14266" s="39">
        <f>('ANNEXURE B &amp; C'!CE$190)</f>
        <v>-35272000</v>
      </c>
      <c r="G14266" s="9" t="str">
        <f t="shared" si="446"/>
        <v/>
      </c>
      <c r="H14266" s="52" t="str">
        <f t="shared" si="447"/>
        <v/>
      </c>
    </row>
    <row r="14267" spans="1:8" ht="15.75" thickBot="1">
      <c r="A14267" s="48" t="str">
        <f>('ANNEXURE B &amp; C'!CE$3)</f>
        <v>470110</v>
      </c>
      <c r="B14267" s="5">
        <v>3019995</v>
      </c>
      <c r="C14267" s="5" t="s">
        <v>339</v>
      </c>
      <c r="D14267" s="37">
        <v>-49876000</v>
      </c>
      <c r="E14267" s="37">
        <v>101506.22</v>
      </c>
      <c r="F14267" s="37">
        <f>('ANNEXURE B &amp; C'!CE$191)</f>
        <v>728027</v>
      </c>
      <c r="G14267" s="9" t="str">
        <f t="shared" si="446"/>
        <v/>
      </c>
      <c r="H14267" s="52">
        <f t="shared" si="447"/>
        <v>-1.0145967399149891</v>
      </c>
    </row>
    <row r="14268" spans="1:8">
      <c r="B14268" s="1"/>
      <c r="C14268" s="1"/>
      <c r="D14268" s="31"/>
      <c r="E14268" s="31"/>
      <c r="F14268" s="31"/>
      <c r="G14268" s="9" t="str">
        <f t="shared" si="446"/>
        <v/>
      </c>
      <c r="H14268" s="52" t="str">
        <f t="shared" si="447"/>
        <v/>
      </c>
    </row>
    <row r="14269" spans="1:8">
      <c r="A14269" s="48" t="str">
        <f>('ANNEXURE B &amp; C'!CE$3)</f>
        <v>470110</v>
      </c>
      <c r="B14269" s="1">
        <v>4030000</v>
      </c>
      <c r="C14269" s="1" t="s">
        <v>157</v>
      </c>
      <c r="D14269" s="31"/>
      <c r="E14269" s="31"/>
      <c r="F14269" s="31"/>
      <c r="G14269" s="9" t="str">
        <f t="shared" si="446"/>
        <v/>
      </c>
      <c r="H14269" s="52" t="str">
        <f t="shared" si="447"/>
        <v/>
      </c>
    </row>
    <row r="14270" spans="1:8">
      <c r="A14270" s="48" t="str">
        <f>('ANNEXURE B &amp; C'!CE$3)</f>
        <v>470110</v>
      </c>
      <c r="B14270" s="2">
        <v>4030001</v>
      </c>
      <c r="C14270" s="2" t="s">
        <v>158</v>
      </c>
      <c r="D14270" s="20">
        <v>0</v>
      </c>
      <c r="E14270" s="20">
        <v>0</v>
      </c>
      <c r="F14270" s="38">
        <f>('ANNEXURE B &amp; C'!CE$194)</f>
        <v>0</v>
      </c>
      <c r="G14270" s="9" t="str">
        <f t="shared" si="446"/>
        <v/>
      </c>
      <c r="H14270" s="52" t="str">
        <f t="shared" si="447"/>
        <v/>
      </c>
    </row>
    <row r="14271" spans="1:8">
      <c r="A14271" s="48" t="str">
        <f>('ANNEXURE B &amp; C'!CE$3)</f>
        <v>470110</v>
      </c>
      <c r="B14271" s="2">
        <v>4030002</v>
      </c>
      <c r="C14271" s="2" t="s">
        <v>159</v>
      </c>
      <c r="D14271" s="20">
        <v>0</v>
      </c>
      <c r="E14271" s="20">
        <v>0</v>
      </c>
      <c r="F14271" s="38">
        <f>('ANNEXURE B &amp; C'!CE$195)</f>
        <v>0</v>
      </c>
      <c r="G14271" s="9" t="str">
        <f t="shared" ref="G14271:G14334" si="448">IF(E14271&lt;0.01,"",IF(E14271&gt;F14271,"BUDGET ERROR - INSUFICIENT",""))</f>
        <v/>
      </c>
      <c r="H14271" s="52" t="str">
        <f t="shared" ref="H14271:H14334" si="449">IF(F14271&lt;0.1,"",IF(D14271=0,"NO ORIGINAL BUDGET",(F14271-D14271)/D14271))</f>
        <v/>
      </c>
    </row>
    <row r="14272" spans="1:8">
      <c r="A14272" s="48" t="str">
        <f>('ANNEXURE B &amp; C'!CE$3)</f>
        <v>470110</v>
      </c>
      <c r="B14272" s="2">
        <v>4030003</v>
      </c>
      <c r="C14272" s="2" t="s">
        <v>160</v>
      </c>
      <c r="D14272" s="20">
        <v>0</v>
      </c>
      <c r="E14272" s="20">
        <v>0</v>
      </c>
      <c r="F14272" s="38">
        <f>('ANNEXURE B &amp; C'!CE$196)</f>
        <v>0</v>
      </c>
      <c r="G14272" s="9" t="str">
        <f t="shared" si="448"/>
        <v/>
      </c>
      <c r="H14272" s="52" t="str">
        <f t="shared" si="449"/>
        <v/>
      </c>
    </row>
    <row r="14273" spans="1:8">
      <c r="A14273" s="48" t="str">
        <f>('ANNEXURE B &amp; C'!CE$3)</f>
        <v>470110</v>
      </c>
      <c r="B14273" s="2">
        <v>4030004</v>
      </c>
      <c r="C14273" s="2" t="s">
        <v>161</v>
      </c>
      <c r="D14273" s="20">
        <v>50000000</v>
      </c>
      <c r="E14273" s="20">
        <v>0</v>
      </c>
      <c r="F14273" s="38">
        <f>('ANNEXURE B &amp; C'!CE$197)</f>
        <v>35272000</v>
      </c>
      <c r="G14273" s="9" t="str">
        <f t="shared" si="448"/>
        <v/>
      </c>
      <c r="H14273" s="52">
        <f t="shared" si="449"/>
        <v>-0.29455999999999999</v>
      </c>
    </row>
    <row r="14274" spans="1:8">
      <c r="A14274" s="48" t="str">
        <f>('ANNEXURE B &amp; C'!CE$3)</f>
        <v>470110</v>
      </c>
      <c r="B14274" s="2">
        <v>4030005</v>
      </c>
      <c r="C14274" s="2" t="s">
        <v>162</v>
      </c>
      <c r="D14274" s="20">
        <v>0</v>
      </c>
      <c r="E14274" s="20">
        <v>0</v>
      </c>
      <c r="F14274" s="38">
        <f>('ANNEXURE B &amp; C'!CE$198)</f>
        <v>0</v>
      </c>
      <c r="G14274" s="9" t="str">
        <f t="shared" si="448"/>
        <v/>
      </c>
      <c r="H14274" s="52" t="str">
        <f t="shared" si="449"/>
        <v/>
      </c>
    </row>
    <row r="14275" spans="1:8" ht="15.75" thickBot="1">
      <c r="A14275" s="48" t="str">
        <f>('ANNEXURE B &amp; C'!CE$3)</f>
        <v>470110</v>
      </c>
      <c r="B14275" s="3">
        <v>4039995</v>
      </c>
      <c r="C14275" s="3" t="s">
        <v>163</v>
      </c>
      <c r="D14275" s="42">
        <v>50000000</v>
      </c>
      <c r="E14275" s="36">
        <v>0</v>
      </c>
      <c r="F14275" s="43">
        <f>SUM(F14270:F14274)</f>
        <v>35272000</v>
      </c>
      <c r="G14275" s="9" t="str">
        <f t="shared" si="448"/>
        <v/>
      </c>
      <c r="H14275" s="52">
        <f t="shared" si="449"/>
        <v>-0.29455999999999999</v>
      </c>
    </row>
    <row r="14276" spans="1:8" ht="15.75" thickTop="1">
      <c r="B14276" s="2"/>
      <c r="C14276" s="2"/>
      <c r="D14276" s="32"/>
      <c r="E14276" s="32"/>
      <c r="G14276" s="9" t="str">
        <f t="shared" si="448"/>
        <v/>
      </c>
      <c r="H14276" s="52" t="str">
        <f t="shared" si="449"/>
        <v/>
      </c>
    </row>
    <row r="14277" spans="1:8">
      <c r="A14277" s="48" t="str">
        <f>('ANNEXURE B &amp; C'!CE$3)</f>
        <v>470110</v>
      </c>
      <c r="B14277" s="1">
        <v>4030000</v>
      </c>
      <c r="C14277" s="1" t="s">
        <v>164</v>
      </c>
      <c r="D14277" s="31"/>
      <c r="E14277" s="31"/>
      <c r="F14277" s="31"/>
      <c r="G14277" s="9" t="str">
        <f t="shared" si="448"/>
        <v/>
      </c>
      <c r="H14277" s="52" t="str">
        <f t="shared" si="449"/>
        <v/>
      </c>
    </row>
    <row r="14278" spans="1:8">
      <c r="A14278" s="48" t="str">
        <f>('ANNEXURE B &amp; C'!CE$3)</f>
        <v>470110</v>
      </c>
      <c r="B14278" s="2">
        <v>4031001</v>
      </c>
      <c r="C14278" s="2" t="s">
        <v>158</v>
      </c>
      <c r="D14278" s="20">
        <v>0</v>
      </c>
      <c r="E14278" s="20">
        <v>0</v>
      </c>
      <c r="F14278" s="38">
        <f>('ANNEXURE B &amp; C'!CE$202)</f>
        <v>0</v>
      </c>
      <c r="G14278" s="9" t="str">
        <f t="shared" si="448"/>
        <v/>
      </c>
      <c r="H14278" s="52" t="str">
        <f t="shared" si="449"/>
        <v/>
      </c>
    </row>
    <row r="14279" spans="1:8">
      <c r="A14279" s="48" t="str">
        <f>('ANNEXURE B &amp; C'!CE$3)</f>
        <v>470110</v>
      </c>
      <c r="B14279" s="2">
        <v>4031002</v>
      </c>
      <c r="C14279" s="2" t="s">
        <v>159</v>
      </c>
      <c r="D14279" s="20">
        <v>0</v>
      </c>
      <c r="E14279" s="20">
        <v>0</v>
      </c>
      <c r="F14279" s="38">
        <f>('ANNEXURE B &amp; C'!CE$203)</f>
        <v>0</v>
      </c>
      <c r="G14279" s="9" t="str">
        <f t="shared" si="448"/>
        <v/>
      </c>
      <c r="H14279" s="52" t="str">
        <f t="shared" si="449"/>
        <v/>
      </c>
    </row>
    <row r="14280" spans="1:8">
      <c r="A14280" s="48" t="str">
        <f>('ANNEXURE B &amp; C'!CE$3)</f>
        <v>470110</v>
      </c>
      <c r="B14280" s="2">
        <v>4031003</v>
      </c>
      <c r="C14280" s="2" t="s">
        <v>160</v>
      </c>
      <c r="D14280" s="20">
        <v>0</v>
      </c>
      <c r="E14280" s="20">
        <v>0</v>
      </c>
      <c r="F14280" s="38">
        <f>('ANNEXURE B &amp; C'!CE$204)</f>
        <v>0</v>
      </c>
      <c r="G14280" s="9" t="str">
        <f t="shared" si="448"/>
        <v/>
      </c>
      <c r="H14280" s="52" t="str">
        <f t="shared" si="449"/>
        <v/>
      </c>
    </row>
    <row r="14281" spans="1:8">
      <c r="A14281" s="48" t="str">
        <f>('ANNEXURE B &amp; C'!CE$3)</f>
        <v>470110</v>
      </c>
      <c r="B14281" s="2">
        <v>4031004</v>
      </c>
      <c r="C14281" s="2" t="s">
        <v>161</v>
      </c>
      <c r="D14281" s="20">
        <v>0</v>
      </c>
      <c r="E14281" s="20">
        <v>0</v>
      </c>
      <c r="F14281" s="38">
        <f>('ANNEXURE B &amp; C'!CE$205)</f>
        <v>0</v>
      </c>
      <c r="G14281" s="9" t="str">
        <f t="shared" si="448"/>
        <v/>
      </c>
      <c r="H14281" s="52" t="str">
        <f t="shared" si="449"/>
        <v/>
      </c>
    </row>
    <row r="14282" spans="1:8">
      <c r="A14282" s="48" t="str">
        <f>('ANNEXURE B &amp; C'!CE$3)</f>
        <v>470110</v>
      </c>
      <c r="B14282" s="2">
        <v>4031005</v>
      </c>
      <c r="C14282" s="2" t="s">
        <v>162</v>
      </c>
      <c r="D14282" s="20">
        <v>0</v>
      </c>
      <c r="E14282" s="20">
        <v>0</v>
      </c>
      <c r="F14282" s="38">
        <f>('ANNEXURE B &amp; C'!CE$206)</f>
        <v>0</v>
      </c>
      <c r="G14282" s="9" t="str">
        <f t="shared" si="448"/>
        <v/>
      </c>
      <c r="H14282" s="52" t="str">
        <f t="shared" si="449"/>
        <v/>
      </c>
    </row>
    <row r="14283" spans="1:8">
      <c r="A14283" s="48" t="str">
        <f>('ANNEXURE B &amp; C'!CE$3)</f>
        <v>470110</v>
      </c>
      <c r="B14283" s="3">
        <v>4039995</v>
      </c>
      <c r="C14283" s="3" t="s">
        <v>165</v>
      </c>
      <c r="D14283" s="39">
        <v>0</v>
      </c>
      <c r="E14283" s="39">
        <v>0</v>
      </c>
      <c r="F14283" s="39">
        <f>SUM(F14278:F14282)</f>
        <v>0</v>
      </c>
      <c r="G14283" s="9" t="str">
        <f t="shared" si="448"/>
        <v/>
      </c>
      <c r="H14283" s="52" t="str">
        <f t="shared" si="449"/>
        <v/>
      </c>
    </row>
    <row r="14284" spans="1:8">
      <c r="B14284" s="2"/>
      <c r="C14284" s="2"/>
      <c r="D14284" s="32"/>
      <c r="E14284" s="32"/>
      <c r="G14284" s="9" t="str">
        <f t="shared" si="448"/>
        <v/>
      </c>
      <c r="H14284" s="52" t="str">
        <f t="shared" si="449"/>
        <v/>
      </c>
    </row>
    <row r="14285" spans="1:8" ht="15.75" thickBot="1">
      <c r="A14285" s="48" t="str">
        <f>('ANNEXURE B &amp; C'!CE$3)</f>
        <v>470110</v>
      </c>
      <c r="B14285" s="5">
        <v>4039995</v>
      </c>
      <c r="C14285" s="5" t="s">
        <v>166</v>
      </c>
      <c r="D14285" s="41">
        <v>50000000</v>
      </c>
      <c r="E14285" s="41">
        <v>0</v>
      </c>
      <c r="F14285" s="41">
        <f>SUM(F14283+F14275)</f>
        <v>35272000</v>
      </c>
      <c r="G14285" s="9" t="str">
        <f t="shared" si="448"/>
        <v/>
      </c>
      <c r="H14285" s="52">
        <f t="shared" si="449"/>
        <v>-0.29455999999999999</v>
      </c>
    </row>
    <row r="14286" spans="1:8">
      <c r="G14286" s="9" t="str">
        <f t="shared" si="448"/>
        <v/>
      </c>
      <c r="H14286" s="52" t="str">
        <f t="shared" si="449"/>
        <v/>
      </c>
    </row>
    <row r="14287" spans="1:8">
      <c r="A14287" s="48" t="str">
        <f>('ANNEXURE B &amp; C'!CF$3)</f>
        <v>480101</v>
      </c>
      <c r="B14287" s="1">
        <v>1000000</v>
      </c>
      <c r="C14287" s="1" t="s">
        <v>0</v>
      </c>
      <c r="D14287" s="31"/>
      <c r="E14287" s="31"/>
      <c r="G14287" s="9" t="str">
        <f t="shared" si="448"/>
        <v/>
      </c>
      <c r="H14287" s="52" t="str">
        <f t="shared" si="449"/>
        <v/>
      </c>
    </row>
    <row r="14288" spans="1:8">
      <c r="B14288" s="1"/>
      <c r="C14288" s="1"/>
      <c r="D14288" s="31"/>
      <c r="E14288" s="31"/>
      <c r="G14288" s="9" t="str">
        <f t="shared" si="448"/>
        <v/>
      </c>
      <c r="H14288" s="52" t="str">
        <f t="shared" si="449"/>
        <v/>
      </c>
    </row>
    <row r="14289" spans="1:8">
      <c r="A14289" s="48" t="str">
        <f>('ANNEXURE B &amp; C'!CF$3)</f>
        <v>480101</v>
      </c>
      <c r="B14289" s="1">
        <v>1020000</v>
      </c>
      <c r="C14289" s="1" t="s">
        <v>2</v>
      </c>
      <c r="D14289" s="31"/>
      <c r="E14289" s="31"/>
      <c r="F14289" s="31"/>
      <c r="G14289" s="9" t="str">
        <f t="shared" si="448"/>
        <v/>
      </c>
      <c r="H14289" s="52" t="str">
        <f t="shared" si="449"/>
        <v/>
      </c>
    </row>
    <row r="14290" spans="1:8">
      <c r="A14290" s="48" t="str">
        <f>('ANNEXURE B &amp; C'!CF$3)</f>
        <v>480101</v>
      </c>
      <c r="B14290" s="2">
        <v>1020001</v>
      </c>
      <c r="C14290" s="2" t="s">
        <v>3</v>
      </c>
      <c r="D14290" s="20">
        <v>0</v>
      </c>
      <c r="E14290" s="20">
        <v>0</v>
      </c>
      <c r="F14290" s="38">
        <f>('ANNEXURE B &amp; C'!CF$10)</f>
        <v>0</v>
      </c>
      <c r="G14290" s="9" t="str">
        <f t="shared" si="448"/>
        <v/>
      </c>
      <c r="H14290" s="52" t="str">
        <f t="shared" si="449"/>
        <v/>
      </c>
    </row>
    <row r="14291" spans="1:8">
      <c r="A14291" s="48" t="str">
        <f>('ANNEXURE B &amp; C'!CF$3)</f>
        <v>480101</v>
      </c>
      <c r="B14291" s="2">
        <v>1020002</v>
      </c>
      <c r="C14291" s="2" t="s">
        <v>4</v>
      </c>
      <c r="D14291" s="20">
        <v>1338993</v>
      </c>
      <c r="E14291" s="20">
        <v>698470.83</v>
      </c>
      <c r="F14291" s="38">
        <f>('ANNEXURE B &amp; C'!CF$11)</f>
        <v>1230360</v>
      </c>
      <c r="G14291" s="9" t="str">
        <f t="shared" si="448"/>
        <v/>
      </c>
      <c r="H14291" s="52">
        <f t="shared" si="449"/>
        <v>-8.1130371854072431E-2</v>
      </c>
    </row>
    <row r="14292" spans="1:8">
      <c r="A14292" s="48" t="str">
        <f>('ANNEXURE B &amp; C'!CF$3)</f>
        <v>480101</v>
      </c>
      <c r="B14292" s="2">
        <v>1020004</v>
      </c>
      <c r="C14292" s="2" t="s">
        <v>5</v>
      </c>
      <c r="D14292" s="20">
        <v>22272</v>
      </c>
      <c r="E14292" s="20">
        <v>7634</v>
      </c>
      <c r="F14292" s="38">
        <f>('ANNEXURE B &amp; C'!CF$12)</f>
        <v>13658</v>
      </c>
      <c r="G14292" s="9" t="str">
        <f t="shared" si="448"/>
        <v/>
      </c>
      <c r="H14292" s="52">
        <f t="shared" si="449"/>
        <v>-0.38676364942528735</v>
      </c>
    </row>
    <row r="14293" spans="1:8">
      <c r="A14293" s="48" t="str">
        <f>('ANNEXURE B &amp; C'!CF$3)</f>
        <v>480101</v>
      </c>
      <c r="B14293" s="2">
        <v>1020005</v>
      </c>
      <c r="C14293" s="2" t="s">
        <v>6</v>
      </c>
      <c r="D14293" s="20">
        <v>180</v>
      </c>
      <c r="E14293" s="20">
        <v>118.9</v>
      </c>
      <c r="F14293" s="38">
        <f>('ANNEXURE B &amp; C'!CF$13)</f>
        <v>218</v>
      </c>
      <c r="G14293" s="9" t="str">
        <f t="shared" si="448"/>
        <v/>
      </c>
      <c r="H14293" s="52">
        <f t="shared" si="449"/>
        <v>0.21111111111111111</v>
      </c>
    </row>
    <row r="14294" spans="1:8">
      <c r="A14294" s="48" t="str">
        <f>('ANNEXURE B &amp; C'!CF$3)</f>
        <v>480101</v>
      </c>
      <c r="B14294" s="2">
        <v>1020006</v>
      </c>
      <c r="C14294" s="2" t="s">
        <v>7</v>
      </c>
      <c r="D14294" s="20">
        <v>62901</v>
      </c>
      <c r="E14294" s="20">
        <v>24285</v>
      </c>
      <c r="F14294" s="38">
        <f>('ANNEXURE B &amp; C'!CF$14)</f>
        <v>40891</v>
      </c>
      <c r="G14294" s="9" t="str">
        <f t="shared" si="448"/>
        <v/>
      </c>
      <c r="H14294" s="52">
        <f t="shared" si="449"/>
        <v>-0.34991494570833531</v>
      </c>
    </row>
    <row r="14295" spans="1:8">
      <c r="A14295" s="48" t="str">
        <f>('ANNEXURE B &amp; C'!CF$3)</f>
        <v>480101</v>
      </c>
      <c r="B14295" s="2">
        <v>1020007</v>
      </c>
      <c r="C14295" s="2" t="s">
        <v>8</v>
      </c>
      <c r="D14295" s="20">
        <v>0</v>
      </c>
      <c r="E14295" s="20">
        <v>0</v>
      </c>
      <c r="F14295" s="38">
        <f>('ANNEXURE B &amp; C'!CF$15)</f>
        <v>0</v>
      </c>
      <c r="G14295" s="9" t="str">
        <f t="shared" si="448"/>
        <v/>
      </c>
      <c r="H14295" s="52" t="str">
        <f t="shared" si="449"/>
        <v/>
      </c>
    </row>
    <row r="14296" spans="1:8">
      <c r="A14296" s="48" t="str">
        <f>('ANNEXURE B &amp; C'!CF$3)</f>
        <v>480101</v>
      </c>
      <c r="B14296" s="2">
        <v>1020009</v>
      </c>
      <c r="C14296" s="2" t="s">
        <v>9</v>
      </c>
      <c r="D14296" s="20">
        <v>0</v>
      </c>
      <c r="E14296" s="20">
        <v>0</v>
      </c>
      <c r="F14296" s="38">
        <f>('ANNEXURE B &amp; C'!CF$16)</f>
        <v>0</v>
      </c>
      <c r="G14296" s="9" t="str">
        <f t="shared" si="448"/>
        <v/>
      </c>
      <c r="H14296" s="52" t="str">
        <f t="shared" si="449"/>
        <v/>
      </c>
    </row>
    <row r="14297" spans="1:8">
      <c r="A14297" s="48" t="str">
        <f>('ANNEXURE B &amp; C'!CF$3)</f>
        <v>480101</v>
      </c>
      <c r="B14297" s="2">
        <v>1020010</v>
      </c>
      <c r="C14297" s="2" t="s">
        <v>10</v>
      </c>
      <c r="D14297" s="20">
        <v>0</v>
      </c>
      <c r="E14297" s="20">
        <v>0</v>
      </c>
      <c r="F14297" s="38">
        <f>('ANNEXURE B &amp; C'!CF$17)</f>
        <v>0</v>
      </c>
      <c r="G14297" s="9" t="str">
        <f t="shared" si="448"/>
        <v/>
      </c>
      <c r="H14297" s="52" t="str">
        <f t="shared" si="449"/>
        <v/>
      </c>
    </row>
    <row r="14298" spans="1:8">
      <c r="A14298" s="48" t="str">
        <f>('ANNEXURE B &amp; C'!CF$3)</f>
        <v>480101</v>
      </c>
      <c r="B14298" s="2">
        <v>1020011</v>
      </c>
      <c r="C14298" s="2" t="s">
        <v>11</v>
      </c>
      <c r="D14298" s="20">
        <v>0</v>
      </c>
      <c r="E14298" s="20">
        <v>0</v>
      </c>
      <c r="F14298" s="38">
        <f>('ANNEXURE B &amp; C'!CF$18)</f>
        <v>0</v>
      </c>
      <c r="G14298" s="9" t="str">
        <f t="shared" si="448"/>
        <v/>
      </c>
      <c r="H14298" s="52" t="str">
        <f t="shared" si="449"/>
        <v/>
      </c>
    </row>
    <row r="14299" spans="1:8">
      <c r="A14299" s="48" t="str">
        <f>('ANNEXURE B &amp; C'!CF$3)</f>
        <v>480101</v>
      </c>
      <c r="B14299" s="2">
        <v>1020012</v>
      </c>
      <c r="C14299" s="2" t="s">
        <v>12</v>
      </c>
      <c r="D14299" s="20">
        <v>306694</v>
      </c>
      <c r="E14299" s="20">
        <v>137289.35</v>
      </c>
      <c r="F14299" s="38">
        <f>('ANNEXURE B &amp; C'!CF$19)</f>
        <v>194290</v>
      </c>
      <c r="G14299" s="9" t="str">
        <f t="shared" si="448"/>
        <v/>
      </c>
      <c r="H14299" s="52">
        <f t="shared" si="449"/>
        <v>-0.36650211611573752</v>
      </c>
    </row>
    <row r="14300" spans="1:8">
      <c r="A14300" s="48" t="str">
        <f>('ANNEXURE B &amp; C'!CF$3)</f>
        <v>480101</v>
      </c>
      <c r="B14300" s="2">
        <v>1020013</v>
      </c>
      <c r="C14300" s="2" t="s">
        <v>13</v>
      </c>
      <c r="D14300" s="20">
        <v>5989</v>
      </c>
      <c r="E14300" s="20">
        <v>3555.54</v>
      </c>
      <c r="F14300" s="38">
        <f>('ANNEXURE B &amp; C'!CF$20)</f>
        <v>6494</v>
      </c>
      <c r="G14300" s="9" t="str">
        <f t="shared" si="448"/>
        <v/>
      </c>
      <c r="H14300" s="52">
        <f t="shared" si="449"/>
        <v>8.4321255635331438E-2</v>
      </c>
    </row>
    <row r="14301" spans="1:8">
      <c r="A14301" s="48" t="str">
        <f>('ANNEXURE B &amp; C'!CF$3)</f>
        <v>480101</v>
      </c>
      <c r="B14301" s="2">
        <v>1020014</v>
      </c>
      <c r="C14301" s="2" t="s">
        <v>14</v>
      </c>
      <c r="D14301" s="20">
        <v>0</v>
      </c>
      <c r="E14301" s="20">
        <v>0</v>
      </c>
      <c r="F14301" s="38">
        <f>('ANNEXURE B &amp; C'!CF$21)</f>
        <v>0</v>
      </c>
      <c r="G14301" s="9" t="str">
        <f t="shared" si="448"/>
        <v/>
      </c>
      <c r="H14301" s="52" t="str">
        <f t="shared" si="449"/>
        <v/>
      </c>
    </row>
    <row r="14302" spans="1:8" ht="15.75" thickBot="1">
      <c r="A14302" s="48" t="str">
        <f>('ANNEXURE B &amp; C'!CF$3)</f>
        <v>480101</v>
      </c>
      <c r="B14302" s="3">
        <v>1029990</v>
      </c>
      <c r="C14302" s="3" t="s">
        <v>15</v>
      </c>
      <c r="D14302" s="41">
        <v>1737029</v>
      </c>
      <c r="E14302" s="41">
        <v>871353.62</v>
      </c>
      <c r="F14302" s="41">
        <f>SUM(F14290:F14301)</f>
        <v>1485911</v>
      </c>
      <c r="G14302" s="9" t="str">
        <f t="shared" si="448"/>
        <v/>
      </c>
      <c r="H14302" s="52">
        <f t="shared" si="449"/>
        <v>-0.14456753456620472</v>
      </c>
    </row>
    <row r="14303" spans="1:8">
      <c r="B14303" s="1"/>
      <c r="C14303" s="1"/>
      <c r="D14303" s="31"/>
      <c r="E14303" s="31"/>
      <c r="F14303" s="31"/>
      <c r="G14303" s="9" t="str">
        <f t="shared" si="448"/>
        <v/>
      </c>
      <c r="H14303" s="52" t="str">
        <f t="shared" si="449"/>
        <v/>
      </c>
    </row>
    <row r="14304" spans="1:8">
      <c r="A14304" s="48" t="str">
        <f>('ANNEXURE B &amp; C'!CF$3)</f>
        <v>480101</v>
      </c>
      <c r="B14304" s="1">
        <v>1030000</v>
      </c>
      <c r="C14304" s="1" t="s">
        <v>16</v>
      </c>
      <c r="D14304" s="31"/>
      <c r="E14304" s="31"/>
      <c r="F14304" s="31"/>
      <c r="G14304" s="9" t="str">
        <f t="shared" si="448"/>
        <v/>
      </c>
      <c r="H14304" s="52" t="str">
        <f t="shared" si="449"/>
        <v/>
      </c>
    </row>
    <row r="14305" spans="1:8">
      <c r="A14305" s="48" t="str">
        <f>('ANNEXURE B &amp; C'!CF$3)</f>
        <v>480101</v>
      </c>
      <c r="B14305" s="2">
        <v>1030001</v>
      </c>
      <c r="C14305" s="2" t="s">
        <v>17</v>
      </c>
      <c r="D14305" s="20">
        <v>25526</v>
      </c>
      <c r="E14305" s="20">
        <v>13306.76</v>
      </c>
      <c r="F14305" s="38">
        <f>('ANNEXURE B &amp; C'!CF$25)</f>
        <v>23294</v>
      </c>
      <c r="G14305" s="9" t="str">
        <f t="shared" si="448"/>
        <v/>
      </c>
      <c r="H14305" s="52">
        <f t="shared" si="449"/>
        <v>-8.7440256992870016E-2</v>
      </c>
    </row>
    <row r="14306" spans="1:8">
      <c r="A14306" s="48" t="str">
        <f>('ANNEXURE B &amp; C'!CF$3)</f>
        <v>480101</v>
      </c>
      <c r="B14306" s="2">
        <v>1030002</v>
      </c>
      <c r="C14306" s="2" t="s">
        <v>18</v>
      </c>
      <c r="D14306" s="20">
        <v>100853</v>
      </c>
      <c r="E14306" s="20">
        <v>49928.55</v>
      </c>
      <c r="F14306" s="38">
        <f>('ANNEXURE B &amp; C'!CF$26)</f>
        <v>84489</v>
      </c>
      <c r="G14306" s="9" t="str">
        <f t="shared" si="448"/>
        <v/>
      </c>
      <c r="H14306" s="52">
        <f t="shared" si="449"/>
        <v>-0.1622559566894391</v>
      </c>
    </row>
    <row r="14307" spans="1:8">
      <c r="A14307" s="48" t="str">
        <f>('ANNEXURE B &amp; C'!CF$3)</f>
        <v>480101</v>
      </c>
      <c r="B14307" s="2">
        <v>1030003</v>
      </c>
      <c r="C14307" s="2" t="s">
        <v>19</v>
      </c>
      <c r="D14307" s="20">
        <v>280787</v>
      </c>
      <c r="E14307" s="20">
        <v>146374.35999999999</v>
      </c>
      <c r="F14307" s="38">
        <f>('ANNEXURE B &amp; C'!CF$27)</f>
        <v>256229</v>
      </c>
      <c r="G14307" s="9" t="str">
        <f t="shared" si="448"/>
        <v/>
      </c>
      <c r="H14307" s="52">
        <f t="shared" si="449"/>
        <v>-8.7461314092176626E-2</v>
      </c>
    </row>
    <row r="14308" spans="1:8">
      <c r="A14308" s="48" t="str">
        <f>('ANNEXURE B &amp; C'!CF$3)</f>
        <v>480101</v>
      </c>
      <c r="B14308" s="2">
        <v>1030004</v>
      </c>
      <c r="C14308" s="2" t="s">
        <v>20</v>
      </c>
      <c r="D14308" s="20">
        <v>0</v>
      </c>
      <c r="E14308" s="20">
        <v>0</v>
      </c>
      <c r="F14308" s="38">
        <f>('ANNEXURE B &amp; C'!CF$28)</f>
        <v>0</v>
      </c>
      <c r="G14308" s="9" t="str">
        <f t="shared" si="448"/>
        <v/>
      </c>
      <c r="H14308" s="52" t="str">
        <f t="shared" si="449"/>
        <v/>
      </c>
    </row>
    <row r="14309" spans="1:8">
      <c r="A14309" s="48" t="str">
        <f>('ANNEXURE B &amp; C'!CF$3)</f>
        <v>480101</v>
      </c>
      <c r="B14309" s="3">
        <v>1039990</v>
      </c>
      <c r="C14309" s="3" t="s">
        <v>21</v>
      </c>
      <c r="D14309" s="39">
        <v>407166</v>
      </c>
      <c r="E14309" s="39">
        <v>209609.66999999998</v>
      </c>
      <c r="F14309" s="39">
        <f>SUM(F14305:F14308)</f>
        <v>364012</v>
      </c>
      <c r="G14309" s="9" t="str">
        <f t="shared" si="448"/>
        <v/>
      </c>
      <c r="H14309" s="52">
        <f t="shared" si="449"/>
        <v>-0.1059862562198219</v>
      </c>
    </row>
    <row r="14310" spans="1:8">
      <c r="B14310" s="1"/>
      <c r="C14310" s="1"/>
      <c r="D14310" s="31"/>
      <c r="E14310" s="31"/>
      <c r="F14310" s="31"/>
      <c r="G14310" s="9" t="str">
        <f t="shared" si="448"/>
        <v/>
      </c>
      <c r="H14310" s="52" t="str">
        <f t="shared" si="449"/>
        <v/>
      </c>
    </row>
    <row r="14311" spans="1:8">
      <c r="A14311" s="48" t="str">
        <f>('ANNEXURE B &amp; C'!CF$3)</f>
        <v>480101</v>
      </c>
      <c r="B14311" s="1">
        <v>1040000</v>
      </c>
      <c r="C14311" s="1" t="s">
        <v>22</v>
      </c>
      <c r="D14311" s="31"/>
      <c r="E14311" s="31"/>
      <c r="F14311" s="31"/>
      <c r="G14311" s="9" t="str">
        <f t="shared" si="448"/>
        <v/>
      </c>
      <c r="H14311" s="52" t="str">
        <f t="shared" si="449"/>
        <v/>
      </c>
    </row>
    <row r="14312" spans="1:8">
      <c r="A14312" s="48" t="str">
        <f>('ANNEXURE B &amp; C'!CF$3)</f>
        <v>480101</v>
      </c>
      <c r="B14312" s="2">
        <v>1040001</v>
      </c>
      <c r="C14312" s="2" t="s">
        <v>23</v>
      </c>
      <c r="D14312" s="20">
        <v>0</v>
      </c>
      <c r="E14312" s="20">
        <v>0</v>
      </c>
      <c r="F14312" s="38">
        <f>('ANNEXURE B &amp; C'!CF$32)</f>
        <v>0</v>
      </c>
      <c r="G14312" s="9" t="str">
        <f t="shared" si="448"/>
        <v/>
      </c>
      <c r="H14312" s="52" t="str">
        <f t="shared" si="449"/>
        <v/>
      </c>
    </row>
    <row r="14313" spans="1:8">
      <c r="A14313" s="48" t="str">
        <f>('ANNEXURE B &amp; C'!CF$3)</f>
        <v>480101</v>
      </c>
      <c r="B14313" s="2">
        <v>1040002</v>
      </c>
      <c r="C14313" s="2" t="s">
        <v>24</v>
      </c>
      <c r="D14313" s="20">
        <v>0</v>
      </c>
      <c r="E14313" s="20">
        <v>0</v>
      </c>
      <c r="F14313" s="38">
        <f>('ANNEXURE B &amp; C'!CF$33)</f>
        <v>0</v>
      </c>
      <c r="G14313" s="9" t="str">
        <f t="shared" si="448"/>
        <v/>
      </c>
      <c r="H14313" s="52" t="str">
        <f t="shared" si="449"/>
        <v/>
      </c>
    </row>
    <row r="14314" spans="1:8">
      <c r="A14314" s="48" t="str">
        <f>('ANNEXURE B &amp; C'!CF$3)</f>
        <v>480101</v>
      </c>
      <c r="B14314" s="2">
        <v>1040003</v>
      </c>
      <c r="C14314" s="2" t="s">
        <v>25</v>
      </c>
      <c r="D14314" s="20">
        <v>0</v>
      </c>
      <c r="E14314" s="20">
        <v>0</v>
      </c>
      <c r="F14314" s="38">
        <f>('ANNEXURE B &amp; C'!CF$34)</f>
        <v>0</v>
      </c>
      <c r="G14314" s="9" t="str">
        <f t="shared" si="448"/>
        <v/>
      </c>
      <c r="H14314" s="52" t="str">
        <f t="shared" si="449"/>
        <v/>
      </c>
    </row>
    <row r="14315" spans="1:8">
      <c r="A14315" s="48" t="str">
        <f>('ANNEXURE B &amp; C'!CF$3)</f>
        <v>480101</v>
      </c>
      <c r="B14315" s="2">
        <v>1040004</v>
      </c>
      <c r="C14315" s="2" t="s">
        <v>26</v>
      </c>
      <c r="D14315" s="20">
        <v>0</v>
      </c>
      <c r="E14315" s="20">
        <v>0</v>
      </c>
      <c r="F14315" s="38">
        <f>('ANNEXURE B &amp; C'!CF$35)</f>
        <v>0</v>
      </c>
      <c r="G14315" s="9" t="str">
        <f t="shared" si="448"/>
        <v/>
      </c>
      <c r="H14315" s="52" t="str">
        <f t="shared" si="449"/>
        <v/>
      </c>
    </row>
    <row r="14316" spans="1:8">
      <c r="A14316" s="48" t="str">
        <f>('ANNEXURE B &amp; C'!CF$3)</f>
        <v>480101</v>
      </c>
      <c r="B14316" s="2">
        <v>1040005</v>
      </c>
      <c r="C14316" s="2" t="s">
        <v>27</v>
      </c>
      <c r="D14316" s="20">
        <v>0</v>
      </c>
      <c r="E14316" s="20">
        <v>0</v>
      </c>
      <c r="F14316" s="38">
        <f>('ANNEXURE B &amp; C'!CF$36)</f>
        <v>0</v>
      </c>
      <c r="G14316" s="9" t="str">
        <f t="shared" si="448"/>
        <v/>
      </c>
      <c r="H14316" s="52" t="str">
        <f t="shared" si="449"/>
        <v/>
      </c>
    </row>
    <row r="14317" spans="1:8">
      <c r="A14317" s="48" t="str">
        <f>('ANNEXURE B &amp; C'!CF$3)</f>
        <v>480101</v>
      </c>
      <c r="B14317" s="2">
        <v>1040006</v>
      </c>
      <c r="C14317" s="2" t="s">
        <v>28</v>
      </c>
      <c r="D14317" s="20">
        <v>0</v>
      </c>
      <c r="E14317" s="20">
        <v>0</v>
      </c>
      <c r="F14317" s="38">
        <f>('ANNEXURE B &amp; C'!CF$37)</f>
        <v>0</v>
      </c>
      <c r="G14317" s="9" t="str">
        <f t="shared" si="448"/>
        <v/>
      </c>
      <c r="H14317" s="52" t="str">
        <f t="shared" si="449"/>
        <v/>
      </c>
    </row>
    <row r="14318" spans="1:8">
      <c r="A14318" s="48" t="str">
        <f>('ANNEXURE B &amp; C'!CF$3)</f>
        <v>480101</v>
      </c>
      <c r="B14318" s="2">
        <v>1040007</v>
      </c>
      <c r="C14318" s="2" t="s">
        <v>29</v>
      </c>
      <c r="D14318" s="20">
        <v>0</v>
      </c>
      <c r="E14318" s="20">
        <v>0</v>
      </c>
      <c r="F14318" s="38">
        <f>('ANNEXURE B &amp; C'!CF$38)</f>
        <v>0</v>
      </c>
      <c r="G14318" s="9" t="str">
        <f t="shared" si="448"/>
        <v/>
      </c>
      <c r="H14318" s="52" t="str">
        <f t="shared" si="449"/>
        <v/>
      </c>
    </row>
    <row r="14319" spans="1:8">
      <c r="A14319" s="48" t="str">
        <f>('ANNEXURE B &amp; C'!CF$3)</f>
        <v>480101</v>
      </c>
      <c r="B14319" s="2">
        <v>1040008</v>
      </c>
      <c r="C14319" s="2" t="s">
        <v>30</v>
      </c>
      <c r="D14319" s="20">
        <v>0</v>
      </c>
      <c r="E14319" s="20">
        <v>0</v>
      </c>
      <c r="F14319" s="38">
        <f>('ANNEXURE B &amp; C'!CF$39)</f>
        <v>0</v>
      </c>
      <c r="G14319" s="9" t="str">
        <f t="shared" si="448"/>
        <v/>
      </c>
      <c r="H14319" s="52" t="str">
        <f t="shared" si="449"/>
        <v/>
      </c>
    </row>
    <row r="14320" spans="1:8">
      <c r="A14320" s="48" t="str">
        <f>('ANNEXURE B &amp; C'!CF$3)</f>
        <v>480101</v>
      </c>
      <c r="B14320" s="3">
        <v>1049990</v>
      </c>
      <c r="C14320" s="3" t="s">
        <v>31</v>
      </c>
      <c r="D14320" s="39">
        <v>0</v>
      </c>
      <c r="E14320" s="39">
        <v>0</v>
      </c>
      <c r="F14320" s="39">
        <f>SUM(F14312:F14319)</f>
        <v>0</v>
      </c>
      <c r="G14320" s="9" t="str">
        <f t="shared" si="448"/>
        <v/>
      </c>
      <c r="H14320" s="52" t="str">
        <f t="shared" si="449"/>
        <v/>
      </c>
    </row>
    <row r="14321" spans="1:8">
      <c r="B14321" s="1"/>
      <c r="C14321" s="1"/>
      <c r="D14321" s="31"/>
      <c r="E14321" s="31"/>
      <c r="F14321" s="31"/>
      <c r="G14321" s="9" t="str">
        <f t="shared" si="448"/>
        <v/>
      </c>
      <c r="H14321" s="52" t="str">
        <f t="shared" si="449"/>
        <v/>
      </c>
    </row>
    <row r="14322" spans="1:8" ht="15.75" thickBot="1">
      <c r="A14322" s="48" t="str">
        <f>('ANNEXURE B &amp; C'!CF$3)</f>
        <v>480101</v>
      </c>
      <c r="B14322" s="4">
        <v>1049995</v>
      </c>
      <c r="C14322" s="4" t="s">
        <v>32</v>
      </c>
      <c r="D14322" s="40">
        <v>2144195</v>
      </c>
      <c r="E14322" s="40">
        <v>1080963.29</v>
      </c>
      <c r="F14322" s="40">
        <f>SUM(F14320+F14309+F14302)</f>
        <v>1849923</v>
      </c>
      <c r="G14322" s="9" t="str">
        <f t="shared" si="448"/>
        <v/>
      </c>
      <c r="H14322" s="52">
        <f t="shared" si="449"/>
        <v>-0.13724124904684509</v>
      </c>
    </row>
    <row r="14323" spans="1:8" ht="15.75" thickTop="1">
      <c r="B14323" s="1"/>
      <c r="C14323" s="1"/>
      <c r="D14323" s="31"/>
      <c r="E14323" s="31"/>
      <c r="F14323" s="31"/>
      <c r="G14323" s="9" t="str">
        <f t="shared" si="448"/>
        <v/>
      </c>
      <c r="H14323" s="52" t="str">
        <f t="shared" si="449"/>
        <v/>
      </c>
    </row>
    <row r="14324" spans="1:8">
      <c r="A14324" s="48" t="str">
        <f>('ANNEXURE B &amp; C'!CF$3)</f>
        <v>480101</v>
      </c>
      <c r="B14324" s="1">
        <v>1050000</v>
      </c>
      <c r="C14324" s="1" t="s">
        <v>33</v>
      </c>
      <c r="D14324" s="31"/>
      <c r="E14324" s="31"/>
      <c r="F14324" s="31"/>
      <c r="G14324" s="9" t="str">
        <f t="shared" si="448"/>
        <v/>
      </c>
      <c r="H14324" s="52" t="str">
        <f t="shared" si="449"/>
        <v/>
      </c>
    </row>
    <row r="14325" spans="1:8">
      <c r="B14325" s="1"/>
      <c r="C14325" s="1"/>
      <c r="D14325" s="31"/>
      <c r="E14325" s="31"/>
      <c r="F14325" s="31"/>
      <c r="G14325" s="9" t="str">
        <f t="shared" si="448"/>
        <v/>
      </c>
      <c r="H14325" s="52" t="str">
        <f t="shared" si="449"/>
        <v/>
      </c>
    </row>
    <row r="14326" spans="1:8">
      <c r="A14326" s="48" t="str">
        <f>('ANNEXURE B &amp; C'!CF$3)</f>
        <v>480101</v>
      </c>
      <c r="B14326" s="1">
        <v>1060000</v>
      </c>
      <c r="C14326" s="1" t="s">
        <v>34</v>
      </c>
      <c r="D14326" s="31"/>
      <c r="E14326" s="31"/>
      <c r="F14326" s="31"/>
      <c r="G14326" s="9" t="str">
        <f t="shared" si="448"/>
        <v/>
      </c>
      <c r="H14326" s="52" t="str">
        <f t="shared" si="449"/>
        <v/>
      </c>
    </row>
    <row r="14327" spans="1:8">
      <c r="A14327" s="48" t="str">
        <f>('ANNEXURE B &amp; C'!CF$3)</f>
        <v>480101</v>
      </c>
      <c r="B14327" s="2">
        <v>1060001</v>
      </c>
      <c r="C14327" s="2" t="s">
        <v>35</v>
      </c>
      <c r="D14327" s="20">
        <v>0</v>
      </c>
      <c r="E14327" s="20">
        <v>0</v>
      </c>
      <c r="F14327" s="38">
        <f>('ANNEXURE B &amp; C'!CF$47)</f>
        <v>0</v>
      </c>
      <c r="G14327" s="9" t="str">
        <f t="shared" si="448"/>
        <v/>
      </c>
      <c r="H14327" s="52" t="str">
        <f t="shared" si="449"/>
        <v/>
      </c>
    </row>
    <row r="14328" spans="1:8">
      <c r="A14328" s="48" t="str">
        <f>('ANNEXURE B &amp; C'!CF$3)</f>
        <v>480101</v>
      </c>
      <c r="B14328" s="2">
        <v>1060003</v>
      </c>
      <c r="C14328" s="2" t="s">
        <v>36</v>
      </c>
      <c r="D14328" s="20">
        <v>0</v>
      </c>
      <c r="E14328" s="20">
        <v>0</v>
      </c>
      <c r="F14328" s="38">
        <f>('ANNEXURE B &amp; C'!CF$48)</f>
        <v>0</v>
      </c>
      <c r="G14328" s="9" t="str">
        <f t="shared" si="448"/>
        <v/>
      </c>
      <c r="H14328" s="52" t="str">
        <f t="shared" si="449"/>
        <v/>
      </c>
    </row>
    <row r="14329" spans="1:8">
      <c r="A14329" s="48" t="str">
        <f>('ANNEXURE B &amp; C'!CF$3)</f>
        <v>480101</v>
      </c>
      <c r="B14329" s="2">
        <v>1060090</v>
      </c>
      <c r="C14329" s="2" t="s">
        <v>37</v>
      </c>
      <c r="D14329" s="20">
        <v>0</v>
      </c>
      <c r="E14329" s="20">
        <v>0</v>
      </c>
      <c r="F14329" s="38">
        <f>('ANNEXURE B &amp; C'!CF$49)</f>
        <v>0</v>
      </c>
      <c r="G14329" s="9" t="str">
        <f t="shared" si="448"/>
        <v/>
      </c>
      <c r="H14329" s="52" t="str">
        <f t="shared" si="449"/>
        <v/>
      </c>
    </row>
    <row r="14330" spans="1:8">
      <c r="A14330" s="48" t="str">
        <f>('ANNEXURE B &amp; C'!CF$3)</f>
        <v>480101</v>
      </c>
      <c r="B14330" s="2">
        <v>1060100</v>
      </c>
      <c r="C14330" s="2" t="s">
        <v>38</v>
      </c>
      <c r="D14330" s="20">
        <v>0</v>
      </c>
      <c r="E14330" s="20">
        <v>0</v>
      </c>
      <c r="F14330" s="38">
        <f>('ANNEXURE B &amp; C'!CF$50)</f>
        <v>0</v>
      </c>
      <c r="G14330" s="9" t="str">
        <f t="shared" si="448"/>
        <v/>
      </c>
      <c r="H14330" s="52" t="str">
        <f t="shared" si="449"/>
        <v/>
      </c>
    </row>
    <row r="14331" spans="1:8">
      <c r="A14331" s="48" t="str">
        <f>('ANNEXURE B &amp; C'!CF$3)</f>
        <v>480101</v>
      </c>
      <c r="B14331" s="2">
        <v>1060200</v>
      </c>
      <c r="C14331" s="2" t="s">
        <v>39</v>
      </c>
      <c r="D14331" s="20">
        <v>0</v>
      </c>
      <c r="E14331" s="20">
        <v>0</v>
      </c>
      <c r="F14331" s="38">
        <f>('ANNEXURE B &amp; C'!CF$51)</f>
        <v>0</v>
      </c>
      <c r="G14331" s="9" t="str">
        <f t="shared" si="448"/>
        <v/>
      </c>
      <c r="H14331" s="52" t="str">
        <f t="shared" si="449"/>
        <v/>
      </c>
    </row>
    <row r="14332" spans="1:8">
      <c r="A14332" s="48" t="str">
        <f>('ANNEXURE B &amp; C'!CF$3)</f>
        <v>480101</v>
      </c>
      <c r="B14332" s="2">
        <v>1060201</v>
      </c>
      <c r="C14332" s="2" t="s">
        <v>40</v>
      </c>
      <c r="D14332" s="20">
        <v>0</v>
      </c>
      <c r="E14332" s="20">
        <v>0</v>
      </c>
      <c r="F14332" s="38">
        <f>('ANNEXURE B &amp; C'!CF$52)</f>
        <v>0</v>
      </c>
      <c r="G14332" s="9" t="str">
        <f t="shared" si="448"/>
        <v/>
      </c>
      <c r="H14332" s="52" t="str">
        <f t="shared" si="449"/>
        <v/>
      </c>
    </row>
    <row r="14333" spans="1:8">
      <c r="A14333" s="48" t="str">
        <f>('ANNEXURE B &amp; C'!CF$3)</f>
        <v>480101</v>
      </c>
      <c r="B14333" s="2">
        <v>1060204</v>
      </c>
      <c r="C14333" s="2" t="s">
        <v>41</v>
      </c>
      <c r="D14333" s="20">
        <v>0</v>
      </c>
      <c r="E14333" s="20">
        <v>0</v>
      </c>
      <c r="F14333" s="38">
        <f>('ANNEXURE B &amp; C'!CF$53)</f>
        <v>0</v>
      </c>
      <c r="G14333" s="9" t="str">
        <f t="shared" si="448"/>
        <v/>
      </c>
      <c r="H14333" s="52" t="str">
        <f t="shared" si="449"/>
        <v/>
      </c>
    </row>
    <row r="14334" spans="1:8">
      <c r="A14334" s="48" t="str">
        <f>('ANNEXURE B &amp; C'!CF$3)</f>
        <v>480101</v>
      </c>
      <c r="B14334" s="2">
        <v>1060205</v>
      </c>
      <c r="C14334" s="2" t="s">
        <v>42</v>
      </c>
      <c r="D14334" s="20">
        <v>0</v>
      </c>
      <c r="E14334" s="20">
        <v>0</v>
      </c>
      <c r="F14334" s="38">
        <f>('ANNEXURE B &amp; C'!CF$54)</f>
        <v>0</v>
      </c>
      <c r="G14334" s="9" t="str">
        <f t="shared" si="448"/>
        <v/>
      </c>
      <c r="H14334" s="52" t="str">
        <f t="shared" si="449"/>
        <v/>
      </c>
    </row>
    <row r="14335" spans="1:8">
      <c r="A14335" s="48" t="str">
        <f>('ANNEXURE B &amp; C'!CF$3)</f>
        <v>480101</v>
      </c>
      <c r="B14335" s="2">
        <v>1060207</v>
      </c>
      <c r="C14335" s="2" t="s">
        <v>43</v>
      </c>
      <c r="D14335" s="20">
        <v>0</v>
      </c>
      <c r="E14335" s="20">
        <v>0</v>
      </c>
      <c r="F14335" s="38">
        <f>('ANNEXURE B &amp; C'!CF$55)</f>
        <v>0</v>
      </c>
      <c r="G14335" s="9" t="str">
        <f t="shared" ref="G14335:G14398" si="450">IF(E14335&lt;0.01,"",IF(E14335&gt;F14335,"BUDGET ERROR - INSUFICIENT",""))</f>
        <v/>
      </c>
      <c r="H14335" s="52" t="str">
        <f t="shared" ref="H14335:H14398" si="451">IF(F14335&lt;0.1,"",IF(D14335=0,"NO ORIGINAL BUDGET",(F14335-D14335)/D14335))</f>
        <v/>
      </c>
    </row>
    <row r="14336" spans="1:8">
      <c r="A14336" s="48" t="str">
        <f>('ANNEXURE B &amp; C'!CF$3)</f>
        <v>480101</v>
      </c>
      <c r="B14336" s="2">
        <v>1060208</v>
      </c>
      <c r="C14336" s="2" t="s">
        <v>44</v>
      </c>
      <c r="D14336" s="20">
        <v>10000</v>
      </c>
      <c r="E14336" s="20">
        <v>3157.89</v>
      </c>
      <c r="F14336" s="38">
        <f>('ANNEXURE B &amp; C'!CF$56)</f>
        <v>3158</v>
      </c>
      <c r="G14336" s="9" t="str">
        <f t="shared" si="450"/>
        <v/>
      </c>
      <c r="H14336" s="52">
        <f t="shared" si="451"/>
        <v>-0.68420000000000003</v>
      </c>
    </row>
    <row r="14337" spans="1:8">
      <c r="A14337" s="48" t="str">
        <f>('ANNEXURE B &amp; C'!CF$3)</f>
        <v>480101</v>
      </c>
      <c r="B14337" s="2">
        <v>1060209</v>
      </c>
      <c r="C14337" s="2" t="s">
        <v>45</v>
      </c>
      <c r="D14337" s="20">
        <v>30000</v>
      </c>
      <c r="E14337" s="20">
        <v>0</v>
      </c>
      <c r="F14337" s="38">
        <f>('ANNEXURE B &amp; C'!CF$57)</f>
        <v>0</v>
      </c>
      <c r="G14337" s="9" t="str">
        <f t="shared" si="450"/>
        <v/>
      </c>
      <c r="H14337" s="52" t="str">
        <f t="shared" si="451"/>
        <v/>
      </c>
    </row>
    <row r="14338" spans="1:8">
      <c r="A14338" s="48" t="str">
        <f>('ANNEXURE B &amp; C'!CF$3)</f>
        <v>480101</v>
      </c>
      <c r="B14338" s="2">
        <v>1060210</v>
      </c>
      <c r="C14338" s="2" t="s">
        <v>46</v>
      </c>
      <c r="D14338" s="20">
        <v>12000</v>
      </c>
      <c r="E14338" s="20">
        <v>0</v>
      </c>
      <c r="F14338" s="38">
        <f>('ANNEXURE B &amp; C'!CF$58)</f>
        <v>0</v>
      </c>
      <c r="G14338" s="9" t="str">
        <f t="shared" si="450"/>
        <v/>
      </c>
      <c r="H14338" s="52" t="str">
        <f t="shared" si="451"/>
        <v/>
      </c>
    </row>
    <row r="14339" spans="1:8">
      <c r="A14339" s="48" t="str">
        <f>('ANNEXURE B &amp; C'!CF$3)</f>
        <v>480101</v>
      </c>
      <c r="B14339" s="2">
        <v>1060303</v>
      </c>
      <c r="C14339" s="2" t="s">
        <v>47</v>
      </c>
      <c r="D14339" s="20">
        <v>0</v>
      </c>
      <c r="E14339" s="20">
        <v>0</v>
      </c>
      <c r="F14339" s="38">
        <f>('ANNEXURE B &amp; C'!CF$59)</f>
        <v>0</v>
      </c>
      <c r="G14339" s="9" t="str">
        <f t="shared" si="450"/>
        <v/>
      </c>
      <c r="H14339" s="52" t="str">
        <f t="shared" si="451"/>
        <v/>
      </c>
    </row>
    <row r="14340" spans="1:8">
      <c r="A14340" s="48" t="str">
        <f>('ANNEXURE B &amp; C'!CF$3)</f>
        <v>480101</v>
      </c>
      <c r="B14340" s="2">
        <v>1060304</v>
      </c>
      <c r="C14340" s="2" t="s">
        <v>48</v>
      </c>
      <c r="D14340" s="20">
        <v>0</v>
      </c>
      <c r="E14340" s="20">
        <v>0</v>
      </c>
      <c r="F14340" s="38">
        <f>('ANNEXURE B &amp; C'!CF$60)</f>
        <v>0</v>
      </c>
      <c r="G14340" s="9" t="str">
        <f t="shared" si="450"/>
        <v/>
      </c>
      <c r="H14340" s="52" t="str">
        <f t="shared" si="451"/>
        <v/>
      </c>
    </row>
    <row r="14341" spans="1:8">
      <c r="A14341" s="48" t="str">
        <f>('ANNEXURE B &amp; C'!CF$3)</f>
        <v>480101</v>
      </c>
      <c r="B14341" s="2">
        <v>1060305</v>
      </c>
      <c r="C14341" s="2" t="s">
        <v>49</v>
      </c>
      <c r="D14341" s="20">
        <v>0</v>
      </c>
      <c r="E14341" s="20">
        <v>0</v>
      </c>
      <c r="F14341" s="38">
        <f>('ANNEXURE B &amp; C'!CF$61)</f>
        <v>0</v>
      </c>
      <c r="G14341" s="9" t="str">
        <f t="shared" si="450"/>
        <v/>
      </c>
      <c r="H14341" s="52" t="str">
        <f t="shared" si="451"/>
        <v/>
      </c>
    </row>
    <row r="14342" spans="1:8">
      <c r="A14342" s="48" t="str">
        <f>('ANNEXURE B &amp; C'!CF$3)</f>
        <v>480101</v>
      </c>
      <c r="B14342" s="2">
        <v>1060400</v>
      </c>
      <c r="C14342" s="2" t="s">
        <v>50</v>
      </c>
      <c r="D14342" s="20">
        <v>0</v>
      </c>
      <c r="E14342" s="20">
        <v>0</v>
      </c>
      <c r="F14342" s="38">
        <f>('ANNEXURE B &amp; C'!CF$62)</f>
        <v>0</v>
      </c>
      <c r="G14342" s="9" t="str">
        <f t="shared" si="450"/>
        <v/>
      </c>
      <c r="H14342" s="52" t="str">
        <f t="shared" si="451"/>
        <v/>
      </c>
    </row>
    <row r="14343" spans="1:8">
      <c r="A14343" s="48" t="str">
        <f>('ANNEXURE B &amp; C'!CF$3)</f>
        <v>480101</v>
      </c>
      <c r="B14343" s="2">
        <v>1060401</v>
      </c>
      <c r="C14343" s="2" t="s">
        <v>51</v>
      </c>
      <c r="D14343" s="20">
        <v>2500</v>
      </c>
      <c r="E14343" s="20">
        <v>0</v>
      </c>
      <c r="F14343" s="38">
        <f>('ANNEXURE B &amp; C'!CF$63)</f>
        <v>0</v>
      </c>
      <c r="G14343" s="9" t="str">
        <f t="shared" si="450"/>
        <v/>
      </c>
      <c r="H14343" s="52" t="str">
        <f t="shared" si="451"/>
        <v/>
      </c>
    </row>
    <row r="14344" spans="1:8">
      <c r="A14344" s="48" t="str">
        <f>('ANNEXURE B &amp; C'!CF$3)</f>
        <v>480101</v>
      </c>
      <c r="B14344" s="2">
        <v>1060402</v>
      </c>
      <c r="C14344" s="2" t="s">
        <v>52</v>
      </c>
      <c r="D14344" s="20">
        <v>4264</v>
      </c>
      <c r="E14344" s="20">
        <v>2516</v>
      </c>
      <c r="F14344" s="38">
        <f>('ANNEXURE B &amp; C'!CF$64)</f>
        <v>4264</v>
      </c>
      <c r="G14344" s="9" t="str">
        <f t="shared" si="450"/>
        <v/>
      </c>
      <c r="H14344" s="52">
        <f t="shared" si="451"/>
        <v>0</v>
      </c>
    </row>
    <row r="14345" spans="1:8">
      <c r="A14345" s="48" t="str">
        <f>('ANNEXURE B &amp; C'!CF$3)</f>
        <v>480101</v>
      </c>
      <c r="B14345" s="2">
        <v>1060403</v>
      </c>
      <c r="C14345" s="2" t="s">
        <v>53</v>
      </c>
      <c r="D14345" s="20">
        <v>385086</v>
      </c>
      <c r="E14345" s="20">
        <v>362628</v>
      </c>
      <c r="F14345" s="38">
        <f>('ANNEXURE B &amp; C'!CF$65)</f>
        <v>548826</v>
      </c>
      <c r="G14345" s="9" t="str">
        <f t="shared" si="450"/>
        <v/>
      </c>
      <c r="H14345" s="52">
        <f t="shared" si="451"/>
        <v>0.42520372072731805</v>
      </c>
    </row>
    <row r="14346" spans="1:8">
      <c r="A14346" s="48" t="str">
        <f>('ANNEXURE B &amp; C'!CF$3)</f>
        <v>480101</v>
      </c>
      <c r="B14346" s="2">
        <v>1060404</v>
      </c>
      <c r="C14346" s="2" t="s">
        <v>54</v>
      </c>
      <c r="D14346" s="20">
        <v>0</v>
      </c>
      <c r="E14346" s="20">
        <v>0</v>
      </c>
      <c r="F14346" s="38">
        <f>('ANNEXURE B &amp; C'!CF$66)</f>
        <v>0</v>
      </c>
      <c r="G14346" s="9" t="str">
        <f t="shared" si="450"/>
        <v/>
      </c>
      <c r="H14346" s="52" t="str">
        <f t="shared" si="451"/>
        <v/>
      </c>
    </row>
    <row r="14347" spans="1:8">
      <c r="A14347" s="48" t="str">
        <f>('ANNEXURE B &amp; C'!CF$3)</f>
        <v>480101</v>
      </c>
      <c r="B14347" s="2">
        <v>1060405</v>
      </c>
      <c r="C14347" s="2" t="s">
        <v>55</v>
      </c>
      <c r="D14347" s="20">
        <v>0</v>
      </c>
      <c r="E14347" s="20">
        <v>0</v>
      </c>
      <c r="F14347" s="38">
        <f>('ANNEXURE B &amp; C'!CF$67)</f>
        <v>0</v>
      </c>
      <c r="G14347" s="9" t="str">
        <f t="shared" si="450"/>
        <v/>
      </c>
      <c r="H14347" s="52" t="str">
        <f t="shared" si="451"/>
        <v/>
      </c>
    </row>
    <row r="14348" spans="1:8">
      <c r="A14348" s="48" t="str">
        <f>('ANNEXURE B &amp; C'!CF$3)</f>
        <v>480101</v>
      </c>
      <c r="B14348" s="2">
        <v>1060601</v>
      </c>
      <c r="C14348" s="2" t="s">
        <v>56</v>
      </c>
      <c r="D14348" s="20">
        <v>0</v>
      </c>
      <c r="E14348" s="20">
        <v>0</v>
      </c>
      <c r="F14348" s="38">
        <f>('ANNEXURE B &amp; C'!CF$68)</f>
        <v>0</v>
      </c>
      <c r="G14348" s="9" t="str">
        <f t="shared" si="450"/>
        <v/>
      </c>
      <c r="H14348" s="52" t="str">
        <f t="shared" si="451"/>
        <v/>
      </c>
    </row>
    <row r="14349" spans="1:8">
      <c r="A14349" s="48" t="str">
        <f>('ANNEXURE B &amp; C'!CF$3)</f>
        <v>480101</v>
      </c>
      <c r="B14349" s="2">
        <v>1060701</v>
      </c>
      <c r="C14349" s="2" t="s">
        <v>57</v>
      </c>
      <c r="D14349" s="20">
        <v>0</v>
      </c>
      <c r="E14349" s="20">
        <v>0</v>
      </c>
      <c r="F14349" s="38">
        <f>('ANNEXURE B &amp; C'!CF$69)</f>
        <v>0</v>
      </c>
      <c r="G14349" s="9" t="str">
        <f t="shared" si="450"/>
        <v/>
      </c>
      <c r="H14349" s="52" t="str">
        <f t="shared" si="451"/>
        <v/>
      </c>
    </row>
    <row r="14350" spans="1:8">
      <c r="A14350" s="48" t="str">
        <f>('ANNEXURE B &amp; C'!CF$3)</f>
        <v>480101</v>
      </c>
      <c r="B14350" s="2">
        <v>1060702</v>
      </c>
      <c r="C14350" s="2" t="s">
        <v>58</v>
      </c>
      <c r="D14350" s="20">
        <v>0</v>
      </c>
      <c r="E14350" s="20">
        <v>0</v>
      </c>
      <c r="F14350" s="38">
        <f>('ANNEXURE B &amp; C'!CF$70)</f>
        <v>0</v>
      </c>
      <c r="G14350" s="9" t="str">
        <f t="shared" si="450"/>
        <v/>
      </c>
      <c r="H14350" s="52" t="str">
        <f t="shared" si="451"/>
        <v/>
      </c>
    </row>
    <row r="14351" spans="1:8">
      <c r="A14351" s="48" t="str">
        <f>('ANNEXURE B &amp; C'!CF$3)</f>
        <v>480101</v>
      </c>
      <c r="B14351" s="2">
        <v>1061101</v>
      </c>
      <c r="C14351" s="2" t="s">
        <v>59</v>
      </c>
      <c r="D14351" s="20">
        <v>0</v>
      </c>
      <c r="E14351" s="20">
        <v>0</v>
      </c>
      <c r="F14351" s="38">
        <f>('ANNEXURE B &amp; C'!CF$71)</f>
        <v>0</v>
      </c>
      <c r="G14351" s="9" t="str">
        <f t="shared" si="450"/>
        <v/>
      </c>
      <c r="H14351" s="52" t="str">
        <f t="shared" si="451"/>
        <v/>
      </c>
    </row>
    <row r="14352" spans="1:8">
      <c r="A14352" s="48" t="str">
        <f>('ANNEXURE B &amp; C'!CF$3)</f>
        <v>480101</v>
      </c>
      <c r="B14352" s="2">
        <v>1061102</v>
      </c>
      <c r="C14352" s="2" t="s">
        <v>60</v>
      </c>
      <c r="D14352" s="20">
        <v>0</v>
      </c>
      <c r="E14352" s="20">
        <v>0</v>
      </c>
      <c r="F14352" s="38">
        <f>('ANNEXURE B &amp; C'!CF$72)</f>
        <v>0</v>
      </c>
      <c r="G14352" s="9" t="str">
        <f t="shared" si="450"/>
        <v/>
      </c>
      <c r="H14352" s="52" t="str">
        <f t="shared" si="451"/>
        <v/>
      </c>
    </row>
    <row r="14353" spans="1:8">
      <c r="A14353" s="48" t="str">
        <f>('ANNEXURE B &amp; C'!CF$3)</f>
        <v>480101</v>
      </c>
      <c r="B14353" s="2">
        <v>1061104</v>
      </c>
      <c r="C14353" s="2" t="s">
        <v>61</v>
      </c>
      <c r="D14353" s="20">
        <v>0</v>
      </c>
      <c r="E14353" s="20">
        <v>0</v>
      </c>
      <c r="F14353" s="38">
        <f>('ANNEXURE B &amp; C'!CF$73)</f>
        <v>0</v>
      </c>
      <c r="G14353" s="9" t="str">
        <f t="shared" si="450"/>
        <v/>
      </c>
      <c r="H14353" s="52" t="str">
        <f t="shared" si="451"/>
        <v/>
      </c>
    </row>
    <row r="14354" spans="1:8">
      <c r="A14354" s="48" t="str">
        <f>('ANNEXURE B &amp; C'!CF$3)</f>
        <v>480101</v>
      </c>
      <c r="B14354" s="2">
        <v>1061106</v>
      </c>
      <c r="C14354" s="2" t="s">
        <v>62</v>
      </c>
      <c r="D14354" s="20">
        <v>0</v>
      </c>
      <c r="E14354" s="20">
        <v>0</v>
      </c>
      <c r="F14354" s="38">
        <f>('ANNEXURE B &amp; C'!CF$74)</f>
        <v>0</v>
      </c>
      <c r="G14354" s="9" t="str">
        <f t="shared" si="450"/>
        <v/>
      </c>
      <c r="H14354" s="52" t="str">
        <f t="shared" si="451"/>
        <v/>
      </c>
    </row>
    <row r="14355" spans="1:8">
      <c r="A14355" s="48" t="str">
        <f>('ANNEXURE B &amp; C'!CF$3)</f>
        <v>480101</v>
      </c>
      <c r="B14355" s="2">
        <v>1061201</v>
      </c>
      <c r="C14355" s="2" t="s">
        <v>63</v>
      </c>
      <c r="D14355" s="20">
        <v>0</v>
      </c>
      <c r="E14355" s="20">
        <v>0</v>
      </c>
      <c r="F14355" s="38">
        <f>('ANNEXURE B &amp; C'!CF$75)</f>
        <v>0</v>
      </c>
      <c r="G14355" s="9" t="str">
        <f t="shared" si="450"/>
        <v/>
      </c>
      <c r="H14355" s="52" t="str">
        <f t="shared" si="451"/>
        <v/>
      </c>
    </row>
    <row r="14356" spans="1:8">
      <c r="A14356" s="48" t="str">
        <f>('ANNEXURE B &amp; C'!CF$3)</f>
        <v>480101</v>
      </c>
      <c r="B14356" s="2">
        <v>1061203</v>
      </c>
      <c r="C14356" s="2" t="s">
        <v>64</v>
      </c>
      <c r="D14356" s="20">
        <v>0</v>
      </c>
      <c r="E14356" s="20">
        <v>0</v>
      </c>
      <c r="F14356" s="38">
        <f>('ANNEXURE B &amp; C'!CF$76)</f>
        <v>0</v>
      </c>
      <c r="G14356" s="9" t="str">
        <f t="shared" si="450"/>
        <v/>
      </c>
      <c r="H14356" s="52" t="str">
        <f t="shared" si="451"/>
        <v/>
      </c>
    </row>
    <row r="14357" spans="1:8">
      <c r="A14357" s="48" t="str">
        <f>('ANNEXURE B &amp; C'!CF$3)</f>
        <v>480101</v>
      </c>
      <c r="B14357" s="2">
        <v>1061204</v>
      </c>
      <c r="C14357" s="2" t="s">
        <v>65</v>
      </c>
      <c r="D14357" s="20">
        <v>0</v>
      </c>
      <c r="E14357" s="20">
        <v>0</v>
      </c>
      <c r="F14357" s="38">
        <f>('ANNEXURE B &amp; C'!CF$77)</f>
        <v>0</v>
      </c>
      <c r="G14357" s="9" t="str">
        <f t="shared" si="450"/>
        <v/>
      </c>
      <c r="H14357" s="52" t="str">
        <f t="shared" si="451"/>
        <v/>
      </c>
    </row>
    <row r="14358" spans="1:8">
      <c r="A14358" s="48" t="str">
        <f>('ANNEXURE B &amp; C'!CF$3)</f>
        <v>480101</v>
      </c>
      <c r="B14358" s="2">
        <v>1061501</v>
      </c>
      <c r="C14358" s="2" t="s">
        <v>66</v>
      </c>
      <c r="D14358" s="20">
        <v>8240</v>
      </c>
      <c r="E14358" s="20">
        <v>6135.6</v>
      </c>
      <c r="F14358" s="38">
        <f>('ANNEXURE B &amp; C'!CF$78)</f>
        <v>9240</v>
      </c>
      <c r="G14358" s="9" t="str">
        <f t="shared" si="450"/>
        <v/>
      </c>
      <c r="H14358" s="52">
        <f t="shared" si="451"/>
        <v>0.12135922330097088</v>
      </c>
    </row>
    <row r="14359" spans="1:8">
      <c r="A14359" s="48" t="str">
        <f>('ANNEXURE B &amp; C'!CF$3)</f>
        <v>480101</v>
      </c>
      <c r="B14359" s="2">
        <v>1061502</v>
      </c>
      <c r="C14359" s="2" t="s">
        <v>67</v>
      </c>
      <c r="D14359" s="20">
        <v>0</v>
      </c>
      <c r="E14359" s="20">
        <v>0</v>
      </c>
      <c r="F14359" s="38">
        <f>('ANNEXURE B &amp; C'!CF$79)</f>
        <v>0</v>
      </c>
      <c r="G14359" s="9" t="str">
        <f t="shared" si="450"/>
        <v/>
      </c>
      <c r="H14359" s="52" t="str">
        <f t="shared" si="451"/>
        <v/>
      </c>
    </row>
    <row r="14360" spans="1:8">
      <c r="A14360" s="48" t="str">
        <f>('ANNEXURE B &amp; C'!CF$3)</f>
        <v>480101</v>
      </c>
      <c r="B14360" s="2">
        <v>1061507</v>
      </c>
      <c r="C14360" s="2" t="s">
        <v>68</v>
      </c>
      <c r="D14360" s="20">
        <v>0</v>
      </c>
      <c r="E14360" s="20">
        <v>0</v>
      </c>
      <c r="F14360" s="38">
        <f>('ANNEXURE B &amp; C'!CF$80)</f>
        <v>0</v>
      </c>
      <c r="G14360" s="9" t="str">
        <f t="shared" si="450"/>
        <v/>
      </c>
      <c r="H14360" s="52" t="str">
        <f t="shared" si="451"/>
        <v/>
      </c>
    </row>
    <row r="14361" spans="1:8">
      <c r="A14361" s="48" t="str">
        <f>('ANNEXURE B &amp; C'!CF$3)</f>
        <v>480101</v>
      </c>
      <c r="B14361" s="2">
        <v>1061508</v>
      </c>
      <c r="C14361" s="2" t="s">
        <v>69</v>
      </c>
      <c r="D14361" s="20">
        <v>0</v>
      </c>
      <c r="E14361" s="20">
        <v>0</v>
      </c>
      <c r="F14361" s="38">
        <f>('ANNEXURE B &amp; C'!CF$81)</f>
        <v>0</v>
      </c>
      <c r="G14361" s="9" t="str">
        <f t="shared" si="450"/>
        <v/>
      </c>
      <c r="H14361" s="52" t="str">
        <f t="shared" si="451"/>
        <v/>
      </c>
    </row>
    <row r="14362" spans="1:8">
      <c r="A14362" s="48" t="str">
        <f>('ANNEXURE B &amp; C'!CF$3)</f>
        <v>480101</v>
      </c>
      <c r="B14362" s="2">
        <v>1061701</v>
      </c>
      <c r="C14362" s="2" t="s">
        <v>70</v>
      </c>
      <c r="D14362" s="20">
        <v>0</v>
      </c>
      <c r="E14362" s="20">
        <v>0</v>
      </c>
      <c r="F14362" s="38">
        <f>('ANNEXURE B &amp; C'!CF$82)</f>
        <v>0</v>
      </c>
      <c r="G14362" s="9" t="str">
        <f t="shared" si="450"/>
        <v/>
      </c>
      <c r="H14362" s="52" t="str">
        <f t="shared" si="451"/>
        <v/>
      </c>
    </row>
    <row r="14363" spans="1:8">
      <c r="A14363" s="48" t="str">
        <f>('ANNEXURE B &amp; C'!CF$3)</f>
        <v>480101</v>
      </c>
      <c r="B14363" s="2">
        <v>1061705</v>
      </c>
      <c r="C14363" s="2" t="s">
        <v>71</v>
      </c>
      <c r="D14363" s="20">
        <v>0</v>
      </c>
      <c r="E14363" s="20">
        <v>0</v>
      </c>
      <c r="F14363" s="38">
        <f>('ANNEXURE B &amp; C'!CF$83)</f>
        <v>0</v>
      </c>
      <c r="G14363" s="9" t="str">
        <f t="shared" si="450"/>
        <v/>
      </c>
      <c r="H14363" s="52" t="str">
        <f t="shared" si="451"/>
        <v/>
      </c>
    </row>
    <row r="14364" spans="1:8">
      <c r="A14364" s="48" t="str">
        <f>('ANNEXURE B &amp; C'!CF$3)</f>
        <v>480101</v>
      </c>
      <c r="B14364" s="2">
        <v>1061799</v>
      </c>
      <c r="C14364" s="2" t="s">
        <v>72</v>
      </c>
      <c r="D14364" s="20">
        <v>12000</v>
      </c>
      <c r="E14364" s="20">
        <v>498.79</v>
      </c>
      <c r="F14364" s="38">
        <f>('ANNEXURE B &amp; C'!CF$84)</f>
        <v>11515</v>
      </c>
      <c r="G14364" s="9" t="str">
        <f t="shared" si="450"/>
        <v/>
      </c>
      <c r="H14364" s="52">
        <f t="shared" si="451"/>
        <v>-4.0416666666666663E-2</v>
      </c>
    </row>
    <row r="14365" spans="1:8">
      <c r="A14365" s="48" t="str">
        <f>('ANNEXURE B &amp; C'!CF$3)</f>
        <v>480101</v>
      </c>
      <c r="B14365" s="2">
        <v>1061800</v>
      </c>
      <c r="C14365" s="2" t="s">
        <v>73</v>
      </c>
      <c r="D14365" s="20">
        <v>2000</v>
      </c>
      <c r="E14365" s="20">
        <v>0</v>
      </c>
      <c r="F14365" s="38">
        <f>('ANNEXURE B &amp; C'!CF$85)</f>
        <v>0</v>
      </c>
      <c r="G14365" s="9" t="str">
        <f t="shared" si="450"/>
        <v/>
      </c>
      <c r="H14365" s="52" t="str">
        <f t="shared" si="451"/>
        <v/>
      </c>
    </row>
    <row r="14366" spans="1:8">
      <c r="A14366" s="48" t="str">
        <f>('ANNEXURE B &amp; C'!CF$3)</f>
        <v>480101</v>
      </c>
      <c r="B14366" s="2">
        <v>1061801</v>
      </c>
      <c r="C14366" s="2" t="s">
        <v>74</v>
      </c>
      <c r="D14366" s="20">
        <v>4500</v>
      </c>
      <c r="E14366" s="20">
        <v>1641.7</v>
      </c>
      <c r="F14366" s="38">
        <f>('ANNEXURE B &amp; C'!CF$86)</f>
        <v>16500</v>
      </c>
      <c r="G14366" s="9" t="str">
        <f t="shared" si="450"/>
        <v/>
      </c>
      <c r="H14366" s="52">
        <f t="shared" si="451"/>
        <v>2.6666666666666665</v>
      </c>
    </row>
    <row r="14367" spans="1:8">
      <c r="A14367" s="48" t="str">
        <f>('ANNEXURE B &amp; C'!CF$3)</f>
        <v>480101</v>
      </c>
      <c r="B14367" s="2">
        <v>1061802</v>
      </c>
      <c r="C14367" s="2" t="s">
        <v>75</v>
      </c>
      <c r="D14367" s="20">
        <v>0</v>
      </c>
      <c r="E14367" s="20">
        <v>0</v>
      </c>
      <c r="F14367" s="38">
        <f>('ANNEXURE B &amp; C'!CF$87)</f>
        <v>0</v>
      </c>
      <c r="G14367" s="9" t="str">
        <f t="shared" si="450"/>
        <v/>
      </c>
      <c r="H14367" s="52" t="str">
        <f t="shared" si="451"/>
        <v/>
      </c>
    </row>
    <row r="14368" spans="1:8">
      <c r="A14368" s="48" t="str">
        <f>('ANNEXURE B &amp; C'!CF$3)</f>
        <v>480101</v>
      </c>
      <c r="B14368" s="2">
        <v>1061805</v>
      </c>
      <c r="C14368" s="2" t="s">
        <v>76</v>
      </c>
      <c r="D14368" s="20">
        <v>0</v>
      </c>
      <c r="E14368" s="20">
        <v>0</v>
      </c>
      <c r="F14368" s="38">
        <f>('ANNEXURE B &amp; C'!CF$88)</f>
        <v>0</v>
      </c>
      <c r="G14368" s="9" t="str">
        <f t="shared" si="450"/>
        <v/>
      </c>
      <c r="H14368" s="52" t="str">
        <f t="shared" si="451"/>
        <v/>
      </c>
    </row>
    <row r="14369" spans="1:8">
      <c r="A14369" s="48" t="str">
        <f>('ANNEXURE B &amp; C'!CF$3)</f>
        <v>480101</v>
      </c>
      <c r="B14369" s="2">
        <v>1061806</v>
      </c>
      <c r="C14369" s="2" t="s">
        <v>77</v>
      </c>
      <c r="D14369" s="20">
        <v>8000</v>
      </c>
      <c r="E14369" s="20">
        <v>3236.84</v>
      </c>
      <c r="F14369" s="38">
        <f>('ANNEXURE B &amp; C'!CF$89)</f>
        <v>5000</v>
      </c>
      <c r="G14369" s="9" t="str">
        <f t="shared" si="450"/>
        <v/>
      </c>
      <c r="H14369" s="52">
        <f t="shared" si="451"/>
        <v>-0.375</v>
      </c>
    </row>
    <row r="14370" spans="1:8">
      <c r="A14370" s="48" t="str">
        <f>('ANNEXURE B &amp; C'!CF$3)</f>
        <v>480101</v>
      </c>
      <c r="B14370" s="2">
        <v>1061899</v>
      </c>
      <c r="C14370" s="2" t="s">
        <v>78</v>
      </c>
      <c r="D14370" s="20">
        <v>0</v>
      </c>
      <c r="E14370" s="20">
        <v>0</v>
      </c>
      <c r="F14370" s="38">
        <f>('ANNEXURE B &amp; C'!CF$90)</f>
        <v>0</v>
      </c>
      <c r="G14370" s="9" t="str">
        <f t="shared" si="450"/>
        <v/>
      </c>
      <c r="H14370" s="52" t="str">
        <f t="shared" si="451"/>
        <v/>
      </c>
    </row>
    <row r="14371" spans="1:8">
      <c r="A14371" s="48" t="str">
        <f>('ANNEXURE B &amp; C'!CF$3)</f>
        <v>480101</v>
      </c>
      <c r="B14371" s="2">
        <v>1061900</v>
      </c>
      <c r="C14371" s="2" t="s">
        <v>79</v>
      </c>
      <c r="D14371" s="20">
        <v>21200</v>
      </c>
      <c r="E14371" s="20">
        <v>11148.22</v>
      </c>
      <c r="F14371" s="38">
        <f>('ANNEXURE B &amp; C'!CF$91)</f>
        <v>21396</v>
      </c>
      <c r="G14371" s="9" t="str">
        <f t="shared" si="450"/>
        <v/>
      </c>
      <c r="H14371" s="52">
        <f t="shared" si="451"/>
        <v>9.2452830188679246E-3</v>
      </c>
    </row>
    <row r="14372" spans="1:8">
      <c r="A14372" s="48" t="str">
        <f>('ANNEXURE B &amp; C'!CF$3)</f>
        <v>480101</v>
      </c>
      <c r="B14372" s="2">
        <v>1061902</v>
      </c>
      <c r="C14372" s="2" t="s">
        <v>80</v>
      </c>
      <c r="D14372" s="20">
        <v>0</v>
      </c>
      <c r="E14372" s="20">
        <v>0</v>
      </c>
      <c r="F14372" s="38">
        <f>('ANNEXURE B &amp; C'!CF$92)</f>
        <v>0</v>
      </c>
      <c r="G14372" s="9" t="str">
        <f t="shared" si="450"/>
        <v/>
      </c>
      <c r="H14372" s="52" t="str">
        <f t="shared" si="451"/>
        <v/>
      </c>
    </row>
    <row r="14373" spans="1:8">
      <c r="A14373" s="48" t="str">
        <f>('ANNEXURE B &amp; C'!CF$3)</f>
        <v>480101</v>
      </c>
      <c r="B14373" s="2">
        <v>1061903</v>
      </c>
      <c r="C14373" s="2" t="s">
        <v>81</v>
      </c>
      <c r="D14373" s="20">
        <v>0</v>
      </c>
      <c r="E14373" s="20">
        <v>0</v>
      </c>
      <c r="F14373" s="38">
        <f>('ANNEXURE B &amp; C'!CF$93)</f>
        <v>0</v>
      </c>
      <c r="G14373" s="9" t="str">
        <f t="shared" si="450"/>
        <v/>
      </c>
      <c r="H14373" s="52" t="str">
        <f t="shared" si="451"/>
        <v/>
      </c>
    </row>
    <row r="14374" spans="1:8">
      <c r="A14374" s="48" t="str">
        <f>('ANNEXURE B &amp; C'!CF$3)</f>
        <v>480101</v>
      </c>
      <c r="B14374" s="2">
        <v>1061904</v>
      </c>
      <c r="C14374" s="2" t="s">
        <v>82</v>
      </c>
      <c r="D14374" s="20">
        <v>0</v>
      </c>
      <c r="E14374" s="20">
        <v>0</v>
      </c>
      <c r="F14374" s="38">
        <f>('ANNEXURE B &amp; C'!CF$94)</f>
        <v>0</v>
      </c>
      <c r="G14374" s="9" t="str">
        <f t="shared" si="450"/>
        <v/>
      </c>
      <c r="H14374" s="52" t="str">
        <f t="shared" si="451"/>
        <v/>
      </c>
    </row>
    <row r="14375" spans="1:8">
      <c r="A14375" s="48" t="str">
        <f>('ANNEXURE B &amp; C'!CF$3)</f>
        <v>480101</v>
      </c>
      <c r="B14375" s="2">
        <v>1062001</v>
      </c>
      <c r="C14375" s="2" t="s">
        <v>83</v>
      </c>
      <c r="D14375" s="20">
        <v>0</v>
      </c>
      <c r="E14375" s="20">
        <v>0</v>
      </c>
      <c r="F14375" s="38">
        <f>('ANNEXURE B &amp; C'!CF$95)</f>
        <v>0</v>
      </c>
      <c r="G14375" s="9" t="str">
        <f t="shared" si="450"/>
        <v/>
      </c>
      <c r="H14375" s="52" t="str">
        <f t="shared" si="451"/>
        <v/>
      </c>
    </row>
    <row r="14376" spans="1:8">
      <c r="A14376" s="48" t="str">
        <f>('ANNEXURE B &amp; C'!CF$3)</f>
        <v>480101</v>
      </c>
      <c r="B14376" s="2">
        <v>1062003</v>
      </c>
      <c r="C14376" s="2" t="s">
        <v>84</v>
      </c>
      <c r="D14376" s="20">
        <v>0</v>
      </c>
      <c r="E14376" s="20">
        <v>0</v>
      </c>
      <c r="F14376" s="38">
        <f>('ANNEXURE B &amp; C'!CF$96)</f>
        <v>0</v>
      </c>
      <c r="G14376" s="9" t="str">
        <f t="shared" si="450"/>
        <v/>
      </c>
      <c r="H14376" s="52" t="str">
        <f t="shared" si="451"/>
        <v/>
      </c>
    </row>
    <row r="14377" spans="1:8">
      <c r="A14377" s="48" t="str">
        <f>('ANNEXURE B &amp; C'!CF$3)</f>
        <v>480101</v>
      </c>
      <c r="B14377" s="2">
        <v>1062009</v>
      </c>
      <c r="C14377" s="2" t="s">
        <v>85</v>
      </c>
      <c r="D14377" s="20">
        <v>0</v>
      </c>
      <c r="E14377" s="20">
        <v>0</v>
      </c>
      <c r="F14377" s="38">
        <f>('ANNEXURE B &amp; C'!CF$97)</f>
        <v>0</v>
      </c>
      <c r="G14377" s="9" t="str">
        <f t="shared" si="450"/>
        <v/>
      </c>
      <c r="H14377" s="52" t="str">
        <f t="shared" si="451"/>
        <v/>
      </c>
    </row>
    <row r="14378" spans="1:8">
      <c r="A14378" s="48" t="str">
        <f>('ANNEXURE B &amp; C'!CF$3)</f>
        <v>480101</v>
      </c>
      <c r="B14378" s="2">
        <v>1062010</v>
      </c>
      <c r="C14378" s="2" t="s">
        <v>86</v>
      </c>
      <c r="D14378" s="20">
        <v>0</v>
      </c>
      <c r="E14378" s="20">
        <v>0</v>
      </c>
      <c r="F14378" s="38">
        <f>('ANNEXURE B &amp; C'!CF$98)</f>
        <v>0</v>
      </c>
      <c r="G14378" s="9" t="str">
        <f t="shared" si="450"/>
        <v/>
      </c>
      <c r="H14378" s="52" t="str">
        <f t="shared" si="451"/>
        <v/>
      </c>
    </row>
    <row r="14379" spans="1:8">
      <c r="A14379" s="48" t="str">
        <f>('ANNEXURE B &amp; C'!CF$3)</f>
        <v>480101</v>
      </c>
      <c r="B14379" s="2">
        <v>1062201</v>
      </c>
      <c r="C14379" s="2" t="s">
        <v>87</v>
      </c>
      <c r="D14379" s="20">
        <v>0</v>
      </c>
      <c r="E14379" s="20">
        <v>0</v>
      </c>
      <c r="F14379" s="38">
        <f>('ANNEXURE B &amp; C'!CF$99)</f>
        <v>0</v>
      </c>
      <c r="G14379" s="9" t="str">
        <f t="shared" si="450"/>
        <v/>
      </c>
      <c r="H14379" s="52" t="str">
        <f t="shared" si="451"/>
        <v/>
      </c>
    </row>
    <row r="14380" spans="1:8">
      <c r="A14380" s="48" t="str">
        <f>('ANNEXURE B &amp; C'!CF$3)</f>
        <v>480101</v>
      </c>
      <c r="B14380" s="3">
        <v>1066990</v>
      </c>
      <c r="C14380" s="3" t="s">
        <v>88</v>
      </c>
      <c r="D14380" s="39">
        <v>499790</v>
      </c>
      <c r="E14380" s="39">
        <v>390963.04</v>
      </c>
      <c r="F14380" s="39">
        <f>SUM(F14327:F14379)</f>
        <v>619899</v>
      </c>
      <c r="G14380" s="9" t="str">
        <f t="shared" si="450"/>
        <v/>
      </c>
      <c r="H14380" s="52">
        <f t="shared" si="451"/>
        <v>0.24031893395225995</v>
      </c>
    </row>
    <row r="14381" spans="1:8">
      <c r="B14381" s="1"/>
      <c r="C14381" s="1"/>
      <c r="D14381" s="31"/>
      <c r="E14381" s="31"/>
      <c r="F14381" s="31"/>
      <c r="G14381" s="9" t="str">
        <f t="shared" si="450"/>
        <v/>
      </c>
      <c r="H14381" s="52" t="str">
        <f t="shared" si="451"/>
        <v/>
      </c>
    </row>
    <row r="14382" spans="1:8">
      <c r="A14382" s="48" t="str">
        <f>('ANNEXURE B &amp; C'!CF$3)</f>
        <v>480101</v>
      </c>
      <c r="B14382" s="1">
        <v>1080000</v>
      </c>
      <c r="C14382" s="1" t="s">
        <v>89</v>
      </c>
      <c r="D14382" s="31"/>
      <c r="E14382" s="31"/>
      <c r="F14382" s="31"/>
      <c r="G14382" s="9" t="str">
        <f t="shared" si="450"/>
        <v/>
      </c>
      <c r="H14382" s="52" t="str">
        <f t="shared" si="451"/>
        <v/>
      </c>
    </row>
    <row r="14383" spans="1:8">
      <c r="A14383" s="48" t="str">
        <f>('ANNEXURE B &amp; C'!CF$3)</f>
        <v>480101</v>
      </c>
      <c r="B14383" s="2">
        <v>1088020</v>
      </c>
      <c r="C14383" s="2" t="s">
        <v>90</v>
      </c>
      <c r="D14383" s="20">
        <v>0</v>
      </c>
      <c r="E14383" s="20">
        <v>0</v>
      </c>
      <c r="F14383" s="38">
        <f>('ANNEXURE B &amp; C'!CF$103)</f>
        <v>0</v>
      </c>
      <c r="G14383" s="9" t="str">
        <f t="shared" si="450"/>
        <v/>
      </c>
      <c r="H14383" s="52" t="str">
        <f t="shared" si="451"/>
        <v/>
      </c>
    </row>
    <row r="14384" spans="1:8">
      <c r="A14384" s="48" t="str">
        <f>('ANNEXURE B &amp; C'!CF$3)</f>
        <v>480101</v>
      </c>
      <c r="B14384" s="2">
        <v>1088080</v>
      </c>
      <c r="C14384" s="2" t="s">
        <v>91</v>
      </c>
      <c r="D14384" s="20">
        <v>0</v>
      </c>
      <c r="E14384" s="20">
        <v>0</v>
      </c>
      <c r="F14384" s="38">
        <f>('ANNEXURE B &amp; C'!CF$104)</f>
        <v>0</v>
      </c>
      <c r="G14384" s="9" t="str">
        <f t="shared" si="450"/>
        <v/>
      </c>
      <c r="H14384" s="52" t="str">
        <f t="shared" si="451"/>
        <v/>
      </c>
    </row>
    <row r="14385" spans="1:8">
      <c r="A14385" s="48" t="str">
        <f>('ANNEXURE B &amp; C'!CF$3)</f>
        <v>480101</v>
      </c>
      <c r="B14385" s="2">
        <v>1088081</v>
      </c>
      <c r="C14385" s="2" t="s">
        <v>92</v>
      </c>
      <c r="D14385" s="20">
        <v>0</v>
      </c>
      <c r="E14385" s="20">
        <v>0</v>
      </c>
      <c r="F14385" s="38">
        <f>('ANNEXURE B &amp; C'!CF$105)</f>
        <v>0</v>
      </c>
      <c r="G14385" s="9" t="str">
        <f t="shared" si="450"/>
        <v/>
      </c>
      <c r="H14385" s="52" t="str">
        <f t="shared" si="451"/>
        <v/>
      </c>
    </row>
    <row r="14386" spans="1:8">
      <c r="A14386" s="48" t="str">
        <f>('ANNEXURE B &amp; C'!CF$3)</f>
        <v>480101</v>
      </c>
      <c r="B14386" s="2">
        <v>1088082</v>
      </c>
      <c r="C14386" s="2" t="s">
        <v>93</v>
      </c>
      <c r="D14386" s="20">
        <v>0</v>
      </c>
      <c r="E14386" s="20">
        <v>0</v>
      </c>
      <c r="F14386" s="38">
        <f>('ANNEXURE B &amp; C'!CF$106)</f>
        <v>0</v>
      </c>
      <c r="G14386" s="9" t="str">
        <f t="shared" si="450"/>
        <v/>
      </c>
      <c r="H14386" s="52" t="str">
        <f t="shared" si="451"/>
        <v/>
      </c>
    </row>
    <row r="14387" spans="1:8">
      <c r="A14387" s="48" t="str">
        <f>('ANNEXURE B &amp; C'!CF$3)</f>
        <v>480101</v>
      </c>
      <c r="B14387" s="2">
        <v>1088083</v>
      </c>
      <c r="C14387" s="2" t="s">
        <v>94</v>
      </c>
      <c r="D14387" s="20">
        <v>0</v>
      </c>
      <c r="E14387" s="20">
        <v>0</v>
      </c>
      <c r="F14387" s="38">
        <f>('ANNEXURE B &amp; C'!CF$107)</f>
        <v>0</v>
      </c>
      <c r="G14387" s="9" t="str">
        <f t="shared" si="450"/>
        <v/>
      </c>
      <c r="H14387" s="52" t="str">
        <f t="shared" si="451"/>
        <v/>
      </c>
    </row>
    <row r="14388" spans="1:8">
      <c r="A14388" s="48" t="str">
        <f>('ANNEXURE B &amp; C'!CF$3)</f>
        <v>480101</v>
      </c>
      <c r="B14388" s="2">
        <v>1088084</v>
      </c>
      <c r="C14388" s="2" t="s">
        <v>95</v>
      </c>
      <c r="D14388" s="20">
        <v>0</v>
      </c>
      <c r="E14388" s="20">
        <v>0</v>
      </c>
      <c r="F14388" s="38">
        <f>('ANNEXURE B &amp; C'!CF$108)</f>
        <v>0</v>
      </c>
      <c r="G14388" s="9" t="str">
        <f t="shared" si="450"/>
        <v/>
      </c>
      <c r="H14388" s="52" t="str">
        <f t="shared" si="451"/>
        <v/>
      </c>
    </row>
    <row r="14389" spans="1:8">
      <c r="A14389" s="48" t="str">
        <f>('ANNEXURE B &amp; C'!CF$3)</f>
        <v>480101</v>
      </c>
      <c r="B14389" s="2">
        <v>1088085</v>
      </c>
      <c r="C14389" s="2" t="s">
        <v>96</v>
      </c>
      <c r="D14389" s="20">
        <v>0</v>
      </c>
      <c r="E14389" s="20">
        <v>0</v>
      </c>
      <c r="F14389" s="38">
        <f>('ANNEXURE B &amp; C'!CF$109)</f>
        <v>0</v>
      </c>
      <c r="G14389" s="9" t="str">
        <f t="shared" si="450"/>
        <v/>
      </c>
      <c r="H14389" s="52" t="str">
        <f t="shared" si="451"/>
        <v/>
      </c>
    </row>
    <row r="14390" spans="1:8">
      <c r="A14390" s="48" t="str">
        <f>('ANNEXURE B &amp; C'!CF$3)</f>
        <v>480101</v>
      </c>
      <c r="B14390" s="2">
        <v>1088110</v>
      </c>
      <c r="C14390" s="2" t="s">
        <v>61</v>
      </c>
      <c r="D14390" s="20">
        <v>0</v>
      </c>
      <c r="E14390" s="20">
        <v>0</v>
      </c>
      <c r="F14390" s="38">
        <f>('ANNEXURE B &amp; C'!CF$110)</f>
        <v>0</v>
      </c>
      <c r="G14390" s="9" t="str">
        <f t="shared" si="450"/>
        <v/>
      </c>
      <c r="H14390" s="52" t="str">
        <f t="shared" si="451"/>
        <v/>
      </c>
    </row>
    <row r="14391" spans="1:8">
      <c r="A14391" s="48" t="str">
        <f>('ANNEXURE B &amp; C'!CF$3)</f>
        <v>480101</v>
      </c>
      <c r="B14391" s="2">
        <v>1088180</v>
      </c>
      <c r="C14391" s="2" t="s">
        <v>97</v>
      </c>
      <c r="D14391" s="20">
        <v>0</v>
      </c>
      <c r="E14391" s="20">
        <v>0</v>
      </c>
      <c r="F14391" s="38">
        <f>('ANNEXURE B &amp; C'!CF$111)</f>
        <v>0</v>
      </c>
      <c r="G14391" s="9" t="str">
        <f t="shared" si="450"/>
        <v/>
      </c>
      <c r="H14391" s="52" t="str">
        <f t="shared" si="451"/>
        <v/>
      </c>
    </row>
    <row r="14392" spans="1:8">
      <c r="A14392" s="48" t="str">
        <f>('ANNEXURE B &amp; C'!CF$3)</f>
        <v>480101</v>
      </c>
      <c r="B14392" s="3">
        <v>1088990</v>
      </c>
      <c r="C14392" s="3" t="s">
        <v>98</v>
      </c>
      <c r="D14392" s="39">
        <v>0</v>
      </c>
      <c r="E14392" s="39">
        <v>0</v>
      </c>
      <c r="F14392" s="39">
        <f>SUM(F14382:F14391)</f>
        <v>0</v>
      </c>
      <c r="G14392" s="9" t="str">
        <f t="shared" si="450"/>
        <v/>
      </c>
      <c r="H14392" s="52" t="str">
        <f t="shared" si="451"/>
        <v/>
      </c>
    </row>
    <row r="14393" spans="1:8">
      <c r="B14393" s="1"/>
      <c r="C14393" s="1"/>
      <c r="D14393" s="31"/>
      <c r="E14393" s="31"/>
      <c r="F14393" s="31"/>
      <c r="G14393" s="9" t="str">
        <f t="shared" si="450"/>
        <v/>
      </c>
      <c r="H14393" s="52" t="str">
        <f t="shared" si="451"/>
        <v/>
      </c>
    </row>
    <row r="14394" spans="1:8" ht="15.75" thickBot="1">
      <c r="A14394" s="48" t="str">
        <f>('ANNEXURE B &amp; C'!CF$3)</f>
        <v>480101</v>
      </c>
      <c r="B14394" s="4">
        <v>1089995</v>
      </c>
      <c r="C14394" s="4" t="s">
        <v>99</v>
      </c>
      <c r="D14394" s="40">
        <v>499790</v>
      </c>
      <c r="E14394" s="40">
        <v>390963.04</v>
      </c>
      <c r="F14394" s="40">
        <f>SUM(F14392+F14380)</f>
        <v>619899</v>
      </c>
      <c r="G14394" s="9" t="str">
        <f t="shared" si="450"/>
        <v/>
      </c>
      <c r="H14394" s="52">
        <f t="shared" si="451"/>
        <v>0.24031893395225995</v>
      </c>
    </row>
    <row r="14395" spans="1:8" ht="15.75" thickTop="1">
      <c r="B14395" s="1"/>
      <c r="C14395" s="1"/>
      <c r="D14395" s="31"/>
      <c r="E14395" s="31"/>
      <c r="F14395" s="31"/>
      <c r="G14395" s="9" t="str">
        <f t="shared" si="450"/>
        <v/>
      </c>
      <c r="H14395" s="52" t="str">
        <f t="shared" si="451"/>
        <v/>
      </c>
    </row>
    <row r="14396" spans="1:8">
      <c r="A14396" s="48" t="str">
        <f>('ANNEXURE B &amp; C'!CF$3)</f>
        <v>480101</v>
      </c>
      <c r="B14396" s="1">
        <v>1100000</v>
      </c>
      <c r="C14396" s="1" t="s">
        <v>100</v>
      </c>
      <c r="D14396" s="31"/>
      <c r="E14396" s="31"/>
      <c r="F14396" s="31"/>
      <c r="G14396" s="9" t="str">
        <f t="shared" si="450"/>
        <v/>
      </c>
      <c r="H14396" s="52" t="str">
        <f t="shared" si="451"/>
        <v/>
      </c>
    </row>
    <row r="14397" spans="1:8">
      <c r="A14397" s="48" t="str">
        <f>('ANNEXURE B &amp; C'!CF$3)</f>
        <v>480101</v>
      </c>
      <c r="B14397" s="2">
        <v>1101200</v>
      </c>
      <c r="C14397" s="2" t="s">
        <v>101</v>
      </c>
      <c r="D14397" s="20">
        <v>0</v>
      </c>
      <c r="E14397" s="20">
        <v>0</v>
      </c>
      <c r="F14397" s="38">
        <f>('ANNEXURE B &amp; C'!CF$117)</f>
        <v>0</v>
      </c>
      <c r="G14397" s="9" t="str">
        <f t="shared" si="450"/>
        <v/>
      </c>
      <c r="H14397" s="52" t="str">
        <f t="shared" si="451"/>
        <v/>
      </c>
    </row>
    <row r="14398" spans="1:8">
      <c r="A14398" s="48" t="str">
        <f>('ANNEXURE B &amp; C'!CF$3)</f>
        <v>480101</v>
      </c>
      <c r="B14398" s="2">
        <v>1101201</v>
      </c>
      <c r="C14398" s="2" t="s">
        <v>102</v>
      </c>
      <c r="D14398" s="20">
        <v>0</v>
      </c>
      <c r="E14398" s="20">
        <v>0</v>
      </c>
      <c r="F14398" s="38">
        <f>('ANNEXURE B &amp; C'!CF$118)</f>
        <v>0</v>
      </c>
      <c r="G14398" s="9" t="str">
        <f t="shared" si="450"/>
        <v/>
      </c>
      <c r="H14398" s="52" t="str">
        <f t="shared" si="451"/>
        <v/>
      </c>
    </row>
    <row r="14399" spans="1:8">
      <c r="A14399" s="48" t="str">
        <f>('ANNEXURE B &amp; C'!CF$3)</f>
        <v>480101</v>
      </c>
      <c r="B14399" s="2">
        <v>1101203</v>
      </c>
      <c r="C14399" s="2" t="s">
        <v>103</v>
      </c>
      <c r="D14399" s="20">
        <v>0</v>
      </c>
      <c r="E14399" s="20">
        <v>0</v>
      </c>
      <c r="F14399" s="38">
        <f>('ANNEXURE B &amp; C'!CF$119)</f>
        <v>0</v>
      </c>
      <c r="G14399" s="9" t="str">
        <f t="shared" ref="G14399:G14462" si="452">IF(E14399&lt;0.01,"",IF(E14399&gt;F14399,"BUDGET ERROR - INSUFICIENT",""))</f>
        <v/>
      </c>
      <c r="H14399" s="52" t="str">
        <f t="shared" ref="H14399:H14462" si="453">IF(F14399&lt;0.1,"",IF(D14399=0,"NO ORIGINAL BUDGET",(F14399-D14399)/D14399))</f>
        <v/>
      </c>
    </row>
    <row r="14400" spans="1:8">
      <c r="A14400" s="48" t="str">
        <f>('ANNEXURE B &amp; C'!CF$3)</f>
        <v>480101</v>
      </c>
      <c r="B14400" s="2">
        <v>1101204</v>
      </c>
      <c r="C14400" s="2" t="s">
        <v>104</v>
      </c>
      <c r="D14400" s="20">
        <v>0</v>
      </c>
      <c r="E14400" s="20">
        <v>0</v>
      </c>
      <c r="F14400" s="38">
        <f>('ANNEXURE B &amp; C'!CF$120)</f>
        <v>0</v>
      </c>
      <c r="G14400" s="9" t="str">
        <f t="shared" si="452"/>
        <v/>
      </c>
      <c r="H14400" s="52" t="str">
        <f t="shared" si="453"/>
        <v/>
      </c>
    </row>
    <row r="14401" spans="1:8" ht="15.75" thickBot="1">
      <c r="A14401" s="48" t="str">
        <f>('ANNEXURE B &amp; C'!CF$3)</f>
        <v>480101</v>
      </c>
      <c r="B14401" s="4">
        <v>1109995</v>
      </c>
      <c r="C14401" s="4" t="s">
        <v>105</v>
      </c>
      <c r="D14401" s="40">
        <v>0</v>
      </c>
      <c r="E14401" s="40">
        <v>0</v>
      </c>
      <c r="F14401" s="40">
        <f>SUM(F14397:F14400)</f>
        <v>0</v>
      </c>
      <c r="G14401" s="9" t="str">
        <f t="shared" si="452"/>
        <v/>
      </c>
      <c r="H14401" s="52" t="str">
        <f t="shared" si="453"/>
        <v/>
      </c>
    </row>
    <row r="14402" spans="1:8" ht="15.75" thickTop="1">
      <c r="B14402" s="1"/>
      <c r="C14402" s="1"/>
      <c r="D14402" s="31"/>
      <c r="E14402" s="31"/>
      <c r="F14402" s="31"/>
      <c r="G14402" s="9" t="str">
        <f t="shared" si="452"/>
        <v/>
      </c>
      <c r="H14402" s="52" t="str">
        <f t="shared" si="453"/>
        <v/>
      </c>
    </row>
    <row r="14403" spans="1:8">
      <c r="A14403" s="48" t="str">
        <f>('ANNEXURE B &amp; C'!CF$3)</f>
        <v>480101</v>
      </c>
      <c r="B14403" s="1">
        <v>1120000</v>
      </c>
      <c r="C14403" s="1" t="s">
        <v>106</v>
      </c>
      <c r="D14403" s="31"/>
      <c r="E14403" s="31"/>
      <c r="F14403" s="31"/>
      <c r="G14403" s="9" t="str">
        <f t="shared" si="452"/>
        <v/>
      </c>
      <c r="H14403" s="52" t="str">
        <f t="shared" si="453"/>
        <v/>
      </c>
    </row>
    <row r="14404" spans="1:8">
      <c r="A14404" s="48" t="str">
        <f>('ANNEXURE B &amp; C'!CF$3)</f>
        <v>480101</v>
      </c>
      <c r="B14404" s="2">
        <v>1120300</v>
      </c>
      <c r="C14404" s="2" t="s">
        <v>106</v>
      </c>
      <c r="D14404" s="20">
        <v>0</v>
      </c>
      <c r="E14404" s="20">
        <v>0</v>
      </c>
      <c r="F14404" s="38">
        <f>('ANNEXURE B &amp; C'!CF$124)</f>
        <v>0</v>
      </c>
      <c r="G14404" s="9" t="str">
        <f t="shared" si="452"/>
        <v/>
      </c>
      <c r="H14404" s="52" t="str">
        <f t="shared" si="453"/>
        <v/>
      </c>
    </row>
    <row r="14405" spans="1:8" ht="15.75" thickBot="1">
      <c r="A14405" s="48" t="str">
        <f>('ANNEXURE B &amp; C'!CF$3)</f>
        <v>480101</v>
      </c>
      <c r="B14405" s="4">
        <v>1129990</v>
      </c>
      <c r="C14405" s="4" t="s">
        <v>107</v>
      </c>
      <c r="D14405" s="40">
        <v>0</v>
      </c>
      <c r="E14405" s="40">
        <v>0</v>
      </c>
      <c r="F14405" s="40">
        <f>SUM(F14403:F14404)</f>
        <v>0</v>
      </c>
      <c r="G14405" s="9" t="str">
        <f t="shared" si="452"/>
        <v/>
      </c>
      <c r="H14405" s="52" t="str">
        <f t="shared" si="453"/>
        <v/>
      </c>
    </row>
    <row r="14406" spans="1:8" ht="15.75" thickTop="1">
      <c r="B14406" s="1"/>
      <c r="C14406" s="1"/>
      <c r="D14406" s="31"/>
      <c r="E14406" s="31"/>
      <c r="F14406" s="31"/>
      <c r="G14406" s="9" t="str">
        <f t="shared" si="452"/>
        <v/>
      </c>
      <c r="H14406" s="52" t="str">
        <f t="shared" si="453"/>
        <v/>
      </c>
    </row>
    <row r="14407" spans="1:8">
      <c r="A14407" s="48" t="str">
        <f>('ANNEXURE B &amp; C'!CF$3)</f>
        <v>480101</v>
      </c>
      <c r="B14407" s="1">
        <v>1130000</v>
      </c>
      <c r="C14407" s="1" t="s">
        <v>108</v>
      </c>
      <c r="D14407" s="31"/>
      <c r="E14407" s="31"/>
      <c r="F14407" s="31"/>
      <c r="G14407" s="9" t="str">
        <f t="shared" si="452"/>
        <v/>
      </c>
      <c r="H14407" s="52" t="str">
        <f t="shared" si="453"/>
        <v/>
      </c>
    </row>
    <row r="14408" spans="1:8">
      <c r="A14408" s="48" t="str">
        <f>('ANNEXURE B &amp; C'!CF$3)</f>
        <v>480101</v>
      </c>
      <c r="B14408" s="2">
        <v>1130200</v>
      </c>
      <c r="C14408" s="2" t="s">
        <v>109</v>
      </c>
      <c r="D14408" s="20">
        <v>0</v>
      </c>
      <c r="E14408" s="20">
        <v>0</v>
      </c>
      <c r="F14408" s="38">
        <f>('ANNEXURE B &amp; C'!CF$128)</f>
        <v>0</v>
      </c>
      <c r="G14408" s="9" t="str">
        <f t="shared" si="452"/>
        <v/>
      </c>
      <c r="H14408" s="52" t="str">
        <f t="shared" si="453"/>
        <v/>
      </c>
    </row>
    <row r="14409" spans="1:8">
      <c r="A14409" s="48" t="str">
        <f>('ANNEXURE B &amp; C'!CF$3)</f>
        <v>480101</v>
      </c>
      <c r="B14409" s="2">
        <v>1130201</v>
      </c>
      <c r="C14409" s="2" t="s">
        <v>110</v>
      </c>
      <c r="D14409" s="20">
        <v>0</v>
      </c>
      <c r="E14409" s="20">
        <v>0</v>
      </c>
      <c r="F14409" s="38">
        <f>('ANNEXURE B &amp; C'!CF$129)</f>
        <v>0</v>
      </c>
      <c r="G14409" s="9" t="str">
        <f t="shared" si="452"/>
        <v/>
      </c>
      <c r="H14409" s="52" t="str">
        <f t="shared" si="453"/>
        <v/>
      </c>
    </row>
    <row r="14410" spans="1:8" ht="15.75" thickBot="1">
      <c r="A14410" s="48" t="str">
        <f>('ANNEXURE B &amp; C'!CF$3)</f>
        <v>480101</v>
      </c>
      <c r="B14410" s="4">
        <v>1139995</v>
      </c>
      <c r="C14410" s="4" t="s">
        <v>111</v>
      </c>
      <c r="D14410" s="40">
        <v>0</v>
      </c>
      <c r="E14410" s="40">
        <v>0</v>
      </c>
      <c r="F14410" s="40">
        <f>SUM(F14407:F14409)</f>
        <v>0</v>
      </c>
      <c r="G14410" s="9" t="str">
        <f t="shared" si="452"/>
        <v/>
      </c>
      <c r="H14410" s="52" t="str">
        <f t="shared" si="453"/>
        <v/>
      </c>
    </row>
    <row r="14411" spans="1:8" ht="15.75" thickTop="1">
      <c r="B14411" s="1"/>
      <c r="C14411" s="1"/>
      <c r="D14411" s="31"/>
      <c r="E14411" s="31"/>
      <c r="F14411" s="31"/>
      <c r="G14411" s="9" t="str">
        <f t="shared" si="452"/>
        <v/>
      </c>
      <c r="H14411" s="52" t="str">
        <f t="shared" si="453"/>
        <v/>
      </c>
    </row>
    <row r="14412" spans="1:8" ht="15.75" thickBot="1">
      <c r="A14412" s="48" t="str">
        <f>('ANNEXURE B &amp; C'!CF$3)</f>
        <v>480101</v>
      </c>
      <c r="B14412" s="5">
        <v>1199998</v>
      </c>
      <c r="C14412" s="5" t="s">
        <v>112</v>
      </c>
      <c r="D14412" s="41">
        <v>2643985</v>
      </c>
      <c r="E14412" s="41">
        <v>1471926.33</v>
      </c>
      <c r="F14412" s="41">
        <f>SUM(F14410+F14405+F14401+F14394+F14322)</f>
        <v>2469822</v>
      </c>
      <c r="G14412" s="9" t="str">
        <f t="shared" si="452"/>
        <v/>
      </c>
      <c r="H14412" s="52">
        <f t="shared" si="453"/>
        <v>-6.5871402447442023E-2</v>
      </c>
    </row>
    <row r="14413" spans="1:8">
      <c r="B14413" s="1"/>
      <c r="C14413" s="1"/>
      <c r="D14413" s="31"/>
      <c r="E14413" s="31"/>
      <c r="F14413" s="31"/>
      <c r="G14413" s="9" t="str">
        <f t="shared" si="452"/>
        <v/>
      </c>
      <c r="H14413" s="52" t="str">
        <f t="shared" si="453"/>
        <v/>
      </c>
    </row>
    <row r="14414" spans="1:8">
      <c r="A14414" s="48" t="str">
        <f>('ANNEXURE B &amp; C'!CF$3)</f>
        <v>480101</v>
      </c>
      <c r="B14414" s="1">
        <v>2200000</v>
      </c>
      <c r="C14414" s="1" t="s">
        <v>113</v>
      </c>
      <c r="D14414" s="31"/>
      <c r="E14414" s="31"/>
      <c r="F14414" s="31"/>
      <c r="G14414" s="9" t="str">
        <f t="shared" si="452"/>
        <v/>
      </c>
      <c r="H14414" s="52" t="str">
        <f t="shared" si="453"/>
        <v/>
      </c>
    </row>
    <row r="14415" spans="1:8">
      <c r="B14415" s="1"/>
      <c r="C14415" s="1"/>
      <c r="D14415" s="31"/>
      <c r="E14415" s="31"/>
      <c r="F14415" s="31"/>
      <c r="G14415" s="9" t="str">
        <f t="shared" si="452"/>
        <v/>
      </c>
      <c r="H14415" s="52" t="str">
        <f t="shared" si="453"/>
        <v/>
      </c>
    </row>
    <row r="14416" spans="1:8">
      <c r="A14416" s="48" t="str">
        <f>('ANNEXURE B &amp; C'!CF$3)</f>
        <v>480101</v>
      </c>
      <c r="B14416" s="1">
        <v>2230000</v>
      </c>
      <c r="C14416" s="1" t="s">
        <v>114</v>
      </c>
      <c r="D14416" s="31"/>
      <c r="E14416" s="31"/>
      <c r="F14416" s="31"/>
      <c r="G14416" s="9" t="str">
        <f t="shared" si="452"/>
        <v/>
      </c>
      <c r="H14416" s="52" t="str">
        <f t="shared" si="453"/>
        <v/>
      </c>
    </row>
    <row r="14417" spans="1:8">
      <c r="A14417" s="48" t="str">
        <f>('ANNEXURE B &amp; C'!CF$3)</f>
        <v>480101</v>
      </c>
      <c r="B14417" s="2">
        <v>2231202</v>
      </c>
      <c r="C14417" s="2" t="s">
        <v>115</v>
      </c>
      <c r="D14417" s="20">
        <v>0</v>
      </c>
      <c r="E14417" s="20">
        <v>0</v>
      </c>
      <c r="F14417" s="38">
        <f>('ANNEXURE B &amp; C'!CF$137)</f>
        <v>0</v>
      </c>
      <c r="G14417" s="9" t="str">
        <f t="shared" si="452"/>
        <v/>
      </c>
      <c r="H14417" s="52" t="str">
        <f t="shared" si="453"/>
        <v/>
      </c>
    </row>
    <row r="14418" spans="1:8">
      <c r="A14418" s="48" t="str">
        <f>('ANNEXURE B &amp; C'!CF$3)</f>
        <v>480101</v>
      </c>
      <c r="B14418" s="2">
        <v>2231900</v>
      </c>
      <c r="C14418" s="2" t="s">
        <v>116</v>
      </c>
      <c r="D14418" s="20">
        <v>0</v>
      </c>
      <c r="E14418" s="20">
        <v>0</v>
      </c>
      <c r="F14418" s="38">
        <f>('ANNEXURE B &amp; C'!CF$138)</f>
        <v>0</v>
      </c>
      <c r="G14418" s="9" t="str">
        <f t="shared" si="452"/>
        <v/>
      </c>
      <c r="H14418" s="52" t="str">
        <f t="shared" si="453"/>
        <v/>
      </c>
    </row>
    <row r="14419" spans="1:8">
      <c r="A14419" s="48" t="str">
        <f>('ANNEXURE B &amp; C'!CF$3)</f>
        <v>480101</v>
      </c>
      <c r="B14419" s="3">
        <v>2239995</v>
      </c>
      <c r="C14419" s="3" t="s">
        <v>117</v>
      </c>
      <c r="D14419" s="39">
        <v>0</v>
      </c>
      <c r="E14419" s="39">
        <v>0</v>
      </c>
      <c r="F14419" s="39">
        <f>SUM(F14417:F14418)</f>
        <v>0</v>
      </c>
      <c r="G14419" s="9" t="str">
        <f t="shared" si="452"/>
        <v/>
      </c>
      <c r="H14419" s="52" t="str">
        <f t="shared" si="453"/>
        <v/>
      </c>
    </row>
    <row r="14420" spans="1:8">
      <c r="B14420" s="1"/>
      <c r="C14420" s="1"/>
      <c r="D14420" s="31"/>
      <c r="E14420" s="31"/>
      <c r="F14420" s="31"/>
      <c r="G14420" s="9" t="str">
        <f t="shared" si="452"/>
        <v/>
      </c>
      <c r="H14420" s="52" t="str">
        <f t="shared" si="453"/>
        <v/>
      </c>
    </row>
    <row r="14421" spans="1:8">
      <c r="A14421" s="48" t="str">
        <f>('ANNEXURE B &amp; C'!CF$3)</f>
        <v>480101</v>
      </c>
      <c r="B14421" s="1">
        <v>2240000</v>
      </c>
      <c r="C14421" s="1" t="s">
        <v>118</v>
      </c>
      <c r="D14421" s="31"/>
      <c r="E14421" s="31"/>
      <c r="F14421" s="31"/>
      <c r="G14421" s="9" t="str">
        <f t="shared" si="452"/>
        <v/>
      </c>
      <c r="H14421" s="52" t="str">
        <f t="shared" si="453"/>
        <v/>
      </c>
    </row>
    <row r="14422" spans="1:8">
      <c r="A14422" s="48" t="str">
        <f>('ANNEXURE B &amp; C'!CF$3)</f>
        <v>480101</v>
      </c>
      <c r="B14422" s="2">
        <v>2240001</v>
      </c>
      <c r="C14422" s="2" t="s">
        <v>119</v>
      </c>
      <c r="D14422" s="20">
        <v>0</v>
      </c>
      <c r="E14422" s="20">
        <v>0</v>
      </c>
      <c r="F14422" s="38">
        <f>('ANNEXURE B &amp; C'!CF$142)</f>
        <v>0</v>
      </c>
      <c r="G14422" s="9" t="str">
        <f t="shared" si="452"/>
        <v/>
      </c>
      <c r="H14422" s="52" t="str">
        <f t="shared" si="453"/>
        <v/>
      </c>
    </row>
    <row r="14423" spans="1:8">
      <c r="A14423" s="48" t="str">
        <f>('ANNEXURE B &amp; C'!CF$3)</f>
        <v>480101</v>
      </c>
      <c r="B14423" s="2">
        <v>2240002</v>
      </c>
      <c r="C14423" s="2" t="s">
        <v>120</v>
      </c>
      <c r="D14423" s="20">
        <v>0</v>
      </c>
      <c r="E14423" s="20">
        <v>0</v>
      </c>
      <c r="F14423" s="38">
        <f>('ANNEXURE B &amp; C'!CF$143)</f>
        <v>0</v>
      </c>
      <c r="G14423" s="9" t="str">
        <f t="shared" si="452"/>
        <v/>
      </c>
      <c r="H14423" s="52" t="str">
        <f t="shared" si="453"/>
        <v/>
      </c>
    </row>
    <row r="14424" spans="1:8">
      <c r="A14424" s="48" t="str">
        <f>('ANNEXURE B &amp; C'!CF$3)</f>
        <v>480101</v>
      </c>
      <c r="B14424" s="2">
        <v>2240400</v>
      </c>
      <c r="C14424" s="2" t="s">
        <v>121</v>
      </c>
      <c r="D14424" s="20">
        <v>0</v>
      </c>
      <c r="E14424" s="20">
        <v>0</v>
      </c>
      <c r="F14424" s="38">
        <f>('ANNEXURE B &amp; C'!CF$144)</f>
        <v>0</v>
      </c>
      <c r="G14424" s="9" t="str">
        <f t="shared" si="452"/>
        <v/>
      </c>
      <c r="H14424" s="52" t="str">
        <f t="shared" si="453"/>
        <v/>
      </c>
    </row>
    <row r="14425" spans="1:8">
      <c r="A14425" s="48" t="str">
        <f>('ANNEXURE B &amp; C'!CF$3)</f>
        <v>480101</v>
      </c>
      <c r="B14425" s="2">
        <v>2240500</v>
      </c>
      <c r="C14425" s="2" t="s">
        <v>122</v>
      </c>
      <c r="D14425" s="20">
        <v>0</v>
      </c>
      <c r="E14425" s="20">
        <v>0</v>
      </c>
      <c r="F14425" s="38">
        <f>('ANNEXURE B &amp; C'!CF$145)</f>
        <v>0</v>
      </c>
      <c r="G14425" s="9" t="str">
        <f t="shared" si="452"/>
        <v/>
      </c>
      <c r="H14425" s="52" t="str">
        <f t="shared" si="453"/>
        <v/>
      </c>
    </row>
    <row r="14426" spans="1:8">
      <c r="A14426" s="48" t="str">
        <f>('ANNEXURE B &amp; C'!CF$3)</f>
        <v>480101</v>
      </c>
      <c r="B14426" s="3">
        <v>2249995</v>
      </c>
      <c r="C14426" s="3" t="s">
        <v>123</v>
      </c>
      <c r="D14426" s="39">
        <v>0</v>
      </c>
      <c r="E14426" s="39">
        <v>0</v>
      </c>
      <c r="F14426" s="39">
        <f>SUM(F14422:F14425)</f>
        <v>0</v>
      </c>
      <c r="G14426" s="9" t="str">
        <f t="shared" si="452"/>
        <v/>
      </c>
      <c r="H14426" s="52" t="str">
        <f t="shared" si="453"/>
        <v/>
      </c>
    </row>
    <row r="14427" spans="1:8">
      <c r="B14427" s="1"/>
      <c r="C14427" s="1"/>
      <c r="D14427" s="31"/>
      <c r="E14427" s="31"/>
      <c r="F14427" s="31"/>
      <c r="G14427" s="9" t="str">
        <f t="shared" si="452"/>
        <v/>
      </c>
      <c r="H14427" s="52" t="str">
        <f t="shared" si="453"/>
        <v/>
      </c>
    </row>
    <row r="14428" spans="1:8">
      <c r="A14428" s="48" t="str">
        <f>('ANNEXURE B &amp; C'!CF$3)</f>
        <v>480101</v>
      </c>
      <c r="B14428" s="1">
        <v>2260000</v>
      </c>
      <c r="C14428" s="1" t="s">
        <v>124</v>
      </c>
      <c r="D14428" s="31"/>
      <c r="E14428" s="31"/>
      <c r="F14428" s="31"/>
      <c r="G14428" s="9" t="str">
        <f t="shared" si="452"/>
        <v/>
      </c>
      <c r="H14428" s="52" t="str">
        <f t="shared" si="453"/>
        <v/>
      </c>
    </row>
    <row r="14429" spans="1:8">
      <c r="A14429" s="48" t="str">
        <f>('ANNEXURE B &amp; C'!CF$3)</f>
        <v>480101</v>
      </c>
      <c r="B14429" s="2">
        <v>2260806</v>
      </c>
      <c r="C14429" s="2" t="s">
        <v>125</v>
      </c>
      <c r="D14429" s="20">
        <v>0</v>
      </c>
      <c r="E14429" s="20">
        <v>0</v>
      </c>
      <c r="F14429" s="38">
        <f>('ANNEXURE B &amp; C'!CF$149)</f>
        <v>0</v>
      </c>
      <c r="G14429" s="9" t="str">
        <f t="shared" si="452"/>
        <v/>
      </c>
      <c r="H14429" s="52" t="str">
        <f t="shared" si="453"/>
        <v/>
      </c>
    </row>
    <row r="14430" spans="1:8">
      <c r="A14430" s="48" t="str">
        <f>('ANNEXURE B &amp; C'!CF$3)</f>
        <v>480101</v>
      </c>
      <c r="B14430" s="2">
        <v>2260808</v>
      </c>
      <c r="C14430" s="2" t="s">
        <v>126</v>
      </c>
      <c r="D14430" s="20">
        <v>0</v>
      </c>
      <c r="E14430" s="20">
        <v>0</v>
      </c>
      <c r="F14430" s="38">
        <f>('ANNEXURE B &amp; C'!CF$150)</f>
        <v>0</v>
      </c>
      <c r="G14430" s="9" t="str">
        <f t="shared" si="452"/>
        <v/>
      </c>
      <c r="H14430" s="52" t="str">
        <f t="shared" si="453"/>
        <v/>
      </c>
    </row>
    <row r="14431" spans="1:8">
      <c r="A14431" s="48" t="str">
        <f>('ANNEXURE B &amp; C'!CF$3)</f>
        <v>480101</v>
      </c>
      <c r="B14431" s="2">
        <v>2260810</v>
      </c>
      <c r="C14431" s="2" t="s">
        <v>127</v>
      </c>
      <c r="D14431" s="20">
        <v>0</v>
      </c>
      <c r="E14431" s="20">
        <v>0</v>
      </c>
      <c r="F14431" s="38">
        <f>('ANNEXURE B &amp; C'!CF$151)</f>
        <v>0</v>
      </c>
      <c r="G14431" s="9" t="str">
        <f t="shared" si="452"/>
        <v/>
      </c>
      <c r="H14431" s="52" t="str">
        <f t="shared" si="453"/>
        <v/>
      </c>
    </row>
    <row r="14432" spans="1:8">
      <c r="A14432" s="48" t="str">
        <f>('ANNEXURE B &amp; C'!CF$3)</f>
        <v>480101</v>
      </c>
      <c r="B14432" s="3">
        <v>2269995</v>
      </c>
      <c r="C14432" s="3" t="s">
        <v>128</v>
      </c>
      <c r="D14432" s="39">
        <v>0</v>
      </c>
      <c r="E14432" s="39">
        <v>0</v>
      </c>
      <c r="F14432" s="39">
        <f>SUM(F14429:F14431)</f>
        <v>0</v>
      </c>
      <c r="G14432" s="9" t="str">
        <f t="shared" si="452"/>
        <v/>
      </c>
      <c r="H14432" s="52" t="str">
        <f t="shared" si="453"/>
        <v/>
      </c>
    </row>
    <row r="14433" spans="1:8">
      <c r="B14433" s="1"/>
      <c r="C14433" s="1"/>
      <c r="D14433" s="31"/>
      <c r="E14433" s="31"/>
      <c r="F14433" s="31"/>
      <c r="G14433" s="9" t="str">
        <f t="shared" si="452"/>
        <v/>
      </c>
      <c r="H14433" s="52" t="str">
        <f t="shared" si="453"/>
        <v/>
      </c>
    </row>
    <row r="14434" spans="1:8">
      <c r="A14434" s="48" t="str">
        <f>('ANNEXURE B &amp; C'!CF$3)</f>
        <v>480101</v>
      </c>
      <c r="B14434" s="1">
        <v>2270000</v>
      </c>
      <c r="C14434" s="1" t="s">
        <v>129</v>
      </c>
      <c r="D14434" s="31"/>
      <c r="E14434" s="31"/>
      <c r="F14434" s="31"/>
      <c r="G14434" s="9" t="str">
        <f t="shared" si="452"/>
        <v/>
      </c>
      <c r="H14434" s="52" t="str">
        <f t="shared" si="453"/>
        <v/>
      </c>
    </row>
    <row r="14435" spans="1:8">
      <c r="A14435" s="48" t="str">
        <f>('ANNEXURE B &amp; C'!CF$3)</f>
        <v>480101</v>
      </c>
      <c r="B14435" s="2">
        <v>2271701</v>
      </c>
      <c r="C14435" s="2" t="s">
        <v>130</v>
      </c>
      <c r="D14435" s="20">
        <v>0</v>
      </c>
      <c r="E14435" s="20">
        <v>0</v>
      </c>
      <c r="F14435" s="38">
        <f>('ANNEXURE B &amp; C'!CF$155)</f>
        <v>0</v>
      </c>
      <c r="G14435" s="9" t="str">
        <f t="shared" si="452"/>
        <v/>
      </c>
      <c r="H14435" s="52" t="str">
        <f t="shared" si="453"/>
        <v/>
      </c>
    </row>
    <row r="14436" spans="1:8">
      <c r="A14436" s="48" t="str">
        <f>('ANNEXURE B &amp; C'!CF$3)</f>
        <v>480101</v>
      </c>
      <c r="B14436" s="2">
        <v>2271702</v>
      </c>
      <c r="C14436" s="2" t="s">
        <v>131</v>
      </c>
      <c r="D14436" s="20">
        <v>0</v>
      </c>
      <c r="E14436" s="20">
        <v>0</v>
      </c>
      <c r="F14436" s="38">
        <f>('ANNEXURE B &amp; C'!CF$156)</f>
        <v>0</v>
      </c>
      <c r="G14436" s="9" t="str">
        <f t="shared" si="452"/>
        <v/>
      </c>
      <c r="H14436" s="52" t="str">
        <f t="shared" si="453"/>
        <v/>
      </c>
    </row>
    <row r="14437" spans="1:8">
      <c r="A14437" s="48" t="str">
        <f>('ANNEXURE B &amp; C'!CF$3)</f>
        <v>480101</v>
      </c>
      <c r="B14437" s="2">
        <v>2271703</v>
      </c>
      <c r="C14437" s="2" t="s">
        <v>132</v>
      </c>
      <c r="D14437" s="20">
        <v>0</v>
      </c>
      <c r="E14437" s="20">
        <v>0</v>
      </c>
      <c r="F14437" s="38">
        <f>('ANNEXURE B &amp; C'!CF$157)</f>
        <v>0</v>
      </c>
      <c r="G14437" s="9" t="str">
        <f t="shared" si="452"/>
        <v/>
      </c>
      <c r="H14437" s="52" t="str">
        <f t="shared" si="453"/>
        <v/>
      </c>
    </row>
    <row r="14438" spans="1:8">
      <c r="A14438" s="48" t="str">
        <f>('ANNEXURE B &amp; C'!CF$3)</f>
        <v>480101</v>
      </c>
      <c r="B14438" s="2">
        <v>2271704</v>
      </c>
      <c r="C14438" s="2" t="s">
        <v>133</v>
      </c>
      <c r="D14438" s="20">
        <v>0</v>
      </c>
      <c r="E14438" s="20">
        <v>0</v>
      </c>
      <c r="F14438" s="38">
        <f>('ANNEXURE B &amp; C'!CF$158)</f>
        <v>0</v>
      </c>
      <c r="G14438" s="9" t="str">
        <f t="shared" si="452"/>
        <v/>
      </c>
      <c r="H14438" s="52" t="str">
        <f t="shared" si="453"/>
        <v/>
      </c>
    </row>
    <row r="14439" spans="1:8">
      <c r="A14439" s="48" t="str">
        <f>('ANNEXURE B &amp; C'!CF$3)</f>
        <v>480101</v>
      </c>
      <c r="B14439" s="3">
        <v>2279995</v>
      </c>
      <c r="C14439" s="3" t="s">
        <v>134</v>
      </c>
      <c r="D14439" s="35">
        <v>0</v>
      </c>
      <c r="E14439" s="35">
        <v>0</v>
      </c>
      <c r="F14439" s="35">
        <f>SUM(F14435:F14438)</f>
        <v>0</v>
      </c>
      <c r="G14439" s="9" t="str">
        <f t="shared" si="452"/>
        <v/>
      </c>
      <c r="H14439" s="52" t="str">
        <f t="shared" si="453"/>
        <v/>
      </c>
    </row>
    <row r="14440" spans="1:8">
      <c r="B14440" s="1"/>
      <c r="C14440" s="1"/>
      <c r="D14440" s="31"/>
      <c r="E14440" s="31"/>
      <c r="F14440" s="31"/>
      <c r="G14440" s="9" t="str">
        <f t="shared" si="452"/>
        <v/>
      </c>
      <c r="H14440" s="52" t="str">
        <f t="shared" si="453"/>
        <v/>
      </c>
    </row>
    <row r="14441" spans="1:8">
      <c r="A14441" s="48" t="str">
        <f>('ANNEXURE B &amp; C'!CF$3)</f>
        <v>480101</v>
      </c>
      <c r="B14441" s="1">
        <v>2280000</v>
      </c>
      <c r="C14441" s="1" t="s">
        <v>135</v>
      </c>
      <c r="D14441" s="31"/>
      <c r="E14441" s="31"/>
      <c r="F14441" s="31"/>
      <c r="G14441" s="9" t="str">
        <f t="shared" si="452"/>
        <v/>
      </c>
      <c r="H14441" s="52" t="str">
        <f t="shared" si="453"/>
        <v/>
      </c>
    </row>
    <row r="14442" spans="1:8">
      <c r="A14442" s="48" t="str">
        <f>('ANNEXURE B &amp; C'!CF$3)</f>
        <v>480101</v>
      </c>
      <c r="B14442" s="2">
        <v>2280001</v>
      </c>
      <c r="C14442" s="2" t="s">
        <v>136</v>
      </c>
      <c r="D14442" s="20">
        <v>0</v>
      </c>
      <c r="E14442" s="20">
        <v>0</v>
      </c>
      <c r="F14442" s="38">
        <f>('ANNEXURE B &amp; C'!CF$162)</f>
        <v>0</v>
      </c>
      <c r="G14442" s="9" t="str">
        <f t="shared" si="452"/>
        <v/>
      </c>
      <c r="H14442" s="52" t="str">
        <f t="shared" si="453"/>
        <v/>
      </c>
    </row>
    <row r="14443" spans="1:8">
      <c r="A14443" s="48" t="str">
        <f>('ANNEXURE B &amp; C'!CF$3)</f>
        <v>480101</v>
      </c>
      <c r="B14443" s="2">
        <v>2280002</v>
      </c>
      <c r="C14443" s="2" t="s">
        <v>137</v>
      </c>
      <c r="D14443" s="20">
        <v>0</v>
      </c>
      <c r="E14443" s="20">
        <v>0</v>
      </c>
      <c r="F14443" s="38">
        <f>('ANNEXURE B &amp; C'!CF$163)</f>
        <v>0</v>
      </c>
      <c r="G14443" s="9" t="str">
        <f t="shared" si="452"/>
        <v/>
      </c>
      <c r="H14443" s="52" t="str">
        <f t="shared" si="453"/>
        <v/>
      </c>
    </row>
    <row r="14444" spans="1:8">
      <c r="A14444" s="48" t="str">
        <f>('ANNEXURE B &amp; C'!CF$3)</f>
        <v>480101</v>
      </c>
      <c r="B14444" s="3">
        <v>2289995</v>
      </c>
      <c r="C14444" s="3" t="s">
        <v>138</v>
      </c>
      <c r="D14444" s="39">
        <v>0</v>
      </c>
      <c r="E14444" s="39">
        <v>0</v>
      </c>
      <c r="F14444" s="39">
        <f>SUM(F14442:F14443)</f>
        <v>0</v>
      </c>
      <c r="G14444" s="9" t="str">
        <f t="shared" si="452"/>
        <v/>
      </c>
      <c r="H14444" s="52" t="str">
        <f t="shared" si="453"/>
        <v/>
      </c>
    </row>
    <row r="14445" spans="1:8">
      <c r="B14445" s="1"/>
      <c r="C14445" s="1"/>
      <c r="D14445" s="31"/>
      <c r="E14445" s="31"/>
      <c r="F14445" s="31"/>
      <c r="G14445" s="9" t="str">
        <f t="shared" si="452"/>
        <v/>
      </c>
      <c r="H14445" s="52" t="str">
        <f t="shared" si="453"/>
        <v/>
      </c>
    </row>
    <row r="14446" spans="1:8">
      <c r="A14446" s="48" t="str">
        <f>('ANNEXURE B &amp; C'!CF$3)</f>
        <v>480101</v>
      </c>
      <c r="B14446" s="1">
        <v>2300000</v>
      </c>
      <c r="C14446" s="1" t="s">
        <v>139</v>
      </c>
      <c r="D14446" s="31"/>
      <c r="E14446" s="31"/>
      <c r="F14446" s="31"/>
      <c r="G14446" s="9" t="str">
        <f t="shared" si="452"/>
        <v/>
      </c>
      <c r="H14446" s="52" t="str">
        <f t="shared" si="453"/>
        <v/>
      </c>
    </row>
    <row r="14447" spans="1:8">
      <c r="A14447" s="48" t="str">
        <f>('ANNEXURE B &amp; C'!CF$3)</f>
        <v>480101</v>
      </c>
      <c r="B14447" s="2">
        <v>2300001</v>
      </c>
      <c r="C14447" s="2" t="s">
        <v>140</v>
      </c>
      <c r="D14447" s="20">
        <v>0</v>
      </c>
      <c r="E14447" s="20">
        <v>0</v>
      </c>
      <c r="F14447" s="38">
        <f>('ANNEXURE B &amp; C'!CF$167)</f>
        <v>0</v>
      </c>
      <c r="G14447" s="9" t="str">
        <f t="shared" si="452"/>
        <v/>
      </c>
      <c r="H14447" s="52" t="str">
        <f t="shared" si="453"/>
        <v/>
      </c>
    </row>
    <row r="14448" spans="1:8">
      <c r="A14448" s="48" t="str">
        <f>('ANNEXURE B &amp; C'!CF$3)</f>
        <v>480101</v>
      </c>
      <c r="B14448" s="2">
        <v>2300002</v>
      </c>
      <c r="C14448" s="2" t="s">
        <v>141</v>
      </c>
      <c r="D14448" s="20">
        <v>0</v>
      </c>
      <c r="E14448" s="20">
        <v>0</v>
      </c>
      <c r="F14448" s="38">
        <f>('ANNEXURE B &amp; C'!CF$168)</f>
        <v>0</v>
      </c>
      <c r="G14448" s="9" t="str">
        <f t="shared" si="452"/>
        <v/>
      </c>
      <c r="H14448" s="52" t="str">
        <f t="shared" si="453"/>
        <v/>
      </c>
    </row>
    <row r="14449" spans="1:8">
      <c r="A14449" s="48" t="str">
        <f>('ANNEXURE B &amp; C'!CF$3)</f>
        <v>480101</v>
      </c>
      <c r="B14449" s="2">
        <v>2300003</v>
      </c>
      <c r="C14449" s="2" t="s">
        <v>142</v>
      </c>
      <c r="D14449" s="20">
        <v>0</v>
      </c>
      <c r="E14449" s="20">
        <v>0</v>
      </c>
      <c r="F14449" s="38">
        <f>('ANNEXURE B &amp; C'!CF$169)</f>
        <v>0</v>
      </c>
      <c r="G14449" s="9" t="str">
        <f t="shared" si="452"/>
        <v/>
      </c>
      <c r="H14449" s="52" t="str">
        <f t="shared" si="453"/>
        <v/>
      </c>
    </row>
    <row r="14450" spans="1:8">
      <c r="A14450" s="48" t="str">
        <f>('ANNEXURE B &amp; C'!CF$3)</f>
        <v>480101</v>
      </c>
      <c r="B14450" s="2">
        <v>2300204</v>
      </c>
      <c r="C14450" s="2" t="s">
        <v>143</v>
      </c>
      <c r="D14450" s="20">
        <v>0</v>
      </c>
      <c r="E14450" s="20">
        <v>0</v>
      </c>
      <c r="F14450" s="38">
        <f>('ANNEXURE B &amp; C'!CF$170)</f>
        <v>0</v>
      </c>
      <c r="G14450" s="9" t="str">
        <f t="shared" si="452"/>
        <v/>
      </c>
      <c r="H14450" s="52" t="str">
        <f t="shared" si="453"/>
        <v/>
      </c>
    </row>
    <row r="14451" spans="1:8">
      <c r="A14451" s="48" t="str">
        <f>('ANNEXURE B &amp; C'!CF$3)</f>
        <v>480101</v>
      </c>
      <c r="B14451" s="2">
        <v>2300800</v>
      </c>
      <c r="C14451" s="2" t="s">
        <v>144</v>
      </c>
      <c r="D14451" s="20">
        <v>0</v>
      </c>
      <c r="E14451" s="20">
        <v>0</v>
      </c>
      <c r="F14451" s="38">
        <f>('ANNEXURE B &amp; C'!CF$171)</f>
        <v>0</v>
      </c>
      <c r="G14451" s="9" t="str">
        <f t="shared" si="452"/>
        <v/>
      </c>
      <c r="H14451" s="52" t="str">
        <f t="shared" si="453"/>
        <v/>
      </c>
    </row>
    <row r="14452" spans="1:8">
      <c r="A14452" s="48" t="str">
        <f>('ANNEXURE B &amp; C'!CF$3)</f>
        <v>480101</v>
      </c>
      <c r="B14452" s="2">
        <v>2300801</v>
      </c>
      <c r="C14452" s="2" t="s">
        <v>145</v>
      </c>
      <c r="D14452" s="20">
        <v>0</v>
      </c>
      <c r="E14452" s="20">
        <v>0</v>
      </c>
      <c r="F14452" s="38">
        <f>('ANNEXURE B &amp; C'!CF$172)</f>
        <v>0</v>
      </c>
      <c r="G14452" s="9" t="str">
        <f t="shared" si="452"/>
        <v/>
      </c>
      <c r="H14452" s="52" t="str">
        <f t="shared" si="453"/>
        <v/>
      </c>
    </row>
    <row r="14453" spans="1:8">
      <c r="A14453" s="48" t="str">
        <f>('ANNEXURE B &amp; C'!CF$3)</f>
        <v>480101</v>
      </c>
      <c r="B14453" s="2">
        <v>2300803</v>
      </c>
      <c r="C14453" s="2" t="s">
        <v>146</v>
      </c>
      <c r="D14453" s="20">
        <v>0</v>
      </c>
      <c r="E14453" s="20">
        <v>0</v>
      </c>
      <c r="F14453" s="38">
        <f>('ANNEXURE B &amp; C'!CF$173)</f>
        <v>0</v>
      </c>
      <c r="G14453" s="9" t="str">
        <f t="shared" si="452"/>
        <v/>
      </c>
      <c r="H14453" s="52" t="str">
        <f t="shared" si="453"/>
        <v/>
      </c>
    </row>
    <row r="14454" spans="1:8">
      <c r="A14454" s="48" t="str">
        <f>('ANNEXURE B &amp; C'!CF$3)</f>
        <v>480101</v>
      </c>
      <c r="B14454" s="2">
        <v>2301503</v>
      </c>
      <c r="C14454" s="2" t="s">
        <v>147</v>
      </c>
      <c r="D14454" s="20">
        <v>0</v>
      </c>
      <c r="E14454" s="20">
        <v>0</v>
      </c>
      <c r="F14454" s="38">
        <f>('ANNEXURE B &amp; C'!CF$174)</f>
        <v>0</v>
      </c>
      <c r="G14454" s="9" t="str">
        <f t="shared" si="452"/>
        <v/>
      </c>
      <c r="H14454" s="52" t="str">
        <f t="shared" si="453"/>
        <v/>
      </c>
    </row>
    <row r="14455" spans="1:8">
      <c r="A14455" s="48" t="str">
        <f>('ANNEXURE B &amp; C'!CF$3)</f>
        <v>480101</v>
      </c>
      <c r="B14455" s="2">
        <v>2301802</v>
      </c>
      <c r="C14455" s="2" t="s">
        <v>148</v>
      </c>
      <c r="D14455" s="20">
        <v>0</v>
      </c>
      <c r="E14455" s="20">
        <v>0</v>
      </c>
      <c r="F14455" s="38">
        <f>('ANNEXURE B &amp; C'!CF$175)</f>
        <v>0</v>
      </c>
      <c r="G14455" s="9" t="str">
        <f t="shared" si="452"/>
        <v/>
      </c>
      <c r="H14455" s="52" t="str">
        <f t="shared" si="453"/>
        <v/>
      </c>
    </row>
    <row r="14456" spans="1:8">
      <c r="A14456" s="48" t="str">
        <f>('ANNEXURE B &amp; C'!CF$3)</f>
        <v>480101</v>
      </c>
      <c r="B14456" s="2">
        <v>2301803</v>
      </c>
      <c r="C14456" s="2" t="s">
        <v>149</v>
      </c>
      <c r="D14456" s="20">
        <v>0</v>
      </c>
      <c r="E14456" s="20">
        <v>0</v>
      </c>
      <c r="F14456" s="38">
        <f>('ANNEXURE B &amp; C'!CF$176)</f>
        <v>0</v>
      </c>
      <c r="G14456" s="9" t="str">
        <f t="shared" si="452"/>
        <v/>
      </c>
      <c r="H14456" s="52" t="str">
        <f t="shared" si="453"/>
        <v/>
      </c>
    </row>
    <row r="14457" spans="1:8">
      <c r="A14457" s="48" t="str">
        <f>('ANNEXURE B &amp; C'!CF$3)</f>
        <v>480101</v>
      </c>
      <c r="B14457" s="2">
        <v>2301900</v>
      </c>
      <c r="C14457" s="2" t="s">
        <v>150</v>
      </c>
      <c r="D14457" s="20">
        <v>0</v>
      </c>
      <c r="E14457" s="20">
        <v>-607.66</v>
      </c>
      <c r="F14457" s="38">
        <f>('ANNEXURE B &amp; C'!CF$177)</f>
        <v>-608</v>
      </c>
      <c r="G14457" s="9" t="str">
        <f t="shared" si="452"/>
        <v/>
      </c>
      <c r="H14457" s="52" t="str">
        <f t="shared" si="453"/>
        <v/>
      </c>
    </row>
    <row r="14458" spans="1:8">
      <c r="A14458" s="48" t="str">
        <f>('ANNEXURE B &amp; C'!CF$3)</f>
        <v>480101</v>
      </c>
      <c r="B14458" s="2">
        <v>2301901</v>
      </c>
      <c r="C14458" s="2" t="s">
        <v>151</v>
      </c>
      <c r="D14458" s="20">
        <v>0</v>
      </c>
      <c r="E14458" s="20">
        <v>0</v>
      </c>
      <c r="F14458" s="38">
        <f>('ANNEXURE B &amp; C'!CF$178)</f>
        <v>0</v>
      </c>
      <c r="G14458" s="9" t="str">
        <f t="shared" si="452"/>
        <v/>
      </c>
      <c r="H14458" s="52" t="str">
        <f t="shared" si="453"/>
        <v/>
      </c>
    </row>
    <row r="14459" spans="1:8">
      <c r="A14459" s="48" t="str">
        <f>('ANNEXURE B &amp; C'!CF$3)</f>
        <v>480101</v>
      </c>
      <c r="B14459" s="3">
        <v>2309995</v>
      </c>
      <c r="C14459" s="3" t="s">
        <v>152</v>
      </c>
      <c r="D14459" s="39">
        <v>0</v>
      </c>
      <c r="E14459" s="39">
        <v>-607.66</v>
      </c>
      <c r="F14459" s="39">
        <f>SUM(F14447:F14458)</f>
        <v>-608</v>
      </c>
      <c r="G14459" s="9" t="str">
        <f t="shared" si="452"/>
        <v/>
      </c>
      <c r="H14459" s="52" t="str">
        <f t="shared" si="453"/>
        <v/>
      </c>
    </row>
    <row r="14460" spans="1:8">
      <c r="B14460" s="1"/>
      <c r="C14460" s="1"/>
      <c r="D14460" s="31"/>
      <c r="E14460" s="31"/>
      <c r="F14460" s="31"/>
      <c r="G14460" s="9" t="str">
        <f t="shared" si="452"/>
        <v/>
      </c>
      <c r="H14460" s="52" t="str">
        <f t="shared" si="453"/>
        <v/>
      </c>
    </row>
    <row r="14461" spans="1:8" ht="15.75" thickBot="1">
      <c r="A14461" s="48" t="str">
        <f>('ANNEXURE B &amp; C'!CF$3)</f>
        <v>480101</v>
      </c>
      <c r="B14461" s="4">
        <v>2359997</v>
      </c>
      <c r="C14461" s="4" t="s">
        <v>153</v>
      </c>
      <c r="D14461" s="40">
        <v>0</v>
      </c>
      <c r="E14461" s="40">
        <v>-607.66</v>
      </c>
      <c r="F14461" s="40">
        <f>SUM(F14459+F14444+F14439+F14432+F14426+F14419)</f>
        <v>-608</v>
      </c>
      <c r="G14461" s="9" t="str">
        <f t="shared" si="452"/>
        <v/>
      </c>
      <c r="H14461" s="52" t="str">
        <f t="shared" si="453"/>
        <v/>
      </c>
    </row>
    <row r="14462" spans="1:8" ht="15.75" thickTop="1">
      <c r="B14462" s="1"/>
      <c r="C14462" s="1"/>
      <c r="D14462" s="31"/>
      <c r="E14462" s="31"/>
      <c r="F14462" s="31"/>
      <c r="G14462" s="9" t="str">
        <f t="shared" si="452"/>
        <v/>
      </c>
      <c r="H14462" s="52" t="str">
        <f t="shared" si="453"/>
        <v/>
      </c>
    </row>
    <row r="14463" spans="1:8" ht="15.75" thickBot="1">
      <c r="A14463" s="48" t="str">
        <f>('ANNEXURE B &amp; C'!CF$3)</f>
        <v>480101</v>
      </c>
      <c r="B14463" s="5">
        <v>2379995</v>
      </c>
      <c r="C14463" s="5" t="s">
        <v>154</v>
      </c>
      <c r="D14463" s="41">
        <v>0</v>
      </c>
      <c r="E14463" s="41">
        <v>-607.66</v>
      </c>
      <c r="F14463" s="41">
        <f>SUM(F14461)</f>
        <v>-608</v>
      </c>
      <c r="G14463" s="9" t="str">
        <f t="shared" ref="G14463:G14526" si="454">IF(E14463&lt;0.01,"",IF(E14463&gt;F14463,"BUDGET ERROR - INSUFICIENT",""))</f>
        <v/>
      </c>
      <c r="H14463" s="52" t="str">
        <f t="shared" ref="H14463:H14526" si="455">IF(F14463&lt;0.1,"",IF(D14463=0,"NO ORIGINAL BUDGET",(F14463-D14463)/D14463))</f>
        <v/>
      </c>
    </row>
    <row r="14464" spans="1:8">
      <c r="B14464" s="1"/>
      <c r="C14464" s="1"/>
      <c r="D14464" s="31"/>
      <c r="E14464" s="31"/>
      <c r="F14464" s="31"/>
      <c r="G14464" s="9" t="str">
        <f t="shared" si="454"/>
        <v/>
      </c>
      <c r="H14464" s="52" t="str">
        <f t="shared" si="455"/>
        <v/>
      </c>
    </row>
    <row r="14465" spans="1:8" ht="15.75" thickBot="1">
      <c r="A14465" s="48" t="str">
        <f>('ANNEXURE B &amp; C'!CF$3)</f>
        <v>480101</v>
      </c>
      <c r="B14465" s="5">
        <v>2459998</v>
      </c>
      <c r="C14465" s="5" t="s">
        <v>155</v>
      </c>
      <c r="D14465" s="41">
        <v>0</v>
      </c>
      <c r="E14465" s="41">
        <v>-607.66</v>
      </c>
      <c r="F14465" s="41">
        <f>SUM(F14463)</f>
        <v>-608</v>
      </c>
      <c r="G14465" s="9" t="str">
        <f t="shared" si="454"/>
        <v/>
      </c>
      <c r="H14465" s="52" t="str">
        <f t="shared" si="455"/>
        <v/>
      </c>
    </row>
    <row r="14466" spans="1:8">
      <c r="B14466" s="1"/>
      <c r="C14466" s="1"/>
      <c r="D14466" s="31"/>
      <c r="E14466" s="31"/>
      <c r="F14466" s="31"/>
      <c r="G14466" s="9" t="str">
        <f t="shared" si="454"/>
        <v/>
      </c>
      <c r="H14466" s="52" t="str">
        <f t="shared" si="455"/>
        <v/>
      </c>
    </row>
    <row r="14467" spans="1:8">
      <c r="A14467" s="48" t="str">
        <f>('ANNEXURE B &amp; C'!CF$3)</f>
        <v>480101</v>
      </c>
      <c r="B14467" s="1">
        <v>3010000</v>
      </c>
      <c r="C14467" s="1" t="s">
        <v>156</v>
      </c>
      <c r="D14467" s="31"/>
      <c r="E14467" s="31"/>
      <c r="F14467" s="31"/>
      <c r="G14467" s="9" t="str">
        <f t="shared" si="454"/>
        <v/>
      </c>
      <c r="H14467" s="52" t="str">
        <f t="shared" si="455"/>
        <v/>
      </c>
    </row>
    <row r="14468" spans="1:8">
      <c r="A14468" s="48" t="str">
        <f>('ANNEXURE B &amp; C'!CF$3)</f>
        <v>480101</v>
      </c>
      <c r="B14468" s="2">
        <v>3010001</v>
      </c>
      <c r="C14468" s="2" t="s">
        <v>112</v>
      </c>
      <c r="D14468" s="38">
        <v>2643985</v>
      </c>
      <c r="E14468" s="38">
        <v>1471926.33</v>
      </c>
      <c r="F14468" s="38">
        <f>('ANNEXURE B &amp; C'!CF$188)</f>
        <v>2469822</v>
      </c>
      <c r="G14468" s="9" t="str">
        <f t="shared" si="454"/>
        <v/>
      </c>
      <c r="H14468" s="52">
        <f t="shared" si="455"/>
        <v>-6.5871402447442023E-2</v>
      </c>
    </row>
    <row r="14469" spans="1:8">
      <c r="A14469" s="48" t="str">
        <f>('ANNEXURE B &amp; C'!CF$3)</f>
        <v>480101</v>
      </c>
      <c r="B14469" s="2">
        <v>3010002</v>
      </c>
      <c r="C14469" s="2" t="s">
        <v>155</v>
      </c>
      <c r="D14469" s="38">
        <v>0</v>
      </c>
      <c r="E14469" s="38">
        <v>-607.66</v>
      </c>
      <c r="F14469" s="38">
        <f>('ANNEXURE B &amp; C'!CF$189)</f>
        <v>-608</v>
      </c>
      <c r="G14469" s="9" t="str">
        <f t="shared" si="454"/>
        <v/>
      </c>
      <c r="H14469" s="52" t="str">
        <f t="shared" si="455"/>
        <v/>
      </c>
    </row>
    <row r="14470" spans="1:8">
      <c r="A14470" s="48" t="str">
        <f>('ANNEXURE B &amp; C'!CF$3)</f>
        <v>480101</v>
      </c>
      <c r="B14470" s="2"/>
      <c r="C14470" s="1" t="s">
        <v>338</v>
      </c>
      <c r="D14470" s="39"/>
      <c r="E14470" s="39"/>
      <c r="F14470" s="39">
        <f>('ANNEXURE B &amp; C'!CF$190)</f>
        <v>0</v>
      </c>
      <c r="G14470" s="9" t="str">
        <f t="shared" si="454"/>
        <v/>
      </c>
      <c r="H14470" s="52" t="str">
        <f t="shared" si="455"/>
        <v/>
      </c>
    </row>
    <row r="14471" spans="1:8" ht="15.75" thickBot="1">
      <c r="A14471" s="48" t="str">
        <f>('ANNEXURE B &amp; C'!CF$3)</f>
        <v>480101</v>
      </c>
      <c r="B14471" s="5">
        <v>3019995</v>
      </c>
      <c r="C14471" s="5" t="s">
        <v>339</v>
      </c>
      <c r="D14471" s="37">
        <v>2643985</v>
      </c>
      <c r="E14471" s="37">
        <v>1471318.6700000002</v>
      </c>
      <c r="F14471" s="37">
        <f>('ANNEXURE B &amp; C'!CF$191)</f>
        <v>2469214</v>
      </c>
      <c r="G14471" s="9" t="str">
        <f t="shared" si="454"/>
        <v/>
      </c>
      <c r="H14471" s="52">
        <f t="shared" si="455"/>
        <v>-6.6101358366253971E-2</v>
      </c>
    </row>
    <row r="14472" spans="1:8">
      <c r="B14472" s="1"/>
      <c r="C14472" s="1"/>
      <c r="D14472" s="31"/>
      <c r="E14472" s="31"/>
      <c r="F14472" s="31"/>
      <c r="G14472" s="9" t="str">
        <f t="shared" si="454"/>
        <v/>
      </c>
      <c r="H14472" s="52" t="str">
        <f t="shared" si="455"/>
        <v/>
      </c>
    </row>
    <row r="14473" spans="1:8">
      <c r="A14473" s="48" t="str">
        <f>('ANNEXURE B &amp; C'!CF$3)</f>
        <v>480101</v>
      </c>
      <c r="B14473" s="1">
        <v>4030000</v>
      </c>
      <c r="C14473" s="1" t="s">
        <v>157</v>
      </c>
      <c r="D14473" s="31"/>
      <c r="E14473" s="31"/>
      <c r="F14473" s="31"/>
      <c r="G14473" s="9" t="str">
        <f t="shared" si="454"/>
        <v/>
      </c>
      <c r="H14473" s="52" t="str">
        <f t="shared" si="455"/>
        <v/>
      </c>
    </row>
    <row r="14474" spans="1:8">
      <c r="A14474" s="48" t="str">
        <f>('ANNEXURE B &amp; C'!CF$3)</f>
        <v>480101</v>
      </c>
      <c r="B14474" s="2">
        <v>4030001</v>
      </c>
      <c r="C14474" s="2" t="s">
        <v>158</v>
      </c>
      <c r="D14474" s="20">
        <v>0</v>
      </c>
      <c r="E14474" s="20">
        <v>0</v>
      </c>
      <c r="F14474" s="38">
        <f>('ANNEXURE B &amp; C'!CF$194)</f>
        <v>30000</v>
      </c>
      <c r="G14474" s="9" t="str">
        <f t="shared" si="454"/>
        <v/>
      </c>
      <c r="H14474" s="52" t="str">
        <f t="shared" si="455"/>
        <v>NO ORIGINAL BUDGET</v>
      </c>
    </row>
    <row r="14475" spans="1:8">
      <c r="A14475" s="48" t="str">
        <f>('ANNEXURE B &amp; C'!CF$3)</f>
        <v>480101</v>
      </c>
      <c r="B14475" s="2">
        <v>4030002</v>
      </c>
      <c r="C14475" s="2" t="s">
        <v>159</v>
      </c>
      <c r="D14475" s="20">
        <v>0</v>
      </c>
      <c r="E14475" s="20">
        <v>0</v>
      </c>
      <c r="F14475" s="38">
        <f>('ANNEXURE B &amp; C'!CF$195)</f>
        <v>0</v>
      </c>
      <c r="G14475" s="9" t="str">
        <f t="shared" si="454"/>
        <v/>
      </c>
      <c r="H14475" s="52" t="str">
        <f t="shared" si="455"/>
        <v/>
      </c>
    </row>
    <row r="14476" spans="1:8">
      <c r="A14476" s="48" t="str">
        <f>('ANNEXURE B &amp; C'!CF$3)</f>
        <v>480101</v>
      </c>
      <c r="B14476" s="2">
        <v>4030003</v>
      </c>
      <c r="C14476" s="2" t="s">
        <v>160</v>
      </c>
      <c r="D14476" s="20">
        <v>0</v>
      </c>
      <c r="E14476" s="20">
        <v>0</v>
      </c>
      <c r="F14476" s="38">
        <f>('ANNEXURE B &amp; C'!CF$196)</f>
        <v>0</v>
      </c>
      <c r="G14476" s="9" t="str">
        <f t="shared" si="454"/>
        <v/>
      </c>
      <c r="H14476" s="52" t="str">
        <f t="shared" si="455"/>
        <v/>
      </c>
    </row>
    <row r="14477" spans="1:8">
      <c r="A14477" s="48" t="str">
        <f>('ANNEXURE B &amp; C'!CF$3)</f>
        <v>480101</v>
      </c>
      <c r="B14477" s="2">
        <v>4030004</v>
      </c>
      <c r="C14477" s="2" t="s">
        <v>161</v>
      </c>
      <c r="D14477" s="20">
        <v>0</v>
      </c>
      <c r="E14477" s="20">
        <v>0</v>
      </c>
      <c r="F14477" s="38">
        <f>('ANNEXURE B &amp; C'!CF$197)</f>
        <v>0</v>
      </c>
      <c r="G14477" s="9" t="str">
        <f t="shared" si="454"/>
        <v/>
      </c>
      <c r="H14477" s="52" t="str">
        <f t="shared" si="455"/>
        <v/>
      </c>
    </row>
    <row r="14478" spans="1:8">
      <c r="A14478" s="48" t="str">
        <f>('ANNEXURE B &amp; C'!CF$3)</f>
        <v>480101</v>
      </c>
      <c r="B14478" s="2">
        <v>4030005</v>
      </c>
      <c r="C14478" s="2" t="s">
        <v>162</v>
      </c>
      <c r="D14478" s="20">
        <v>0</v>
      </c>
      <c r="E14478" s="20">
        <v>0</v>
      </c>
      <c r="F14478" s="38">
        <f>('ANNEXURE B &amp; C'!CF$198)</f>
        <v>0</v>
      </c>
      <c r="G14478" s="9" t="str">
        <f t="shared" si="454"/>
        <v/>
      </c>
      <c r="H14478" s="52" t="str">
        <f t="shared" si="455"/>
        <v/>
      </c>
    </row>
    <row r="14479" spans="1:8" ht="15.75" thickBot="1">
      <c r="A14479" s="48" t="str">
        <f>('ANNEXURE B &amp; C'!CF$3)</f>
        <v>480101</v>
      </c>
      <c r="B14479" s="3">
        <v>4039995</v>
      </c>
      <c r="C14479" s="3" t="s">
        <v>163</v>
      </c>
      <c r="D14479" s="42">
        <v>0</v>
      </c>
      <c r="E14479" s="36">
        <v>0</v>
      </c>
      <c r="F14479" s="43">
        <f>SUM(F14474:F14478)</f>
        <v>30000</v>
      </c>
      <c r="G14479" s="9" t="str">
        <f t="shared" si="454"/>
        <v/>
      </c>
      <c r="H14479" s="52" t="str">
        <f t="shared" si="455"/>
        <v>NO ORIGINAL BUDGET</v>
      </c>
    </row>
    <row r="14480" spans="1:8" ht="15.75" thickTop="1">
      <c r="B14480" s="2"/>
      <c r="C14480" s="2"/>
      <c r="D14480" s="32"/>
      <c r="E14480" s="32"/>
      <c r="G14480" s="9" t="str">
        <f t="shared" si="454"/>
        <v/>
      </c>
      <c r="H14480" s="52" t="str">
        <f t="shared" si="455"/>
        <v/>
      </c>
    </row>
    <row r="14481" spans="1:8">
      <c r="A14481" s="48" t="str">
        <f>('ANNEXURE B &amp; C'!CF$3)</f>
        <v>480101</v>
      </c>
      <c r="B14481" s="1">
        <v>4030000</v>
      </c>
      <c r="C14481" s="1" t="s">
        <v>164</v>
      </c>
      <c r="D14481" s="31"/>
      <c r="E14481" s="31"/>
      <c r="F14481" s="31"/>
      <c r="G14481" s="9" t="str">
        <f t="shared" si="454"/>
        <v/>
      </c>
      <c r="H14481" s="52" t="str">
        <f t="shared" si="455"/>
        <v/>
      </c>
    </row>
    <row r="14482" spans="1:8">
      <c r="A14482" s="48" t="str">
        <f>('ANNEXURE B &amp; C'!CF$3)</f>
        <v>480101</v>
      </c>
      <c r="B14482" s="2">
        <v>4031001</v>
      </c>
      <c r="C14482" s="2" t="s">
        <v>158</v>
      </c>
      <c r="D14482" s="20">
        <v>0</v>
      </c>
      <c r="E14482" s="20">
        <v>0</v>
      </c>
      <c r="F14482" s="38">
        <f>('ANNEXURE B &amp; C'!CF$202)</f>
        <v>0</v>
      </c>
      <c r="G14482" s="9" t="str">
        <f t="shared" si="454"/>
        <v/>
      </c>
      <c r="H14482" s="52" t="str">
        <f t="shared" si="455"/>
        <v/>
      </c>
    </row>
    <row r="14483" spans="1:8">
      <c r="A14483" s="48" t="str">
        <f>('ANNEXURE B &amp; C'!CF$3)</f>
        <v>480101</v>
      </c>
      <c r="B14483" s="2">
        <v>4031002</v>
      </c>
      <c r="C14483" s="2" t="s">
        <v>159</v>
      </c>
      <c r="D14483" s="20">
        <v>0</v>
      </c>
      <c r="E14483" s="20">
        <v>0</v>
      </c>
      <c r="F14483" s="38">
        <f>('ANNEXURE B &amp; C'!CF$203)</f>
        <v>0</v>
      </c>
      <c r="G14483" s="9" t="str">
        <f t="shared" si="454"/>
        <v/>
      </c>
      <c r="H14483" s="52" t="str">
        <f t="shared" si="455"/>
        <v/>
      </c>
    </row>
    <row r="14484" spans="1:8">
      <c r="A14484" s="48" t="str">
        <f>('ANNEXURE B &amp; C'!CF$3)</f>
        <v>480101</v>
      </c>
      <c r="B14484" s="2">
        <v>4031003</v>
      </c>
      <c r="C14484" s="2" t="s">
        <v>160</v>
      </c>
      <c r="D14484" s="20">
        <v>0</v>
      </c>
      <c r="E14484" s="20">
        <v>0</v>
      </c>
      <c r="F14484" s="38">
        <f>('ANNEXURE B &amp; C'!CF$204)</f>
        <v>0</v>
      </c>
      <c r="G14484" s="9" t="str">
        <f t="shared" si="454"/>
        <v/>
      </c>
      <c r="H14484" s="52" t="str">
        <f t="shared" si="455"/>
        <v/>
      </c>
    </row>
    <row r="14485" spans="1:8">
      <c r="A14485" s="48" t="str">
        <f>('ANNEXURE B &amp; C'!CF$3)</f>
        <v>480101</v>
      </c>
      <c r="B14485" s="2">
        <v>4031004</v>
      </c>
      <c r="C14485" s="2" t="s">
        <v>161</v>
      </c>
      <c r="D14485" s="20">
        <v>0</v>
      </c>
      <c r="E14485" s="20">
        <v>0</v>
      </c>
      <c r="F14485" s="38">
        <f>('ANNEXURE B &amp; C'!CF$205)</f>
        <v>0</v>
      </c>
      <c r="G14485" s="9" t="str">
        <f t="shared" si="454"/>
        <v/>
      </c>
      <c r="H14485" s="52" t="str">
        <f t="shared" si="455"/>
        <v/>
      </c>
    </row>
    <row r="14486" spans="1:8">
      <c r="A14486" s="48" t="str">
        <f>('ANNEXURE B &amp; C'!CF$3)</f>
        <v>480101</v>
      </c>
      <c r="B14486" s="2">
        <v>4031005</v>
      </c>
      <c r="C14486" s="2" t="s">
        <v>162</v>
      </c>
      <c r="D14486" s="20">
        <v>0</v>
      </c>
      <c r="E14486" s="20">
        <v>0</v>
      </c>
      <c r="F14486" s="38">
        <f>('ANNEXURE B &amp; C'!CF$206)</f>
        <v>0</v>
      </c>
      <c r="G14486" s="9" t="str">
        <f t="shared" si="454"/>
        <v/>
      </c>
      <c r="H14486" s="52" t="str">
        <f t="shared" si="455"/>
        <v/>
      </c>
    </row>
    <row r="14487" spans="1:8">
      <c r="A14487" s="48" t="str">
        <f>('ANNEXURE B &amp; C'!CF$3)</f>
        <v>480101</v>
      </c>
      <c r="B14487" s="3">
        <v>4039995</v>
      </c>
      <c r="C14487" s="3" t="s">
        <v>165</v>
      </c>
      <c r="D14487" s="39">
        <v>0</v>
      </c>
      <c r="E14487" s="39">
        <v>0</v>
      </c>
      <c r="F14487" s="39">
        <f>SUM(F14482:F14486)</f>
        <v>0</v>
      </c>
      <c r="G14487" s="9" t="str">
        <f t="shared" si="454"/>
        <v/>
      </c>
      <c r="H14487" s="52" t="str">
        <f t="shared" si="455"/>
        <v/>
      </c>
    </row>
    <row r="14488" spans="1:8">
      <c r="B14488" s="2"/>
      <c r="C14488" s="2"/>
      <c r="D14488" s="32"/>
      <c r="E14488" s="32"/>
      <c r="G14488" s="9" t="str">
        <f t="shared" si="454"/>
        <v/>
      </c>
      <c r="H14488" s="52" t="str">
        <f t="shared" si="455"/>
        <v/>
      </c>
    </row>
    <row r="14489" spans="1:8" ht="15.75" thickBot="1">
      <c r="A14489" s="48" t="str">
        <f>('ANNEXURE B &amp; C'!CF$3)</f>
        <v>480101</v>
      </c>
      <c r="B14489" s="5">
        <v>4039995</v>
      </c>
      <c r="C14489" s="5" t="s">
        <v>166</v>
      </c>
      <c r="D14489" s="41">
        <v>0</v>
      </c>
      <c r="E14489" s="41">
        <v>0</v>
      </c>
      <c r="F14489" s="41">
        <f>SUM(F14487+F14479)</f>
        <v>30000</v>
      </c>
      <c r="G14489" s="9" t="str">
        <f t="shared" si="454"/>
        <v/>
      </c>
      <c r="H14489" s="52" t="str">
        <f t="shared" si="455"/>
        <v>NO ORIGINAL BUDGET</v>
      </c>
    </row>
    <row r="14490" spans="1:8">
      <c r="G14490" s="9" t="str">
        <f t="shared" si="454"/>
        <v/>
      </c>
      <c r="H14490" s="52" t="str">
        <f t="shared" si="455"/>
        <v/>
      </c>
    </row>
    <row r="14491" spans="1:8">
      <c r="A14491" s="48" t="str">
        <f>('ANNEXURE B &amp; C'!CG$3)</f>
        <v>480201</v>
      </c>
      <c r="B14491" s="1">
        <v>1000000</v>
      </c>
      <c r="C14491" s="1" t="s">
        <v>0</v>
      </c>
      <c r="D14491" s="31"/>
      <c r="E14491" s="31"/>
      <c r="G14491" s="9" t="str">
        <f t="shared" si="454"/>
        <v/>
      </c>
      <c r="H14491" s="52" t="str">
        <f t="shared" si="455"/>
        <v/>
      </c>
    </row>
    <row r="14492" spans="1:8">
      <c r="B14492" s="1"/>
      <c r="C14492" s="1"/>
      <c r="D14492" s="31"/>
      <c r="E14492" s="31"/>
      <c r="G14492" s="9" t="str">
        <f t="shared" si="454"/>
        <v/>
      </c>
      <c r="H14492" s="52" t="str">
        <f t="shared" si="455"/>
        <v/>
      </c>
    </row>
    <row r="14493" spans="1:8">
      <c r="A14493" s="48" t="str">
        <f>('ANNEXURE B &amp; C'!CG$3)</f>
        <v>480201</v>
      </c>
      <c r="B14493" s="1">
        <v>1020000</v>
      </c>
      <c r="C14493" s="1" t="s">
        <v>2</v>
      </c>
      <c r="D14493" s="31"/>
      <c r="E14493" s="31"/>
      <c r="F14493" s="31"/>
      <c r="G14493" s="9" t="str">
        <f t="shared" si="454"/>
        <v/>
      </c>
      <c r="H14493" s="52" t="str">
        <f t="shared" si="455"/>
        <v/>
      </c>
    </row>
    <row r="14494" spans="1:8">
      <c r="A14494" s="48" t="str">
        <f>('ANNEXURE B &amp; C'!CG$3)</f>
        <v>480201</v>
      </c>
      <c r="B14494" s="2">
        <v>1020001</v>
      </c>
      <c r="C14494" s="2" t="s">
        <v>3</v>
      </c>
      <c r="D14494" s="20">
        <v>0</v>
      </c>
      <c r="E14494" s="20">
        <v>0</v>
      </c>
      <c r="F14494" s="38">
        <f>('ANNEXURE B &amp; C'!CG$10)</f>
        <v>0</v>
      </c>
      <c r="G14494" s="9" t="str">
        <f t="shared" si="454"/>
        <v/>
      </c>
      <c r="H14494" s="52" t="str">
        <f t="shared" si="455"/>
        <v/>
      </c>
    </row>
    <row r="14495" spans="1:8">
      <c r="A14495" s="48" t="str">
        <f>('ANNEXURE B &amp; C'!CG$3)</f>
        <v>480201</v>
      </c>
      <c r="B14495" s="2">
        <v>1020002</v>
      </c>
      <c r="C14495" s="2" t="s">
        <v>4</v>
      </c>
      <c r="D14495" s="20">
        <v>999189</v>
      </c>
      <c r="E14495" s="20">
        <v>547107.81000000006</v>
      </c>
      <c r="F14495" s="38">
        <f>('ANNEXURE B &amp; C'!CG$11)</f>
        <v>1071880</v>
      </c>
      <c r="G14495" s="9" t="str">
        <f t="shared" si="454"/>
        <v/>
      </c>
      <c r="H14495" s="52">
        <f t="shared" si="455"/>
        <v>7.2750000250202909E-2</v>
      </c>
    </row>
    <row r="14496" spans="1:8">
      <c r="A14496" s="48" t="str">
        <f>('ANNEXURE B &amp; C'!CG$3)</f>
        <v>480201</v>
      </c>
      <c r="B14496" s="2">
        <v>1020004</v>
      </c>
      <c r="C14496" s="2" t="s">
        <v>5</v>
      </c>
      <c r="D14496" s="20">
        <v>14004</v>
      </c>
      <c r="E14496" s="20">
        <v>7944</v>
      </c>
      <c r="F14496" s="38">
        <f>('ANNEXURE B &amp; C'!CG$12)</f>
        <v>15888</v>
      </c>
      <c r="G14496" s="9" t="str">
        <f t="shared" si="454"/>
        <v/>
      </c>
      <c r="H14496" s="52">
        <f t="shared" si="455"/>
        <v>0.13453299057412169</v>
      </c>
    </row>
    <row r="14497" spans="1:8">
      <c r="A14497" s="48" t="str">
        <f>('ANNEXURE B &amp; C'!CG$3)</f>
        <v>480201</v>
      </c>
      <c r="B14497" s="2">
        <v>1020005</v>
      </c>
      <c r="C14497" s="2" t="s">
        <v>6</v>
      </c>
      <c r="D14497" s="20">
        <v>180</v>
      </c>
      <c r="E14497" s="20">
        <v>98.4</v>
      </c>
      <c r="F14497" s="38">
        <f>('ANNEXURE B &amp; C'!CG$13)</f>
        <v>198</v>
      </c>
      <c r="G14497" s="9" t="str">
        <f t="shared" si="454"/>
        <v/>
      </c>
      <c r="H14497" s="52">
        <f t="shared" si="455"/>
        <v>0.1</v>
      </c>
    </row>
    <row r="14498" spans="1:8">
      <c r="A14498" s="48" t="str">
        <f>('ANNEXURE B &amp; C'!CG$3)</f>
        <v>480201</v>
      </c>
      <c r="B14498" s="2">
        <v>1020006</v>
      </c>
      <c r="C14498" s="2" t="s">
        <v>7</v>
      </c>
      <c r="D14498" s="20">
        <v>82669</v>
      </c>
      <c r="E14498" s="20">
        <v>62444</v>
      </c>
      <c r="F14498" s="38">
        <f>('ANNEXURE B &amp; C'!CG$14)</f>
        <v>86434</v>
      </c>
      <c r="G14498" s="9" t="str">
        <f t="shared" si="454"/>
        <v/>
      </c>
      <c r="H14498" s="52">
        <f t="shared" si="455"/>
        <v>4.5543069348849025E-2</v>
      </c>
    </row>
    <row r="14499" spans="1:8">
      <c r="A14499" s="48" t="str">
        <f>('ANNEXURE B &amp; C'!CG$3)</f>
        <v>480201</v>
      </c>
      <c r="B14499" s="2">
        <v>1020007</v>
      </c>
      <c r="C14499" s="2" t="s">
        <v>8</v>
      </c>
      <c r="D14499" s="20">
        <v>0</v>
      </c>
      <c r="E14499" s="20">
        <v>92.82</v>
      </c>
      <c r="F14499" s="38">
        <f>('ANNEXURE B &amp; C'!CG$15)</f>
        <v>93</v>
      </c>
      <c r="G14499" s="9" t="str">
        <f t="shared" si="454"/>
        <v/>
      </c>
      <c r="H14499" s="52" t="str">
        <f t="shared" si="455"/>
        <v>NO ORIGINAL BUDGET</v>
      </c>
    </row>
    <row r="14500" spans="1:8">
      <c r="A14500" s="48" t="str">
        <f>('ANNEXURE B &amp; C'!CG$3)</f>
        <v>480201</v>
      </c>
      <c r="B14500" s="2">
        <v>1020009</v>
      </c>
      <c r="C14500" s="2" t="s">
        <v>9</v>
      </c>
      <c r="D14500" s="20">
        <v>0</v>
      </c>
      <c r="E14500" s="20">
        <v>0</v>
      </c>
      <c r="F14500" s="38">
        <f>('ANNEXURE B &amp; C'!CG$16)</f>
        <v>0</v>
      </c>
      <c r="G14500" s="9" t="str">
        <f t="shared" si="454"/>
        <v/>
      </c>
      <c r="H14500" s="52" t="str">
        <f t="shared" si="455"/>
        <v/>
      </c>
    </row>
    <row r="14501" spans="1:8">
      <c r="A14501" s="48" t="str">
        <f>('ANNEXURE B &amp; C'!CG$3)</f>
        <v>480201</v>
      </c>
      <c r="B14501" s="2">
        <v>1020010</v>
      </c>
      <c r="C14501" s="2" t="s">
        <v>10</v>
      </c>
      <c r="D14501" s="20">
        <v>0</v>
      </c>
      <c r="E14501" s="20">
        <v>0</v>
      </c>
      <c r="F14501" s="38">
        <f>('ANNEXURE B &amp; C'!CG$17)</f>
        <v>0</v>
      </c>
      <c r="G14501" s="9" t="str">
        <f t="shared" si="454"/>
        <v/>
      </c>
      <c r="H14501" s="52" t="str">
        <f t="shared" si="455"/>
        <v/>
      </c>
    </row>
    <row r="14502" spans="1:8">
      <c r="A14502" s="48" t="str">
        <f>('ANNEXURE B &amp; C'!CG$3)</f>
        <v>480201</v>
      </c>
      <c r="B14502" s="2">
        <v>1020011</v>
      </c>
      <c r="C14502" s="2" t="s">
        <v>11</v>
      </c>
      <c r="D14502" s="20">
        <v>0</v>
      </c>
      <c r="E14502" s="20">
        <v>0</v>
      </c>
      <c r="F14502" s="38">
        <f>('ANNEXURE B &amp; C'!CG$18)</f>
        <v>0</v>
      </c>
      <c r="G14502" s="9" t="str">
        <f t="shared" si="454"/>
        <v/>
      </c>
      <c r="H14502" s="52" t="str">
        <f t="shared" si="455"/>
        <v/>
      </c>
    </row>
    <row r="14503" spans="1:8">
      <c r="A14503" s="48" t="str">
        <f>('ANNEXURE B &amp; C'!CG$3)</f>
        <v>480201</v>
      </c>
      <c r="B14503" s="2">
        <v>1020012</v>
      </c>
      <c r="C14503" s="2" t="s">
        <v>12</v>
      </c>
      <c r="D14503" s="20">
        <v>153756</v>
      </c>
      <c r="E14503" s="20">
        <v>121426.69</v>
      </c>
      <c r="F14503" s="38">
        <f>('ANNEXURE B &amp; C'!CG$19)</f>
        <v>210606</v>
      </c>
      <c r="G14503" s="9" t="str">
        <f t="shared" si="454"/>
        <v/>
      </c>
      <c r="H14503" s="52">
        <f t="shared" si="455"/>
        <v>0.36974166861781005</v>
      </c>
    </row>
    <row r="14504" spans="1:8">
      <c r="A14504" s="48" t="str">
        <f>('ANNEXURE B &amp; C'!CG$3)</f>
        <v>480201</v>
      </c>
      <c r="B14504" s="2">
        <v>1020013</v>
      </c>
      <c r="C14504" s="2" t="s">
        <v>13</v>
      </c>
      <c r="D14504" s="20">
        <v>5989</v>
      </c>
      <c r="E14504" s="20">
        <v>2994.72</v>
      </c>
      <c r="F14504" s="38">
        <f>('ANNEXURE B &amp; C'!CG$20)</f>
        <v>5990</v>
      </c>
      <c r="G14504" s="9" t="str">
        <f t="shared" si="454"/>
        <v/>
      </c>
      <c r="H14504" s="52">
        <f t="shared" si="455"/>
        <v>1.669727834362999E-4</v>
      </c>
    </row>
    <row r="14505" spans="1:8">
      <c r="A14505" s="48" t="str">
        <f>('ANNEXURE B &amp; C'!CG$3)</f>
        <v>480201</v>
      </c>
      <c r="B14505" s="2">
        <v>1020014</v>
      </c>
      <c r="C14505" s="2" t="s">
        <v>14</v>
      </c>
      <c r="D14505" s="20">
        <v>0</v>
      </c>
      <c r="E14505" s="20">
        <v>0</v>
      </c>
      <c r="F14505" s="38">
        <f>('ANNEXURE B &amp; C'!CG$21)</f>
        <v>0</v>
      </c>
      <c r="G14505" s="9" t="str">
        <f t="shared" si="454"/>
        <v/>
      </c>
      <c r="H14505" s="52" t="str">
        <f t="shared" si="455"/>
        <v/>
      </c>
    </row>
    <row r="14506" spans="1:8" ht="15.75" thickBot="1">
      <c r="A14506" s="48" t="str">
        <f>('ANNEXURE B &amp; C'!CG$3)</f>
        <v>480201</v>
      </c>
      <c r="B14506" s="3">
        <v>1029990</v>
      </c>
      <c r="C14506" s="3" t="s">
        <v>15</v>
      </c>
      <c r="D14506" s="41">
        <v>1255787</v>
      </c>
      <c r="E14506" s="41">
        <v>742108.44</v>
      </c>
      <c r="F14506" s="41">
        <f>SUM(F14494:F14505)</f>
        <v>1391089</v>
      </c>
      <c r="G14506" s="9" t="str">
        <f t="shared" si="454"/>
        <v/>
      </c>
      <c r="H14506" s="52">
        <f t="shared" si="455"/>
        <v>0.10774279396107779</v>
      </c>
    </row>
    <row r="14507" spans="1:8">
      <c r="B14507" s="1"/>
      <c r="C14507" s="1"/>
      <c r="D14507" s="31"/>
      <c r="E14507" s="31"/>
      <c r="F14507" s="31"/>
      <c r="G14507" s="9" t="str">
        <f t="shared" si="454"/>
        <v/>
      </c>
      <c r="H14507" s="52" t="str">
        <f t="shared" si="455"/>
        <v/>
      </c>
    </row>
    <row r="14508" spans="1:8">
      <c r="A14508" s="48" t="str">
        <f>('ANNEXURE B &amp; C'!CG$3)</f>
        <v>480201</v>
      </c>
      <c r="B14508" s="1">
        <v>1030000</v>
      </c>
      <c r="C14508" s="1" t="s">
        <v>16</v>
      </c>
      <c r="D14508" s="31"/>
      <c r="E14508" s="31"/>
      <c r="F14508" s="31"/>
      <c r="G14508" s="9" t="str">
        <f t="shared" si="454"/>
        <v/>
      </c>
      <c r="H14508" s="52" t="str">
        <f t="shared" si="455"/>
        <v/>
      </c>
    </row>
    <row r="14509" spans="1:8">
      <c r="A14509" s="48" t="str">
        <f>('ANNEXURE B &amp; C'!CG$3)</f>
        <v>480201</v>
      </c>
      <c r="B14509" s="2">
        <v>1030001</v>
      </c>
      <c r="C14509" s="2" t="s">
        <v>17</v>
      </c>
      <c r="D14509" s="20">
        <v>19984</v>
      </c>
      <c r="E14509" s="20">
        <v>10392.64</v>
      </c>
      <c r="F14509" s="38">
        <f>('ANNEXURE B &amp; C'!CG$25)</f>
        <v>20889</v>
      </c>
      <c r="G14509" s="9" t="str">
        <f t="shared" si="454"/>
        <v/>
      </c>
      <c r="H14509" s="52">
        <f t="shared" si="455"/>
        <v>4.5286228983186551E-2</v>
      </c>
    </row>
    <row r="14510" spans="1:8">
      <c r="A14510" s="48" t="str">
        <f>('ANNEXURE B &amp; C'!CG$3)</f>
        <v>480201</v>
      </c>
      <c r="B14510" s="2">
        <v>1030002</v>
      </c>
      <c r="C14510" s="2" t="s">
        <v>18</v>
      </c>
      <c r="D14510" s="20">
        <v>30442</v>
      </c>
      <c r="E14510" s="20">
        <v>17016.599999999999</v>
      </c>
      <c r="F14510" s="38">
        <f>('ANNEXURE B &amp; C'!CG$26)</f>
        <v>34283</v>
      </c>
      <c r="G14510" s="9" t="str">
        <f t="shared" si="454"/>
        <v/>
      </c>
      <c r="H14510" s="52">
        <f t="shared" si="455"/>
        <v>0.126174364365022</v>
      </c>
    </row>
    <row r="14511" spans="1:8">
      <c r="A14511" s="48" t="str">
        <f>('ANNEXURE B &amp; C'!CG$3)</f>
        <v>480201</v>
      </c>
      <c r="B14511" s="2">
        <v>1030003</v>
      </c>
      <c r="C14511" s="2" t="s">
        <v>19</v>
      </c>
      <c r="D14511" s="20">
        <v>219822</v>
      </c>
      <c r="E14511" s="20">
        <v>114319.03999999999</v>
      </c>
      <c r="F14511" s="38">
        <f>('ANNEXURE B &amp; C'!CG$27)</f>
        <v>229770</v>
      </c>
      <c r="G14511" s="9" t="str">
        <f t="shared" si="454"/>
        <v/>
      </c>
      <c r="H14511" s="52">
        <f t="shared" si="455"/>
        <v>4.5254797063078306E-2</v>
      </c>
    </row>
    <row r="14512" spans="1:8">
      <c r="A14512" s="48" t="str">
        <f>('ANNEXURE B &amp; C'!CG$3)</f>
        <v>480201</v>
      </c>
      <c r="B14512" s="2">
        <v>1030004</v>
      </c>
      <c r="C14512" s="2" t="s">
        <v>20</v>
      </c>
      <c r="D14512" s="20">
        <v>0</v>
      </c>
      <c r="E14512" s="20">
        <v>0</v>
      </c>
      <c r="F14512" s="38">
        <f>('ANNEXURE B &amp; C'!CG$28)</f>
        <v>0</v>
      </c>
      <c r="G14512" s="9" t="str">
        <f t="shared" si="454"/>
        <v/>
      </c>
      <c r="H14512" s="52" t="str">
        <f t="shared" si="455"/>
        <v/>
      </c>
    </row>
    <row r="14513" spans="1:8">
      <c r="A14513" s="48" t="str">
        <f>('ANNEXURE B &amp; C'!CG$3)</f>
        <v>480201</v>
      </c>
      <c r="B14513" s="3">
        <v>1039990</v>
      </c>
      <c r="C14513" s="3" t="s">
        <v>21</v>
      </c>
      <c r="D14513" s="39">
        <v>270248</v>
      </c>
      <c r="E14513" s="39">
        <v>141728.28</v>
      </c>
      <c r="F14513" s="39">
        <f>SUM(F14509:F14512)</f>
        <v>284942</v>
      </c>
      <c r="G14513" s="9" t="str">
        <f t="shared" si="454"/>
        <v/>
      </c>
      <c r="H14513" s="52">
        <f t="shared" si="455"/>
        <v>5.4372280275894733E-2</v>
      </c>
    </row>
    <row r="14514" spans="1:8">
      <c r="B14514" s="1"/>
      <c r="C14514" s="1"/>
      <c r="D14514" s="31"/>
      <c r="E14514" s="31"/>
      <c r="F14514" s="31"/>
      <c r="G14514" s="9" t="str">
        <f t="shared" si="454"/>
        <v/>
      </c>
      <c r="H14514" s="52" t="str">
        <f t="shared" si="455"/>
        <v/>
      </c>
    </row>
    <row r="14515" spans="1:8">
      <c r="A14515" s="48" t="str">
        <f>('ANNEXURE B &amp; C'!CG$3)</f>
        <v>480201</v>
      </c>
      <c r="B14515" s="1">
        <v>1040000</v>
      </c>
      <c r="C14515" s="1" t="s">
        <v>22</v>
      </c>
      <c r="D14515" s="31"/>
      <c r="E14515" s="31"/>
      <c r="F14515" s="31"/>
      <c r="G14515" s="9" t="str">
        <f t="shared" si="454"/>
        <v/>
      </c>
      <c r="H14515" s="52" t="str">
        <f t="shared" si="455"/>
        <v/>
      </c>
    </row>
    <row r="14516" spans="1:8">
      <c r="A14516" s="48" t="str">
        <f>('ANNEXURE B &amp; C'!CG$3)</f>
        <v>480201</v>
      </c>
      <c r="B14516" s="2">
        <v>1040001</v>
      </c>
      <c r="C14516" s="2" t="s">
        <v>23</v>
      </c>
      <c r="D14516" s="20">
        <v>0</v>
      </c>
      <c r="E14516" s="20">
        <v>0</v>
      </c>
      <c r="F14516" s="38">
        <f>('ANNEXURE B &amp; C'!CG$32)</f>
        <v>0</v>
      </c>
      <c r="G14516" s="9" t="str">
        <f t="shared" si="454"/>
        <v/>
      </c>
      <c r="H14516" s="52" t="str">
        <f t="shared" si="455"/>
        <v/>
      </c>
    </row>
    <row r="14517" spans="1:8">
      <c r="A14517" s="48" t="str">
        <f>('ANNEXURE B &amp; C'!CG$3)</f>
        <v>480201</v>
      </c>
      <c r="B14517" s="2">
        <v>1040002</v>
      </c>
      <c r="C14517" s="2" t="s">
        <v>24</v>
      </c>
      <c r="D14517" s="20">
        <v>0</v>
      </c>
      <c r="E14517" s="20">
        <v>0</v>
      </c>
      <c r="F14517" s="38">
        <f>('ANNEXURE B &amp; C'!CG$33)</f>
        <v>0</v>
      </c>
      <c r="G14517" s="9" t="str">
        <f t="shared" si="454"/>
        <v/>
      </c>
      <c r="H14517" s="52" t="str">
        <f t="shared" si="455"/>
        <v/>
      </c>
    </row>
    <row r="14518" spans="1:8">
      <c r="A14518" s="48" t="str">
        <f>('ANNEXURE B &amp; C'!CG$3)</f>
        <v>480201</v>
      </c>
      <c r="B14518" s="2">
        <v>1040003</v>
      </c>
      <c r="C14518" s="2" t="s">
        <v>25</v>
      </c>
      <c r="D14518" s="20">
        <v>0</v>
      </c>
      <c r="E14518" s="20">
        <v>0</v>
      </c>
      <c r="F14518" s="38">
        <f>('ANNEXURE B &amp; C'!CG$34)</f>
        <v>0</v>
      </c>
      <c r="G14518" s="9" t="str">
        <f t="shared" si="454"/>
        <v/>
      </c>
      <c r="H14518" s="52" t="str">
        <f t="shared" si="455"/>
        <v/>
      </c>
    </row>
    <row r="14519" spans="1:8">
      <c r="A14519" s="48" t="str">
        <f>('ANNEXURE B &amp; C'!CG$3)</f>
        <v>480201</v>
      </c>
      <c r="B14519" s="2">
        <v>1040004</v>
      </c>
      <c r="C14519" s="2" t="s">
        <v>26</v>
      </c>
      <c r="D14519" s="20">
        <v>0</v>
      </c>
      <c r="E14519" s="20">
        <v>0</v>
      </c>
      <c r="F14519" s="38">
        <f>('ANNEXURE B &amp; C'!CG$35)</f>
        <v>0</v>
      </c>
      <c r="G14519" s="9" t="str">
        <f t="shared" si="454"/>
        <v/>
      </c>
      <c r="H14519" s="52" t="str">
        <f t="shared" si="455"/>
        <v/>
      </c>
    </row>
    <row r="14520" spans="1:8">
      <c r="A14520" s="48" t="str">
        <f>('ANNEXURE B &amp; C'!CG$3)</f>
        <v>480201</v>
      </c>
      <c r="B14520" s="2">
        <v>1040005</v>
      </c>
      <c r="C14520" s="2" t="s">
        <v>27</v>
      </c>
      <c r="D14520" s="20">
        <v>0</v>
      </c>
      <c r="E14520" s="20">
        <v>0</v>
      </c>
      <c r="F14520" s="38">
        <f>('ANNEXURE B &amp; C'!CG$36)</f>
        <v>0</v>
      </c>
      <c r="G14520" s="9" t="str">
        <f t="shared" si="454"/>
        <v/>
      </c>
      <c r="H14520" s="52" t="str">
        <f t="shared" si="455"/>
        <v/>
      </c>
    </row>
    <row r="14521" spans="1:8">
      <c r="A14521" s="48" t="str">
        <f>('ANNEXURE B &amp; C'!CG$3)</f>
        <v>480201</v>
      </c>
      <c r="B14521" s="2">
        <v>1040006</v>
      </c>
      <c r="C14521" s="2" t="s">
        <v>28</v>
      </c>
      <c r="D14521" s="20">
        <v>0</v>
      </c>
      <c r="E14521" s="20">
        <v>0</v>
      </c>
      <c r="F14521" s="38">
        <f>('ANNEXURE B &amp; C'!CG$37)</f>
        <v>0</v>
      </c>
      <c r="G14521" s="9" t="str">
        <f t="shared" si="454"/>
        <v/>
      </c>
      <c r="H14521" s="52" t="str">
        <f t="shared" si="455"/>
        <v/>
      </c>
    </row>
    <row r="14522" spans="1:8">
      <c r="A14522" s="48" t="str">
        <f>('ANNEXURE B &amp; C'!CG$3)</f>
        <v>480201</v>
      </c>
      <c r="B14522" s="2">
        <v>1040007</v>
      </c>
      <c r="C14522" s="2" t="s">
        <v>29</v>
      </c>
      <c r="D14522" s="20">
        <v>0</v>
      </c>
      <c r="E14522" s="20">
        <v>0</v>
      </c>
      <c r="F14522" s="38">
        <f>('ANNEXURE B &amp; C'!CG$38)</f>
        <v>0</v>
      </c>
      <c r="G14522" s="9" t="str">
        <f t="shared" si="454"/>
        <v/>
      </c>
      <c r="H14522" s="52" t="str">
        <f t="shared" si="455"/>
        <v/>
      </c>
    </row>
    <row r="14523" spans="1:8">
      <c r="A14523" s="48" t="str">
        <f>('ANNEXURE B &amp; C'!CG$3)</f>
        <v>480201</v>
      </c>
      <c r="B14523" s="2">
        <v>1040008</v>
      </c>
      <c r="C14523" s="2" t="s">
        <v>30</v>
      </c>
      <c r="D14523" s="20">
        <v>0</v>
      </c>
      <c r="E14523" s="20">
        <v>0</v>
      </c>
      <c r="F14523" s="38">
        <f>('ANNEXURE B &amp; C'!CG$39)</f>
        <v>0</v>
      </c>
      <c r="G14523" s="9" t="str">
        <f t="shared" si="454"/>
        <v/>
      </c>
      <c r="H14523" s="52" t="str">
        <f t="shared" si="455"/>
        <v/>
      </c>
    </row>
    <row r="14524" spans="1:8">
      <c r="A14524" s="48" t="str">
        <f>('ANNEXURE B &amp; C'!CG$3)</f>
        <v>480201</v>
      </c>
      <c r="B14524" s="3">
        <v>1049990</v>
      </c>
      <c r="C14524" s="3" t="s">
        <v>31</v>
      </c>
      <c r="D14524" s="39">
        <v>0</v>
      </c>
      <c r="E14524" s="39">
        <v>0</v>
      </c>
      <c r="F14524" s="39">
        <f>SUM(F14516:F14523)</f>
        <v>0</v>
      </c>
      <c r="G14524" s="9" t="str">
        <f t="shared" si="454"/>
        <v/>
      </c>
      <c r="H14524" s="52" t="str">
        <f t="shared" si="455"/>
        <v/>
      </c>
    </row>
    <row r="14525" spans="1:8">
      <c r="B14525" s="1"/>
      <c r="C14525" s="1"/>
      <c r="D14525" s="31"/>
      <c r="E14525" s="31"/>
      <c r="F14525" s="31"/>
      <c r="G14525" s="9" t="str">
        <f t="shared" si="454"/>
        <v/>
      </c>
      <c r="H14525" s="52" t="str">
        <f t="shared" si="455"/>
        <v/>
      </c>
    </row>
    <row r="14526" spans="1:8" ht="15.75" thickBot="1">
      <c r="A14526" s="48" t="str">
        <f>('ANNEXURE B &amp; C'!CG$3)</f>
        <v>480201</v>
      </c>
      <c r="B14526" s="4">
        <v>1049995</v>
      </c>
      <c r="C14526" s="4" t="s">
        <v>32</v>
      </c>
      <c r="D14526" s="40">
        <v>1526035</v>
      </c>
      <c r="E14526" s="40">
        <v>883836.72</v>
      </c>
      <c r="F14526" s="40">
        <f>SUM(F14524+F14513+F14506)</f>
        <v>1676031</v>
      </c>
      <c r="G14526" s="9" t="str">
        <f t="shared" si="454"/>
        <v/>
      </c>
      <c r="H14526" s="52">
        <f t="shared" si="455"/>
        <v>9.8291323593495558E-2</v>
      </c>
    </row>
    <row r="14527" spans="1:8" ht="15.75" thickTop="1">
      <c r="B14527" s="1"/>
      <c r="C14527" s="1"/>
      <c r="D14527" s="31"/>
      <c r="E14527" s="31"/>
      <c r="F14527" s="31"/>
      <c r="G14527" s="9" t="str">
        <f t="shared" ref="G14527:G14590" si="456">IF(E14527&lt;0.01,"",IF(E14527&gt;F14527,"BUDGET ERROR - INSUFICIENT",""))</f>
        <v/>
      </c>
      <c r="H14527" s="52" t="str">
        <f t="shared" ref="H14527:H14590" si="457">IF(F14527&lt;0.1,"",IF(D14527=0,"NO ORIGINAL BUDGET",(F14527-D14527)/D14527))</f>
        <v/>
      </c>
    </row>
    <row r="14528" spans="1:8">
      <c r="A14528" s="48" t="str">
        <f>('ANNEXURE B &amp; C'!CG$3)</f>
        <v>480201</v>
      </c>
      <c r="B14528" s="1">
        <v>1050000</v>
      </c>
      <c r="C14528" s="1" t="s">
        <v>33</v>
      </c>
      <c r="D14528" s="31"/>
      <c r="E14528" s="31"/>
      <c r="F14528" s="31"/>
      <c r="G14528" s="9" t="str">
        <f t="shared" si="456"/>
        <v/>
      </c>
      <c r="H14528" s="52" t="str">
        <f t="shared" si="457"/>
        <v/>
      </c>
    </row>
    <row r="14529" spans="1:8">
      <c r="B14529" s="1"/>
      <c r="C14529" s="1"/>
      <c r="D14529" s="31"/>
      <c r="E14529" s="31"/>
      <c r="F14529" s="31"/>
      <c r="G14529" s="9" t="str">
        <f t="shared" si="456"/>
        <v/>
      </c>
      <c r="H14529" s="52" t="str">
        <f t="shared" si="457"/>
        <v/>
      </c>
    </row>
    <row r="14530" spans="1:8">
      <c r="A14530" s="48" t="str">
        <f>('ANNEXURE B &amp; C'!CG$3)</f>
        <v>480201</v>
      </c>
      <c r="B14530" s="1">
        <v>1060000</v>
      </c>
      <c r="C14530" s="1" t="s">
        <v>34</v>
      </c>
      <c r="D14530" s="31"/>
      <c r="E14530" s="31"/>
      <c r="F14530" s="31"/>
      <c r="G14530" s="9" t="str">
        <f t="shared" si="456"/>
        <v/>
      </c>
      <c r="H14530" s="52" t="str">
        <f t="shared" si="457"/>
        <v/>
      </c>
    </row>
    <row r="14531" spans="1:8">
      <c r="A14531" s="48" t="str">
        <f>('ANNEXURE B &amp; C'!CG$3)</f>
        <v>480201</v>
      </c>
      <c r="B14531" s="2">
        <v>1060001</v>
      </c>
      <c r="C14531" s="2" t="s">
        <v>35</v>
      </c>
      <c r="D14531" s="20">
        <v>0</v>
      </c>
      <c r="E14531" s="20">
        <v>0</v>
      </c>
      <c r="F14531" s="38">
        <f>('ANNEXURE B &amp; C'!CG$47)</f>
        <v>0</v>
      </c>
      <c r="G14531" s="9" t="str">
        <f t="shared" si="456"/>
        <v/>
      </c>
      <c r="H14531" s="52" t="str">
        <f t="shared" si="457"/>
        <v/>
      </c>
    </row>
    <row r="14532" spans="1:8">
      <c r="A14532" s="48" t="str">
        <f>('ANNEXURE B &amp; C'!CG$3)</f>
        <v>480201</v>
      </c>
      <c r="B14532" s="2">
        <v>1060003</v>
      </c>
      <c r="C14532" s="2" t="s">
        <v>36</v>
      </c>
      <c r="D14532" s="20">
        <v>0</v>
      </c>
      <c r="E14532" s="20">
        <v>0</v>
      </c>
      <c r="F14532" s="38">
        <f>('ANNEXURE B &amp; C'!CG$48)</f>
        <v>0</v>
      </c>
      <c r="G14532" s="9" t="str">
        <f t="shared" si="456"/>
        <v/>
      </c>
      <c r="H14532" s="52" t="str">
        <f t="shared" si="457"/>
        <v/>
      </c>
    </row>
    <row r="14533" spans="1:8">
      <c r="A14533" s="48" t="str">
        <f>('ANNEXURE B &amp; C'!CG$3)</f>
        <v>480201</v>
      </c>
      <c r="B14533" s="2">
        <v>1060090</v>
      </c>
      <c r="C14533" s="2" t="s">
        <v>37</v>
      </c>
      <c r="D14533" s="20">
        <v>0</v>
      </c>
      <c r="E14533" s="20">
        <v>0</v>
      </c>
      <c r="F14533" s="38">
        <f>('ANNEXURE B &amp; C'!CG$49)</f>
        <v>0</v>
      </c>
      <c r="G14533" s="9" t="str">
        <f t="shared" si="456"/>
        <v/>
      </c>
      <c r="H14533" s="52" t="str">
        <f t="shared" si="457"/>
        <v/>
      </c>
    </row>
    <row r="14534" spans="1:8">
      <c r="A14534" s="48" t="str">
        <f>('ANNEXURE B &amp; C'!CG$3)</f>
        <v>480201</v>
      </c>
      <c r="B14534" s="2">
        <v>1060100</v>
      </c>
      <c r="C14534" s="2" t="s">
        <v>38</v>
      </c>
      <c r="D14534" s="20">
        <v>0</v>
      </c>
      <c r="E14534" s="20">
        <v>0</v>
      </c>
      <c r="F14534" s="38">
        <f>('ANNEXURE B &amp; C'!CG$50)</f>
        <v>0</v>
      </c>
      <c r="G14534" s="9" t="str">
        <f t="shared" si="456"/>
        <v/>
      </c>
      <c r="H14534" s="52" t="str">
        <f t="shared" si="457"/>
        <v/>
      </c>
    </row>
    <row r="14535" spans="1:8">
      <c r="A14535" s="48" t="str">
        <f>('ANNEXURE B &amp; C'!CG$3)</f>
        <v>480201</v>
      </c>
      <c r="B14535" s="2">
        <v>1060200</v>
      </c>
      <c r="C14535" s="2" t="s">
        <v>39</v>
      </c>
      <c r="D14535" s="20">
        <v>0</v>
      </c>
      <c r="E14535" s="20">
        <v>0</v>
      </c>
      <c r="F14535" s="38">
        <f>('ANNEXURE B &amp; C'!CG$51)</f>
        <v>0</v>
      </c>
      <c r="G14535" s="9" t="str">
        <f t="shared" si="456"/>
        <v/>
      </c>
      <c r="H14535" s="52" t="str">
        <f t="shared" si="457"/>
        <v/>
      </c>
    </row>
    <row r="14536" spans="1:8">
      <c r="A14536" s="48" t="str">
        <f>('ANNEXURE B &amp; C'!CG$3)</f>
        <v>480201</v>
      </c>
      <c r="B14536" s="2">
        <v>1060201</v>
      </c>
      <c r="C14536" s="2" t="s">
        <v>40</v>
      </c>
      <c r="D14536" s="20">
        <v>0</v>
      </c>
      <c r="E14536" s="20">
        <v>0</v>
      </c>
      <c r="F14536" s="38">
        <f>('ANNEXURE B &amp; C'!CG$52)</f>
        <v>0</v>
      </c>
      <c r="G14536" s="9" t="str">
        <f t="shared" si="456"/>
        <v/>
      </c>
      <c r="H14536" s="52" t="str">
        <f t="shared" si="457"/>
        <v/>
      </c>
    </row>
    <row r="14537" spans="1:8">
      <c r="A14537" s="48" t="str">
        <f>('ANNEXURE B &amp; C'!CG$3)</f>
        <v>480201</v>
      </c>
      <c r="B14537" s="2">
        <v>1060204</v>
      </c>
      <c r="C14537" s="2" t="s">
        <v>41</v>
      </c>
      <c r="D14537" s="20">
        <v>0</v>
      </c>
      <c r="E14537" s="20">
        <v>0</v>
      </c>
      <c r="F14537" s="38">
        <f>('ANNEXURE B &amp; C'!CG$53)</f>
        <v>0</v>
      </c>
      <c r="G14537" s="9" t="str">
        <f t="shared" si="456"/>
        <v/>
      </c>
      <c r="H14537" s="52" t="str">
        <f t="shared" si="457"/>
        <v/>
      </c>
    </row>
    <row r="14538" spans="1:8">
      <c r="A14538" s="48" t="str">
        <f>('ANNEXURE B &amp; C'!CG$3)</f>
        <v>480201</v>
      </c>
      <c r="B14538" s="2">
        <v>1060205</v>
      </c>
      <c r="C14538" s="2" t="s">
        <v>42</v>
      </c>
      <c r="D14538" s="20">
        <v>0</v>
      </c>
      <c r="E14538" s="20">
        <v>0</v>
      </c>
      <c r="F14538" s="38">
        <f>('ANNEXURE B &amp; C'!CG$54)</f>
        <v>0</v>
      </c>
      <c r="G14538" s="9" t="str">
        <f t="shared" si="456"/>
        <v/>
      </c>
      <c r="H14538" s="52" t="str">
        <f t="shared" si="457"/>
        <v/>
      </c>
    </row>
    <row r="14539" spans="1:8">
      <c r="A14539" s="48" t="str">
        <f>('ANNEXURE B &amp; C'!CG$3)</f>
        <v>480201</v>
      </c>
      <c r="B14539" s="2">
        <v>1060207</v>
      </c>
      <c r="C14539" s="2" t="s">
        <v>43</v>
      </c>
      <c r="D14539" s="20">
        <v>0</v>
      </c>
      <c r="E14539" s="20">
        <v>0</v>
      </c>
      <c r="F14539" s="38">
        <f>('ANNEXURE B &amp; C'!CG$55)</f>
        <v>0</v>
      </c>
      <c r="G14539" s="9" t="str">
        <f t="shared" si="456"/>
        <v/>
      </c>
      <c r="H14539" s="52" t="str">
        <f t="shared" si="457"/>
        <v/>
      </c>
    </row>
    <row r="14540" spans="1:8">
      <c r="A14540" s="48" t="str">
        <f>('ANNEXURE B &amp; C'!CG$3)</f>
        <v>480201</v>
      </c>
      <c r="B14540" s="2">
        <v>1060208</v>
      </c>
      <c r="C14540" s="2" t="s">
        <v>44</v>
      </c>
      <c r="D14540" s="20">
        <v>15900</v>
      </c>
      <c r="E14540" s="20">
        <v>0</v>
      </c>
      <c r="F14540" s="38">
        <f>('ANNEXURE B &amp; C'!CG$56)</f>
        <v>15900</v>
      </c>
      <c r="G14540" s="9" t="str">
        <f t="shared" si="456"/>
        <v/>
      </c>
      <c r="H14540" s="52">
        <f t="shared" si="457"/>
        <v>0</v>
      </c>
    </row>
    <row r="14541" spans="1:8">
      <c r="A14541" s="48" t="str">
        <f>('ANNEXURE B &amp; C'!CG$3)</f>
        <v>480201</v>
      </c>
      <c r="B14541" s="2">
        <v>1060209</v>
      </c>
      <c r="C14541" s="2" t="s">
        <v>45</v>
      </c>
      <c r="D14541" s="20">
        <v>0</v>
      </c>
      <c r="E14541" s="20">
        <v>0</v>
      </c>
      <c r="F14541" s="38">
        <f>('ANNEXURE B &amp; C'!CG$57)</f>
        <v>0</v>
      </c>
      <c r="G14541" s="9" t="str">
        <f t="shared" si="456"/>
        <v/>
      </c>
      <c r="H14541" s="52" t="str">
        <f t="shared" si="457"/>
        <v/>
      </c>
    </row>
    <row r="14542" spans="1:8">
      <c r="A14542" s="48" t="str">
        <f>('ANNEXURE B &amp; C'!CG$3)</f>
        <v>480201</v>
      </c>
      <c r="B14542" s="2">
        <v>1060210</v>
      </c>
      <c r="C14542" s="2" t="s">
        <v>46</v>
      </c>
      <c r="D14542" s="20">
        <v>28000</v>
      </c>
      <c r="E14542" s="20">
        <v>0</v>
      </c>
      <c r="F14542" s="38">
        <f>('ANNEXURE B &amp; C'!CG$58)</f>
        <v>28000</v>
      </c>
      <c r="G14542" s="9" t="str">
        <f t="shared" si="456"/>
        <v/>
      </c>
      <c r="H14542" s="52">
        <f t="shared" si="457"/>
        <v>0</v>
      </c>
    </row>
    <row r="14543" spans="1:8">
      <c r="A14543" s="48" t="str">
        <f>('ANNEXURE B &amp; C'!CG$3)</f>
        <v>480201</v>
      </c>
      <c r="B14543" s="2">
        <v>1060303</v>
      </c>
      <c r="C14543" s="2" t="s">
        <v>47</v>
      </c>
      <c r="D14543" s="20">
        <v>0</v>
      </c>
      <c r="E14543" s="20">
        <v>0</v>
      </c>
      <c r="F14543" s="38">
        <f>('ANNEXURE B &amp; C'!CG$59)</f>
        <v>0</v>
      </c>
      <c r="G14543" s="9" t="str">
        <f t="shared" si="456"/>
        <v/>
      </c>
      <c r="H14543" s="52" t="str">
        <f t="shared" si="457"/>
        <v/>
      </c>
    </row>
    <row r="14544" spans="1:8">
      <c r="A14544" s="48" t="str">
        <f>('ANNEXURE B &amp; C'!CG$3)</f>
        <v>480201</v>
      </c>
      <c r="B14544" s="2">
        <v>1060304</v>
      </c>
      <c r="C14544" s="2" t="s">
        <v>48</v>
      </c>
      <c r="D14544" s="20">
        <v>0</v>
      </c>
      <c r="E14544" s="20">
        <v>0</v>
      </c>
      <c r="F14544" s="38">
        <f>('ANNEXURE B &amp; C'!CG$60)</f>
        <v>0</v>
      </c>
      <c r="G14544" s="9" t="str">
        <f t="shared" si="456"/>
        <v/>
      </c>
      <c r="H14544" s="52" t="str">
        <f t="shared" si="457"/>
        <v/>
      </c>
    </row>
    <row r="14545" spans="1:8">
      <c r="A14545" s="48" t="str">
        <f>('ANNEXURE B &amp; C'!CG$3)</f>
        <v>480201</v>
      </c>
      <c r="B14545" s="2">
        <v>1060305</v>
      </c>
      <c r="C14545" s="2" t="s">
        <v>49</v>
      </c>
      <c r="D14545" s="20">
        <v>0</v>
      </c>
      <c r="E14545" s="20">
        <v>0</v>
      </c>
      <c r="F14545" s="38">
        <f>('ANNEXURE B &amp; C'!CG$61)</f>
        <v>0</v>
      </c>
      <c r="G14545" s="9" t="str">
        <f t="shared" si="456"/>
        <v/>
      </c>
      <c r="H14545" s="52" t="str">
        <f t="shared" si="457"/>
        <v/>
      </c>
    </row>
    <row r="14546" spans="1:8">
      <c r="A14546" s="48" t="str">
        <f>('ANNEXURE B &amp; C'!CG$3)</f>
        <v>480201</v>
      </c>
      <c r="B14546" s="2">
        <v>1060400</v>
      </c>
      <c r="C14546" s="2" t="s">
        <v>50</v>
      </c>
      <c r="D14546" s="20">
        <v>0</v>
      </c>
      <c r="E14546" s="20">
        <v>0</v>
      </c>
      <c r="F14546" s="38">
        <f>('ANNEXURE B &amp; C'!CG$62)</f>
        <v>0</v>
      </c>
      <c r="G14546" s="9" t="str">
        <f t="shared" si="456"/>
        <v/>
      </c>
      <c r="H14546" s="52" t="str">
        <f t="shared" si="457"/>
        <v/>
      </c>
    </row>
    <row r="14547" spans="1:8">
      <c r="A14547" s="48" t="str">
        <f>('ANNEXURE B &amp; C'!CG$3)</f>
        <v>480201</v>
      </c>
      <c r="B14547" s="2">
        <v>1060401</v>
      </c>
      <c r="C14547" s="2" t="s">
        <v>51</v>
      </c>
      <c r="D14547" s="20">
        <v>0</v>
      </c>
      <c r="E14547" s="20">
        <v>0</v>
      </c>
      <c r="F14547" s="38">
        <f>('ANNEXURE B &amp; C'!CG$63)</f>
        <v>0</v>
      </c>
      <c r="G14547" s="9" t="str">
        <f t="shared" si="456"/>
        <v/>
      </c>
      <c r="H14547" s="52" t="str">
        <f t="shared" si="457"/>
        <v/>
      </c>
    </row>
    <row r="14548" spans="1:8">
      <c r="A14548" s="48" t="str">
        <f>('ANNEXURE B &amp; C'!CG$3)</f>
        <v>480201</v>
      </c>
      <c r="B14548" s="2">
        <v>1060402</v>
      </c>
      <c r="C14548" s="2" t="s">
        <v>52</v>
      </c>
      <c r="D14548" s="20">
        <v>5544</v>
      </c>
      <c r="E14548" s="20">
        <v>1691.16</v>
      </c>
      <c r="F14548" s="38">
        <f>('ANNEXURE B &amp; C'!CG$64)</f>
        <v>7236</v>
      </c>
      <c r="G14548" s="9" t="str">
        <f t="shared" si="456"/>
        <v/>
      </c>
      <c r="H14548" s="52">
        <f t="shared" si="457"/>
        <v>0.30519480519480519</v>
      </c>
    </row>
    <row r="14549" spans="1:8">
      <c r="A14549" s="48" t="str">
        <f>('ANNEXURE B &amp; C'!CG$3)</f>
        <v>480201</v>
      </c>
      <c r="B14549" s="2">
        <v>1060403</v>
      </c>
      <c r="C14549" s="2" t="s">
        <v>53</v>
      </c>
      <c r="D14549" s="20">
        <v>0</v>
      </c>
      <c r="E14549" s="20">
        <v>0</v>
      </c>
      <c r="F14549" s="38">
        <f>('ANNEXURE B &amp; C'!CG$65)</f>
        <v>0</v>
      </c>
      <c r="G14549" s="9" t="str">
        <f t="shared" si="456"/>
        <v/>
      </c>
      <c r="H14549" s="52" t="str">
        <f t="shared" si="457"/>
        <v/>
      </c>
    </row>
    <row r="14550" spans="1:8">
      <c r="A14550" s="48" t="str">
        <f>('ANNEXURE B &amp; C'!CG$3)</f>
        <v>480201</v>
      </c>
      <c r="B14550" s="2">
        <v>1060404</v>
      </c>
      <c r="C14550" s="2" t="s">
        <v>54</v>
      </c>
      <c r="D14550" s="20">
        <v>0</v>
      </c>
      <c r="E14550" s="20">
        <v>0</v>
      </c>
      <c r="F14550" s="38">
        <f>('ANNEXURE B &amp; C'!CG$66)</f>
        <v>0</v>
      </c>
      <c r="G14550" s="9" t="str">
        <f t="shared" si="456"/>
        <v/>
      </c>
      <c r="H14550" s="52" t="str">
        <f t="shared" si="457"/>
        <v/>
      </c>
    </row>
    <row r="14551" spans="1:8">
      <c r="A14551" s="48" t="str">
        <f>('ANNEXURE B &amp; C'!CG$3)</f>
        <v>480201</v>
      </c>
      <c r="B14551" s="2">
        <v>1060405</v>
      </c>
      <c r="C14551" s="2" t="s">
        <v>55</v>
      </c>
      <c r="D14551" s="20">
        <v>0</v>
      </c>
      <c r="E14551" s="20">
        <v>0</v>
      </c>
      <c r="F14551" s="38">
        <f>('ANNEXURE B &amp; C'!CG$67)</f>
        <v>0</v>
      </c>
      <c r="G14551" s="9" t="str">
        <f t="shared" si="456"/>
        <v/>
      </c>
      <c r="H14551" s="52" t="str">
        <f t="shared" si="457"/>
        <v/>
      </c>
    </row>
    <row r="14552" spans="1:8">
      <c r="A14552" s="48" t="str">
        <f>('ANNEXURE B &amp; C'!CG$3)</f>
        <v>480201</v>
      </c>
      <c r="B14552" s="2">
        <v>1060601</v>
      </c>
      <c r="C14552" s="2" t="s">
        <v>56</v>
      </c>
      <c r="D14552" s="20">
        <v>0</v>
      </c>
      <c r="E14552" s="20">
        <v>0</v>
      </c>
      <c r="F14552" s="38">
        <f>('ANNEXURE B &amp; C'!CG$68)</f>
        <v>0</v>
      </c>
      <c r="G14552" s="9" t="str">
        <f t="shared" si="456"/>
        <v/>
      </c>
      <c r="H14552" s="52" t="str">
        <f t="shared" si="457"/>
        <v/>
      </c>
    </row>
    <row r="14553" spans="1:8">
      <c r="A14553" s="48" t="str">
        <f>('ANNEXURE B &amp; C'!CG$3)</f>
        <v>480201</v>
      </c>
      <c r="B14553" s="2">
        <v>1060701</v>
      </c>
      <c r="C14553" s="2" t="s">
        <v>57</v>
      </c>
      <c r="D14553" s="20">
        <v>0</v>
      </c>
      <c r="E14553" s="20">
        <v>0</v>
      </c>
      <c r="F14553" s="38">
        <f>('ANNEXURE B &amp; C'!CG$69)</f>
        <v>0</v>
      </c>
      <c r="G14553" s="9" t="str">
        <f t="shared" si="456"/>
        <v/>
      </c>
      <c r="H14553" s="52" t="str">
        <f t="shared" si="457"/>
        <v/>
      </c>
    </row>
    <row r="14554" spans="1:8">
      <c r="A14554" s="48" t="str">
        <f>('ANNEXURE B &amp; C'!CG$3)</f>
        <v>480201</v>
      </c>
      <c r="B14554" s="2">
        <v>1060702</v>
      </c>
      <c r="C14554" s="2" t="s">
        <v>58</v>
      </c>
      <c r="D14554" s="20">
        <v>0</v>
      </c>
      <c r="E14554" s="20">
        <v>0</v>
      </c>
      <c r="F14554" s="38">
        <f>('ANNEXURE B &amp; C'!CG$70)</f>
        <v>0</v>
      </c>
      <c r="G14554" s="9" t="str">
        <f t="shared" si="456"/>
        <v/>
      </c>
      <c r="H14554" s="52" t="str">
        <f t="shared" si="457"/>
        <v/>
      </c>
    </row>
    <row r="14555" spans="1:8">
      <c r="A14555" s="48" t="str">
        <f>('ANNEXURE B &amp; C'!CG$3)</f>
        <v>480201</v>
      </c>
      <c r="B14555" s="2">
        <v>1061101</v>
      </c>
      <c r="C14555" s="2" t="s">
        <v>59</v>
      </c>
      <c r="D14555" s="20">
        <v>0</v>
      </c>
      <c r="E14555" s="20">
        <v>0</v>
      </c>
      <c r="F14555" s="38">
        <f>('ANNEXURE B &amp; C'!CG$71)</f>
        <v>0</v>
      </c>
      <c r="G14555" s="9" t="str">
        <f t="shared" si="456"/>
        <v/>
      </c>
      <c r="H14555" s="52" t="str">
        <f t="shared" si="457"/>
        <v/>
      </c>
    </row>
    <row r="14556" spans="1:8">
      <c r="A14556" s="48" t="str">
        <f>('ANNEXURE B &amp; C'!CG$3)</f>
        <v>480201</v>
      </c>
      <c r="B14556" s="2">
        <v>1061102</v>
      </c>
      <c r="C14556" s="2" t="s">
        <v>60</v>
      </c>
      <c r="D14556" s="20">
        <v>0</v>
      </c>
      <c r="E14556" s="20">
        <v>0</v>
      </c>
      <c r="F14556" s="38">
        <f>('ANNEXURE B &amp; C'!CG$72)</f>
        <v>0</v>
      </c>
      <c r="G14556" s="9" t="str">
        <f t="shared" si="456"/>
        <v/>
      </c>
      <c r="H14556" s="52" t="str">
        <f t="shared" si="457"/>
        <v/>
      </c>
    </row>
    <row r="14557" spans="1:8">
      <c r="A14557" s="48" t="str">
        <f>('ANNEXURE B &amp; C'!CG$3)</f>
        <v>480201</v>
      </c>
      <c r="B14557" s="2">
        <v>1061104</v>
      </c>
      <c r="C14557" s="2" t="s">
        <v>61</v>
      </c>
      <c r="D14557" s="20">
        <v>0</v>
      </c>
      <c r="E14557" s="20">
        <v>0</v>
      </c>
      <c r="F14557" s="38">
        <f>('ANNEXURE B &amp; C'!CG$73)</f>
        <v>0</v>
      </c>
      <c r="G14557" s="9" t="str">
        <f t="shared" si="456"/>
        <v/>
      </c>
      <c r="H14557" s="52" t="str">
        <f t="shared" si="457"/>
        <v/>
      </c>
    </row>
    <row r="14558" spans="1:8">
      <c r="A14558" s="48" t="str">
        <f>('ANNEXURE B &amp; C'!CG$3)</f>
        <v>480201</v>
      </c>
      <c r="B14558" s="2">
        <v>1061106</v>
      </c>
      <c r="C14558" s="2" t="s">
        <v>62</v>
      </c>
      <c r="D14558" s="20">
        <v>0</v>
      </c>
      <c r="E14558" s="20">
        <v>0</v>
      </c>
      <c r="F14558" s="38">
        <f>('ANNEXURE B &amp; C'!CG$74)</f>
        <v>0</v>
      </c>
      <c r="G14558" s="9" t="str">
        <f t="shared" si="456"/>
        <v/>
      </c>
      <c r="H14558" s="52" t="str">
        <f t="shared" si="457"/>
        <v/>
      </c>
    </row>
    <row r="14559" spans="1:8">
      <c r="A14559" s="48" t="str">
        <f>('ANNEXURE B &amp; C'!CG$3)</f>
        <v>480201</v>
      </c>
      <c r="B14559" s="2">
        <v>1061201</v>
      </c>
      <c r="C14559" s="2" t="s">
        <v>63</v>
      </c>
      <c r="D14559" s="20">
        <v>0</v>
      </c>
      <c r="E14559" s="20">
        <v>0</v>
      </c>
      <c r="F14559" s="38">
        <f>('ANNEXURE B &amp; C'!CG$75)</f>
        <v>0</v>
      </c>
      <c r="G14559" s="9" t="str">
        <f t="shared" si="456"/>
        <v/>
      </c>
      <c r="H14559" s="52" t="str">
        <f t="shared" si="457"/>
        <v/>
      </c>
    </row>
    <row r="14560" spans="1:8">
      <c r="A14560" s="48" t="str">
        <f>('ANNEXURE B &amp; C'!CG$3)</f>
        <v>480201</v>
      </c>
      <c r="B14560" s="2">
        <v>1061203</v>
      </c>
      <c r="C14560" s="2" t="s">
        <v>64</v>
      </c>
      <c r="D14560" s="20">
        <v>0</v>
      </c>
      <c r="E14560" s="20">
        <v>0</v>
      </c>
      <c r="F14560" s="38">
        <f>('ANNEXURE B &amp; C'!CG$76)</f>
        <v>0</v>
      </c>
      <c r="G14560" s="9" t="str">
        <f t="shared" si="456"/>
        <v/>
      </c>
      <c r="H14560" s="52" t="str">
        <f t="shared" si="457"/>
        <v/>
      </c>
    </row>
    <row r="14561" spans="1:8">
      <c r="A14561" s="48" t="str">
        <f>('ANNEXURE B &amp; C'!CG$3)</f>
        <v>480201</v>
      </c>
      <c r="B14561" s="2">
        <v>1061204</v>
      </c>
      <c r="C14561" s="2" t="s">
        <v>65</v>
      </c>
      <c r="D14561" s="20">
        <v>0</v>
      </c>
      <c r="E14561" s="20">
        <v>0</v>
      </c>
      <c r="F14561" s="38">
        <f>('ANNEXURE B &amp; C'!CG$77)</f>
        <v>0</v>
      </c>
      <c r="G14561" s="9" t="str">
        <f t="shared" si="456"/>
        <v/>
      </c>
      <c r="H14561" s="52" t="str">
        <f t="shared" si="457"/>
        <v/>
      </c>
    </row>
    <row r="14562" spans="1:8">
      <c r="A14562" s="48" t="str">
        <f>('ANNEXURE B &amp; C'!CG$3)</f>
        <v>480201</v>
      </c>
      <c r="B14562" s="2">
        <v>1061501</v>
      </c>
      <c r="C14562" s="2" t="s">
        <v>66</v>
      </c>
      <c r="D14562" s="20">
        <v>0</v>
      </c>
      <c r="E14562" s="20">
        <v>0</v>
      </c>
      <c r="F14562" s="38">
        <f>('ANNEXURE B &amp; C'!CG$78)</f>
        <v>0</v>
      </c>
      <c r="G14562" s="9" t="str">
        <f t="shared" si="456"/>
        <v/>
      </c>
      <c r="H14562" s="52" t="str">
        <f t="shared" si="457"/>
        <v/>
      </c>
    </row>
    <row r="14563" spans="1:8">
      <c r="A14563" s="48" t="str">
        <f>('ANNEXURE B &amp; C'!CG$3)</f>
        <v>480201</v>
      </c>
      <c r="B14563" s="2">
        <v>1061502</v>
      </c>
      <c r="C14563" s="2" t="s">
        <v>67</v>
      </c>
      <c r="D14563" s="20">
        <v>0</v>
      </c>
      <c r="E14563" s="20">
        <v>0</v>
      </c>
      <c r="F14563" s="38">
        <f>('ANNEXURE B &amp; C'!CG$79)</f>
        <v>0</v>
      </c>
      <c r="G14563" s="9" t="str">
        <f t="shared" si="456"/>
        <v/>
      </c>
      <c r="H14563" s="52" t="str">
        <f t="shared" si="457"/>
        <v/>
      </c>
    </row>
    <row r="14564" spans="1:8">
      <c r="A14564" s="48" t="str">
        <f>('ANNEXURE B &amp; C'!CG$3)</f>
        <v>480201</v>
      </c>
      <c r="B14564" s="2">
        <v>1061507</v>
      </c>
      <c r="C14564" s="2" t="s">
        <v>68</v>
      </c>
      <c r="D14564" s="20">
        <v>0</v>
      </c>
      <c r="E14564" s="20">
        <v>0</v>
      </c>
      <c r="F14564" s="38">
        <f>('ANNEXURE B &amp; C'!CG$80)</f>
        <v>0</v>
      </c>
      <c r="G14564" s="9" t="str">
        <f t="shared" si="456"/>
        <v/>
      </c>
      <c r="H14564" s="52" t="str">
        <f t="shared" si="457"/>
        <v/>
      </c>
    </row>
    <row r="14565" spans="1:8">
      <c r="A14565" s="48" t="str">
        <f>('ANNEXURE B &amp; C'!CG$3)</f>
        <v>480201</v>
      </c>
      <c r="B14565" s="2">
        <v>1061508</v>
      </c>
      <c r="C14565" s="2" t="s">
        <v>69</v>
      </c>
      <c r="D14565" s="20">
        <v>0</v>
      </c>
      <c r="E14565" s="20">
        <v>0</v>
      </c>
      <c r="F14565" s="38">
        <f>('ANNEXURE B &amp; C'!CG$81)</f>
        <v>0</v>
      </c>
      <c r="G14565" s="9" t="str">
        <f t="shared" si="456"/>
        <v/>
      </c>
      <c r="H14565" s="52" t="str">
        <f t="shared" si="457"/>
        <v/>
      </c>
    </row>
    <row r="14566" spans="1:8">
      <c r="A14566" s="48" t="str">
        <f>('ANNEXURE B &amp; C'!CG$3)</f>
        <v>480201</v>
      </c>
      <c r="B14566" s="2">
        <v>1061701</v>
      </c>
      <c r="C14566" s="2" t="s">
        <v>70</v>
      </c>
      <c r="D14566" s="20">
        <v>0</v>
      </c>
      <c r="E14566" s="20">
        <v>0</v>
      </c>
      <c r="F14566" s="38">
        <f>('ANNEXURE B &amp; C'!CG$82)</f>
        <v>0</v>
      </c>
      <c r="G14566" s="9" t="str">
        <f t="shared" si="456"/>
        <v/>
      </c>
      <c r="H14566" s="52" t="str">
        <f t="shared" si="457"/>
        <v/>
      </c>
    </row>
    <row r="14567" spans="1:8">
      <c r="A14567" s="48" t="str">
        <f>('ANNEXURE B &amp; C'!CG$3)</f>
        <v>480201</v>
      </c>
      <c r="B14567" s="2">
        <v>1061705</v>
      </c>
      <c r="C14567" s="2" t="s">
        <v>71</v>
      </c>
      <c r="D14567" s="20">
        <v>0</v>
      </c>
      <c r="E14567" s="20">
        <v>0</v>
      </c>
      <c r="F14567" s="38">
        <f>('ANNEXURE B &amp; C'!CG$83)</f>
        <v>0</v>
      </c>
      <c r="G14567" s="9" t="str">
        <f t="shared" si="456"/>
        <v/>
      </c>
      <c r="H14567" s="52" t="str">
        <f t="shared" si="457"/>
        <v/>
      </c>
    </row>
    <row r="14568" spans="1:8">
      <c r="A14568" s="48" t="str">
        <f>('ANNEXURE B &amp; C'!CG$3)</f>
        <v>480201</v>
      </c>
      <c r="B14568" s="2">
        <v>1061799</v>
      </c>
      <c r="C14568" s="2" t="s">
        <v>72</v>
      </c>
      <c r="D14568" s="20">
        <v>5800</v>
      </c>
      <c r="E14568" s="20">
        <v>2270.15</v>
      </c>
      <c r="F14568" s="38">
        <f>('ANNEXURE B &amp; C'!CG$84)</f>
        <v>5800</v>
      </c>
      <c r="G14568" s="9" t="str">
        <f t="shared" si="456"/>
        <v/>
      </c>
      <c r="H14568" s="52">
        <f t="shared" si="457"/>
        <v>0</v>
      </c>
    </row>
    <row r="14569" spans="1:8">
      <c r="A14569" s="48" t="str">
        <f>('ANNEXURE B &amp; C'!CG$3)</f>
        <v>480201</v>
      </c>
      <c r="B14569" s="2">
        <v>1061800</v>
      </c>
      <c r="C14569" s="2" t="s">
        <v>73</v>
      </c>
      <c r="D14569" s="20">
        <v>0</v>
      </c>
      <c r="E14569" s="20">
        <v>0</v>
      </c>
      <c r="F14569" s="38">
        <f>('ANNEXURE B &amp; C'!CG$85)</f>
        <v>0</v>
      </c>
      <c r="G14569" s="9" t="str">
        <f t="shared" si="456"/>
        <v/>
      </c>
      <c r="H14569" s="52" t="str">
        <f t="shared" si="457"/>
        <v/>
      </c>
    </row>
    <row r="14570" spans="1:8">
      <c r="A14570" s="48" t="str">
        <f>('ANNEXURE B &amp; C'!CG$3)</f>
        <v>480201</v>
      </c>
      <c r="B14570" s="2">
        <v>1061801</v>
      </c>
      <c r="C14570" s="2" t="s">
        <v>74</v>
      </c>
      <c r="D14570" s="20">
        <v>2000</v>
      </c>
      <c r="E14570" s="20">
        <v>219.3</v>
      </c>
      <c r="F14570" s="38">
        <f>('ANNEXURE B &amp; C'!CG$86)</f>
        <v>2220</v>
      </c>
      <c r="G14570" s="9" t="str">
        <f t="shared" si="456"/>
        <v/>
      </c>
      <c r="H14570" s="52">
        <f t="shared" si="457"/>
        <v>0.11</v>
      </c>
    </row>
    <row r="14571" spans="1:8">
      <c r="A14571" s="48" t="str">
        <f>('ANNEXURE B &amp; C'!CG$3)</f>
        <v>480201</v>
      </c>
      <c r="B14571" s="2">
        <v>1061802</v>
      </c>
      <c r="C14571" s="2" t="s">
        <v>75</v>
      </c>
      <c r="D14571" s="20">
        <v>0</v>
      </c>
      <c r="E14571" s="20">
        <v>0</v>
      </c>
      <c r="F14571" s="38">
        <f>('ANNEXURE B &amp; C'!CG$87)</f>
        <v>0</v>
      </c>
      <c r="G14571" s="9" t="str">
        <f t="shared" si="456"/>
        <v/>
      </c>
      <c r="H14571" s="52" t="str">
        <f t="shared" si="457"/>
        <v/>
      </c>
    </row>
    <row r="14572" spans="1:8">
      <c r="A14572" s="48" t="str">
        <f>('ANNEXURE B &amp; C'!CG$3)</f>
        <v>480201</v>
      </c>
      <c r="B14572" s="2">
        <v>1061805</v>
      </c>
      <c r="C14572" s="2" t="s">
        <v>76</v>
      </c>
      <c r="D14572" s="20">
        <v>0</v>
      </c>
      <c r="E14572" s="20">
        <v>0</v>
      </c>
      <c r="F14572" s="38">
        <f>('ANNEXURE B &amp; C'!CG$88)</f>
        <v>0</v>
      </c>
      <c r="G14572" s="9" t="str">
        <f t="shared" si="456"/>
        <v/>
      </c>
      <c r="H14572" s="52" t="str">
        <f t="shared" si="457"/>
        <v/>
      </c>
    </row>
    <row r="14573" spans="1:8">
      <c r="A14573" s="48" t="str">
        <f>('ANNEXURE B &amp; C'!CG$3)</f>
        <v>480201</v>
      </c>
      <c r="B14573" s="2">
        <v>1061806</v>
      </c>
      <c r="C14573" s="2" t="s">
        <v>77</v>
      </c>
      <c r="D14573" s="20">
        <v>4000</v>
      </c>
      <c r="E14573" s="20">
        <v>3771.04</v>
      </c>
      <c r="F14573" s="38">
        <f>('ANNEXURE B &amp; C'!CG$89)</f>
        <v>7772</v>
      </c>
      <c r="G14573" s="9" t="str">
        <f t="shared" si="456"/>
        <v/>
      </c>
      <c r="H14573" s="52">
        <f t="shared" si="457"/>
        <v>0.94299999999999995</v>
      </c>
    </row>
    <row r="14574" spans="1:8">
      <c r="A14574" s="48" t="str">
        <f>('ANNEXURE B &amp; C'!CG$3)</f>
        <v>480201</v>
      </c>
      <c r="B14574" s="2">
        <v>1061899</v>
      </c>
      <c r="C14574" s="2" t="s">
        <v>78</v>
      </c>
      <c r="D14574" s="20">
        <v>0</v>
      </c>
      <c r="E14574" s="20">
        <v>0</v>
      </c>
      <c r="F14574" s="38">
        <f>('ANNEXURE B &amp; C'!CG$90)</f>
        <v>0</v>
      </c>
      <c r="G14574" s="9" t="str">
        <f t="shared" si="456"/>
        <v/>
      </c>
      <c r="H14574" s="52" t="str">
        <f t="shared" si="457"/>
        <v/>
      </c>
    </row>
    <row r="14575" spans="1:8">
      <c r="A14575" s="48" t="str">
        <f>('ANNEXURE B &amp; C'!CG$3)</f>
        <v>480201</v>
      </c>
      <c r="B14575" s="2">
        <v>1061900</v>
      </c>
      <c r="C14575" s="2" t="s">
        <v>79</v>
      </c>
      <c r="D14575" s="20">
        <v>32640</v>
      </c>
      <c r="E14575" s="20">
        <v>17796.12</v>
      </c>
      <c r="F14575" s="38">
        <f>('ANNEXURE B &amp; C'!CG$91)</f>
        <v>46138</v>
      </c>
      <c r="G14575" s="9" t="str">
        <f t="shared" si="456"/>
        <v/>
      </c>
      <c r="H14575" s="52">
        <f t="shared" si="457"/>
        <v>0.41354166666666664</v>
      </c>
    </row>
    <row r="14576" spans="1:8">
      <c r="A14576" s="48" t="str">
        <f>('ANNEXURE B &amp; C'!CG$3)</f>
        <v>480201</v>
      </c>
      <c r="B14576" s="2">
        <v>1061902</v>
      </c>
      <c r="C14576" s="2" t="s">
        <v>80</v>
      </c>
      <c r="D14576" s="20">
        <v>0</v>
      </c>
      <c r="E14576" s="20">
        <v>0</v>
      </c>
      <c r="F14576" s="38">
        <f>('ANNEXURE B &amp; C'!CG$92)</f>
        <v>0</v>
      </c>
      <c r="G14576" s="9" t="str">
        <f t="shared" si="456"/>
        <v/>
      </c>
      <c r="H14576" s="52" t="str">
        <f t="shared" si="457"/>
        <v/>
      </c>
    </row>
    <row r="14577" spans="1:8">
      <c r="A14577" s="48" t="str">
        <f>('ANNEXURE B &amp; C'!CG$3)</f>
        <v>480201</v>
      </c>
      <c r="B14577" s="2">
        <v>1061903</v>
      </c>
      <c r="C14577" s="2" t="s">
        <v>81</v>
      </c>
      <c r="D14577" s="20">
        <v>0</v>
      </c>
      <c r="E14577" s="20">
        <v>0</v>
      </c>
      <c r="F14577" s="38">
        <f>('ANNEXURE B &amp; C'!CG$93)</f>
        <v>0</v>
      </c>
      <c r="G14577" s="9" t="str">
        <f t="shared" si="456"/>
        <v/>
      </c>
      <c r="H14577" s="52" t="str">
        <f t="shared" si="457"/>
        <v/>
      </c>
    </row>
    <row r="14578" spans="1:8">
      <c r="A14578" s="48" t="str">
        <f>('ANNEXURE B &amp; C'!CG$3)</f>
        <v>480201</v>
      </c>
      <c r="B14578" s="2">
        <v>1061904</v>
      </c>
      <c r="C14578" s="2" t="s">
        <v>82</v>
      </c>
      <c r="D14578" s="20">
        <v>0</v>
      </c>
      <c r="E14578" s="20">
        <v>0</v>
      </c>
      <c r="F14578" s="38">
        <f>('ANNEXURE B &amp; C'!CG$94)</f>
        <v>0</v>
      </c>
      <c r="G14578" s="9" t="str">
        <f t="shared" si="456"/>
        <v/>
      </c>
      <c r="H14578" s="52" t="str">
        <f t="shared" si="457"/>
        <v/>
      </c>
    </row>
    <row r="14579" spans="1:8">
      <c r="A14579" s="48" t="str">
        <f>('ANNEXURE B &amp; C'!CG$3)</f>
        <v>480201</v>
      </c>
      <c r="B14579" s="2">
        <v>1062001</v>
      </c>
      <c r="C14579" s="2" t="s">
        <v>83</v>
      </c>
      <c r="D14579" s="20">
        <v>0</v>
      </c>
      <c r="E14579" s="20">
        <v>0</v>
      </c>
      <c r="F14579" s="38">
        <f>('ANNEXURE B &amp; C'!CG$95)</f>
        <v>0</v>
      </c>
      <c r="G14579" s="9" t="str">
        <f t="shared" si="456"/>
        <v/>
      </c>
      <c r="H14579" s="52" t="str">
        <f t="shared" si="457"/>
        <v/>
      </c>
    </row>
    <row r="14580" spans="1:8">
      <c r="A14580" s="48" t="str">
        <f>('ANNEXURE B &amp; C'!CG$3)</f>
        <v>480201</v>
      </c>
      <c r="B14580" s="2">
        <v>1062003</v>
      </c>
      <c r="C14580" s="2" t="s">
        <v>84</v>
      </c>
      <c r="D14580" s="20">
        <v>0</v>
      </c>
      <c r="E14580" s="20">
        <v>0</v>
      </c>
      <c r="F14580" s="38">
        <f>('ANNEXURE B &amp; C'!CG$96)</f>
        <v>0</v>
      </c>
      <c r="G14580" s="9" t="str">
        <f t="shared" si="456"/>
        <v/>
      </c>
      <c r="H14580" s="52" t="str">
        <f t="shared" si="457"/>
        <v/>
      </c>
    </row>
    <row r="14581" spans="1:8">
      <c r="A14581" s="48" t="str">
        <f>('ANNEXURE B &amp; C'!CG$3)</f>
        <v>480201</v>
      </c>
      <c r="B14581" s="2">
        <v>1062009</v>
      </c>
      <c r="C14581" s="2" t="s">
        <v>85</v>
      </c>
      <c r="D14581" s="20">
        <v>0</v>
      </c>
      <c r="E14581" s="20">
        <v>0</v>
      </c>
      <c r="F14581" s="38">
        <f>('ANNEXURE B &amp; C'!CG$97)</f>
        <v>0</v>
      </c>
      <c r="G14581" s="9" t="str">
        <f t="shared" si="456"/>
        <v/>
      </c>
      <c r="H14581" s="52" t="str">
        <f t="shared" si="457"/>
        <v/>
      </c>
    </row>
    <row r="14582" spans="1:8">
      <c r="A14582" s="48" t="str">
        <f>('ANNEXURE B &amp; C'!CG$3)</f>
        <v>480201</v>
      </c>
      <c r="B14582" s="2">
        <v>1062010</v>
      </c>
      <c r="C14582" s="2" t="s">
        <v>86</v>
      </c>
      <c r="D14582" s="20">
        <v>0</v>
      </c>
      <c r="E14582" s="20">
        <v>0</v>
      </c>
      <c r="F14582" s="38">
        <f>('ANNEXURE B &amp; C'!CG$98)</f>
        <v>0</v>
      </c>
      <c r="G14582" s="9" t="str">
        <f t="shared" si="456"/>
        <v/>
      </c>
      <c r="H14582" s="52" t="str">
        <f t="shared" si="457"/>
        <v/>
      </c>
    </row>
    <row r="14583" spans="1:8">
      <c r="A14583" s="48" t="str">
        <f>('ANNEXURE B &amp; C'!CG$3)</f>
        <v>480201</v>
      </c>
      <c r="B14583" s="2">
        <v>1062201</v>
      </c>
      <c r="C14583" s="2" t="s">
        <v>87</v>
      </c>
      <c r="D14583" s="20">
        <v>0</v>
      </c>
      <c r="E14583" s="20">
        <v>0</v>
      </c>
      <c r="F14583" s="38">
        <f>('ANNEXURE B &amp; C'!CG$99)</f>
        <v>0</v>
      </c>
      <c r="G14583" s="9" t="str">
        <f t="shared" si="456"/>
        <v/>
      </c>
      <c r="H14583" s="52" t="str">
        <f t="shared" si="457"/>
        <v/>
      </c>
    </row>
    <row r="14584" spans="1:8">
      <c r="A14584" s="48" t="str">
        <f>('ANNEXURE B &amp; C'!CG$3)</f>
        <v>480201</v>
      </c>
      <c r="B14584" s="3">
        <v>1066990</v>
      </c>
      <c r="C14584" s="3" t="s">
        <v>88</v>
      </c>
      <c r="D14584" s="39">
        <v>93884</v>
      </c>
      <c r="E14584" s="39">
        <v>25747.77</v>
      </c>
      <c r="F14584" s="39">
        <f>SUM(F14531:F14583)</f>
        <v>113066</v>
      </c>
      <c r="G14584" s="9" t="str">
        <f t="shared" si="456"/>
        <v/>
      </c>
      <c r="H14584" s="52">
        <f t="shared" si="457"/>
        <v>0.20431596438157726</v>
      </c>
    </row>
    <row r="14585" spans="1:8">
      <c r="B14585" s="1"/>
      <c r="C14585" s="1"/>
      <c r="D14585" s="31"/>
      <c r="E14585" s="31"/>
      <c r="F14585" s="31"/>
      <c r="G14585" s="9" t="str">
        <f t="shared" si="456"/>
        <v/>
      </c>
      <c r="H14585" s="52" t="str">
        <f t="shared" si="457"/>
        <v/>
      </c>
    </row>
    <row r="14586" spans="1:8">
      <c r="A14586" s="48" t="str">
        <f>('ANNEXURE B &amp; C'!CG$3)</f>
        <v>480201</v>
      </c>
      <c r="B14586" s="1">
        <v>1080000</v>
      </c>
      <c r="C14586" s="1" t="s">
        <v>89</v>
      </c>
      <c r="D14586" s="31"/>
      <c r="E14586" s="31"/>
      <c r="F14586" s="31"/>
      <c r="G14586" s="9" t="str">
        <f t="shared" si="456"/>
        <v/>
      </c>
      <c r="H14586" s="52" t="str">
        <f t="shared" si="457"/>
        <v/>
      </c>
    </row>
    <row r="14587" spans="1:8">
      <c r="A14587" s="48" t="str">
        <f>('ANNEXURE B &amp; C'!CG$3)</f>
        <v>480201</v>
      </c>
      <c r="B14587" s="2">
        <v>1088020</v>
      </c>
      <c r="C14587" s="2" t="s">
        <v>90</v>
      </c>
      <c r="D14587" s="20">
        <v>0</v>
      </c>
      <c r="E14587" s="20">
        <v>0</v>
      </c>
      <c r="F14587" s="38">
        <f>('ANNEXURE B &amp; C'!CG$103)</f>
        <v>0</v>
      </c>
      <c r="G14587" s="9" t="str">
        <f t="shared" si="456"/>
        <v/>
      </c>
      <c r="H14587" s="52" t="str">
        <f t="shared" si="457"/>
        <v/>
      </c>
    </row>
    <row r="14588" spans="1:8">
      <c r="A14588" s="48" t="str">
        <f>('ANNEXURE B &amp; C'!CG$3)</f>
        <v>480201</v>
      </c>
      <c r="B14588" s="2">
        <v>1088080</v>
      </c>
      <c r="C14588" s="2" t="s">
        <v>91</v>
      </c>
      <c r="D14588" s="20">
        <v>0</v>
      </c>
      <c r="E14588" s="20">
        <v>0</v>
      </c>
      <c r="F14588" s="38">
        <f>('ANNEXURE B &amp; C'!CG$104)</f>
        <v>0</v>
      </c>
      <c r="G14588" s="9" t="str">
        <f t="shared" si="456"/>
        <v/>
      </c>
      <c r="H14588" s="52" t="str">
        <f t="shared" si="457"/>
        <v/>
      </c>
    </row>
    <row r="14589" spans="1:8">
      <c r="A14589" s="48" t="str">
        <f>('ANNEXURE B &amp; C'!CG$3)</f>
        <v>480201</v>
      </c>
      <c r="B14589" s="2">
        <v>1088081</v>
      </c>
      <c r="C14589" s="2" t="s">
        <v>92</v>
      </c>
      <c r="D14589" s="20">
        <v>0</v>
      </c>
      <c r="E14589" s="20">
        <v>0</v>
      </c>
      <c r="F14589" s="38">
        <f>('ANNEXURE B &amp; C'!CG$105)</f>
        <v>0</v>
      </c>
      <c r="G14589" s="9" t="str">
        <f t="shared" si="456"/>
        <v/>
      </c>
      <c r="H14589" s="52" t="str">
        <f t="shared" si="457"/>
        <v/>
      </c>
    </row>
    <row r="14590" spans="1:8">
      <c r="A14590" s="48" t="str">
        <f>('ANNEXURE B &amp; C'!CG$3)</f>
        <v>480201</v>
      </c>
      <c r="B14590" s="2">
        <v>1088082</v>
      </c>
      <c r="C14590" s="2" t="s">
        <v>93</v>
      </c>
      <c r="D14590" s="20">
        <v>0</v>
      </c>
      <c r="E14590" s="20">
        <v>0</v>
      </c>
      <c r="F14590" s="38">
        <f>('ANNEXURE B &amp; C'!CG$106)</f>
        <v>0</v>
      </c>
      <c r="G14590" s="9" t="str">
        <f t="shared" si="456"/>
        <v/>
      </c>
      <c r="H14590" s="52" t="str">
        <f t="shared" si="457"/>
        <v/>
      </c>
    </row>
    <row r="14591" spans="1:8">
      <c r="A14591" s="48" t="str">
        <f>('ANNEXURE B &amp; C'!CG$3)</f>
        <v>480201</v>
      </c>
      <c r="B14591" s="2">
        <v>1088083</v>
      </c>
      <c r="C14591" s="2" t="s">
        <v>94</v>
      </c>
      <c r="D14591" s="20">
        <v>0</v>
      </c>
      <c r="E14591" s="20">
        <v>0</v>
      </c>
      <c r="F14591" s="38">
        <f>('ANNEXURE B &amp; C'!CG$107)</f>
        <v>0</v>
      </c>
      <c r="G14591" s="9" t="str">
        <f t="shared" ref="G14591:G14654" si="458">IF(E14591&lt;0.01,"",IF(E14591&gt;F14591,"BUDGET ERROR - INSUFICIENT",""))</f>
        <v/>
      </c>
      <c r="H14591" s="52" t="str">
        <f t="shared" ref="H14591:H14654" si="459">IF(F14591&lt;0.1,"",IF(D14591=0,"NO ORIGINAL BUDGET",(F14591-D14591)/D14591))</f>
        <v/>
      </c>
    </row>
    <row r="14592" spans="1:8">
      <c r="A14592" s="48" t="str">
        <f>('ANNEXURE B &amp; C'!CG$3)</f>
        <v>480201</v>
      </c>
      <c r="B14592" s="2">
        <v>1088084</v>
      </c>
      <c r="C14592" s="2" t="s">
        <v>95</v>
      </c>
      <c r="D14592" s="20">
        <v>0</v>
      </c>
      <c r="E14592" s="20">
        <v>0</v>
      </c>
      <c r="F14592" s="38">
        <f>('ANNEXURE B &amp; C'!CG$108)</f>
        <v>0</v>
      </c>
      <c r="G14592" s="9" t="str">
        <f t="shared" si="458"/>
        <v/>
      </c>
      <c r="H14592" s="52" t="str">
        <f t="shared" si="459"/>
        <v/>
      </c>
    </row>
    <row r="14593" spans="1:8">
      <c r="A14593" s="48" t="str">
        <f>('ANNEXURE B &amp; C'!CG$3)</f>
        <v>480201</v>
      </c>
      <c r="B14593" s="2">
        <v>1088085</v>
      </c>
      <c r="C14593" s="2" t="s">
        <v>96</v>
      </c>
      <c r="D14593" s="20">
        <v>0</v>
      </c>
      <c r="E14593" s="20">
        <v>0</v>
      </c>
      <c r="F14593" s="38">
        <f>('ANNEXURE B &amp; C'!CG$109)</f>
        <v>0</v>
      </c>
      <c r="G14593" s="9" t="str">
        <f t="shared" si="458"/>
        <v/>
      </c>
      <c r="H14593" s="52" t="str">
        <f t="shared" si="459"/>
        <v/>
      </c>
    </row>
    <row r="14594" spans="1:8">
      <c r="A14594" s="48" t="str">
        <f>('ANNEXURE B &amp; C'!CG$3)</f>
        <v>480201</v>
      </c>
      <c r="B14594" s="2">
        <v>1088110</v>
      </c>
      <c r="C14594" s="2" t="s">
        <v>61</v>
      </c>
      <c r="D14594" s="20">
        <v>0</v>
      </c>
      <c r="E14594" s="20">
        <v>0</v>
      </c>
      <c r="F14594" s="38">
        <f>('ANNEXURE B &amp; C'!CG$110)</f>
        <v>0</v>
      </c>
      <c r="G14594" s="9" t="str">
        <f t="shared" si="458"/>
        <v/>
      </c>
      <c r="H14594" s="52" t="str">
        <f t="shared" si="459"/>
        <v/>
      </c>
    </row>
    <row r="14595" spans="1:8">
      <c r="A14595" s="48" t="str">
        <f>('ANNEXURE B &amp; C'!CG$3)</f>
        <v>480201</v>
      </c>
      <c r="B14595" s="2">
        <v>1088180</v>
      </c>
      <c r="C14595" s="2" t="s">
        <v>97</v>
      </c>
      <c r="D14595" s="20">
        <v>0</v>
      </c>
      <c r="E14595" s="20">
        <v>0</v>
      </c>
      <c r="F14595" s="38">
        <f>('ANNEXURE B &amp; C'!CG$111)</f>
        <v>0</v>
      </c>
      <c r="G14595" s="9" t="str">
        <f t="shared" si="458"/>
        <v/>
      </c>
      <c r="H14595" s="52" t="str">
        <f t="shared" si="459"/>
        <v/>
      </c>
    </row>
    <row r="14596" spans="1:8">
      <c r="A14596" s="48" t="str">
        <f>('ANNEXURE B &amp; C'!CG$3)</f>
        <v>480201</v>
      </c>
      <c r="B14596" s="3">
        <v>1088990</v>
      </c>
      <c r="C14596" s="3" t="s">
        <v>98</v>
      </c>
      <c r="D14596" s="39">
        <v>0</v>
      </c>
      <c r="E14596" s="39">
        <v>0</v>
      </c>
      <c r="F14596" s="39">
        <f>SUM(F14586:F14595)</f>
        <v>0</v>
      </c>
      <c r="G14596" s="9" t="str">
        <f t="shared" si="458"/>
        <v/>
      </c>
      <c r="H14596" s="52" t="str">
        <f t="shared" si="459"/>
        <v/>
      </c>
    </row>
    <row r="14597" spans="1:8">
      <c r="B14597" s="1"/>
      <c r="C14597" s="1"/>
      <c r="D14597" s="31"/>
      <c r="E14597" s="31"/>
      <c r="F14597" s="31"/>
      <c r="G14597" s="9" t="str">
        <f t="shared" si="458"/>
        <v/>
      </c>
      <c r="H14597" s="52" t="str">
        <f t="shared" si="459"/>
        <v/>
      </c>
    </row>
    <row r="14598" spans="1:8" ht="15.75" thickBot="1">
      <c r="A14598" s="48" t="str">
        <f>('ANNEXURE B &amp; C'!CG$3)</f>
        <v>480201</v>
      </c>
      <c r="B14598" s="4">
        <v>1089995</v>
      </c>
      <c r="C14598" s="4" t="s">
        <v>99</v>
      </c>
      <c r="D14598" s="40">
        <v>93884</v>
      </c>
      <c r="E14598" s="40">
        <v>25747.77</v>
      </c>
      <c r="F14598" s="40">
        <f>SUM(F14596+F14584)</f>
        <v>113066</v>
      </c>
      <c r="G14598" s="9" t="str">
        <f t="shared" si="458"/>
        <v/>
      </c>
      <c r="H14598" s="52">
        <f t="shared" si="459"/>
        <v>0.20431596438157726</v>
      </c>
    </row>
    <row r="14599" spans="1:8" ht="15.75" thickTop="1">
      <c r="B14599" s="1"/>
      <c r="C14599" s="1"/>
      <c r="D14599" s="31"/>
      <c r="E14599" s="31"/>
      <c r="F14599" s="31"/>
      <c r="G14599" s="9" t="str">
        <f t="shared" si="458"/>
        <v/>
      </c>
      <c r="H14599" s="52" t="str">
        <f t="shared" si="459"/>
        <v/>
      </c>
    </row>
    <row r="14600" spans="1:8">
      <c r="A14600" s="48" t="str">
        <f>('ANNEXURE B &amp; C'!CG$3)</f>
        <v>480201</v>
      </c>
      <c r="B14600" s="1">
        <v>1100000</v>
      </c>
      <c r="C14600" s="1" t="s">
        <v>100</v>
      </c>
      <c r="D14600" s="31"/>
      <c r="E14600" s="31"/>
      <c r="F14600" s="31"/>
      <c r="G14600" s="9" t="str">
        <f t="shared" si="458"/>
        <v/>
      </c>
      <c r="H14600" s="52" t="str">
        <f t="shared" si="459"/>
        <v/>
      </c>
    </row>
    <row r="14601" spans="1:8">
      <c r="A14601" s="48" t="str">
        <f>('ANNEXURE B &amp; C'!CG$3)</f>
        <v>480201</v>
      </c>
      <c r="B14601" s="2">
        <v>1101200</v>
      </c>
      <c r="C14601" s="2" t="s">
        <v>101</v>
      </c>
      <c r="D14601" s="20">
        <v>0</v>
      </c>
      <c r="E14601" s="20">
        <v>0</v>
      </c>
      <c r="F14601" s="38">
        <f>('ANNEXURE B &amp; C'!CG$117)</f>
        <v>0</v>
      </c>
      <c r="G14601" s="9" t="str">
        <f t="shared" si="458"/>
        <v/>
      </c>
      <c r="H14601" s="52" t="str">
        <f t="shared" si="459"/>
        <v/>
      </c>
    </row>
    <row r="14602" spans="1:8">
      <c r="A14602" s="48" t="str">
        <f>('ANNEXURE B &amp; C'!CG$3)</f>
        <v>480201</v>
      </c>
      <c r="B14602" s="2">
        <v>1101201</v>
      </c>
      <c r="C14602" s="2" t="s">
        <v>102</v>
      </c>
      <c r="D14602" s="20">
        <v>0</v>
      </c>
      <c r="E14602" s="20">
        <v>0</v>
      </c>
      <c r="F14602" s="38">
        <f>('ANNEXURE B &amp; C'!CG$118)</f>
        <v>0</v>
      </c>
      <c r="G14602" s="9" t="str">
        <f t="shared" si="458"/>
        <v/>
      </c>
      <c r="H14602" s="52" t="str">
        <f t="shared" si="459"/>
        <v/>
      </c>
    </row>
    <row r="14603" spans="1:8">
      <c r="A14603" s="48" t="str">
        <f>('ANNEXURE B &amp; C'!CG$3)</f>
        <v>480201</v>
      </c>
      <c r="B14603" s="2">
        <v>1101203</v>
      </c>
      <c r="C14603" s="2" t="s">
        <v>103</v>
      </c>
      <c r="D14603" s="20">
        <v>0</v>
      </c>
      <c r="E14603" s="20">
        <v>0</v>
      </c>
      <c r="F14603" s="38">
        <f>('ANNEXURE B &amp; C'!CG$119)</f>
        <v>0</v>
      </c>
      <c r="G14603" s="9" t="str">
        <f t="shared" si="458"/>
        <v/>
      </c>
      <c r="H14603" s="52" t="str">
        <f t="shared" si="459"/>
        <v/>
      </c>
    </row>
    <row r="14604" spans="1:8">
      <c r="A14604" s="48" t="str">
        <f>('ANNEXURE B &amp; C'!CG$3)</f>
        <v>480201</v>
      </c>
      <c r="B14604" s="2">
        <v>1101204</v>
      </c>
      <c r="C14604" s="2" t="s">
        <v>104</v>
      </c>
      <c r="D14604" s="20">
        <v>0</v>
      </c>
      <c r="E14604" s="20">
        <v>0</v>
      </c>
      <c r="F14604" s="38">
        <f>('ANNEXURE B &amp; C'!CG$120)</f>
        <v>0</v>
      </c>
      <c r="G14604" s="9" t="str">
        <f t="shared" si="458"/>
        <v/>
      </c>
      <c r="H14604" s="52" t="str">
        <f t="shared" si="459"/>
        <v/>
      </c>
    </row>
    <row r="14605" spans="1:8" ht="15.75" thickBot="1">
      <c r="A14605" s="48" t="str">
        <f>('ANNEXURE B &amp; C'!CG$3)</f>
        <v>480201</v>
      </c>
      <c r="B14605" s="4">
        <v>1109995</v>
      </c>
      <c r="C14605" s="4" t="s">
        <v>105</v>
      </c>
      <c r="D14605" s="40">
        <v>0</v>
      </c>
      <c r="E14605" s="40">
        <v>0</v>
      </c>
      <c r="F14605" s="40">
        <f>SUM(F14601:F14604)</f>
        <v>0</v>
      </c>
      <c r="G14605" s="9" t="str">
        <f t="shared" si="458"/>
        <v/>
      </c>
      <c r="H14605" s="52" t="str">
        <f t="shared" si="459"/>
        <v/>
      </c>
    </row>
    <row r="14606" spans="1:8" ht="15.75" thickTop="1">
      <c r="B14606" s="1"/>
      <c r="C14606" s="1"/>
      <c r="D14606" s="31"/>
      <c r="E14606" s="31"/>
      <c r="F14606" s="31"/>
      <c r="G14606" s="9" t="str">
        <f t="shared" si="458"/>
        <v/>
      </c>
      <c r="H14606" s="52" t="str">
        <f t="shared" si="459"/>
        <v/>
      </c>
    </row>
    <row r="14607" spans="1:8">
      <c r="A14607" s="48" t="str">
        <f>('ANNEXURE B &amp; C'!CG$3)</f>
        <v>480201</v>
      </c>
      <c r="B14607" s="1">
        <v>1120000</v>
      </c>
      <c r="C14607" s="1" t="s">
        <v>106</v>
      </c>
      <c r="D14607" s="31"/>
      <c r="E14607" s="31"/>
      <c r="F14607" s="31"/>
      <c r="G14607" s="9" t="str">
        <f t="shared" si="458"/>
        <v/>
      </c>
      <c r="H14607" s="52" t="str">
        <f t="shared" si="459"/>
        <v/>
      </c>
    </row>
    <row r="14608" spans="1:8">
      <c r="A14608" s="48" t="str">
        <f>('ANNEXURE B &amp; C'!CG$3)</f>
        <v>480201</v>
      </c>
      <c r="B14608" s="2">
        <v>1120300</v>
      </c>
      <c r="C14608" s="2" t="s">
        <v>106</v>
      </c>
      <c r="D14608" s="20">
        <v>0</v>
      </c>
      <c r="E14608" s="20">
        <v>0</v>
      </c>
      <c r="F14608" s="38">
        <f>('ANNEXURE B &amp; C'!CG$124)</f>
        <v>0</v>
      </c>
      <c r="G14608" s="9" t="str">
        <f t="shared" si="458"/>
        <v/>
      </c>
      <c r="H14608" s="52" t="str">
        <f t="shared" si="459"/>
        <v/>
      </c>
    </row>
    <row r="14609" spans="1:8" ht="15.75" thickBot="1">
      <c r="A14609" s="48" t="str">
        <f>('ANNEXURE B &amp; C'!CG$3)</f>
        <v>480201</v>
      </c>
      <c r="B14609" s="4">
        <v>1129990</v>
      </c>
      <c r="C14609" s="4" t="s">
        <v>107</v>
      </c>
      <c r="D14609" s="40">
        <v>0</v>
      </c>
      <c r="E14609" s="40">
        <v>0</v>
      </c>
      <c r="F14609" s="40">
        <f>SUM(F14607:F14608)</f>
        <v>0</v>
      </c>
      <c r="G14609" s="9" t="str">
        <f t="shared" si="458"/>
        <v/>
      </c>
      <c r="H14609" s="52" t="str">
        <f t="shared" si="459"/>
        <v/>
      </c>
    </row>
    <row r="14610" spans="1:8" ht="15.75" thickTop="1">
      <c r="B14610" s="1"/>
      <c r="C14610" s="1"/>
      <c r="D14610" s="31"/>
      <c r="E14610" s="31"/>
      <c r="F14610" s="31"/>
      <c r="G14610" s="9" t="str">
        <f t="shared" si="458"/>
        <v/>
      </c>
      <c r="H14610" s="52" t="str">
        <f t="shared" si="459"/>
        <v/>
      </c>
    </row>
    <row r="14611" spans="1:8">
      <c r="A14611" s="48" t="str">
        <f>('ANNEXURE B &amp; C'!CG$3)</f>
        <v>480201</v>
      </c>
      <c r="B14611" s="1">
        <v>1130000</v>
      </c>
      <c r="C14611" s="1" t="s">
        <v>108</v>
      </c>
      <c r="D14611" s="31"/>
      <c r="E14611" s="31"/>
      <c r="F14611" s="31"/>
      <c r="G14611" s="9" t="str">
        <f t="shared" si="458"/>
        <v/>
      </c>
      <c r="H14611" s="52" t="str">
        <f t="shared" si="459"/>
        <v/>
      </c>
    </row>
    <row r="14612" spans="1:8">
      <c r="A14612" s="48" t="str">
        <f>('ANNEXURE B &amp; C'!CG$3)</f>
        <v>480201</v>
      </c>
      <c r="B14612" s="2">
        <v>1130200</v>
      </c>
      <c r="C14612" s="2" t="s">
        <v>109</v>
      </c>
      <c r="D14612" s="20">
        <v>0</v>
      </c>
      <c r="E14612" s="20">
        <v>0</v>
      </c>
      <c r="F14612" s="38">
        <f>('ANNEXURE B &amp; C'!CG$128)</f>
        <v>0</v>
      </c>
      <c r="G14612" s="9" t="str">
        <f t="shared" si="458"/>
        <v/>
      </c>
      <c r="H14612" s="52" t="str">
        <f t="shared" si="459"/>
        <v/>
      </c>
    </row>
    <row r="14613" spans="1:8">
      <c r="A14613" s="48" t="str">
        <f>('ANNEXURE B &amp; C'!CG$3)</f>
        <v>480201</v>
      </c>
      <c r="B14613" s="2">
        <v>1130201</v>
      </c>
      <c r="C14613" s="2" t="s">
        <v>110</v>
      </c>
      <c r="D14613" s="20">
        <v>0</v>
      </c>
      <c r="E14613" s="20">
        <v>0</v>
      </c>
      <c r="F14613" s="38">
        <f>('ANNEXURE B &amp; C'!CG$129)</f>
        <v>0</v>
      </c>
      <c r="G14613" s="9" t="str">
        <f t="shared" si="458"/>
        <v/>
      </c>
      <c r="H14613" s="52" t="str">
        <f t="shared" si="459"/>
        <v/>
      </c>
    </row>
    <row r="14614" spans="1:8" ht="15.75" thickBot="1">
      <c r="A14614" s="48" t="str">
        <f>('ANNEXURE B &amp; C'!CG$3)</f>
        <v>480201</v>
      </c>
      <c r="B14614" s="4">
        <v>1139995</v>
      </c>
      <c r="C14614" s="4" t="s">
        <v>111</v>
      </c>
      <c r="D14614" s="40">
        <v>0</v>
      </c>
      <c r="E14614" s="40">
        <v>0</v>
      </c>
      <c r="F14614" s="40">
        <f>SUM(F14611:F14613)</f>
        <v>0</v>
      </c>
      <c r="G14614" s="9" t="str">
        <f t="shared" si="458"/>
        <v/>
      </c>
      <c r="H14614" s="52" t="str">
        <f t="shared" si="459"/>
        <v/>
      </c>
    </row>
    <row r="14615" spans="1:8" ht="15.75" thickTop="1">
      <c r="B14615" s="1"/>
      <c r="C14615" s="1"/>
      <c r="D14615" s="31"/>
      <c r="E14615" s="31"/>
      <c r="F14615" s="31"/>
      <c r="G14615" s="9" t="str">
        <f t="shared" si="458"/>
        <v/>
      </c>
      <c r="H14615" s="52" t="str">
        <f t="shared" si="459"/>
        <v/>
      </c>
    </row>
    <row r="14616" spans="1:8" ht="15.75" thickBot="1">
      <c r="A14616" s="48" t="str">
        <f>('ANNEXURE B &amp; C'!CG$3)</f>
        <v>480201</v>
      </c>
      <c r="B14616" s="5">
        <v>1199998</v>
      </c>
      <c r="C14616" s="5" t="s">
        <v>112</v>
      </c>
      <c r="D14616" s="41">
        <v>1619919</v>
      </c>
      <c r="E14616" s="41">
        <v>909584.49</v>
      </c>
      <c r="F14616" s="41">
        <f>SUM(F14614+F14609+F14605+F14598+F14526)</f>
        <v>1789097</v>
      </c>
      <c r="G14616" s="9" t="str">
        <f t="shared" si="458"/>
        <v/>
      </c>
      <c r="H14616" s="52">
        <f t="shared" si="459"/>
        <v>0.10443608600183095</v>
      </c>
    </row>
    <row r="14617" spans="1:8">
      <c r="B14617" s="1"/>
      <c r="C14617" s="1"/>
      <c r="D14617" s="31"/>
      <c r="E14617" s="31"/>
      <c r="F14617" s="31"/>
      <c r="G14617" s="9" t="str">
        <f t="shared" si="458"/>
        <v/>
      </c>
      <c r="H14617" s="52" t="str">
        <f t="shared" si="459"/>
        <v/>
      </c>
    </row>
    <row r="14618" spans="1:8">
      <c r="A14618" s="48" t="str">
        <f>('ANNEXURE B &amp; C'!CG$3)</f>
        <v>480201</v>
      </c>
      <c r="B14618" s="1">
        <v>2200000</v>
      </c>
      <c r="C14618" s="1" t="s">
        <v>113</v>
      </c>
      <c r="D14618" s="31"/>
      <c r="E14618" s="31"/>
      <c r="F14618" s="31"/>
      <c r="G14618" s="9" t="str">
        <f t="shared" si="458"/>
        <v/>
      </c>
      <c r="H14618" s="52" t="str">
        <f t="shared" si="459"/>
        <v/>
      </c>
    </row>
    <row r="14619" spans="1:8">
      <c r="B14619" s="1"/>
      <c r="C14619" s="1"/>
      <c r="D14619" s="31"/>
      <c r="E14619" s="31"/>
      <c r="F14619" s="31"/>
      <c r="G14619" s="9" t="str">
        <f t="shared" si="458"/>
        <v/>
      </c>
      <c r="H14619" s="52" t="str">
        <f t="shared" si="459"/>
        <v/>
      </c>
    </row>
    <row r="14620" spans="1:8">
      <c r="A14620" s="48" t="str">
        <f>('ANNEXURE B &amp; C'!CG$3)</f>
        <v>480201</v>
      </c>
      <c r="B14620" s="1">
        <v>2230000</v>
      </c>
      <c r="C14620" s="1" t="s">
        <v>114</v>
      </c>
      <c r="D14620" s="31"/>
      <c r="E14620" s="31"/>
      <c r="F14620" s="31"/>
      <c r="G14620" s="9" t="str">
        <f t="shared" si="458"/>
        <v/>
      </c>
      <c r="H14620" s="52" t="str">
        <f t="shared" si="459"/>
        <v/>
      </c>
    </row>
    <row r="14621" spans="1:8">
      <c r="A14621" s="48" t="str">
        <f>('ANNEXURE B &amp; C'!CG$3)</f>
        <v>480201</v>
      </c>
      <c r="B14621" s="2">
        <v>2231202</v>
      </c>
      <c r="C14621" s="2" t="s">
        <v>115</v>
      </c>
      <c r="D14621" s="20">
        <v>0</v>
      </c>
      <c r="E14621" s="20">
        <v>0</v>
      </c>
      <c r="F14621" s="38">
        <f>('ANNEXURE B &amp; C'!CG$137)</f>
        <v>0</v>
      </c>
      <c r="G14621" s="9" t="str">
        <f t="shared" si="458"/>
        <v/>
      </c>
      <c r="H14621" s="52" t="str">
        <f t="shared" si="459"/>
        <v/>
      </c>
    </row>
    <row r="14622" spans="1:8">
      <c r="A14622" s="48" t="str">
        <f>('ANNEXURE B &amp; C'!CG$3)</f>
        <v>480201</v>
      </c>
      <c r="B14622" s="2">
        <v>2231900</v>
      </c>
      <c r="C14622" s="2" t="s">
        <v>116</v>
      </c>
      <c r="D14622" s="20">
        <v>0</v>
      </c>
      <c r="E14622" s="20">
        <v>0</v>
      </c>
      <c r="F14622" s="38">
        <f>('ANNEXURE B &amp; C'!CG$138)</f>
        <v>0</v>
      </c>
      <c r="G14622" s="9" t="str">
        <f t="shared" si="458"/>
        <v/>
      </c>
      <c r="H14622" s="52" t="str">
        <f t="shared" si="459"/>
        <v/>
      </c>
    </row>
    <row r="14623" spans="1:8">
      <c r="A14623" s="48" t="str">
        <f>('ANNEXURE B &amp; C'!CG$3)</f>
        <v>480201</v>
      </c>
      <c r="B14623" s="3">
        <v>2239995</v>
      </c>
      <c r="C14623" s="3" t="s">
        <v>117</v>
      </c>
      <c r="D14623" s="39">
        <v>0</v>
      </c>
      <c r="E14623" s="39">
        <v>0</v>
      </c>
      <c r="F14623" s="39">
        <f>SUM(F14621:F14622)</f>
        <v>0</v>
      </c>
      <c r="G14623" s="9" t="str">
        <f t="shared" si="458"/>
        <v/>
      </c>
      <c r="H14623" s="52" t="str">
        <f t="shared" si="459"/>
        <v/>
      </c>
    </row>
    <row r="14624" spans="1:8">
      <c r="B14624" s="1"/>
      <c r="C14624" s="1"/>
      <c r="D14624" s="31"/>
      <c r="E14624" s="31"/>
      <c r="F14624" s="31"/>
      <c r="G14624" s="9" t="str">
        <f t="shared" si="458"/>
        <v/>
      </c>
      <c r="H14624" s="52" t="str">
        <f t="shared" si="459"/>
        <v/>
      </c>
    </row>
    <row r="14625" spans="1:8">
      <c r="A14625" s="48" t="str">
        <f>('ANNEXURE B &amp; C'!CG$3)</f>
        <v>480201</v>
      </c>
      <c r="B14625" s="1">
        <v>2240000</v>
      </c>
      <c r="C14625" s="1" t="s">
        <v>118</v>
      </c>
      <c r="D14625" s="31"/>
      <c r="E14625" s="31"/>
      <c r="F14625" s="31"/>
      <c r="G14625" s="9" t="str">
        <f t="shared" si="458"/>
        <v/>
      </c>
      <c r="H14625" s="52" t="str">
        <f t="shared" si="459"/>
        <v/>
      </c>
    </row>
    <row r="14626" spans="1:8">
      <c r="A14626" s="48" t="str">
        <f>('ANNEXURE B &amp; C'!CG$3)</f>
        <v>480201</v>
      </c>
      <c r="B14626" s="2">
        <v>2240001</v>
      </c>
      <c r="C14626" s="2" t="s">
        <v>119</v>
      </c>
      <c r="D14626" s="20">
        <v>0</v>
      </c>
      <c r="E14626" s="20">
        <v>0</v>
      </c>
      <c r="F14626" s="38">
        <f>('ANNEXURE B &amp; C'!CG$142)</f>
        <v>0</v>
      </c>
      <c r="G14626" s="9" t="str">
        <f t="shared" si="458"/>
        <v/>
      </c>
      <c r="H14626" s="52" t="str">
        <f t="shared" si="459"/>
        <v/>
      </c>
    </row>
    <row r="14627" spans="1:8">
      <c r="A14627" s="48" t="str">
        <f>('ANNEXURE B &amp; C'!CG$3)</f>
        <v>480201</v>
      </c>
      <c r="B14627" s="2">
        <v>2240002</v>
      </c>
      <c r="C14627" s="2" t="s">
        <v>120</v>
      </c>
      <c r="D14627" s="20">
        <v>0</v>
      </c>
      <c r="E14627" s="20">
        <v>0</v>
      </c>
      <c r="F14627" s="38">
        <f>('ANNEXURE B &amp; C'!CG$143)</f>
        <v>0</v>
      </c>
      <c r="G14627" s="9" t="str">
        <f t="shared" si="458"/>
        <v/>
      </c>
      <c r="H14627" s="52" t="str">
        <f t="shared" si="459"/>
        <v/>
      </c>
    </row>
    <row r="14628" spans="1:8">
      <c r="A14628" s="48" t="str">
        <f>('ANNEXURE B &amp; C'!CG$3)</f>
        <v>480201</v>
      </c>
      <c r="B14628" s="2">
        <v>2240400</v>
      </c>
      <c r="C14628" s="2" t="s">
        <v>121</v>
      </c>
      <c r="D14628" s="20">
        <v>0</v>
      </c>
      <c r="E14628" s="20">
        <v>0</v>
      </c>
      <c r="F14628" s="38">
        <f>('ANNEXURE B &amp; C'!CG$144)</f>
        <v>0</v>
      </c>
      <c r="G14628" s="9" t="str">
        <f t="shared" si="458"/>
        <v/>
      </c>
      <c r="H14628" s="52" t="str">
        <f t="shared" si="459"/>
        <v/>
      </c>
    </row>
    <row r="14629" spans="1:8">
      <c r="A14629" s="48" t="str">
        <f>('ANNEXURE B &amp; C'!CG$3)</f>
        <v>480201</v>
      </c>
      <c r="B14629" s="2">
        <v>2240500</v>
      </c>
      <c r="C14629" s="2" t="s">
        <v>122</v>
      </c>
      <c r="D14629" s="20">
        <v>0</v>
      </c>
      <c r="E14629" s="20">
        <v>0</v>
      </c>
      <c r="F14629" s="38">
        <f>('ANNEXURE B &amp; C'!CG$145)</f>
        <v>-2147900</v>
      </c>
      <c r="G14629" s="9" t="str">
        <f t="shared" si="458"/>
        <v/>
      </c>
      <c r="H14629" s="52" t="str">
        <f t="shared" si="459"/>
        <v/>
      </c>
    </row>
    <row r="14630" spans="1:8">
      <c r="A14630" s="48" t="str">
        <f>('ANNEXURE B &amp; C'!CG$3)</f>
        <v>480201</v>
      </c>
      <c r="B14630" s="3">
        <v>2249995</v>
      </c>
      <c r="C14630" s="3" t="s">
        <v>123</v>
      </c>
      <c r="D14630" s="39">
        <v>0</v>
      </c>
      <c r="E14630" s="39">
        <v>0</v>
      </c>
      <c r="F14630" s="39">
        <f>SUM(F14626:F14629)</f>
        <v>-2147900</v>
      </c>
      <c r="G14630" s="9" t="str">
        <f t="shared" si="458"/>
        <v/>
      </c>
      <c r="H14630" s="52" t="str">
        <f t="shared" si="459"/>
        <v/>
      </c>
    </row>
    <row r="14631" spans="1:8">
      <c r="B14631" s="1"/>
      <c r="C14631" s="1"/>
      <c r="D14631" s="31"/>
      <c r="E14631" s="31"/>
      <c r="F14631" s="31"/>
      <c r="G14631" s="9" t="str">
        <f t="shared" si="458"/>
        <v/>
      </c>
      <c r="H14631" s="52" t="str">
        <f t="shared" si="459"/>
        <v/>
      </c>
    </row>
    <row r="14632" spans="1:8">
      <c r="A14632" s="48" t="str">
        <f>('ANNEXURE B &amp; C'!CG$3)</f>
        <v>480201</v>
      </c>
      <c r="B14632" s="1">
        <v>2260000</v>
      </c>
      <c r="C14632" s="1" t="s">
        <v>124</v>
      </c>
      <c r="D14632" s="31"/>
      <c r="E14632" s="31"/>
      <c r="F14632" s="31"/>
      <c r="G14632" s="9" t="str">
        <f t="shared" si="458"/>
        <v/>
      </c>
      <c r="H14632" s="52" t="str">
        <f t="shared" si="459"/>
        <v/>
      </c>
    </row>
    <row r="14633" spans="1:8">
      <c r="A14633" s="48" t="str">
        <f>('ANNEXURE B &amp; C'!CG$3)</f>
        <v>480201</v>
      </c>
      <c r="B14633" s="2">
        <v>2260806</v>
      </c>
      <c r="C14633" s="2" t="s">
        <v>125</v>
      </c>
      <c r="D14633" s="20">
        <v>0</v>
      </c>
      <c r="E14633" s="20">
        <v>0</v>
      </c>
      <c r="F14633" s="38">
        <f>('ANNEXURE B &amp; C'!CG$149)</f>
        <v>0</v>
      </c>
      <c r="G14633" s="9" t="str">
        <f t="shared" si="458"/>
        <v/>
      </c>
      <c r="H14633" s="52" t="str">
        <f t="shared" si="459"/>
        <v/>
      </c>
    </row>
    <row r="14634" spans="1:8">
      <c r="A14634" s="48" t="str">
        <f>('ANNEXURE B &amp; C'!CG$3)</f>
        <v>480201</v>
      </c>
      <c r="B14634" s="2">
        <v>2260808</v>
      </c>
      <c r="C14634" s="2" t="s">
        <v>126</v>
      </c>
      <c r="D14634" s="20">
        <v>0</v>
      </c>
      <c r="E14634" s="20">
        <v>0</v>
      </c>
      <c r="F14634" s="38">
        <f>('ANNEXURE B &amp; C'!CG$150)</f>
        <v>0</v>
      </c>
      <c r="G14634" s="9" t="str">
        <f t="shared" si="458"/>
        <v/>
      </c>
      <c r="H14634" s="52" t="str">
        <f t="shared" si="459"/>
        <v/>
      </c>
    </row>
    <row r="14635" spans="1:8">
      <c r="A14635" s="48" t="str">
        <f>('ANNEXURE B &amp; C'!CG$3)</f>
        <v>480201</v>
      </c>
      <c r="B14635" s="2">
        <v>2260810</v>
      </c>
      <c r="C14635" s="2" t="s">
        <v>127</v>
      </c>
      <c r="D14635" s="20">
        <v>0</v>
      </c>
      <c r="E14635" s="20">
        <v>0</v>
      </c>
      <c r="F14635" s="38">
        <f>('ANNEXURE B &amp; C'!CG$151)</f>
        <v>0</v>
      </c>
      <c r="G14635" s="9" t="str">
        <f t="shared" si="458"/>
        <v/>
      </c>
      <c r="H14635" s="52" t="str">
        <f t="shared" si="459"/>
        <v/>
      </c>
    </row>
    <row r="14636" spans="1:8">
      <c r="A14636" s="48" t="str">
        <f>('ANNEXURE B &amp; C'!CG$3)</f>
        <v>480201</v>
      </c>
      <c r="B14636" s="3">
        <v>2269995</v>
      </c>
      <c r="C14636" s="3" t="s">
        <v>128</v>
      </c>
      <c r="D14636" s="39">
        <v>0</v>
      </c>
      <c r="E14636" s="39">
        <v>0</v>
      </c>
      <c r="F14636" s="39">
        <f>SUM(F14633:F14635)</f>
        <v>0</v>
      </c>
      <c r="G14636" s="9" t="str">
        <f t="shared" si="458"/>
        <v/>
      </c>
      <c r="H14636" s="52" t="str">
        <f t="shared" si="459"/>
        <v/>
      </c>
    </row>
    <row r="14637" spans="1:8">
      <c r="B14637" s="1"/>
      <c r="C14637" s="1"/>
      <c r="D14637" s="31"/>
      <c r="E14637" s="31"/>
      <c r="F14637" s="31"/>
      <c r="G14637" s="9" t="str">
        <f t="shared" si="458"/>
        <v/>
      </c>
      <c r="H14637" s="52" t="str">
        <f t="shared" si="459"/>
        <v/>
      </c>
    </row>
    <row r="14638" spans="1:8">
      <c r="A14638" s="48" t="str">
        <f>('ANNEXURE B &amp; C'!CG$3)</f>
        <v>480201</v>
      </c>
      <c r="B14638" s="1">
        <v>2270000</v>
      </c>
      <c r="C14638" s="1" t="s">
        <v>129</v>
      </c>
      <c r="D14638" s="31"/>
      <c r="E14638" s="31"/>
      <c r="F14638" s="31"/>
      <c r="G14638" s="9" t="str">
        <f t="shared" si="458"/>
        <v/>
      </c>
      <c r="H14638" s="52" t="str">
        <f t="shared" si="459"/>
        <v/>
      </c>
    </row>
    <row r="14639" spans="1:8">
      <c r="A14639" s="48" t="str">
        <f>('ANNEXURE B &amp; C'!CG$3)</f>
        <v>480201</v>
      </c>
      <c r="B14639" s="2">
        <v>2271701</v>
      </c>
      <c r="C14639" s="2" t="s">
        <v>130</v>
      </c>
      <c r="D14639" s="20">
        <v>0</v>
      </c>
      <c r="E14639" s="20">
        <v>0</v>
      </c>
      <c r="F14639" s="38">
        <f>('ANNEXURE B &amp; C'!CG$155)</f>
        <v>0</v>
      </c>
      <c r="G14639" s="9" t="str">
        <f t="shared" si="458"/>
        <v/>
      </c>
      <c r="H14639" s="52" t="str">
        <f t="shared" si="459"/>
        <v/>
      </c>
    </row>
    <row r="14640" spans="1:8">
      <c r="A14640" s="48" t="str">
        <f>('ANNEXURE B &amp; C'!CG$3)</f>
        <v>480201</v>
      </c>
      <c r="B14640" s="2">
        <v>2271702</v>
      </c>
      <c r="C14640" s="2" t="s">
        <v>131</v>
      </c>
      <c r="D14640" s="20">
        <v>0</v>
      </c>
      <c r="E14640" s="20">
        <v>0</v>
      </c>
      <c r="F14640" s="38">
        <f>('ANNEXURE B &amp; C'!CG$156)</f>
        <v>0</v>
      </c>
      <c r="G14640" s="9" t="str">
        <f t="shared" si="458"/>
        <v/>
      </c>
      <c r="H14640" s="52" t="str">
        <f t="shared" si="459"/>
        <v/>
      </c>
    </row>
    <row r="14641" spans="1:8">
      <c r="A14641" s="48" t="str">
        <f>('ANNEXURE B &amp; C'!CG$3)</f>
        <v>480201</v>
      </c>
      <c r="B14641" s="2">
        <v>2271703</v>
      </c>
      <c r="C14641" s="2" t="s">
        <v>132</v>
      </c>
      <c r="D14641" s="20">
        <v>0</v>
      </c>
      <c r="E14641" s="20">
        <v>0</v>
      </c>
      <c r="F14641" s="38">
        <f>('ANNEXURE B &amp; C'!CG$157)</f>
        <v>0</v>
      </c>
      <c r="G14641" s="9" t="str">
        <f t="shared" si="458"/>
        <v/>
      </c>
      <c r="H14641" s="52" t="str">
        <f t="shared" si="459"/>
        <v/>
      </c>
    </row>
    <row r="14642" spans="1:8">
      <c r="A14642" s="48" t="str">
        <f>('ANNEXURE B &amp; C'!CG$3)</f>
        <v>480201</v>
      </c>
      <c r="B14642" s="2">
        <v>2271704</v>
      </c>
      <c r="C14642" s="2" t="s">
        <v>133</v>
      </c>
      <c r="D14642" s="20">
        <v>0</v>
      </c>
      <c r="E14642" s="20">
        <v>0</v>
      </c>
      <c r="F14642" s="38">
        <f>('ANNEXURE B &amp; C'!CG$158)</f>
        <v>0</v>
      </c>
      <c r="G14642" s="9" t="str">
        <f t="shared" si="458"/>
        <v/>
      </c>
      <c r="H14642" s="52" t="str">
        <f t="shared" si="459"/>
        <v/>
      </c>
    </row>
    <row r="14643" spans="1:8">
      <c r="A14643" s="48" t="str">
        <f>('ANNEXURE B &amp; C'!CG$3)</f>
        <v>480201</v>
      </c>
      <c r="B14643" s="3">
        <v>2279995</v>
      </c>
      <c r="C14643" s="3" t="s">
        <v>134</v>
      </c>
      <c r="D14643" s="35">
        <v>0</v>
      </c>
      <c r="E14643" s="35">
        <v>0</v>
      </c>
      <c r="F14643" s="35">
        <f>SUM(F14639:F14642)</f>
        <v>0</v>
      </c>
      <c r="G14643" s="9" t="str">
        <f t="shared" si="458"/>
        <v/>
      </c>
      <c r="H14643" s="52" t="str">
        <f t="shared" si="459"/>
        <v/>
      </c>
    </row>
    <row r="14644" spans="1:8">
      <c r="B14644" s="1"/>
      <c r="C14644" s="1"/>
      <c r="D14644" s="31"/>
      <c r="E14644" s="31"/>
      <c r="F14644" s="31"/>
      <c r="G14644" s="9" t="str">
        <f t="shared" si="458"/>
        <v/>
      </c>
      <c r="H14644" s="52" t="str">
        <f t="shared" si="459"/>
        <v/>
      </c>
    </row>
    <row r="14645" spans="1:8">
      <c r="A14645" s="48" t="str">
        <f>('ANNEXURE B &amp; C'!CG$3)</f>
        <v>480201</v>
      </c>
      <c r="B14645" s="1">
        <v>2280000</v>
      </c>
      <c r="C14645" s="1" t="s">
        <v>135</v>
      </c>
      <c r="D14645" s="31"/>
      <c r="E14645" s="31"/>
      <c r="F14645" s="31"/>
      <c r="G14645" s="9" t="str">
        <f t="shared" si="458"/>
        <v/>
      </c>
      <c r="H14645" s="52" t="str">
        <f t="shared" si="459"/>
        <v/>
      </c>
    </row>
    <row r="14646" spans="1:8">
      <c r="A14646" s="48" t="str">
        <f>('ANNEXURE B &amp; C'!CG$3)</f>
        <v>480201</v>
      </c>
      <c r="B14646" s="2">
        <v>2280001</v>
      </c>
      <c r="C14646" s="2" t="s">
        <v>136</v>
      </c>
      <c r="D14646" s="20">
        <v>0</v>
      </c>
      <c r="E14646" s="20">
        <v>0</v>
      </c>
      <c r="F14646" s="38">
        <f>('ANNEXURE B &amp; C'!CG$162)</f>
        <v>0</v>
      </c>
      <c r="G14646" s="9" t="str">
        <f t="shared" si="458"/>
        <v/>
      </c>
      <c r="H14646" s="52" t="str">
        <f t="shared" si="459"/>
        <v/>
      </c>
    </row>
    <row r="14647" spans="1:8">
      <c r="A14647" s="48" t="str">
        <f>('ANNEXURE B &amp; C'!CG$3)</f>
        <v>480201</v>
      </c>
      <c r="B14647" s="2">
        <v>2280002</v>
      </c>
      <c r="C14647" s="2" t="s">
        <v>137</v>
      </c>
      <c r="D14647" s="20">
        <v>0</v>
      </c>
      <c r="E14647" s="20">
        <v>0</v>
      </c>
      <c r="F14647" s="38">
        <f>('ANNEXURE B &amp; C'!CG$163)</f>
        <v>0</v>
      </c>
      <c r="G14647" s="9" t="str">
        <f t="shared" si="458"/>
        <v/>
      </c>
      <c r="H14647" s="52" t="str">
        <f t="shared" si="459"/>
        <v/>
      </c>
    </row>
    <row r="14648" spans="1:8">
      <c r="A14648" s="48" t="str">
        <f>('ANNEXURE B &amp; C'!CG$3)</f>
        <v>480201</v>
      </c>
      <c r="B14648" s="3">
        <v>2289995</v>
      </c>
      <c r="C14648" s="3" t="s">
        <v>138</v>
      </c>
      <c r="D14648" s="39">
        <v>0</v>
      </c>
      <c r="E14648" s="39">
        <v>0</v>
      </c>
      <c r="F14648" s="39">
        <f>SUM(F14646:F14647)</f>
        <v>0</v>
      </c>
      <c r="G14648" s="9" t="str">
        <f t="shared" si="458"/>
        <v/>
      </c>
      <c r="H14648" s="52" t="str">
        <f t="shared" si="459"/>
        <v/>
      </c>
    </row>
    <row r="14649" spans="1:8">
      <c r="B14649" s="1"/>
      <c r="C14649" s="1"/>
      <c r="D14649" s="31"/>
      <c r="E14649" s="31"/>
      <c r="F14649" s="31"/>
      <c r="G14649" s="9" t="str">
        <f t="shared" si="458"/>
        <v/>
      </c>
      <c r="H14649" s="52" t="str">
        <f t="shared" si="459"/>
        <v/>
      </c>
    </row>
    <row r="14650" spans="1:8">
      <c r="A14650" s="48" t="str">
        <f>('ANNEXURE B &amp; C'!CG$3)</f>
        <v>480201</v>
      </c>
      <c r="B14650" s="1">
        <v>2300000</v>
      </c>
      <c r="C14650" s="1" t="s">
        <v>139</v>
      </c>
      <c r="D14650" s="31"/>
      <c r="E14650" s="31"/>
      <c r="F14650" s="31"/>
      <c r="G14650" s="9" t="str">
        <f t="shared" si="458"/>
        <v/>
      </c>
      <c r="H14650" s="52" t="str">
        <f t="shared" si="459"/>
        <v/>
      </c>
    </row>
    <row r="14651" spans="1:8">
      <c r="A14651" s="48" t="str">
        <f>('ANNEXURE B &amp; C'!CG$3)</f>
        <v>480201</v>
      </c>
      <c r="B14651" s="2">
        <v>2300001</v>
      </c>
      <c r="C14651" s="2" t="s">
        <v>140</v>
      </c>
      <c r="D14651" s="20">
        <v>0</v>
      </c>
      <c r="E14651" s="20">
        <v>0</v>
      </c>
      <c r="F14651" s="38">
        <f>('ANNEXURE B &amp; C'!CG$167)</f>
        <v>0</v>
      </c>
      <c r="G14651" s="9" t="str">
        <f t="shared" si="458"/>
        <v/>
      </c>
      <c r="H14651" s="52" t="str">
        <f t="shared" si="459"/>
        <v/>
      </c>
    </row>
    <row r="14652" spans="1:8">
      <c r="A14652" s="48" t="str">
        <f>('ANNEXURE B &amp; C'!CG$3)</f>
        <v>480201</v>
      </c>
      <c r="B14652" s="2">
        <v>2300002</v>
      </c>
      <c r="C14652" s="2" t="s">
        <v>141</v>
      </c>
      <c r="D14652" s="20">
        <v>0</v>
      </c>
      <c r="E14652" s="20">
        <v>0</v>
      </c>
      <c r="F14652" s="38">
        <f>('ANNEXURE B &amp; C'!CG$168)</f>
        <v>0</v>
      </c>
      <c r="G14652" s="9" t="str">
        <f t="shared" si="458"/>
        <v/>
      </c>
      <c r="H14652" s="52" t="str">
        <f t="shared" si="459"/>
        <v/>
      </c>
    </row>
    <row r="14653" spans="1:8">
      <c r="A14653" s="48" t="str">
        <f>('ANNEXURE B &amp; C'!CG$3)</f>
        <v>480201</v>
      </c>
      <c r="B14653" s="2">
        <v>2300003</v>
      </c>
      <c r="C14653" s="2" t="s">
        <v>142</v>
      </c>
      <c r="D14653" s="20">
        <v>0</v>
      </c>
      <c r="E14653" s="20">
        <v>0</v>
      </c>
      <c r="F14653" s="38">
        <f>('ANNEXURE B &amp; C'!CG$169)</f>
        <v>0</v>
      </c>
      <c r="G14653" s="9" t="str">
        <f t="shared" si="458"/>
        <v/>
      </c>
      <c r="H14653" s="52" t="str">
        <f t="shared" si="459"/>
        <v/>
      </c>
    </row>
    <row r="14654" spans="1:8">
      <c r="A14654" s="48" t="str">
        <f>('ANNEXURE B &amp; C'!CG$3)</f>
        <v>480201</v>
      </c>
      <c r="B14654" s="2">
        <v>2300204</v>
      </c>
      <c r="C14654" s="2" t="s">
        <v>143</v>
      </c>
      <c r="D14654" s="20">
        <v>0</v>
      </c>
      <c r="E14654" s="20">
        <v>0</v>
      </c>
      <c r="F14654" s="38">
        <f>('ANNEXURE B &amp; C'!CG$170)</f>
        <v>0</v>
      </c>
      <c r="G14654" s="9" t="str">
        <f t="shared" si="458"/>
        <v/>
      </c>
      <c r="H14654" s="52" t="str">
        <f t="shared" si="459"/>
        <v/>
      </c>
    </row>
    <row r="14655" spans="1:8">
      <c r="A14655" s="48" t="str">
        <f>('ANNEXURE B &amp; C'!CG$3)</f>
        <v>480201</v>
      </c>
      <c r="B14655" s="2">
        <v>2300800</v>
      </c>
      <c r="C14655" s="2" t="s">
        <v>144</v>
      </c>
      <c r="D14655" s="20">
        <v>0</v>
      </c>
      <c r="E14655" s="20">
        <v>0</v>
      </c>
      <c r="F14655" s="38">
        <f>('ANNEXURE B &amp; C'!CG$171)</f>
        <v>0</v>
      </c>
      <c r="G14655" s="9" t="str">
        <f t="shared" ref="G14655:G14718" si="460">IF(E14655&lt;0.01,"",IF(E14655&gt;F14655,"BUDGET ERROR - INSUFICIENT",""))</f>
        <v/>
      </c>
      <c r="H14655" s="52" t="str">
        <f t="shared" ref="H14655:H14718" si="461">IF(F14655&lt;0.1,"",IF(D14655=0,"NO ORIGINAL BUDGET",(F14655-D14655)/D14655))</f>
        <v/>
      </c>
    </row>
    <row r="14656" spans="1:8">
      <c r="A14656" s="48" t="str">
        <f>('ANNEXURE B &amp; C'!CG$3)</f>
        <v>480201</v>
      </c>
      <c r="B14656" s="2">
        <v>2300801</v>
      </c>
      <c r="C14656" s="2" t="s">
        <v>145</v>
      </c>
      <c r="D14656" s="20">
        <v>0</v>
      </c>
      <c r="E14656" s="20">
        <v>0</v>
      </c>
      <c r="F14656" s="38">
        <f>('ANNEXURE B &amp; C'!CG$172)</f>
        <v>0</v>
      </c>
      <c r="G14656" s="9" t="str">
        <f t="shared" si="460"/>
        <v/>
      </c>
      <c r="H14656" s="52" t="str">
        <f t="shared" si="461"/>
        <v/>
      </c>
    </row>
    <row r="14657" spans="1:8">
      <c r="A14657" s="48" t="str">
        <f>('ANNEXURE B &amp; C'!CG$3)</f>
        <v>480201</v>
      </c>
      <c r="B14657" s="2">
        <v>2300803</v>
      </c>
      <c r="C14657" s="2" t="s">
        <v>146</v>
      </c>
      <c r="D14657" s="20">
        <v>0</v>
      </c>
      <c r="E14657" s="20">
        <v>0</v>
      </c>
      <c r="F14657" s="38">
        <f>('ANNEXURE B &amp; C'!CG$173)</f>
        <v>0</v>
      </c>
      <c r="G14657" s="9" t="str">
        <f t="shared" si="460"/>
        <v/>
      </c>
      <c r="H14657" s="52" t="str">
        <f t="shared" si="461"/>
        <v/>
      </c>
    </row>
    <row r="14658" spans="1:8">
      <c r="A14658" s="48" t="str">
        <f>('ANNEXURE B &amp; C'!CG$3)</f>
        <v>480201</v>
      </c>
      <c r="B14658" s="2">
        <v>2301503</v>
      </c>
      <c r="C14658" s="2" t="s">
        <v>147</v>
      </c>
      <c r="D14658" s="20">
        <v>0</v>
      </c>
      <c r="E14658" s="20">
        <v>0</v>
      </c>
      <c r="F14658" s="38">
        <f>('ANNEXURE B &amp; C'!CG$174)</f>
        <v>0</v>
      </c>
      <c r="G14658" s="9" t="str">
        <f t="shared" si="460"/>
        <v/>
      </c>
      <c r="H14658" s="52" t="str">
        <f t="shared" si="461"/>
        <v/>
      </c>
    </row>
    <row r="14659" spans="1:8">
      <c r="A14659" s="48" t="str">
        <f>('ANNEXURE B &amp; C'!CG$3)</f>
        <v>480201</v>
      </c>
      <c r="B14659" s="2">
        <v>2301802</v>
      </c>
      <c r="C14659" s="2" t="s">
        <v>148</v>
      </c>
      <c r="D14659" s="20">
        <v>0</v>
      </c>
      <c r="E14659" s="20">
        <v>0</v>
      </c>
      <c r="F14659" s="38">
        <f>('ANNEXURE B &amp; C'!CG$175)</f>
        <v>0</v>
      </c>
      <c r="G14659" s="9" t="str">
        <f t="shared" si="460"/>
        <v/>
      </c>
      <c r="H14659" s="52" t="str">
        <f t="shared" si="461"/>
        <v/>
      </c>
    </row>
    <row r="14660" spans="1:8">
      <c r="A14660" s="48" t="str">
        <f>('ANNEXURE B &amp; C'!CG$3)</f>
        <v>480201</v>
      </c>
      <c r="B14660" s="2">
        <v>2301803</v>
      </c>
      <c r="C14660" s="2" t="s">
        <v>149</v>
      </c>
      <c r="D14660" s="20">
        <v>0</v>
      </c>
      <c r="E14660" s="20">
        <v>0</v>
      </c>
      <c r="F14660" s="38">
        <f>('ANNEXURE B &amp; C'!CG$176)</f>
        <v>0</v>
      </c>
      <c r="G14660" s="9" t="str">
        <f t="shared" si="460"/>
        <v/>
      </c>
      <c r="H14660" s="52" t="str">
        <f t="shared" si="461"/>
        <v/>
      </c>
    </row>
    <row r="14661" spans="1:8">
      <c r="A14661" s="48" t="str">
        <f>('ANNEXURE B &amp; C'!CG$3)</f>
        <v>480201</v>
      </c>
      <c r="B14661" s="2">
        <v>2301900</v>
      </c>
      <c r="C14661" s="2" t="s">
        <v>150</v>
      </c>
      <c r="D14661" s="20">
        <v>0</v>
      </c>
      <c r="E14661" s="20">
        <v>-452.09</v>
      </c>
      <c r="F14661" s="38">
        <f>('ANNEXURE B &amp; C'!CG$177)</f>
        <v>-453</v>
      </c>
      <c r="G14661" s="9" t="str">
        <f t="shared" si="460"/>
        <v/>
      </c>
      <c r="H14661" s="52" t="str">
        <f t="shared" si="461"/>
        <v/>
      </c>
    </row>
    <row r="14662" spans="1:8">
      <c r="A14662" s="48" t="str">
        <f>('ANNEXURE B &amp; C'!CG$3)</f>
        <v>480201</v>
      </c>
      <c r="B14662" s="2">
        <v>2301901</v>
      </c>
      <c r="C14662" s="2" t="s">
        <v>151</v>
      </c>
      <c r="D14662" s="20">
        <v>0</v>
      </c>
      <c r="E14662" s="20">
        <v>0</v>
      </c>
      <c r="F14662" s="38">
        <f>('ANNEXURE B &amp; C'!CG$178)</f>
        <v>0</v>
      </c>
      <c r="G14662" s="9" t="str">
        <f t="shared" si="460"/>
        <v/>
      </c>
      <c r="H14662" s="52" t="str">
        <f t="shared" si="461"/>
        <v/>
      </c>
    </row>
    <row r="14663" spans="1:8">
      <c r="A14663" s="48" t="str">
        <f>('ANNEXURE B &amp; C'!CG$3)</f>
        <v>480201</v>
      </c>
      <c r="B14663" s="3">
        <v>2309995</v>
      </c>
      <c r="C14663" s="3" t="s">
        <v>152</v>
      </c>
      <c r="D14663" s="39">
        <v>0</v>
      </c>
      <c r="E14663" s="39">
        <v>-452.09</v>
      </c>
      <c r="F14663" s="39">
        <f>SUM(F14651:F14662)</f>
        <v>-453</v>
      </c>
      <c r="G14663" s="9" t="str">
        <f t="shared" si="460"/>
        <v/>
      </c>
      <c r="H14663" s="52" t="str">
        <f t="shared" si="461"/>
        <v/>
      </c>
    </row>
    <row r="14664" spans="1:8">
      <c r="B14664" s="1"/>
      <c r="C14664" s="1"/>
      <c r="D14664" s="31"/>
      <c r="E14664" s="31"/>
      <c r="F14664" s="31"/>
      <c r="G14664" s="9" t="str">
        <f t="shared" si="460"/>
        <v/>
      </c>
      <c r="H14664" s="52" t="str">
        <f t="shared" si="461"/>
        <v/>
      </c>
    </row>
    <row r="14665" spans="1:8" ht="15.75" thickBot="1">
      <c r="A14665" s="48" t="str">
        <f>('ANNEXURE B &amp; C'!CG$3)</f>
        <v>480201</v>
      </c>
      <c r="B14665" s="4">
        <v>2359997</v>
      </c>
      <c r="C14665" s="4" t="s">
        <v>153</v>
      </c>
      <c r="D14665" s="40">
        <v>0</v>
      </c>
      <c r="E14665" s="40">
        <v>-452.09</v>
      </c>
      <c r="F14665" s="40">
        <f>SUM(F14663+F14648+F14643+F14636+F14630+F14623)</f>
        <v>-2148353</v>
      </c>
      <c r="G14665" s="9" t="str">
        <f t="shared" si="460"/>
        <v/>
      </c>
      <c r="H14665" s="52" t="str">
        <f t="shared" si="461"/>
        <v/>
      </c>
    </row>
    <row r="14666" spans="1:8" ht="15.75" thickTop="1">
      <c r="B14666" s="1"/>
      <c r="C14666" s="1"/>
      <c r="D14666" s="31"/>
      <c r="E14666" s="31"/>
      <c r="F14666" s="31"/>
      <c r="G14666" s="9" t="str">
        <f t="shared" si="460"/>
        <v/>
      </c>
      <c r="H14666" s="52" t="str">
        <f t="shared" si="461"/>
        <v/>
      </c>
    </row>
    <row r="14667" spans="1:8" ht="15.75" thickBot="1">
      <c r="A14667" s="48" t="str">
        <f>('ANNEXURE B &amp; C'!CG$3)</f>
        <v>480201</v>
      </c>
      <c r="B14667" s="5">
        <v>2379995</v>
      </c>
      <c r="C14667" s="5" t="s">
        <v>154</v>
      </c>
      <c r="D14667" s="41">
        <v>0</v>
      </c>
      <c r="E14667" s="41">
        <v>-452.09</v>
      </c>
      <c r="F14667" s="41">
        <f>SUM(F14665)</f>
        <v>-2148353</v>
      </c>
      <c r="G14667" s="9" t="str">
        <f t="shared" si="460"/>
        <v/>
      </c>
      <c r="H14667" s="52" t="str">
        <f t="shared" si="461"/>
        <v/>
      </c>
    </row>
    <row r="14668" spans="1:8">
      <c r="B14668" s="1"/>
      <c r="C14668" s="1"/>
      <c r="D14668" s="31"/>
      <c r="E14668" s="31"/>
      <c r="F14668" s="31"/>
      <c r="G14668" s="9" t="str">
        <f t="shared" si="460"/>
        <v/>
      </c>
      <c r="H14668" s="52" t="str">
        <f t="shared" si="461"/>
        <v/>
      </c>
    </row>
    <row r="14669" spans="1:8" ht="15.75" thickBot="1">
      <c r="A14669" s="48" t="str">
        <f>('ANNEXURE B &amp; C'!CG$3)</f>
        <v>480201</v>
      </c>
      <c r="B14669" s="5">
        <v>2459998</v>
      </c>
      <c r="C14669" s="5" t="s">
        <v>155</v>
      </c>
      <c r="D14669" s="41">
        <v>0</v>
      </c>
      <c r="E14669" s="41">
        <v>-452.09</v>
      </c>
      <c r="F14669" s="41">
        <f>SUM(F14667)</f>
        <v>-2148353</v>
      </c>
      <c r="G14669" s="9" t="str">
        <f t="shared" si="460"/>
        <v/>
      </c>
      <c r="H14669" s="52" t="str">
        <f t="shared" si="461"/>
        <v/>
      </c>
    </row>
    <row r="14670" spans="1:8">
      <c r="B14670" s="1"/>
      <c r="C14670" s="1"/>
      <c r="D14670" s="31"/>
      <c r="E14670" s="31"/>
      <c r="F14670" s="31"/>
      <c r="G14670" s="9" t="str">
        <f t="shared" si="460"/>
        <v/>
      </c>
      <c r="H14670" s="52" t="str">
        <f t="shared" si="461"/>
        <v/>
      </c>
    </row>
    <row r="14671" spans="1:8">
      <c r="A14671" s="48" t="str">
        <f>('ANNEXURE B &amp; C'!CG$3)</f>
        <v>480201</v>
      </c>
      <c r="B14671" s="1">
        <v>3010000</v>
      </c>
      <c r="C14671" s="1" t="s">
        <v>156</v>
      </c>
      <c r="D14671" s="31"/>
      <c r="E14671" s="31"/>
      <c r="F14671" s="31"/>
      <c r="G14671" s="9" t="str">
        <f t="shared" si="460"/>
        <v/>
      </c>
      <c r="H14671" s="52" t="str">
        <f t="shared" si="461"/>
        <v/>
      </c>
    </row>
    <row r="14672" spans="1:8">
      <c r="A14672" s="48" t="str">
        <f>('ANNEXURE B &amp; C'!CG$3)</f>
        <v>480201</v>
      </c>
      <c r="B14672" s="2">
        <v>3010001</v>
      </c>
      <c r="C14672" s="2" t="s">
        <v>112</v>
      </c>
      <c r="D14672" s="38">
        <v>1619919</v>
      </c>
      <c r="E14672" s="38">
        <v>909584.49</v>
      </c>
      <c r="F14672" s="38">
        <f>('ANNEXURE B &amp; C'!CG$188)</f>
        <v>1789097</v>
      </c>
      <c r="G14672" s="9" t="str">
        <f t="shared" si="460"/>
        <v/>
      </c>
      <c r="H14672" s="52">
        <f t="shared" si="461"/>
        <v>0.10443608600183095</v>
      </c>
    </row>
    <row r="14673" spans="1:8">
      <c r="A14673" s="48" t="str">
        <f>('ANNEXURE B &amp; C'!CG$3)</f>
        <v>480201</v>
      </c>
      <c r="B14673" s="2">
        <v>3010002</v>
      </c>
      <c r="C14673" s="2" t="s">
        <v>155</v>
      </c>
      <c r="D14673" s="38">
        <v>0</v>
      </c>
      <c r="E14673" s="38">
        <v>-452.09</v>
      </c>
      <c r="F14673" s="38">
        <f>('ANNEXURE B &amp; C'!CG$189)</f>
        <v>-2148353</v>
      </c>
      <c r="G14673" s="9" t="str">
        <f t="shared" si="460"/>
        <v/>
      </c>
      <c r="H14673" s="52" t="str">
        <f t="shared" si="461"/>
        <v/>
      </c>
    </row>
    <row r="14674" spans="1:8">
      <c r="A14674" s="48" t="str">
        <f>('ANNEXURE B &amp; C'!CG$3)</f>
        <v>480201</v>
      </c>
      <c r="B14674" s="2"/>
      <c r="C14674" s="1" t="s">
        <v>338</v>
      </c>
      <c r="D14674" s="39"/>
      <c r="E14674" s="39"/>
      <c r="F14674" s="39">
        <f>('ANNEXURE B &amp; C'!CG$190)</f>
        <v>0</v>
      </c>
      <c r="G14674" s="9" t="str">
        <f t="shared" si="460"/>
        <v/>
      </c>
      <c r="H14674" s="52" t="str">
        <f t="shared" si="461"/>
        <v/>
      </c>
    </row>
    <row r="14675" spans="1:8" ht="15.75" thickBot="1">
      <c r="A14675" s="48" t="str">
        <f>('ANNEXURE B &amp; C'!CG$3)</f>
        <v>480201</v>
      </c>
      <c r="B14675" s="5">
        <v>3019995</v>
      </c>
      <c r="C14675" s="5" t="s">
        <v>339</v>
      </c>
      <c r="D14675" s="37">
        <v>1619919</v>
      </c>
      <c r="E14675" s="37">
        <v>909132.4</v>
      </c>
      <c r="F14675" s="37">
        <f>('ANNEXURE B &amp; C'!CG$191)</f>
        <v>-359256</v>
      </c>
      <c r="H14675" s="52" t="str">
        <f t="shared" si="461"/>
        <v/>
      </c>
    </row>
    <row r="14676" spans="1:8">
      <c r="B14676" s="1"/>
      <c r="C14676" s="1"/>
      <c r="D14676" s="31"/>
      <c r="E14676" s="31"/>
      <c r="F14676" s="31"/>
      <c r="G14676" s="9" t="str">
        <f t="shared" si="460"/>
        <v/>
      </c>
      <c r="H14676" s="52" t="str">
        <f t="shared" si="461"/>
        <v/>
      </c>
    </row>
    <row r="14677" spans="1:8">
      <c r="A14677" s="48" t="str">
        <f>('ANNEXURE B &amp; C'!CG$3)</f>
        <v>480201</v>
      </c>
      <c r="B14677" s="1">
        <v>4030000</v>
      </c>
      <c r="C14677" s="1" t="s">
        <v>157</v>
      </c>
      <c r="D14677" s="31"/>
      <c r="E14677" s="31"/>
      <c r="F14677" s="31"/>
      <c r="G14677" s="9" t="str">
        <f t="shared" si="460"/>
        <v/>
      </c>
      <c r="H14677" s="52" t="str">
        <f t="shared" si="461"/>
        <v/>
      </c>
    </row>
    <row r="14678" spans="1:8">
      <c r="A14678" s="48" t="str">
        <f>('ANNEXURE B &amp; C'!CG$3)</f>
        <v>480201</v>
      </c>
      <c r="B14678" s="2">
        <v>4030001</v>
      </c>
      <c r="C14678" s="2" t="s">
        <v>158</v>
      </c>
      <c r="D14678" s="20">
        <v>0</v>
      </c>
      <c r="E14678" s="20">
        <v>0</v>
      </c>
      <c r="F14678" s="38">
        <f>('ANNEXURE B &amp; C'!CG$194)</f>
        <v>0</v>
      </c>
      <c r="G14678" s="9" t="str">
        <f t="shared" si="460"/>
        <v/>
      </c>
      <c r="H14678" s="52" t="str">
        <f t="shared" si="461"/>
        <v/>
      </c>
    </row>
    <row r="14679" spans="1:8">
      <c r="A14679" s="48" t="str">
        <f>('ANNEXURE B &amp; C'!CG$3)</f>
        <v>480201</v>
      </c>
      <c r="B14679" s="2">
        <v>4030002</v>
      </c>
      <c r="C14679" s="2" t="s">
        <v>159</v>
      </c>
      <c r="D14679" s="20">
        <v>0</v>
      </c>
      <c r="E14679" s="20">
        <v>0</v>
      </c>
      <c r="F14679" s="38">
        <f>('ANNEXURE B &amp; C'!CG$195)</f>
        <v>0</v>
      </c>
      <c r="G14679" s="9" t="str">
        <f t="shared" si="460"/>
        <v/>
      </c>
      <c r="H14679" s="52" t="str">
        <f t="shared" si="461"/>
        <v/>
      </c>
    </row>
    <row r="14680" spans="1:8">
      <c r="A14680" s="48" t="str">
        <f>('ANNEXURE B &amp; C'!CG$3)</f>
        <v>480201</v>
      </c>
      <c r="B14680" s="2">
        <v>4030003</v>
      </c>
      <c r="C14680" s="2" t="s">
        <v>160</v>
      </c>
      <c r="D14680" s="20">
        <v>0</v>
      </c>
      <c r="E14680" s="20">
        <v>0</v>
      </c>
      <c r="F14680" s="38">
        <f>('ANNEXURE B &amp; C'!CG$196)</f>
        <v>0</v>
      </c>
      <c r="G14680" s="9" t="str">
        <f t="shared" si="460"/>
        <v/>
      </c>
      <c r="H14680" s="52" t="str">
        <f t="shared" si="461"/>
        <v/>
      </c>
    </row>
    <row r="14681" spans="1:8">
      <c r="A14681" s="48" t="str">
        <f>('ANNEXURE B &amp; C'!CG$3)</f>
        <v>480201</v>
      </c>
      <c r="B14681" s="2">
        <v>4030004</v>
      </c>
      <c r="C14681" s="2" t="s">
        <v>161</v>
      </c>
      <c r="D14681" s="20">
        <v>0</v>
      </c>
      <c r="E14681" s="20">
        <v>0</v>
      </c>
      <c r="F14681" s="38">
        <f>('ANNEXURE B &amp; C'!CG$197)</f>
        <v>0</v>
      </c>
      <c r="G14681" s="9" t="str">
        <f t="shared" si="460"/>
        <v/>
      </c>
      <c r="H14681" s="52" t="str">
        <f t="shared" si="461"/>
        <v/>
      </c>
    </row>
    <row r="14682" spans="1:8">
      <c r="A14682" s="48" t="str">
        <f>('ANNEXURE B &amp; C'!CG$3)</f>
        <v>480201</v>
      </c>
      <c r="B14682" s="2">
        <v>4030005</v>
      </c>
      <c r="C14682" s="2" t="s">
        <v>162</v>
      </c>
      <c r="D14682" s="20">
        <v>0</v>
      </c>
      <c r="E14682" s="20">
        <v>0</v>
      </c>
      <c r="F14682" s="38">
        <f>('ANNEXURE B &amp; C'!CG$198)</f>
        <v>0</v>
      </c>
      <c r="G14682" s="9" t="str">
        <f t="shared" si="460"/>
        <v/>
      </c>
      <c r="H14682" s="52" t="str">
        <f t="shared" si="461"/>
        <v/>
      </c>
    </row>
    <row r="14683" spans="1:8" ht="15.75" thickBot="1">
      <c r="A14683" s="48" t="str">
        <f>('ANNEXURE B &amp; C'!CG$3)</f>
        <v>480201</v>
      </c>
      <c r="B14683" s="3">
        <v>4039995</v>
      </c>
      <c r="C14683" s="3" t="s">
        <v>163</v>
      </c>
      <c r="D14683" s="42">
        <v>0</v>
      </c>
      <c r="E14683" s="36">
        <v>0</v>
      </c>
      <c r="F14683" s="43">
        <f>SUM(F14678:F14682)</f>
        <v>0</v>
      </c>
      <c r="G14683" s="9" t="str">
        <f t="shared" si="460"/>
        <v/>
      </c>
      <c r="H14683" s="52" t="str">
        <f t="shared" si="461"/>
        <v/>
      </c>
    </row>
    <row r="14684" spans="1:8" ht="15.75" thickTop="1">
      <c r="B14684" s="2"/>
      <c r="C14684" s="2"/>
      <c r="D14684" s="32"/>
      <c r="E14684" s="32"/>
      <c r="G14684" s="9" t="str">
        <f t="shared" si="460"/>
        <v/>
      </c>
      <c r="H14684" s="52" t="str">
        <f t="shared" si="461"/>
        <v/>
      </c>
    </row>
    <row r="14685" spans="1:8">
      <c r="A14685" s="48" t="str">
        <f>('ANNEXURE B &amp; C'!CG$3)</f>
        <v>480201</v>
      </c>
      <c r="B14685" s="1">
        <v>4030000</v>
      </c>
      <c r="C14685" s="1" t="s">
        <v>164</v>
      </c>
      <c r="D14685" s="31"/>
      <c r="E14685" s="31"/>
      <c r="F14685" s="31"/>
      <c r="G14685" s="9" t="str">
        <f t="shared" si="460"/>
        <v/>
      </c>
      <c r="H14685" s="52" t="str">
        <f t="shared" si="461"/>
        <v/>
      </c>
    </row>
    <row r="14686" spans="1:8">
      <c r="A14686" s="48" t="str">
        <f>('ANNEXURE B &amp; C'!CG$3)</f>
        <v>480201</v>
      </c>
      <c r="B14686" s="2">
        <v>4031001</v>
      </c>
      <c r="C14686" s="2" t="s">
        <v>158</v>
      </c>
      <c r="D14686" s="20">
        <v>0</v>
      </c>
      <c r="E14686" s="20">
        <v>0</v>
      </c>
      <c r="F14686" s="38">
        <f>('ANNEXURE B &amp; C'!CG$202)</f>
        <v>0</v>
      </c>
      <c r="G14686" s="9" t="str">
        <f t="shared" si="460"/>
        <v/>
      </c>
      <c r="H14686" s="52" t="str">
        <f t="shared" si="461"/>
        <v/>
      </c>
    </row>
    <row r="14687" spans="1:8">
      <c r="A14687" s="48" t="str">
        <f>('ANNEXURE B &amp; C'!CG$3)</f>
        <v>480201</v>
      </c>
      <c r="B14687" s="2">
        <v>4031002</v>
      </c>
      <c r="C14687" s="2" t="s">
        <v>159</v>
      </c>
      <c r="D14687" s="20">
        <v>0</v>
      </c>
      <c r="E14687" s="20">
        <v>0</v>
      </c>
      <c r="F14687" s="38">
        <f>('ANNEXURE B &amp; C'!CG$203)</f>
        <v>0</v>
      </c>
      <c r="G14687" s="9" t="str">
        <f t="shared" si="460"/>
        <v/>
      </c>
      <c r="H14687" s="52" t="str">
        <f t="shared" si="461"/>
        <v/>
      </c>
    </row>
    <row r="14688" spans="1:8">
      <c r="A14688" s="48" t="str">
        <f>('ANNEXURE B &amp; C'!CG$3)</f>
        <v>480201</v>
      </c>
      <c r="B14688" s="2">
        <v>4031003</v>
      </c>
      <c r="C14688" s="2" t="s">
        <v>160</v>
      </c>
      <c r="D14688" s="20">
        <v>0</v>
      </c>
      <c r="E14688" s="20">
        <v>0</v>
      </c>
      <c r="F14688" s="38">
        <f>('ANNEXURE B &amp; C'!CG$204)</f>
        <v>0</v>
      </c>
      <c r="G14688" s="9" t="str">
        <f t="shared" si="460"/>
        <v/>
      </c>
      <c r="H14688" s="52" t="str">
        <f t="shared" si="461"/>
        <v/>
      </c>
    </row>
    <row r="14689" spans="1:8">
      <c r="A14689" s="48" t="str">
        <f>('ANNEXURE B &amp; C'!CG$3)</f>
        <v>480201</v>
      </c>
      <c r="B14689" s="2">
        <v>4031004</v>
      </c>
      <c r="C14689" s="2" t="s">
        <v>161</v>
      </c>
      <c r="D14689" s="20">
        <v>0</v>
      </c>
      <c r="E14689" s="20">
        <v>0</v>
      </c>
      <c r="F14689" s="38">
        <f>('ANNEXURE B &amp; C'!CG$205)</f>
        <v>0</v>
      </c>
      <c r="G14689" s="9" t="str">
        <f t="shared" si="460"/>
        <v/>
      </c>
      <c r="H14689" s="52" t="str">
        <f t="shared" si="461"/>
        <v/>
      </c>
    </row>
    <row r="14690" spans="1:8">
      <c r="A14690" s="48" t="str">
        <f>('ANNEXURE B &amp; C'!CG$3)</f>
        <v>480201</v>
      </c>
      <c r="B14690" s="2">
        <v>4031005</v>
      </c>
      <c r="C14690" s="2" t="s">
        <v>162</v>
      </c>
      <c r="D14690" s="20">
        <v>0</v>
      </c>
      <c r="E14690" s="20">
        <v>0</v>
      </c>
      <c r="F14690" s="38">
        <f>('ANNEXURE B &amp; C'!CG$206)</f>
        <v>0</v>
      </c>
      <c r="G14690" s="9" t="str">
        <f t="shared" si="460"/>
        <v/>
      </c>
      <c r="H14690" s="52" t="str">
        <f t="shared" si="461"/>
        <v/>
      </c>
    </row>
    <row r="14691" spans="1:8">
      <c r="A14691" s="48" t="str">
        <f>('ANNEXURE B &amp; C'!CG$3)</f>
        <v>480201</v>
      </c>
      <c r="B14691" s="3">
        <v>4039995</v>
      </c>
      <c r="C14691" s="3" t="s">
        <v>165</v>
      </c>
      <c r="D14691" s="39">
        <v>0</v>
      </c>
      <c r="E14691" s="39">
        <v>0</v>
      </c>
      <c r="F14691" s="39">
        <f>SUM(F14686:F14690)</f>
        <v>0</v>
      </c>
      <c r="G14691" s="9" t="str">
        <f t="shared" si="460"/>
        <v/>
      </c>
      <c r="H14691" s="52" t="str">
        <f t="shared" si="461"/>
        <v/>
      </c>
    </row>
    <row r="14692" spans="1:8">
      <c r="B14692" s="2"/>
      <c r="C14692" s="2"/>
      <c r="D14692" s="32"/>
      <c r="E14692" s="32"/>
      <c r="G14692" s="9" t="str">
        <f t="shared" si="460"/>
        <v/>
      </c>
      <c r="H14692" s="52" t="str">
        <f t="shared" si="461"/>
        <v/>
      </c>
    </row>
    <row r="14693" spans="1:8" ht="15.75" thickBot="1">
      <c r="A14693" s="48" t="str">
        <f>('ANNEXURE B &amp; C'!CG$3)</f>
        <v>480201</v>
      </c>
      <c r="B14693" s="5">
        <v>4039995</v>
      </c>
      <c r="C14693" s="5" t="s">
        <v>166</v>
      </c>
      <c r="D14693" s="41">
        <v>0</v>
      </c>
      <c r="E14693" s="41">
        <v>0</v>
      </c>
      <c r="F14693" s="41">
        <f>SUM(F14691+F14683)</f>
        <v>0</v>
      </c>
      <c r="G14693" s="9" t="str">
        <f t="shared" si="460"/>
        <v/>
      </c>
      <c r="H14693" s="52" t="str">
        <f t="shared" si="461"/>
        <v/>
      </c>
    </row>
    <row r="14694" spans="1:8">
      <c r="G14694" s="9" t="str">
        <f t="shared" si="460"/>
        <v/>
      </c>
      <c r="H14694" s="52" t="str">
        <f t="shared" si="461"/>
        <v/>
      </c>
    </row>
    <row r="14695" spans="1:8">
      <c r="A14695" s="48" t="str">
        <f>('ANNEXURE B &amp; C'!CH$3)</f>
        <v>480301</v>
      </c>
      <c r="B14695" s="1">
        <v>1000000</v>
      </c>
      <c r="C14695" s="1" t="s">
        <v>0</v>
      </c>
      <c r="D14695" s="31"/>
      <c r="E14695" s="31"/>
      <c r="G14695" s="9" t="str">
        <f t="shared" si="460"/>
        <v/>
      </c>
      <c r="H14695" s="52" t="str">
        <f t="shared" si="461"/>
        <v/>
      </c>
    </row>
    <row r="14696" spans="1:8">
      <c r="B14696" s="1"/>
      <c r="C14696" s="1"/>
      <c r="D14696" s="31"/>
      <c r="E14696" s="31"/>
      <c r="G14696" s="9" t="str">
        <f t="shared" si="460"/>
        <v/>
      </c>
      <c r="H14696" s="52" t="str">
        <f t="shared" si="461"/>
        <v/>
      </c>
    </row>
    <row r="14697" spans="1:8">
      <c r="A14697" s="48" t="str">
        <f>('ANNEXURE B &amp; C'!CH$3)</f>
        <v>480301</v>
      </c>
      <c r="B14697" s="1">
        <v>1020000</v>
      </c>
      <c r="C14697" s="1" t="s">
        <v>2</v>
      </c>
      <c r="D14697" s="31"/>
      <c r="E14697" s="31"/>
      <c r="F14697" s="31"/>
      <c r="G14697" s="9" t="str">
        <f t="shared" si="460"/>
        <v/>
      </c>
      <c r="H14697" s="52" t="str">
        <f t="shared" si="461"/>
        <v/>
      </c>
    </row>
    <row r="14698" spans="1:8">
      <c r="A14698" s="48" t="str">
        <f>('ANNEXURE B &amp; C'!CH$3)</f>
        <v>480301</v>
      </c>
      <c r="B14698" s="2">
        <v>1020001</v>
      </c>
      <c r="C14698" s="2" t="s">
        <v>3</v>
      </c>
      <c r="D14698" s="20">
        <v>0</v>
      </c>
      <c r="E14698" s="20">
        <v>0</v>
      </c>
      <c r="F14698" s="38">
        <f>('ANNEXURE B &amp; C'!CH$10)</f>
        <v>0</v>
      </c>
      <c r="G14698" s="9" t="str">
        <f t="shared" si="460"/>
        <v/>
      </c>
      <c r="H14698" s="52" t="str">
        <f t="shared" si="461"/>
        <v/>
      </c>
    </row>
    <row r="14699" spans="1:8">
      <c r="A14699" s="48" t="str">
        <f>('ANNEXURE B &amp; C'!CH$3)</f>
        <v>480301</v>
      </c>
      <c r="B14699" s="2">
        <v>1020002</v>
      </c>
      <c r="C14699" s="2" t="s">
        <v>4</v>
      </c>
      <c r="D14699" s="20">
        <v>677512</v>
      </c>
      <c r="E14699" s="20">
        <v>339081</v>
      </c>
      <c r="F14699" s="38">
        <f>('ANNEXURE B &amp; C'!CH$11)</f>
        <v>681639</v>
      </c>
      <c r="G14699" s="9" t="str">
        <f t="shared" si="460"/>
        <v/>
      </c>
      <c r="H14699" s="52">
        <f t="shared" si="461"/>
        <v>6.0914050230844617E-3</v>
      </c>
    </row>
    <row r="14700" spans="1:8">
      <c r="A14700" s="48" t="str">
        <f>('ANNEXURE B &amp; C'!CH$3)</f>
        <v>480301</v>
      </c>
      <c r="B14700" s="2">
        <v>1020004</v>
      </c>
      <c r="C14700" s="2" t="s">
        <v>5</v>
      </c>
      <c r="D14700" s="20">
        <v>14004</v>
      </c>
      <c r="E14700" s="20">
        <v>4932</v>
      </c>
      <c r="F14700" s="38">
        <f>('ANNEXURE B &amp; C'!CH$12)</f>
        <v>9864</v>
      </c>
      <c r="G14700" s="9" t="str">
        <f t="shared" si="460"/>
        <v/>
      </c>
      <c r="H14700" s="52">
        <f t="shared" si="461"/>
        <v>-0.29562982005141386</v>
      </c>
    </row>
    <row r="14701" spans="1:8">
      <c r="A14701" s="48" t="str">
        <f>('ANNEXURE B &amp; C'!CH$3)</f>
        <v>480301</v>
      </c>
      <c r="B14701" s="2">
        <v>1020005</v>
      </c>
      <c r="C14701" s="2" t="s">
        <v>6</v>
      </c>
      <c r="D14701" s="20">
        <v>135</v>
      </c>
      <c r="E14701" s="20">
        <v>73.8</v>
      </c>
      <c r="F14701" s="38">
        <f>('ANNEXURE B &amp; C'!CH$13)</f>
        <v>148</v>
      </c>
      <c r="G14701" s="9" t="str">
        <f t="shared" si="460"/>
        <v/>
      </c>
      <c r="H14701" s="52">
        <f t="shared" si="461"/>
        <v>9.6296296296296297E-2</v>
      </c>
    </row>
    <row r="14702" spans="1:8">
      <c r="A14702" s="48" t="str">
        <f>('ANNEXURE B &amp; C'!CH$3)</f>
        <v>480301</v>
      </c>
      <c r="B14702" s="2">
        <v>1020006</v>
      </c>
      <c r="C14702" s="2" t="s">
        <v>7</v>
      </c>
      <c r="D14702" s="20">
        <v>57224</v>
      </c>
      <c r="E14702" s="20">
        <v>14759</v>
      </c>
      <c r="F14702" s="38">
        <f>('ANNEXURE B &amp; C'!CH$14)</f>
        <v>57477</v>
      </c>
      <c r="G14702" s="9" t="str">
        <f t="shared" si="460"/>
        <v/>
      </c>
      <c r="H14702" s="52">
        <f t="shared" si="461"/>
        <v>4.4212218649517685E-3</v>
      </c>
    </row>
    <row r="14703" spans="1:8">
      <c r="A14703" s="48" t="str">
        <f>('ANNEXURE B &amp; C'!CH$3)</f>
        <v>480301</v>
      </c>
      <c r="B14703" s="2">
        <v>1020007</v>
      </c>
      <c r="C14703" s="2" t="s">
        <v>8</v>
      </c>
      <c r="D14703" s="20">
        <v>0</v>
      </c>
      <c r="E14703" s="20">
        <v>69.53</v>
      </c>
      <c r="F14703" s="38">
        <f>('ANNEXURE B &amp; C'!CH$15)</f>
        <v>70</v>
      </c>
      <c r="G14703" s="9" t="str">
        <f t="shared" si="460"/>
        <v/>
      </c>
      <c r="H14703" s="52" t="str">
        <f t="shared" si="461"/>
        <v>NO ORIGINAL BUDGET</v>
      </c>
    </row>
    <row r="14704" spans="1:8">
      <c r="A14704" s="48" t="str">
        <f>('ANNEXURE B &amp; C'!CH$3)</f>
        <v>480301</v>
      </c>
      <c r="B14704" s="2">
        <v>1020009</v>
      </c>
      <c r="C14704" s="2" t="s">
        <v>9</v>
      </c>
      <c r="D14704" s="20">
        <v>0</v>
      </c>
      <c r="E14704" s="20">
        <v>0</v>
      </c>
      <c r="F14704" s="38">
        <f>('ANNEXURE B &amp; C'!CH$16)</f>
        <v>0</v>
      </c>
      <c r="G14704" s="9" t="str">
        <f t="shared" si="460"/>
        <v/>
      </c>
      <c r="H14704" s="52" t="str">
        <f t="shared" si="461"/>
        <v/>
      </c>
    </row>
    <row r="14705" spans="1:8">
      <c r="A14705" s="48" t="str">
        <f>('ANNEXURE B &amp; C'!CH$3)</f>
        <v>480301</v>
      </c>
      <c r="B14705" s="2">
        <v>1020010</v>
      </c>
      <c r="C14705" s="2" t="s">
        <v>10</v>
      </c>
      <c r="D14705" s="20">
        <v>0</v>
      </c>
      <c r="E14705" s="20">
        <v>0</v>
      </c>
      <c r="F14705" s="38">
        <f>('ANNEXURE B &amp; C'!CH$17)</f>
        <v>0</v>
      </c>
      <c r="G14705" s="9" t="str">
        <f t="shared" si="460"/>
        <v/>
      </c>
      <c r="H14705" s="52" t="str">
        <f t="shared" si="461"/>
        <v/>
      </c>
    </row>
    <row r="14706" spans="1:8">
      <c r="A14706" s="48" t="str">
        <f>('ANNEXURE B &amp; C'!CH$3)</f>
        <v>480301</v>
      </c>
      <c r="B14706" s="2">
        <v>1020011</v>
      </c>
      <c r="C14706" s="2" t="s">
        <v>11</v>
      </c>
      <c r="D14706" s="20">
        <v>0</v>
      </c>
      <c r="E14706" s="20">
        <v>0</v>
      </c>
      <c r="F14706" s="38">
        <f>('ANNEXURE B &amp; C'!CH$18)</f>
        <v>0</v>
      </c>
      <c r="G14706" s="9" t="str">
        <f t="shared" si="460"/>
        <v/>
      </c>
      <c r="H14706" s="52" t="str">
        <f t="shared" si="461"/>
        <v/>
      </c>
    </row>
    <row r="14707" spans="1:8">
      <c r="A14707" s="48" t="str">
        <f>('ANNEXURE B &amp; C'!CH$3)</f>
        <v>480301</v>
      </c>
      <c r="B14707" s="2">
        <v>1020012</v>
      </c>
      <c r="C14707" s="2" t="s">
        <v>12</v>
      </c>
      <c r="D14707" s="20">
        <v>0</v>
      </c>
      <c r="E14707" s="20">
        <v>0</v>
      </c>
      <c r="F14707" s="38">
        <f>('ANNEXURE B &amp; C'!CH$19)</f>
        <v>0</v>
      </c>
      <c r="G14707" s="9" t="str">
        <f t="shared" si="460"/>
        <v/>
      </c>
      <c r="H14707" s="52" t="str">
        <f t="shared" si="461"/>
        <v/>
      </c>
    </row>
    <row r="14708" spans="1:8">
      <c r="A14708" s="48" t="str">
        <f>('ANNEXURE B &amp; C'!CH$3)</f>
        <v>480301</v>
      </c>
      <c r="B14708" s="2">
        <v>1020013</v>
      </c>
      <c r="C14708" s="2" t="s">
        <v>13</v>
      </c>
      <c r="D14708" s="20">
        <v>4492</v>
      </c>
      <c r="E14708" s="20">
        <v>2246.04</v>
      </c>
      <c r="F14708" s="38">
        <f>('ANNEXURE B &amp; C'!CH$20)</f>
        <v>4494</v>
      </c>
      <c r="G14708" s="9" t="str">
        <f t="shared" si="460"/>
        <v/>
      </c>
      <c r="H14708" s="52">
        <f t="shared" si="461"/>
        <v>4.4523597506678539E-4</v>
      </c>
    </row>
    <row r="14709" spans="1:8">
      <c r="A14709" s="48" t="str">
        <f>('ANNEXURE B &amp; C'!CH$3)</f>
        <v>480301</v>
      </c>
      <c r="B14709" s="2">
        <v>1020014</v>
      </c>
      <c r="C14709" s="2" t="s">
        <v>14</v>
      </c>
      <c r="D14709" s="20">
        <v>0</v>
      </c>
      <c r="E14709" s="20">
        <v>0</v>
      </c>
      <c r="F14709" s="38">
        <f>('ANNEXURE B &amp; C'!CH$21)</f>
        <v>0</v>
      </c>
      <c r="G14709" s="9" t="str">
        <f t="shared" si="460"/>
        <v/>
      </c>
      <c r="H14709" s="52" t="str">
        <f t="shared" si="461"/>
        <v/>
      </c>
    </row>
    <row r="14710" spans="1:8" ht="15.75" thickBot="1">
      <c r="A14710" s="48" t="str">
        <f>('ANNEXURE B &amp; C'!CH$3)</f>
        <v>480301</v>
      </c>
      <c r="B14710" s="3">
        <v>1029990</v>
      </c>
      <c r="C14710" s="3" t="s">
        <v>15</v>
      </c>
      <c r="D14710" s="41">
        <v>753367</v>
      </c>
      <c r="E14710" s="41">
        <v>361161.37</v>
      </c>
      <c r="F14710" s="41">
        <f>SUM(F14698:F14709)</f>
        <v>753692</v>
      </c>
      <c r="G14710" s="9" t="str">
        <f t="shared" si="460"/>
        <v/>
      </c>
      <c r="H14710" s="52">
        <f t="shared" si="461"/>
        <v>4.3139664997272247E-4</v>
      </c>
    </row>
    <row r="14711" spans="1:8">
      <c r="B14711" s="1"/>
      <c r="C14711" s="1"/>
      <c r="D14711" s="31"/>
      <c r="E14711" s="31"/>
      <c r="F14711" s="31"/>
      <c r="G14711" s="9" t="str">
        <f t="shared" si="460"/>
        <v/>
      </c>
      <c r="H14711" s="52" t="str">
        <f t="shared" si="461"/>
        <v/>
      </c>
    </row>
    <row r="14712" spans="1:8">
      <c r="A14712" s="48" t="str">
        <f>('ANNEXURE B &amp; C'!CH$3)</f>
        <v>480301</v>
      </c>
      <c r="B14712" s="1">
        <v>1030000</v>
      </c>
      <c r="C14712" s="1" t="s">
        <v>16</v>
      </c>
      <c r="D14712" s="31"/>
      <c r="E14712" s="31"/>
      <c r="F14712" s="31"/>
      <c r="G14712" s="9" t="str">
        <f t="shared" si="460"/>
        <v/>
      </c>
      <c r="H14712" s="52" t="str">
        <f t="shared" si="461"/>
        <v/>
      </c>
    </row>
    <row r="14713" spans="1:8">
      <c r="A14713" s="48" t="str">
        <f>('ANNEXURE B &amp; C'!CH$3)</f>
        <v>480301</v>
      </c>
      <c r="B14713" s="2">
        <v>1030001</v>
      </c>
      <c r="C14713" s="2" t="s">
        <v>17</v>
      </c>
      <c r="D14713" s="20">
        <v>13550</v>
      </c>
      <c r="E14713" s="20">
        <v>6759</v>
      </c>
      <c r="F14713" s="38">
        <f>('ANNEXURE B &amp; C'!CH$25)</f>
        <v>13611</v>
      </c>
      <c r="G14713" s="9" t="str">
        <f t="shared" si="460"/>
        <v/>
      </c>
      <c r="H14713" s="52">
        <f t="shared" si="461"/>
        <v>4.5018450184501849E-3</v>
      </c>
    </row>
    <row r="14714" spans="1:8">
      <c r="A14714" s="48" t="str">
        <f>('ANNEXURE B &amp; C'!CH$3)</f>
        <v>480301</v>
      </c>
      <c r="B14714" s="2">
        <v>1030002</v>
      </c>
      <c r="C14714" s="2" t="s">
        <v>18</v>
      </c>
      <c r="D14714" s="20">
        <v>68018</v>
      </c>
      <c r="E14714" s="20">
        <v>32536.2</v>
      </c>
      <c r="F14714" s="38">
        <f>('ANNEXURE B &amp; C'!CH$26)</f>
        <v>64012</v>
      </c>
      <c r="G14714" s="9" t="str">
        <f t="shared" si="460"/>
        <v/>
      </c>
      <c r="H14714" s="52">
        <f t="shared" si="461"/>
        <v>-5.889617454203299E-2</v>
      </c>
    </row>
    <row r="14715" spans="1:8">
      <c r="A14715" s="48" t="str">
        <f>('ANNEXURE B &amp; C'!CH$3)</f>
        <v>480301</v>
      </c>
      <c r="B14715" s="2">
        <v>1030003</v>
      </c>
      <c r="C14715" s="2" t="s">
        <v>19</v>
      </c>
      <c r="D14715" s="20">
        <v>149053</v>
      </c>
      <c r="E14715" s="20">
        <v>74349</v>
      </c>
      <c r="F14715" s="38">
        <f>('ANNEXURE B &amp; C'!CH$27)</f>
        <v>149712</v>
      </c>
      <c r="G14715" s="9" t="str">
        <f t="shared" si="460"/>
        <v/>
      </c>
      <c r="H14715" s="52">
        <f t="shared" si="461"/>
        <v>4.4212461339255167E-3</v>
      </c>
    </row>
    <row r="14716" spans="1:8">
      <c r="A14716" s="48" t="str">
        <f>('ANNEXURE B &amp; C'!CH$3)</f>
        <v>480301</v>
      </c>
      <c r="B14716" s="2">
        <v>1030004</v>
      </c>
      <c r="C14716" s="2" t="s">
        <v>20</v>
      </c>
      <c r="D14716" s="20">
        <v>0</v>
      </c>
      <c r="E14716" s="20">
        <v>0</v>
      </c>
      <c r="F14716" s="38">
        <f>('ANNEXURE B &amp; C'!CH$28)</f>
        <v>0</v>
      </c>
      <c r="G14716" s="9" t="str">
        <f t="shared" si="460"/>
        <v/>
      </c>
      <c r="H14716" s="52" t="str">
        <f t="shared" si="461"/>
        <v/>
      </c>
    </row>
    <row r="14717" spans="1:8">
      <c r="A14717" s="48" t="str">
        <f>('ANNEXURE B &amp; C'!CH$3)</f>
        <v>480301</v>
      </c>
      <c r="B14717" s="3">
        <v>1039990</v>
      </c>
      <c r="C14717" s="3" t="s">
        <v>21</v>
      </c>
      <c r="D14717" s="39">
        <v>230621</v>
      </c>
      <c r="E14717" s="39">
        <v>113644.2</v>
      </c>
      <c r="F14717" s="39">
        <f>SUM(F14713:F14716)</f>
        <v>227335</v>
      </c>
      <c r="G14717" s="9" t="str">
        <f t="shared" si="460"/>
        <v/>
      </c>
      <c r="H14717" s="52">
        <f t="shared" si="461"/>
        <v>-1.4248485610590536E-2</v>
      </c>
    </row>
    <row r="14718" spans="1:8">
      <c r="B14718" s="1"/>
      <c r="C14718" s="1"/>
      <c r="D14718" s="31"/>
      <c r="E14718" s="31"/>
      <c r="F14718" s="31"/>
      <c r="G14718" s="9" t="str">
        <f t="shared" si="460"/>
        <v/>
      </c>
      <c r="H14718" s="52" t="str">
        <f t="shared" si="461"/>
        <v/>
      </c>
    </row>
    <row r="14719" spans="1:8">
      <c r="A14719" s="48" t="str">
        <f>('ANNEXURE B &amp; C'!CH$3)</f>
        <v>480301</v>
      </c>
      <c r="B14719" s="1">
        <v>1040000</v>
      </c>
      <c r="C14719" s="1" t="s">
        <v>22</v>
      </c>
      <c r="D14719" s="31"/>
      <c r="E14719" s="31"/>
      <c r="F14719" s="31"/>
      <c r="G14719" s="9" t="str">
        <f t="shared" ref="G14719:G14782" si="462">IF(E14719&lt;0.01,"",IF(E14719&gt;F14719,"BUDGET ERROR - INSUFICIENT",""))</f>
        <v/>
      </c>
      <c r="H14719" s="52" t="str">
        <f t="shared" ref="H14719:H14782" si="463">IF(F14719&lt;0.1,"",IF(D14719=0,"NO ORIGINAL BUDGET",(F14719-D14719)/D14719))</f>
        <v/>
      </c>
    </row>
    <row r="14720" spans="1:8">
      <c r="A14720" s="48" t="str">
        <f>('ANNEXURE B &amp; C'!CH$3)</f>
        <v>480301</v>
      </c>
      <c r="B14720" s="2">
        <v>1040001</v>
      </c>
      <c r="C14720" s="2" t="s">
        <v>23</v>
      </c>
      <c r="D14720" s="20">
        <v>0</v>
      </c>
      <c r="E14720" s="20">
        <v>0</v>
      </c>
      <c r="F14720" s="38">
        <f>('ANNEXURE B &amp; C'!CH$32)</f>
        <v>0</v>
      </c>
      <c r="G14720" s="9" t="str">
        <f t="shared" si="462"/>
        <v/>
      </c>
      <c r="H14720" s="52" t="str">
        <f t="shared" si="463"/>
        <v/>
      </c>
    </row>
    <row r="14721" spans="1:8">
      <c r="A14721" s="48" t="str">
        <f>('ANNEXURE B &amp; C'!CH$3)</f>
        <v>480301</v>
      </c>
      <c r="B14721" s="2">
        <v>1040002</v>
      </c>
      <c r="C14721" s="2" t="s">
        <v>24</v>
      </c>
      <c r="D14721" s="20">
        <v>0</v>
      </c>
      <c r="E14721" s="20">
        <v>0</v>
      </c>
      <c r="F14721" s="38">
        <f>('ANNEXURE B &amp; C'!CH$33)</f>
        <v>0</v>
      </c>
      <c r="G14721" s="9" t="str">
        <f t="shared" si="462"/>
        <v/>
      </c>
      <c r="H14721" s="52" t="str">
        <f t="shared" si="463"/>
        <v/>
      </c>
    </row>
    <row r="14722" spans="1:8">
      <c r="A14722" s="48" t="str">
        <f>('ANNEXURE B &amp; C'!CH$3)</f>
        <v>480301</v>
      </c>
      <c r="B14722" s="2">
        <v>1040003</v>
      </c>
      <c r="C14722" s="2" t="s">
        <v>25</v>
      </c>
      <c r="D14722" s="20">
        <v>0</v>
      </c>
      <c r="E14722" s="20">
        <v>0</v>
      </c>
      <c r="F14722" s="38">
        <f>('ANNEXURE B &amp; C'!CH$34)</f>
        <v>0</v>
      </c>
      <c r="G14722" s="9" t="str">
        <f t="shared" si="462"/>
        <v/>
      </c>
      <c r="H14722" s="52" t="str">
        <f t="shared" si="463"/>
        <v/>
      </c>
    </row>
    <row r="14723" spans="1:8">
      <c r="A14723" s="48" t="str">
        <f>('ANNEXURE B &amp; C'!CH$3)</f>
        <v>480301</v>
      </c>
      <c r="B14723" s="2">
        <v>1040004</v>
      </c>
      <c r="C14723" s="2" t="s">
        <v>26</v>
      </c>
      <c r="D14723" s="20">
        <v>0</v>
      </c>
      <c r="E14723" s="20">
        <v>0</v>
      </c>
      <c r="F14723" s="38">
        <f>('ANNEXURE B &amp; C'!CH$35)</f>
        <v>0</v>
      </c>
      <c r="G14723" s="9" t="str">
        <f t="shared" si="462"/>
        <v/>
      </c>
      <c r="H14723" s="52" t="str">
        <f t="shared" si="463"/>
        <v/>
      </c>
    </row>
    <row r="14724" spans="1:8">
      <c r="A14724" s="48" t="str">
        <f>('ANNEXURE B &amp; C'!CH$3)</f>
        <v>480301</v>
      </c>
      <c r="B14724" s="2">
        <v>1040005</v>
      </c>
      <c r="C14724" s="2" t="s">
        <v>27</v>
      </c>
      <c r="D14724" s="20">
        <v>0</v>
      </c>
      <c r="E14724" s="20">
        <v>0</v>
      </c>
      <c r="F14724" s="38">
        <f>('ANNEXURE B &amp; C'!CH$36)</f>
        <v>0</v>
      </c>
      <c r="G14724" s="9" t="str">
        <f t="shared" si="462"/>
        <v/>
      </c>
      <c r="H14724" s="52" t="str">
        <f t="shared" si="463"/>
        <v/>
      </c>
    </row>
    <row r="14725" spans="1:8">
      <c r="A14725" s="48" t="str">
        <f>('ANNEXURE B &amp; C'!CH$3)</f>
        <v>480301</v>
      </c>
      <c r="B14725" s="2">
        <v>1040006</v>
      </c>
      <c r="C14725" s="2" t="s">
        <v>28</v>
      </c>
      <c r="D14725" s="20">
        <v>0</v>
      </c>
      <c r="E14725" s="20">
        <v>0</v>
      </c>
      <c r="F14725" s="38">
        <f>('ANNEXURE B &amp; C'!CH$37)</f>
        <v>0</v>
      </c>
      <c r="G14725" s="9" t="str">
        <f t="shared" si="462"/>
        <v/>
      </c>
      <c r="H14725" s="52" t="str">
        <f t="shared" si="463"/>
        <v/>
      </c>
    </row>
    <row r="14726" spans="1:8">
      <c r="A14726" s="48" t="str">
        <f>('ANNEXURE B &amp; C'!CH$3)</f>
        <v>480301</v>
      </c>
      <c r="B14726" s="2">
        <v>1040007</v>
      </c>
      <c r="C14726" s="2" t="s">
        <v>29</v>
      </c>
      <c r="D14726" s="20">
        <v>0</v>
      </c>
      <c r="E14726" s="20">
        <v>0</v>
      </c>
      <c r="F14726" s="38">
        <f>('ANNEXURE B &amp; C'!CH$38)</f>
        <v>0</v>
      </c>
      <c r="G14726" s="9" t="str">
        <f t="shared" si="462"/>
        <v/>
      </c>
      <c r="H14726" s="52" t="str">
        <f t="shared" si="463"/>
        <v/>
      </c>
    </row>
    <row r="14727" spans="1:8">
      <c r="A14727" s="48" t="str">
        <f>('ANNEXURE B &amp; C'!CH$3)</f>
        <v>480301</v>
      </c>
      <c r="B14727" s="2">
        <v>1040008</v>
      </c>
      <c r="C14727" s="2" t="s">
        <v>30</v>
      </c>
      <c r="D14727" s="20">
        <v>0</v>
      </c>
      <c r="E14727" s="20">
        <v>0</v>
      </c>
      <c r="F14727" s="38">
        <f>('ANNEXURE B &amp; C'!CH$39)</f>
        <v>0</v>
      </c>
      <c r="G14727" s="9" t="str">
        <f t="shared" si="462"/>
        <v/>
      </c>
      <c r="H14727" s="52" t="str">
        <f t="shared" si="463"/>
        <v/>
      </c>
    </row>
    <row r="14728" spans="1:8">
      <c r="A14728" s="48" t="str">
        <f>('ANNEXURE B &amp; C'!CH$3)</f>
        <v>480301</v>
      </c>
      <c r="B14728" s="3">
        <v>1049990</v>
      </c>
      <c r="C14728" s="3" t="s">
        <v>31</v>
      </c>
      <c r="D14728" s="39">
        <v>0</v>
      </c>
      <c r="E14728" s="39">
        <v>0</v>
      </c>
      <c r="F14728" s="39">
        <f>SUM(F14720:F14727)</f>
        <v>0</v>
      </c>
      <c r="G14728" s="9" t="str">
        <f t="shared" si="462"/>
        <v/>
      </c>
      <c r="H14728" s="52" t="str">
        <f t="shared" si="463"/>
        <v/>
      </c>
    </row>
    <row r="14729" spans="1:8">
      <c r="B14729" s="1"/>
      <c r="C14729" s="1"/>
      <c r="D14729" s="31"/>
      <c r="E14729" s="31"/>
      <c r="F14729" s="31"/>
      <c r="G14729" s="9" t="str">
        <f t="shared" si="462"/>
        <v/>
      </c>
      <c r="H14729" s="52" t="str">
        <f t="shared" si="463"/>
        <v/>
      </c>
    </row>
    <row r="14730" spans="1:8" ht="15.75" thickBot="1">
      <c r="A14730" s="48" t="str">
        <f>('ANNEXURE B &amp; C'!CH$3)</f>
        <v>480301</v>
      </c>
      <c r="B14730" s="4">
        <v>1049995</v>
      </c>
      <c r="C14730" s="4" t="s">
        <v>32</v>
      </c>
      <c r="D14730" s="40">
        <v>983988</v>
      </c>
      <c r="E14730" s="40">
        <v>474805.57</v>
      </c>
      <c r="F14730" s="40">
        <f>SUM(F14728+F14717+F14710)</f>
        <v>981027</v>
      </c>
      <c r="G14730" s="9" t="str">
        <f t="shared" si="462"/>
        <v/>
      </c>
      <c r="H14730" s="52">
        <f t="shared" si="463"/>
        <v>-3.0091830388175467E-3</v>
      </c>
    </row>
    <row r="14731" spans="1:8" ht="15.75" thickTop="1">
      <c r="B14731" s="1"/>
      <c r="C14731" s="1"/>
      <c r="D14731" s="31"/>
      <c r="E14731" s="31"/>
      <c r="F14731" s="31"/>
      <c r="G14731" s="9" t="str">
        <f t="shared" si="462"/>
        <v/>
      </c>
      <c r="H14731" s="52" t="str">
        <f t="shared" si="463"/>
        <v/>
      </c>
    </row>
    <row r="14732" spans="1:8">
      <c r="A14732" s="48" t="str">
        <f>('ANNEXURE B &amp; C'!CH$3)</f>
        <v>480301</v>
      </c>
      <c r="B14732" s="1">
        <v>1050000</v>
      </c>
      <c r="C14732" s="1" t="s">
        <v>33</v>
      </c>
      <c r="D14732" s="31"/>
      <c r="E14732" s="31"/>
      <c r="F14732" s="31"/>
      <c r="G14732" s="9" t="str">
        <f t="shared" si="462"/>
        <v/>
      </c>
      <c r="H14732" s="52" t="str">
        <f t="shared" si="463"/>
        <v/>
      </c>
    </row>
    <row r="14733" spans="1:8">
      <c r="B14733" s="1"/>
      <c r="C14733" s="1"/>
      <c r="D14733" s="31"/>
      <c r="E14733" s="31"/>
      <c r="F14733" s="31"/>
      <c r="G14733" s="9" t="str">
        <f t="shared" si="462"/>
        <v/>
      </c>
      <c r="H14733" s="52" t="str">
        <f t="shared" si="463"/>
        <v/>
      </c>
    </row>
    <row r="14734" spans="1:8">
      <c r="A14734" s="48" t="str">
        <f>('ANNEXURE B &amp; C'!CH$3)</f>
        <v>480301</v>
      </c>
      <c r="B14734" s="1">
        <v>1060000</v>
      </c>
      <c r="C14734" s="1" t="s">
        <v>34</v>
      </c>
      <c r="D14734" s="31"/>
      <c r="E14734" s="31"/>
      <c r="F14734" s="31"/>
      <c r="G14734" s="9" t="str">
        <f t="shared" si="462"/>
        <v/>
      </c>
      <c r="H14734" s="52" t="str">
        <f t="shared" si="463"/>
        <v/>
      </c>
    </row>
    <row r="14735" spans="1:8">
      <c r="A14735" s="48" t="str">
        <f>('ANNEXURE B &amp; C'!CH$3)</f>
        <v>480301</v>
      </c>
      <c r="B14735" s="2">
        <v>1060001</v>
      </c>
      <c r="C14735" s="2" t="s">
        <v>35</v>
      </c>
      <c r="D14735" s="20">
        <v>0</v>
      </c>
      <c r="E14735" s="20">
        <v>0</v>
      </c>
      <c r="F14735" s="38">
        <f>('ANNEXURE B &amp; C'!CH$47)</f>
        <v>0</v>
      </c>
      <c r="G14735" s="9" t="str">
        <f t="shared" si="462"/>
        <v/>
      </c>
      <c r="H14735" s="52" t="str">
        <f t="shared" si="463"/>
        <v/>
      </c>
    </row>
    <row r="14736" spans="1:8">
      <c r="A14736" s="48" t="str">
        <f>('ANNEXURE B &amp; C'!CH$3)</f>
        <v>480301</v>
      </c>
      <c r="B14736" s="2">
        <v>1060003</v>
      </c>
      <c r="C14736" s="2" t="s">
        <v>36</v>
      </c>
      <c r="D14736" s="20">
        <v>0</v>
      </c>
      <c r="E14736" s="20">
        <v>0</v>
      </c>
      <c r="F14736" s="38">
        <f>('ANNEXURE B &amp; C'!CH$48)</f>
        <v>0</v>
      </c>
      <c r="G14736" s="9" t="str">
        <f t="shared" si="462"/>
        <v/>
      </c>
      <c r="H14736" s="52" t="str">
        <f t="shared" si="463"/>
        <v/>
      </c>
    </row>
    <row r="14737" spans="1:8">
      <c r="A14737" s="48" t="str">
        <f>('ANNEXURE B &amp; C'!CH$3)</f>
        <v>480301</v>
      </c>
      <c r="B14737" s="2">
        <v>1060090</v>
      </c>
      <c r="C14737" s="2" t="s">
        <v>37</v>
      </c>
      <c r="D14737" s="20">
        <v>0</v>
      </c>
      <c r="E14737" s="20">
        <v>0</v>
      </c>
      <c r="F14737" s="38">
        <f>('ANNEXURE B &amp; C'!CH$49)</f>
        <v>0</v>
      </c>
      <c r="G14737" s="9" t="str">
        <f t="shared" si="462"/>
        <v/>
      </c>
      <c r="H14737" s="52" t="str">
        <f t="shared" si="463"/>
        <v/>
      </c>
    </row>
    <row r="14738" spans="1:8">
      <c r="A14738" s="48" t="str">
        <f>('ANNEXURE B &amp; C'!CH$3)</f>
        <v>480301</v>
      </c>
      <c r="B14738" s="2">
        <v>1060100</v>
      </c>
      <c r="C14738" s="2" t="s">
        <v>38</v>
      </c>
      <c r="D14738" s="20">
        <v>0</v>
      </c>
      <c r="E14738" s="20">
        <v>0</v>
      </c>
      <c r="F14738" s="38">
        <f>('ANNEXURE B &amp; C'!CH$50)</f>
        <v>0</v>
      </c>
      <c r="G14738" s="9" t="str">
        <f t="shared" si="462"/>
        <v/>
      </c>
      <c r="H14738" s="52" t="str">
        <f t="shared" si="463"/>
        <v/>
      </c>
    </row>
    <row r="14739" spans="1:8">
      <c r="A14739" s="48" t="str">
        <f>('ANNEXURE B &amp; C'!CH$3)</f>
        <v>480301</v>
      </c>
      <c r="B14739" s="2">
        <v>1060200</v>
      </c>
      <c r="C14739" s="2" t="s">
        <v>39</v>
      </c>
      <c r="D14739" s="20">
        <v>0</v>
      </c>
      <c r="E14739" s="20">
        <v>0</v>
      </c>
      <c r="F14739" s="38">
        <f>('ANNEXURE B &amp; C'!CH$51)</f>
        <v>0</v>
      </c>
      <c r="G14739" s="9" t="str">
        <f t="shared" si="462"/>
        <v/>
      </c>
      <c r="H14739" s="52" t="str">
        <f t="shared" si="463"/>
        <v/>
      </c>
    </row>
    <row r="14740" spans="1:8">
      <c r="A14740" s="48" t="str">
        <f>('ANNEXURE B &amp; C'!CH$3)</f>
        <v>480301</v>
      </c>
      <c r="B14740" s="2">
        <v>1060201</v>
      </c>
      <c r="C14740" s="2" t="s">
        <v>40</v>
      </c>
      <c r="D14740" s="20">
        <v>0</v>
      </c>
      <c r="E14740" s="20">
        <v>0</v>
      </c>
      <c r="F14740" s="38">
        <f>('ANNEXURE B &amp; C'!CH$52)</f>
        <v>0</v>
      </c>
      <c r="G14740" s="9" t="str">
        <f t="shared" si="462"/>
        <v/>
      </c>
      <c r="H14740" s="52" t="str">
        <f t="shared" si="463"/>
        <v/>
      </c>
    </row>
    <row r="14741" spans="1:8">
      <c r="A14741" s="48" t="str">
        <f>('ANNEXURE B &amp; C'!CH$3)</f>
        <v>480301</v>
      </c>
      <c r="B14741" s="2">
        <v>1060204</v>
      </c>
      <c r="C14741" s="2" t="s">
        <v>41</v>
      </c>
      <c r="D14741" s="20">
        <v>221314</v>
      </c>
      <c r="E14741" s="20">
        <v>167013.72</v>
      </c>
      <c r="F14741" s="38">
        <f>('ANNEXURE B &amp; C'!CH$53)</f>
        <v>197314</v>
      </c>
      <c r="G14741" s="9" t="str">
        <f t="shared" si="462"/>
        <v/>
      </c>
      <c r="H14741" s="52">
        <f t="shared" si="463"/>
        <v>-0.1084432073885972</v>
      </c>
    </row>
    <row r="14742" spans="1:8">
      <c r="A14742" s="48" t="str">
        <f>('ANNEXURE B &amp; C'!CH$3)</f>
        <v>480301</v>
      </c>
      <c r="B14742" s="2">
        <v>1060205</v>
      </c>
      <c r="C14742" s="2" t="s">
        <v>42</v>
      </c>
      <c r="D14742" s="20">
        <v>0</v>
      </c>
      <c r="E14742" s="20">
        <v>0</v>
      </c>
      <c r="F14742" s="38">
        <f>('ANNEXURE B &amp; C'!CH$54)</f>
        <v>0</v>
      </c>
      <c r="G14742" s="9" t="str">
        <f t="shared" si="462"/>
        <v/>
      </c>
      <c r="H14742" s="52" t="str">
        <f t="shared" si="463"/>
        <v/>
      </c>
    </row>
    <row r="14743" spans="1:8">
      <c r="A14743" s="48" t="str">
        <f>('ANNEXURE B &amp; C'!CH$3)</f>
        <v>480301</v>
      </c>
      <c r="B14743" s="2">
        <v>1060207</v>
      </c>
      <c r="C14743" s="2" t="s">
        <v>43</v>
      </c>
      <c r="D14743" s="20">
        <v>0</v>
      </c>
      <c r="E14743" s="20">
        <v>0</v>
      </c>
      <c r="F14743" s="38">
        <f>('ANNEXURE B &amp; C'!CH$55)</f>
        <v>0</v>
      </c>
      <c r="G14743" s="9" t="str">
        <f t="shared" si="462"/>
        <v/>
      </c>
      <c r="H14743" s="52" t="str">
        <f t="shared" si="463"/>
        <v/>
      </c>
    </row>
    <row r="14744" spans="1:8">
      <c r="A14744" s="48" t="str">
        <f>('ANNEXURE B &amp; C'!CH$3)</f>
        <v>480301</v>
      </c>
      <c r="B14744" s="2">
        <v>1060208</v>
      </c>
      <c r="C14744" s="2" t="s">
        <v>44</v>
      </c>
      <c r="D14744" s="20">
        <v>0</v>
      </c>
      <c r="E14744" s="20">
        <v>0</v>
      </c>
      <c r="F14744" s="38">
        <f>('ANNEXURE B &amp; C'!CH$56)</f>
        <v>0</v>
      </c>
      <c r="G14744" s="9" t="str">
        <f t="shared" si="462"/>
        <v/>
      </c>
      <c r="H14744" s="52" t="str">
        <f t="shared" si="463"/>
        <v/>
      </c>
    </row>
    <row r="14745" spans="1:8">
      <c r="A14745" s="48" t="str">
        <f>('ANNEXURE B &amp; C'!CH$3)</f>
        <v>480301</v>
      </c>
      <c r="B14745" s="2">
        <v>1060209</v>
      </c>
      <c r="C14745" s="2" t="s">
        <v>45</v>
      </c>
      <c r="D14745" s="20">
        <v>16000</v>
      </c>
      <c r="E14745" s="20">
        <v>0</v>
      </c>
      <c r="F14745" s="38">
        <f>('ANNEXURE B &amp; C'!CH$57)</f>
        <v>0</v>
      </c>
      <c r="G14745" s="9" t="str">
        <f t="shared" si="462"/>
        <v/>
      </c>
      <c r="H14745" s="52" t="str">
        <f t="shared" si="463"/>
        <v/>
      </c>
    </row>
    <row r="14746" spans="1:8">
      <c r="A14746" s="48" t="str">
        <f>('ANNEXURE B &amp; C'!CH$3)</f>
        <v>480301</v>
      </c>
      <c r="B14746" s="2">
        <v>1060210</v>
      </c>
      <c r="C14746" s="2" t="s">
        <v>46</v>
      </c>
      <c r="D14746" s="20">
        <v>15000</v>
      </c>
      <c r="E14746" s="20">
        <v>0</v>
      </c>
      <c r="F14746" s="38">
        <f>('ANNEXURE B &amp; C'!CH$58)</f>
        <v>0</v>
      </c>
      <c r="G14746" s="9" t="str">
        <f t="shared" si="462"/>
        <v/>
      </c>
      <c r="H14746" s="52" t="str">
        <f t="shared" si="463"/>
        <v/>
      </c>
    </row>
    <row r="14747" spans="1:8">
      <c r="A14747" s="48" t="str">
        <f>('ANNEXURE B &amp; C'!CH$3)</f>
        <v>480301</v>
      </c>
      <c r="B14747" s="2">
        <v>1060303</v>
      </c>
      <c r="C14747" s="2" t="s">
        <v>47</v>
      </c>
      <c r="D14747" s="20">
        <v>0</v>
      </c>
      <c r="E14747" s="20">
        <v>0</v>
      </c>
      <c r="F14747" s="38">
        <f>('ANNEXURE B &amp; C'!CH$59)</f>
        <v>0</v>
      </c>
      <c r="G14747" s="9" t="str">
        <f t="shared" si="462"/>
        <v/>
      </c>
      <c r="H14747" s="52" t="str">
        <f t="shared" si="463"/>
        <v/>
      </c>
    </row>
    <row r="14748" spans="1:8">
      <c r="A14748" s="48" t="str">
        <f>('ANNEXURE B &amp; C'!CH$3)</f>
        <v>480301</v>
      </c>
      <c r="B14748" s="2">
        <v>1060304</v>
      </c>
      <c r="C14748" s="2" t="s">
        <v>48</v>
      </c>
      <c r="D14748" s="20">
        <v>0</v>
      </c>
      <c r="E14748" s="20">
        <v>0</v>
      </c>
      <c r="F14748" s="38">
        <f>('ANNEXURE B &amp; C'!CH$60)</f>
        <v>0</v>
      </c>
      <c r="G14748" s="9" t="str">
        <f t="shared" si="462"/>
        <v/>
      </c>
      <c r="H14748" s="52" t="str">
        <f t="shared" si="463"/>
        <v/>
      </c>
    </row>
    <row r="14749" spans="1:8">
      <c r="A14749" s="48" t="str">
        <f>('ANNEXURE B &amp; C'!CH$3)</f>
        <v>480301</v>
      </c>
      <c r="B14749" s="2">
        <v>1060305</v>
      </c>
      <c r="C14749" s="2" t="s">
        <v>49</v>
      </c>
      <c r="D14749" s="20">
        <v>0</v>
      </c>
      <c r="E14749" s="20">
        <v>0</v>
      </c>
      <c r="F14749" s="38">
        <f>('ANNEXURE B &amp; C'!CH$61)</f>
        <v>0</v>
      </c>
      <c r="G14749" s="9" t="str">
        <f t="shared" si="462"/>
        <v/>
      </c>
      <c r="H14749" s="52" t="str">
        <f t="shared" si="463"/>
        <v/>
      </c>
    </row>
    <row r="14750" spans="1:8">
      <c r="A14750" s="48" t="str">
        <f>('ANNEXURE B &amp; C'!CH$3)</f>
        <v>480301</v>
      </c>
      <c r="B14750" s="2">
        <v>1060400</v>
      </c>
      <c r="C14750" s="2" t="s">
        <v>50</v>
      </c>
      <c r="D14750" s="20">
        <v>0</v>
      </c>
      <c r="E14750" s="20">
        <v>0</v>
      </c>
      <c r="F14750" s="38">
        <f>('ANNEXURE B &amp; C'!CH$62)</f>
        <v>0</v>
      </c>
      <c r="G14750" s="9" t="str">
        <f t="shared" si="462"/>
        <v/>
      </c>
      <c r="H14750" s="52" t="str">
        <f t="shared" si="463"/>
        <v/>
      </c>
    </row>
    <row r="14751" spans="1:8">
      <c r="A14751" s="48" t="str">
        <f>('ANNEXURE B &amp; C'!CH$3)</f>
        <v>480301</v>
      </c>
      <c r="B14751" s="2">
        <v>1060401</v>
      </c>
      <c r="C14751" s="2" t="s">
        <v>51</v>
      </c>
      <c r="D14751" s="20">
        <v>0</v>
      </c>
      <c r="E14751" s="20">
        <v>0</v>
      </c>
      <c r="F14751" s="38">
        <f>('ANNEXURE B &amp; C'!CH$63)</f>
        <v>0</v>
      </c>
      <c r="G14751" s="9" t="str">
        <f t="shared" si="462"/>
        <v/>
      </c>
      <c r="H14751" s="52" t="str">
        <f t="shared" si="463"/>
        <v/>
      </c>
    </row>
    <row r="14752" spans="1:8">
      <c r="A14752" s="48" t="str">
        <f>('ANNEXURE B &amp; C'!CH$3)</f>
        <v>480301</v>
      </c>
      <c r="B14752" s="2">
        <v>1060402</v>
      </c>
      <c r="C14752" s="2" t="s">
        <v>52</v>
      </c>
      <c r="D14752" s="20">
        <v>6000</v>
      </c>
      <c r="E14752" s="20">
        <v>2829.5</v>
      </c>
      <c r="F14752" s="38">
        <f>('ANNEXURE B &amp; C'!CH$64)</f>
        <v>2830</v>
      </c>
      <c r="G14752" s="9" t="str">
        <f t="shared" si="462"/>
        <v/>
      </c>
      <c r="H14752" s="52">
        <f t="shared" si="463"/>
        <v>-0.52833333333333332</v>
      </c>
    </row>
    <row r="14753" spans="1:8">
      <c r="A14753" s="48" t="str">
        <f>('ANNEXURE B &amp; C'!CH$3)</f>
        <v>480301</v>
      </c>
      <c r="B14753" s="2">
        <v>1060403</v>
      </c>
      <c r="C14753" s="2" t="s">
        <v>53</v>
      </c>
      <c r="D14753" s="20">
        <v>0</v>
      </c>
      <c r="E14753" s="20">
        <v>0</v>
      </c>
      <c r="F14753" s="38">
        <f>('ANNEXURE B &amp; C'!CH$65)</f>
        <v>0</v>
      </c>
      <c r="G14753" s="9" t="str">
        <f t="shared" si="462"/>
        <v/>
      </c>
      <c r="H14753" s="52" t="str">
        <f t="shared" si="463"/>
        <v/>
      </c>
    </row>
    <row r="14754" spans="1:8">
      <c r="A14754" s="48" t="str">
        <f>('ANNEXURE B &amp; C'!CH$3)</f>
        <v>480301</v>
      </c>
      <c r="B14754" s="2">
        <v>1060404</v>
      </c>
      <c r="C14754" s="2" t="s">
        <v>54</v>
      </c>
      <c r="D14754" s="20">
        <v>0</v>
      </c>
      <c r="E14754" s="20">
        <v>0</v>
      </c>
      <c r="F14754" s="38">
        <f>('ANNEXURE B &amp; C'!CH$66)</f>
        <v>0</v>
      </c>
      <c r="G14754" s="9" t="str">
        <f t="shared" si="462"/>
        <v/>
      </c>
      <c r="H14754" s="52" t="str">
        <f t="shared" si="463"/>
        <v/>
      </c>
    </row>
    <row r="14755" spans="1:8">
      <c r="A14755" s="48" t="str">
        <f>('ANNEXURE B &amp; C'!CH$3)</f>
        <v>480301</v>
      </c>
      <c r="B14755" s="2">
        <v>1060405</v>
      </c>
      <c r="C14755" s="2" t="s">
        <v>55</v>
      </c>
      <c r="D14755" s="20">
        <v>0</v>
      </c>
      <c r="E14755" s="20">
        <v>0</v>
      </c>
      <c r="F14755" s="38">
        <f>('ANNEXURE B &amp; C'!CH$67)</f>
        <v>0</v>
      </c>
      <c r="G14755" s="9" t="str">
        <f t="shared" si="462"/>
        <v/>
      </c>
      <c r="H14755" s="52" t="str">
        <f t="shared" si="463"/>
        <v/>
      </c>
    </row>
    <row r="14756" spans="1:8">
      <c r="A14756" s="48" t="str">
        <f>('ANNEXURE B &amp; C'!CH$3)</f>
        <v>480301</v>
      </c>
      <c r="B14756" s="2">
        <v>1060601</v>
      </c>
      <c r="C14756" s="2" t="s">
        <v>56</v>
      </c>
      <c r="D14756" s="20">
        <v>0</v>
      </c>
      <c r="E14756" s="20">
        <v>0</v>
      </c>
      <c r="F14756" s="38">
        <f>('ANNEXURE B &amp; C'!CH$68)</f>
        <v>0</v>
      </c>
      <c r="G14756" s="9" t="str">
        <f t="shared" si="462"/>
        <v/>
      </c>
      <c r="H14756" s="52" t="str">
        <f t="shared" si="463"/>
        <v/>
      </c>
    </row>
    <row r="14757" spans="1:8">
      <c r="A14757" s="48" t="str">
        <f>('ANNEXURE B &amp; C'!CH$3)</f>
        <v>480301</v>
      </c>
      <c r="B14757" s="2">
        <v>1060701</v>
      </c>
      <c r="C14757" s="2" t="s">
        <v>57</v>
      </c>
      <c r="D14757" s="20">
        <v>0</v>
      </c>
      <c r="E14757" s="20">
        <v>0</v>
      </c>
      <c r="F14757" s="38">
        <f>('ANNEXURE B &amp; C'!CH$69)</f>
        <v>0</v>
      </c>
      <c r="G14757" s="9" t="str">
        <f t="shared" si="462"/>
        <v/>
      </c>
      <c r="H14757" s="52" t="str">
        <f t="shared" si="463"/>
        <v/>
      </c>
    </row>
    <row r="14758" spans="1:8">
      <c r="A14758" s="48" t="str">
        <f>('ANNEXURE B &amp; C'!CH$3)</f>
        <v>480301</v>
      </c>
      <c r="B14758" s="2">
        <v>1060702</v>
      </c>
      <c r="C14758" s="2" t="s">
        <v>58</v>
      </c>
      <c r="D14758" s="20">
        <v>0</v>
      </c>
      <c r="E14758" s="20">
        <v>0</v>
      </c>
      <c r="F14758" s="38">
        <f>('ANNEXURE B &amp; C'!CH$70)</f>
        <v>0</v>
      </c>
      <c r="G14758" s="9" t="str">
        <f t="shared" si="462"/>
        <v/>
      </c>
      <c r="H14758" s="52" t="str">
        <f t="shared" si="463"/>
        <v/>
      </c>
    </row>
    <row r="14759" spans="1:8">
      <c r="A14759" s="48" t="str">
        <f>('ANNEXURE B &amp; C'!CH$3)</f>
        <v>480301</v>
      </c>
      <c r="B14759" s="2">
        <v>1061101</v>
      </c>
      <c r="C14759" s="2" t="s">
        <v>59</v>
      </c>
      <c r="D14759" s="20">
        <v>0</v>
      </c>
      <c r="E14759" s="20">
        <v>0</v>
      </c>
      <c r="F14759" s="38">
        <f>('ANNEXURE B &amp; C'!CH$71)</f>
        <v>0</v>
      </c>
      <c r="G14759" s="9" t="str">
        <f t="shared" si="462"/>
        <v/>
      </c>
      <c r="H14759" s="52" t="str">
        <f t="shared" si="463"/>
        <v/>
      </c>
    </row>
    <row r="14760" spans="1:8">
      <c r="A14760" s="48" t="str">
        <f>('ANNEXURE B &amp; C'!CH$3)</f>
        <v>480301</v>
      </c>
      <c r="B14760" s="2">
        <v>1061102</v>
      </c>
      <c r="C14760" s="2" t="s">
        <v>60</v>
      </c>
      <c r="D14760" s="20">
        <v>15000</v>
      </c>
      <c r="E14760" s="20">
        <v>0</v>
      </c>
      <c r="F14760" s="38">
        <f>('ANNEXURE B &amp; C'!CH$72)</f>
        <v>0</v>
      </c>
      <c r="G14760" s="9" t="str">
        <f t="shared" si="462"/>
        <v/>
      </c>
      <c r="H14760" s="52" t="str">
        <f t="shared" si="463"/>
        <v/>
      </c>
    </row>
    <row r="14761" spans="1:8">
      <c r="A14761" s="48" t="str">
        <f>('ANNEXURE B &amp; C'!CH$3)</f>
        <v>480301</v>
      </c>
      <c r="B14761" s="2">
        <v>1061104</v>
      </c>
      <c r="C14761" s="2" t="s">
        <v>61</v>
      </c>
      <c r="D14761" s="20">
        <v>0</v>
      </c>
      <c r="E14761" s="20">
        <v>0</v>
      </c>
      <c r="F14761" s="38">
        <f>('ANNEXURE B &amp; C'!CH$73)</f>
        <v>0</v>
      </c>
      <c r="G14761" s="9" t="str">
        <f t="shared" si="462"/>
        <v/>
      </c>
      <c r="H14761" s="52" t="str">
        <f t="shared" si="463"/>
        <v/>
      </c>
    </row>
    <row r="14762" spans="1:8">
      <c r="A14762" s="48" t="str">
        <f>('ANNEXURE B &amp; C'!CH$3)</f>
        <v>480301</v>
      </c>
      <c r="B14762" s="2">
        <v>1061106</v>
      </c>
      <c r="C14762" s="2" t="s">
        <v>62</v>
      </c>
      <c r="D14762" s="20">
        <v>0</v>
      </c>
      <c r="E14762" s="20">
        <v>0</v>
      </c>
      <c r="F14762" s="38">
        <f>('ANNEXURE B &amp; C'!CH$74)</f>
        <v>0</v>
      </c>
      <c r="G14762" s="9" t="str">
        <f t="shared" si="462"/>
        <v/>
      </c>
      <c r="H14762" s="52" t="str">
        <f t="shared" si="463"/>
        <v/>
      </c>
    </row>
    <row r="14763" spans="1:8">
      <c r="A14763" s="48" t="str">
        <f>('ANNEXURE B &amp; C'!CH$3)</f>
        <v>480301</v>
      </c>
      <c r="B14763" s="2">
        <v>1061201</v>
      </c>
      <c r="C14763" s="2" t="s">
        <v>63</v>
      </c>
      <c r="D14763" s="20">
        <v>0</v>
      </c>
      <c r="E14763" s="20">
        <v>0</v>
      </c>
      <c r="F14763" s="38">
        <f>('ANNEXURE B &amp; C'!CH$75)</f>
        <v>0</v>
      </c>
      <c r="G14763" s="9" t="str">
        <f t="shared" si="462"/>
        <v/>
      </c>
      <c r="H14763" s="52" t="str">
        <f t="shared" si="463"/>
        <v/>
      </c>
    </row>
    <row r="14764" spans="1:8">
      <c r="A14764" s="48" t="str">
        <f>('ANNEXURE B &amp; C'!CH$3)</f>
        <v>480301</v>
      </c>
      <c r="B14764" s="2">
        <v>1061203</v>
      </c>
      <c r="C14764" s="2" t="s">
        <v>64</v>
      </c>
      <c r="D14764" s="20">
        <v>0</v>
      </c>
      <c r="E14764" s="20">
        <v>0</v>
      </c>
      <c r="F14764" s="38">
        <f>('ANNEXURE B &amp; C'!CH$76)</f>
        <v>0</v>
      </c>
      <c r="G14764" s="9" t="str">
        <f t="shared" si="462"/>
        <v/>
      </c>
      <c r="H14764" s="52" t="str">
        <f t="shared" si="463"/>
        <v/>
      </c>
    </row>
    <row r="14765" spans="1:8">
      <c r="A14765" s="48" t="str">
        <f>('ANNEXURE B &amp; C'!CH$3)</f>
        <v>480301</v>
      </c>
      <c r="B14765" s="2">
        <v>1061204</v>
      </c>
      <c r="C14765" s="2" t="s">
        <v>65</v>
      </c>
      <c r="D14765" s="20">
        <v>0</v>
      </c>
      <c r="E14765" s="20">
        <v>0</v>
      </c>
      <c r="F14765" s="38">
        <f>('ANNEXURE B &amp; C'!CH$77)</f>
        <v>0</v>
      </c>
      <c r="G14765" s="9" t="str">
        <f t="shared" si="462"/>
        <v/>
      </c>
      <c r="H14765" s="52" t="str">
        <f t="shared" si="463"/>
        <v/>
      </c>
    </row>
    <row r="14766" spans="1:8">
      <c r="A14766" s="48" t="str">
        <f>('ANNEXURE B &amp; C'!CH$3)</f>
        <v>480301</v>
      </c>
      <c r="B14766" s="2">
        <v>1061501</v>
      </c>
      <c r="C14766" s="2" t="s">
        <v>66</v>
      </c>
      <c r="D14766" s="20">
        <v>0</v>
      </c>
      <c r="E14766" s="20">
        <v>0</v>
      </c>
      <c r="F14766" s="38">
        <f>('ANNEXURE B &amp; C'!CH$78)</f>
        <v>0</v>
      </c>
      <c r="G14766" s="9" t="str">
        <f t="shared" si="462"/>
        <v/>
      </c>
      <c r="H14766" s="52" t="str">
        <f t="shared" si="463"/>
        <v/>
      </c>
    </row>
    <row r="14767" spans="1:8">
      <c r="A14767" s="48" t="str">
        <f>('ANNEXURE B &amp; C'!CH$3)</f>
        <v>480301</v>
      </c>
      <c r="B14767" s="2">
        <v>1061502</v>
      </c>
      <c r="C14767" s="2" t="s">
        <v>67</v>
      </c>
      <c r="D14767" s="20">
        <v>0</v>
      </c>
      <c r="E14767" s="20">
        <v>0</v>
      </c>
      <c r="F14767" s="38">
        <f>('ANNEXURE B &amp; C'!CH$79)</f>
        <v>0</v>
      </c>
      <c r="G14767" s="9" t="str">
        <f t="shared" si="462"/>
        <v/>
      </c>
      <c r="H14767" s="52" t="str">
        <f t="shared" si="463"/>
        <v/>
      </c>
    </row>
    <row r="14768" spans="1:8">
      <c r="A14768" s="48" t="str">
        <f>('ANNEXURE B &amp; C'!CH$3)</f>
        <v>480301</v>
      </c>
      <c r="B14768" s="2">
        <v>1061507</v>
      </c>
      <c r="C14768" s="2" t="s">
        <v>68</v>
      </c>
      <c r="D14768" s="20">
        <v>0</v>
      </c>
      <c r="E14768" s="20">
        <v>0</v>
      </c>
      <c r="F14768" s="38">
        <f>('ANNEXURE B &amp; C'!CH$80)</f>
        <v>0</v>
      </c>
      <c r="G14768" s="9" t="str">
        <f t="shared" si="462"/>
        <v/>
      </c>
      <c r="H14768" s="52" t="str">
        <f t="shared" si="463"/>
        <v/>
      </c>
    </row>
    <row r="14769" spans="1:8">
      <c r="A14769" s="48" t="str">
        <f>('ANNEXURE B &amp; C'!CH$3)</f>
        <v>480301</v>
      </c>
      <c r="B14769" s="2">
        <v>1061508</v>
      </c>
      <c r="C14769" s="2" t="s">
        <v>69</v>
      </c>
      <c r="D14769" s="20">
        <v>0</v>
      </c>
      <c r="E14769" s="20">
        <v>0</v>
      </c>
      <c r="F14769" s="38">
        <f>('ANNEXURE B &amp; C'!CH$81)</f>
        <v>0</v>
      </c>
      <c r="G14769" s="9" t="str">
        <f t="shared" si="462"/>
        <v/>
      </c>
      <c r="H14769" s="52" t="str">
        <f t="shared" si="463"/>
        <v/>
      </c>
    </row>
    <row r="14770" spans="1:8">
      <c r="A14770" s="48" t="str">
        <f>('ANNEXURE B &amp; C'!CH$3)</f>
        <v>480301</v>
      </c>
      <c r="B14770" s="2">
        <v>1061701</v>
      </c>
      <c r="C14770" s="2" t="s">
        <v>70</v>
      </c>
      <c r="D14770" s="20">
        <v>24000</v>
      </c>
      <c r="E14770" s="20">
        <v>2106.17</v>
      </c>
      <c r="F14770" s="38">
        <f>('ANNEXURE B &amp; C'!CH$82)</f>
        <v>24000</v>
      </c>
      <c r="G14770" s="9" t="str">
        <f t="shared" si="462"/>
        <v/>
      </c>
      <c r="H14770" s="52">
        <f t="shared" si="463"/>
        <v>0</v>
      </c>
    </row>
    <row r="14771" spans="1:8">
      <c r="A14771" s="48" t="str">
        <f>('ANNEXURE B &amp; C'!CH$3)</f>
        <v>480301</v>
      </c>
      <c r="B14771" s="2">
        <v>1061705</v>
      </c>
      <c r="C14771" s="2" t="s">
        <v>71</v>
      </c>
      <c r="D14771" s="20">
        <v>0</v>
      </c>
      <c r="E14771" s="20">
        <v>0</v>
      </c>
      <c r="F14771" s="38">
        <f>('ANNEXURE B &amp; C'!CH$83)</f>
        <v>0</v>
      </c>
      <c r="G14771" s="9" t="str">
        <f t="shared" si="462"/>
        <v/>
      </c>
      <c r="H14771" s="52" t="str">
        <f t="shared" si="463"/>
        <v/>
      </c>
    </row>
    <row r="14772" spans="1:8">
      <c r="A14772" s="48" t="str">
        <f>('ANNEXURE B &amp; C'!CH$3)</f>
        <v>480301</v>
      </c>
      <c r="B14772" s="2">
        <v>1061799</v>
      </c>
      <c r="C14772" s="2" t="s">
        <v>72</v>
      </c>
      <c r="D14772" s="20">
        <v>6000</v>
      </c>
      <c r="E14772" s="20">
        <v>13346.19</v>
      </c>
      <c r="F14772" s="38">
        <f>('ANNEXURE B &amp; C'!CH$84)</f>
        <v>15583</v>
      </c>
      <c r="G14772" s="9" t="str">
        <f t="shared" si="462"/>
        <v/>
      </c>
      <c r="H14772" s="52">
        <f t="shared" si="463"/>
        <v>1.5971666666666666</v>
      </c>
    </row>
    <row r="14773" spans="1:8">
      <c r="A14773" s="48" t="str">
        <f>('ANNEXURE B &amp; C'!CH$3)</f>
        <v>480301</v>
      </c>
      <c r="B14773" s="2">
        <v>1061800</v>
      </c>
      <c r="C14773" s="2" t="s">
        <v>73</v>
      </c>
      <c r="D14773" s="20">
        <v>0</v>
      </c>
      <c r="E14773" s="20">
        <v>0</v>
      </c>
      <c r="F14773" s="38">
        <f>('ANNEXURE B &amp; C'!CH$85)</f>
        <v>0</v>
      </c>
      <c r="G14773" s="9" t="str">
        <f t="shared" si="462"/>
        <v/>
      </c>
      <c r="H14773" s="52" t="str">
        <f t="shared" si="463"/>
        <v/>
      </c>
    </row>
    <row r="14774" spans="1:8">
      <c r="A14774" s="48" t="str">
        <f>('ANNEXURE B &amp; C'!CH$3)</f>
        <v>480301</v>
      </c>
      <c r="B14774" s="2">
        <v>1061801</v>
      </c>
      <c r="C14774" s="2" t="s">
        <v>74</v>
      </c>
      <c r="D14774" s="20">
        <v>0</v>
      </c>
      <c r="E14774" s="20">
        <v>0</v>
      </c>
      <c r="F14774" s="38">
        <f>('ANNEXURE B &amp; C'!CH$86)</f>
        <v>0</v>
      </c>
      <c r="G14774" s="9" t="str">
        <f t="shared" si="462"/>
        <v/>
      </c>
      <c r="H14774" s="52" t="str">
        <f t="shared" si="463"/>
        <v/>
      </c>
    </row>
    <row r="14775" spans="1:8">
      <c r="A14775" s="48" t="str">
        <f>('ANNEXURE B &amp; C'!CH$3)</f>
        <v>480301</v>
      </c>
      <c r="B14775" s="2">
        <v>1061802</v>
      </c>
      <c r="C14775" s="2" t="s">
        <v>75</v>
      </c>
      <c r="D14775" s="20">
        <v>0</v>
      </c>
      <c r="E14775" s="20">
        <v>0</v>
      </c>
      <c r="F14775" s="38">
        <f>('ANNEXURE B &amp; C'!CH$87)</f>
        <v>0</v>
      </c>
      <c r="G14775" s="9" t="str">
        <f t="shared" si="462"/>
        <v/>
      </c>
      <c r="H14775" s="52" t="str">
        <f t="shared" si="463"/>
        <v/>
      </c>
    </row>
    <row r="14776" spans="1:8">
      <c r="A14776" s="48" t="str">
        <f>('ANNEXURE B &amp; C'!CH$3)</f>
        <v>480301</v>
      </c>
      <c r="B14776" s="2">
        <v>1061805</v>
      </c>
      <c r="C14776" s="2" t="s">
        <v>76</v>
      </c>
      <c r="D14776" s="20">
        <v>0</v>
      </c>
      <c r="E14776" s="20">
        <v>0</v>
      </c>
      <c r="F14776" s="38">
        <f>('ANNEXURE B &amp; C'!CH$88)</f>
        <v>0</v>
      </c>
      <c r="G14776" s="9" t="str">
        <f t="shared" si="462"/>
        <v/>
      </c>
      <c r="H14776" s="52" t="str">
        <f t="shared" si="463"/>
        <v/>
      </c>
    </row>
    <row r="14777" spans="1:8">
      <c r="A14777" s="48" t="str">
        <f>('ANNEXURE B &amp; C'!CH$3)</f>
        <v>480301</v>
      </c>
      <c r="B14777" s="2">
        <v>1061806</v>
      </c>
      <c r="C14777" s="2" t="s">
        <v>77</v>
      </c>
      <c r="D14777" s="20">
        <v>12000</v>
      </c>
      <c r="E14777" s="20">
        <v>2282.35</v>
      </c>
      <c r="F14777" s="38">
        <f>('ANNEXURE B &amp; C'!CH$89)</f>
        <v>2283</v>
      </c>
      <c r="G14777" s="9" t="str">
        <f t="shared" si="462"/>
        <v/>
      </c>
      <c r="H14777" s="52">
        <f t="shared" si="463"/>
        <v>-0.80974999999999997</v>
      </c>
    </row>
    <row r="14778" spans="1:8">
      <c r="A14778" s="48" t="str">
        <f>('ANNEXURE B &amp; C'!CH$3)</f>
        <v>480301</v>
      </c>
      <c r="B14778" s="2">
        <v>1061899</v>
      </c>
      <c r="C14778" s="2" t="s">
        <v>78</v>
      </c>
      <c r="D14778" s="20">
        <v>0</v>
      </c>
      <c r="E14778" s="20">
        <v>0</v>
      </c>
      <c r="F14778" s="38">
        <f>('ANNEXURE B &amp; C'!CH$90)</f>
        <v>0</v>
      </c>
      <c r="G14778" s="9" t="str">
        <f t="shared" si="462"/>
        <v/>
      </c>
      <c r="H14778" s="52" t="str">
        <f t="shared" si="463"/>
        <v/>
      </c>
    </row>
    <row r="14779" spans="1:8">
      <c r="A14779" s="48" t="str">
        <f>('ANNEXURE B &amp; C'!CH$3)</f>
        <v>480301</v>
      </c>
      <c r="B14779" s="2">
        <v>1061900</v>
      </c>
      <c r="C14779" s="2" t="s">
        <v>79</v>
      </c>
      <c r="D14779" s="20">
        <v>8640</v>
      </c>
      <c r="E14779" s="20">
        <v>4160</v>
      </c>
      <c r="F14779" s="38">
        <f>('ANNEXURE B &amp; C'!CH$91)</f>
        <v>9200</v>
      </c>
      <c r="G14779" s="9" t="str">
        <f t="shared" si="462"/>
        <v/>
      </c>
      <c r="H14779" s="52">
        <f t="shared" si="463"/>
        <v>6.4814814814814811E-2</v>
      </c>
    </row>
    <row r="14780" spans="1:8">
      <c r="A14780" s="48" t="str">
        <f>('ANNEXURE B &amp; C'!CH$3)</f>
        <v>480301</v>
      </c>
      <c r="B14780" s="2">
        <v>1061902</v>
      </c>
      <c r="C14780" s="2" t="s">
        <v>80</v>
      </c>
      <c r="D14780" s="20">
        <v>20000</v>
      </c>
      <c r="E14780" s="20">
        <v>0</v>
      </c>
      <c r="F14780" s="38">
        <f>('ANNEXURE B &amp; C'!CH$92)</f>
        <v>0</v>
      </c>
      <c r="G14780" s="9" t="str">
        <f t="shared" si="462"/>
        <v/>
      </c>
      <c r="H14780" s="52" t="str">
        <f t="shared" si="463"/>
        <v/>
      </c>
    </row>
    <row r="14781" spans="1:8">
      <c r="A14781" s="48" t="str">
        <f>('ANNEXURE B &amp; C'!CH$3)</f>
        <v>480301</v>
      </c>
      <c r="B14781" s="2">
        <v>1061903</v>
      </c>
      <c r="C14781" s="2" t="s">
        <v>81</v>
      </c>
      <c r="D14781" s="20">
        <v>0</v>
      </c>
      <c r="E14781" s="20">
        <v>0</v>
      </c>
      <c r="F14781" s="38">
        <f>('ANNEXURE B &amp; C'!CH$93)</f>
        <v>0</v>
      </c>
      <c r="G14781" s="9" t="str">
        <f t="shared" si="462"/>
        <v/>
      </c>
      <c r="H14781" s="52" t="str">
        <f t="shared" si="463"/>
        <v/>
      </c>
    </row>
    <row r="14782" spans="1:8">
      <c r="A14782" s="48" t="str">
        <f>('ANNEXURE B &amp; C'!CH$3)</f>
        <v>480301</v>
      </c>
      <c r="B14782" s="2">
        <v>1061904</v>
      </c>
      <c r="C14782" s="2" t="s">
        <v>82</v>
      </c>
      <c r="D14782" s="20">
        <v>0</v>
      </c>
      <c r="E14782" s="20">
        <v>0</v>
      </c>
      <c r="F14782" s="38">
        <f>('ANNEXURE B &amp; C'!CH$94)</f>
        <v>0</v>
      </c>
      <c r="G14782" s="9" t="str">
        <f t="shared" si="462"/>
        <v/>
      </c>
      <c r="H14782" s="52" t="str">
        <f t="shared" si="463"/>
        <v/>
      </c>
    </row>
    <row r="14783" spans="1:8">
      <c r="A14783" s="48" t="str">
        <f>('ANNEXURE B &amp; C'!CH$3)</f>
        <v>480301</v>
      </c>
      <c r="B14783" s="2">
        <v>1062001</v>
      </c>
      <c r="C14783" s="2" t="s">
        <v>83</v>
      </c>
      <c r="D14783" s="20">
        <v>0</v>
      </c>
      <c r="E14783" s="20">
        <v>0</v>
      </c>
      <c r="F14783" s="38">
        <f>('ANNEXURE B &amp; C'!CH$95)</f>
        <v>0</v>
      </c>
      <c r="G14783" s="9" t="str">
        <f t="shared" ref="G14783:G14846" si="464">IF(E14783&lt;0.01,"",IF(E14783&gt;F14783,"BUDGET ERROR - INSUFICIENT",""))</f>
        <v/>
      </c>
      <c r="H14783" s="52" t="str">
        <f t="shared" ref="H14783:H14846" si="465">IF(F14783&lt;0.1,"",IF(D14783=0,"NO ORIGINAL BUDGET",(F14783-D14783)/D14783))</f>
        <v/>
      </c>
    </row>
    <row r="14784" spans="1:8">
      <c r="A14784" s="48" t="str">
        <f>('ANNEXURE B &amp; C'!CH$3)</f>
        <v>480301</v>
      </c>
      <c r="B14784" s="2">
        <v>1062003</v>
      </c>
      <c r="C14784" s="2" t="s">
        <v>84</v>
      </c>
      <c r="D14784" s="20">
        <v>0</v>
      </c>
      <c r="E14784" s="20">
        <v>0</v>
      </c>
      <c r="F14784" s="38">
        <f>('ANNEXURE B &amp; C'!CH$96)</f>
        <v>0</v>
      </c>
      <c r="G14784" s="9" t="str">
        <f t="shared" si="464"/>
        <v/>
      </c>
      <c r="H14784" s="52" t="str">
        <f t="shared" si="465"/>
        <v/>
      </c>
    </row>
    <row r="14785" spans="1:8">
      <c r="A14785" s="48" t="str">
        <f>('ANNEXURE B &amp; C'!CH$3)</f>
        <v>480301</v>
      </c>
      <c r="B14785" s="2">
        <v>1062009</v>
      </c>
      <c r="C14785" s="2" t="s">
        <v>85</v>
      </c>
      <c r="D14785" s="20">
        <v>0</v>
      </c>
      <c r="E14785" s="20">
        <v>0</v>
      </c>
      <c r="F14785" s="38">
        <f>('ANNEXURE B &amp; C'!CH$97)</f>
        <v>0</v>
      </c>
      <c r="G14785" s="9" t="str">
        <f t="shared" si="464"/>
        <v/>
      </c>
      <c r="H14785" s="52" t="str">
        <f t="shared" si="465"/>
        <v/>
      </c>
    </row>
    <row r="14786" spans="1:8">
      <c r="A14786" s="48" t="str">
        <f>('ANNEXURE B &amp; C'!CH$3)</f>
        <v>480301</v>
      </c>
      <c r="B14786" s="2">
        <v>1062010</v>
      </c>
      <c r="C14786" s="2" t="s">
        <v>86</v>
      </c>
      <c r="D14786" s="20">
        <v>0</v>
      </c>
      <c r="E14786" s="20">
        <v>0</v>
      </c>
      <c r="F14786" s="38">
        <f>('ANNEXURE B &amp; C'!CH$98)</f>
        <v>0</v>
      </c>
      <c r="G14786" s="9" t="str">
        <f t="shared" si="464"/>
        <v/>
      </c>
      <c r="H14786" s="52" t="str">
        <f t="shared" si="465"/>
        <v/>
      </c>
    </row>
    <row r="14787" spans="1:8">
      <c r="A14787" s="48" t="str">
        <f>('ANNEXURE B &amp; C'!CH$3)</f>
        <v>480301</v>
      </c>
      <c r="B14787" s="2">
        <v>1062201</v>
      </c>
      <c r="C14787" s="2" t="s">
        <v>87</v>
      </c>
      <c r="D14787" s="20">
        <v>0</v>
      </c>
      <c r="E14787" s="20">
        <v>0</v>
      </c>
      <c r="F14787" s="38">
        <f>('ANNEXURE B &amp; C'!CH$99)</f>
        <v>0</v>
      </c>
      <c r="G14787" s="9" t="str">
        <f t="shared" si="464"/>
        <v/>
      </c>
      <c r="H14787" s="52" t="str">
        <f t="shared" si="465"/>
        <v/>
      </c>
    </row>
    <row r="14788" spans="1:8">
      <c r="A14788" s="48" t="str">
        <f>('ANNEXURE B &amp; C'!CH$3)</f>
        <v>480301</v>
      </c>
      <c r="B14788" s="3">
        <v>1066990</v>
      </c>
      <c r="C14788" s="3" t="s">
        <v>88</v>
      </c>
      <c r="D14788" s="39">
        <v>343954</v>
      </c>
      <c r="E14788" s="39">
        <v>191737.93000000002</v>
      </c>
      <c r="F14788" s="39">
        <f>SUM(F14735:F14787)</f>
        <v>251210</v>
      </c>
      <c r="G14788" s="9" t="str">
        <f t="shared" si="464"/>
        <v/>
      </c>
      <c r="H14788" s="52">
        <f t="shared" si="465"/>
        <v>-0.26964070776906213</v>
      </c>
    </row>
    <row r="14789" spans="1:8">
      <c r="B14789" s="1"/>
      <c r="C14789" s="1"/>
      <c r="D14789" s="31"/>
      <c r="E14789" s="31"/>
      <c r="F14789" s="31"/>
      <c r="G14789" s="9" t="str">
        <f t="shared" si="464"/>
        <v/>
      </c>
      <c r="H14789" s="52" t="str">
        <f t="shared" si="465"/>
        <v/>
      </c>
    </row>
    <row r="14790" spans="1:8">
      <c r="A14790" s="48" t="str">
        <f>('ANNEXURE B &amp; C'!CH$3)</f>
        <v>480301</v>
      </c>
      <c r="B14790" s="1">
        <v>1080000</v>
      </c>
      <c r="C14790" s="1" t="s">
        <v>89</v>
      </c>
      <c r="D14790" s="31"/>
      <c r="E14790" s="31"/>
      <c r="F14790" s="31"/>
      <c r="G14790" s="9" t="str">
        <f t="shared" si="464"/>
        <v/>
      </c>
      <c r="H14790" s="52" t="str">
        <f t="shared" si="465"/>
        <v/>
      </c>
    </row>
    <row r="14791" spans="1:8">
      <c r="A14791" s="48" t="str">
        <f>('ANNEXURE B &amp; C'!CH$3)</f>
        <v>480301</v>
      </c>
      <c r="B14791" s="2">
        <v>1088020</v>
      </c>
      <c r="C14791" s="2" t="s">
        <v>90</v>
      </c>
      <c r="D14791" s="20">
        <v>0</v>
      </c>
      <c r="E14791" s="20">
        <v>0</v>
      </c>
      <c r="F14791" s="38">
        <f>('ANNEXURE B &amp; C'!CH$103)</f>
        <v>0</v>
      </c>
      <c r="G14791" s="9" t="str">
        <f t="shared" si="464"/>
        <v/>
      </c>
      <c r="H14791" s="52" t="str">
        <f t="shared" si="465"/>
        <v/>
      </c>
    </row>
    <row r="14792" spans="1:8">
      <c r="A14792" s="48" t="str">
        <f>('ANNEXURE B &amp; C'!CH$3)</f>
        <v>480301</v>
      </c>
      <c r="B14792" s="2">
        <v>1088080</v>
      </c>
      <c r="C14792" s="2" t="s">
        <v>91</v>
      </c>
      <c r="D14792" s="20">
        <v>0</v>
      </c>
      <c r="E14792" s="20">
        <v>0</v>
      </c>
      <c r="F14792" s="38">
        <f>('ANNEXURE B &amp; C'!CH$104)</f>
        <v>0</v>
      </c>
      <c r="G14792" s="9" t="str">
        <f t="shared" si="464"/>
        <v/>
      </c>
      <c r="H14792" s="52" t="str">
        <f t="shared" si="465"/>
        <v/>
      </c>
    </row>
    <row r="14793" spans="1:8">
      <c r="A14793" s="48" t="str">
        <f>('ANNEXURE B &amp; C'!CH$3)</f>
        <v>480301</v>
      </c>
      <c r="B14793" s="2">
        <v>1088081</v>
      </c>
      <c r="C14793" s="2" t="s">
        <v>92</v>
      </c>
      <c r="D14793" s="20">
        <v>0</v>
      </c>
      <c r="E14793" s="20">
        <v>0</v>
      </c>
      <c r="F14793" s="38">
        <f>('ANNEXURE B &amp; C'!CH$105)</f>
        <v>0</v>
      </c>
      <c r="G14793" s="9" t="str">
        <f t="shared" si="464"/>
        <v/>
      </c>
      <c r="H14793" s="52" t="str">
        <f t="shared" si="465"/>
        <v/>
      </c>
    </row>
    <row r="14794" spans="1:8">
      <c r="A14794" s="48" t="str">
        <f>('ANNEXURE B &amp; C'!CH$3)</f>
        <v>480301</v>
      </c>
      <c r="B14794" s="2">
        <v>1088082</v>
      </c>
      <c r="C14794" s="2" t="s">
        <v>93</v>
      </c>
      <c r="D14794" s="20">
        <v>0</v>
      </c>
      <c r="E14794" s="20">
        <v>0</v>
      </c>
      <c r="F14794" s="38">
        <f>('ANNEXURE B &amp; C'!CH$106)</f>
        <v>0</v>
      </c>
      <c r="G14794" s="9" t="str">
        <f t="shared" si="464"/>
        <v/>
      </c>
      <c r="H14794" s="52" t="str">
        <f t="shared" si="465"/>
        <v/>
      </c>
    </row>
    <row r="14795" spans="1:8">
      <c r="A14795" s="48" t="str">
        <f>('ANNEXURE B &amp; C'!CH$3)</f>
        <v>480301</v>
      </c>
      <c r="B14795" s="2">
        <v>1088083</v>
      </c>
      <c r="C14795" s="2" t="s">
        <v>94</v>
      </c>
      <c r="D14795" s="20">
        <v>0</v>
      </c>
      <c r="E14795" s="20">
        <v>0</v>
      </c>
      <c r="F14795" s="38">
        <f>('ANNEXURE B &amp; C'!CH$107)</f>
        <v>0</v>
      </c>
      <c r="G14795" s="9" t="str">
        <f t="shared" si="464"/>
        <v/>
      </c>
      <c r="H14795" s="52" t="str">
        <f t="shared" si="465"/>
        <v/>
      </c>
    </row>
    <row r="14796" spans="1:8">
      <c r="A14796" s="48" t="str">
        <f>('ANNEXURE B &amp; C'!CH$3)</f>
        <v>480301</v>
      </c>
      <c r="B14796" s="2">
        <v>1088084</v>
      </c>
      <c r="C14796" s="2" t="s">
        <v>95</v>
      </c>
      <c r="D14796" s="20">
        <v>0</v>
      </c>
      <c r="E14796" s="20">
        <v>0</v>
      </c>
      <c r="F14796" s="38">
        <f>('ANNEXURE B &amp; C'!CH$108)</f>
        <v>0</v>
      </c>
      <c r="G14796" s="9" t="str">
        <f t="shared" si="464"/>
        <v/>
      </c>
      <c r="H14796" s="52" t="str">
        <f t="shared" si="465"/>
        <v/>
      </c>
    </row>
    <row r="14797" spans="1:8">
      <c r="A14797" s="48" t="str">
        <f>('ANNEXURE B &amp; C'!CH$3)</f>
        <v>480301</v>
      </c>
      <c r="B14797" s="2">
        <v>1088085</v>
      </c>
      <c r="C14797" s="2" t="s">
        <v>96</v>
      </c>
      <c r="D14797" s="20">
        <v>0</v>
      </c>
      <c r="E14797" s="20">
        <v>0</v>
      </c>
      <c r="F14797" s="38">
        <f>('ANNEXURE B &amp; C'!CH$109)</f>
        <v>0</v>
      </c>
      <c r="G14797" s="9" t="str">
        <f t="shared" si="464"/>
        <v/>
      </c>
      <c r="H14797" s="52" t="str">
        <f t="shared" si="465"/>
        <v/>
      </c>
    </row>
    <row r="14798" spans="1:8">
      <c r="A14798" s="48" t="str">
        <f>('ANNEXURE B &amp; C'!CH$3)</f>
        <v>480301</v>
      </c>
      <c r="B14798" s="2">
        <v>1088110</v>
      </c>
      <c r="C14798" s="2" t="s">
        <v>61</v>
      </c>
      <c r="D14798" s="20">
        <v>0</v>
      </c>
      <c r="E14798" s="20">
        <v>0</v>
      </c>
      <c r="F14798" s="38">
        <f>('ANNEXURE B &amp; C'!CH$110)</f>
        <v>0</v>
      </c>
      <c r="G14798" s="9" t="str">
        <f t="shared" si="464"/>
        <v/>
      </c>
      <c r="H14798" s="52" t="str">
        <f t="shared" si="465"/>
        <v/>
      </c>
    </row>
    <row r="14799" spans="1:8">
      <c r="A14799" s="48" t="str">
        <f>('ANNEXURE B &amp; C'!CH$3)</f>
        <v>480301</v>
      </c>
      <c r="B14799" s="2">
        <v>1088180</v>
      </c>
      <c r="C14799" s="2" t="s">
        <v>97</v>
      </c>
      <c r="D14799" s="20">
        <v>0</v>
      </c>
      <c r="E14799" s="20">
        <v>0</v>
      </c>
      <c r="F14799" s="38">
        <f>('ANNEXURE B &amp; C'!CH$111)</f>
        <v>0</v>
      </c>
      <c r="G14799" s="9" t="str">
        <f t="shared" si="464"/>
        <v/>
      </c>
      <c r="H14799" s="52" t="str">
        <f t="shared" si="465"/>
        <v/>
      </c>
    </row>
    <row r="14800" spans="1:8">
      <c r="A14800" s="48" t="str">
        <f>('ANNEXURE B &amp; C'!CH$3)</f>
        <v>480301</v>
      </c>
      <c r="B14800" s="3">
        <v>1088990</v>
      </c>
      <c r="C14800" s="3" t="s">
        <v>98</v>
      </c>
      <c r="D14800" s="39">
        <v>0</v>
      </c>
      <c r="E14800" s="39">
        <v>0</v>
      </c>
      <c r="F14800" s="39">
        <f>SUM(F14790:F14799)</f>
        <v>0</v>
      </c>
      <c r="G14800" s="9" t="str">
        <f t="shared" si="464"/>
        <v/>
      </c>
      <c r="H14800" s="52" t="str">
        <f t="shared" si="465"/>
        <v/>
      </c>
    </row>
    <row r="14801" spans="1:8">
      <c r="B14801" s="1"/>
      <c r="C14801" s="1"/>
      <c r="D14801" s="31"/>
      <c r="E14801" s="31"/>
      <c r="F14801" s="31"/>
      <c r="G14801" s="9" t="str">
        <f t="shared" si="464"/>
        <v/>
      </c>
      <c r="H14801" s="52" t="str">
        <f t="shared" si="465"/>
        <v/>
      </c>
    </row>
    <row r="14802" spans="1:8" ht="15.75" thickBot="1">
      <c r="A14802" s="48" t="str">
        <f>('ANNEXURE B &amp; C'!CH$3)</f>
        <v>480301</v>
      </c>
      <c r="B14802" s="4">
        <v>1089995</v>
      </c>
      <c r="C14802" s="4" t="s">
        <v>99</v>
      </c>
      <c r="D14802" s="40">
        <v>343954</v>
      </c>
      <c r="E14802" s="40">
        <v>191737.93000000002</v>
      </c>
      <c r="F14802" s="40">
        <f>SUM(F14800+F14788)</f>
        <v>251210</v>
      </c>
      <c r="G14802" s="9" t="str">
        <f t="shared" si="464"/>
        <v/>
      </c>
      <c r="H14802" s="52">
        <f t="shared" si="465"/>
        <v>-0.26964070776906213</v>
      </c>
    </row>
    <row r="14803" spans="1:8" ht="15.75" thickTop="1">
      <c r="B14803" s="1"/>
      <c r="C14803" s="1"/>
      <c r="D14803" s="31"/>
      <c r="E14803" s="31"/>
      <c r="F14803" s="31"/>
      <c r="G14803" s="9" t="str">
        <f t="shared" si="464"/>
        <v/>
      </c>
      <c r="H14803" s="52" t="str">
        <f t="shared" si="465"/>
        <v/>
      </c>
    </row>
    <row r="14804" spans="1:8">
      <c r="A14804" s="48" t="str">
        <f>('ANNEXURE B &amp; C'!CH$3)</f>
        <v>480301</v>
      </c>
      <c r="B14804" s="1">
        <v>1100000</v>
      </c>
      <c r="C14804" s="1" t="s">
        <v>100</v>
      </c>
      <c r="D14804" s="31"/>
      <c r="E14804" s="31"/>
      <c r="F14804" s="31"/>
      <c r="G14804" s="9" t="str">
        <f t="shared" si="464"/>
        <v/>
      </c>
      <c r="H14804" s="52" t="str">
        <f t="shared" si="465"/>
        <v/>
      </c>
    </row>
    <row r="14805" spans="1:8">
      <c r="A14805" s="48" t="str">
        <f>('ANNEXURE B &amp; C'!CH$3)</f>
        <v>480301</v>
      </c>
      <c r="B14805" s="2">
        <v>1101200</v>
      </c>
      <c r="C14805" s="2" t="s">
        <v>101</v>
      </c>
      <c r="D14805" s="20">
        <v>0</v>
      </c>
      <c r="E14805" s="20">
        <v>0</v>
      </c>
      <c r="F14805" s="38">
        <f>('ANNEXURE B &amp; C'!CH$117)</f>
        <v>0</v>
      </c>
      <c r="G14805" s="9" t="str">
        <f t="shared" si="464"/>
        <v/>
      </c>
      <c r="H14805" s="52" t="str">
        <f t="shared" si="465"/>
        <v/>
      </c>
    </row>
    <row r="14806" spans="1:8">
      <c r="A14806" s="48" t="str">
        <f>('ANNEXURE B &amp; C'!CH$3)</f>
        <v>480301</v>
      </c>
      <c r="B14806" s="2">
        <v>1101201</v>
      </c>
      <c r="C14806" s="2" t="s">
        <v>102</v>
      </c>
      <c r="D14806" s="20">
        <v>0</v>
      </c>
      <c r="E14806" s="20">
        <v>0</v>
      </c>
      <c r="F14806" s="38">
        <f>('ANNEXURE B &amp; C'!CH$118)</f>
        <v>0</v>
      </c>
      <c r="G14806" s="9" t="str">
        <f t="shared" si="464"/>
        <v/>
      </c>
      <c r="H14806" s="52" t="str">
        <f t="shared" si="465"/>
        <v/>
      </c>
    </row>
    <row r="14807" spans="1:8">
      <c r="A14807" s="48" t="str">
        <f>('ANNEXURE B &amp; C'!CH$3)</f>
        <v>480301</v>
      </c>
      <c r="B14807" s="2">
        <v>1101203</v>
      </c>
      <c r="C14807" s="2" t="s">
        <v>103</v>
      </c>
      <c r="D14807" s="20">
        <v>0</v>
      </c>
      <c r="E14807" s="20">
        <v>0</v>
      </c>
      <c r="F14807" s="38">
        <f>('ANNEXURE B &amp; C'!CH$119)</f>
        <v>0</v>
      </c>
      <c r="G14807" s="9" t="str">
        <f t="shared" si="464"/>
        <v/>
      </c>
      <c r="H14807" s="52" t="str">
        <f t="shared" si="465"/>
        <v/>
      </c>
    </row>
    <row r="14808" spans="1:8">
      <c r="A14808" s="48" t="str">
        <f>('ANNEXURE B &amp; C'!CH$3)</f>
        <v>480301</v>
      </c>
      <c r="B14808" s="2">
        <v>1101204</v>
      </c>
      <c r="C14808" s="2" t="s">
        <v>104</v>
      </c>
      <c r="D14808" s="20">
        <v>0</v>
      </c>
      <c r="E14808" s="20">
        <v>0</v>
      </c>
      <c r="F14808" s="38">
        <f>('ANNEXURE B &amp; C'!CH$120)</f>
        <v>0</v>
      </c>
      <c r="G14808" s="9" t="str">
        <f t="shared" si="464"/>
        <v/>
      </c>
      <c r="H14808" s="52" t="str">
        <f t="shared" si="465"/>
        <v/>
      </c>
    </row>
    <row r="14809" spans="1:8" ht="15.75" thickBot="1">
      <c r="A14809" s="48" t="str">
        <f>('ANNEXURE B &amp; C'!CH$3)</f>
        <v>480301</v>
      </c>
      <c r="B14809" s="4">
        <v>1109995</v>
      </c>
      <c r="C14809" s="4" t="s">
        <v>105</v>
      </c>
      <c r="D14809" s="40">
        <v>0</v>
      </c>
      <c r="E14809" s="40">
        <v>0</v>
      </c>
      <c r="F14809" s="40">
        <f>SUM(F14805:F14808)</f>
        <v>0</v>
      </c>
      <c r="G14809" s="9" t="str">
        <f t="shared" si="464"/>
        <v/>
      </c>
      <c r="H14809" s="52" t="str">
        <f t="shared" si="465"/>
        <v/>
      </c>
    </row>
    <row r="14810" spans="1:8" ht="15.75" thickTop="1">
      <c r="B14810" s="1"/>
      <c r="C14810" s="1"/>
      <c r="D14810" s="31"/>
      <c r="E14810" s="31"/>
      <c r="F14810" s="31"/>
      <c r="G14810" s="9" t="str">
        <f t="shared" si="464"/>
        <v/>
      </c>
      <c r="H14810" s="52" t="str">
        <f t="shared" si="465"/>
        <v/>
      </c>
    </row>
    <row r="14811" spans="1:8">
      <c r="A14811" s="48" t="str">
        <f>('ANNEXURE B &amp; C'!CH$3)</f>
        <v>480301</v>
      </c>
      <c r="B14811" s="1">
        <v>1120000</v>
      </c>
      <c r="C14811" s="1" t="s">
        <v>106</v>
      </c>
      <c r="D14811" s="31"/>
      <c r="E14811" s="31"/>
      <c r="F14811" s="31"/>
      <c r="G14811" s="9" t="str">
        <f t="shared" si="464"/>
        <v/>
      </c>
      <c r="H14811" s="52" t="str">
        <f t="shared" si="465"/>
        <v/>
      </c>
    </row>
    <row r="14812" spans="1:8">
      <c r="A14812" s="48" t="str">
        <f>('ANNEXURE B &amp; C'!CH$3)</f>
        <v>480301</v>
      </c>
      <c r="B14812" s="2">
        <v>1120300</v>
      </c>
      <c r="C14812" s="2" t="s">
        <v>106</v>
      </c>
      <c r="D14812" s="20">
        <v>0</v>
      </c>
      <c r="E14812" s="20">
        <v>0</v>
      </c>
      <c r="F14812" s="38">
        <f>('ANNEXURE B &amp; C'!CH$124)</f>
        <v>0</v>
      </c>
      <c r="G14812" s="9" t="str">
        <f t="shared" si="464"/>
        <v/>
      </c>
      <c r="H14812" s="52" t="str">
        <f t="shared" si="465"/>
        <v/>
      </c>
    </row>
    <row r="14813" spans="1:8" ht="15.75" thickBot="1">
      <c r="A14813" s="48" t="str">
        <f>('ANNEXURE B &amp; C'!CH$3)</f>
        <v>480301</v>
      </c>
      <c r="B14813" s="4">
        <v>1129990</v>
      </c>
      <c r="C14813" s="4" t="s">
        <v>107</v>
      </c>
      <c r="D14813" s="40">
        <v>0</v>
      </c>
      <c r="E14813" s="40">
        <v>0</v>
      </c>
      <c r="F14813" s="40">
        <f>SUM(F14811:F14812)</f>
        <v>0</v>
      </c>
      <c r="G14813" s="9" t="str">
        <f t="shared" si="464"/>
        <v/>
      </c>
      <c r="H14813" s="52" t="str">
        <f t="shared" si="465"/>
        <v/>
      </c>
    </row>
    <row r="14814" spans="1:8" ht="15.75" thickTop="1">
      <c r="B14814" s="1"/>
      <c r="C14814" s="1"/>
      <c r="D14814" s="31"/>
      <c r="E14814" s="31"/>
      <c r="F14814" s="31"/>
      <c r="G14814" s="9" t="str">
        <f t="shared" si="464"/>
        <v/>
      </c>
      <c r="H14814" s="52" t="str">
        <f t="shared" si="465"/>
        <v/>
      </c>
    </row>
    <row r="14815" spans="1:8">
      <c r="A14815" s="48" t="str">
        <f>('ANNEXURE B &amp; C'!CH$3)</f>
        <v>480301</v>
      </c>
      <c r="B14815" s="1">
        <v>1130000</v>
      </c>
      <c r="C14815" s="1" t="s">
        <v>108</v>
      </c>
      <c r="D14815" s="31"/>
      <c r="E14815" s="31"/>
      <c r="F14815" s="31"/>
      <c r="G14815" s="9" t="str">
        <f t="shared" si="464"/>
        <v/>
      </c>
      <c r="H14815" s="52" t="str">
        <f t="shared" si="465"/>
        <v/>
      </c>
    </row>
    <row r="14816" spans="1:8">
      <c r="A14816" s="48" t="str">
        <f>('ANNEXURE B &amp; C'!CH$3)</f>
        <v>480301</v>
      </c>
      <c r="B14816" s="2">
        <v>1130200</v>
      </c>
      <c r="C14816" s="2" t="s">
        <v>109</v>
      </c>
      <c r="D14816" s="20">
        <v>0</v>
      </c>
      <c r="E14816" s="20">
        <v>0</v>
      </c>
      <c r="F14816" s="38">
        <f>('ANNEXURE B &amp; C'!CH$128)</f>
        <v>0</v>
      </c>
      <c r="G14816" s="9" t="str">
        <f t="shared" si="464"/>
        <v/>
      </c>
      <c r="H14816" s="52" t="str">
        <f t="shared" si="465"/>
        <v/>
      </c>
    </row>
    <row r="14817" spans="1:8">
      <c r="A14817" s="48" t="str">
        <f>('ANNEXURE B &amp; C'!CH$3)</f>
        <v>480301</v>
      </c>
      <c r="B14817" s="2">
        <v>1130201</v>
      </c>
      <c r="C14817" s="2" t="s">
        <v>110</v>
      </c>
      <c r="D14817" s="20">
        <v>0</v>
      </c>
      <c r="E14817" s="20">
        <v>0</v>
      </c>
      <c r="F14817" s="38">
        <f>('ANNEXURE B &amp; C'!CH$129)</f>
        <v>0</v>
      </c>
      <c r="G14817" s="9" t="str">
        <f t="shared" si="464"/>
        <v/>
      </c>
      <c r="H14817" s="52" t="str">
        <f t="shared" si="465"/>
        <v/>
      </c>
    </row>
    <row r="14818" spans="1:8" ht="15.75" thickBot="1">
      <c r="A14818" s="48" t="str">
        <f>('ANNEXURE B &amp; C'!CH$3)</f>
        <v>480301</v>
      </c>
      <c r="B14818" s="4">
        <v>1139995</v>
      </c>
      <c r="C14818" s="4" t="s">
        <v>111</v>
      </c>
      <c r="D14818" s="40">
        <v>0</v>
      </c>
      <c r="E14818" s="40">
        <v>0</v>
      </c>
      <c r="F14818" s="40">
        <f>SUM(F14815:F14817)</f>
        <v>0</v>
      </c>
      <c r="G14818" s="9" t="str">
        <f t="shared" si="464"/>
        <v/>
      </c>
      <c r="H14818" s="52" t="str">
        <f t="shared" si="465"/>
        <v/>
      </c>
    </row>
    <row r="14819" spans="1:8" ht="15.75" thickTop="1">
      <c r="B14819" s="1"/>
      <c r="C14819" s="1"/>
      <c r="D14819" s="31"/>
      <c r="E14819" s="31"/>
      <c r="F14819" s="31"/>
      <c r="G14819" s="9" t="str">
        <f t="shared" si="464"/>
        <v/>
      </c>
      <c r="H14819" s="52" t="str">
        <f t="shared" si="465"/>
        <v/>
      </c>
    </row>
    <row r="14820" spans="1:8" ht="15.75" thickBot="1">
      <c r="A14820" s="48" t="str">
        <f>('ANNEXURE B &amp; C'!CH$3)</f>
        <v>480301</v>
      </c>
      <c r="B14820" s="5">
        <v>1199998</v>
      </c>
      <c r="C14820" s="5" t="s">
        <v>112</v>
      </c>
      <c r="D14820" s="41">
        <v>1327942</v>
      </c>
      <c r="E14820" s="41">
        <v>666543.5</v>
      </c>
      <c r="F14820" s="41">
        <f>SUM(F14818+F14813+F14809+F14802+F14730)</f>
        <v>1232237</v>
      </c>
      <c r="G14820" s="9" t="str">
        <f t="shared" si="464"/>
        <v/>
      </c>
      <c r="H14820" s="52">
        <f t="shared" si="465"/>
        <v>-7.2070165715068885E-2</v>
      </c>
    </row>
    <row r="14821" spans="1:8">
      <c r="B14821" s="1"/>
      <c r="C14821" s="1"/>
      <c r="D14821" s="31"/>
      <c r="E14821" s="31"/>
      <c r="F14821" s="31"/>
      <c r="G14821" s="9" t="str">
        <f t="shared" si="464"/>
        <v/>
      </c>
      <c r="H14821" s="52" t="str">
        <f t="shared" si="465"/>
        <v/>
      </c>
    </row>
    <row r="14822" spans="1:8">
      <c r="A14822" s="48" t="str">
        <f>('ANNEXURE B &amp; C'!CH$3)</f>
        <v>480301</v>
      </c>
      <c r="B14822" s="1">
        <v>2200000</v>
      </c>
      <c r="C14822" s="1" t="s">
        <v>113</v>
      </c>
      <c r="D14822" s="31"/>
      <c r="E14822" s="31"/>
      <c r="F14822" s="31"/>
      <c r="G14822" s="9" t="str">
        <f t="shared" si="464"/>
        <v/>
      </c>
      <c r="H14822" s="52" t="str">
        <f t="shared" si="465"/>
        <v/>
      </c>
    </row>
    <row r="14823" spans="1:8">
      <c r="B14823" s="1"/>
      <c r="C14823" s="1"/>
      <c r="D14823" s="31"/>
      <c r="E14823" s="31"/>
      <c r="F14823" s="31"/>
      <c r="G14823" s="9" t="str">
        <f t="shared" si="464"/>
        <v/>
      </c>
      <c r="H14823" s="52" t="str">
        <f t="shared" si="465"/>
        <v/>
      </c>
    </row>
    <row r="14824" spans="1:8">
      <c r="A14824" s="48" t="str">
        <f>('ANNEXURE B &amp; C'!CH$3)</f>
        <v>480301</v>
      </c>
      <c r="B14824" s="1">
        <v>2230000</v>
      </c>
      <c r="C14824" s="1" t="s">
        <v>114</v>
      </c>
      <c r="D14824" s="31"/>
      <c r="E14824" s="31"/>
      <c r="F14824" s="31"/>
      <c r="G14824" s="9" t="str">
        <f t="shared" si="464"/>
        <v/>
      </c>
      <c r="H14824" s="52" t="str">
        <f t="shared" si="465"/>
        <v/>
      </c>
    </row>
    <row r="14825" spans="1:8">
      <c r="A14825" s="48" t="str">
        <f>('ANNEXURE B &amp; C'!CH$3)</f>
        <v>480301</v>
      </c>
      <c r="B14825" s="2">
        <v>2231202</v>
      </c>
      <c r="C14825" s="2" t="s">
        <v>115</v>
      </c>
      <c r="D14825" s="20">
        <v>0</v>
      </c>
      <c r="E14825" s="20">
        <v>0</v>
      </c>
      <c r="F14825" s="38">
        <f>('ANNEXURE B &amp; C'!CH$137)</f>
        <v>0</v>
      </c>
      <c r="G14825" s="9" t="str">
        <f t="shared" si="464"/>
        <v/>
      </c>
      <c r="H14825" s="52" t="str">
        <f t="shared" si="465"/>
        <v/>
      </c>
    </row>
    <row r="14826" spans="1:8">
      <c r="A14826" s="48" t="str">
        <f>('ANNEXURE B &amp; C'!CH$3)</f>
        <v>480301</v>
      </c>
      <c r="B14826" s="2">
        <v>2231900</v>
      </c>
      <c r="C14826" s="2" t="s">
        <v>116</v>
      </c>
      <c r="D14826" s="20">
        <v>0</v>
      </c>
      <c r="E14826" s="20">
        <v>0</v>
      </c>
      <c r="F14826" s="38">
        <f>('ANNEXURE B &amp; C'!CH$138)</f>
        <v>0</v>
      </c>
      <c r="G14826" s="9" t="str">
        <f t="shared" si="464"/>
        <v/>
      </c>
      <c r="H14826" s="52" t="str">
        <f t="shared" si="465"/>
        <v/>
      </c>
    </row>
    <row r="14827" spans="1:8">
      <c r="A14827" s="48" t="str">
        <f>('ANNEXURE B &amp; C'!CH$3)</f>
        <v>480301</v>
      </c>
      <c r="B14827" s="3">
        <v>2239995</v>
      </c>
      <c r="C14827" s="3" t="s">
        <v>117</v>
      </c>
      <c r="D14827" s="39">
        <v>0</v>
      </c>
      <c r="E14827" s="39">
        <v>0</v>
      </c>
      <c r="F14827" s="39">
        <f>SUM(F14825:F14826)</f>
        <v>0</v>
      </c>
      <c r="G14827" s="9" t="str">
        <f t="shared" si="464"/>
        <v/>
      </c>
      <c r="H14827" s="52" t="str">
        <f t="shared" si="465"/>
        <v/>
      </c>
    </row>
    <row r="14828" spans="1:8">
      <c r="B14828" s="1"/>
      <c r="C14828" s="1"/>
      <c r="D14828" s="31"/>
      <c r="E14828" s="31"/>
      <c r="F14828" s="31"/>
      <c r="G14828" s="9" t="str">
        <f t="shared" si="464"/>
        <v/>
      </c>
      <c r="H14828" s="52" t="str">
        <f t="shared" si="465"/>
        <v/>
      </c>
    </row>
    <row r="14829" spans="1:8">
      <c r="A14829" s="48" t="str">
        <f>('ANNEXURE B &amp; C'!CH$3)</f>
        <v>480301</v>
      </c>
      <c r="B14829" s="1">
        <v>2240000</v>
      </c>
      <c r="C14829" s="1" t="s">
        <v>118</v>
      </c>
      <c r="D14829" s="31"/>
      <c r="E14829" s="31"/>
      <c r="F14829" s="31"/>
      <c r="G14829" s="9" t="str">
        <f t="shared" si="464"/>
        <v/>
      </c>
      <c r="H14829" s="52" t="str">
        <f t="shared" si="465"/>
        <v/>
      </c>
    </row>
    <row r="14830" spans="1:8">
      <c r="A14830" s="48" t="str">
        <f>('ANNEXURE B &amp; C'!CH$3)</f>
        <v>480301</v>
      </c>
      <c r="B14830" s="2">
        <v>2240001</v>
      </c>
      <c r="C14830" s="2" t="s">
        <v>119</v>
      </c>
      <c r="D14830" s="20">
        <v>0</v>
      </c>
      <c r="E14830" s="20">
        <v>0</v>
      </c>
      <c r="F14830" s="38">
        <f>('ANNEXURE B &amp; C'!CH$142)</f>
        <v>0</v>
      </c>
      <c r="G14830" s="9" t="str">
        <f t="shared" si="464"/>
        <v/>
      </c>
      <c r="H14830" s="52" t="str">
        <f t="shared" si="465"/>
        <v/>
      </c>
    </row>
    <row r="14831" spans="1:8">
      <c r="A14831" s="48" t="str">
        <f>('ANNEXURE B &amp; C'!CH$3)</f>
        <v>480301</v>
      </c>
      <c r="B14831" s="2">
        <v>2240002</v>
      </c>
      <c r="C14831" s="2" t="s">
        <v>120</v>
      </c>
      <c r="D14831" s="20">
        <v>0</v>
      </c>
      <c r="E14831" s="20">
        <v>0</v>
      </c>
      <c r="F14831" s="38">
        <f>('ANNEXURE B &amp; C'!CH$143)</f>
        <v>0</v>
      </c>
      <c r="G14831" s="9" t="str">
        <f t="shared" si="464"/>
        <v/>
      </c>
      <c r="H14831" s="52" t="str">
        <f t="shared" si="465"/>
        <v/>
      </c>
    </row>
    <row r="14832" spans="1:8">
      <c r="A14832" s="48" t="str">
        <f>('ANNEXURE B &amp; C'!CH$3)</f>
        <v>480301</v>
      </c>
      <c r="B14832" s="2">
        <v>2240400</v>
      </c>
      <c r="C14832" s="2" t="s">
        <v>121</v>
      </c>
      <c r="D14832" s="20">
        <v>0</v>
      </c>
      <c r="E14832" s="20">
        <v>0</v>
      </c>
      <c r="F14832" s="38">
        <f>('ANNEXURE B &amp; C'!CH$144)</f>
        <v>0</v>
      </c>
      <c r="G14832" s="9" t="str">
        <f t="shared" si="464"/>
        <v/>
      </c>
      <c r="H14832" s="52" t="str">
        <f t="shared" si="465"/>
        <v/>
      </c>
    </row>
    <row r="14833" spans="1:8">
      <c r="A14833" s="48" t="str">
        <f>('ANNEXURE B &amp; C'!CH$3)</f>
        <v>480301</v>
      </c>
      <c r="B14833" s="2">
        <v>2240500</v>
      </c>
      <c r="C14833" s="2" t="s">
        <v>122</v>
      </c>
      <c r="D14833" s="20">
        <v>0</v>
      </c>
      <c r="E14833" s="20">
        <v>0</v>
      </c>
      <c r="F14833" s="38">
        <f>('ANNEXURE B &amp; C'!CH$145)</f>
        <v>0</v>
      </c>
      <c r="G14833" s="9" t="str">
        <f t="shared" si="464"/>
        <v/>
      </c>
      <c r="H14833" s="52" t="str">
        <f t="shared" si="465"/>
        <v/>
      </c>
    </row>
    <row r="14834" spans="1:8">
      <c r="A14834" s="48" t="str">
        <f>('ANNEXURE B &amp; C'!CH$3)</f>
        <v>480301</v>
      </c>
      <c r="B14834" s="3">
        <v>2249995</v>
      </c>
      <c r="C14834" s="3" t="s">
        <v>123</v>
      </c>
      <c r="D14834" s="39">
        <v>0</v>
      </c>
      <c r="E14834" s="39">
        <v>0</v>
      </c>
      <c r="F14834" s="39">
        <f>SUM(F14830:F14833)</f>
        <v>0</v>
      </c>
      <c r="G14834" s="9" t="str">
        <f t="shared" si="464"/>
        <v/>
      </c>
      <c r="H14834" s="52" t="str">
        <f t="shared" si="465"/>
        <v/>
      </c>
    </row>
    <row r="14835" spans="1:8">
      <c r="B14835" s="1"/>
      <c r="C14835" s="1"/>
      <c r="D14835" s="31"/>
      <c r="E14835" s="31"/>
      <c r="F14835" s="31"/>
      <c r="G14835" s="9" t="str">
        <f t="shared" si="464"/>
        <v/>
      </c>
      <c r="H14835" s="52" t="str">
        <f t="shared" si="465"/>
        <v/>
      </c>
    </row>
    <row r="14836" spans="1:8">
      <c r="A14836" s="48" t="str">
        <f>('ANNEXURE B &amp; C'!CH$3)</f>
        <v>480301</v>
      </c>
      <c r="B14836" s="1">
        <v>2260000</v>
      </c>
      <c r="C14836" s="1" t="s">
        <v>124</v>
      </c>
      <c r="D14836" s="31"/>
      <c r="E14836" s="31"/>
      <c r="F14836" s="31"/>
      <c r="G14836" s="9" t="str">
        <f t="shared" si="464"/>
        <v/>
      </c>
      <c r="H14836" s="52" t="str">
        <f t="shared" si="465"/>
        <v/>
      </c>
    </row>
    <row r="14837" spans="1:8">
      <c r="A14837" s="48" t="str">
        <f>('ANNEXURE B &amp; C'!CH$3)</f>
        <v>480301</v>
      </c>
      <c r="B14837" s="2">
        <v>2260806</v>
      </c>
      <c r="C14837" s="2" t="s">
        <v>125</v>
      </c>
      <c r="D14837" s="20">
        <v>0</v>
      </c>
      <c r="E14837" s="20">
        <v>0</v>
      </c>
      <c r="F14837" s="38">
        <f>('ANNEXURE B &amp; C'!CH$149)</f>
        <v>0</v>
      </c>
      <c r="G14837" s="9" t="str">
        <f t="shared" si="464"/>
        <v/>
      </c>
      <c r="H14837" s="52" t="str">
        <f t="shared" si="465"/>
        <v/>
      </c>
    </row>
    <row r="14838" spans="1:8">
      <c r="A14838" s="48" t="str">
        <f>('ANNEXURE B &amp; C'!CH$3)</f>
        <v>480301</v>
      </c>
      <c r="B14838" s="2">
        <v>2260808</v>
      </c>
      <c r="C14838" s="2" t="s">
        <v>126</v>
      </c>
      <c r="D14838" s="20">
        <v>0</v>
      </c>
      <c r="E14838" s="20">
        <v>0</v>
      </c>
      <c r="F14838" s="38">
        <f>('ANNEXURE B &amp; C'!CH$150)</f>
        <v>0</v>
      </c>
      <c r="G14838" s="9" t="str">
        <f t="shared" si="464"/>
        <v/>
      </c>
      <c r="H14838" s="52" t="str">
        <f t="shared" si="465"/>
        <v/>
      </c>
    </row>
    <row r="14839" spans="1:8">
      <c r="A14839" s="48" t="str">
        <f>('ANNEXURE B &amp; C'!CH$3)</f>
        <v>480301</v>
      </c>
      <c r="B14839" s="2">
        <v>2260810</v>
      </c>
      <c r="C14839" s="2" t="s">
        <v>127</v>
      </c>
      <c r="D14839" s="20">
        <v>0</v>
      </c>
      <c r="E14839" s="20">
        <v>0</v>
      </c>
      <c r="F14839" s="38">
        <f>('ANNEXURE B &amp; C'!CH$151)</f>
        <v>0</v>
      </c>
      <c r="G14839" s="9" t="str">
        <f t="shared" si="464"/>
        <v/>
      </c>
      <c r="H14839" s="52" t="str">
        <f t="shared" si="465"/>
        <v/>
      </c>
    </row>
    <row r="14840" spans="1:8">
      <c r="A14840" s="48" t="str">
        <f>('ANNEXURE B &amp; C'!CH$3)</f>
        <v>480301</v>
      </c>
      <c r="B14840" s="3">
        <v>2269995</v>
      </c>
      <c r="C14840" s="3" t="s">
        <v>128</v>
      </c>
      <c r="D14840" s="39">
        <v>0</v>
      </c>
      <c r="E14840" s="39">
        <v>0</v>
      </c>
      <c r="F14840" s="39">
        <f>SUM(F14837:F14839)</f>
        <v>0</v>
      </c>
      <c r="G14840" s="9" t="str">
        <f t="shared" si="464"/>
        <v/>
      </c>
      <c r="H14840" s="52" t="str">
        <f t="shared" si="465"/>
        <v/>
      </c>
    </row>
    <row r="14841" spans="1:8">
      <c r="B14841" s="1"/>
      <c r="C14841" s="1"/>
      <c r="D14841" s="31"/>
      <c r="E14841" s="31"/>
      <c r="F14841" s="31"/>
      <c r="G14841" s="9" t="str">
        <f t="shared" si="464"/>
        <v/>
      </c>
      <c r="H14841" s="52" t="str">
        <f t="shared" si="465"/>
        <v/>
      </c>
    </row>
    <row r="14842" spans="1:8">
      <c r="A14842" s="48" t="str">
        <f>('ANNEXURE B &amp; C'!CH$3)</f>
        <v>480301</v>
      </c>
      <c r="B14842" s="1">
        <v>2270000</v>
      </c>
      <c r="C14842" s="1" t="s">
        <v>129</v>
      </c>
      <c r="D14842" s="31"/>
      <c r="E14842" s="31"/>
      <c r="F14842" s="31"/>
      <c r="G14842" s="9" t="str">
        <f t="shared" si="464"/>
        <v/>
      </c>
      <c r="H14842" s="52" t="str">
        <f t="shared" si="465"/>
        <v/>
      </c>
    </row>
    <row r="14843" spans="1:8">
      <c r="A14843" s="48" t="str">
        <f>('ANNEXURE B &amp; C'!CH$3)</f>
        <v>480301</v>
      </c>
      <c r="B14843" s="2">
        <v>2271701</v>
      </c>
      <c r="C14843" s="2" t="s">
        <v>130</v>
      </c>
      <c r="D14843" s="20">
        <v>-69000</v>
      </c>
      <c r="E14843" s="20">
        <v>-46007.97</v>
      </c>
      <c r="F14843" s="38">
        <f>('ANNEXURE B &amp; C'!CH$155)</f>
        <v>-75355</v>
      </c>
      <c r="G14843" s="9" t="str">
        <f t="shared" si="464"/>
        <v/>
      </c>
      <c r="H14843" s="52" t="str">
        <f t="shared" si="465"/>
        <v/>
      </c>
    </row>
    <row r="14844" spans="1:8">
      <c r="A14844" s="48" t="str">
        <f>('ANNEXURE B &amp; C'!CH$3)</f>
        <v>480301</v>
      </c>
      <c r="B14844" s="2">
        <v>2271702</v>
      </c>
      <c r="C14844" s="2" t="s">
        <v>131</v>
      </c>
      <c r="D14844" s="20">
        <v>0</v>
      </c>
      <c r="E14844" s="20">
        <v>0</v>
      </c>
      <c r="F14844" s="38">
        <f>('ANNEXURE B &amp; C'!CH$156)</f>
        <v>0</v>
      </c>
      <c r="G14844" s="9" t="str">
        <f t="shared" si="464"/>
        <v/>
      </c>
      <c r="H14844" s="52" t="str">
        <f t="shared" si="465"/>
        <v/>
      </c>
    </row>
    <row r="14845" spans="1:8">
      <c r="A14845" s="48" t="str">
        <f>('ANNEXURE B &amp; C'!CH$3)</f>
        <v>480301</v>
      </c>
      <c r="B14845" s="2">
        <v>2271703</v>
      </c>
      <c r="C14845" s="2" t="s">
        <v>132</v>
      </c>
      <c r="D14845" s="20">
        <v>0</v>
      </c>
      <c r="E14845" s="20">
        <v>0</v>
      </c>
      <c r="F14845" s="38">
        <f>('ANNEXURE B &amp; C'!CH$157)</f>
        <v>0</v>
      </c>
      <c r="G14845" s="9" t="str">
        <f t="shared" si="464"/>
        <v/>
      </c>
      <c r="H14845" s="52" t="str">
        <f t="shared" si="465"/>
        <v/>
      </c>
    </row>
    <row r="14846" spans="1:8">
      <c r="A14846" s="48" t="str">
        <f>('ANNEXURE B &amp; C'!CH$3)</f>
        <v>480301</v>
      </c>
      <c r="B14846" s="2">
        <v>2271704</v>
      </c>
      <c r="C14846" s="2" t="s">
        <v>133</v>
      </c>
      <c r="D14846" s="20">
        <v>0</v>
      </c>
      <c r="E14846" s="20">
        <v>0</v>
      </c>
      <c r="F14846" s="38">
        <f>('ANNEXURE B &amp; C'!CH$158)</f>
        <v>0</v>
      </c>
      <c r="G14846" s="9" t="str">
        <f t="shared" si="464"/>
        <v/>
      </c>
      <c r="H14846" s="52" t="str">
        <f t="shared" si="465"/>
        <v/>
      </c>
    </row>
    <row r="14847" spans="1:8">
      <c r="A14847" s="48" t="str">
        <f>('ANNEXURE B &amp; C'!CH$3)</f>
        <v>480301</v>
      </c>
      <c r="B14847" s="3">
        <v>2279995</v>
      </c>
      <c r="C14847" s="3" t="s">
        <v>134</v>
      </c>
      <c r="D14847" s="35">
        <v>-69000</v>
      </c>
      <c r="E14847" s="35">
        <v>-46007.97</v>
      </c>
      <c r="F14847" s="35">
        <f>SUM(F14843:F14846)</f>
        <v>-75355</v>
      </c>
      <c r="G14847" s="9" t="str">
        <f t="shared" ref="G14847:G14910" si="466">IF(E14847&lt;0.01,"",IF(E14847&gt;F14847,"BUDGET ERROR - INSUFICIENT",""))</f>
        <v/>
      </c>
      <c r="H14847" s="52" t="str">
        <f t="shared" ref="H14847:H14910" si="467">IF(F14847&lt;0.1,"",IF(D14847=0,"NO ORIGINAL BUDGET",(F14847-D14847)/D14847))</f>
        <v/>
      </c>
    </row>
    <row r="14848" spans="1:8">
      <c r="B14848" s="1"/>
      <c r="C14848" s="1"/>
      <c r="D14848" s="31"/>
      <c r="E14848" s="31"/>
      <c r="F14848" s="31"/>
      <c r="G14848" s="9" t="str">
        <f t="shared" si="466"/>
        <v/>
      </c>
      <c r="H14848" s="52" t="str">
        <f t="shared" si="467"/>
        <v/>
      </c>
    </row>
    <row r="14849" spans="1:8">
      <c r="A14849" s="48" t="str">
        <f>('ANNEXURE B &amp; C'!CH$3)</f>
        <v>480301</v>
      </c>
      <c r="B14849" s="1">
        <v>2280000</v>
      </c>
      <c r="C14849" s="1" t="s">
        <v>135</v>
      </c>
      <c r="D14849" s="31"/>
      <c r="E14849" s="31"/>
      <c r="F14849" s="31"/>
      <c r="G14849" s="9" t="str">
        <f t="shared" si="466"/>
        <v/>
      </c>
      <c r="H14849" s="52" t="str">
        <f t="shared" si="467"/>
        <v/>
      </c>
    </row>
    <row r="14850" spans="1:8">
      <c r="A14850" s="48" t="str">
        <f>('ANNEXURE B &amp; C'!CH$3)</f>
        <v>480301</v>
      </c>
      <c r="B14850" s="2">
        <v>2280001</v>
      </c>
      <c r="C14850" s="2" t="s">
        <v>136</v>
      </c>
      <c r="D14850" s="20">
        <v>0</v>
      </c>
      <c r="E14850" s="20">
        <v>0</v>
      </c>
      <c r="F14850" s="38">
        <f>('ANNEXURE B &amp; C'!CH$162)</f>
        <v>0</v>
      </c>
      <c r="G14850" s="9" t="str">
        <f t="shared" si="466"/>
        <v/>
      </c>
      <c r="H14850" s="52" t="str">
        <f t="shared" si="467"/>
        <v/>
      </c>
    </row>
    <row r="14851" spans="1:8">
      <c r="A14851" s="48" t="str">
        <f>('ANNEXURE B &amp; C'!CH$3)</f>
        <v>480301</v>
      </c>
      <c r="B14851" s="2">
        <v>2280002</v>
      </c>
      <c r="C14851" s="2" t="s">
        <v>137</v>
      </c>
      <c r="D14851" s="20">
        <v>0</v>
      </c>
      <c r="E14851" s="20">
        <v>0</v>
      </c>
      <c r="F14851" s="38">
        <f>('ANNEXURE B &amp; C'!CH$163)</f>
        <v>0</v>
      </c>
      <c r="G14851" s="9" t="str">
        <f t="shared" si="466"/>
        <v/>
      </c>
      <c r="H14851" s="52" t="str">
        <f t="shared" si="467"/>
        <v/>
      </c>
    </row>
    <row r="14852" spans="1:8">
      <c r="A14852" s="48" t="str">
        <f>('ANNEXURE B &amp; C'!CH$3)</f>
        <v>480301</v>
      </c>
      <c r="B14852" s="3">
        <v>2289995</v>
      </c>
      <c r="C14852" s="3" t="s">
        <v>138</v>
      </c>
      <c r="D14852" s="39">
        <v>0</v>
      </c>
      <c r="E14852" s="39">
        <v>0</v>
      </c>
      <c r="F14852" s="39">
        <f>SUM(F14850:F14851)</f>
        <v>0</v>
      </c>
      <c r="G14852" s="9" t="str">
        <f t="shared" si="466"/>
        <v/>
      </c>
      <c r="H14852" s="52" t="str">
        <f t="shared" si="467"/>
        <v/>
      </c>
    </row>
    <row r="14853" spans="1:8">
      <c r="B14853" s="1"/>
      <c r="C14853" s="1"/>
      <c r="D14853" s="31"/>
      <c r="E14853" s="31"/>
      <c r="F14853" s="31"/>
      <c r="G14853" s="9" t="str">
        <f t="shared" si="466"/>
        <v/>
      </c>
      <c r="H14853" s="52" t="str">
        <f t="shared" si="467"/>
        <v/>
      </c>
    </row>
    <row r="14854" spans="1:8">
      <c r="A14854" s="48" t="str">
        <f>('ANNEXURE B &amp; C'!CH$3)</f>
        <v>480301</v>
      </c>
      <c r="B14854" s="1">
        <v>2300000</v>
      </c>
      <c r="C14854" s="1" t="s">
        <v>139</v>
      </c>
      <c r="D14854" s="31"/>
      <c r="E14854" s="31"/>
      <c r="F14854" s="31"/>
      <c r="G14854" s="9" t="str">
        <f t="shared" si="466"/>
        <v/>
      </c>
      <c r="H14854" s="52" t="str">
        <f t="shared" si="467"/>
        <v/>
      </c>
    </row>
    <row r="14855" spans="1:8">
      <c r="A14855" s="48" t="str">
        <f>('ANNEXURE B &amp; C'!CH$3)</f>
        <v>480301</v>
      </c>
      <c r="B14855" s="2">
        <v>2300001</v>
      </c>
      <c r="C14855" s="2" t="s">
        <v>140</v>
      </c>
      <c r="D14855" s="20">
        <v>0</v>
      </c>
      <c r="E14855" s="20">
        <v>0</v>
      </c>
      <c r="F14855" s="38">
        <f>('ANNEXURE B &amp; C'!CH$167)</f>
        <v>0</v>
      </c>
      <c r="G14855" s="9" t="str">
        <f t="shared" si="466"/>
        <v/>
      </c>
      <c r="H14855" s="52" t="str">
        <f t="shared" si="467"/>
        <v/>
      </c>
    </row>
    <row r="14856" spans="1:8">
      <c r="A14856" s="48" t="str">
        <f>('ANNEXURE B &amp; C'!CH$3)</f>
        <v>480301</v>
      </c>
      <c r="B14856" s="2">
        <v>2300002</v>
      </c>
      <c r="C14856" s="2" t="s">
        <v>141</v>
      </c>
      <c r="D14856" s="20">
        <v>0</v>
      </c>
      <c r="E14856" s="20">
        <v>0</v>
      </c>
      <c r="F14856" s="38">
        <f>('ANNEXURE B &amp; C'!CH$168)</f>
        <v>0</v>
      </c>
      <c r="G14856" s="9" t="str">
        <f t="shared" si="466"/>
        <v/>
      </c>
      <c r="H14856" s="52" t="str">
        <f t="shared" si="467"/>
        <v/>
      </c>
    </row>
    <row r="14857" spans="1:8">
      <c r="A14857" s="48" t="str">
        <f>('ANNEXURE B &amp; C'!CH$3)</f>
        <v>480301</v>
      </c>
      <c r="B14857" s="2">
        <v>2300003</v>
      </c>
      <c r="C14857" s="2" t="s">
        <v>142</v>
      </c>
      <c r="D14857" s="20">
        <v>0</v>
      </c>
      <c r="E14857" s="20">
        <v>0</v>
      </c>
      <c r="F14857" s="38">
        <f>('ANNEXURE B &amp; C'!CH$169)</f>
        <v>0</v>
      </c>
      <c r="G14857" s="9" t="str">
        <f t="shared" si="466"/>
        <v/>
      </c>
      <c r="H14857" s="52" t="str">
        <f t="shared" si="467"/>
        <v/>
      </c>
    </row>
    <row r="14858" spans="1:8">
      <c r="A14858" s="48" t="str">
        <f>('ANNEXURE B &amp; C'!CH$3)</f>
        <v>480301</v>
      </c>
      <c r="B14858" s="2">
        <v>2300204</v>
      </c>
      <c r="C14858" s="2" t="s">
        <v>143</v>
      </c>
      <c r="D14858" s="20">
        <v>0</v>
      </c>
      <c r="E14858" s="20">
        <v>0</v>
      </c>
      <c r="F14858" s="38">
        <f>('ANNEXURE B &amp; C'!CH$170)</f>
        <v>0</v>
      </c>
      <c r="G14858" s="9" t="str">
        <f t="shared" si="466"/>
        <v/>
      </c>
      <c r="H14858" s="52" t="str">
        <f t="shared" si="467"/>
        <v/>
      </c>
    </row>
    <row r="14859" spans="1:8">
      <c r="A14859" s="48" t="str">
        <f>('ANNEXURE B &amp; C'!CH$3)</f>
        <v>480301</v>
      </c>
      <c r="B14859" s="2">
        <v>2300800</v>
      </c>
      <c r="C14859" s="2" t="s">
        <v>144</v>
      </c>
      <c r="D14859" s="20">
        <v>0</v>
      </c>
      <c r="E14859" s="20">
        <v>0</v>
      </c>
      <c r="F14859" s="38">
        <f>('ANNEXURE B &amp; C'!CH$171)</f>
        <v>0</v>
      </c>
      <c r="G14859" s="9" t="str">
        <f t="shared" si="466"/>
        <v/>
      </c>
      <c r="H14859" s="52" t="str">
        <f t="shared" si="467"/>
        <v/>
      </c>
    </row>
    <row r="14860" spans="1:8">
      <c r="A14860" s="48" t="str">
        <f>('ANNEXURE B &amp; C'!CH$3)</f>
        <v>480301</v>
      </c>
      <c r="B14860" s="2">
        <v>2300801</v>
      </c>
      <c r="C14860" s="2" t="s">
        <v>145</v>
      </c>
      <c r="D14860" s="20">
        <v>0</v>
      </c>
      <c r="E14860" s="20">
        <v>0</v>
      </c>
      <c r="F14860" s="38">
        <f>('ANNEXURE B &amp; C'!CH$172)</f>
        <v>0</v>
      </c>
      <c r="G14860" s="9" t="str">
        <f t="shared" si="466"/>
        <v/>
      </c>
      <c r="H14860" s="52" t="str">
        <f t="shared" si="467"/>
        <v/>
      </c>
    </row>
    <row r="14861" spans="1:8">
      <c r="A14861" s="48" t="str">
        <f>('ANNEXURE B &amp; C'!CH$3)</f>
        <v>480301</v>
      </c>
      <c r="B14861" s="2">
        <v>2300803</v>
      </c>
      <c r="C14861" s="2" t="s">
        <v>146</v>
      </c>
      <c r="D14861" s="20">
        <v>0</v>
      </c>
      <c r="E14861" s="20">
        <v>0</v>
      </c>
      <c r="F14861" s="38">
        <f>('ANNEXURE B &amp; C'!CH$173)</f>
        <v>0</v>
      </c>
      <c r="G14861" s="9" t="str">
        <f t="shared" si="466"/>
        <v/>
      </c>
      <c r="H14861" s="52" t="str">
        <f t="shared" si="467"/>
        <v/>
      </c>
    </row>
    <row r="14862" spans="1:8">
      <c r="A14862" s="48" t="str">
        <f>('ANNEXURE B &amp; C'!CH$3)</f>
        <v>480301</v>
      </c>
      <c r="B14862" s="2">
        <v>2301503</v>
      </c>
      <c r="C14862" s="2" t="s">
        <v>147</v>
      </c>
      <c r="D14862" s="20">
        <v>0</v>
      </c>
      <c r="E14862" s="20">
        <v>0</v>
      </c>
      <c r="F14862" s="38">
        <f>('ANNEXURE B &amp; C'!CH$174)</f>
        <v>0</v>
      </c>
      <c r="G14862" s="9" t="str">
        <f t="shared" si="466"/>
        <v/>
      </c>
      <c r="H14862" s="52" t="str">
        <f t="shared" si="467"/>
        <v/>
      </c>
    </row>
    <row r="14863" spans="1:8">
      <c r="A14863" s="48" t="str">
        <f>('ANNEXURE B &amp; C'!CH$3)</f>
        <v>480301</v>
      </c>
      <c r="B14863" s="2">
        <v>2301802</v>
      </c>
      <c r="C14863" s="2" t="s">
        <v>148</v>
      </c>
      <c r="D14863" s="20">
        <v>0</v>
      </c>
      <c r="E14863" s="20">
        <v>0</v>
      </c>
      <c r="F14863" s="38">
        <f>('ANNEXURE B &amp; C'!CH$175)</f>
        <v>0</v>
      </c>
      <c r="G14863" s="9" t="str">
        <f t="shared" si="466"/>
        <v/>
      </c>
      <c r="H14863" s="52" t="str">
        <f t="shared" si="467"/>
        <v/>
      </c>
    </row>
    <row r="14864" spans="1:8">
      <c r="A14864" s="48" t="str">
        <f>('ANNEXURE B &amp; C'!CH$3)</f>
        <v>480301</v>
      </c>
      <c r="B14864" s="2">
        <v>2301803</v>
      </c>
      <c r="C14864" s="2" t="s">
        <v>149</v>
      </c>
      <c r="D14864" s="20">
        <v>0</v>
      </c>
      <c r="E14864" s="20">
        <v>0</v>
      </c>
      <c r="F14864" s="38">
        <f>('ANNEXURE B &amp; C'!CH$176)</f>
        <v>0</v>
      </c>
      <c r="G14864" s="9" t="str">
        <f t="shared" si="466"/>
        <v/>
      </c>
      <c r="H14864" s="52" t="str">
        <f t="shared" si="467"/>
        <v/>
      </c>
    </row>
    <row r="14865" spans="1:8">
      <c r="A14865" s="48" t="str">
        <f>('ANNEXURE B &amp; C'!CH$3)</f>
        <v>480301</v>
      </c>
      <c r="B14865" s="2">
        <v>2301900</v>
      </c>
      <c r="C14865" s="2" t="s">
        <v>150</v>
      </c>
      <c r="D14865" s="20">
        <v>0</v>
      </c>
      <c r="E14865" s="20">
        <v>-293.92</v>
      </c>
      <c r="F14865" s="38">
        <f>('ANNEXURE B &amp; C'!CH$177)</f>
        <v>-294</v>
      </c>
      <c r="G14865" s="9" t="str">
        <f t="shared" si="466"/>
        <v/>
      </c>
      <c r="H14865" s="52" t="str">
        <f t="shared" si="467"/>
        <v/>
      </c>
    </row>
    <row r="14866" spans="1:8">
      <c r="A14866" s="48" t="str">
        <f>('ANNEXURE B &amp; C'!CH$3)</f>
        <v>480301</v>
      </c>
      <c r="B14866" s="2">
        <v>2301901</v>
      </c>
      <c r="C14866" s="2" t="s">
        <v>151</v>
      </c>
      <c r="D14866" s="20">
        <v>0</v>
      </c>
      <c r="E14866" s="20">
        <v>0</v>
      </c>
      <c r="F14866" s="38">
        <f>('ANNEXURE B &amp; C'!CH$178)</f>
        <v>0</v>
      </c>
      <c r="G14866" s="9" t="str">
        <f t="shared" si="466"/>
        <v/>
      </c>
      <c r="H14866" s="52" t="str">
        <f t="shared" si="467"/>
        <v/>
      </c>
    </row>
    <row r="14867" spans="1:8">
      <c r="A14867" s="48" t="str">
        <f>('ANNEXURE B &amp; C'!CH$3)</f>
        <v>480301</v>
      </c>
      <c r="B14867" s="3">
        <v>2309995</v>
      </c>
      <c r="C14867" s="3" t="s">
        <v>152</v>
      </c>
      <c r="D14867" s="39">
        <v>0</v>
      </c>
      <c r="E14867" s="39">
        <v>-293.92</v>
      </c>
      <c r="F14867" s="39">
        <f>SUM(F14855:F14866)</f>
        <v>-294</v>
      </c>
      <c r="G14867" s="9" t="str">
        <f t="shared" si="466"/>
        <v/>
      </c>
      <c r="H14867" s="52" t="str">
        <f t="shared" si="467"/>
        <v/>
      </c>
    </row>
    <row r="14868" spans="1:8">
      <c r="B14868" s="1"/>
      <c r="C14868" s="1"/>
      <c r="D14868" s="31"/>
      <c r="E14868" s="31"/>
      <c r="F14868" s="31"/>
      <c r="G14868" s="9" t="str">
        <f t="shared" si="466"/>
        <v/>
      </c>
      <c r="H14868" s="52" t="str">
        <f t="shared" si="467"/>
        <v/>
      </c>
    </row>
    <row r="14869" spans="1:8" ht="15.75" thickBot="1">
      <c r="A14869" s="48" t="str">
        <f>('ANNEXURE B &amp; C'!CH$3)</f>
        <v>480301</v>
      </c>
      <c r="B14869" s="4">
        <v>2359997</v>
      </c>
      <c r="C14869" s="4" t="s">
        <v>153</v>
      </c>
      <c r="D14869" s="40">
        <v>-69000</v>
      </c>
      <c r="E14869" s="40">
        <v>-46301.89</v>
      </c>
      <c r="F14869" s="40">
        <f>SUM(F14867+F14852+F14847+F14840+F14834+F14827)</f>
        <v>-75649</v>
      </c>
      <c r="G14869" s="9" t="str">
        <f t="shared" si="466"/>
        <v/>
      </c>
      <c r="H14869" s="52" t="str">
        <f t="shared" si="467"/>
        <v/>
      </c>
    </row>
    <row r="14870" spans="1:8" ht="15.75" thickTop="1">
      <c r="B14870" s="1"/>
      <c r="C14870" s="1"/>
      <c r="D14870" s="31"/>
      <c r="E14870" s="31"/>
      <c r="F14870" s="31"/>
      <c r="G14870" s="9" t="str">
        <f t="shared" si="466"/>
        <v/>
      </c>
      <c r="H14870" s="52" t="str">
        <f t="shared" si="467"/>
        <v/>
      </c>
    </row>
    <row r="14871" spans="1:8" ht="15.75" thickBot="1">
      <c r="A14871" s="48" t="str">
        <f>('ANNEXURE B &amp; C'!CH$3)</f>
        <v>480301</v>
      </c>
      <c r="B14871" s="5">
        <v>2379995</v>
      </c>
      <c r="C14871" s="5" t="s">
        <v>154</v>
      </c>
      <c r="D14871" s="41">
        <v>-69000</v>
      </c>
      <c r="E14871" s="41">
        <v>-46301.89</v>
      </c>
      <c r="F14871" s="41">
        <f>SUM(F14869)</f>
        <v>-75649</v>
      </c>
      <c r="G14871" s="9" t="str">
        <f t="shared" si="466"/>
        <v/>
      </c>
      <c r="H14871" s="52" t="str">
        <f t="shared" si="467"/>
        <v/>
      </c>
    </row>
    <row r="14872" spans="1:8">
      <c r="B14872" s="1"/>
      <c r="C14872" s="1"/>
      <c r="D14872" s="31"/>
      <c r="E14872" s="31"/>
      <c r="F14872" s="31"/>
      <c r="G14872" s="9" t="str">
        <f t="shared" si="466"/>
        <v/>
      </c>
      <c r="H14872" s="52" t="str">
        <f t="shared" si="467"/>
        <v/>
      </c>
    </row>
    <row r="14873" spans="1:8" ht="15.75" thickBot="1">
      <c r="A14873" s="48" t="str">
        <f>('ANNEXURE B &amp; C'!CH$3)</f>
        <v>480301</v>
      </c>
      <c r="B14873" s="5">
        <v>2459998</v>
      </c>
      <c r="C14873" s="5" t="s">
        <v>155</v>
      </c>
      <c r="D14873" s="41">
        <v>-69000</v>
      </c>
      <c r="E14873" s="41">
        <v>-46301.89</v>
      </c>
      <c r="F14873" s="41">
        <f>SUM(F14871)</f>
        <v>-75649</v>
      </c>
      <c r="G14873" s="9" t="str">
        <f t="shared" si="466"/>
        <v/>
      </c>
      <c r="H14873" s="52" t="str">
        <f t="shared" si="467"/>
        <v/>
      </c>
    </row>
    <row r="14874" spans="1:8">
      <c r="B14874" s="1"/>
      <c r="C14874" s="1"/>
      <c r="D14874" s="31"/>
      <c r="E14874" s="31"/>
      <c r="F14874" s="31"/>
      <c r="G14874" s="9" t="str">
        <f t="shared" si="466"/>
        <v/>
      </c>
      <c r="H14874" s="52" t="str">
        <f t="shared" si="467"/>
        <v/>
      </c>
    </row>
    <row r="14875" spans="1:8">
      <c r="A14875" s="48" t="str">
        <f>('ANNEXURE B &amp; C'!CH$3)</f>
        <v>480301</v>
      </c>
      <c r="B14875" s="1">
        <v>3010000</v>
      </c>
      <c r="C14875" s="1" t="s">
        <v>156</v>
      </c>
      <c r="D14875" s="31"/>
      <c r="E14875" s="31"/>
      <c r="F14875" s="31"/>
      <c r="G14875" s="9" t="str">
        <f t="shared" si="466"/>
        <v/>
      </c>
      <c r="H14875" s="52" t="str">
        <f t="shared" si="467"/>
        <v/>
      </c>
    </row>
    <row r="14876" spans="1:8">
      <c r="A14876" s="48" t="str">
        <f>('ANNEXURE B &amp; C'!CH$3)</f>
        <v>480301</v>
      </c>
      <c r="B14876" s="2">
        <v>3010001</v>
      </c>
      <c r="C14876" s="2" t="s">
        <v>112</v>
      </c>
      <c r="D14876" s="38">
        <v>1327942</v>
      </c>
      <c r="E14876" s="38">
        <v>666543.5</v>
      </c>
      <c r="F14876" s="38">
        <f>('ANNEXURE B &amp; C'!CH$188)</f>
        <v>1232237</v>
      </c>
      <c r="G14876" s="9" t="str">
        <f t="shared" si="466"/>
        <v/>
      </c>
      <c r="H14876" s="52">
        <f t="shared" si="467"/>
        <v>-7.2070165715068885E-2</v>
      </c>
    </row>
    <row r="14877" spans="1:8">
      <c r="A14877" s="48" t="str">
        <f>('ANNEXURE B &amp; C'!CH$3)</f>
        <v>480301</v>
      </c>
      <c r="B14877" s="2">
        <v>3010002</v>
      </c>
      <c r="C14877" s="2" t="s">
        <v>155</v>
      </c>
      <c r="D14877" s="38">
        <v>-69000</v>
      </c>
      <c r="E14877" s="38">
        <v>-46301.89</v>
      </c>
      <c r="F14877" s="38">
        <f>('ANNEXURE B &amp; C'!CH$189)</f>
        <v>-75649</v>
      </c>
      <c r="G14877" s="9" t="str">
        <f t="shared" si="466"/>
        <v/>
      </c>
      <c r="H14877" s="52" t="str">
        <f t="shared" si="467"/>
        <v/>
      </c>
    </row>
    <row r="14878" spans="1:8">
      <c r="A14878" s="48" t="str">
        <f>('ANNEXURE B &amp; C'!CH$3)</f>
        <v>480301</v>
      </c>
      <c r="B14878" s="2"/>
      <c r="C14878" s="1" t="s">
        <v>338</v>
      </c>
      <c r="D14878" s="39"/>
      <c r="E14878" s="39"/>
      <c r="F14878" s="39">
        <f>('ANNEXURE B &amp; C'!CH$190)</f>
        <v>0</v>
      </c>
      <c r="G14878" s="9" t="str">
        <f t="shared" si="466"/>
        <v/>
      </c>
      <c r="H14878" s="52" t="str">
        <f t="shared" si="467"/>
        <v/>
      </c>
    </row>
    <row r="14879" spans="1:8" ht="15.75" thickBot="1">
      <c r="A14879" s="48" t="str">
        <f>('ANNEXURE B &amp; C'!CH$3)</f>
        <v>480301</v>
      </c>
      <c r="B14879" s="5">
        <v>3019995</v>
      </c>
      <c r="C14879" s="5" t="s">
        <v>339</v>
      </c>
      <c r="D14879" s="37">
        <v>1258942</v>
      </c>
      <c r="E14879" s="37">
        <v>620241.61</v>
      </c>
      <c r="F14879" s="37">
        <f>('ANNEXURE B &amp; C'!CH$191)</f>
        <v>1156588</v>
      </c>
      <c r="G14879" s="9" t="str">
        <f t="shared" si="466"/>
        <v/>
      </c>
      <c r="H14879" s="52">
        <f t="shared" si="467"/>
        <v>-8.1301600868030455E-2</v>
      </c>
    </row>
    <row r="14880" spans="1:8">
      <c r="B14880" s="1"/>
      <c r="C14880" s="1"/>
      <c r="D14880" s="31"/>
      <c r="E14880" s="31"/>
      <c r="F14880" s="31"/>
      <c r="G14880" s="9" t="str">
        <f t="shared" si="466"/>
        <v/>
      </c>
      <c r="H14880" s="52" t="str">
        <f t="shared" si="467"/>
        <v/>
      </c>
    </row>
    <row r="14881" spans="1:8">
      <c r="A14881" s="48" t="str">
        <f>('ANNEXURE B &amp; C'!CH$3)</f>
        <v>480301</v>
      </c>
      <c r="B14881" s="1">
        <v>4030000</v>
      </c>
      <c r="C14881" s="1" t="s">
        <v>157</v>
      </c>
      <c r="D14881" s="31"/>
      <c r="E14881" s="31"/>
      <c r="F14881" s="31"/>
      <c r="G14881" s="9" t="str">
        <f t="shared" si="466"/>
        <v/>
      </c>
      <c r="H14881" s="52" t="str">
        <f t="shared" si="467"/>
        <v/>
      </c>
    </row>
    <row r="14882" spans="1:8">
      <c r="A14882" s="48" t="str">
        <f>('ANNEXURE B &amp; C'!CH$3)</f>
        <v>480301</v>
      </c>
      <c r="B14882" s="2">
        <v>4030001</v>
      </c>
      <c r="C14882" s="2" t="s">
        <v>158</v>
      </c>
      <c r="D14882" s="20">
        <v>500000</v>
      </c>
      <c r="E14882" s="20">
        <v>0</v>
      </c>
      <c r="F14882" s="38">
        <f>('ANNEXURE B &amp; C'!CH$194)</f>
        <v>0</v>
      </c>
      <c r="G14882" s="9" t="str">
        <f t="shared" si="466"/>
        <v/>
      </c>
      <c r="H14882" s="52" t="str">
        <f t="shared" si="467"/>
        <v/>
      </c>
    </row>
    <row r="14883" spans="1:8">
      <c r="A14883" s="48" t="str">
        <f>('ANNEXURE B &amp; C'!CH$3)</f>
        <v>480301</v>
      </c>
      <c r="B14883" s="2">
        <v>4030002</v>
      </c>
      <c r="C14883" s="2" t="s">
        <v>159</v>
      </c>
      <c r="D14883" s="20">
        <v>25000</v>
      </c>
      <c r="E14883" s="20">
        <v>0</v>
      </c>
      <c r="F14883" s="38">
        <f>('ANNEXURE B &amp; C'!CH$195)</f>
        <v>0</v>
      </c>
      <c r="G14883" s="9" t="str">
        <f t="shared" si="466"/>
        <v/>
      </c>
      <c r="H14883" s="52" t="str">
        <f t="shared" si="467"/>
        <v/>
      </c>
    </row>
    <row r="14884" spans="1:8">
      <c r="A14884" s="48" t="str">
        <f>('ANNEXURE B &amp; C'!CH$3)</f>
        <v>480301</v>
      </c>
      <c r="B14884" s="2">
        <v>4030003</v>
      </c>
      <c r="C14884" s="2" t="s">
        <v>160</v>
      </c>
      <c r="D14884" s="20">
        <v>0</v>
      </c>
      <c r="E14884" s="20">
        <v>0</v>
      </c>
      <c r="F14884" s="38">
        <f>('ANNEXURE B &amp; C'!CH$196)</f>
        <v>0</v>
      </c>
      <c r="G14884" s="9" t="str">
        <f t="shared" si="466"/>
        <v/>
      </c>
      <c r="H14884" s="52" t="str">
        <f t="shared" si="467"/>
        <v/>
      </c>
    </row>
    <row r="14885" spans="1:8">
      <c r="A14885" s="48" t="str">
        <f>('ANNEXURE B &amp; C'!CH$3)</f>
        <v>480301</v>
      </c>
      <c r="B14885" s="2">
        <v>4030004</v>
      </c>
      <c r="C14885" s="2" t="s">
        <v>161</v>
      </c>
      <c r="D14885" s="20">
        <v>2000000</v>
      </c>
      <c r="E14885" s="20">
        <v>0</v>
      </c>
      <c r="F14885" s="38">
        <f>('ANNEXURE B &amp; C'!CH$197)</f>
        <v>2000000</v>
      </c>
      <c r="G14885" s="9" t="str">
        <f t="shared" si="466"/>
        <v/>
      </c>
      <c r="H14885" s="52">
        <f t="shared" si="467"/>
        <v>0</v>
      </c>
    </row>
    <row r="14886" spans="1:8">
      <c r="A14886" s="48" t="str">
        <f>('ANNEXURE B &amp; C'!CH$3)</f>
        <v>480301</v>
      </c>
      <c r="B14886" s="2">
        <v>4030005</v>
      </c>
      <c r="C14886" s="2" t="s">
        <v>162</v>
      </c>
      <c r="D14886" s="20">
        <v>0</v>
      </c>
      <c r="E14886" s="20">
        <v>0</v>
      </c>
      <c r="F14886" s="38">
        <f>('ANNEXURE B &amp; C'!CH$198)</f>
        <v>0</v>
      </c>
      <c r="G14886" s="9" t="str">
        <f t="shared" si="466"/>
        <v/>
      </c>
      <c r="H14886" s="52" t="str">
        <f t="shared" si="467"/>
        <v/>
      </c>
    </row>
    <row r="14887" spans="1:8" ht="15.75" thickBot="1">
      <c r="A14887" s="48" t="str">
        <f>('ANNEXURE B &amp; C'!CH$3)</f>
        <v>480301</v>
      </c>
      <c r="B14887" s="3">
        <v>4039995</v>
      </c>
      <c r="C14887" s="3" t="s">
        <v>163</v>
      </c>
      <c r="D14887" s="42">
        <v>2525000</v>
      </c>
      <c r="E14887" s="36">
        <v>0</v>
      </c>
      <c r="F14887" s="43">
        <f>SUM(F14882:F14886)</f>
        <v>2000000</v>
      </c>
      <c r="G14887" s="9" t="str">
        <f t="shared" si="466"/>
        <v/>
      </c>
      <c r="H14887" s="52">
        <f t="shared" si="467"/>
        <v>-0.20792079207920791</v>
      </c>
    </row>
    <row r="14888" spans="1:8" ht="15.75" thickTop="1">
      <c r="B14888" s="2"/>
      <c r="C14888" s="2"/>
      <c r="D14888" s="32"/>
      <c r="E14888" s="32"/>
      <c r="G14888" s="9" t="str">
        <f t="shared" si="466"/>
        <v/>
      </c>
      <c r="H14888" s="52" t="str">
        <f t="shared" si="467"/>
        <v/>
      </c>
    </row>
    <row r="14889" spans="1:8">
      <c r="A14889" s="48" t="str">
        <f>('ANNEXURE B &amp; C'!CH$3)</f>
        <v>480301</v>
      </c>
      <c r="B14889" s="1">
        <v>4030000</v>
      </c>
      <c r="C14889" s="1" t="s">
        <v>164</v>
      </c>
      <c r="D14889" s="31"/>
      <c r="E14889" s="31"/>
      <c r="F14889" s="31"/>
      <c r="G14889" s="9" t="str">
        <f t="shared" si="466"/>
        <v/>
      </c>
      <c r="H14889" s="52" t="str">
        <f t="shared" si="467"/>
        <v/>
      </c>
    </row>
    <row r="14890" spans="1:8">
      <c r="A14890" s="48" t="str">
        <f>('ANNEXURE B &amp; C'!CH$3)</f>
        <v>480301</v>
      </c>
      <c r="B14890" s="2">
        <v>4031001</v>
      </c>
      <c r="C14890" s="2" t="s">
        <v>158</v>
      </c>
      <c r="D14890" s="20">
        <v>0</v>
      </c>
      <c r="E14890" s="20">
        <v>0</v>
      </c>
      <c r="F14890" s="38">
        <f>('ANNEXURE B &amp; C'!CH$202)</f>
        <v>0</v>
      </c>
      <c r="G14890" s="9" t="str">
        <f t="shared" si="466"/>
        <v/>
      </c>
      <c r="H14890" s="52" t="str">
        <f t="shared" si="467"/>
        <v/>
      </c>
    </row>
    <row r="14891" spans="1:8">
      <c r="A14891" s="48" t="str">
        <f>('ANNEXURE B &amp; C'!CH$3)</f>
        <v>480301</v>
      </c>
      <c r="B14891" s="2">
        <v>4031002</v>
      </c>
      <c r="C14891" s="2" t="s">
        <v>159</v>
      </c>
      <c r="D14891" s="20">
        <v>0</v>
      </c>
      <c r="E14891" s="20">
        <v>0</v>
      </c>
      <c r="F14891" s="38">
        <f>('ANNEXURE B &amp; C'!CH$203)</f>
        <v>0</v>
      </c>
      <c r="G14891" s="9" t="str">
        <f t="shared" si="466"/>
        <v/>
      </c>
      <c r="H14891" s="52" t="str">
        <f t="shared" si="467"/>
        <v/>
      </c>
    </row>
    <row r="14892" spans="1:8">
      <c r="A14892" s="48" t="str">
        <f>('ANNEXURE B &amp; C'!CH$3)</f>
        <v>480301</v>
      </c>
      <c r="B14892" s="2">
        <v>4031003</v>
      </c>
      <c r="C14892" s="2" t="s">
        <v>160</v>
      </c>
      <c r="D14892" s="20">
        <v>0</v>
      </c>
      <c r="E14892" s="20">
        <v>0</v>
      </c>
      <c r="F14892" s="38">
        <f>('ANNEXURE B &amp; C'!CH$204)</f>
        <v>0</v>
      </c>
      <c r="G14892" s="9" t="str">
        <f t="shared" si="466"/>
        <v/>
      </c>
      <c r="H14892" s="52" t="str">
        <f t="shared" si="467"/>
        <v/>
      </c>
    </row>
    <row r="14893" spans="1:8">
      <c r="A14893" s="48" t="str">
        <f>('ANNEXURE B &amp; C'!CH$3)</f>
        <v>480301</v>
      </c>
      <c r="B14893" s="2">
        <v>4031004</v>
      </c>
      <c r="C14893" s="2" t="s">
        <v>161</v>
      </c>
      <c r="D14893" s="20">
        <v>0</v>
      </c>
      <c r="E14893" s="20">
        <v>0</v>
      </c>
      <c r="F14893" s="38">
        <f>('ANNEXURE B &amp; C'!CH$205)</f>
        <v>0</v>
      </c>
      <c r="G14893" s="9" t="str">
        <f t="shared" si="466"/>
        <v/>
      </c>
      <c r="H14893" s="52" t="str">
        <f t="shared" si="467"/>
        <v/>
      </c>
    </row>
    <row r="14894" spans="1:8">
      <c r="A14894" s="48" t="str">
        <f>('ANNEXURE B &amp; C'!CH$3)</f>
        <v>480301</v>
      </c>
      <c r="B14894" s="2">
        <v>4031005</v>
      </c>
      <c r="C14894" s="2" t="s">
        <v>162</v>
      </c>
      <c r="D14894" s="20">
        <v>0</v>
      </c>
      <c r="E14894" s="20">
        <v>0</v>
      </c>
      <c r="F14894" s="38">
        <f>('ANNEXURE B &amp; C'!CH$206)</f>
        <v>0</v>
      </c>
      <c r="G14894" s="9" t="str">
        <f t="shared" si="466"/>
        <v/>
      </c>
      <c r="H14894" s="52" t="str">
        <f t="shared" si="467"/>
        <v/>
      </c>
    </row>
    <row r="14895" spans="1:8">
      <c r="A14895" s="48" t="str">
        <f>('ANNEXURE B &amp; C'!CH$3)</f>
        <v>480301</v>
      </c>
      <c r="B14895" s="3">
        <v>4039995</v>
      </c>
      <c r="C14895" s="3" t="s">
        <v>165</v>
      </c>
      <c r="D14895" s="39">
        <v>0</v>
      </c>
      <c r="E14895" s="39">
        <v>0</v>
      </c>
      <c r="F14895" s="39">
        <f>SUM(F14890:F14894)</f>
        <v>0</v>
      </c>
      <c r="G14895" s="9" t="str">
        <f t="shared" si="466"/>
        <v/>
      </c>
      <c r="H14895" s="52" t="str">
        <f t="shared" si="467"/>
        <v/>
      </c>
    </row>
    <row r="14896" spans="1:8">
      <c r="B14896" s="2"/>
      <c r="C14896" s="2"/>
      <c r="D14896" s="32"/>
      <c r="E14896" s="32"/>
      <c r="G14896" s="9" t="str">
        <f t="shared" si="466"/>
        <v/>
      </c>
      <c r="H14896" s="52" t="str">
        <f t="shared" si="467"/>
        <v/>
      </c>
    </row>
    <row r="14897" spans="1:8" ht="15.75" thickBot="1">
      <c r="A14897" s="48" t="str">
        <f>('ANNEXURE B &amp; C'!CH$3)</f>
        <v>480301</v>
      </c>
      <c r="B14897" s="5">
        <v>4039995</v>
      </c>
      <c r="C14897" s="5" t="s">
        <v>166</v>
      </c>
      <c r="D14897" s="41">
        <v>2525000</v>
      </c>
      <c r="E14897" s="41">
        <v>0</v>
      </c>
      <c r="F14897" s="41">
        <f>SUM(F14895+F14887)</f>
        <v>2000000</v>
      </c>
      <c r="G14897" s="9" t="str">
        <f t="shared" si="466"/>
        <v/>
      </c>
      <c r="H14897" s="52">
        <f t="shared" si="467"/>
        <v>-0.20792079207920791</v>
      </c>
    </row>
    <row r="14898" spans="1:8">
      <c r="G14898" s="9" t="str">
        <f t="shared" si="466"/>
        <v/>
      </c>
      <c r="H14898" s="52" t="str">
        <f t="shared" si="467"/>
        <v/>
      </c>
    </row>
    <row r="14899" spans="1:8">
      <c r="A14899" s="48" t="str">
        <f>('ANNEXURE B &amp; C'!CI$3)</f>
        <v>480302</v>
      </c>
      <c r="B14899" s="1">
        <v>1000000</v>
      </c>
      <c r="C14899" s="1" t="s">
        <v>0</v>
      </c>
      <c r="D14899" s="31"/>
      <c r="E14899" s="31"/>
      <c r="G14899" s="9" t="str">
        <f t="shared" si="466"/>
        <v/>
      </c>
      <c r="H14899" s="52" t="str">
        <f t="shared" si="467"/>
        <v/>
      </c>
    </row>
    <row r="14900" spans="1:8">
      <c r="B14900" s="1"/>
      <c r="C14900" s="1"/>
      <c r="D14900" s="31"/>
      <c r="E14900" s="31"/>
      <c r="G14900" s="9" t="str">
        <f t="shared" si="466"/>
        <v/>
      </c>
      <c r="H14900" s="52" t="str">
        <f t="shared" si="467"/>
        <v/>
      </c>
    </row>
    <row r="14901" spans="1:8">
      <c r="A14901" s="48" t="str">
        <f>('ANNEXURE B &amp; C'!CI$3)</f>
        <v>480302</v>
      </c>
      <c r="B14901" s="1">
        <v>1020000</v>
      </c>
      <c r="C14901" s="1" t="s">
        <v>2</v>
      </c>
      <c r="D14901" s="31"/>
      <c r="E14901" s="31"/>
      <c r="F14901" s="31"/>
      <c r="G14901" s="9" t="str">
        <f t="shared" si="466"/>
        <v/>
      </c>
      <c r="H14901" s="52" t="str">
        <f t="shared" si="467"/>
        <v/>
      </c>
    </row>
    <row r="14902" spans="1:8">
      <c r="A14902" s="48" t="str">
        <f>('ANNEXURE B &amp; C'!CI$3)</f>
        <v>480302</v>
      </c>
      <c r="B14902" s="2">
        <v>1020001</v>
      </c>
      <c r="C14902" s="2" t="s">
        <v>3</v>
      </c>
      <c r="D14902" s="20">
        <v>0</v>
      </c>
      <c r="E14902" s="20">
        <v>0</v>
      </c>
      <c r="F14902" s="38">
        <f>('ANNEXURE B &amp; C'!CI$10)</f>
        <v>0</v>
      </c>
      <c r="G14902" s="9" t="str">
        <f t="shared" si="466"/>
        <v/>
      </c>
      <c r="H14902" s="52" t="str">
        <f t="shared" si="467"/>
        <v/>
      </c>
    </row>
    <row r="14903" spans="1:8">
      <c r="A14903" s="48" t="str">
        <f>('ANNEXURE B &amp; C'!CI$3)</f>
        <v>480302</v>
      </c>
      <c r="B14903" s="2">
        <v>1020002</v>
      </c>
      <c r="C14903" s="2" t="s">
        <v>4</v>
      </c>
      <c r="D14903" s="20">
        <v>0</v>
      </c>
      <c r="E14903" s="20">
        <v>0</v>
      </c>
      <c r="F14903" s="38">
        <f>('ANNEXURE B &amp; C'!CI$11)</f>
        <v>0</v>
      </c>
      <c r="G14903" s="9" t="str">
        <f t="shared" si="466"/>
        <v/>
      </c>
      <c r="H14903" s="52" t="str">
        <f t="shared" si="467"/>
        <v/>
      </c>
    </row>
    <row r="14904" spans="1:8">
      <c r="A14904" s="48" t="str">
        <f>('ANNEXURE B &amp; C'!CI$3)</f>
        <v>480302</v>
      </c>
      <c r="B14904" s="2">
        <v>1020004</v>
      </c>
      <c r="C14904" s="2" t="s">
        <v>5</v>
      </c>
      <c r="D14904" s="20">
        <v>0</v>
      </c>
      <c r="E14904" s="20">
        <v>0</v>
      </c>
      <c r="F14904" s="38">
        <f>('ANNEXURE B &amp; C'!CI$12)</f>
        <v>0</v>
      </c>
      <c r="G14904" s="9" t="str">
        <f t="shared" si="466"/>
        <v/>
      </c>
      <c r="H14904" s="52" t="str">
        <f t="shared" si="467"/>
        <v/>
      </c>
    </row>
    <row r="14905" spans="1:8">
      <c r="A14905" s="48" t="str">
        <f>('ANNEXURE B &amp; C'!CI$3)</f>
        <v>480302</v>
      </c>
      <c r="B14905" s="2">
        <v>1020005</v>
      </c>
      <c r="C14905" s="2" t="s">
        <v>6</v>
      </c>
      <c r="D14905" s="20">
        <v>0</v>
      </c>
      <c r="E14905" s="20">
        <v>0</v>
      </c>
      <c r="F14905" s="38">
        <f>('ANNEXURE B &amp; C'!CI$13)</f>
        <v>0</v>
      </c>
      <c r="G14905" s="9" t="str">
        <f t="shared" si="466"/>
        <v/>
      </c>
      <c r="H14905" s="52" t="str">
        <f t="shared" si="467"/>
        <v/>
      </c>
    </row>
    <row r="14906" spans="1:8">
      <c r="A14906" s="48" t="str">
        <f>('ANNEXURE B &amp; C'!CI$3)</f>
        <v>480302</v>
      </c>
      <c r="B14906" s="2">
        <v>1020006</v>
      </c>
      <c r="C14906" s="2" t="s">
        <v>7</v>
      </c>
      <c r="D14906" s="20">
        <v>0</v>
      </c>
      <c r="E14906" s="20">
        <v>0</v>
      </c>
      <c r="F14906" s="38">
        <f>('ANNEXURE B &amp; C'!CI$14)</f>
        <v>0</v>
      </c>
      <c r="G14906" s="9" t="str">
        <f t="shared" si="466"/>
        <v/>
      </c>
      <c r="H14906" s="52" t="str">
        <f t="shared" si="467"/>
        <v/>
      </c>
    </row>
    <row r="14907" spans="1:8">
      <c r="A14907" s="48" t="str">
        <f>('ANNEXURE B &amp; C'!CI$3)</f>
        <v>480302</v>
      </c>
      <c r="B14907" s="2">
        <v>1020007</v>
      </c>
      <c r="C14907" s="2" t="s">
        <v>8</v>
      </c>
      <c r="D14907" s="20">
        <v>0</v>
      </c>
      <c r="E14907" s="20">
        <v>0</v>
      </c>
      <c r="F14907" s="38">
        <f>('ANNEXURE B &amp; C'!CI$15)</f>
        <v>0</v>
      </c>
      <c r="G14907" s="9" t="str">
        <f t="shared" si="466"/>
        <v/>
      </c>
      <c r="H14907" s="52" t="str">
        <f t="shared" si="467"/>
        <v/>
      </c>
    </row>
    <row r="14908" spans="1:8">
      <c r="A14908" s="48" t="str">
        <f>('ANNEXURE B &amp; C'!CI$3)</f>
        <v>480302</v>
      </c>
      <c r="B14908" s="2">
        <v>1020009</v>
      </c>
      <c r="C14908" s="2" t="s">
        <v>9</v>
      </c>
      <c r="D14908" s="20">
        <v>0</v>
      </c>
      <c r="E14908" s="20">
        <v>0</v>
      </c>
      <c r="F14908" s="38">
        <f>('ANNEXURE B &amp; C'!CI$16)</f>
        <v>0</v>
      </c>
      <c r="G14908" s="9" t="str">
        <f t="shared" si="466"/>
        <v/>
      </c>
      <c r="H14908" s="52" t="str">
        <f t="shared" si="467"/>
        <v/>
      </c>
    </row>
    <row r="14909" spans="1:8">
      <c r="A14909" s="48" t="str">
        <f>('ANNEXURE B &amp; C'!CI$3)</f>
        <v>480302</v>
      </c>
      <c r="B14909" s="2">
        <v>1020010</v>
      </c>
      <c r="C14909" s="2" t="s">
        <v>10</v>
      </c>
      <c r="D14909" s="20">
        <v>0</v>
      </c>
      <c r="E14909" s="20">
        <v>0</v>
      </c>
      <c r="F14909" s="38">
        <f>('ANNEXURE B &amp; C'!CI$17)</f>
        <v>0</v>
      </c>
      <c r="G14909" s="9" t="str">
        <f t="shared" si="466"/>
        <v/>
      </c>
      <c r="H14909" s="52" t="str">
        <f t="shared" si="467"/>
        <v/>
      </c>
    </row>
    <row r="14910" spans="1:8">
      <c r="A14910" s="48" t="str">
        <f>('ANNEXURE B &amp; C'!CI$3)</f>
        <v>480302</v>
      </c>
      <c r="B14910" s="2">
        <v>1020011</v>
      </c>
      <c r="C14910" s="2" t="s">
        <v>11</v>
      </c>
      <c r="D14910" s="20">
        <v>0</v>
      </c>
      <c r="E14910" s="20">
        <v>0</v>
      </c>
      <c r="F14910" s="38">
        <f>('ANNEXURE B &amp; C'!CI$18)</f>
        <v>0</v>
      </c>
      <c r="G14910" s="9" t="str">
        <f t="shared" si="466"/>
        <v/>
      </c>
      <c r="H14910" s="52" t="str">
        <f t="shared" si="467"/>
        <v/>
      </c>
    </row>
    <row r="14911" spans="1:8">
      <c r="A14911" s="48" t="str">
        <f>('ANNEXURE B &amp; C'!CI$3)</f>
        <v>480302</v>
      </c>
      <c r="B14911" s="2">
        <v>1020012</v>
      </c>
      <c r="C14911" s="2" t="s">
        <v>12</v>
      </c>
      <c r="D14911" s="20">
        <v>0</v>
      </c>
      <c r="E14911" s="20">
        <v>0</v>
      </c>
      <c r="F14911" s="38">
        <f>('ANNEXURE B &amp; C'!CI$19)</f>
        <v>0</v>
      </c>
      <c r="G14911" s="9" t="str">
        <f t="shared" ref="G14911:G14974" si="468">IF(E14911&lt;0.01,"",IF(E14911&gt;F14911,"BUDGET ERROR - INSUFICIENT",""))</f>
        <v/>
      </c>
      <c r="H14911" s="52" t="str">
        <f t="shared" ref="H14911:H14974" si="469">IF(F14911&lt;0.1,"",IF(D14911=0,"NO ORIGINAL BUDGET",(F14911-D14911)/D14911))</f>
        <v/>
      </c>
    </row>
    <row r="14912" spans="1:8">
      <c r="A14912" s="48" t="str">
        <f>('ANNEXURE B &amp; C'!CI$3)</f>
        <v>480302</v>
      </c>
      <c r="B14912" s="2">
        <v>1020013</v>
      </c>
      <c r="C14912" s="2" t="s">
        <v>13</v>
      </c>
      <c r="D14912" s="20">
        <v>0</v>
      </c>
      <c r="E14912" s="20">
        <v>0</v>
      </c>
      <c r="F14912" s="38">
        <f>('ANNEXURE B &amp; C'!CI$20)</f>
        <v>0</v>
      </c>
      <c r="G14912" s="9" t="str">
        <f t="shared" si="468"/>
        <v/>
      </c>
      <c r="H14912" s="52" t="str">
        <f t="shared" si="469"/>
        <v/>
      </c>
    </row>
    <row r="14913" spans="1:8">
      <c r="A14913" s="48" t="str">
        <f>('ANNEXURE B &amp; C'!CI$3)</f>
        <v>480302</v>
      </c>
      <c r="B14913" s="2">
        <v>1020014</v>
      </c>
      <c r="C14913" s="2" t="s">
        <v>14</v>
      </c>
      <c r="D14913" s="20">
        <v>0</v>
      </c>
      <c r="E14913" s="20">
        <v>0</v>
      </c>
      <c r="F14913" s="38">
        <f>('ANNEXURE B &amp; C'!CI$21)</f>
        <v>0</v>
      </c>
      <c r="G14913" s="9" t="str">
        <f t="shared" si="468"/>
        <v/>
      </c>
      <c r="H14913" s="52" t="str">
        <f t="shared" si="469"/>
        <v/>
      </c>
    </row>
    <row r="14914" spans="1:8" ht="15.75" thickBot="1">
      <c r="A14914" s="48" t="str">
        <f>('ANNEXURE B &amp; C'!CI$3)</f>
        <v>480302</v>
      </c>
      <c r="B14914" s="3">
        <v>1029990</v>
      </c>
      <c r="C14914" s="3" t="s">
        <v>15</v>
      </c>
      <c r="D14914" s="41">
        <v>0</v>
      </c>
      <c r="E14914" s="41">
        <v>0</v>
      </c>
      <c r="F14914" s="41">
        <f>SUM(F14902:F14913)</f>
        <v>0</v>
      </c>
      <c r="G14914" s="9" t="str">
        <f t="shared" si="468"/>
        <v/>
      </c>
      <c r="H14914" s="52" t="str">
        <f t="shared" si="469"/>
        <v/>
      </c>
    </row>
    <row r="14915" spans="1:8">
      <c r="B14915" s="1"/>
      <c r="C14915" s="1"/>
      <c r="D14915" s="31"/>
      <c r="E14915" s="31"/>
      <c r="F14915" s="31"/>
      <c r="G14915" s="9" t="str">
        <f t="shared" si="468"/>
        <v/>
      </c>
      <c r="H14915" s="52" t="str">
        <f t="shared" si="469"/>
        <v/>
      </c>
    </row>
    <row r="14916" spans="1:8">
      <c r="A14916" s="48" t="str">
        <f>('ANNEXURE B &amp; C'!CI$3)</f>
        <v>480302</v>
      </c>
      <c r="B14916" s="1">
        <v>1030000</v>
      </c>
      <c r="C14916" s="1" t="s">
        <v>16</v>
      </c>
      <c r="D14916" s="31"/>
      <c r="E14916" s="31"/>
      <c r="F14916" s="31"/>
      <c r="G14916" s="9" t="str">
        <f t="shared" si="468"/>
        <v/>
      </c>
      <c r="H14916" s="52" t="str">
        <f t="shared" si="469"/>
        <v/>
      </c>
    </row>
    <row r="14917" spans="1:8">
      <c r="A14917" s="48" t="str">
        <f>('ANNEXURE B &amp; C'!CI$3)</f>
        <v>480302</v>
      </c>
      <c r="B14917" s="2">
        <v>1030001</v>
      </c>
      <c r="C14917" s="2" t="s">
        <v>17</v>
      </c>
      <c r="D14917" s="20">
        <v>0</v>
      </c>
      <c r="E14917" s="20">
        <v>0</v>
      </c>
      <c r="F14917" s="38">
        <f>('ANNEXURE B &amp; C'!CI$25)</f>
        <v>0</v>
      </c>
      <c r="G14917" s="9" t="str">
        <f t="shared" si="468"/>
        <v/>
      </c>
      <c r="H14917" s="52" t="str">
        <f t="shared" si="469"/>
        <v/>
      </c>
    </row>
    <row r="14918" spans="1:8">
      <c r="A14918" s="48" t="str">
        <f>('ANNEXURE B &amp; C'!CI$3)</f>
        <v>480302</v>
      </c>
      <c r="B14918" s="2">
        <v>1030002</v>
      </c>
      <c r="C14918" s="2" t="s">
        <v>18</v>
      </c>
      <c r="D14918" s="20">
        <v>0</v>
      </c>
      <c r="E14918" s="20">
        <v>0</v>
      </c>
      <c r="F14918" s="38">
        <f>('ANNEXURE B &amp; C'!CI$26)</f>
        <v>0</v>
      </c>
      <c r="G14918" s="9" t="str">
        <f t="shared" si="468"/>
        <v/>
      </c>
      <c r="H14918" s="52" t="str">
        <f t="shared" si="469"/>
        <v/>
      </c>
    </row>
    <row r="14919" spans="1:8">
      <c r="A14919" s="48" t="str">
        <f>('ANNEXURE B &amp; C'!CI$3)</f>
        <v>480302</v>
      </c>
      <c r="B14919" s="2">
        <v>1030003</v>
      </c>
      <c r="C14919" s="2" t="s">
        <v>19</v>
      </c>
      <c r="D14919" s="20">
        <v>0</v>
      </c>
      <c r="E14919" s="20">
        <v>0</v>
      </c>
      <c r="F14919" s="38">
        <f>('ANNEXURE B &amp; C'!CI$27)</f>
        <v>0</v>
      </c>
      <c r="G14919" s="9" t="str">
        <f t="shared" si="468"/>
        <v/>
      </c>
      <c r="H14919" s="52" t="str">
        <f t="shared" si="469"/>
        <v/>
      </c>
    </row>
    <row r="14920" spans="1:8">
      <c r="A14920" s="48" t="str">
        <f>('ANNEXURE B &amp; C'!CI$3)</f>
        <v>480302</v>
      </c>
      <c r="B14920" s="2">
        <v>1030004</v>
      </c>
      <c r="C14920" s="2" t="s">
        <v>20</v>
      </c>
      <c r="D14920" s="20">
        <v>0</v>
      </c>
      <c r="E14920" s="20">
        <v>0</v>
      </c>
      <c r="F14920" s="38">
        <f>('ANNEXURE B &amp; C'!CI$28)</f>
        <v>0</v>
      </c>
      <c r="G14920" s="9" t="str">
        <f t="shared" si="468"/>
        <v/>
      </c>
      <c r="H14920" s="52" t="str">
        <f t="shared" si="469"/>
        <v/>
      </c>
    </row>
    <row r="14921" spans="1:8">
      <c r="A14921" s="48" t="str">
        <f>('ANNEXURE B &amp; C'!CI$3)</f>
        <v>480302</v>
      </c>
      <c r="B14921" s="3">
        <v>1039990</v>
      </c>
      <c r="C14921" s="3" t="s">
        <v>21</v>
      </c>
      <c r="D14921" s="39">
        <v>0</v>
      </c>
      <c r="E14921" s="39">
        <v>0</v>
      </c>
      <c r="F14921" s="39">
        <f>SUM(F14917:F14920)</f>
        <v>0</v>
      </c>
      <c r="G14921" s="9" t="str">
        <f t="shared" si="468"/>
        <v/>
      </c>
      <c r="H14921" s="52" t="str">
        <f t="shared" si="469"/>
        <v/>
      </c>
    </row>
    <row r="14922" spans="1:8">
      <c r="B14922" s="1"/>
      <c r="C14922" s="1"/>
      <c r="D14922" s="31"/>
      <c r="E14922" s="31"/>
      <c r="F14922" s="31"/>
      <c r="G14922" s="9" t="str">
        <f t="shared" si="468"/>
        <v/>
      </c>
      <c r="H14922" s="52" t="str">
        <f t="shared" si="469"/>
        <v/>
      </c>
    </row>
    <row r="14923" spans="1:8">
      <c r="A14923" s="48" t="str">
        <f>('ANNEXURE B &amp; C'!CI$3)</f>
        <v>480302</v>
      </c>
      <c r="B14923" s="1">
        <v>1040000</v>
      </c>
      <c r="C14923" s="1" t="s">
        <v>22</v>
      </c>
      <c r="D14923" s="31"/>
      <c r="E14923" s="31"/>
      <c r="F14923" s="31"/>
      <c r="G14923" s="9" t="str">
        <f t="shared" si="468"/>
        <v/>
      </c>
      <c r="H14923" s="52" t="str">
        <f t="shared" si="469"/>
        <v/>
      </c>
    </row>
    <row r="14924" spans="1:8">
      <c r="A14924" s="48" t="str">
        <f>('ANNEXURE B &amp; C'!CI$3)</f>
        <v>480302</v>
      </c>
      <c r="B14924" s="2">
        <v>1040001</v>
      </c>
      <c r="C14924" s="2" t="s">
        <v>23</v>
      </c>
      <c r="D14924" s="20">
        <v>0</v>
      </c>
      <c r="E14924" s="20">
        <v>0</v>
      </c>
      <c r="F14924" s="38">
        <f>('ANNEXURE B &amp; C'!CI$32)</f>
        <v>0</v>
      </c>
      <c r="G14924" s="9" t="str">
        <f t="shared" si="468"/>
        <v/>
      </c>
      <c r="H14924" s="52" t="str">
        <f t="shared" si="469"/>
        <v/>
      </c>
    </row>
    <row r="14925" spans="1:8">
      <c r="A14925" s="48" t="str">
        <f>('ANNEXURE B &amp; C'!CI$3)</f>
        <v>480302</v>
      </c>
      <c r="B14925" s="2">
        <v>1040002</v>
      </c>
      <c r="C14925" s="2" t="s">
        <v>24</v>
      </c>
      <c r="D14925" s="20">
        <v>0</v>
      </c>
      <c r="E14925" s="20">
        <v>0</v>
      </c>
      <c r="F14925" s="38">
        <f>('ANNEXURE B &amp; C'!CI$33)</f>
        <v>0</v>
      </c>
      <c r="G14925" s="9" t="str">
        <f t="shared" si="468"/>
        <v/>
      </c>
      <c r="H14925" s="52" t="str">
        <f t="shared" si="469"/>
        <v/>
      </c>
    </row>
    <row r="14926" spans="1:8">
      <c r="A14926" s="48" t="str">
        <f>('ANNEXURE B &amp; C'!CI$3)</f>
        <v>480302</v>
      </c>
      <c r="B14926" s="2">
        <v>1040003</v>
      </c>
      <c r="C14926" s="2" t="s">
        <v>25</v>
      </c>
      <c r="D14926" s="20">
        <v>0</v>
      </c>
      <c r="E14926" s="20">
        <v>0</v>
      </c>
      <c r="F14926" s="38">
        <f>('ANNEXURE B &amp; C'!CI$34)</f>
        <v>0</v>
      </c>
      <c r="G14926" s="9" t="str">
        <f t="shared" si="468"/>
        <v/>
      </c>
      <c r="H14926" s="52" t="str">
        <f t="shared" si="469"/>
        <v/>
      </c>
    </row>
    <row r="14927" spans="1:8">
      <c r="A14927" s="48" t="str">
        <f>('ANNEXURE B &amp; C'!CI$3)</f>
        <v>480302</v>
      </c>
      <c r="B14927" s="2">
        <v>1040004</v>
      </c>
      <c r="C14927" s="2" t="s">
        <v>26</v>
      </c>
      <c r="D14927" s="20">
        <v>0</v>
      </c>
      <c r="E14927" s="20">
        <v>0</v>
      </c>
      <c r="F14927" s="38">
        <f>('ANNEXURE B &amp; C'!CI$35)</f>
        <v>0</v>
      </c>
      <c r="G14927" s="9" t="str">
        <f t="shared" si="468"/>
        <v/>
      </c>
      <c r="H14927" s="52" t="str">
        <f t="shared" si="469"/>
        <v/>
      </c>
    </row>
    <row r="14928" spans="1:8">
      <c r="A14928" s="48" t="str">
        <f>('ANNEXURE B &amp; C'!CI$3)</f>
        <v>480302</v>
      </c>
      <c r="B14928" s="2">
        <v>1040005</v>
      </c>
      <c r="C14928" s="2" t="s">
        <v>27</v>
      </c>
      <c r="D14928" s="20">
        <v>0</v>
      </c>
      <c r="E14928" s="20">
        <v>0</v>
      </c>
      <c r="F14928" s="38">
        <f>('ANNEXURE B &amp; C'!CI$36)</f>
        <v>0</v>
      </c>
      <c r="G14928" s="9" t="str">
        <f t="shared" si="468"/>
        <v/>
      </c>
      <c r="H14928" s="52" t="str">
        <f t="shared" si="469"/>
        <v/>
      </c>
    </row>
    <row r="14929" spans="1:8">
      <c r="A14929" s="48" t="str">
        <f>('ANNEXURE B &amp; C'!CI$3)</f>
        <v>480302</v>
      </c>
      <c r="B14929" s="2">
        <v>1040006</v>
      </c>
      <c r="C14929" s="2" t="s">
        <v>28</v>
      </c>
      <c r="D14929" s="20">
        <v>0</v>
      </c>
      <c r="E14929" s="20">
        <v>0</v>
      </c>
      <c r="F14929" s="38">
        <f>('ANNEXURE B &amp; C'!CI$37)</f>
        <v>0</v>
      </c>
      <c r="G14929" s="9" t="str">
        <f t="shared" si="468"/>
        <v/>
      </c>
      <c r="H14929" s="52" t="str">
        <f t="shared" si="469"/>
        <v/>
      </c>
    </row>
    <row r="14930" spans="1:8">
      <c r="A14930" s="48" t="str">
        <f>('ANNEXURE B &amp; C'!CI$3)</f>
        <v>480302</v>
      </c>
      <c r="B14930" s="2">
        <v>1040007</v>
      </c>
      <c r="C14930" s="2" t="s">
        <v>29</v>
      </c>
      <c r="D14930" s="20">
        <v>0</v>
      </c>
      <c r="E14930" s="20">
        <v>0</v>
      </c>
      <c r="F14930" s="38">
        <f>('ANNEXURE B &amp; C'!CI$38)</f>
        <v>0</v>
      </c>
      <c r="G14930" s="9" t="str">
        <f t="shared" si="468"/>
        <v/>
      </c>
      <c r="H14930" s="52" t="str">
        <f t="shared" si="469"/>
        <v/>
      </c>
    </row>
    <row r="14931" spans="1:8">
      <c r="A14931" s="48" t="str">
        <f>('ANNEXURE B &amp; C'!CI$3)</f>
        <v>480302</v>
      </c>
      <c r="B14931" s="2">
        <v>1040008</v>
      </c>
      <c r="C14931" s="2" t="s">
        <v>30</v>
      </c>
      <c r="D14931" s="20">
        <v>0</v>
      </c>
      <c r="E14931" s="20">
        <v>0</v>
      </c>
      <c r="F14931" s="38">
        <f>('ANNEXURE B &amp; C'!CI$39)</f>
        <v>0</v>
      </c>
      <c r="G14931" s="9" t="str">
        <f t="shared" si="468"/>
        <v/>
      </c>
      <c r="H14931" s="52" t="str">
        <f t="shared" si="469"/>
        <v/>
      </c>
    </row>
    <row r="14932" spans="1:8">
      <c r="A14932" s="48" t="str">
        <f>('ANNEXURE B &amp; C'!CI$3)</f>
        <v>480302</v>
      </c>
      <c r="B14932" s="3">
        <v>1049990</v>
      </c>
      <c r="C14932" s="3" t="s">
        <v>31</v>
      </c>
      <c r="D14932" s="39">
        <v>0</v>
      </c>
      <c r="E14932" s="39">
        <v>0</v>
      </c>
      <c r="F14932" s="39">
        <f>SUM(F14924:F14931)</f>
        <v>0</v>
      </c>
      <c r="G14932" s="9" t="str">
        <f t="shared" si="468"/>
        <v/>
      </c>
      <c r="H14932" s="52" t="str">
        <f t="shared" si="469"/>
        <v/>
      </c>
    </row>
    <row r="14933" spans="1:8">
      <c r="B14933" s="1"/>
      <c r="C14933" s="1"/>
      <c r="D14933" s="31"/>
      <c r="E14933" s="31"/>
      <c r="F14933" s="31"/>
      <c r="G14933" s="9" t="str">
        <f t="shared" si="468"/>
        <v/>
      </c>
      <c r="H14933" s="52" t="str">
        <f t="shared" si="469"/>
        <v/>
      </c>
    </row>
    <row r="14934" spans="1:8" ht="15.75" thickBot="1">
      <c r="A14934" s="48" t="str">
        <f>('ANNEXURE B &amp; C'!CI$3)</f>
        <v>480302</v>
      </c>
      <c r="B14934" s="4">
        <v>1049995</v>
      </c>
      <c r="C14934" s="4" t="s">
        <v>32</v>
      </c>
      <c r="D14934" s="40">
        <v>0</v>
      </c>
      <c r="E14934" s="40">
        <v>0</v>
      </c>
      <c r="F14934" s="40">
        <f>SUM(F14932+F14921+F14914)</f>
        <v>0</v>
      </c>
      <c r="G14934" s="9" t="str">
        <f t="shared" si="468"/>
        <v/>
      </c>
      <c r="H14934" s="52" t="str">
        <f t="shared" si="469"/>
        <v/>
      </c>
    </row>
    <row r="14935" spans="1:8" ht="15.75" thickTop="1">
      <c r="B14935" s="1"/>
      <c r="C14935" s="1"/>
      <c r="D14935" s="31"/>
      <c r="E14935" s="31"/>
      <c r="F14935" s="31"/>
      <c r="G14935" s="9" t="str">
        <f t="shared" si="468"/>
        <v/>
      </c>
      <c r="H14935" s="52" t="str">
        <f t="shared" si="469"/>
        <v/>
      </c>
    </row>
    <row r="14936" spans="1:8">
      <c r="A14936" s="48" t="str">
        <f>('ANNEXURE B &amp; C'!CI$3)</f>
        <v>480302</v>
      </c>
      <c r="B14936" s="1">
        <v>1050000</v>
      </c>
      <c r="C14936" s="1" t="s">
        <v>33</v>
      </c>
      <c r="D14936" s="31"/>
      <c r="E14936" s="31"/>
      <c r="F14936" s="31"/>
      <c r="G14936" s="9" t="str">
        <f t="shared" si="468"/>
        <v/>
      </c>
      <c r="H14936" s="52" t="str">
        <f t="shared" si="469"/>
        <v/>
      </c>
    </row>
    <row r="14937" spans="1:8">
      <c r="B14937" s="1"/>
      <c r="C14937" s="1"/>
      <c r="D14937" s="31"/>
      <c r="E14937" s="31"/>
      <c r="F14937" s="31"/>
      <c r="G14937" s="9" t="str">
        <f t="shared" si="468"/>
        <v/>
      </c>
      <c r="H14937" s="52" t="str">
        <f t="shared" si="469"/>
        <v/>
      </c>
    </row>
    <row r="14938" spans="1:8">
      <c r="A14938" s="48" t="str">
        <f>('ANNEXURE B &amp; C'!CI$3)</f>
        <v>480302</v>
      </c>
      <c r="B14938" s="1">
        <v>1060000</v>
      </c>
      <c r="C14938" s="1" t="s">
        <v>34</v>
      </c>
      <c r="D14938" s="31"/>
      <c r="E14938" s="31"/>
      <c r="F14938" s="31"/>
      <c r="G14938" s="9" t="str">
        <f t="shared" si="468"/>
        <v/>
      </c>
      <c r="H14938" s="52" t="str">
        <f t="shared" si="469"/>
        <v/>
      </c>
    </row>
    <row r="14939" spans="1:8">
      <c r="A14939" s="48" t="str">
        <f>('ANNEXURE B &amp; C'!CI$3)</f>
        <v>480302</v>
      </c>
      <c r="B14939" s="2">
        <v>1060001</v>
      </c>
      <c r="C14939" s="2" t="s">
        <v>35</v>
      </c>
      <c r="D14939" s="20">
        <v>0</v>
      </c>
      <c r="E14939" s="20">
        <v>0</v>
      </c>
      <c r="F14939" s="38">
        <f>('ANNEXURE B &amp; C'!CI$47)</f>
        <v>0</v>
      </c>
      <c r="G14939" s="9" t="str">
        <f t="shared" si="468"/>
        <v/>
      </c>
      <c r="H14939" s="52" t="str">
        <f t="shared" si="469"/>
        <v/>
      </c>
    </row>
    <row r="14940" spans="1:8">
      <c r="A14940" s="48" t="str">
        <f>('ANNEXURE B &amp; C'!CI$3)</f>
        <v>480302</v>
      </c>
      <c r="B14940" s="2">
        <v>1060003</v>
      </c>
      <c r="C14940" s="2" t="s">
        <v>36</v>
      </c>
      <c r="D14940" s="20">
        <v>0</v>
      </c>
      <c r="E14940" s="20">
        <v>0</v>
      </c>
      <c r="F14940" s="38">
        <f>('ANNEXURE B &amp; C'!CI$48)</f>
        <v>0</v>
      </c>
      <c r="G14940" s="9" t="str">
        <f t="shared" si="468"/>
        <v/>
      </c>
      <c r="H14940" s="52" t="str">
        <f t="shared" si="469"/>
        <v/>
      </c>
    </row>
    <row r="14941" spans="1:8">
      <c r="A14941" s="48" t="str">
        <f>('ANNEXURE B &amp; C'!CI$3)</f>
        <v>480302</v>
      </c>
      <c r="B14941" s="2">
        <v>1060090</v>
      </c>
      <c r="C14941" s="2" t="s">
        <v>37</v>
      </c>
      <c r="D14941" s="20">
        <v>0</v>
      </c>
      <c r="E14941" s="20">
        <v>0</v>
      </c>
      <c r="F14941" s="38">
        <f>('ANNEXURE B &amp; C'!CI$49)</f>
        <v>0</v>
      </c>
      <c r="G14941" s="9" t="str">
        <f t="shared" si="468"/>
        <v/>
      </c>
      <c r="H14941" s="52" t="str">
        <f t="shared" si="469"/>
        <v/>
      </c>
    </row>
    <row r="14942" spans="1:8">
      <c r="A14942" s="48" t="str">
        <f>('ANNEXURE B &amp; C'!CI$3)</f>
        <v>480302</v>
      </c>
      <c r="B14942" s="2">
        <v>1060100</v>
      </c>
      <c r="C14942" s="2" t="s">
        <v>38</v>
      </c>
      <c r="D14942" s="20">
        <v>0</v>
      </c>
      <c r="E14942" s="20">
        <v>0</v>
      </c>
      <c r="F14942" s="38">
        <f>('ANNEXURE B &amp; C'!CI$50)</f>
        <v>0</v>
      </c>
      <c r="G14942" s="9" t="str">
        <f t="shared" si="468"/>
        <v/>
      </c>
      <c r="H14942" s="52" t="str">
        <f t="shared" si="469"/>
        <v/>
      </c>
    </row>
    <row r="14943" spans="1:8">
      <c r="A14943" s="48" t="str">
        <f>('ANNEXURE B &amp; C'!CI$3)</f>
        <v>480302</v>
      </c>
      <c r="B14943" s="2">
        <v>1060200</v>
      </c>
      <c r="C14943" s="2" t="s">
        <v>39</v>
      </c>
      <c r="D14943" s="20">
        <v>0</v>
      </c>
      <c r="E14943" s="20">
        <v>0</v>
      </c>
      <c r="F14943" s="38">
        <f>('ANNEXURE B &amp; C'!CI$51)</f>
        <v>0</v>
      </c>
      <c r="G14943" s="9" t="str">
        <f t="shared" si="468"/>
        <v/>
      </c>
      <c r="H14943" s="52" t="str">
        <f t="shared" si="469"/>
        <v/>
      </c>
    </row>
    <row r="14944" spans="1:8">
      <c r="A14944" s="48" t="str">
        <f>('ANNEXURE B &amp; C'!CI$3)</f>
        <v>480302</v>
      </c>
      <c r="B14944" s="2">
        <v>1060201</v>
      </c>
      <c r="C14944" s="2" t="s">
        <v>40</v>
      </c>
      <c r="D14944" s="20">
        <v>0</v>
      </c>
      <c r="E14944" s="20">
        <v>0</v>
      </c>
      <c r="F14944" s="38">
        <f>('ANNEXURE B &amp; C'!CI$52)</f>
        <v>0</v>
      </c>
      <c r="G14944" s="9" t="str">
        <f t="shared" si="468"/>
        <v/>
      </c>
      <c r="H14944" s="52" t="str">
        <f t="shared" si="469"/>
        <v/>
      </c>
    </row>
    <row r="14945" spans="1:8">
      <c r="A14945" s="48" t="str">
        <f>('ANNEXURE B &amp; C'!CI$3)</f>
        <v>480302</v>
      </c>
      <c r="B14945" s="2">
        <v>1060204</v>
      </c>
      <c r="C14945" s="2" t="s">
        <v>41</v>
      </c>
      <c r="D14945" s="20">
        <v>210000</v>
      </c>
      <c r="E14945" s="20">
        <v>205883.77</v>
      </c>
      <c r="F14945" s="38">
        <f>('ANNEXURE B &amp; C'!CI$53)</f>
        <v>285213</v>
      </c>
      <c r="G14945" s="9" t="str">
        <f t="shared" si="468"/>
        <v/>
      </c>
      <c r="H14945" s="52">
        <f t="shared" si="469"/>
        <v>0.35815714285714284</v>
      </c>
    </row>
    <row r="14946" spans="1:8">
      <c r="A14946" s="48" t="str">
        <f>('ANNEXURE B &amp; C'!CI$3)</f>
        <v>480302</v>
      </c>
      <c r="B14946" s="2">
        <v>1060205</v>
      </c>
      <c r="C14946" s="2" t="s">
        <v>42</v>
      </c>
      <c r="D14946" s="20">
        <v>0</v>
      </c>
      <c r="E14946" s="20">
        <v>0</v>
      </c>
      <c r="F14946" s="38">
        <f>('ANNEXURE B &amp; C'!CI$54)</f>
        <v>0</v>
      </c>
      <c r="G14946" s="9" t="str">
        <f t="shared" si="468"/>
        <v/>
      </c>
      <c r="H14946" s="52" t="str">
        <f t="shared" si="469"/>
        <v/>
      </c>
    </row>
    <row r="14947" spans="1:8">
      <c r="A14947" s="48" t="str">
        <f>('ANNEXURE B &amp; C'!CI$3)</f>
        <v>480302</v>
      </c>
      <c r="B14947" s="2">
        <v>1060207</v>
      </c>
      <c r="C14947" s="2" t="s">
        <v>43</v>
      </c>
      <c r="D14947" s="20">
        <v>0</v>
      </c>
      <c r="E14947" s="20">
        <v>0</v>
      </c>
      <c r="F14947" s="38">
        <f>('ANNEXURE B &amp; C'!CI$55)</f>
        <v>0</v>
      </c>
      <c r="G14947" s="9" t="str">
        <f t="shared" si="468"/>
        <v/>
      </c>
      <c r="H14947" s="52" t="str">
        <f t="shared" si="469"/>
        <v/>
      </c>
    </row>
    <row r="14948" spans="1:8">
      <c r="A14948" s="48" t="str">
        <f>('ANNEXURE B &amp; C'!CI$3)</f>
        <v>480302</v>
      </c>
      <c r="B14948" s="2">
        <v>1060208</v>
      </c>
      <c r="C14948" s="2" t="s">
        <v>44</v>
      </c>
      <c r="D14948" s="20">
        <v>0</v>
      </c>
      <c r="E14948" s="20">
        <v>0</v>
      </c>
      <c r="F14948" s="38">
        <f>('ANNEXURE B &amp; C'!CI$56)</f>
        <v>0</v>
      </c>
      <c r="G14948" s="9" t="str">
        <f t="shared" si="468"/>
        <v/>
      </c>
      <c r="H14948" s="52" t="str">
        <f t="shared" si="469"/>
        <v/>
      </c>
    </row>
    <row r="14949" spans="1:8">
      <c r="A14949" s="48" t="str">
        <f>('ANNEXURE B &amp; C'!CI$3)</f>
        <v>480302</v>
      </c>
      <c r="B14949" s="2">
        <v>1060209</v>
      </c>
      <c r="C14949" s="2" t="s">
        <v>45</v>
      </c>
      <c r="D14949" s="20">
        <v>0</v>
      </c>
      <c r="E14949" s="20">
        <v>0</v>
      </c>
      <c r="F14949" s="38">
        <f>('ANNEXURE B &amp; C'!CI$57)</f>
        <v>0</v>
      </c>
      <c r="G14949" s="9" t="str">
        <f t="shared" si="468"/>
        <v/>
      </c>
      <c r="H14949" s="52" t="str">
        <f t="shared" si="469"/>
        <v/>
      </c>
    </row>
    <row r="14950" spans="1:8">
      <c r="A14950" s="48" t="str">
        <f>('ANNEXURE B &amp; C'!CI$3)</f>
        <v>480302</v>
      </c>
      <c r="B14950" s="2">
        <v>1060210</v>
      </c>
      <c r="C14950" s="2" t="s">
        <v>46</v>
      </c>
      <c r="D14950" s="20">
        <v>18750</v>
      </c>
      <c r="E14950" s="20">
        <v>0</v>
      </c>
      <c r="F14950" s="38">
        <f>('ANNEXURE B &amp; C'!CI$58)</f>
        <v>0</v>
      </c>
      <c r="G14950" s="9" t="str">
        <f t="shared" si="468"/>
        <v/>
      </c>
      <c r="H14950" s="52" t="str">
        <f t="shared" si="469"/>
        <v/>
      </c>
    </row>
    <row r="14951" spans="1:8">
      <c r="A14951" s="48" t="str">
        <f>('ANNEXURE B &amp; C'!CI$3)</f>
        <v>480302</v>
      </c>
      <c r="B14951" s="2">
        <v>1060303</v>
      </c>
      <c r="C14951" s="2" t="s">
        <v>47</v>
      </c>
      <c r="D14951" s="20">
        <v>0</v>
      </c>
      <c r="E14951" s="20">
        <v>0</v>
      </c>
      <c r="F14951" s="38">
        <f>('ANNEXURE B &amp; C'!CI$59)</f>
        <v>0</v>
      </c>
      <c r="G14951" s="9" t="str">
        <f t="shared" si="468"/>
        <v/>
      </c>
      <c r="H14951" s="52" t="str">
        <f t="shared" si="469"/>
        <v/>
      </c>
    </row>
    <row r="14952" spans="1:8">
      <c r="A14952" s="48" t="str">
        <f>('ANNEXURE B &amp; C'!CI$3)</f>
        <v>480302</v>
      </c>
      <c r="B14952" s="2">
        <v>1060304</v>
      </c>
      <c r="C14952" s="2" t="s">
        <v>48</v>
      </c>
      <c r="D14952" s="20">
        <v>0</v>
      </c>
      <c r="E14952" s="20">
        <v>0</v>
      </c>
      <c r="F14952" s="38">
        <f>('ANNEXURE B &amp; C'!CI$60)</f>
        <v>0</v>
      </c>
      <c r="G14952" s="9" t="str">
        <f t="shared" si="468"/>
        <v/>
      </c>
      <c r="H14952" s="52" t="str">
        <f t="shared" si="469"/>
        <v/>
      </c>
    </row>
    <row r="14953" spans="1:8">
      <c r="A14953" s="48" t="str">
        <f>('ANNEXURE B &amp; C'!CI$3)</f>
        <v>480302</v>
      </c>
      <c r="B14953" s="2">
        <v>1060305</v>
      </c>
      <c r="C14953" s="2" t="s">
        <v>49</v>
      </c>
      <c r="D14953" s="20">
        <v>0</v>
      </c>
      <c r="E14953" s="20">
        <v>0</v>
      </c>
      <c r="F14953" s="38">
        <f>('ANNEXURE B &amp; C'!CI$61)</f>
        <v>0</v>
      </c>
      <c r="G14953" s="9" t="str">
        <f t="shared" si="468"/>
        <v/>
      </c>
      <c r="H14953" s="52" t="str">
        <f t="shared" si="469"/>
        <v/>
      </c>
    </row>
    <row r="14954" spans="1:8">
      <c r="A14954" s="48" t="str">
        <f>('ANNEXURE B &amp; C'!CI$3)</f>
        <v>480302</v>
      </c>
      <c r="B14954" s="2">
        <v>1060400</v>
      </c>
      <c r="C14954" s="2" t="s">
        <v>50</v>
      </c>
      <c r="D14954" s="20">
        <v>40400</v>
      </c>
      <c r="E14954" s="20">
        <v>7965.79</v>
      </c>
      <c r="F14954" s="38">
        <f>('ANNEXURE B &amp; C'!CI$62)</f>
        <v>40000</v>
      </c>
      <c r="G14954" s="9" t="str">
        <f t="shared" si="468"/>
        <v/>
      </c>
      <c r="H14954" s="52">
        <f t="shared" si="469"/>
        <v>-9.9009900990099011E-3</v>
      </c>
    </row>
    <row r="14955" spans="1:8">
      <c r="A14955" s="48" t="str">
        <f>('ANNEXURE B &amp; C'!CI$3)</f>
        <v>480302</v>
      </c>
      <c r="B14955" s="2">
        <v>1060401</v>
      </c>
      <c r="C14955" s="2" t="s">
        <v>51</v>
      </c>
      <c r="D14955" s="20">
        <v>0</v>
      </c>
      <c r="E14955" s="20">
        <v>0</v>
      </c>
      <c r="F14955" s="38">
        <f>('ANNEXURE B &amp; C'!CI$63)</f>
        <v>0</v>
      </c>
      <c r="G14955" s="9" t="str">
        <f t="shared" si="468"/>
        <v/>
      </c>
      <c r="H14955" s="52" t="str">
        <f t="shared" si="469"/>
        <v/>
      </c>
    </row>
    <row r="14956" spans="1:8">
      <c r="A14956" s="48" t="str">
        <f>('ANNEXURE B &amp; C'!CI$3)</f>
        <v>480302</v>
      </c>
      <c r="B14956" s="2">
        <v>1060402</v>
      </c>
      <c r="C14956" s="2" t="s">
        <v>52</v>
      </c>
      <c r="D14956" s="20">
        <v>14000</v>
      </c>
      <c r="E14956" s="20">
        <v>775.2</v>
      </c>
      <c r="F14956" s="38">
        <f>('ANNEXURE B &amp; C'!CI$64)</f>
        <v>3000</v>
      </c>
      <c r="G14956" s="9" t="str">
        <f t="shared" si="468"/>
        <v/>
      </c>
      <c r="H14956" s="52">
        <f t="shared" si="469"/>
        <v>-0.7857142857142857</v>
      </c>
    </row>
    <row r="14957" spans="1:8">
      <c r="A14957" s="48" t="str">
        <f>('ANNEXURE B &amp; C'!CI$3)</f>
        <v>480302</v>
      </c>
      <c r="B14957" s="2">
        <v>1060403</v>
      </c>
      <c r="C14957" s="2" t="s">
        <v>53</v>
      </c>
      <c r="D14957" s="20">
        <v>0</v>
      </c>
      <c r="E14957" s="20">
        <v>0</v>
      </c>
      <c r="F14957" s="38">
        <f>('ANNEXURE B &amp; C'!CI$65)</f>
        <v>0</v>
      </c>
      <c r="G14957" s="9" t="str">
        <f t="shared" si="468"/>
        <v/>
      </c>
      <c r="H14957" s="52" t="str">
        <f t="shared" si="469"/>
        <v/>
      </c>
    </row>
    <row r="14958" spans="1:8">
      <c r="A14958" s="48" t="str">
        <f>('ANNEXURE B &amp; C'!CI$3)</f>
        <v>480302</v>
      </c>
      <c r="B14958" s="2">
        <v>1060404</v>
      </c>
      <c r="C14958" s="2" t="s">
        <v>54</v>
      </c>
      <c r="D14958" s="20">
        <v>0</v>
      </c>
      <c r="E14958" s="20">
        <v>0</v>
      </c>
      <c r="F14958" s="38">
        <f>('ANNEXURE B &amp; C'!CI$66)</f>
        <v>0</v>
      </c>
      <c r="G14958" s="9" t="str">
        <f t="shared" si="468"/>
        <v/>
      </c>
      <c r="H14958" s="52" t="str">
        <f t="shared" si="469"/>
        <v/>
      </c>
    </row>
    <row r="14959" spans="1:8">
      <c r="A14959" s="48" t="str">
        <f>('ANNEXURE B &amp; C'!CI$3)</f>
        <v>480302</v>
      </c>
      <c r="B14959" s="2">
        <v>1060405</v>
      </c>
      <c r="C14959" s="2" t="s">
        <v>55</v>
      </c>
      <c r="D14959" s="20">
        <v>0</v>
      </c>
      <c r="E14959" s="20">
        <v>0</v>
      </c>
      <c r="F14959" s="38">
        <f>('ANNEXURE B &amp; C'!CI$67)</f>
        <v>0</v>
      </c>
      <c r="G14959" s="9" t="str">
        <f t="shared" si="468"/>
        <v/>
      </c>
      <c r="H14959" s="52" t="str">
        <f t="shared" si="469"/>
        <v/>
      </c>
    </row>
    <row r="14960" spans="1:8">
      <c r="A14960" s="48" t="str">
        <f>('ANNEXURE B &amp; C'!CI$3)</f>
        <v>480302</v>
      </c>
      <c r="B14960" s="2">
        <v>1060601</v>
      </c>
      <c r="C14960" s="2" t="s">
        <v>56</v>
      </c>
      <c r="D14960" s="20">
        <v>0</v>
      </c>
      <c r="E14960" s="20">
        <v>0</v>
      </c>
      <c r="F14960" s="38">
        <f>('ANNEXURE B &amp; C'!CI$68)</f>
        <v>0</v>
      </c>
      <c r="G14960" s="9" t="str">
        <f t="shared" si="468"/>
        <v/>
      </c>
      <c r="H14960" s="52" t="str">
        <f t="shared" si="469"/>
        <v/>
      </c>
    </row>
    <row r="14961" spans="1:8">
      <c r="A14961" s="48" t="str">
        <f>('ANNEXURE B &amp; C'!CI$3)</f>
        <v>480302</v>
      </c>
      <c r="B14961" s="2">
        <v>1060701</v>
      </c>
      <c r="C14961" s="2" t="s">
        <v>57</v>
      </c>
      <c r="D14961" s="20">
        <v>0</v>
      </c>
      <c r="E14961" s="20">
        <v>0</v>
      </c>
      <c r="F14961" s="38">
        <f>('ANNEXURE B &amp; C'!CI$69)</f>
        <v>0</v>
      </c>
      <c r="G14961" s="9" t="str">
        <f t="shared" si="468"/>
        <v/>
      </c>
      <c r="H14961" s="52" t="str">
        <f t="shared" si="469"/>
        <v/>
      </c>
    </row>
    <row r="14962" spans="1:8">
      <c r="A14962" s="48" t="str">
        <f>('ANNEXURE B &amp; C'!CI$3)</f>
        <v>480302</v>
      </c>
      <c r="B14962" s="2">
        <v>1060702</v>
      </c>
      <c r="C14962" s="2" t="s">
        <v>58</v>
      </c>
      <c r="D14962" s="20">
        <v>0</v>
      </c>
      <c r="E14962" s="20">
        <v>0</v>
      </c>
      <c r="F14962" s="38">
        <f>('ANNEXURE B &amp; C'!CI$70)</f>
        <v>0</v>
      </c>
      <c r="G14962" s="9" t="str">
        <f t="shared" si="468"/>
        <v/>
      </c>
      <c r="H14962" s="52" t="str">
        <f t="shared" si="469"/>
        <v/>
      </c>
    </row>
    <row r="14963" spans="1:8">
      <c r="A14963" s="48" t="str">
        <f>('ANNEXURE B &amp; C'!CI$3)</f>
        <v>480302</v>
      </c>
      <c r="B14963" s="2">
        <v>1061101</v>
      </c>
      <c r="C14963" s="2" t="s">
        <v>59</v>
      </c>
      <c r="D14963" s="20">
        <v>0</v>
      </c>
      <c r="E14963" s="20">
        <v>0</v>
      </c>
      <c r="F14963" s="38">
        <f>('ANNEXURE B &amp; C'!CI$71)</f>
        <v>0</v>
      </c>
      <c r="G14963" s="9" t="str">
        <f t="shared" si="468"/>
        <v/>
      </c>
      <c r="H14963" s="52" t="str">
        <f t="shared" si="469"/>
        <v/>
      </c>
    </row>
    <row r="14964" spans="1:8">
      <c r="A14964" s="48" t="str">
        <f>('ANNEXURE B &amp; C'!CI$3)</f>
        <v>480302</v>
      </c>
      <c r="B14964" s="2">
        <v>1061102</v>
      </c>
      <c r="C14964" s="2" t="s">
        <v>60</v>
      </c>
      <c r="D14964" s="20">
        <v>15000</v>
      </c>
      <c r="E14964" s="20">
        <v>0</v>
      </c>
      <c r="F14964" s="38">
        <f>('ANNEXURE B &amp; C'!CI$72)</f>
        <v>0</v>
      </c>
      <c r="G14964" s="9" t="str">
        <f t="shared" si="468"/>
        <v/>
      </c>
      <c r="H14964" s="52" t="str">
        <f t="shared" si="469"/>
        <v/>
      </c>
    </row>
    <row r="14965" spans="1:8">
      <c r="A14965" s="48" t="str">
        <f>('ANNEXURE B &amp; C'!CI$3)</f>
        <v>480302</v>
      </c>
      <c r="B14965" s="2">
        <v>1061104</v>
      </c>
      <c r="C14965" s="2" t="s">
        <v>61</v>
      </c>
      <c r="D14965" s="20">
        <v>0</v>
      </c>
      <c r="E14965" s="20">
        <v>0</v>
      </c>
      <c r="F14965" s="38">
        <f>('ANNEXURE B &amp; C'!CI$73)</f>
        <v>0</v>
      </c>
      <c r="G14965" s="9" t="str">
        <f t="shared" si="468"/>
        <v/>
      </c>
      <c r="H14965" s="52" t="str">
        <f t="shared" si="469"/>
        <v/>
      </c>
    </row>
    <row r="14966" spans="1:8">
      <c r="A14966" s="48" t="str">
        <f>('ANNEXURE B &amp; C'!CI$3)</f>
        <v>480302</v>
      </c>
      <c r="B14966" s="2">
        <v>1061106</v>
      </c>
      <c r="C14966" s="2" t="s">
        <v>62</v>
      </c>
      <c r="D14966" s="20">
        <v>0</v>
      </c>
      <c r="E14966" s="20">
        <v>0</v>
      </c>
      <c r="F14966" s="38">
        <f>('ANNEXURE B &amp; C'!CI$74)</f>
        <v>0</v>
      </c>
      <c r="G14966" s="9" t="str">
        <f t="shared" si="468"/>
        <v/>
      </c>
      <c r="H14966" s="52" t="str">
        <f t="shared" si="469"/>
        <v/>
      </c>
    </row>
    <row r="14967" spans="1:8">
      <c r="A14967" s="48" t="str">
        <f>('ANNEXURE B &amp; C'!CI$3)</f>
        <v>480302</v>
      </c>
      <c r="B14967" s="2">
        <v>1061201</v>
      </c>
      <c r="C14967" s="2" t="s">
        <v>63</v>
      </c>
      <c r="D14967" s="20">
        <v>0</v>
      </c>
      <c r="E14967" s="20">
        <v>0</v>
      </c>
      <c r="F14967" s="38">
        <f>('ANNEXURE B &amp; C'!CI$75)</f>
        <v>0</v>
      </c>
      <c r="G14967" s="9" t="str">
        <f t="shared" si="468"/>
        <v/>
      </c>
      <c r="H14967" s="52" t="str">
        <f t="shared" si="469"/>
        <v/>
      </c>
    </row>
    <row r="14968" spans="1:8">
      <c r="A14968" s="48" t="str">
        <f>('ANNEXURE B &amp; C'!CI$3)</f>
        <v>480302</v>
      </c>
      <c r="B14968" s="2">
        <v>1061203</v>
      </c>
      <c r="C14968" s="2" t="s">
        <v>64</v>
      </c>
      <c r="D14968" s="20">
        <v>0</v>
      </c>
      <c r="E14968" s="20">
        <v>0</v>
      </c>
      <c r="F14968" s="38">
        <f>('ANNEXURE B &amp; C'!CI$76)</f>
        <v>0</v>
      </c>
      <c r="G14968" s="9" t="str">
        <f t="shared" si="468"/>
        <v/>
      </c>
      <c r="H14968" s="52" t="str">
        <f t="shared" si="469"/>
        <v/>
      </c>
    </row>
    <row r="14969" spans="1:8">
      <c r="A14969" s="48" t="str">
        <f>('ANNEXURE B &amp; C'!CI$3)</f>
        <v>480302</v>
      </c>
      <c r="B14969" s="2">
        <v>1061204</v>
      </c>
      <c r="C14969" s="2" t="s">
        <v>65</v>
      </c>
      <c r="D14969" s="20">
        <v>0</v>
      </c>
      <c r="E14969" s="20">
        <v>0</v>
      </c>
      <c r="F14969" s="38">
        <f>('ANNEXURE B &amp; C'!CI$77)</f>
        <v>0</v>
      </c>
      <c r="G14969" s="9" t="str">
        <f t="shared" si="468"/>
        <v/>
      </c>
      <c r="H14969" s="52" t="str">
        <f t="shared" si="469"/>
        <v/>
      </c>
    </row>
    <row r="14970" spans="1:8">
      <c r="A14970" s="48" t="str">
        <f>('ANNEXURE B &amp; C'!CI$3)</f>
        <v>480302</v>
      </c>
      <c r="B14970" s="2">
        <v>1061501</v>
      </c>
      <c r="C14970" s="2" t="s">
        <v>66</v>
      </c>
      <c r="D14970" s="20">
        <v>0</v>
      </c>
      <c r="E14970" s="20">
        <v>0</v>
      </c>
      <c r="F14970" s="38">
        <f>('ANNEXURE B &amp; C'!CI$78)</f>
        <v>0</v>
      </c>
      <c r="G14970" s="9" t="str">
        <f t="shared" si="468"/>
        <v/>
      </c>
      <c r="H14970" s="52" t="str">
        <f t="shared" si="469"/>
        <v/>
      </c>
    </row>
    <row r="14971" spans="1:8">
      <c r="A14971" s="48" t="str">
        <f>('ANNEXURE B &amp; C'!CI$3)</f>
        <v>480302</v>
      </c>
      <c r="B14971" s="2">
        <v>1061502</v>
      </c>
      <c r="C14971" s="2" t="s">
        <v>67</v>
      </c>
      <c r="D14971" s="20">
        <v>0</v>
      </c>
      <c r="E14971" s="20">
        <v>0</v>
      </c>
      <c r="F14971" s="38">
        <f>('ANNEXURE B &amp; C'!CI$79)</f>
        <v>0</v>
      </c>
      <c r="G14971" s="9" t="str">
        <f t="shared" si="468"/>
        <v/>
      </c>
      <c r="H14971" s="52" t="str">
        <f t="shared" si="469"/>
        <v/>
      </c>
    </row>
    <row r="14972" spans="1:8">
      <c r="A14972" s="48" t="str">
        <f>('ANNEXURE B &amp; C'!CI$3)</f>
        <v>480302</v>
      </c>
      <c r="B14972" s="2">
        <v>1061507</v>
      </c>
      <c r="C14972" s="2" t="s">
        <v>68</v>
      </c>
      <c r="D14972" s="20">
        <v>0</v>
      </c>
      <c r="E14972" s="20">
        <v>0</v>
      </c>
      <c r="F14972" s="38">
        <f>('ANNEXURE B &amp; C'!CI$80)</f>
        <v>0</v>
      </c>
      <c r="G14972" s="9" t="str">
        <f t="shared" si="468"/>
        <v/>
      </c>
      <c r="H14972" s="52" t="str">
        <f t="shared" si="469"/>
        <v/>
      </c>
    </row>
    <row r="14973" spans="1:8">
      <c r="A14973" s="48" t="str">
        <f>('ANNEXURE B &amp; C'!CI$3)</f>
        <v>480302</v>
      </c>
      <c r="B14973" s="2">
        <v>1061508</v>
      </c>
      <c r="C14973" s="2" t="s">
        <v>69</v>
      </c>
      <c r="D14973" s="20">
        <v>0</v>
      </c>
      <c r="E14973" s="20">
        <v>0</v>
      </c>
      <c r="F14973" s="38">
        <f>('ANNEXURE B &amp; C'!CI$81)</f>
        <v>0</v>
      </c>
      <c r="G14973" s="9" t="str">
        <f t="shared" si="468"/>
        <v/>
      </c>
      <c r="H14973" s="52" t="str">
        <f t="shared" si="469"/>
        <v/>
      </c>
    </row>
    <row r="14974" spans="1:8">
      <c r="A14974" s="48" t="str">
        <f>('ANNEXURE B &amp; C'!CI$3)</f>
        <v>480302</v>
      </c>
      <c r="B14974" s="2">
        <v>1061701</v>
      </c>
      <c r="C14974" s="2" t="s">
        <v>70</v>
      </c>
      <c r="D14974" s="20">
        <v>22000</v>
      </c>
      <c r="E14974" s="20">
        <v>13280.81</v>
      </c>
      <c r="F14974" s="38">
        <f>('ANNEXURE B &amp; C'!CI$82)</f>
        <v>22000</v>
      </c>
      <c r="G14974" s="9" t="str">
        <f t="shared" si="468"/>
        <v/>
      </c>
      <c r="H14974" s="52">
        <f t="shared" si="469"/>
        <v>0</v>
      </c>
    </row>
    <row r="14975" spans="1:8">
      <c r="A14975" s="48" t="str">
        <f>('ANNEXURE B &amp; C'!CI$3)</f>
        <v>480302</v>
      </c>
      <c r="B14975" s="2">
        <v>1061705</v>
      </c>
      <c r="C14975" s="2" t="s">
        <v>71</v>
      </c>
      <c r="D14975" s="20">
        <v>0</v>
      </c>
      <c r="E14975" s="20">
        <v>0</v>
      </c>
      <c r="F14975" s="38">
        <f>('ANNEXURE B &amp; C'!CI$83)</f>
        <v>0</v>
      </c>
      <c r="G14975" s="9" t="str">
        <f t="shared" ref="G14975:G15038" si="470">IF(E14975&lt;0.01,"",IF(E14975&gt;F14975,"BUDGET ERROR - INSUFICIENT",""))</f>
        <v/>
      </c>
      <c r="H14975" s="52" t="str">
        <f t="shared" ref="H14975:H15038" si="471">IF(F14975&lt;0.1,"",IF(D14975=0,"NO ORIGINAL BUDGET",(F14975-D14975)/D14975))</f>
        <v/>
      </c>
    </row>
    <row r="14976" spans="1:8">
      <c r="A14976" s="48" t="str">
        <f>('ANNEXURE B &amp; C'!CI$3)</f>
        <v>480302</v>
      </c>
      <c r="B14976" s="2">
        <v>1061799</v>
      </c>
      <c r="C14976" s="2" t="s">
        <v>72</v>
      </c>
      <c r="D14976" s="20">
        <v>12625</v>
      </c>
      <c r="E14976" s="20">
        <v>0</v>
      </c>
      <c r="F14976" s="38">
        <f>('ANNEXURE B &amp; C'!CI$84)</f>
        <v>0</v>
      </c>
      <c r="G14976" s="9" t="str">
        <f t="shared" si="470"/>
        <v/>
      </c>
      <c r="H14976" s="52" t="str">
        <f t="shared" si="471"/>
        <v/>
      </c>
    </row>
    <row r="14977" spans="1:8">
      <c r="A14977" s="48" t="str">
        <f>('ANNEXURE B &amp; C'!CI$3)</f>
        <v>480302</v>
      </c>
      <c r="B14977" s="2">
        <v>1061800</v>
      </c>
      <c r="C14977" s="2" t="s">
        <v>73</v>
      </c>
      <c r="D14977" s="20">
        <v>0</v>
      </c>
      <c r="E14977" s="20">
        <v>0</v>
      </c>
      <c r="F14977" s="38">
        <f>('ANNEXURE B &amp; C'!CI$85)</f>
        <v>0</v>
      </c>
      <c r="G14977" s="9" t="str">
        <f t="shared" si="470"/>
        <v/>
      </c>
      <c r="H14977" s="52" t="str">
        <f t="shared" si="471"/>
        <v/>
      </c>
    </row>
    <row r="14978" spans="1:8">
      <c r="A14978" s="48" t="str">
        <f>('ANNEXURE B &amp; C'!CI$3)</f>
        <v>480302</v>
      </c>
      <c r="B14978" s="2">
        <v>1061801</v>
      </c>
      <c r="C14978" s="2" t="s">
        <v>74</v>
      </c>
      <c r="D14978" s="20">
        <v>0</v>
      </c>
      <c r="E14978" s="20">
        <v>0</v>
      </c>
      <c r="F14978" s="38">
        <f>('ANNEXURE B &amp; C'!CI$86)</f>
        <v>0</v>
      </c>
      <c r="G14978" s="9" t="str">
        <f t="shared" si="470"/>
        <v/>
      </c>
      <c r="H14978" s="52" t="str">
        <f t="shared" si="471"/>
        <v/>
      </c>
    </row>
    <row r="14979" spans="1:8">
      <c r="A14979" s="48" t="str">
        <f>('ANNEXURE B &amp; C'!CI$3)</f>
        <v>480302</v>
      </c>
      <c r="B14979" s="2">
        <v>1061802</v>
      </c>
      <c r="C14979" s="2" t="s">
        <v>75</v>
      </c>
      <c r="D14979" s="20">
        <v>0</v>
      </c>
      <c r="E14979" s="20">
        <v>0</v>
      </c>
      <c r="F14979" s="38">
        <f>('ANNEXURE B &amp; C'!CI$87)</f>
        <v>0</v>
      </c>
      <c r="G14979" s="9" t="str">
        <f t="shared" si="470"/>
        <v/>
      </c>
      <c r="H14979" s="52" t="str">
        <f t="shared" si="471"/>
        <v/>
      </c>
    </row>
    <row r="14980" spans="1:8">
      <c r="A14980" s="48" t="str">
        <f>('ANNEXURE B &amp; C'!CI$3)</f>
        <v>480302</v>
      </c>
      <c r="B14980" s="2">
        <v>1061805</v>
      </c>
      <c r="C14980" s="2" t="s">
        <v>76</v>
      </c>
      <c r="D14980" s="20">
        <v>0</v>
      </c>
      <c r="E14980" s="20">
        <v>0</v>
      </c>
      <c r="F14980" s="38">
        <f>('ANNEXURE B &amp; C'!CI$88)</f>
        <v>0</v>
      </c>
      <c r="G14980" s="9" t="str">
        <f t="shared" si="470"/>
        <v/>
      </c>
      <c r="H14980" s="52" t="str">
        <f t="shared" si="471"/>
        <v/>
      </c>
    </row>
    <row r="14981" spans="1:8">
      <c r="A14981" s="48" t="str">
        <f>('ANNEXURE B &amp; C'!CI$3)</f>
        <v>480302</v>
      </c>
      <c r="B14981" s="2">
        <v>1061806</v>
      </c>
      <c r="C14981" s="2" t="s">
        <v>77</v>
      </c>
      <c r="D14981" s="20">
        <v>12000</v>
      </c>
      <c r="E14981" s="20">
        <v>0</v>
      </c>
      <c r="F14981" s="38">
        <f>('ANNEXURE B &amp; C'!CI$89)</f>
        <v>0</v>
      </c>
      <c r="G14981" s="9" t="str">
        <f t="shared" si="470"/>
        <v/>
      </c>
      <c r="H14981" s="52" t="str">
        <f t="shared" si="471"/>
        <v/>
      </c>
    </row>
    <row r="14982" spans="1:8">
      <c r="A14982" s="48" t="str">
        <f>('ANNEXURE B &amp; C'!CI$3)</f>
        <v>480302</v>
      </c>
      <c r="B14982" s="2">
        <v>1061899</v>
      </c>
      <c r="C14982" s="2" t="s">
        <v>78</v>
      </c>
      <c r="D14982" s="20">
        <v>0</v>
      </c>
      <c r="E14982" s="20">
        <v>0</v>
      </c>
      <c r="F14982" s="38">
        <f>('ANNEXURE B &amp; C'!CI$90)</f>
        <v>0</v>
      </c>
      <c r="G14982" s="9" t="str">
        <f t="shared" si="470"/>
        <v/>
      </c>
      <c r="H14982" s="52" t="str">
        <f t="shared" si="471"/>
        <v/>
      </c>
    </row>
    <row r="14983" spans="1:8">
      <c r="A14983" s="48" t="str">
        <f>('ANNEXURE B &amp; C'!CI$3)</f>
        <v>480302</v>
      </c>
      <c r="B14983" s="2">
        <v>1061900</v>
      </c>
      <c r="C14983" s="2" t="s">
        <v>79</v>
      </c>
      <c r="D14983" s="20">
        <v>0</v>
      </c>
      <c r="E14983" s="20">
        <v>0</v>
      </c>
      <c r="F14983" s="38">
        <f>('ANNEXURE B &amp; C'!CI$91)</f>
        <v>0</v>
      </c>
      <c r="G14983" s="9" t="str">
        <f t="shared" si="470"/>
        <v/>
      </c>
      <c r="H14983" s="52" t="str">
        <f t="shared" si="471"/>
        <v/>
      </c>
    </row>
    <row r="14984" spans="1:8">
      <c r="A14984" s="48" t="str">
        <f>('ANNEXURE B &amp; C'!CI$3)</f>
        <v>480302</v>
      </c>
      <c r="B14984" s="2">
        <v>1061902</v>
      </c>
      <c r="C14984" s="2" t="s">
        <v>80</v>
      </c>
      <c r="D14984" s="20">
        <v>30000</v>
      </c>
      <c r="E14984" s="20">
        <v>0</v>
      </c>
      <c r="F14984" s="38">
        <f>('ANNEXURE B &amp; C'!CI$92)</f>
        <v>0</v>
      </c>
      <c r="G14984" s="9" t="str">
        <f t="shared" si="470"/>
        <v/>
      </c>
      <c r="H14984" s="52" t="str">
        <f t="shared" si="471"/>
        <v/>
      </c>
    </row>
    <row r="14985" spans="1:8">
      <c r="A14985" s="48" t="str">
        <f>('ANNEXURE B &amp; C'!CI$3)</f>
        <v>480302</v>
      </c>
      <c r="B14985" s="2">
        <v>1061903</v>
      </c>
      <c r="C14985" s="2" t="s">
        <v>81</v>
      </c>
      <c r="D14985" s="20">
        <v>0</v>
      </c>
      <c r="E14985" s="20">
        <v>0</v>
      </c>
      <c r="F14985" s="38">
        <f>('ANNEXURE B &amp; C'!CI$93)</f>
        <v>0</v>
      </c>
      <c r="G14985" s="9" t="str">
        <f t="shared" si="470"/>
        <v/>
      </c>
      <c r="H14985" s="52" t="str">
        <f t="shared" si="471"/>
        <v/>
      </c>
    </row>
    <row r="14986" spans="1:8">
      <c r="A14986" s="48" t="str">
        <f>('ANNEXURE B &amp; C'!CI$3)</f>
        <v>480302</v>
      </c>
      <c r="B14986" s="2">
        <v>1061904</v>
      </c>
      <c r="C14986" s="2" t="s">
        <v>82</v>
      </c>
      <c r="D14986" s="20">
        <v>0</v>
      </c>
      <c r="E14986" s="20">
        <v>0</v>
      </c>
      <c r="F14986" s="38">
        <f>('ANNEXURE B &amp; C'!CI$94)</f>
        <v>0</v>
      </c>
      <c r="G14986" s="9" t="str">
        <f t="shared" si="470"/>
        <v/>
      </c>
      <c r="H14986" s="52" t="str">
        <f t="shared" si="471"/>
        <v/>
      </c>
    </row>
    <row r="14987" spans="1:8">
      <c r="A14987" s="48" t="str">
        <f>('ANNEXURE B &amp; C'!CI$3)</f>
        <v>480302</v>
      </c>
      <c r="B14987" s="2">
        <v>1062001</v>
      </c>
      <c r="C14987" s="2" t="s">
        <v>83</v>
      </c>
      <c r="D14987" s="20">
        <v>0</v>
      </c>
      <c r="E14987" s="20">
        <v>0</v>
      </c>
      <c r="F14987" s="38">
        <f>('ANNEXURE B &amp; C'!CI$95)</f>
        <v>0</v>
      </c>
      <c r="G14987" s="9" t="str">
        <f t="shared" si="470"/>
        <v/>
      </c>
      <c r="H14987" s="52" t="str">
        <f t="shared" si="471"/>
        <v/>
      </c>
    </row>
    <row r="14988" spans="1:8">
      <c r="A14988" s="48" t="str">
        <f>('ANNEXURE B &amp; C'!CI$3)</f>
        <v>480302</v>
      </c>
      <c r="B14988" s="2">
        <v>1062003</v>
      </c>
      <c r="C14988" s="2" t="s">
        <v>84</v>
      </c>
      <c r="D14988" s="20">
        <v>0</v>
      </c>
      <c r="E14988" s="20">
        <v>0</v>
      </c>
      <c r="F14988" s="38">
        <f>('ANNEXURE B &amp; C'!CI$96)</f>
        <v>0</v>
      </c>
      <c r="G14988" s="9" t="str">
        <f t="shared" si="470"/>
        <v/>
      </c>
      <c r="H14988" s="52" t="str">
        <f t="shared" si="471"/>
        <v/>
      </c>
    </row>
    <row r="14989" spans="1:8">
      <c r="A14989" s="48" t="str">
        <f>('ANNEXURE B &amp; C'!CI$3)</f>
        <v>480302</v>
      </c>
      <c r="B14989" s="2">
        <v>1062009</v>
      </c>
      <c r="C14989" s="2" t="s">
        <v>85</v>
      </c>
      <c r="D14989" s="20">
        <v>0</v>
      </c>
      <c r="E14989" s="20">
        <v>0</v>
      </c>
      <c r="F14989" s="38">
        <f>('ANNEXURE B &amp; C'!CI$97)</f>
        <v>0</v>
      </c>
      <c r="G14989" s="9" t="str">
        <f t="shared" si="470"/>
        <v/>
      </c>
      <c r="H14989" s="52" t="str">
        <f t="shared" si="471"/>
        <v/>
      </c>
    </row>
    <row r="14990" spans="1:8">
      <c r="A14990" s="48" t="str">
        <f>('ANNEXURE B &amp; C'!CI$3)</f>
        <v>480302</v>
      </c>
      <c r="B14990" s="2">
        <v>1062010</v>
      </c>
      <c r="C14990" s="2" t="s">
        <v>86</v>
      </c>
      <c r="D14990" s="20">
        <v>0</v>
      </c>
      <c r="E14990" s="20">
        <v>0</v>
      </c>
      <c r="F14990" s="38">
        <f>('ANNEXURE B &amp; C'!CI$98)</f>
        <v>0</v>
      </c>
      <c r="G14990" s="9" t="str">
        <f t="shared" si="470"/>
        <v/>
      </c>
      <c r="H14990" s="52" t="str">
        <f t="shared" si="471"/>
        <v/>
      </c>
    </row>
    <row r="14991" spans="1:8">
      <c r="A14991" s="48" t="str">
        <f>('ANNEXURE B &amp; C'!CI$3)</f>
        <v>480302</v>
      </c>
      <c r="B14991" s="2">
        <v>1062201</v>
      </c>
      <c r="C14991" s="2" t="s">
        <v>87</v>
      </c>
      <c r="D14991" s="20">
        <v>0</v>
      </c>
      <c r="E14991" s="20">
        <v>0</v>
      </c>
      <c r="F14991" s="38">
        <f>('ANNEXURE B &amp; C'!CI$99)</f>
        <v>0</v>
      </c>
      <c r="G14991" s="9" t="str">
        <f t="shared" si="470"/>
        <v/>
      </c>
      <c r="H14991" s="52" t="str">
        <f t="shared" si="471"/>
        <v/>
      </c>
    </row>
    <row r="14992" spans="1:8">
      <c r="A14992" s="48" t="str">
        <f>('ANNEXURE B &amp; C'!CI$3)</f>
        <v>480302</v>
      </c>
      <c r="B14992" s="3">
        <v>1066990</v>
      </c>
      <c r="C14992" s="3" t="s">
        <v>88</v>
      </c>
      <c r="D14992" s="39">
        <v>374775</v>
      </c>
      <c r="E14992" s="39">
        <v>227905.57</v>
      </c>
      <c r="F14992" s="39">
        <f>SUM(F14939:F14991)</f>
        <v>350213</v>
      </c>
      <c r="G14992" s="9" t="str">
        <f t="shared" si="470"/>
        <v/>
      </c>
      <c r="H14992" s="52">
        <f t="shared" si="471"/>
        <v>-6.5537989460342866E-2</v>
      </c>
    </row>
    <row r="14993" spans="1:8">
      <c r="B14993" s="1"/>
      <c r="C14993" s="1"/>
      <c r="D14993" s="31"/>
      <c r="E14993" s="31"/>
      <c r="F14993" s="31"/>
      <c r="G14993" s="9" t="str">
        <f t="shared" si="470"/>
        <v/>
      </c>
      <c r="H14993" s="52" t="str">
        <f t="shared" si="471"/>
        <v/>
      </c>
    </row>
    <row r="14994" spans="1:8">
      <c r="A14994" s="48" t="str">
        <f>('ANNEXURE B &amp; C'!CI$3)</f>
        <v>480302</v>
      </c>
      <c r="B14994" s="1">
        <v>1080000</v>
      </c>
      <c r="C14994" s="1" t="s">
        <v>89</v>
      </c>
      <c r="D14994" s="31"/>
      <c r="E14994" s="31"/>
      <c r="F14994" s="31"/>
      <c r="G14994" s="9" t="str">
        <f t="shared" si="470"/>
        <v/>
      </c>
      <c r="H14994" s="52" t="str">
        <f t="shared" si="471"/>
        <v/>
      </c>
    </row>
    <row r="14995" spans="1:8">
      <c r="A14995" s="48" t="str">
        <f>('ANNEXURE B &amp; C'!CI$3)</f>
        <v>480302</v>
      </c>
      <c r="B14995" s="2">
        <v>1088020</v>
      </c>
      <c r="C14995" s="2" t="s">
        <v>90</v>
      </c>
      <c r="D14995" s="20">
        <v>0</v>
      </c>
      <c r="E14995" s="20">
        <v>0</v>
      </c>
      <c r="F14995" s="38">
        <f>('ANNEXURE B &amp; C'!CI$103)</f>
        <v>0</v>
      </c>
      <c r="G14995" s="9" t="str">
        <f t="shared" si="470"/>
        <v/>
      </c>
      <c r="H14995" s="52" t="str">
        <f t="shared" si="471"/>
        <v/>
      </c>
    </row>
    <row r="14996" spans="1:8">
      <c r="A14996" s="48" t="str">
        <f>('ANNEXURE B &amp; C'!CI$3)</f>
        <v>480302</v>
      </c>
      <c r="B14996" s="2">
        <v>1088080</v>
      </c>
      <c r="C14996" s="2" t="s">
        <v>91</v>
      </c>
      <c r="D14996" s="20">
        <v>0</v>
      </c>
      <c r="E14996" s="20">
        <v>0</v>
      </c>
      <c r="F14996" s="38">
        <f>('ANNEXURE B &amp; C'!CI$104)</f>
        <v>0</v>
      </c>
      <c r="G14996" s="9" t="str">
        <f t="shared" si="470"/>
        <v/>
      </c>
      <c r="H14996" s="52" t="str">
        <f t="shared" si="471"/>
        <v/>
      </c>
    </row>
    <row r="14997" spans="1:8">
      <c r="A14997" s="48" t="str">
        <f>('ANNEXURE B &amp; C'!CI$3)</f>
        <v>480302</v>
      </c>
      <c r="B14997" s="2">
        <v>1088081</v>
      </c>
      <c r="C14997" s="2" t="s">
        <v>92</v>
      </c>
      <c r="D14997" s="20">
        <v>0</v>
      </c>
      <c r="E14997" s="20">
        <v>0</v>
      </c>
      <c r="F14997" s="38">
        <f>('ANNEXURE B &amp; C'!CI$105)</f>
        <v>0</v>
      </c>
      <c r="G14997" s="9" t="str">
        <f t="shared" si="470"/>
        <v/>
      </c>
      <c r="H14997" s="52" t="str">
        <f t="shared" si="471"/>
        <v/>
      </c>
    </row>
    <row r="14998" spans="1:8">
      <c r="A14998" s="48" t="str">
        <f>('ANNEXURE B &amp; C'!CI$3)</f>
        <v>480302</v>
      </c>
      <c r="B14998" s="2">
        <v>1088082</v>
      </c>
      <c r="C14998" s="2" t="s">
        <v>93</v>
      </c>
      <c r="D14998" s="20">
        <v>0</v>
      </c>
      <c r="E14998" s="20">
        <v>0</v>
      </c>
      <c r="F14998" s="38">
        <f>('ANNEXURE B &amp; C'!CI$106)</f>
        <v>0</v>
      </c>
      <c r="G14998" s="9" t="str">
        <f t="shared" si="470"/>
        <v/>
      </c>
      <c r="H14998" s="52" t="str">
        <f t="shared" si="471"/>
        <v/>
      </c>
    </row>
    <row r="14999" spans="1:8">
      <c r="A14999" s="48" t="str">
        <f>('ANNEXURE B &amp; C'!CI$3)</f>
        <v>480302</v>
      </c>
      <c r="B14999" s="2">
        <v>1088083</v>
      </c>
      <c r="C14999" s="2" t="s">
        <v>94</v>
      </c>
      <c r="D14999" s="20">
        <v>0</v>
      </c>
      <c r="E14999" s="20">
        <v>0</v>
      </c>
      <c r="F14999" s="38">
        <f>('ANNEXURE B &amp; C'!CI$107)</f>
        <v>0</v>
      </c>
      <c r="G14999" s="9" t="str">
        <f t="shared" si="470"/>
        <v/>
      </c>
      <c r="H14999" s="52" t="str">
        <f t="shared" si="471"/>
        <v/>
      </c>
    </row>
    <row r="15000" spans="1:8">
      <c r="A15000" s="48" t="str">
        <f>('ANNEXURE B &amp; C'!CI$3)</f>
        <v>480302</v>
      </c>
      <c r="B15000" s="2">
        <v>1088084</v>
      </c>
      <c r="C15000" s="2" t="s">
        <v>95</v>
      </c>
      <c r="D15000" s="20">
        <v>0</v>
      </c>
      <c r="E15000" s="20">
        <v>0</v>
      </c>
      <c r="F15000" s="38">
        <f>('ANNEXURE B &amp; C'!CI$108)</f>
        <v>0</v>
      </c>
      <c r="G15000" s="9" t="str">
        <f t="shared" si="470"/>
        <v/>
      </c>
      <c r="H15000" s="52" t="str">
        <f t="shared" si="471"/>
        <v/>
      </c>
    </row>
    <row r="15001" spans="1:8">
      <c r="A15001" s="48" t="str">
        <f>('ANNEXURE B &amp; C'!CI$3)</f>
        <v>480302</v>
      </c>
      <c r="B15001" s="2">
        <v>1088085</v>
      </c>
      <c r="C15001" s="2" t="s">
        <v>96</v>
      </c>
      <c r="D15001" s="20">
        <v>0</v>
      </c>
      <c r="E15001" s="20">
        <v>0</v>
      </c>
      <c r="F15001" s="38">
        <f>('ANNEXURE B &amp; C'!CI$109)</f>
        <v>0</v>
      </c>
      <c r="G15001" s="9" t="str">
        <f t="shared" si="470"/>
        <v/>
      </c>
      <c r="H15001" s="52" t="str">
        <f t="shared" si="471"/>
        <v/>
      </c>
    </row>
    <row r="15002" spans="1:8">
      <c r="A15002" s="48" t="str">
        <f>('ANNEXURE B &amp; C'!CI$3)</f>
        <v>480302</v>
      </c>
      <c r="B15002" s="2">
        <v>1088110</v>
      </c>
      <c r="C15002" s="2" t="s">
        <v>61</v>
      </c>
      <c r="D15002" s="20">
        <v>0</v>
      </c>
      <c r="E15002" s="20">
        <v>0</v>
      </c>
      <c r="F15002" s="38">
        <f>('ANNEXURE B &amp; C'!CI$110)</f>
        <v>0</v>
      </c>
      <c r="G15002" s="9" t="str">
        <f t="shared" si="470"/>
        <v/>
      </c>
      <c r="H15002" s="52" t="str">
        <f t="shared" si="471"/>
        <v/>
      </c>
    </row>
    <row r="15003" spans="1:8">
      <c r="A15003" s="48" t="str">
        <f>('ANNEXURE B &amp; C'!CI$3)</f>
        <v>480302</v>
      </c>
      <c r="B15003" s="2">
        <v>1088180</v>
      </c>
      <c r="C15003" s="2" t="s">
        <v>97</v>
      </c>
      <c r="D15003" s="20">
        <v>0</v>
      </c>
      <c r="E15003" s="20">
        <v>0</v>
      </c>
      <c r="F15003" s="38">
        <f>('ANNEXURE B &amp; C'!CI$111)</f>
        <v>0</v>
      </c>
      <c r="G15003" s="9" t="str">
        <f t="shared" si="470"/>
        <v/>
      </c>
      <c r="H15003" s="52" t="str">
        <f t="shared" si="471"/>
        <v/>
      </c>
    </row>
    <row r="15004" spans="1:8">
      <c r="A15004" s="48" t="str">
        <f>('ANNEXURE B &amp; C'!CI$3)</f>
        <v>480302</v>
      </c>
      <c r="B15004" s="3">
        <v>1088990</v>
      </c>
      <c r="C15004" s="3" t="s">
        <v>98</v>
      </c>
      <c r="D15004" s="39">
        <v>0</v>
      </c>
      <c r="E15004" s="39">
        <v>0</v>
      </c>
      <c r="F15004" s="39">
        <f>SUM(F14994:F15003)</f>
        <v>0</v>
      </c>
      <c r="G15004" s="9" t="str">
        <f t="shared" si="470"/>
        <v/>
      </c>
      <c r="H15004" s="52" t="str">
        <f t="shared" si="471"/>
        <v/>
      </c>
    </row>
    <row r="15005" spans="1:8">
      <c r="B15005" s="1"/>
      <c r="C15005" s="1"/>
      <c r="D15005" s="31"/>
      <c r="E15005" s="31"/>
      <c r="F15005" s="31"/>
      <c r="G15005" s="9" t="str">
        <f t="shared" si="470"/>
        <v/>
      </c>
      <c r="H15005" s="52" t="str">
        <f t="shared" si="471"/>
        <v/>
      </c>
    </row>
    <row r="15006" spans="1:8" ht="15.75" thickBot="1">
      <c r="A15006" s="48" t="str">
        <f>('ANNEXURE B &amp; C'!CI$3)</f>
        <v>480302</v>
      </c>
      <c r="B15006" s="4">
        <v>1089995</v>
      </c>
      <c r="C15006" s="4" t="s">
        <v>99</v>
      </c>
      <c r="D15006" s="40">
        <v>374775</v>
      </c>
      <c r="E15006" s="40">
        <v>227905.57</v>
      </c>
      <c r="F15006" s="40">
        <f>SUM(F15004+F14992)</f>
        <v>350213</v>
      </c>
      <c r="G15006" s="9" t="str">
        <f t="shared" si="470"/>
        <v/>
      </c>
      <c r="H15006" s="52">
        <f t="shared" si="471"/>
        <v>-6.5537989460342866E-2</v>
      </c>
    </row>
    <row r="15007" spans="1:8" ht="15.75" thickTop="1">
      <c r="B15007" s="1"/>
      <c r="C15007" s="1"/>
      <c r="D15007" s="31"/>
      <c r="E15007" s="31"/>
      <c r="F15007" s="31"/>
      <c r="G15007" s="9" t="str">
        <f t="shared" si="470"/>
        <v/>
      </c>
      <c r="H15007" s="52" t="str">
        <f t="shared" si="471"/>
        <v/>
      </c>
    </row>
    <row r="15008" spans="1:8">
      <c r="A15008" s="48" t="str">
        <f>('ANNEXURE B &amp; C'!CI$3)</f>
        <v>480302</v>
      </c>
      <c r="B15008" s="1">
        <v>1100000</v>
      </c>
      <c r="C15008" s="1" t="s">
        <v>100</v>
      </c>
      <c r="D15008" s="31"/>
      <c r="E15008" s="31"/>
      <c r="F15008" s="31"/>
      <c r="G15008" s="9" t="str">
        <f t="shared" si="470"/>
        <v/>
      </c>
      <c r="H15008" s="52" t="str">
        <f t="shared" si="471"/>
        <v/>
      </c>
    </row>
    <row r="15009" spans="1:8">
      <c r="A15009" s="48" t="str">
        <f>('ANNEXURE B &amp; C'!CI$3)</f>
        <v>480302</v>
      </c>
      <c r="B15009" s="2">
        <v>1101200</v>
      </c>
      <c r="C15009" s="2" t="s">
        <v>101</v>
      </c>
      <c r="D15009" s="20">
        <v>0</v>
      </c>
      <c r="E15009" s="20">
        <v>0</v>
      </c>
      <c r="F15009" s="38">
        <f>('ANNEXURE B &amp; C'!CI$117)</f>
        <v>0</v>
      </c>
      <c r="G15009" s="9" t="str">
        <f t="shared" si="470"/>
        <v/>
      </c>
      <c r="H15009" s="52" t="str">
        <f t="shared" si="471"/>
        <v/>
      </c>
    </row>
    <row r="15010" spans="1:8">
      <c r="A15010" s="48" t="str">
        <f>('ANNEXURE B &amp; C'!CI$3)</f>
        <v>480302</v>
      </c>
      <c r="B15010" s="2">
        <v>1101201</v>
      </c>
      <c r="C15010" s="2" t="s">
        <v>102</v>
      </c>
      <c r="D15010" s="20">
        <v>0</v>
      </c>
      <c r="E15010" s="20">
        <v>0</v>
      </c>
      <c r="F15010" s="38">
        <f>('ANNEXURE B &amp; C'!CI$118)</f>
        <v>0</v>
      </c>
      <c r="G15010" s="9" t="str">
        <f t="shared" si="470"/>
        <v/>
      </c>
      <c r="H15010" s="52" t="str">
        <f t="shared" si="471"/>
        <v/>
      </c>
    </row>
    <row r="15011" spans="1:8">
      <c r="A15011" s="48" t="str">
        <f>('ANNEXURE B &amp; C'!CI$3)</f>
        <v>480302</v>
      </c>
      <c r="B15011" s="2">
        <v>1101203</v>
      </c>
      <c r="C15011" s="2" t="s">
        <v>103</v>
      </c>
      <c r="D15011" s="20">
        <v>0</v>
      </c>
      <c r="E15011" s="20">
        <v>0</v>
      </c>
      <c r="F15011" s="38">
        <f>('ANNEXURE B &amp; C'!CI$119)</f>
        <v>0</v>
      </c>
      <c r="G15011" s="9" t="str">
        <f t="shared" si="470"/>
        <v/>
      </c>
      <c r="H15011" s="52" t="str">
        <f t="shared" si="471"/>
        <v/>
      </c>
    </row>
    <row r="15012" spans="1:8">
      <c r="A15012" s="48" t="str">
        <f>('ANNEXURE B &amp; C'!CI$3)</f>
        <v>480302</v>
      </c>
      <c r="B15012" s="2">
        <v>1101204</v>
      </c>
      <c r="C15012" s="2" t="s">
        <v>104</v>
      </c>
      <c r="D15012" s="20">
        <v>0</v>
      </c>
      <c r="E15012" s="20">
        <v>0</v>
      </c>
      <c r="F15012" s="38">
        <f>('ANNEXURE B &amp; C'!CI$120)</f>
        <v>0</v>
      </c>
      <c r="G15012" s="9" t="str">
        <f t="shared" si="470"/>
        <v/>
      </c>
      <c r="H15012" s="52" t="str">
        <f t="shared" si="471"/>
        <v/>
      </c>
    </row>
    <row r="15013" spans="1:8" ht="15.75" thickBot="1">
      <c r="A15013" s="48" t="str">
        <f>('ANNEXURE B &amp; C'!CI$3)</f>
        <v>480302</v>
      </c>
      <c r="B15013" s="4">
        <v>1109995</v>
      </c>
      <c r="C15013" s="4" t="s">
        <v>105</v>
      </c>
      <c r="D15013" s="40">
        <v>0</v>
      </c>
      <c r="E15013" s="40">
        <v>0</v>
      </c>
      <c r="F15013" s="40">
        <f>SUM(F15009:F15012)</f>
        <v>0</v>
      </c>
      <c r="G15013" s="9" t="str">
        <f t="shared" si="470"/>
        <v/>
      </c>
      <c r="H15013" s="52" t="str">
        <f t="shared" si="471"/>
        <v/>
      </c>
    </row>
    <row r="15014" spans="1:8" ht="15.75" thickTop="1">
      <c r="B15014" s="1"/>
      <c r="C15014" s="1"/>
      <c r="D15014" s="31"/>
      <c r="E15014" s="31"/>
      <c r="F15014" s="31"/>
      <c r="G15014" s="9" t="str">
        <f t="shared" si="470"/>
        <v/>
      </c>
      <c r="H15014" s="52" t="str">
        <f t="shared" si="471"/>
        <v/>
      </c>
    </row>
    <row r="15015" spans="1:8">
      <c r="A15015" s="48" t="str">
        <f>('ANNEXURE B &amp; C'!CI$3)</f>
        <v>480302</v>
      </c>
      <c r="B15015" s="1">
        <v>1120000</v>
      </c>
      <c r="C15015" s="1" t="s">
        <v>106</v>
      </c>
      <c r="D15015" s="31"/>
      <c r="E15015" s="31"/>
      <c r="F15015" s="31"/>
      <c r="G15015" s="9" t="str">
        <f t="shared" si="470"/>
        <v/>
      </c>
      <c r="H15015" s="52" t="str">
        <f t="shared" si="471"/>
        <v/>
      </c>
    </row>
    <row r="15016" spans="1:8">
      <c r="A15016" s="48" t="str">
        <f>('ANNEXURE B &amp; C'!CI$3)</f>
        <v>480302</v>
      </c>
      <c r="B15016" s="2">
        <v>1120300</v>
      </c>
      <c r="C15016" s="2" t="s">
        <v>106</v>
      </c>
      <c r="D15016" s="20">
        <v>0</v>
      </c>
      <c r="E15016" s="20">
        <v>0</v>
      </c>
      <c r="F15016" s="38">
        <f>('ANNEXURE B &amp; C'!CI$124)</f>
        <v>0</v>
      </c>
      <c r="G15016" s="9" t="str">
        <f t="shared" si="470"/>
        <v/>
      </c>
      <c r="H15016" s="52" t="str">
        <f t="shared" si="471"/>
        <v/>
      </c>
    </row>
    <row r="15017" spans="1:8" ht="15.75" thickBot="1">
      <c r="A15017" s="48" t="str">
        <f>('ANNEXURE B &amp; C'!CI$3)</f>
        <v>480302</v>
      </c>
      <c r="B15017" s="4">
        <v>1129990</v>
      </c>
      <c r="C15017" s="4" t="s">
        <v>107</v>
      </c>
      <c r="D15017" s="40">
        <v>0</v>
      </c>
      <c r="E15017" s="40">
        <v>0</v>
      </c>
      <c r="F15017" s="40">
        <f>SUM(F15015:F15016)</f>
        <v>0</v>
      </c>
      <c r="G15017" s="9" t="str">
        <f t="shared" si="470"/>
        <v/>
      </c>
      <c r="H15017" s="52" t="str">
        <f t="shared" si="471"/>
        <v/>
      </c>
    </row>
    <row r="15018" spans="1:8" ht="15.75" thickTop="1">
      <c r="B15018" s="1"/>
      <c r="C15018" s="1"/>
      <c r="D15018" s="31"/>
      <c r="E15018" s="31"/>
      <c r="F15018" s="31"/>
      <c r="G15018" s="9" t="str">
        <f t="shared" si="470"/>
        <v/>
      </c>
      <c r="H15018" s="52" t="str">
        <f t="shared" si="471"/>
        <v/>
      </c>
    </row>
    <row r="15019" spans="1:8">
      <c r="A15019" s="48" t="str">
        <f>('ANNEXURE B &amp; C'!CI$3)</f>
        <v>480302</v>
      </c>
      <c r="B15019" s="1">
        <v>1130000</v>
      </c>
      <c r="C15019" s="1" t="s">
        <v>108</v>
      </c>
      <c r="D15019" s="31"/>
      <c r="E15019" s="31"/>
      <c r="F15019" s="31"/>
      <c r="G15019" s="9" t="str">
        <f t="shared" si="470"/>
        <v/>
      </c>
      <c r="H15019" s="52" t="str">
        <f t="shared" si="471"/>
        <v/>
      </c>
    </row>
    <row r="15020" spans="1:8">
      <c r="A15020" s="48" t="str">
        <f>('ANNEXURE B &amp; C'!CI$3)</f>
        <v>480302</v>
      </c>
      <c r="B15020" s="2">
        <v>1130200</v>
      </c>
      <c r="C15020" s="2" t="s">
        <v>109</v>
      </c>
      <c r="D15020" s="20">
        <v>0</v>
      </c>
      <c r="E15020" s="20">
        <v>0</v>
      </c>
      <c r="F15020" s="38">
        <f>('ANNEXURE B &amp; C'!CI$128)</f>
        <v>0</v>
      </c>
      <c r="G15020" s="9" t="str">
        <f t="shared" si="470"/>
        <v/>
      </c>
      <c r="H15020" s="52" t="str">
        <f t="shared" si="471"/>
        <v/>
      </c>
    </row>
    <row r="15021" spans="1:8">
      <c r="A15021" s="48" t="str">
        <f>('ANNEXURE B &amp; C'!CI$3)</f>
        <v>480302</v>
      </c>
      <c r="B15021" s="2">
        <v>1130201</v>
      </c>
      <c r="C15021" s="2" t="s">
        <v>110</v>
      </c>
      <c r="D15021" s="20">
        <v>0</v>
      </c>
      <c r="E15021" s="20">
        <v>0</v>
      </c>
      <c r="F15021" s="38">
        <f>('ANNEXURE B &amp; C'!CI$129)</f>
        <v>0</v>
      </c>
      <c r="G15021" s="9" t="str">
        <f t="shared" si="470"/>
        <v/>
      </c>
      <c r="H15021" s="52" t="str">
        <f t="shared" si="471"/>
        <v/>
      </c>
    </row>
    <row r="15022" spans="1:8" ht="15.75" thickBot="1">
      <c r="A15022" s="48" t="str">
        <f>('ANNEXURE B &amp; C'!CI$3)</f>
        <v>480302</v>
      </c>
      <c r="B15022" s="4">
        <v>1139995</v>
      </c>
      <c r="C15022" s="4" t="s">
        <v>111</v>
      </c>
      <c r="D15022" s="40">
        <v>0</v>
      </c>
      <c r="E15022" s="40">
        <v>0</v>
      </c>
      <c r="F15022" s="40">
        <f>SUM(F15019:F15021)</f>
        <v>0</v>
      </c>
      <c r="G15022" s="9" t="str">
        <f t="shared" si="470"/>
        <v/>
      </c>
      <c r="H15022" s="52" t="str">
        <f t="shared" si="471"/>
        <v/>
      </c>
    </row>
    <row r="15023" spans="1:8" ht="15.75" thickTop="1">
      <c r="B15023" s="1"/>
      <c r="C15023" s="1"/>
      <c r="D15023" s="31"/>
      <c r="E15023" s="31"/>
      <c r="F15023" s="31"/>
      <c r="G15023" s="9" t="str">
        <f t="shared" si="470"/>
        <v/>
      </c>
      <c r="H15023" s="52" t="str">
        <f t="shared" si="471"/>
        <v/>
      </c>
    </row>
    <row r="15024" spans="1:8" ht="15.75" thickBot="1">
      <c r="A15024" s="48" t="str">
        <f>('ANNEXURE B &amp; C'!CI$3)</f>
        <v>480302</v>
      </c>
      <c r="B15024" s="5">
        <v>1199998</v>
      </c>
      <c r="C15024" s="5" t="s">
        <v>112</v>
      </c>
      <c r="D15024" s="41">
        <v>374775</v>
      </c>
      <c r="E15024" s="41">
        <v>227905.57</v>
      </c>
      <c r="F15024" s="41">
        <f>SUM(F15022+F15017+F15013+F15006+F14934)</f>
        <v>350213</v>
      </c>
      <c r="G15024" s="9" t="str">
        <f t="shared" si="470"/>
        <v/>
      </c>
      <c r="H15024" s="52">
        <f t="shared" si="471"/>
        <v>-6.5537989460342866E-2</v>
      </c>
    </row>
    <row r="15025" spans="1:8">
      <c r="B15025" s="1"/>
      <c r="C15025" s="1"/>
      <c r="D15025" s="31"/>
      <c r="E15025" s="31"/>
      <c r="F15025" s="31"/>
      <c r="G15025" s="9" t="str">
        <f t="shared" si="470"/>
        <v/>
      </c>
      <c r="H15025" s="52" t="str">
        <f t="shared" si="471"/>
        <v/>
      </c>
    </row>
    <row r="15026" spans="1:8">
      <c r="A15026" s="48" t="str">
        <f>('ANNEXURE B &amp; C'!CI$3)</f>
        <v>480302</v>
      </c>
      <c r="B15026" s="1">
        <v>2200000</v>
      </c>
      <c r="C15026" s="1" t="s">
        <v>113</v>
      </c>
      <c r="D15026" s="31"/>
      <c r="E15026" s="31"/>
      <c r="F15026" s="31"/>
      <c r="G15026" s="9" t="str">
        <f t="shared" si="470"/>
        <v/>
      </c>
      <c r="H15026" s="52" t="str">
        <f t="shared" si="471"/>
        <v/>
      </c>
    </row>
    <row r="15027" spans="1:8">
      <c r="B15027" s="1"/>
      <c r="C15027" s="1"/>
      <c r="D15027" s="31"/>
      <c r="E15027" s="31"/>
      <c r="F15027" s="31"/>
      <c r="G15027" s="9" t="str">
        <f t="shared" si="470"/>
        <v/>
      </c>
      <c r="H15027" s="52" t="str">
        <f t="shared" si="471"/>
        <v/>
      </c>
    </row>
    <row r="15028" spans="1:8">
      <c r="A15028" s="48" t="str">
        <f>('ANNEXURE B &amp; C'!CI$3)</f>
        <v>480302</v>
      </c>
      <c r="B15028" s="1">
        <v>2230000</v>
      </c>
      <c r="C15028" s="1" t="s">
        <v>114</v>
      </c>
      <c r="D15028" s="31"/>
      <c r="E15028" s="31"/>
      <c r="F15028" s="31"/>
      <c r="G15028" s="9" t="str">
        <f t="shared" si="470"/>
        <v/>
      </c>
      <c r="H15028" s="52" t="str">
        <f t="shared" si="471"/>
        <v/>
      </c>
    </row>
    <row r="15029" spans="1:8">
      <c r="A15029" s="48" t="str">
        <f>('ANNEXURE B &amp; C'!CI$3)</f>
        <v>480302</v>
      </c>
      <c r="B15029" s="2">
        <v>2231202</v>
      </c>
      <c r="C15029" s="2" t="s">
        <v>115</v>
      </c>
      <c r="D15029" s="20">
        <v>0</v>
      </c>
      <c r="E15029" s="20">
        <v>0</v>
      </c>
      <c r="F15029" s="38">
        <f>('ANNEXURE B &amp; C'!CI$137)</f>
        <v>0</v>
      </c>
      <c r="G15029" s="9" t="str">
        <f t="shared" si="470"/>
        <v/>
      </c>
      <c r="H15029" s="52" t="str">
        <f t="shared" si="471"/>
        <v/>
      </c>
    </row>
    <row r="15030" spans="1:8">
      <c r="A15030" s="48" t="str">
        <f>('ANNEXURE B &amp; C'!CI$3)</f>
        <v>480302</v>
      </c>
      <c r="B15030" s="2">
        <v>2231900</v>
      </c>
      <c r="C15030" s="2" t="s">
        <v>116</v>
      </c>
      <c r="D15030" s="20">
        <v>0</v>
      </c>
      <c r="E15030" s="20">
        <v>0</v>
      </c>
      <c r="F15030" s="38">
        <f>('ANNEXURE B &amp; C'!CI$138)</f>
        <v>0</v>
      </c>
      <c r="G15030" s="9" t="str">
        <f t="shared" si="470"/>
        <v/>
      </c>
      <c r="H15030" s="52" t="str">
        <f t="shared" si="471"/>
        <v/>
      </c>
    </row>
    <row r="15031" spans="1:8">
      <c r="A15031" s="48" t="str">
        <f>('ANNEXURE B &amp; C'!CI$3)</f>
        <v>480302</v>
      </c>
      <c r="B15031" s="3">
        <v>2239995</v>
      </c>
      <c r="C15031" s="3" t="s">
        <v>117</v>
      </c>
      <c r="D15031" s="39">
        <v>0</v>
      </c>
      <c r="E15031" s="39">
        <v>0</v>
      </c>
      <c r="F15031" s="39">
        <f>SUM(F15029:F15030)</f>
        <v>0</v>
      </c>
      <c r="G15031" s="9" t="str">
        <f t="shared" si="470"/>
        <v/>
      </c>
      <c r="H15031" s="52" t="str">
        <f t="shared" si="471"/>
        <v/>
      </c>
    </row>
    <row r="15032" spans="1:8">
      <c r="B15032" s="1"/>
      <c r="C15032" s="1"/>
      <c r="D15032" s="31"/>
      <c r="E15032" s="31"/>
      <c r="F15032" s="31"/>
      <c r="G15032" s="9" t="str">
        <f t="shared" si="470"/>
        <v/>
      </c>
      <c r="H15032" s="52" t="str">
        <f t="shared" si="471"/>
        <v/>
      </c>
    </row>
    <row r="15033" spans="1:8">
      <c r="A15033" s="48" t="str">
        <f>('ANNEXURE B &amp; C'!CI$3)</f>
        <v>480302</v>
      </c>
      <c r="B15033" s="1">
        <v>2240000</v>
      </c>
      <c r="C15033" s="1" t="s">
        <v>118</v>
      </c>
      <c r="D15033" s="31"/>
      <c r="E15033" s="31"/>
      <c r="F15033" s="31"/>
      <c r="G15033" s="9" t="str">
        <f t="shared" si="470"/>
        <v/>
      </c>
      <c r="H15033" s="52" t="str">
        <f t="shared" si="471"/>
        <v/>
      </c>
    </row>
    <row r="15034" spans="1:8">
      <c r="A15034" s="48" t="str">
        <f>('ANNEXURE B &amp; C'!CI$3)</f>
        <v>480302</v>
      </c>
      <c r="B15034" s="2">
        <v>2240001</v>
      </c>
      <c r="C15034" s="2" t="s">
        <v>119</v>
      </c>
      <c r="D15034" s="20">
        <v>0</v>
      </c>
      <c r="E15034" s="20">
        <v>0</v>
      </c>
      <c r="F15034" s="38">
        <f>('ANNEXURE B &amp; C'!CI$142)</f>
        <v>0</v>
      </c>
      <c r="G15034" s="9" t="str">
        <f t="shared" si="470"/>
        <v/>
      </c>
      <c r="H15034" s="52" t="str">
        <f t="shared" si="471"/>
        <v/>
      </c>
    </row>
    <row r="15035" spans="1:8">
      <c r="A15035" s="48" t="str">
        <f>('ANNEXURE B &amp; C'!CI$3)</f>
        <v>480302</v>
      </c>
      <c r="B15035" s="2">
        <v>2240002</v>
      </c>
      <c r="C15035" s="2" t="s">
        <v>120</v>
      </c>
      <c r="D15035" s="20">
        <v>0</v>
      </c>
      <c r="E15035" s="20">
        <v>0</v>
      </c>
      <c r="F15035" s="38">
        <f>('ANNEXURE B &amp; C'!CI$143)</f>
        <v>0</v>
      </c>
      <c r="G15035" s="9" t="str">
        <f t="shared" si="470"/>
        <v/>
      </c>
      <c r="H15035" s="52" t="str">
        <f t="shared" si="471"/>
        <v/>
      </c>
    </row>
    <row r="15036" spans="1:8">
      <c r="A15036" s="48" t="str">
        <f>('ANNEXURE B &amp; C'!CI$3)</f>
        <v>480302</v>
      </c>
      <c r="B15036" s="2">
        <v>2240400</v>
      </c>
      <c r="C15036" s="2" t="s">
        <v>121</v>
      </c>
      <c r="D15036" s="20">
        <v>0</v>
      </c>
      <c r="E15036" s="20">
        <v>0</v>
      </c>
      <c r="F15036" s="38">
        <f>('ANNEXURE B &amp; C'!CI$144)</f>
        <v>0</v>
      </c>
      <c r="G15036" s="9" t="str">
        <f t="shared" si="470"/>
        <v/>
      </c>
      <c r="H15036" s="52" t="str">
        <f t="shared" si="471"/>
        <v/>
      </c>
    </row>
    <row r="15037" spans="1:8">
      <c r="A15037" s="48" t="str">
        <f>('ANNEXURE B &amp; C'!CI$3)</f>
        <v>480302</v>
      </c>
      <c r="B15037" s="2">
        <v>2240500</v>
      </c>
      <c r="C15037" s="2" t="s">
        <v>122</v>
      </c>
      <c r="D15037" s="20">
        <v>0</v>
      </c>
      <c r="E15037" s="20">
        <v>0</v>
      </c>
      <c r="F15037" s="38">
        <f>('ANNEXURE B &amp; C'!CI$145)</f>
        <v>0</v>
      </c>
      <c r="G15037" s="9" t="str">
        <f t="shared" si="470"/>
        <v/>
      </c>
      <c r="H15037" s="52" t="str">
        <f t="shared" si="471"/>
        <v/>
      </c>
    </row>
    <row r="15038" spans="1:8">
      <c r="A15038" s="48" t="str">
        <f>('ANNEXURE B &amp; C'!CI$3)</f>
        <v>480302</v>
      </c>
      <c r="B15038" s="3">
        <v>2249995</v>
      </c>
      <c r="C15038" s="3" t="s">
        <v>123</v>
      </c>
      <c r="D15038" s="39">
        <v>0</v>
      </c>
      <c r="E15038" s="39">
        <v>0</v>
      </c>
      <c r="F15038" s="39">
        <f>SUM(F15034:F15037)</f>
        <v>0</v>
      </c>
      <c r="G15038" s="9" t="str">
        <f t="shared" si="470"/>
        <v/>
      </c>
      <c r="H15038" s="52" t="str">
        <f t="shared" si="471"/>
        <v/>
      </c>
    </row>
    <row r="15039" spans="1:8">
      <c r="B15039" s="1"/>
      <c r="C15039" s="1"/>
      <c r="D15039" s="31"/>
      <c r="E15039" s="31"/>
      <c r="F15039" s="31"/>
      <c r="G15039" s="9" t="str">
        <f t="shared" ref="G15039:G15102" si="472">IF(E15039&lt;0.01,"",IF(E15039&gt;F15039,"BUDGET ERROR - INSUFICIENT",""))</f>
        <v/>
      </c>
      <c r="H15039" s="52" t="str">
        <f t="shared" ref="H15039:H15102" si="473">IF(F15039&lt;0.1,"",IF(D15039=0,"NO ORIGINAL BUDGET",(F15039-D15039)/D15039))</f>
        <v/>
      </c>
    </row>
    <row r="15040" spans="1:8">
      <c r="A15040" s="48" t="str">
        <f>('ANNEXURE B &amp; C'!CI$3)</f>
        <v>480302</v>
      </c>
      <c r="B15040" s="1">
        <v>2260000</v>
      </c>
      <c r="C15040" s="1" t="s">
        <v>124</v>
      </c>
      <c r="D15040" s="31"/>
      <c r="E15040" s="31"/>
      <c r="F15040" s="31"/>
      <c r="G15040" s="9" t="str">
        <f t="shared" si="472"/>
        <v/>
      </c>
      <c r="H15040" s="52" t="str">
        <f t="shared" si="473"/>
        <v/>
      </c>
    </row>
    <row r="15041" spans="1:8">
      <c r="A15041" s="48" t="str">
        <f>('ANNEXURE B &amp; C'!CI$3)</f>
        <v>480302</v>
      </c>
      <c r="B15041" s="2">
        <v>2260806</v>
      </c>
      <c r="C15041" s="2" t="s">
        <v>125</v>
      </c>
      <c r="D15041" s="20">
        <v>0</v>
      </c>
      <c r="E15041" s="20">
        <v>0</v>
      </c>
      <c r="F15041" s="38">
        <f>('ANNEXURE B &amp; C'!CI$149)</f>
        <v>0</v>
      </c>
      <c r="G15041" s="9" t="str">
        <f t="shared" si="472"/>
        <v/>
      </c>
      <c r="H15041" s="52" t="str">
        <f t="shared" si="473"/>
        <v/>
      </c>
    </row>
    <row r="15042" spans="1:8">
      <c r="A15042" s="48" t="str">
        <f>('ANNEXURE B &amp; C'!CI$3)</f>
        <v>480302</v>
      </c>
      <c r="B15042" s="2">
        <v>2260808</v>
      </c>
      <c r="C15042" s="2" t="s">
        <v>126</v>
      </c>
      <c r="D15042" s="20">
        <v>0</v>
      </c>
      <c r="E15042" s="20">
        <v>0</v>
      </c>
      <c r="F15042" s="38">
        <f>('ANNEXURE B &amp; C'!CI$150)</f>
        <v>0</v>
      </c>
      <c r="G15042" s="9" t="str">
        <f t="shared" si="472"/>
        <v/>
      </c>
      <c r="H15042" s="52" t="str">
        <f t="shared" si="473"/>
        <v/>
      </c>
    </row>
    <row r="15043" spans="1:8">
      <c r="A15043" s="48" t="str">
        <f>('ANNEXURE B &amp; C'!CI$3)</f>
        <v>480302</v>
      </c>
      <c r="B15043" s="2">
        <v>2260810</v>
      </c>
      <c r="C15043" s="2" t="s">
        <v>127</v>
      </c>
      <c r="D15043" s="20">
        <v>0</v>
      </c>
      <c r="E15043" s="20">
        <v>0</v>
      </c>
      <c r="F15043" s="38">
        <f>('ANNEXURE B &amp; C'!CI$151)</f>
        <v>0</v>
      </c>
      <c r="G15043" s="9" t="str">
        <f t="shared" si="472"/>
        <v/>
      </c>
      <c r="H15043" s="52" t="str">
        <f t="shared" si="473"/>
        <v/>
      </c>
    </row>
    <row r="15044" spans="1:8">
      <c r="A15044" s="48" t="str">
        <f>('ANNEXURE B &amp; C'!CI$3)</f>
        <v>480302</v>
      </c>
      <c r="B15044" s="3">
        <v>2269995</v>
      </c>
      <c r="C15044" s="3" t="s">
        <v>128</v>
      </c>
      <c r="D15044" s="39">
        <v>0</v>
      </c>
      <c r="E15044" s="39">
        <v>0</v>
      </c>
      <c r="F15044" s="39">
        <f>SUM(F15041:F15043)</f>
        <v>0</v>
      </c>
      <c r="G15044" s="9" t="str">
        <f t="shared" si="472"/>
        <v/>
      </c>
      <c r="H15044" s="52" t="str">
        <f t="shared" si="473"/>
        <v/>
      </c>
    </row>
    <row r="15045" spans="1:8">
      <c r="B15045" s="1"/>
      <c r="C15045" s="1"/>
      <c r="D15045" s="31"/>
      <c r="E15045" s="31"/>
      <c r="F15045" s="31"/>
      <c r="G15045" s="9" t="str">
        <f t="shared" si="472"/>
        <v/>
      </c>
      <c r="H15045" s="52" t="str">
        <f t="shared" si="473"/>
        <v/>
      </c>
    </row>
    <row r="15046" spans="1:8">
      <c r="A15046" s="48" t="str">
        <f>('ANNEXURE B &amp; C'!CI$3)</f>
        <v>480302</v>
      </c>
      <c r="B15046" s="1">
        <v>2270000</v>
      </c>
      <c r="C15046" s="1" t="s">
        <v>129</v>
      </c>
      <c r="D15046" s="31"/>
      <c r="E15046" s="31"/>
      <c r="F15046" s="31"/>
      <c r="G15046" s="9" t="str">
        <f t="shared" si="472"/>
        <v/>
      </c>
      <c r="H15046" s="52" t="str">
        <f t="shared" si="473"/>
        <v/>
      </c>
    </row>
    <row r="15047" spans="1:8">
      <c r="A15047" s="48" t="str">
        <f>('ANNEXURE B &amp; C'!CI$3)</f>
        <v>480302</v>
      </c>
      <c r="B15047" s="2">
        <v>2271701</v>
      </c>
      <c r="C15047" s="2" t="s">
        <v>130</v>
      </c>
      <c r="D15047" s="20">
        <v>-49200</v>
      </c>
      <c r="E15047" s="20">
        <v>-22729.66</v>
      </c>
      <c r="F15047" s="38">
        <f>('ANNEXURE B &amp; C'!CI$155)</f>
        <v>-50000</v>
      </c>
      <c r="G15047" s="9" t="str">
        <f t="shared" si="472"/>
        <v/>
      </c>
      <c r="H15047" s="52" t="str">
        <f t="shared" si="473"/>
        <v/>
      </c>
    </row>
    <row r="15048" spans="1:8">
      <c r="A15048" s="48" t="str">
        <f>('ANNEXURE B &amp; C'!CI$3)</f>
        <v>480302</v>
      </c>
      <c r="B15048" s="2">
        <v>2271702</v>
      </c>
      <c r="C15048" s="2" t="s">
        <v>131</v>
      </c>
      <c r="D15048" s="20">
        <v>0</v>
      </c>
      <c r="E15048" s="20">
        <v>0</v>
      </c>
      <c r="F15048" s="38">
        <f>('ANNEXURE B &amp; C'!CI$156)</f>
        <v>0</v>
      </c>
      <c r="G15048" s="9" t="str">
        <f t="shared" si="472"/>
        <v/>
      </c>
      <c r="H15048" s="52" t="str">
        <f t="shared" si="473"/>
        <v/>
      </c>
    </row>
    <row r="15049" spans="1:8">
      <c r="A15049" s="48" t="str">
        <f>('ANNEXURE B &amp; C'!CI$3)</f>
        <v>480302</v>
      </c>
      <c r="B15049" s="2">
        <v>2271703</v>
      </c>
      <c r="C15049" s="2" t="s">
        <v>132</v>
      </c>
      <c r="D15049" s="20">
        <v>0</v>
      </c>
      <c r="E15049" s="20">
        <v>0</v>
      </c>
      <c r="F15049" s="38">
        <f>('ANNEXURE B &amp; C'!CI$157)</f>
        <v>0</v>
      </c>
      <c r="G15049" s="9" t="str">
        <f t="shared" si="472"/>
        <v/>
      </c>
      <c r="H15049" s="52" t="str">
        <f t="shared" si="473"/>
        <v/>
      </c>
    </row>
    <row r="15050" spans="1:8">
      <c r="A15050" s="48" t="str">
        <f>('ANNEXURE B &amp; C'!CI$3)</f>
        <v>480302</v>
      </c>
      <c r="B15050" s="2">
        <v>2271704</v>
      </c>
      <c r="C15050" s="2" t="s">
        <v>133</v>
      </c>
      <c r="D15050" s="20">
        <v>0</v>
      </c>
      <c r="E15050" s="20">
        <v>0</v>
      </c>
      <c r="F15050" s="38">
        <f>('ANNEXURE B &amp; C'!CI$158)</f>
        <v>0</v>
      </c>
      <c r="G15050" s="9" t="str">
        <f t="shared" si="472"/>
        <v/>
      </c>
      <c r="H15050" s="52" t="str">
        <f t="shared" si="473"/>
        <v/>
      </c>
    </row>
    <row r="15051" spans="1:8">
      <c r="A15051" s="48" t="str">
        <f>('ANNEXURE B &amp; C'!CI$3)</f>
        <v>480302</v>
      </c>
      <c r="B15051" s="3">
        <v>2279995</v>
      </c>
      <c r="C15051" s="3" t="s">
        <v>134</v>
      </c>
      <c r="D15051" s="35">
        <v>-49200</v>
      </c>
      <c r="E15051" s="35">
        <v>-22729.66</v>
      </c>
      <c r="F15051" s="35">
        <f>SUM(F15047:F15050)</f>
        <v>-50000</v>
      </c>
      <c r="G15051" s="9" t="str">
        <f t="shared" si="472"/>
        <v/>
      </c>
      <c r="H15051" s="52" t="str">
        <f t="shared" si="473"/>
        <v/>
      </c>
    </row>
    <row r="15052" spans="1:8">
      <c r="B15052" s="1"/>
      <c r="C15052" s="1"/>
      <c r="D15052" s="31"/>
      <c r="E15052" s="31"/>
      <c r="F15052" s="31"/>
      <c r="G15052" s="9" t="str">
        <f t="shared" si="472"/>
        <v/>
      </c>
      <c r="H15052" s="52" t="str">
        <f t="shared" si="473"/>
        <v/>
      </c>
    </row>
    <row r="15053" spans="1:8">
      <c r="A15053" s="48" t="str">
        <f>('ANNEXURE B &amp; C'!CI$3)</f>
        <v>480302</v>
      </c>
      <c r="B15053" s="1">
        <v>2280000</v>
      </c>
      <c r="C15053" s="1" t="s">
        <v>135</v>
      </c>
      <c r="D15053" s="31"/>
      <c r="E15053" s="31"/>
      <c r="F15053" s="31"/>
      <c r="G15053" s="9" t="str">
        <f t="shared" si="472"/>
        <v/>
      </c>
      <c r="H15053" s="52" t="str">
        <f t="shared" si="473"/>
        <v/>
      </c>
    </row>
    <row r="15054" spans="1:8">
      <c r="A15054" s="48" t="str">
        <f>('ANNEXURE B &amp; C'!CI$3)</f>
        <v>480302</v>
      </c>
      <c r="B15054" s="2">
        <v>2280001</v>
      </c>
      <c r="C15054" s="2" t="s">
        <v>136</v>
      </c>
      <c r="D15054" s="20">
        <v>0</v>
      </c>
      <c r="E15054" s="20">
        <v>0</v>
      </c>
      <c r="F15054" s="38">
        <f>('ANNEXURE B &amp; C'!CI$162)</f>
        <v>0</v>
      </c>
      <c r="G15054" s="9" t="str">
        <f t="shared" si="472"/>
        <v/>
      </c>
      <c r="H15054" s="52" t="str">
        <f t="shared" si="473"/>
        <v/>
      </c>
    </row>
    <row r="15055" spans="1:8">
      <c r="A15055" s="48" t="str">
        <f>('ANNEXURE B &amp; C'!CI$3)</f>
        <v>480302</v>
      </c>
      <c r="B15055" s="2">
        <v>2280002</v>
      </c>
      <c r="C15055" s="2" t="s">
        <v>137</v>
      </c>
      <c r="D15055" s="20">
        <v>0</v>
      </c>
      <c r="E15055" s="20">
        <v>0</v>
      </c>
      <c r="F15055" s="38">
        <f>('ANNEXURE B &amp; C'!CI$163)</f>
        <v>0</v>
      </c>
      <c r="G15055" s="9" t="str">
        <f t="shared" si="472"/>
        <v/>
      </c>
      <c r="H15055" s="52" t="str">
        <f t="shared" si="473"/>
        <v/>
      </c>
    </row>
    <row r="15056" spans="1:8">
      <c r="A15056" s="48" t="str">
        <f>('ANNEXURE B &amp; C'!CI$3)</f>
        <v>480302</v>
      </c>
      <c r="B15056" s="3">
        <v>2289995</v>
      </c>
      <c r="C15056" s="3" t="s">
        <v>138</v>
      </c>
      <c r="D15056" s="39">
        <v>0</v>
      </c>
      <c r="E15056" s="39">
        <v>0</v>
      </c>
      <c r="F15056" s="39">
        <f>SUM(F15054:F15055)</f>
        <v>0</v>
      </c>
      <c r="G15056" s="9" t="str">
        <f t="shared" si="472"/>
        <v/>
      </c>
      <c r="H15056" s="52" t="str">
        <f t="shared" si="473"/>
        <v/>
      </c>
    </row>
    <row r="15057" spans="1:8">
      <c r="B15057" s="1"/>
      <c r="C15057" s="1"/>
      <c r="D15057" s="31"/>
      <c r="E15057" s="31"/>
      <c r="F15057" s="31"/>
      <c r="G15057" s="9" t="str">
        <f t="shared" si="472"/>
        <v/>
      </c>
      <c r="H15057" s="52" t="str">
        <f t="shared" si="473"/>
        <v/>
      </c>
    </row>
    <row r="15058" spans="1:8">
      <c r="A15058" s="48" t="str">
        <f>('ANNEXURE B &amp; C'!CI$3)</f>
        <v>480302</v>
      </c>
      <c r="B15058" s="1">
        <v>2300000</v>
      </c>
      <c r="C15058" s="1" t="s">
        <v>139</v>
      </c>
      <c r="D15058" s="31"/>
      <c r="E15058" s="31"/>
      <c r="F15058" s="31"/>
      <c r="G15058" s="9" t="str">
        <f t="shared" si="472"/>
        <v/>
      </c>
      <c r="H15058" s="52" t="str">
        <f t="shared" si="473"/>
        <v/>
      </c>
    </row>
    <row r="15059" spans="1:8">
      <c r="A15059" s="48" t="str">
        <f>('ANNEXURE B &amp; C'!CI$3)</f>
        <v>480302</v>
      </c>
      <c r="B15059" s="2">
        <v>2300001</v>
      </c>
      <c r="C15059" s="2" t="s">
        <v>140</v>
      </c>
      <c r="D15059" s="20">
        <v>0</v>
      </c>
      <c r="E15059" s="20">
        <v>0</v>
      </c>
      <c r="F15059" s="38">
        <f>('ANNEXURE B &amp; C'!CI$167)</f>
        <v>0</v>
      </c>
      <c r="G15059" s="9" t="str">
        <f t="shared" si="472"/>
        <v/>
      </c>
      <c r="H15059" s="52" t="str">
        <f t="shared" si="473"/>
        <v/>
      </c>
    </row>
    <row r="15060" spans="1:8">
      <c r="A15060" s="48" t="str">
        <f>('ANNEXURE B &amp; C'!CI$3)</f>
        <v>480302</v>
      </c>
      <c r="B15060" s="2">
        <v>2300002</v>
      </c>
      <c r="C15060" s="2" t="s">
        <v>141</v>
      </c>
      <c r="D15060" s="20">
        <v>0</v>
      </c>
      <c r="E15060" s="20">
        <v>0</v>
      </c>
      <c r="F15060" s="38">
        <f>('ANNEXURE B &amp; C'!CI$168)</f>
        <v>0</v>
      </c>
      <c r="G15060" s="9" t="str">
        <f t="shared" si="472"/>
        <v/>
      </c>
      <c r="H15060" s="52" t="str">
        <f t="shared" si="473"/>
        <v/>
      </c>
    </row>
    <row r="15061" spans="1:8">
      <c r="A15061" s="48" t="str">
        <f>('ANNEXURE B &amp; C'!CI$3)</f>
        <v>480302</v>
      </c>
      <c r="B15061" s="2">
        <v>2300003</v>
      </c>
      <c r="C15061" s="2" t="s">
        <v>142</v>
      </c>
      <c r="D15061" s="20">
        <v>0</v>
      </c>
      <c r="E15061" s="20">
        <v>0</v>
      </c>
      <c r="F15061" s="38">
        <f>('ANNEXURE B &amp; C'!CI$169)</f>
        <v>0</v>
      </c>
      <c r="G15061" s="9" t="str">
        <f t="shared" si="472"/>
        <v/>
      </c>
      <c r="H15061" s="52" t="str">
        <f t="shared" si="473"/>
        <v/>
      </c>
    </row>
    <row r="15062" spans="1:8">
      <c r="A15062" s="48" t="str">
        <f>('ANNEXURE B &amp; C'!CI$3)</f>
        <v>480302</v>
      </c>
      <c r="B15062" s="2">
        <v>2300204</v>
      </c>
      <c r="C15062" s="2" t="s">
        <v>143</v>
      </c>
      <c r="D15062" s="20">
        <v>0</v>
      </c>
      <c r="E15062" s="20">
        <v>0</v>
      </c>
      <c r="F15062" s="38">
        <f>('ANNEXURE B &amp; C'!CI$170)</f>
        <v>0</v>
      </c>
      <c r="G15062" s="9" t="str">
        <f t="shared" si="472"/>
        <v/>
      </c>
      <c r="H15062" s="52" t="str">
        <f t="shared" si="473"/>
        <v/>
      </c>
    </row>
    <row r="15063" spans="1:8">
      <c r="A15063" s="48" t="str">
        <f>('ANNEXURE B &amp; C'!CI$3)</f>
        <v>480302</v>
      </c>
      <c r="B15063" s="2">
        <v>2300800</v>
      </c>
      <c r="C15063" s="2" t="s">
        <v>144</v>
      </c>
      <c r="D15063" s="20">
        <v>0</v>
      </c>
      <c r="E15063" s="20">
        <v>0</v>
      </c>
      <c r="F15063" s="38">
        <f>('ANNEXURE B &amp; C'!CI$171)</f>
        <v>0</v>
      </c>
      <c r="G15063" s="9" t="str">
        <f t="shared" si="472"/>
        <v/>
      </c>
      <c r="H15063" s="52" t="str">
        <f t="shared" si="473"/>
        <v/>
      </c>
    </row>
    <row r="15064" spans="1:8">
      <c r="A15064" s="48" t="str">
        <f>('ANNEXURE B &amp; C'!CI$3)</f>
        <v>480302</v>
      </c>
      <c r="B15064" s="2">
        <v>2300801</v>
      </c>
      <c r="C15064" s="2" t="s">
        <v>145</v>
      </c>
      <c r="D15064" s="20">
        <v>0</v>
      </c>
      <c r="E15064" s="20">
        <v>0</v>
      </c>
      <c r="F15064" s="38">
        <f>('ANNEXURE B &amp; C'!CI$172)</f>
        <v>0</v>
      </c>
      <c r="G15064" s="9" t="str">
        <f t="shared" si="472"/>
        <v/>
      </c>
      <c r="H15064" s="52" t="str">
        <f t="shared" si="473"/>
        <v/>
      </c>
    </row>
    <row r="15065" spans="1:8">
      <c r="A15065" s="48" t="str">
        <f>('ANNEXURE B &amp; C'!CI$3)</f>
        <v>480302</v>
      </c>
      <c r="B15065" s="2">
        <v>2300803</v>
      </c>
      <c r="C15065" s="2" t="s">
        <v>146</v>
      </c>
      <c r="D15065" s="20">
        <v>0</v>
      </c>
      <c r="E15065" s="20">
        <v>0</v>
      </c>
      <c r="F15065" s="38">
        <f>('ANNEXURE B &amp; C'!CI$173)</f>
        <v>0</v>
      </c>
      <c r="G15065" s="9" t="str">
        <f t="shared" si="472"/>
        <v/>
      </c>
      <c r="H15065" s="52" t="str">
        <f t="shared" si="473"/>
        <v/>
      </c>
    </row>
    <row r="15066" spans="1:8">
      <c r="A15066" s="48" t="str">
        <f>('ANNEXURE B &amp; C'!CI$3)</f>
        <v>480302</v>
      </c>
      <c r="B15066" s="2">
        <v>2301503</v>
      </c>
      <c r="C15066" s="2" t="s">
        <v>147</v>
      </c>
      <c r="D15066" s="20">
        <v>0</v>
      </c>
      <c r="E15066" s="20">
        <v>0</v>
      </c>
      <c r="F15066" s="38">
        <f>('ANNEXURE B &amp; C'!CI$174)</f>
        <v>0</v>
      </c>
      <c r="G15066" s="9" t="str">
        <f t="shared" si="472"/>
        <v/>
      </c>
      <c r="H15066" s="52" t="str">
        <f t="shared" si="473"/>
        <v/>
      </c>
    </row>
    <row r="15067" spans="1:8">
      <c r="A15067" s="48" t="str">
        <f>('ANNEXURE B &amp; C'!CI$3)</f>
        <v>480302</v>
      </c>
      <c r="B15067" s="2">
        <v>2301802</v>
      </c>
      <c r="C15067" s="2" t="s">
        <v>148</v>
      </c>
      <c r="D15067" s="20">
        <v>0</v>
      </c>
      <c r="E15067" s="20">
        <v>0</v>
      </c>
      <c r="F15067" s="38">
        <f>('ANNEXURE B &amp; C'!CI$175)</f>
        <v>0</v>
      </c>
      <c r="G15067" s="9" t="str">
        <f t="shared" si="472"/>
        <v/>
      </c>
      <c r="H15067" s="52" t="str">
        <f t="shared" si="473"/>
        <v/>
      </c>
    </row>
    <row r="15068" spans="1:8">
      <c r="A15068" s="48" t="str">
        <f>('ANNEXURE B &amp; C'!CI$3)</f>
        <v>480302</v>
      </c>
      <c r="B15068" s="2">
        <v>2301803</v>
      </c>
      <c r="C15068" s="2" t="s">
        <v>149</v>
      </c>
      <c r="D15068" s="20">
        <v>0</v>
      </c>
      <c r="E15068" s="20">
        <v>0</v>
      </c>
      <c r="F15068" s="38">
        <f>('ANNEXURE B &amp; C'!CI$176)</f>
        <v>0</v>
      </c>
      <c r="G15068" s="9" t="str">
        <f t="shared" si="472"/>
        <v/>
      </c>
      <c r="H15068" s="52" t="str">
        <f t="shared" si="473"/>
        <v/>
      </c>
    </row>
    <row r="15069" spans="1:8">
      <c r="A15069" s="48" t="str">
        <f>('ANNEXURE B &amp; C'!CI$3)</f>
        <v>480302</v>
      </c>
      <c r="B15069" s="2">
        <v>2301900</v>
      </c>
      <c r="C15069" s="2" t="s">
        <v>150</v>
      </c>
      <c r="D15069" s="20">
        <v>0</v>
      </c>
      <c r="E15069" s="20">
        <v>0</v>
      </c>
      <c r="F15069" s="38">
        <f>('ANNEXURE B &amp; C'!CI$177)</f>
        <v>0</v>
      </c>
      <c r="G15069" s="9" t="str">
        <f t="shared" si="472"/>
        <v/>
      </c>
      <c r="H15069" s="52" t="str">
        <f t="shared" si="473"/>
        <v/>
      </c>
    </row>
    <row r="15070" spans="1:8">
      <c r="A15070" s="48" t="str">
        <f>('ANNEXURE B &amp; C'!CI$3)</f>
        <v>480302</v>
      </c>
      <c r="B15070" s="2">
        <v>2301901</v>
      </c>
      <c r="C15070" s="2" t="s">
        <v>151</v>
      </c>
      <c r="D15070" s="20">
        <v>0</v>
      </c>
      <c r="E15070" s="20">
        <v>0</v>
      </c>
      <c r="F15070" s="38">
        <f>('ANNEXURE B &amp; C'!CI$178)</f>
        <v>0</v>
      </c>
      <c r="G15070" s="9" t="str">
        <f t="shared" si="472"/>
        <v/>
      </c>
      <c r="H15070" s="52" t="str">
        <f t="shared" si="473"/>
        <v/>
      </c>
    </row>
    <row r="15071" spans="1:8">
      <c r="A15071" s="48" t="str">
        <f>('ANNEXURE B &amp; C'!CI$3)</f>
        <v>480302</v>
      </c>
      <c r="B15071" s="3">
        <v>2309995</v>
      </c>
      <c r="C15071" s="3" t="s">
        <v>152</v>
      </c>
      <c r="D15071" s="39">
        <v>0</v>
      </c>
      <c r="E15071" s="39">
        <v>0</v>
      </c>
      <c r="F15071" s="39">
        <f>SUM(F15059:F15070)</f>
        <v>0</v>
      </c>
      <c r="G15071" s="9" t="str">
        <f t="shared" si="472"/>
        <v/>
      </c>
      <c r="H15071" s="52" t="str">
        <f t="shared" si="473"/>
        <v/>
      </c>
    </row>
    <row r="15072" spans="1:8">
      <c r="B15072" s="1"/>
      <c r="C15072" s="1"/>
      <c r="D15072" s="31"/>
      <c r="E15072" s="31"/>
      <c r="F15072" s="31"/>
      <c r="G15072" s="9" t="str">
        <f t="shared" si="472"/>
        <v/>
      </c>
      <c r="H15072" s="52" t="str">
        <f t="shared" si="473"/>
        <v/>
      </c>
    </row>
    <row r="15073" spans="1:8" ht="15.75" thickBot="1">
      <c r="A15073" s="48" t="str">
        <f>('ANNEXURE B &amp; C'!CI$3)</f>
        <v>480302</v>
      </c>
      <c r="B15073" s="4">
        <v>2359997</v>
      </c>
      <c r="C15073" s="4" t="s">
        <v>153</v>
      </c>
      <c r="D15073" s="40">
        <v>-49200</v>
      </c>
      <c r="E15073" s="40">
        <v>-22729.66</v>
      </c>
      <c r="F15073" s="40">
        <f>SUM(F15071+F15056+F15051+F15044+F15038+F15031)</f>
        <v>-50000</v>
      </c>
      <c r="G15073" s="9" t="str">
        <f t="shared" si="472"/>
        <v/>
      </c>
      <c r="H15073" s="52" t="str">
        <f t="shared" si="473"/>
        <v/>
      </c>
    </row>
    <row r="15074" spans="1:8" ht="15.75" thickTop="1">
      <c r="B15074" s="1"/>
      <c r="C15074" s="1"/>
      <c r="D15074" s="31"/>
      <c r="E15074" s="31"/>
      <c r="F15074" s="31"/>
      <c r="G15074" s="9" t="str">
        <f t="shared" si="472"/>
        <v/>
      </c>
      <c r="H15074" s="52" t="str">
        <f t="shared" si="473"/>
        <v/>
      </c>
    </row>
    <row r="15075" spans="1:8" ht="15.75" thickBot="1">
      <c r="A15075" s="48" t="str">
        <f>('ANNEXURE B &amp; C'!CI$3)</f>
        <v>480302</v>
      </c>
      <c r="B15075" s="5">
        <v>2379995</v>
      </c>
      <c r="C15075" s="5" t="s">
        <v>154</v>
      </c>
      <c r="D15075" s="41">
        <v>-49200</v>
      </c>
      <c r="E15075" s="41">
        <v>-22729.66</v>
      </c>
      <c r="F15075" s="41">
        <f>SUM(F15073)</f>
        <v>-50000</v>
      </c>
      <c r="G15075" s="9" t="str">
        <f t="shared" si="472"/>
        <v/>
      </c>
      <c r="H15075" s="52" t="str">
        <f t="shared" si="473"/>
        <v/>
      </c>
    </row>
    <row r="15076" spans="1:8">
      <c r="B15076" s="1"/>
      <c r="C15076" s="1"/>
      <c r="D15076" s="31"/>
      <c r="E15076" s="31"/>
      <c r="F15076" s="31"/>
      <c r="G15076" s="9" t="str">
        <f t="shared" si="472"/>
        <v/>
      </c>
      <c r="H15076" s="52" t="str">
        <f t="shared" si="473"/>
        <v/>
      </c>
    </row>
    <row r="15077" spans="1:8" ht="15.75" thickBot="1">
      <c r="A15077" s="48" t="str">
        <f>('ANNEXURE B &amp; C'!CI$3)</f>
        <v>480302</v>
      </c>
      <c r="B15077" s="5">
        <v>2459998</v>
      </c>
      <c r="C15077" s="5" t="s">
        <v>155</v>
      </c>
      <c r="D15077" s="41">
        <v>-49200</v>
      </c>
      <c r="E15077" s="41">
        <v>-22729.66</v>
      </c>
      <c r="F15077" s="41">
        <f>SUM(F15075)</f>
        <v>-50000</v>
      </c>
      <c r="G15077" s="9" t="str">
        <f t="shared" si="472"/>
        <v/>
      </c>
      <c r="H15077" s="52" t="str">
        <f t="shared" si="473"/>
        <v/>
      </c>
    </row>
    <row r="15078" spans="1:8">
      <c r="B15078" s="1"/>
      <c r="C15078" s="1"/>
      <c r="D15078" s="31"/>
      <c r="E15078" s="31"/>
      <c r="F15078" s="31"/>
      <c r="G15078" s="9" t="str">
        <f t="shared" si="472"/>
        <v/>
      </c>
      <c r="H15078" s="52" t="str">
        <f t="shared" si="473"/>
        <v/>
      </c>
    </row>
    <row r="15079" spans="1:8">
      <c r="A15079" s="48" t="str">
        <f>('ANNEXURE B &amp; C'!CI$3)</f>
        <v>480302</v>
      </c>
      <c r="B15079" s="1">
        <v>3010000</v>
      </c>
      <c r="C15079" s="1" t="s">
        <v>156</v>
      </c>
      <c r="D15079" s="31"/>
      <c r="E15079" s="31"/>
      <c r="F15079" s="31"/>
      <c r="G15079" s="9" t="str">
        <f t="shared" si="472"/>
        <v/>
      </c>
      <c r="H15079" s="52" t="str">
        <f t="shared" si="473"/>
        <v/>
      </c>
    </row>
    <row r="15080" spans="1:8">
      <c r="A15080" s="48" t="str">
        <f>('ANNEXURE B &amp; C'!CI$3)</f>
        <v>480302</v>
      </c>
      <c r="B15080" s="2">
        <v>3010001</v>
      </c>
      <c r="C15080" s="2" t="s">
        <v>112</v>
      </c>
      <c r="D15080" s="38">
        <v>374775</v>
      </c>
      <c r="E15080" s="38">
        <v>227905.57</v>
      </c>
      <c r="F15080" s="38">
        <f>('ANNEXURE B &amp; C'!CI$188)</f>
        <v>350213</v>
      </c>
      <c r="G15080" s="9" t="str">
        <f t="shared" si="472"/>
        <v/>
      </c>
      <c r="H15080" s="52">
        <f t="shared" si="473"/>
        <v>-6.5537989460342866E-2</v>
      </c>
    </row>
    <row r="15081" spans="1:8">
      <c r="A15081" s="48" t="str">
        <f>('ANNEXURE B &amp; C'!CI$3)</f>
        <v>480302</v>
      </c>
      <c r="B15081" s="2">
        <v>3010002</v>
      </c>
      <c r="C15081" s="2" t="s">
        <v>155</v>
      </c>
      <c r="D15081" s="38">
        <v>-49200</v>
      </c>
      <c r="E15081" s="38">
        <v>-22729.66</v>
      </c>
      <c r="F15081" s="38">
        <f>('ANNEXURE B &amp; C'!CI$189)</f>
        <v>-50000</v>
      </c>
      <c r="G15081" s="9" t="str">
        <f t="shared" si="472"/>
        <v/>
      </c>
      <c r="H15081" s="52" t="str">
        <f t="shared" si="473"/>
        <v/>
      </c>
    </row>
    <row r="15082" spans="1:8">
      <c r="A15082" s="48" t="str">
        <f>('ANNEXURE B &amp; C'!CI$3)</f>
        <v>480302</v>
      </c>
      <c r="B15082" s="2"/>
      <c r="C15082" s="1" t="s">
        <v>338</v>
      </c>
      <c r="D15082" s="39"/>
      <c r="E15082" s="39"/>
      <c r="F15082" s="39">
        <f>('ANNEXURE B &amp; C'!CI$190)</f>
        <v>0</v>
      </c>
      <c r="G15082" s="9" t="str">
        <f t="shared" si="472"/>
        <v/>
      </c>
      <c r="H15082" s="52" t="str">
        <f t="shared" si="473"/>
        <v/>
      </c>
    </row>
    <row r="15083" spans="1:8" ht="15.75" thickBot="1">
      <c r="A15083" s="48" t="str">
        <f>('ANNEXURE B &amp; C'!CI$3)</f>
        <v>480302</v>
      </c>
      <c r="B15083" s="5">
        <v>3019995</v>
      </c>
      <c r="C15083" s="5" t="s">
        <v>339</v>
      </c>
      <c r="D15083" s="37">
        <v>325575</v>
      </c>
      <c r="E15083" s="37">
        <v>205175.91</v>
      </c>
      <c r="F15083" s="37">
        <f>('ANNEXURE B &amp; C'!CI$191)</f>
        <v>300213</v>
      </c>
      <c r="G15083" s="9" t="str">
        <f t="shared" si="472"/>
        <v/>
      </c>
      <c r="H15083" s="52">
        <f t="shared" si="473"/>
        <v>-7.7899101589495506E-2</v>
      </c>
    </row>
    <row r="15084" spans="1:8">
      <c r="B15084" s="1"/>
      <c r="C15084" s="1"/>
      <c r="D15084" s="31"/>
      <c r="E15084" s="31"/>
      <c r="F15084" s="31"/>
      <c r="G15084" s="9" t="str">
        <f t="shared" si="472"/>
        <v/>
      </c>
      <c r="H15084" s="52" t="str">
        <f t="shared" si="473"/>
        <v/>
      </c>
    </row>
    <row r="15085" spans="1:8">
      <c r="A15085" s="48" t="str">
        <f>('ANNEXURE B &amp; C'!CI$3)</f>
        <v>480302</v>
      </c>
      <c r="B15085" s="1">
        <v>4030000</v>
      </c>
      <c r="C15085" s="1" t="s">
        <v>157</v>
      </c>
      <c r="D15085" s="31"/>
      <c r="E15085" s="31"/>
      <c r="F15085" s="31"/>
      <c r="G15085" s="9" t="str">
        <f t="shared" si="472"/>
        <v/>
      </c>
      <c r="H15085" s="52" t="str">
        <f t="shared" si="473"/>
        <v/>
      </c>
    </row>
    <row r="15086" spans="1:8">
      <c r="A15086" s="48" t="str">
        <f>('ANNEXURE B &amp; C'!CI$3)</f>
        <v>480302</v>
      </c>
      <c r="B15086" s="2">
        <v>4030001</v>
      </c>
      <c r="C15086" s="2" t="s">
        <v>158</v>
      </c>
      <c r="D15086" s="20">
        <v>50000</v>
      </c>
      <c r="E15086" s="20">
        <v>25500</v>
      </c>
      <c r="F15086" s="38">
        <f>('ANNEXURE B &amp; C'!CI$194)</f>
        <v>25500</v>
      </c>
      <c r="G15086" s="9" t="str">
        <f t="shared" si="472"/>
        <v/>
      </c>
      <c r="H15086" s="52">
        <f t="shared" si="473"/>
        <v>-0.49</v>
      </c>
    </row>
    <row r="15087" spans="1:8">
      <c r="A15087" s="48" t="str">
        <f>('ANNEXURE B &amp; C'!CI$3)</f>
        <v>480302</v>
      </c>
      <c r="B15087" s="2">
        <v>4030002</v>
      </c>
      <c r="C15087" s="2" t="s">
        <v>159</v>
      </c>
      <c r="D15087" s="20">
        <v>25000</v>
      </c>
      <c r="E15087" s="20">
        <v>0</v>
      </c>
      <c r="F15087" s="38">
        <f>('ANNEXURE B &amp; C'!CI$195)</f>
        <v>0</v>
      </c>
      <c r="G15087" s="9" t="str">
        <f t="shared" si="472"/>
        <v/>
      </c>
      <c r="H15087" s="52" t="str">
        <f t="shared" si="473"/>
        <v/>
      </c>
    </row>
    <row r="15088" spans="1:8">
      <c r="A15088" s="48" t="str">
        <f>('ANNEXURE B &amp; C'!CI$3)</f>
        <v>480302</v>
      </c>
      <c r="B15088" s="2">
        <v>4030003</v>
      </c>
      <c r="C15088" s="2" t="s">
        <v>160</v>
      </c>
      <c r="D15088" s="20">
        <v>0</v>
      </c>
      <c r="E15088" s="20">
        <v>0</v>
      </c>
      <c r="F15088" s="38">
        <f>('ANNEXURE B &amp; C'!CI$196)</f>
        <v>0</v>
      </c>
      <c r="G15088" s="9" t="str">
        <f t="shared" si="472"/>
        <v/>
      </c>
      <c r="H15088" s="52" t="str">
        <f t="shared" si="473"/>
        <v/>
      </c>
    </row>
    <row r="15089" spans="1:8">
      <c r="A15089" s="48" t="str">
        <f>('ANNEXURE B &amp; C'!CI$3)</f>
        <v>480302</v>
      </c>
      <c r="B15089" s="2">
        <v>4030004</v>
      </c>
      <c r="C15089" s="2" t="s">
        <v>161</v>
      </c>
      <c r="D15089" s="20">
        <v>1000000</v>
      </c>
      <c r="E15089" s="20">
        <v>0</v>
      </c>
      <c r="F15089" s="38">
        <f>('ANNEXURE B &amp; C'!CI$197)</f>
        <v>1000000</v>
      </c>
      <c r="G15089" s="9" t="str">
        <f t="shared" si="472"/>
        <v/>
      </c>
      <c r="H15089" s="52">
        <f t="shared" si="473"/>
        <v>0</v>
      </c>
    </row>
    <row r="15090" spans="1:8">
      <c r="A15090" s="48" t="str">
        <f>('ANNEXURE B &amp; C'!CI$3)</f>
        <v>480302</v>
      </c>
      <c r="B15090" s="2">
        <v>4030005</v>
      </c>
      <c r="C15090" s="2" t="s">
        <v>162</v>
      </c>
      <c r="D15090" s="20">
        <v>100000</v>
      </c>
      <c r="E15090" s="20">
        <v>0</v>
      </c>
      <c r="F15090" s="38">
        <f>('ANNEXURE B &amp; C'!CI$198)</f>
        <v>0</v>
      </c>
      <c r="G15090" s="9" t="str">
        <f t="shared" si="472"/>
        <v/>
      </c>
      <c r="H15090" s="52" t="str">
        <f t="shared" si="473"/>
        <v/>
      </c>
    </row>
    <row r="15091" spans="1:8" ht="15.75" thickBot="1">
      <c r="A15091" s="48" t="str">
        <f>('ANNEXURE B &amp; C'!CI$3)</f>
        <v>480302</v>
      </c>
      <c r="B15091" s="3">
        <v>4039995</v>
      </c>
      <c r="C15091" s="3" t="s">
        <v>163</v>
      </c>
      <c r="D15091" s="42">
        <v>1175000</v>
      </c>
      <c r="E15091" s="36">
        <v>25500</v>
      </c>
      <c r="F15091" s="43">
        <f>SUM(F15086:F15090)</f>
        <v>1025500</v>
      </c>
      <c r="G15091" s="9" t="str">
        <f t="shared" si="472"/>
        <v/>
      </c>
      <c r="H15091" s="52">
        <f t="shared" si="473"/>
        <v>-0.12723404255319148</v>
      </c>
    </row>
    <row r="15092" spans="1:8" ht="15.75" thickTop="1">
      <c r="B15092" s="2"/>
      <c r="C15092" s="2"/>
      <c r="D15092" s="32"/>
      <c r="E15092" s="32"/>
      <c r="G15092" s="9" t="str">
        <f t="shared" si="472"/>
        <v/>
      </c>
      <c r="H15092" s="52" t="str">
        <f t="shared" si="473"/>
        <v/>
      </c>
    </row>
    <row r="15093" spans="1:8">
      <c r="A15093" s="48" t="str">
        <f>('ANNEXURE B &amp; C'!CI$3)</f>
        <v>480302</v>
      </c>
      <c r="B15093" s="1">
        <v>4030000</v>
      </c>
      <c r="C15093" s="1" t="s">
        <v>164</v>
      </c>
      <c r="D15093" s="31"/>
      <c r="E15093" s="31"/>
      <c r="F15093" s="31"/>
      <c r="G15093" s="9" t="str">
        <f t="shared" si="472"/>
        <v/>
      </c>
      <c r="H15093" s="52" t="str">
        <f t="shared" si="473"/>
        <v/>
      </c>
    </row>
    <row r="15094" spans="1:8">
      <c r="A15094" s="48" t="str">
        <f>('ANNEXURE B &amp; C'!CI$3)</f>
        <v>480302</v>
      </c>
      <c r="B15094" s="2">
        <v>4031001</v>
      </c>
      <c r="C15094" s="2" t="s">
        <v>158</v>
      </c>
      <c r="D15094" s="20">
        <v>0</v>
      </c>
      <c r="E15094" s="20">
        <v>0</v>
      </c>
      <c r="F15094" s="38">
        <f>('ANNEXURE B &amp; C'!CI$202)</f>
        <v>0</v>
      </c>
      <c r="G15094" s="9" t="str">
        <f t="shared" si="472"/>
        <v/>
      </c>
      <c r="H15094" s="52" t="str">
        <f t="shared" si="473"/>
        <v/>
      </c>
    </row>
    <row r="15095" spans="1:8">
      <c r="A15095" s="48" t="str">
        <f>('ANNEXURE B &amp; C'!CI$3)</f>
        <v>480302</v>
      </c>
      <c r="B15095" s="2">
        <v>4031002</v>
      </c>
      <c r="C15095" s="2" t="s">
        <v>159</v>
      </c>
      <c r="D15095" s="20">
        <v>0</v>
      </c>
      <c r="E15095" s="20">
        <v>0</v>
      </c>
      <c r="F15095" s="38">
        <f>('ANNEXURE B &amp; C'!CI$203)</f>
        <v>0</v>
      </c>
      <c r="G15095" s="9" t="str">
        <f t="shared" si="472"/>
        <v/>
      </c>
      <c r="H15095" s="52" t="str">
        <f t="shared" si="473"/>
        <v/>
      </c>
    </row>
    <row r="15096" spans="1:8">
      <c r="A15096" s="48" t="str">
        <f>('ANNEXURE B &amp; C'!CI$3)</f>
        <v>480302</v>
      </c>
      <c r="B15096" s="2">
        <v>4031003</v>
      </c>
      <c r="C15096" s="2" t="s">
        <v>160</v>
      </c>
      <c r="D15096" s="20">
        <v>0</v>
      </c>
      <c r="E15096" s="20">
        <v>0</v>
      </c>
      <c r="F15096" s="38">
        <f>('ANNEXURE B &amp; C'!CI$204)</f>
        <v>0</v>
      </c>
      <c r="G15096" s="9" t="str">
        <f t="shared" si="472"/>
        <v/>
      </c>
      <c r="H15096" s="52" t="str">
        <f t="shared" si="473"/>
        <v/>
      </c>
    </row>
    <row r="15097" spans="1:8">
      <c r="A15097" s="48" t="str">
        <f>('ANNEXURE B &amp; C'!CI$3)</f>
        <v>480302</v>
      </c>
      <c r="B15097" s="2">
        <v>4031004</v>
      </c>
      <c r="C15097" s="2" t="s">
        <v>161</v>
      </c>
      <c r="D15097" s="20">
        <v>0</v>
      </c>
      <c r="E15097" s="20">
        <v>0</v>
      </c>
      <c r="F15097" s="38">
        <f>('ANNEXURE B &amp; C'!CI$205)</f>
        <v>0</v>
      </c>
      <c r="G15097" s="9" t="str">
        <f t="shared" si="472"/>
        <v/>
      </c>
      <c r="H15097" s="52" t="str">
        <f t="shared" si="473"/>
        <v/>
      </c>
    </row>
    <row r="15098" spans="1:8">
      <c r="A15098" s="48" t="str">
        <f>('ANNEXURE B &amp; C'!CI$3)</f>
        <v>480302</v>
      </c>
      <c r="B15098" s="2">
        <v>4031005</v>
      </c>
      <c r="C15098" s="2" t="s">
        <v>162</v>
      </c>
      <c r="D15098" s="20">
        <v>0</v>
      </c>
      <c r="E15098" s="20">
        <v>0</v>
      </c>
      <c r="F15098" s="38">
        <f>('ANNEXURE B &amp; C'!CI$206)</f>
        <v>0</v>
      </c>
      <c r="G15098" s="9" t="str">
        <f t="shared" si="472"/>
        <v/>
      </c>
      <c r="H15098" s="52" t="str">
        <f t="shared" si="473"/>
        <v/>
      </c>
    </row>
    <row r="15099" spans="1:8">
      <c r="A15099" s="48" t="str">
        <f>('ANNEXURE B &amp; C'!CI$3)</f>
        <v>480302</v>
      </c>
      <c r="B15099" s="3">
        <v>4039995</v>
      </c>
      <c r="C15099" s="3" t="s">
        <v>165</v>
      </c>
      <c r="D15099" s="39">
        <v>0</v>
      </c>
      <c r="E15099" s="39">
        <v>0</v>
      </c>
      <c r="F15099" s="39">
        <f>SUM(F15094:F15098)</f>
        <v>0</v>
      </c>
      <c r="G15099" s="9" t="str">
        <f t="shared" si="472"/>
        <v/>
      </c>
      <c r="H15099" s="52" t="str">
        <f t="shared" si="473"/>
        <v/>
      </c>
    </row>
    <row r="15100" spans="1:8">
      <c r="B15100" s="2"/>
      <c r="C15100" s="2"/>
      <c r="D15100" s="32"/>
      <c r="E15100" s="32"/>
      <c r="G15100" s="9" t="str">
        <f t="shared" si="472"/>
        <v/>
      </c>
      <c r="H15100" s="52" t="str">
        <f t="shared" si="473"/>
        <v/>
      </c>
    </row>
    <row r="15101" spans="1:8" ht="15.75" thickBot="1">
      <c r="A15101" s="48" t="str">
        <f>('ANNEXURE B &amp; C'!CI$3)</f>
        <v>480302</v>
      </c>
      <c r="B15101" s="5">
        <v>4039995</v>
      </c>
      <c r="C15101" s="5" t="s">
        <v>166</v>
      </c>
      <c r="D15101" s="41">
        <v>1175000</v>
      </c>
      <c r="E15101" s="41">
        <v>25500</v>
      </c>
      <c r="F15101" s="41">
        <f>SUM(F15099+F15091)</f>
        <v>1025500</v>
      </c>
      <c r="G15101" s="9" t="str">
        <f t="shared" si="472"/>
        <v/>
      </c>
      <c r="H15101" s="52">
        <f t="shared" si="473"/>
        <v>-0.12723404255319148</v>
      </c>
    </row>
    <row r="15102" spans="1:8">
      <c r="G15102" s="9" t="str">
        <f t="shared" si="472"/>
        <v/>
      </c>
      <c r="H15102" s="52" t="str">
        <f t="shared" si="473"/>
        <v/>
      </c>
    </row>
    <row r="15103" spans="1:8">
      <c r="A15103" s="48" t="str">
        <f>('ANNEXURE B &amp; C'!CJ$3)</f>
        <v>480303</v>
      </c>
      <c r="B15103" s="1">
        <v>1000000</v>
      </c>
      <c r="C15103" s="1" t="s">
        <v>0</v>
      </c>
      <c r="D15103" s="31"/>
      <c r="E15103" s="31"/>
      <c r="G15103" s="9" t="str">
        <f t="shared" ref="G15103:G15166" si="474">IF(E15103&lt;0.01,"",IF(E15103&gt;F15103,"BUDGET ERROR - INSUFICIENT",""))</f>
        <v/>
      </c>
      <c r="H15103" s="52" t="str">
        <f t="shared" ref="H15103:H15166" si="475">IF(F15103&lt;0.1,"",IF(D15103=0,"NO ORIGINAL BUDGET",(F15103-D15103)/D15103))</f>
        <v/>
      </c>
    </row>
    <row r="15104" spans="1:8">
      <c r="B15104" s="1"/>
      <c r="C15104" s="1"/>
      <c r="D15104" s="31"/>
      <c r="E15104" s="31"/>
      <c r="G15104" s="9" t="str">
        <f t="shared" si="474"/>
        <v/>
      </c>
      <c r="H15104" s="52" t="str">
        <f t="shared" si="475"/>
        <v/>
      </c>
    </row>
    <row r="15105" spans="1:8">
      <c r="A15105" s="48" t="str">
        <f>('ANNEXURE B &amp; C'!CJ$3)</f>
        <v>480303</v>
      </c>
      <c r="B15105" s="1">
        <v>1020000</v>
      </c>
      <c r="C15105" s="1" t="s">
        <v>2</v>
      </c>
      <c r="D15105" s="31"/>
      <c r="E15105" s="31"/>
      <c r="F15105" s="31"/>
      <c r="G15105" s="9" t="str">
        <f t="shared" si="474"/>
        <v/>
      </c>
      <c r="H15105" s="52" t="str">
        <f t="shared" si="475"/>
        <v/>
      </c>
    </row>
    <row r="15106" spans="1:8">
      <c r="A15106" s="48" t="str">
        <f>('ANNEXURE B &amp; C'!CJ$3)</f>
        <v>480303</v>
      </c>
      <c r="B15106" s="2">
        <v>1020001</v>
      </c>
      <c r="C15106" s="2" t="s">
        <v>3</v>
      </c>
      <c r="D15106" s="20">
        <v>0</v>
      </c>
      <c r="E15106" s="20">
        <v>0</v>
      </c>
      <c r="F15106" s="38">
        <f>('ANNEXURE B &amp; C'!CJ$10)</f>
        <v>0</v>
      </c>
      <c r="G15106" s="9" t="str">
        <f t="shared" si="474"/>
        <v/>
      </c>
      <c r="H15106" s="52" t="str">
        <f t="shared" si="475"/>
        <v/>
      </c>
    </row>
    <row r="15107" spans="1:8">
      <c r="A15107" s="48" t="str">
        <f>('ANNEXURE B &amp; C'!CJ$3)</f>
        <v>480303</v>
      </c>
      <c r="B15107" s="2">
        <v>1020002</v>
      </c>
      <c r="C15107" s="2" t="s">
        <v>4</v>
      </c>
      <c r="D15107" s="20">
        <v>909170</v>
      </c>
      <c r="E15107" s="20">
        <v>607763.43000000005</v>
      </c>
      <c r="F15107" s="38">
        <f>('ANNEXURE B &amp; C'!CJ$11)</f>
        <v>1289571</v>
      </c>
      <c r="G15107" s="9" t="str">
        <f t="shared" si="474"/>
        <v/>
      </c>
      <c r="H15107" s="52">
        <f t="shared" si="475"/>
        <v>0.41840469879120518</v>
      </c>
    </row>
    <row r="15108" spans="1:8">
      <c r="A15108" s="48" t="str">
        <f>('ANNEXURE B &amp; C'!CJ$3)</f>
        <v>480303</v>
      </c>
      <c r="B15108" s="2">
        <v>1020004</v>
      </c>
      <c r="C15108" s="2" t="s">
        <v>5</v>
      </c>
      <c r="D15108" s="20">
        <v>0</v>
      </c>
      <c r="E15108" s="20">
        <v>0</v>
      </c>
      <c r="F15108" s="38">
        <f>('ANNEXURE B &amp; C'!CJ$12)</f>
        <v>0</v>
      </c>
      <c r="G15108" s="9" t="str">
        <f t="shared" si="474"/>
        <v/>
      </c>
      <c r="H15108" s="52" t="str">
        <f t="shared" si="475"/>
        <v/>
      </c>
    </row>
    <row r="15109" spans="1:8">
      <c r="A15109" s="48" t="str">
        <f>('ANNEXURE B &amp; C'!CJ$3)</f>
        <v>480303</v>
      </c>
      <c r="B15109" s="2">
        <v>1020005</v>
      </c>
      <c r="C15109" s="2" t="s">
        <v>6</v>
      </c>
      <c r="D15109" s="20">
        <v>135</v>
      </c>
      <c r="E15109" s="20">
        <v>106.6</v>
      </c>
      <c r="F15109" s="38">
        <f>('ANNEXURE B &amp; C'!CJ$13)</f>
        <v>230</v>
      </c>
      <c r="G15109" s="9" t="str">
        <f t="shared" si="474"/>
        <v/>
      </c>
      <c r="H15109" s="52">
        <f t="shared" si="475"/>
        <v>0.70370370370370372</v>
      </c>
    </row>
    <row r="15110" spans="1:8">
      <c r="A15110" s="48" t="str">
        <f>('ANNEXURE B &amp; C'!CJ$3)</f>
        <v>480303</v>
      </c>
      <c r="B15110" s="2">
        <v>1020006</v>
      </c>
      <c r="C15110" s="2" t="s">
        <v>7</v>
      </c>
      <c r="D15110" s="20">
        <v>35645</v>
      </c>
      <c r="E15110" s="20">
        <v>0</v>
      </c>
      <c r="F15110" s="38">
        <f>('ANNEXURE B &amp; C'!CJ$14)</f>
        <v>50929</v>
      </c>
      <c r="G15110" s="9" t="str">
        <f t="shared" si="474"/>
        <v/>
      </c>
      <c r="H15110" s="52">
        <f t="shared" si="475"/>
        <v>0.42878384065086267</v>
      </c>
    </row>
    <row r="15111" spans="1:8">
      <c r="A15111" s="48" t="str">
        <f>('ANNEXURE B &amp; C'!CJ$3)</f>
        <v>480303</v>
      </c>
      <c r="B15111" s="2">
        <v>1020007</v>
      </c>
      <c r="C15111" s="2" t="s">
        <v>8</v>
      </c>
      <c r="D15111" s="20">
        <v>0</v>
      </c>
      <c r="E15111" s="20">
        <v>199.61</v>
      </c>
      <c r="F15111" s="38">
        <f>('ANNEXURE B &amp; C'!CJ$15)</f>
        <v>200</v>
      </c>
      <c r="G15111" s="9" t="str">
        <f t="shared" si="474"/>
        <v/>
      </c>
      <c r="H15111" s="52" t="str">
        <f t="shared" si="475"/>
        <v>NO ORIGINAL BUDGET</v>
      </c>
    </row>
    <row r="15112" spans="1:8">
      <c r="A15112" s="48" t="str">
        <f>('ANNEXURE B &amp; C'!CJ$3)</f>
        <v>480303</v>
      </c>
      <c r="B15112" s="2">
        <v>1020009</v>
      </c>
      <c r="C15112" s="2" t="s">
        <v>9</v>
      </c>
      <c r="D15112" s="20">
        <v>0</v>
      </c>
      <c r="E15112" s="20">
        <v>0</v>
      </c>
      <c r="F15112" s="38">
        <f>('ANNEXURE B &amp; C'!CJ$16)</f>
        <v>0</v>
      </c>
      <c r="G15112" s="9" t="str">
        <f t="shared" si="474"/>
        <v/>
      </c>
      <c r="H15112" s="52" t="str">
        <f t="shared" si="475"/>
        <v/>
      </c>
    </row>
    <row r="15113" spans="1:8">
      <c r="A15113" s="48" t="str">
        <f>('ANNEXURE B &amp; C'!CJ$3)</f>
        <v>480303</v>
      </c>
      <c r="B15113" s="2">
        <v>1020010</v>
      </c>
      <c r="C15113" s="2" t="s">
        <v>10</v>
      </c>
      <c r="D15113" s="20">
        <v>0</v>
      </c>
      <c r="E15113" s="20">
        <v>0</v>
      </c>
      <c r="F15113" s="38">
        <f>('ANNEXURE B &amp; C'!CJ$17)</f>
        <v>0</v>
      </c>
      <c r="G15113" s="9" t="str">
        <f t="shared" si="474"/>
        <v/>
      </c>
      <c r="H15113" s="52" t="str">
        <f t="shared" si="475"/>
        <v/>
      </c>
    </row>
    <row r="15114" spans="1:8">
      <c r="A15114" s="48" t="str">
        <f>('ANNEXURE B &amp; C'!CJ$3)</f>
        <v>480303</v>
      </c>
      <c r="B15114" s="2">
        <v>1020011</v>
      </c>
      <c r="C15114" s="2" t="s">
        <v>11</v>
      </c>
      <c r="D15114" s="20">
        <v>0</v>
      </c>
      <c r="E15114" s="20">
        <v>0</v>
      </c>
      <c r="F15114" s="38">
        <f>('ANNEXURE B &amp; C'!CJ$18)</f>
        <v>0</v>
      </c>
      <c r="G15114" s="9" t="str">
        <f t="shared" si="474"/>
        <v/>
      </c>
      <c r="H15114" s="52" t="str">
        <f t="shared" si="475"/>
        <v/>
      </c>
    </row>
    <row r="15115" spans="1:8">
      <c r="A15115" s="48" t="str">
        <f>('ANNEXURE B &amp; C'!CJ$3)</f>
        <v>480303</v>
      </c>
      <c r="B15115" s="2">
        <v>1020012</v>
      </c>
      <c r="C15115" s="2" t="s">
        <v>12</v>
      </c>
      <c r="D15115" s="20">
        <v>229175</v>
      </c>
      <c r="E15115" s="20">
        <v>194467.6</v>
      </c>
      <c r="F15115" s="38">
        <f>('ANNEXURE B &amp; C'!CJ$19)</f>
        <v>309056</v>
      </c>
      <c r="G15115" s="9" t="str">
        <f t="shared" si="474"/>
        <v/>
      </c>
      <c r="H15115" s="52">
        <f t="shared" si="475"/>
        <v>0.34855896149230936</v>
      </c>
    </row>
    <row r="15116" spans="1:8">
      <c r="A15116" s="48" t="str">
        <f>('ANNEXURE B &amp; C'!CJ$3)</f>
        <v>480303</v>
      </c>
      <c r="B15116" s="2">
        <v>1020013</v>
      </c>
      <c r="C15116" s="2" t="s">
        <v>13</v>
      </c>
      <c r="D15116" s="20">
        <v>4385</v>
      </c>
      <c r="E15116" s="20">
        <v>3197.02</v>
      </c>
      <c r="F15116" s="38">
        <f>('ANNEXURE B &amp; C'!CJ$20)</f>
        <v>6927</v>
      </c>
      <c r="G15116" s="9" t="str">
        <f t="shared" si="474"/>
        <v/>
      </c>
      <c r="H15116" s="52">
        <f t="shared" si="475"/>
        <v>0.57970353477765113</v>
      </c>
    </row>
    <row r="15117" spans="1:8">
      <c r="A15117" s="48" t="str">
        <f>('ANNEXURE B &amp; C'!CJ$3)</f>
        <v>480303</v>
      </c>
      <c r="B15117" s="2">
        <v>1020014</v>
      </c>
      <c r="C15117" s="2" t="s">
        <v>14</v>
      </c>
      <c r="D15117" s="20">
        <v>0</v>
      </c>
      <c r="E15117" s="20">
        <v>0</v>
      </c>
      <c r="F15117" s="38">
        <f>('ANNEXURE B &amp; C'!CJ$21)</f>
        <v>0</v>
      </c>
      <c r="G15117" s="9" t="str">
        <f t="shared" si="474"/>
        <v/>
      </c>
      <c r="H15117" s="52" t="str">
        <f t="shared" si="475"/>
        <v/>
      </c>
    </row>
    <row r="15118" spans="1:8" ht="15.75" thickBot="1">
      <c r="A15118" s="48" t="str">
        <f>('ANNEXURE B &amp; C'!CJ$3)</f>
        <v>480303</v>
      </c>
      <c r="B15118" s="3">
        <v>1029990</v>
      </c>
      <c r="C15118" s="3" t="s">
        <v>15</v>
      </c>
      <c r="D15118" s="41">
        <v>1178510</v>
      </c>
      <c r="E15118" s="41">
        <v>805734.26</v>
      </c>
      <c r="F15118" s="41">
        <f>SUM(F15106:F15117)</f>
        <v>1656913</v>
      </c>
      <c r="G15118" s="9" t="str">
        <f t="shared" si="474"/>
        <v/>
      </c>
      <c r="H15118" s="52">
        <f t="shared" si="475"/>
        <v>0.40593885499486637</v>
      </c>
    </row>
    <row r="15119" spans="1:8">
      <c r="B15119" s="1"/>
      <c r="C15119" s="1"/>
      <c r="D15119" s="31"/>
      <c r="E15119" s="31"/>
      <c r="F15119" s="31"/>
      <c r="G15119" s="9" t="str">
        <f t="shared" si="474"/>
        <v/>
      </c>
      <c r="H15119" s="52" t="str">
        <f t="shared" si="475"/>
        <v/>
      </c>
    </row>
    <row r="15120" spans="1:8">
      <c r="A15120" s="48" t="str">
        <f>('ANNEXURE B &amp; C'!CJ$3)</f>
        <v>480303</v>
      </c>
      <c r="B15120" s="1">
        <v>1030000</v>
      </c>
      <c r="C15120" s="1" t="s">
        <v>16</v>
      </c>
      <c r="D15120" s="31"/>
      <c r="E15120" s="31"/>
      <c r="F15120" s="31"/>
      <c r="G15120" s="9" t="str">
        <f t="shared" si="474"/>
        <v/>
      </c>
      <c r="H15120" s="52" t="str">
        <f t="shared" si="475"/>
        <v/>
      </c>
    </row>
    <row r="15121" spans="1:8">
      <c r="A15121" s="48" t="str">
        <f>('ANNEXURE B &amp; C'!CJ$3)</f>
        <v>480303</v>
      </c>
      <c r="B15121" s="2">
        <v>1030001</v>
      </c>
      <c r="C15121" s="2" t="s">
        <v>17</v>
      </c>
      <c r="D15121" s="20">
        <v>8590</v>
      </c>
      <c r="E15121" s="20">
        <v>6980.72</v>
      </c>
      <c r="F15121" s="38">
        <f>('ANNEXURE B &amp; C'!CJ$25)</f>
        <v>15780</v>
      </c>
      <c r="G15121" s="9" t="str">
        <f t="shared" si="474"/>
        <v/>
      </c>
      <c r="H15121" s="52">
        <f t="shared" si="475"/>
        <v>0.83701979045401631</v>
      </c>
    </row>
    <row r="15122" spans="1:8">
      <c r="A15122" s="48" t="str">
        <f>('ANNEXURE B &amp; C'!CJ$3)</f>
        <v>480303</v>
      </c>
      <c r="B15122" s="2">
        <v>1030002</v>
      </c>
      <c r="C15122" s="2" t="s">
        <v>18</v>
      </c>
      <c r="D15122" s="20">
        <v>28684</v>
      </c>
      <c r="E15122" s="20">
        <v>14214</v>
      </c>
      <c r="F15122" s="38">
        <f>('ANNEXURE B &amp; C'!CJ$26)</f>
        <v>40277</v>
      </c>
      <c r="G15122" s="9" t="str">
        <f t="shared" si="474"/>
        <v/>
      </c>
      <c r="H15122" s="52">
        <f t="shared" si="475"/>
        <v>0.40416259935852739</v>
      </c>
    </row>
    <row r="15123" spans="1:8">
      <c r="A15123" s="48" t="str">
        <f>('ANNEXURE B &amp; C'!CJ$3)</f>
        <v>480303</v>
      </c>
      <c r="B15123" s="2">
        <v>1030003</v>
      </c>
      <c r="C15123" s="2" t="s">
        <v>19</v>
      </c>
      <c r="D15123" s="20">
        <v>83231</v>
      </c>
      <c r="E15123" s="20">
        <v>71131.06</v>
      </c>
      <c r="F15123" s="38">
        <f>('ANNEXURE B &amp; C'!CJ$27)</f>
        <v>162259</v>
      </c>
      <c r="G15123" s="9" t="str">
        <f t="shared" si="474"/>
        <v/>
      </c>
      <c r="H15123" s="52">
        <f t="shared" si="475"/>
        <v>0.94950198844180655</v>
      </c>
    </row>
    <row r="15124" spans="1:8">
      <c r="A15124" s="48" t="str">
        <f>('ANNEXURE B &amp; C'!CJ$3)</f>
        <v>480303</v>
      </c>
      <c r="B15124" s="2">
        <v>1030004</v>
      </c>
      <c r="C15124" s="2" t="s">
        <v>20</v>
      </c>
      <c r="D15124" s="20">
        <v>0</v>
      </c>
      <c r="E15124" s="20">
        <v>0</v>
      </c>
      <c r="F15124" s="38">
        <f>('ANNEXURE B &amp; C'!CJ$28)</f>
        <v>0</v>
      </c>
      <c r="G15124" s="9" t="str">
        <f t="shared" si="474"/>
        <v/>
      </c>
      <c r="H15124" s="52" t="str">
        <f t="shared" si="475"/>
        <v/>
      </c>
    </row>
    <row r="15125" spans="1:8">
      <c r="A15125" s="48" t="str">
        <f>('ANNEXURE B &amp; C'!CJ$3)</f>
        <v>480303</v>
      </c>
      <c r="B15125" s="3">
        <v>1039990</v>
      </c>
      <c r="C15125" s="3" t="s">
        <v>21</v>
      </c>
      <c r="D15125" s="39">
        <v>120505</v>
      </c>
      <c r="E15125" s="39">
        <v>92325.78</v>
      </c>
      <c r="F15125" s="39">
        <f>SUM(F15121:F15124)</f>
        <v>218316</v>
      </c>
      <c r="G15125" s="9" t="str">
        <f t="shared" si="474"/>
        <v/>
      </c>
      <c r="H15125" s="52">
        <f t="shared" si="475"/>
        <v>0.81167586407203018</v>
      </c>
    </row>
    <row r="15126" spans="1:8">
      <c r="B15126" s="1"/>
      <c r="C15126" s="1"/>
      <c r="D15126" s="31"/>
      <c r="E15126" s="31"/>
      <c r="F15126" s="31"/>
      <c r="G15126" s="9" t="str">
        <f t="shared" si="474"/>
        <v/>
      </c>
      <c r="H15126" s="52" t="str">
        <f t="shared" si="475"/>
        <v/>
      </c>
    </row>
    <row r="15127" spans="1:8">
      <c r="A15127" s="48" t="str">
        <f>('ANNEXURE B &amp; C'!CJ$3)</f>
        <v>480303</v>
      </c>
      <c r="B15127" s="1">
        <v>1040000</v>
      </c>
      <c r="C15127" s="1" t="s">
        <v>22</v>
      </c>
      <c r="D15127" s="31"/>
      <c r="E15127" s="31"/>
      <c r="F15127" s="31"/>
      <c r="G15127" s="9" t="str">
        <f t="shared" si="474"/>
        <v/>
      </c>
      <c r="H15127" s="52" t="str">
        <f t="shared" si="475"/>
        <v/>
      </c>
    </row>
    <row r="15128" spans="1:8">
      <c r="A15128" s="48" t="str">
        <f>('ANNEXURE B &amp; C'!CJ$3)</f>
        <v>480303</v>
      </c>
      <c r="B15128" s="2">
        <v>1040001</v>
      </c>
      <c r="C15128" s="2" t="s">
        <v>23</v>
      </c>
      <c r="D15128" s="20">
        <v>0</v>
      </c>
      <c r="E15128" s="20">
        <v>0</v>
      </c>
      <c r="F15128" s="38">
        <f>('ANNEXURE B &amp; C'!CJ$32)</f>
        <v>0</v>
      </c>
      <c r="G15128" s="9" t="str">
        <f t="shared" si="474"/>
        <v/>
      </c>
      <c r="H15128" s="52" t="str">
        <f t="shared" si="475"/>
        <v/>
      </c>
    </row>
    <row r="15129" spans="1:8">
      <c r="A15129" s="48" t="str">
        <f>('ANNEXURE B &amp; C'!CJ$3)</f>
        <v>480303</v>
      </c>
      <c r="B15129" s="2">
        <v>1040002</v>
      </c>
      <c r="C15129" s="2" t="s">
        <v>24</v>
      </c>
      <c r="D15129" s="20">
        <v>0</v>
      </c>
      <c r="E15129" s="20">
        <v>0</v>
      </c>
      <c r="F15129" s="38">
        <f>('ANNEXURE B &amp; C'!CJ$33)</f>
        <v>0</v>
      </c>
      <c r="G15129" s="9" t="str">
        <f t="shared" si="474"/>
        <v/>
      </c>
      <c r="H15129" s="52" t="str">
        <f t="shared" si="475"/>
        <v/>
      </c>
    </row>
    <row r="15130" spans="1:8">
      <c r="A15130" s="48" t="str">
        <f>('ANNEXURE B &amp; C'!CJ$3)</f>
        <v>480303</v>
      </c>
      <c r="B15130" s="2">
        <v>1040003</v>
      </c>
      <c r="C15130" s="2" t="s">
        <v>25</v>
      </c>
      <c r="D15130" s="20">
        <v>0</v>
      </c>
      <c r="E15130" s="20">
        <v>0</v>
      </c>
      <c r="F15130" s="38">
        <f>('ANNEXURE B &amp; C'!CJ$34)</f>
        <v>0</v>
      </c>
      <c r="G15130" s="9" t="str">
        <f t="shared" si="474"/>
        <v/>
      </c>
      <c r="H15130" s="52" t="str">
        <f t="shared" si="475"/>
        <v/>
      </c>
    </row>
    <row r="15131" spans="1:8">
      <c r="A15131" s="48" t="str">
        <f>('ANNEXURE B &amp; C'!CJ$3)</f>
        <v>480303</v>
      </c>
      <c r="B15131" s="2">
        <v>1040004</v>
      </c>
      <c r="C15131" s="2" t="s">
        <v>26</v>
      </c>
      <c r="D15131" s="20">
        <v>0</v>
      </c>
      <c r="E15131" s="20">
        <v>0</v>
      </c>
      <c r="F15131" s="38">
        <f>('ANNEXURE B &amp; C'!CJ$35)</f>
        <v>0</v>
      </c>
      <c r="G15131" s="9" t="str">
        <f t="shared" si="474"/>
        <v/>
      </c>
      <c r="H15131" s="52" t="str">
        <f t="shared" si="475"/>
        <v/>
      </c>
    </row>
    <row r="15132" spans="1:8">
      <c r="A15132" s="48" t="str">
        <f>('ANNEXURE B &amp; C'!CJ$3)</f>
        <v>480303</v>
      </c>
      <c r="B15132" s="2">
        <v>1040005</v>
      </c>
      <c r="C15132" s="2" t="s">
        <v>27</v>
      </c>
      <c r="D15132" s="20">
        <v>0</v>
      </c>
      <c r="E15132" s="20">
        <v>0</v>
      </c>
      <c r="F15132" s="38">
        <f>('ANNEXURE B &amp; C'!CJ$36)</f>
        <v>0</v>
      </c>
      <c r="G15132" s="9" t="str">
        <f t="shared" si="474"/>
        <v/>
      </c>
      <c r="H15132" s="52" t="str">
        <f t="shared" si="475"/>
        <v/>
      </c>
    </row>
    <row r="15133" spans="1:8">
      <c r="A15133" s="48" t="str">
        <f>('ANNEXURE B &amp; C'!CJ$3)</f>
        <v>480303</v>
      </c>
      <c r="B15133" s="2">
        <v>1040006</v>
      </c>
      <c r="C15133" s="2" t="s">
        <v>28</v>
      </c>
      <c r="D15133" s="20">
        <v>0</v>
      </c>
      <c r="E15133" s="20">
        <v>0</v>
      </c>
      <c r="F15133" s="38">
        <f>('ANNEXURE B &amp; C'!CJ$37)</f>
        <v>0</v>
      </c>
      <c r="G15133" s="9" t="str">
        <f t="shared" si="474"/>
        <v/>
      </c>
      <c r="H15133" s="52" t="str">
        <f t="shared" si="475"/>
        <v/>
      </c>
    </row>
    <row r="15134" spans="1:8">
      <c r="A15134" s="48" t="str">
        <f>('ANNEXURE B &amp; C'!CJ$3)</f>
        <v>480303</v>
      </c>
      <c r="B15134" s="2">
        <v>1040007</v>
      </c>
      <c r="C15134" s="2" t="s">
        <v>29</v>
      </c>
      <c r="D15134" s="20">
        <v>0</v>
      </c>
      <c r="E15134" s="20">
        <v>0</v>
      </c>
      <c r="F15134" s="38">
        <f>('ANNEXURE B &amp; C'!CJ$38)</f>
        <v>0</v>
      </c>
      <c r="G15134" s="9" t="str">
        <f t="shared" si="474"/>
        <v/>
      </c>
      <c r="H15134" s="52" t="str">
        <f t="shared" si="475"/>
        <v/>
      </c>
    </row>
    <row r="15135" spans="1:8">
      <c r="A15135" s="48" t="str">
        <f>('ANNEXURE B &amp; C'!CJ$3)</f>
        <v>480303</v>
      </c>
      <c r="B15135" s="2">
        <v>1040008</v>
      </c>
      <c r="C15135" s="2" t="s">
        <v>30</v>
      </c>
      <c r="D15135" s="20">
        <v>0</v>
      </c>
      <c r="E15135" s="20">
        <v>0</v>
      </c>
      <c r="F15135" s="38">
        <f>('ANNEXURE B &amp; C'!CJ$39)</f>
        <v>0</v>
      </c>
      <c r="G15135" s="9" t="str">
        <f t="shared" si="474"/>
        <v/>
      </c>
      <c r="H15135" s="52" t="str">
        <f t="shared" si="475"/>
        <v/>
      </c>
    </row>
    <row r="15136" spans="1:8">
      <c r="A15136" s="48" t="str">
        <f>('ANNEXURE B &amp; C'!CJ$3)</f>
        <v>480303</v>
      </c>
      <c r="B15136" s="3">
        <v>1049990</v>
      </c>
      <c r="C15136" s="3" t="s">
        <v>31</v>
      </c>
      <c r="D15136" s="39">
        <v>0</v>
      </c>
      <c r="E15136" s="39">
        <v>0</v>
      </c>
      <c r="F15136" s="39">
        <f>SUM(F15128:F15135)</f>
        <v>0</v>
      </c>
      <c r="G15136" s="9" t="str">
        <f t="shared" si="474"/>
        <v/>
      </c>
      <c r="H15136" s="52" t="str">
        <f t="shared" si="475"/>
        <v/>
      </c>
    </row>
    <row r="15137" spans="1:8">
      <c r="B15137" s="1"/>
      <c r="C15137" s="1"/>
      <c r="D15137" s="31"/>
      <c r="E15137" s="31"/>
      <c r="F15137" s="31"/>
      <c r="G15137" s="9" t="str">
        <f t="shared" si="474"/>
        <v/>
      </c>
      <c r="H15137" s="52" t="str">
        <f t="shared" si="475"/>
        <v/>
      </c>
    </row>
    <row r="15138" spans="1:8" ht="15.75" thickBot="1">
      <c r="A15138" s="48" t="str">
        <f>('ANNEXURE B &amp; C'!CJ$3)</f>
        <v>480303</v>
      </c>
      <c r="B15138" s="4">
        <v>1049995</v>
      </c>
      <c r="C15138" s="4" t="s">
        <v>32</v>
      </c>
      <c r="D15138" s="40">
        <v>1299015</v>
      </c>
      <c r="E15138" s="40">
        <v>898060.04</v>
      </c>
      <c r="F15138" s="40">
        <f>SUM(F15136+F15125+F15118)</f>
        <v>1875229</v>
      </c>
      <c r="G15138" s="9" t="str">
        <f t="shared" si="474"/>
        <v/>
      </c>
      <c r="H15138" s="52">
        <f t="shared" si="475"/>
        <v>0.44357763382255017</v>
      </c>
    </row>
    <row r="15139" spans="1:8" ht="15.75" thickTop="1">
      <c r="B15139" s="1"/>
      <c r="C15139" s="1"/>
      <c r="D15139" s="31"/>
      <c r="E15139" s="31"/>
      <c r="F15139" s="31"/>
      <c r="G15139" s="9" t="str">
        <f t="shared" si="474"/>
        <v/>
      </c>
      <c r="H15139" s="52" t="str">
        <f t="shared" si="475"/>
        <v/>
      </c>
    </row>
    <row r="15140" spans="1:8">
      <c r="A15140" s="48" t="str">
        <f>('ANNEXURE B &amp; C'!CJ$3)</f>
        <v>480303</v>
      </c>
      <c r="B15140" s="1">
        <v>1050000</v>
      </c>
      <c r="C15140" s="1" t="s">
        <v>33</v>
      </c>
      <c r="D15140" s="31"/>
      <c r="E15140" s="31"/>
      <c r="F15140" s="31"/>
      <c r="G15140" s="9" t="str">
        <f t="shared" si="474"/>
        <v/>
      </c>
      <c r="H15140" s="52" t="str">
        <f t="shared" si="475"/>
        <v/>
      </c>
    </row>
    <row r="15141" spans="1:8">
      <c r="B15141" s="1"/>
      <c r="C15141" s="1"/>
      <c r="D15141" s="31"/>
      <c r="E15141" s="31"/>
      <c r="F15141" s="31"/>
      <c r="G15141" s="9" t="str">
        <f t="shared" si="474"/>
        <v/>
      </c>
      <c r="H15141" s="52" t="str">
        <f t="shared" si="475"/>
        <v/>
      </c>
    </row>
    <row r="15142" spans="1:8">
      <c r="A15142" s="48" t="str">
        <f>('ANNEXURE B &amp; C'!CJ$3)</f>
        <v>480303</v>
      </c>
      <c r="B15142" s="1">
        <v>1060000</v>
      </c>
      <c r="C15142" s="1" t="s">
        <v>34</v>
      </c>
      <c r="D15142" s="31"/>
      <c r="E15142" s="31"/>
      <c r="F15142" s="31"/>
      <c r="G15142" s="9" t="str">
        <f t="shared" si="474"/>
        <v/>
      </c>
      <c r="H15142" s="52" t="str">
        <f t="shared" si="475"/>
        <v/>
      </c>
    </row>
    <row r="15143" spans="1:8">
      <c r="A15143" s="48" t="str">
        <f>('ANNEXURE B &amp; C'!CJ$3)</f>
        <v>480303</v>
      </c>
      <c r="B15143" s="2">
        <v>1060001</v>
      </c>
      <c r="C15143" s="2" t="s">
        <v>35</v>
      </c>
      <c r="D15143" s="20">
        <v>0</v>
      </c>
      <c r="E15143" s="20">
        <v>0</v>
      </c>
      <c r="F15143" s="38">
        <f>('ANNEXURE B &amp; C'!CJ$47)</f>
        <v>0</v>
      </c>
      <c r="G15143" s="9" t="str">
        <f t="shared" si="474"/>
        <v/>
      </c>
      <c r="H15143" s="52" t="str">
        <f t="shared" si="475"/>
        <v/>
      </c>
    </row>
    <row r="15144" spans="1:8">
      <c r="A15144" s="48" t="str">
        <f>('ANNEXURE B &amp; C'!CJ$3)</f>
        <v>480303</v>
      </c>
      <c r="B15144" s="2">
        <v>1060003</v>
      </c>
      <c r="C15144" s="2" t="s">
        <v>36</v>
      </c>
      <c r="D15144" s="20">
        <v>0</v>
      </c>
      <c r="E15144" s="20">
        <v>0</v>
      </c>
      <c r="F15144" s="38">
        <f>('ANNEXURE B &amp; C'!CJ$48)</f>
        <v>0</v>
      </c>
      <c r="G15144" s="9" t="str">
        <f t="shared" si="474"/>
        <v/>
      </c>
      <c r="H15144" s="52" t="str">
        <f t="shared" si="475"/>
        <v/>
      </c>
    </row>
    <row r="15145" spans="1:8">
      <c r="A15145" s="48" t="str">
        <f>('ANNEXURE B &amp; C'!CJ$3)</f>
        <v>480303</v>
      </c>
      <c r="B15145" s="2">
        <v>1060090</v>
      </c>
      <c r="C15145" s="2" t="s">
        <v>37</v>
      </c>
      <c r="D15145" s="20">
        <v>0</v>
      </c>
      <c r="E15145" s="20">
        <v>0</v>
      </c>
      <c r="F15145" s="38">
        <f>('ANNEXURE B &amp; C'!CJ$49)</f>
        <v>0</v>
      </c>
      <c r="G15145" s="9" t="str">
        <f t="shared" si="474"/>
        <v/>
      </c>
      <c r="H15145" s="52" t="str">
        <f t="shared" si="475"/>
        <v/>
      </c>
    </row>
    <row r="15146" spans="1:8">
      <c r="A15146" s="48" t="str">
        <f>('ANNEXURE B &amp; C'!CJ$3)</f>
        <v>480303</v>
      </c>
      <c r="B15146" s="2">
        <v>1060100</v>
      </c>
      <c r="C15146" s="2" t="s">
        <v>38</v>
      </c>
      <c r="D15146" s="20">
        <v>0</v>
      </c>
      <c r="E15146" s="20">
        <v>0</v>
      </c>
      <c r="F15146" s="38">
        <f>('ANNEXURE B &amp; C'!CJ$50)</f>
        <v>0</v>
      </c>
      <c r="G15146" s="9" t="str">
        <f t="shared" si="474"/>
        <v/>
      </c>
      <c r="H15146" s="52" t="str">
        <f t="shared" si="475"/>
        <v/>
      </c>
    </row>
    <row r="15147" spans="1:8">
      <c r="A15147" s="48" t="str">
        <f>('ANNEXURE B &amp; C'!CJ$3)</f>
        <v>480303</v>
      </c>
      <c r="B15147" s="2">
        <v>1060200</v>
      </c>
      <c r="C15147" s="2" t="s">
        <v>39</v>
      </c>
      <c r="D15147" s="20">
        <v>0</v>
      </c>
      <c r="E15147" s="20">
        <v>0</v>
      </c>
      <c r="F15147" s="38">
        <f>('ANNEXURE B &amp; C'!CJ$51)</f>
        <v>0</v>
      </c>
      <c r="G15147" s="9" t="str">
        <f t="shared" si="474"/>
        <v/>
      </c>
      <c r="H15147" s="52" t="str">
        <f t="shared" si="475"/>
        <v/>
      </c>
    </row>
    <row r="15148" spans="1:8">
      <c r="A15148" s="48" t="str">
        <f>('ANNEXURE B &amp; C'!CJ$3)</f>
        <v>480303</v>
      </c>
      <c r="B15148" s="2">
        <v>1060201</v>
      </c>
      <c r="C15148" s="2" t="s">
        <v>40</v>
      </c>
      <c r="D15148" s="20">
        <v>0</v>
      </c>
      <c r="E15148" s="20">
        <v>0</v>
      </c>
      <c r="F15148" s="38">
        <f>('ANNEXURE B &amp; C'!CJ$52)</f>
        <v>0</v>
      </c>
      <c r="G15148" s="9" t="str">
        <f t="shared" si="474"/>
        <v/>
      </c>
      <c r="H15148" s="52" t="str">
        <f t="shared" si="475"/>
        <v/>
      </c>
    </row>
    <row r="15149" spans="1:8">
      <c r="A15149" s="48" t="str">
        <f>('ANNEXURE B &amp; C'!CJ$3)</f>
        <v>480303</v>
      </c>
      <c r="B15149" s="2">
        <v>1060204</v>
      </c>
      <c r="C15149" s="2" t="s">
        <v>41</v>
      </c>
      <c r="D15149" s="20">
        <v>40000</v>
      </c>
      <c r="E15149" s="20">
        <v>23786.84</v>
      </c>
      <c r="F15149" s="38">
        <f>('ANNEXURE B &amp; C'!CJ$53)</f>
        <v>50000</v>
      </c>
      <c r="G15149" s="9" t="str">
        <f t="shared" si="474"/>
        <v/>
      </c>
      <c r="H15149" s="52">
        <f t="shared" si="475"/>
        <v>0.25</v>
      </c>
    </row>
    <row r="15150" spans="1:8">
      <c r="A15150" s="48" t="str">
        <f>('ANNEXURE B &amp; C'!CJ$3)</f>
        <v>480303</v>
      </c>
      <c r="B15150" s="2">
        <v>1060205</v>
      </c>
      <c r="C15150" s="2" t="s">
        <v>42</v>
      </c>
      <c r="D15150" s="20">
        <v>0</v>
      </c>
      <c r="E15150" s="20">
        <v>0</v>
      </c>
      <c r="F15150" s="38">
        <f>('ANNEXURE B &amp; C'!CJ$54)</f>
        <v>0</v>
      </c>
      <c r="G15150" s="9" t="str">
        <f t="shared" si="474"/>
        <v/>
      </c>
      <c r="H15150" s="52" t="str">
        <f t="shared" si="475"/>
        <v/>
      </c>
    </row>
    <row r="15151" spans="1:8">
      <c r="A15151" s="48" t="str">
        <f>('ANNEXURE B &amp; C'!CJ$3)</f>
        <v>480303</v>
      </c>
      <c r="B15151" s="2">
        <v>1060207</v>
      </c>
      <c r="C15151" s="2" t="s">
        <v>43</v>
      </c>
      <c r="D15151" s="20">
        <v>0</v>
      </c>
      <c r="E15151" s="20">
        <v>0</v>
      </c>
      <c r="F15151" s="38">
        <f>('ANNEXURE B &amp; C'!CJ$55)</f>
        <v>0</v>
      </c>
      <c r="G15151" s="9" t="str">
        <f t="shared" si="474"/>
        <v/>
      </c>
      <c r="H15151" s="52" t="str">
        <f t="shared" si="475"/>
        <v/>
      </c>
    </row>
    <row r="15152" spans="1:8">
      <c r="A15152" s="48" t="str">
        <f>('ANNEXURE B &amp; C'!CJ$3)</f>
        <v>480303</v>
      </c>
      <c r="B15152" s="2">
        <v>1060208</v>
      </c>
      <c r="C15152" s="2" t="s">
        <v>44</v>
      </c>
      <c r="D15152" s="20">
        <v>0</v>
      </c>
      <c r="E15152" s="20">
        <v>0</v>
      </c>
      <c r="F15152" s="38">
        <f>('ANNEXURE B &amp; C'!CJ$56)</f>
        <v>0</v>
      </c>
      <c r="G15152" s="9" t="str">
        <f t="shared" si="474"/>
        <v/>
      </c>
      <c r="H15152" s="52" t="str">
        <f t="shared" si="475"/>
        <v/>
      </c>
    </row>
    <row r="15153" spans="1:8">
      <c r="A15153" s="48" t="str">
        <f>('ANNEXURE B &amp; C'!CJ$3)</f>
        <v>480303</v>
      </c>
      <c r="B15153" s="2">
        <v>1060209</v>
      </c>
      <c r="C15153" s="2" t="s">
        <v>45</v>
      </c>
      <c r="D15153" s="20">
        <v>0</v>
      </c>
      <c r="E15153" s="20">
        <v>0</v>
      </c>
      <c r="F15153" s="38">
        <f>('ANNEXURE B &amp; C'!CJ$57)</f>
        <v>0</v>
      </c>
      <c r="G15153" s="9" t="str">
        <f t="shared" si="474"/>
        <v/>
      </c>
      <c r="H15153" s="52" t="str">
        <f t="shared" si="475"/>
        <v/>
      </c>
    </row>
    <row r="15154" spans="1:8">
      <c r="A15154" s="48" t="str">
        <f>('ANNEXURE B &amp; C'!CJ$3)</f>
        <v>480303</v>
      </c>
      <c r="B15154" s="2">
        <v>1060210</v>
      </c>
      <c r="C15154" s="2" t="s">
        <v>46</v>
      </c>
      <c r="D15154" s="20">
        <v>0</v>
      </c>
      <c r="E15154" s="20">
        <v>0</v>
      </c>
      <c r="F15154" s="38">
        <f>('ANNEXURE B &amp; C'!CJ$58)</f>
        <v>0</v>
      </c>
      <c r="G15154" s="9" t="str">
        <f t="shared" si="474"/>
        <v/>
      </c>
      <c r="H15154" s="52" t="str">
        <f t="shared" si="475"/>
        <v/>
      </c>
    </row>
    <row r="15155" spans="1:8">
      <c r="A15155" s="48" t="str">
        <f>('ANNEXURE B &amp; C'!CJ$3)</f>
        <v>480303</v>
      </c>
      <c r="B15155" s="2">
        <v>1060303</v>
      </c>
      <c r="C15155" s="2" t="s">
        <v>47</v>
      </c>
      <c r="D15155" s="20">
        <v>0</v>
      </c>
      <c r="E15155" s="20">
        <v>0</v>
      </c>
      <c r="F15155" s="38">
        <f>('ANNEXURE B &amp; C'!CJ$59)</f>
        <v>0</v>
      </c>
      <c r="G15155" s="9" t="str">
        <f t="shared" si="474"/>
        <v/>
      </c>
      <c r="H15155" s="52" t="str">
        <f t="shared" si="475"/>
        <v/>
      </c>
    </row>
    <row r="15156" spans="1:8">
      <c r="A15156" s="48" t="str">
        <f>('ANNEXURE B &amp; C'!CJ$3)</f>
        <v>480303</v>
      </c>
      <c r="B15156" s="2">
        <v>1060304</v>
      </c>
      <c r="C15156" s="2" t="s">
        <v>48</v>
      </c>
      <c r="D15156" s="20">
        <v>0</v>
      </c>
      <c r="E15156" s="20">
        <v>0</v>
      </c>
      <c r="F15156" s="38">
        <f>('ANNEXURE B &amp; C'!CJ$60)</f>
        <v>0</v>
      </c>
      <c r="G15156" s="9" t="str">
        <f t="shared" si="474"/>
        <v/>
      </c>
      <c r="H15156" s="52" t="str">
        <f t="shared" si="475"/>
        <v/>
      </c>
    </row>
    <row r="15157" spans="1:8">
      <c r="A15157" s="48" t="str">
        <f>('ANNEXURE B &amp; C'!CJ$3)</f>
        <v>480303</v>
      </c>
      <c r="B15157" s="2">
        <v>1060305</v>
      </c>
      <c r="C15157" s="2" t="s">
        <v>49</v>
      </c>
      <c r="D15157" s="20">
        <v>0</v>
      </c>
      <c r="E15157" s="20">
        <v>0</v>
      </c>
      <c r="F15157" s="38">
        <f>('ANNEXURE B &amp; C'!CJ$61)</f>
        <v>0</v>
      </c>
      <c r="G15157" s="9" t="str">
        <f t="shared" si="474"/>
        <v/>
      </c>
      <c r="H15157" s="52" t="str">
        <f t="shared" si="475"/>
        <v/>
      </c>
    </row>
    <row r="15158" spans="1:8">
      <c r="A15158" s="48" t="str">
        <f>('ANNEXURE B &amp; C'!CJ$3)</f>
        <v>480303</v>
      </c>
      <c r="B15158" s="2">
        <v>1060400</v>
      </c>
      <c r="C15158" s="2" t="s">
        <v>50</v>
      </c>
      <c r="D15158" s="20">
        <v>0</v>
      </c>
      <c r="E15158" s="20">
        <v>0</v>
      </c>
      <c r="F15158" s="38">
        <f>('ANNEXURE B &amp; C'!CJ$62)</f>
        <v>0</v>
      </c>
      <c r="G15158" s="9" t="str">
        <f t="shared" si="474"/>
        <v/>
      </c>
      <c r="H15158" s="52" t="str">
        <f t="shared" si="475"/>
        <v/>
      </c>
    </row>
    <row r="15159" spans="1:8">
      <c r="A15159" s="48" t="str">
        <f>('ANNEXURE B &amp; C'!CJ$3)</f>
        <v>480303</v>
      </c>
      <c r="B15159" s="2">
        <v>1060401</v>
      </c>
      <c r="C15159" s="2" t="s">
        <v>51</v>
      </c>
      <c r="D15159" s="20">
        <v>0</v>
      </c>
      <c r="E15159" s="20">
        <v>0</v>
      </c>
      <c r="F15159" s="38">
        <f>('ANNEXURE B &amp; C'!CJ$63)</f>
        <v>0</v>
      </c>
      <c r="G15159" s="9" t="str">
        <f t="shared" si="474"/>
        <v/>
      </c>
      <c r="H15159" s="52" t="str">
        <f t="shared" si="475"/>
        <v/>
      </c>
    </row>
    <row r="15160" spans="1:8">
      <c r="A15160" s="48" t="str">
        <f>('ANNEXURE B &amp; C'!CJ$3)</f>
        <v>480303</v>
      </c>
      <c r="B15160" s="2">
        <v>1060402</v>
      </c>
      <c r="C15160" s="2" t="s">
        <v>52</v>
      </c>
      <c r="D15160" s="20">
        <v>2000</v>
      </c>
      <c r="E15160" s="20">
        <v>0</v>
      </c>
      <c r="F15160" s="38">
        <f>('ANNEXURE B &amp; C'!CJ$64)</f>
        <v>0</v>
      </c>
      <c r="G15160" s="9" t="str">
        <f t="shared" si="474"/>
        <v/>
      </c>
      <c r="H15160" s="52" t="str">
        <f t="shared" si="475"/>
        <v/>
      </c>
    </row>
    <row r="15161" spans="1:8">
      <c r="A15161" s="48" t="str">
        <f>('ANNEXURE B &amp; C'!CJ$3)</f>
        <v>480303</v>
      </c>
      <c r="B15161" s="2">
        <v>1060403</v>
      </c>
      <c r="C15161" s="2" t="s">
        <v>53</v>
      </c>
      <c r="D15161" s="20">
        <v>0</v>
      </c>
      <c r="E15161" s="20">
        <v>0</v>
      </c>
      <c r="F15161" s="38">
        <f>('ANNEXURE B &amp; C'!CJ$65)</f>
        <v>0</v>
      </c>
      <c r="G15161" s="9" t="str">
        <f t="shared" si="474"/>
        <v/>
      </c>
      <c r="H15161" s="52" t="str">
        <f t="shared" si="475"/>
        <v/>
      </c>
    </row>
    <row r="15162" spans="1:8">
      <c r="A15162" s="48" t="str">
        <f>('ANNEXURE B &amp; C'!CJ$3)</f>
        <v>480303</v>
      </c>
      <c r="B15162" s="2">
        <v>1060404</v>
      </c>
      <c r="C15162" s="2" t="s">
        <v>54</v>
      </c>
      <c r="D15162" s="20">
        <v>0</v>
      </c>
      <c r="E15162" s="20">
        <v>0</v>
      </c>
      <c r="F15162" s="38">
        <f>('ANNEXURE B &amp; C'!CJ$66)</f>
        <v>0</v>
      </c>
      <c r="G15162" s="9" t="str">
        <f t="shared" si="474"/>
        <v/>
      </c>
      <c r="H15162" s="52" t="str">
        <f t="shared" si="475"/>
        <v/>
      </c>
    </row>
    <row r="15163" spans="1:8">
      <c r="A15163" s="48" t="str">
        <f>('ANNEXURE B &amp; C'!CJ$3)</f>
        <v>480303</v>
      </c>
      <c r="B15163" s="2">
        <v>1060405</v>
      </c>
      <c r="C15163" s="2" t="s">
        <v>55</v>
      </c>
      <c r="D15163" s="20">
        <v>0</v>
      </c>
      <c r="E15163" s="20">
        <v>0</v>
      </c>
      <c r="F15163" s="38">
        <f>('ANNEXURE B &amp; C'!CJ$67)</f>
        <v>0</v>
      </c>
      <c r="G15163" s="9" t="str">
        <f t="shared" si="474"/>
        <v/>
      </c>
      <c r="H15163" s="52" t="str">
        <f t="shared" si="475"/>
        <v/>
      </c>
    </row>
    <row r="15164" spans="1:8">
      <c r="A15164" s="48" t="str">
        <f>('ANNEXURE B &amp; C'!CJ$3)</f>
        <v>480303</v>
      </c>
      <c r="B15164" s="2">
        <v>1060601</v>
      </c>
      <c r="C15164" s="2" t="s">
        <v>56</v>
      </c>
      <c r="D15164" s="20">
        <v>0</v>
      </c>
      <c r="E15164" s="20">
        <v>0</v>
      </c>
      <c r="F15164" s="38">
        <f>('ANNEXURE B &amp; C'!CJ$68)</f>
        <v>0</v>
      </c>
      <c r="G15164" s="9" t="str">
        <f t="shared" si="474"/>
        <v/>
      </c>
      <c r="H15164" s="52" t="str">
        <f t="shared" si="475"/>
        <v/>
      </c>
    </row>
    <row r="15165" spans="1:8">
      <c r="A15165" s="48" t="str">
        <f>('ANNEXURE B &amp; C'!CJ$3)</f>
        <v>480303</v>
      </c>
      <c r="B15165" s="2">
        <v>1060701</v>
      </c>
      <c r="C15165" s="2" t="s">
        <v>57</v>
      </c>
      <c r="D15165" s="20">
        <v>0</v>
      </c>
      <c r="E15165" s="20">
        <v>0</v>
      </c>
      <c r="F15165" s="38">
        <f>('ANNEXURE B &amp; C'!CJ$69)</f>
        <v>0</v>
      </c>
      <c r="G15165" s="9" t="str">
        <f t="shared" si="474"/>
        <v/>
      </c>
      <c r="H15165" s="52" t="str">
        <f t="shared" si="475"/>
        <v/>
      </c>
    </row>
    <row r="15166" spans="1:8">
      <c r="A15166" s="48" t="str">
        <f>('ANNEXURE B &amp; C'!CJ$3)</f>
        <v>480303</v>
      </c>
      <c r="B15166" s="2">
        <v>1060702</v>
      </c>
      <c r="C15166" s="2" t="s">
        <v>58</v>
      </c>
      <c r="D15166" s="20">
        <v>0</v>
      </c>
      <c r="E15166" s="20">
        <v>0</v>
      </c>
      <c r="F15166" s="38">
        <f>('ANNEXURE B &amp; C'!CJ$70)</f>
        <v>0</v>
      </c>
      <c r="G15166" s="9" t="str">
        <f t="shared" si="474"/>
        <v/>
      </c>
      <c r="H15166" s="52" t="str">
        <f t="shared" si="475"/>
        <v/>
      </c>
    </row>
    <row r="15167" spans="1:8">
      <c r="A15167" s="48" t="str">
        <f>('ANNEXURE B &amp; C'!CJ$3)</f>
        <v>480303</v>
      </c>
      <c r="B15167" s="2">
        <v>1061101</v>
      </c>
      <c r="C15167" s="2" t="s">
        <v>59</v>
      </c>
      <c r="D15167" s="20">
        <v>0</v>
      </c>
      <c r="E15167" s="20">
        <v>0</v>
      </c>
      <c r="F15167" s="38">
        <f>('ANNEXURE B &amp; C'!CJ$71)</f>
        <v>0</v>
      </c>
      <c r="G15167" s="9" t="str">
        <f t="shared" ref="G15167:G15230" si="476">IF(E15167&lt;0.01,"",IF(E15167&gt;F15167,"BUDGET ERROR - INSUFICIENT",""))</f>
        <v/>
      </c>
      <c r="H15167" s="52" t="str">
        <f t="shared" ref="H15167:H15230" si="477">IF(F15167&lt;0.1,"",IF(D15167=0,"NO ORIGINAL BUDGET",(F15167-D15167)/D15167))</f>
        <v/>
      </c>
    </row>
    <row r="15168" spans="1:8">
      <c r="A15168" s="48" t="str">
        <f>('ANNEXURE B &amp; C'!CJ$3)</f>
        <v>480303</v>
      </c>
      <c r="B15168" s="2">
        <v>1061102</v>
      </c>
      <c r="C15168" s="2" t="s">
        <v>60</v>
      </c>
      <c r="D15168" s="20">
        <v>0</v>
      </c>
      <c r="E15168" s="20">
        <v>0</v>
      </c>
      <c r="F15168" s="38">
        <f>('ANNEXURE B &amp; C'!CJ$72)</f>
        <v>0</v>
      </c>
      <c r="G15168" s="9" t="str">
        <f t="shared" si="476"/>
        <v/>
      </c>
      <c r="H15168" s="52" t="str">
        <f t="shared" si="477"/>
        <v/>
      </c>
    </row>
    <row r="15169" spans="1:8">
      <c r="A15169" s="48" t="str">
        <f>('ANNEXURE B &amp; C'!CJ$3)</f>
        <v>480303</v>
      </c>
      <c r="B15169" s="2">
        <v>1061104</v>
      </c>
      <c r="C15169" s="2" t="s">
        <v>61</v>
      </c>
      <c r="D15169" s="20">
        <v>0</v>
      </c>
      <c r="E15169" s="20">
        <v>0</v>
      </c>
      <c r="F15169" s="38">
        <f>('ANNEXURE B &amp; C'!CJ$73)</f>
        <v>0</v>
      </c>
      <c r="G15169" s="9" t="str">
        <f t="shared" si="476"/>
        <v/>
      </c>
      <c r="H15169" s="52" t="str">
        <f t="shared" si="477"/>
        <v/>
      </c>
    </row>
    <row r="15170" spans="1:8">
      <c r="A15170" s="48" t="str">
        <f>('ANNEXURE B &amp; C'!CJ$3)</f>
        <v>480303</v>
      </c>
      <c r="B15170" s="2">
        <v>1061106</v>
      </c>
      <c r="C15170" s="2" t="s">
        <v>62</v>
      </c>
      <c r="D15170" s="20">
        <v>0</v>
      </c>
      <c r="E15170" s="20">
        <v>0</v>
      </c>
      <c r="F15170" s="38">
        <f>('ANNEXURE B &amp; C'!CJ$74)</f>
        <v>0</v>
      </c>
      <c r="G15170" s="9" t="str">
        <f t="shared" si="476"/>
        <v/>
      </c>
      <c r="H15170" s="52" t="str">
        <f t="shared" si="477"/>
        <v/>
      </c>
    </row>
    <row r="15171" spans="1:8">
      <c r="A15171" s="48" t="str">
        <f>('ANNEXURE B &amp; C'!CJ$3)</f>
        <v>480303</v>
      </c>
      <c r="B15171" s="2">
        <v>1061201</v>
      </c>
      <c r="C15171" s="2" t="s">
        <v>63</v>
      </c>
      <c r="D15171" s="20">
        <v>0</v>
      </c>
      <c r="E15171" s="20">
        <v>0</v>
      </c>
      <c r="F15171" s="38">
        <f>('ANNEXURE B &amp; C'!CJ$75)</f>
        <v>0</v>
      </c>
      <c r="G15171" s="9" t="str">
        <f t="shared" si="476"/>
        <v/>
      </c>
      <c r="H15171" s="52" t="str">
        <f t="shared" si="477"/>
        <v/>
      </c>
    </row>
    <row r="15172" spans="1:8">
      <c r="A15172" s="48" t="str">
        <f>('ANNEXURE B &amp; C'!CJ$3)</f>
        <v>480303</v>
      </c>
      <c r="B15172" s="2">
        <v>1061203</v>
      </c>
      <c r="C15172" s="2" t="s">
        <v>64</v>
      </c>
      <c r="D15172" s="20">
        <v>0</v>
      </c>
      <c r="E15172" s="20">
        <v>0</v>
      </c>
      <c r="F15172" s="38">
        <f>('ANNEXURE B &amp; C'!CJ$76)</f>
        <v>0</v>
      </c>
      <c r="G15172" s="9" t="str">
        <f t="shared" si="476"/>
        <v/>
      </c>
      <c r="H15172" s="52" t="str">
        <f t="shared" si="477"/>
        <v/>
      </c>
    </row>
    <row r="15173" spans="1:8">
      <c r="A15173" s="48" t="str">
        <f>('ANNEXURE B &amp; C'!CJ$3)</f>
        <v>480303</v>
      </c>
      <c r="B15173" s="2">
        <v>1061204</v>
      </c>
      <c r="C15173" s="2" t="s">
        <v>65</v>
      </c>
      <c r="D15173" s="20">
        <v>0</v>
      </c>
      <c r="E15173" s="20">
        <v>0</v>
      </c>
      <c r="F15173" s="38">
        <f>('ANNEXURE B &amp; C'!CJ$77)</f>
        <v>0</v>
      </c>
      <c r="G15173" s="9" t="str">
        <f t="shared" si="476"/>
        <v/>
      </c>
      <c r="H15173" s="52" t="str">
        <f t="shared" si="477"/>
        <v/>
      </c>
    </row>
    <row r="15174" spans="1:8">
      <c r="A15174" s="48" t="str">
        <f>('ANNEXURE B &amp; C'!CJ$3)</f>
        <v>480303</v>
      </c>
      <c r="B15174" s="2">
        <v>1061501</v>
      </c>
      <c r="C15174" s="2" t="s">
        <v>66</v>
      </c>
      <c r="D15174" s="20">
        <v>0</v>
      </c>
      <c r="E15174" s="20">
        <v>0</v>
      </c>
      <c r="F15174" s="38">
        <f>('ANNEXURE B &amp; C'!CJ$78)</f>
        <v>0</v>
      </c>
      <c r="G15174" s="9" t="str">
        <f t="shared" si="476"/>
        <v/>
      </c>
      <c r="H15174" s="52" t="str">
        <f t="shared" si="477"/>
        <v/>
      </c>
    </row>
    <row r="15175" spans="1:8">
      <c r="A15175" s="48" t="str">
        <f>('ANNEXURE B &amp; C'!CJ$3)</f>
        <v>480303</v>
      </c>
      <c r="B15175" s="2">
        <v>1061502</v>
      </c>
      <c r="C15175" s="2" t="s">
        <v>67</v>
      </c>
      <c r="D15175" s="20">
        <v>0</v>
      </c>
      <c r="E15175" s="20">
        <v>0</v>
      </c>
      <c r="F15175" s="38">
        <f>('ANNEXURE B &amp; C'!CJ$79)</f>
        <v>0</v>
      </c>
      <c r="G15175" s="9" t="str">
        <f t="shared" si="476"/>
        <v/>
      </c>
      <c r="H15175" s="52" t="str">
        <f t="shared" si="477"/>
        <v/>
      </c>
    </row>
    <row r="15176" spans="1:8">
      <c r="A15176" s="48" t="str">
        <f>('ANNEXURE B &amp; C'!CJ$3)</f>
        <v>480303</v>
      </c>
      <c r="B15176" s="2">
        <v>1061507</v>
      </c>
      <c r="C15176" s="2" t="s">
        <v>68</v>
      </c>
      <c r="D15176" s="20">
        <v>0</v>
      </c>
      <c r="E15176" s="20">
        <v>0</v>
      </c>
      <c r="F15176" s="38">
        <f>('ANNEXURE B &amp; C'!CJ$80)</f>
        <v>0</v>
      </c>
      <c r="G15176" s="9" t="str">
        <f t="shared" si="476"/>
        <v/>
      </c>
      <c r="H15176" s="52" t="str">
        <f t="shared" si="477"/>
        <v/>
      </c>
    </row>
    <row r="15177" spans="1:8">
      <c r="A15177" s="48" t="str">
        <f>('ANNEXURE B &amp; C'!CJ$3)</f>
        <v>480303</v>
      </c>
      <c r="B15177" s="2">
        <v>1061508</v>
      </c>
      <c r="C15177" s="2" t="s">
        <v>69</v>
      </c>
      <c r="D15177" s="20">
        <v>0</v>
      </c>
      <c r="E15177" s="20">
        <v>0</v>
      </c>
      <c r="F15177" s="38">
        <f>('ANNEXURE B &amp; C'!CJ$81)</f>
        <v>0</v>
      </c>
      <c r="G15177" s="9" t="str">
        <f t="shared" si="476"/>
        <v/>
      </c>
      <c r="H15177" s="52" t="str">
        <f t="shared" si="477"/>
        <v/>
      </c>
    </row>
    <row r="15178" spans="1:8">
      <c r="A15178" s="48" t="str">
        <f>('ANNEXURE B &amp; C'!CJ$3)</f>
        <v>480303</v>
      </c>
      <c r="B15178" s="2">
        <v>1061701</v>
      </c>
      <c r="C15178" s="2" t="s">
        <v>70</v>
      </c>
      <c r="D15178" s="20">
        <v>60000</v>
      </c>
      <c r="E15178" s="20">
        <v>0</v>
      </c>
      <c r="F15178" s="38">
        <f>('ANNEXURE B &amp; C'!CJ$82)</f>
        <v>0</v>
      </c>
      <c r="G15178" s="9" t="str">
        <f t="shared" si="476"/>
        <v/>
      </c>
      <c r="H15178" s="52" t="str">
        <f t="shared" si="477"/>
        <v/>
      </c>
    </row>
    <row r="15179" spans="1:8">
      <c r="A15179" s="48" t="str">
        <f>('ANNEXURE B &amp; C'!CJ$3)</f>
        <v>480303</v>
      </c>
      <c r="B15179" s="2">
        <v>1061705</v>
      </c>
      <c r="C15179" s="2" t="s">
        <v>71</v>
      </c>
      <c r="D15179" s="20">
        <v>0</v>
      </c>
      <c r="E15179" s="20">
        <v>0</v>
      </c>
      <c r="F15179" s="38">
        <f>('ANNEXURE B &amp; C'!CJ$83)</f>
        <v>0</v>
      </c>
      <c r="G15179" s="9" t="str">
        <f t="shared" si="476"/>
        <v/>
      </c>
      <c r="H15179" s="52" t="str">
        <f t="shared" si="477"/>
        <v/>
      </c>
    </row>
    <row r="15180" spans="1:8">
      <c r="A15180" s="48" t="str">
        <f>('ANNEXURE B &amp; C'!CJ$3)</f>
        <v>480303</v>
      </c>
      <c r="B15180" s="2">
        <v>1061799</v>
      </c>
      <c r="C15180" s="2" t="s">
        <v>72</v>
      </c>
      <c r="D15180" s="20">
        <v>5000</v>
      </c>
      <c r="E15180" s="20">
        <v>0</v>
      </c>
      <c r="F15180" s="38">
        <f>('ANNEXURE B &amp; C'!CJ$84)</f>
        <v>0</v>
      </c>
      <c r="G15180" s="9" t="str">
        <f t="shared" si="476"/>
        <v/>
      </c>
      <c r="H15180" s="52" t="str">
        <f t="shared" si="477"/>
        <v/>
      </c>
    </row>
    <row r="15181" spans="1:8">
      <c r="A15181" s="48" t="str">
        <f>('ANNEXURE B &amp; C'!CJ$3)</f>
        <v>480303</v>
      </c>
      <c r="B15181" s="2">
        <v>1061800</v>
      </c>
      <c r="C15181" s="2" t="s">
        <v>73</v>
      </c>
      <c r="D15181" s="20">
        <v>0</v>
      </c>
      <c r="E15181" s="20">
        <v>0</v>
      </c>
      <c r="F15181" s="38">
        <f>('ANNEXURE B &amp; C'!CJ$85)</f>
        <v>0</v>
      </c>
      <c r="G15181" s="9" t="str">
        <f t="shared" si="476"/>
        <v/>
      </c>
      <c r="H15181" s="52" t="str">
        <f t="shared" si="477"/>
        <v/>
      </c>
    </row>
    <row r="15182" spans="1:8">
      <c r="A15182" s="48" t="str">
        <f>('ANNEXURE B &amp; C'!CJ$3)</f>
        <v>480303</v>
      </c>
      <c r="B15182" s="2">
        <v>1061801</v>
      </c>
      <c r="C15182" s="2" t="s">
        <v>74</v>
      </c>
      <c r="D15182" s="20">
        <v>20000</v>
      </c>
      <c r="E15182" s="20">
        <v>0</v>
      </c>
      <c r="F15182" s="38">
        <f>('ANNEXURE B &amp; C'!CJ$86)</f>
        <v>10000</v>
      </c>
      <c r="G15182" s="9" t="str">
        <f t="shared" si="476"/>
        <v/>
      </c>
      <c r="H15182" s="52">
        <f t="shared" si="477"/>
        <v>-0.5</v>
      </c>
    </row>
    <row r="15183" spans="1:8">
      <c r="A15183" s="48" t="str">
        <f>('ANNEXURE B &amp; C'!CJ$3)</f>
        <v>480303</v>
      </c>
      <c r="B15183" s="2">
        <v>1061802</v>
      </c>
      <c r="C15183" s="2" t="s">
        <v>75</v>
      </c>
      <c r="D15183" s="20">
        <v>0</v>
      </c>
      <c r="E15183" s="20">
        <v>0</v>
      </c>
      <c r="F15183" s="38">
        <f>('ANNEXURE B &amp; C'!CJ$87)</f>
        <v>0</v>
      </c>
      <c r="G15183" s="9" t="str">
        <f t="shared" si="476"/>
        <v/>
      </c>
      <c r="H15183" s="52" t="str">
        <f t="shared" si="477"/>
        <v/>
      </c>
    </row>
    <row r="15184" spans="1:8">
      <c r="A15184" s="48" t="str">
        <f>('ANNEXURE B &amp; C'!CJ$3)</f>
        <v>480303</v>
      </c>
      <c r="B15184" s="2">
        <v>1061805</v>
      </c>
      <c r="C15184" s="2" t="s">
        <v>76</v>
      </c>
      <c r="D15184" s="20">
        <v>0</v>
      </c>
      <c r="E15184" s="20">
        <v>0</v>
      </c>
      <c r="F15184" s="38">
        <f>('ANNEXURE B &amp; C'!CJ$88)</f>
        <v>0</v>
      </c>
      <c r="G15184" s="9" t="str">
        <f t="shared" si="476"/>
        <v/>
      </c>
      <c r="H15184" s="52" t="str">
        <f t="shared" si="477"/>
        <v/>
      </c>
    </row>
    <row r="15185" spans="1:8">
      <c r="A15185" s="48" t="str">
        <f>('ANNEXURE B &amp; C'!CJ$3)</f>
        <v>480303</v>
      </c>
      <c r="B15185" s="2">
        <v>1061806</v>
      </c>
      <c r="C15185" s="2" t="s">
        <v>77</v>
      </c>
      <c r="D15185" s="20">
        <v>0</v>
      </c>
      <c r="E15185" s="20">
        <v>5222.47</v>
      </c>
      <c r="F15185" s="38">
        <f>('ANNEXURE B &amp; C'!CJ$89)</f>
        <v>10000</v>
      </c>
      <c r="G15185" s="9" t="str">
        <f t="shared" si="476"/>
        <v/>
      </c>
      <c r="H15185" s="52" t="str">
        <f t="shared" si="477"/>
        <v>NO ORIGINAL BUDGET</v>
      </c>
    </row>
    <row r="15186" spans="1:8">
      <c r="A15186" s="48" t="str">
        <f>('ANNEXURE B &amp; C'!CJ$3)</f>
        <v>480303</v>
      </c>
      <c r="B15186" s="2">
        <v>1061899</v>
      </c>
      <c r="C15186" s="2" t="s">
        <v>78</v>
      </c>
      <c r="D15186" s="20">
        <v>0</v>
      </c>
      <c r="E15186" s="20">
        <v>0</v>
      </c>
      <c r="F15186" s="38">
        <f>('ANNEXURE B &amp; C'!CJ$90)</f>
        <v>0</v>
      </c>
      <c r="G15186" s="9" t="str">
        <f t="shared" si="476"/>
        <v/>
      </c>
      <c r="H15186" s="52" t="str">
        <f t="shared" si="477"/>
        <v/>
      </c>
    </row>
    <row r="15187" spans="1:8">
      <c r="A15187" s="48" t="str">
        <f>('ANNEXURE B &amp; C'!CJ$3)</f>
        <v>480303</v>
      </c>
      <c r="B15187" s="2">
        <v>1061900</v>
      </c>
      <c r="C15187" s="2" t="s">
        <v>79</v>
      </c>
      <c r="D15187" s="20">
        <v>25200</v>
      </c>
      <c r="E15187" s="20">
        <v>8900.36</v>
      </c>
      <c r="F15187" s="38">
        <f>('ANNEXURE B &amp; C'!CJ$91)</f>
        <v>21361</v>
      </c>
      <c r="G15187" s="9" t="str">
        <f t="shared" si="476"/>
        <v/>
      </c>
      <c r="H15187" s="52">
        <f t="shared" si="477"/>
        <v>-0.15234126984126983</v>
      </c>
    </row>
    <row r="15188" spans="1:8">
      <c r="A15188" s="48" t="str">
        <f>('ANNEXURE B &amp; C'!CJ$3)</f>
        <v>480303</v>
      </c>
      <c r="B15188" s="2">
        <v>1061902</v>
      </c>
      <c r="C15188" s="2" t="s">
        <v>80</v>
      </c>
      <c r="D15188" s="20">
        <v>15000</v>
      </c>
      <c r="E15188" s="20">
        <v>0</v>
      </c>
      <c r="F15188" s="38">
        <f>('ANNEXURE B &amp; C'!CJ$92)</f>
        <v>0</v>
      </c>
      <c r="G15188" s="9" t="str">
        <f t="shared" si="476"/>
        <v/>
      </c>
      <c r="H15188" s="52" t="str">
        <f t="shared" si="477"/>
        <v/>
      </c>
    </row>
    <row r="15189" spans="1:8">
      <c r="A15189" s="48" t="str">
        <f>('ANNEXURE B &amp; C'!CJ$3)</f>
        <v>480303</v>
      </c>
      <c r="B15189" s="2">
        <v>1061903</v>
      </c>
      <c r="C15189" s="2" t="s">
        <v>81</v>
      </c>
      <c r="D15189" s="20">
        <v>0</v>
      </c>
      <c r="E15189" s="20">
        <v>0</v>
      </c>
      <c r="F15189" s="38">
        <f>('ANNEXURE B &amp; C'!CJ$93)</f>
        <v>0</v>
      </c>
      <c r="G15189" s="9" t="str">
        <f t="shared" si="476"/>
        <v/>
      </c>
      <c r="H15189" s="52" t="str">
        <f t="shared" si="477"/>
        <v/>
      </c>
    </row>
    <row r="15190" spans="1:8">
      <c r="A15190" s="48" t="str">
        <f>('ANNEXURE B &amp; C'!CJ$3)</f>
        <v>480303</v>
      </c>
      <c r="B15190" s="2">
        <v>1061904</v>
      </c>
      <c r="C15190" s="2" t="s">
        <v>82</v>
      </c>
      <c r="D15190" s="20">
        <v>0</v>
      </c>
      <c r="E15190" s="20">
        <v>0</v>
      </c>
      <c r="F15190" s="38">
        <f>('ANNEXURE B &amp; C'!CJ$94)</f>
        <v>0</v>
      </c>
      <c r="G15190" s="9" t="str">
        <f t="shared" si="476"/>
        <v/>
      </c>
      <c r="H15190" s="52" t="str">
        <f t="shared" si="477"/>
        <v/>
      </c>
    </row>
    <row r="15191" spans="1:8">
      <c r="A15191" s="48" t="str">
        <f>('ANNEXURE B &amp; C'!CJ$3)</f>
        <v>480303</v>
      </c>
      <c r="B15191" s="2">
        <v>1062001</v>
      </c>
      <c r="C15191" s="2" t="s">
        <v>83</v>
      </c>
      <c r="D15191" s="20">
        <v>0</v>
      </c>
      <c r="E15191" s="20">
        <v>0</v>
      </c>
      <c r="F15191" s="38">
        <f>('ANNEXURE B &amp; C'!CJ$95)</f>
        <v>0</v>
      </c>
      <c r="G15191" s="9" t="str">
        <f t="shared" si="476"/>
        <v/>
      </c>
      <c r="H15191" s="52" t="str">
        <f t="shared" si="477"/>
        <v/>
      </c>
    </row>
    <row r="15192" spans="1:8">
      <c r="A15192" s="48" t="str">
        <f>('ANNEXURE B &amp; C'!CJ$3)</f>
        <v>480303</v>
      </c>
      <c r="B15192" s="2">
        <v>1062003</v>
      </c>
      <c r="C15192" s="2" t="s">
        <v>84</v>
      </c>
      <c r="D15192" s="20">
        <v>0</v>
      </c>
      <c r="E15192" s="20">
        <v>0</v>
      </c>
      <c r="F15192" s="38">
        <f>('ANNEXURE B &amp; C'!CJ$96)</f>
        <v>0</v>
      </c>
      <c r="G15192" s="9" t="str">
        <f t="shared" si="476"/>
        <v/>
      </c>
      <c r="H15192" s="52" t="str">
        <f t="shared" si="477"/>
        <v/>
      </c>
    </row>
    <row r="15193" spans="1:8">
      <c r="A15193" s="48" t="str">
        <f>('ANNEXURE B &amp; C'!CJ$3)</f>
        <v>480303</v>
      </c>
      <c r="B15193" s="2">
        <v>1062009</v>
      </c>
      <c r="C15193" s="2" t="s">
        <v>85</v>
      </c>
      <c r="D15193" s="20">
        <v>204499</v>
      </c>
      <c r="E15193" s="20">
        <v>187478.09</v>
      </c>
      <c r="F15193" s="38">
        <f>('ANNEXURE B &amp; C'!CJ$97)</f>
        <v>187479</v>
      </c>
      <c r="G15193" s="9" t="str">
        <f t="shared" si="476"/>
        <v/>
      </c>
      <c r="H15193" s="52">
        <f t="shared" si="477"/>
        <v>-8.3227790844943E-2</v>
      </c>
    </row>
    <row r="15194" spans="1:8">
      <c r="A15194" s="48" t="str">
        <f>('ANNEXURE B &amp; C'!CJ$3)</f>
        <v>480303</v>
      </c>
      <c r="B15194" s="2">
        <v>1062010</v>
      </c>
      <c r="C15194" s="2" t="s">
        <v>86</v>
      </c>
      <c r="D15194" s="20">
        <v>2500000</v>
      </c>
      <c r="E15194" s="20">
        <v>2012068.73</v>
      </c>
      <c r="F15194" s="38">
        <f>('ANNEXURE B &amp; C'!CJ$98)</f>
        <v>2506703</v>
      </c>
      <c r="G15194" s="9" t="str">
        <f t="shared" si="476"/>
        <v/>
      </c>
      <c r="H15194" s="52">
        <f t="shared" si="477"/>
        <v>2.6811999999999999E-3</v>
      </c>
    </row>
    <row r="15195" spans="1:8">
      <c r="A15195" s="48" t="str">
        <f>('ANNEXURE B &amp; C'!CJ$3)</f>
        <v>480303</v>
      </c>
      <c r="B15195" s="2">
        <v>1062201</v>
      </c>
      <c r="C15195" s="2" t="s">
        <v>87</v>
      </c>
      <c r="D15195" s="20">
        <v>0</v>
      </c>
      <c r="E15195" s="20">
        <v>0</v>
      </c>
      <c r="F15195" s="38">
        <f>('ANNEXURE B &amp; C'!CJ$99)</f>
        <v>0</v>
      </c>
      <c r="G15195" s="9" t="str">
        <f t="shared" si="476"/>
        <v/>
      </c>
      <c r="H15195" s="52" t="str">
        <f t="shared" si="477"/>
        <v/>
      </c>
    </row>
    <row r="15196" spans="1:8">
      <c r="A15196" s="48" t="str">
        <f>('ANNEXURE B &amp; C'!CJ$3)</f>
        <v>480303</v>
      </c>
      <c r="B15196" s="3">
        <v>1066990</v>
      </c>
      <c r="C15196" s="3" t="s">
        <v>88</v>
      </c>
      <c r="D15196" s="39">
        <v>2871699</v>
      </c>
      <c r="E15196" s="39">
        <v>2237456.4900000002</v>
      </c>
      <c r="F15196" s="39">
        <f>SUM(F15143:F15195)</f>
        <v>2785543</v>
      </c>
      <c r="G15196" s="9" t="str">
        <f t="shared" si="476"/>
        <v/>
      </c>
      <c r="H15196" s="52">
        <f t="shared" si="477"/>
        <v>-3.0001751576331642E-2</v>
      </c>
    </row>
    <row r="15197" spans="1:8">
      <c r="B15197" s="1"/>
      <c r="C15197" s="1"/>
      <c r="D15197" s="31"/>
      <c r="E15197" s="31"/>
      <c r="F15197" s="31"/>
      <c r="G15197" s="9" t="str">
        <f t="shared" si="476"/>
        <v/>
      </c>
      <c r="H15197" s="52" t="str">
        <f t="shared" si="477"/>
        <v/>
      </c>
    </row>
    <row r="15198" spans="1:8">
      <c r="A15198" s="48" t="str">
        <f>('ANNEXURE B &amp; C'!CJ$3)</f>
        <v>480303</v>
      </c>
      <c r="B15198" s="1">
        <v>1080000</v>
      </c>
      <c r="C15198" s="1" t="s">
        <v>89</v>
      </c>
      <c r="D15198" s="31"/>
      <c r="E15198" s="31"/>
      <c r="F15198" s="31"/>
      <c r="G15198" s="9" t="str">
        <f t="shared" si="476"/>
        <v/>
      </c>
      <c r="H15198" s="52" t="str">
        <f t="shared" si="477"/>
        <v/>
      </c>
    </row>
    <row r="15199" spans="1:8">
      <c r="A15199" s="48" t="str">
        <f>('ANNEXURE B &amp; C'!CJ$3)</f>
        <v>480303</v>
      </c>
      <c r="B15199" s="2">
        <v>1088020</v>
      </c>
      <c r="C15199" s="2" t="s">
        <v>90</v>
      </c>
      <c r="D15199" s="20">
        <v>0</v>
      </c>
      <c r="E15199" s="20">
        <v>0</v>
      </c>
      <c r="F15199" s="38">
        <f>('ANNEXURE B &amp; C'!CJ$103)</f>
        <v>0</v>
      </c>
      <c r="G15199" s="9" t="str">
        <f t="shared" si="476"/>
        <v/>
      </c>
      <c r="H15199" s="52" t="str">
        <f t="shared" si="477"/>
        <v/>
      </c>
    </row>
    <row r="15200" spans="1:8">
      <c r="A15200" s="48" t="str">
        <f>('ANNEXURE B &amp; C'!CJ$3)</f>
        <v>480303</v>
      </c>
      <c r="B15200" s="2">
        <v>1088080</v>
      </c>
      <c r="C15200" s="2" t="s">
        <v>91</v>
      </c>
      <c r="D15200" s="20">
        <v>0</v>
      </c>
      <c r="E15200" s="20">
        <v>0</v>
      </c>
      <c r="F15200" s="38">
        <f>('ANNEXURE B &amp; C'!CJ$104)</f>
        <v>0</v>
      </c>
      <c r="G15200" s="9" t="str">
        <f t="shared" si="476"/>
        <v/>
      </c>
      <c r="H15200" s="52" t="str">
        <f t="shared" si="477"/>
        <v/>
      </c>
    </row>
    <row r="15201" spans="1:8">
      <c r="A15201" s="48" t="str">
        <f>('ANNEXURE B &amp; C'!CJ$3)</f>
        <v>480303</v>
      </c>
      <c r="B15201" s="2">
        <v>1088081</v>
      </c>
      <c r="C15201" s="2" t="s">
        <v>92</v>
      </c>
      <c r="D15201" s="20">
        <v>0</v>
      </c>
      <c r="E15201" s="20">
        <v>0</v>
      </c>
      <c r="F15201" s="38">
        <f>('ANNEXURE B &amp; C'!CJ$105)</f>
        <v>0</v>
      </c>
      <c r="G15201" s="9" t="str">
        <f t="shared" si="476"/>
        <v/>
      </c>
      <c r="H15201" s="52" t="str">
        <f t="shared" si="477"/>
        <v/>
      </c>
    </row>
    <row r="15202" spans="1:8">
      <c r="A15202" s="48" t="str">
        <f>('ANNEXURE B &amp; C'!CJ$3)</f>
        <v>480303</v>
      </c>
      <c r="B15202" s="2">
        <v>1088082</v>
      </c>
      <c r="C15202" s="2" t="s">
        <v>93</v>
      </c>
      <c r="D15202" s="20">
        <v>0</v>
      </c>
      <c r="E15202" s="20">
        <v>0</v>
      </c>
      <c r="F15202" s="38">
        <f>('ANNEXURE B &amp; C'!CJ$106)</f>
        <v>0</v>
      </c>
      <c r="G15202" s="9" t="str">
        <f t="shared" si="476"/>
        <v/>
      </c>
      <c r="H15202" s="52" t="str">
        <f t="shared" si="477"/>
        <v/>
      </c>
    </row>
    <row r="15203" spans="1:8">
      <c r="A15203" s="48" t="str">
        <f>('ANNEXURE B &amp; C'!CJ$3)</f>
        <v>480303</v>
      </c>
      <c r="B15203" s="2">
        <v>1088083</v>
      </c>
      <c r="C15203" s="2" t="s">
        <v>94</v>
      </c>
      <c r="D15203" s="20">
        <v>0</v>
      </c>
      <c r="E15203" s="20">
        <v>0</v>
      </c>
      <c r="F15203" s="38">
        <f>('ANNEXURE B &amp; C'!CJ$107)</f>
        <v>0</v>
      </c>
      <c r="G15203" s="9" t="str">
        <f t="shared" si="476"/>
        <v/>
      </c>
      <c r="H15203" s="52" t="str">
        <f t="shared" si="477"/>
        <v/>
      </c>
    </row>
    <row r="15204" spans="1:8">
      <c r="A15204" s="48" t="str">
        <f>('ANNEXURE B &amp; C'!CJ$3)</f>
        <v>480303</v>
      </c>
      <c r="B15204" s="2">
        <v>1088084</v>
      </c>
      <c r="C15204" s="2" t="s">
        <v>95</v>
      </c>
      <c r="D15204" s="20">
        <v>0</v>
      </c>
      <c r="E15204" s="20">
        <v>0</v>
      </c>
      <c r="F15204" s="38">
        <f>('ANNEXURE B &amp; C'!CJ$108)</f>
        <v>0</v>
      </c>
      <c r="G15204" s="9" t="str">
        <f t="shared" si="476"/>
        <v/>
      </c>
      <c r="H15204" s="52" t="str">
        <f t="shared" si="477"/>
        <v/>
      </c>
    </row>
    <row r="15205" spans="1:8">
      <c r="A15205" s="48" t="str">
        <f>('ANNEXURE B &amp; C'!CJ$3)</f>
        <v>480303</v>
      </c>
      <c r="B15205" s="2">
        <v>1088085</v>
      </c>
      <c r="C15205" s="2" t="s">
        <v>96</v>
      </c>
      <c r="D15205" s="20">
        <v>0</v>
      </c>
      <c r="E15205" s="20">
        <v>0</v>
      </c>
      <c r="F15205" s="38">
        <f>('ANNEXURE B &amp; C'!CJ$109)</f>
        <v>0</v>
      </c>
      <c r="G15205" s="9" t="str">
        <f t="shared" si="476"/>
        <v/>
      </c>
      <c r="H15205" s="52" t="str">
        <f t="shared" si="477"/>
        <v/>
      </c>
    </row>
    <row r="15206" spans="1:8">
      <c r="A15206" s="48" t="str">
        <f>('ANNEXURE B &amp; C'!CJ$3)</f>
        <v>480303</v>
      </c>
      <c r="B15206" s="2">
        <v>1088110</v>
      </c>
      <c r="C15206" s="2" t="s">
        <v>61</v>
      </c>
      <c r="D15206" s="20">
        <v>0</v>
      </c>
      <c r="E15206" s="20">
        <v>0</v>
      </c>
      <c r="F15206" s="38">
        <f>('ANNEXURE B &amp; C'!CJ$110)</f>
        <v>0</v>
      </c>
      <c r="G15206" s="9" t="str">
        <f t="shared" si="476"/>
        <v/>
      </c>
      <c r="H15206" s="52" t="str">
        <f t="shared" si="477"/>
        <v/>
      </c>
    </row>
    <row r="15207" spans="1:8">
      <c r="A15207" s="48" t="str">
        <f>('ANNEXURE B &amp; C'!CJ$3)</f>
        <v>480303</v>
      </c>
      <c r="B15207" s="2">
        <v>1088180</v>
      </c>
      <c r="C15207" s="2" t="s">
        <v>97</v>
      </c>
      <c r="D15207" s="20">
        <v>0</v>
      </c>
      <c r="E15207" s="20">
        <v>0</v>
      </c>
      <c r="F15207" s="38">
        <f>('ANNEXURE B &amp; C'!CJ$111)</f>
        <v>0</v>
      </c>
      <c r="G15207" s="9" t="str">
        <f t="shared" si="476"/>
        <v/>
      </c>
      <c r="H15207" s="52" t="str">
        <f t="shared" si="477"/>
        <v/>
      </c>
    </row>
    <row r="15208" spans="1:8">
      <c r="A15208" s="48" t="str">
        <f>('ANNEXURE B &amp; C'!CJ$3)</f>
        <v>480303</v>
      </c>
      <c r="B15208" s="3">
        <v>1088990</v>
      </c>
      <c r="C15208" s="3" t="s">
        <v>98</v>
      </c>
      <c r="D15208" s="39">
        <v>0</v>
      </c>
      <c r="E15208" s="39">
        <v>0</v>
      </c>
      <c r="F15208" s="39">
        <f>SUM(F15198:F15207)</f>
        <v>0</v>
      </c>
      <c r="G15208" s="9" t="str">
        <f t="shared" si="476"/>
        <v/>
      </c>
      <c r="H15208" s="52" t="str">
        <f t="shared" si="477"/>
        <v/>
      </c>
    </row>
    <row r="15209" spans="1:8">
      <c r="B15209" s="1"/>
      <c r="C15209" s="1"/>
      <c r="D15209" s="31"/>
      <c r="E15209" s="31"/>
      <c r="F15209" s="31"/>
      <c r="G15209" s="9" t="str">
        <f t="shared" si="476"/>
        <v/>
      </c>
      <c r="H15209" s="52" t="str">
        <f t="shared" si="477"/>
        <v/>
      </c>
    </row>
    <row r="15210" spans="1:8" ht="15.75" thickBot="1">
      <c r="A15210" s="48" t="str">
        <f>('ANNEXURE B &amp; C'!CJ$3)</f>
        <v>480303</v>
      </c>
      <c r="B15210" s="4">
        <v>1089995</v>
      </c>
      <c r="C15210" s="4" t="s">
        <v>99</v>
      </c>
      <c r="D15210" s="40">
        <v>2871699</v>
      </c>
      <c r="E15210" s="40">
        <v>2237456.4900000002</v>
      </c>
      <c r="F15210" s="40">
        <f>SUM(F15208+F15196)</f>
        <v>2785543</v>
      </c>
      <c r="G15210" s="9" t="str">
        <f t="shared" si="476"/>
        <v/>
      </c>
      <c r="H15210" s="52">
        <f t="shared" si="477"/>
        <v>-3.0001751576331642E-2</v>
      </c>
    </row>
    <row r="15211" spans="1:8" ht="15.75" thickTop="1">
      <c r="B15211" s="1"/>
      <c r="C15211" s="1"/>
      <c r="D15211" s="31"/>
      <c r="E15211" s="31"/>
      <c r="F15211" s="31"/>
      <c r="G15211" s="9" t="str">
        <f t="shared" si="476"/>
        <v/>
      </c>
      <c r="H15211" s="52" t="str">
        <f t="shared" si="477"/>
        <v/>
      </c>
    </row>
    <row r="15212" spans="1:8">
      <c r="A15212" s="48" t="str">
        <f>('ANNEXURE B &amp; C'!CJ$3)</f>
        <v>480303</v>
      </c>
      <c r="B15212" s="1">
        <v>1100000</v>
      </c>
      <c r="C15212" s="1" t="s">
        <v>100</v>
      </c>
      <c r="D15212" s="31"/>
      <c r="E15212" s="31"/>
      <c r="F15212" s="31"/>
      <c r="G15212" s="9" t="str">
        <f t="shared" si="476"/>
        <v/>
      </c>
      <c r="H15212" s="52" t="str">
        <f t="shared" si="477"/>
        <v/>
      </c>
    </row>
    <row r="15213" spans="1:8">
      <c r="A15213" s="48" t="str">
        <f>('ANNEXURE B &amp; C'!CJ$3)</f>
        <v>480303</v>
      </c>
      <c r="B15213" s="2">
        <v>1101200</v>
      </c>
      <c r="C15213" s="2" t="s">
        <v>101</v>
      </c>
      <c r="D15213" s="20">
        <v>0</v>
      </c>
      <c r="E15213" s="20">
        <v>0</v>
      </c>
      <c r="F15213" s="38">
        <f>('ANNEXURE B &amp; C'!CJ$117)</f>
        <v>0</v>
      </c>
      <c r="G15213" s="9" t="str">
        <f t="shared" si="476"/>
        <v/>
      </c>
      <c r="H15213" s="52" t="str">
        <f t="shared" si="477"/>
        <v/>
      </c>
    </row>
    <row r="15214" spans="1:8">
      <c r="A15214" s="48" t="str">
        <f>('ANNEXURE B &amp; C'!CJ$3)</f>
        <v>480303</v>
      </c>
      <c r="B15214" s="2">
        <v>1101201</v>
      </c>
      <c r="C15214" s="2" t="s">
        <v>102</v>
      </c>
      <c r="D15214" s="20">
        <v>0</v>
      </c>
      <c r="E15214" s="20">
        <v>0</v>
      </c>
      <c r="F15214" s="38">
        <f>('ANNEXURE B &amp; C'!CJ$118)</f>
        <v>0</v>
      </c>
      <c r="G15214" s="9" t="str">
        <f t="shared" si="476"/>
        <v/>
      </c>
      <c r="H15214" s="52" t="str">
        <f t="shared" si="477"/>
        <v/>
      </c>
    </row>
    <row r="15215" spans="1:8">
      <c r="A15215" s="48" t="str">
        <f>('ANNEXURE B &amp; C'!CJ$3)</f>
        <v>480303</v>
      </c>
      <c r="B15215" s="2">
        <v>1101203</v>
      </c>
      <c r="C15215" s="2" t="s">
        <v>103</v>
      </c>
      <c r="D15215" s="20">
        <v>0</v>
      </c>
      <c r="E15215" s="20">
        <v>0</v>
      </c>
      <c r="F15215" s="38">
        <f>('ANNEXURE B &amp; C'!CJ$119)</f>
        <v>0</v>
      </c>
      <c r="G15215" s="9" t="str">
        <f t="shared" si="476"/>
        <v/>
      </c>
      <c r="H15215" s="52" t="str">
        <f t="shared" si="477"/>
        <v/>
      </c>
    </row>
    <row r="15216" spans="1:8">
      <c r="A15216" s="48" t="str">
        <f>('ANNEXURE B &amp; C'!CJ$3)</f>
        <v>480303</v>
      </c>
      <c r="B15216" s="2">
        <v>1101204</v>
      </c>
      <c r="C15216" s="2" t="s">
        <v>104</v>
      </c>
      <c r="D15216" s="20">
        <v>0</v>
      </c>
      <c r="E15216" s="20">
        <v>0</v>
      </c>
      <c r="F15216" s="38">
        <f>('ANNEXURE B &amp; C'!CJ$120)</f>
        <v>0</v>
      </c>
      <c r="G15216" s="9" t="str">
        <f t="shared" si="476"/>
        <v/>
      </c>
      <c r="H15216" s="52" t="str">
        <f t="shared" si="477"/>
        <v/>
      </c>
    </row>
    <row r="15217" spans="1:8" ht="15.75" thickBot="1">
      <c r="A15217" s="48" t="str">
        <f>('ANNEXURE B &amp; C'!CJ$3)</f>
        <v>480303</v>
      </c>
      <c r="B15217" s="4">
        <v>1109995</v>
      </c>
      <c r="C15217" s="4" t="s">
        <v>105</v>
      </c>
      <c r="D15217" s="40">
        <v>0</v>
      </c>
      <c r="E15217" s="40">
        <v>0</v>
      </c>
      <c r="F15217" s="40">
        <f>SUM(F15213:F15216)</f>
        <v>0</v>
      </c>
      <c r="G15217" s="9" t="str">
        <f t="shared" si="476"/>
        <v/>
      </c>
      <c r="H15217" s="52" t="str">
        <f t="shared" si="477"/>
        <v/>
      </c>
    </row>
    <row r="15218" spans="1:8" ht="15.75" thickTop="1">
      <c r="B15218" s="1"/>
      <c r="C15218" s="1"/>
      <c r="D15218" s="31"/>
      <c r="E15218" s="31"/>
      <c r="F15218" s="31"/>
      <c r="G15218" s="9" t="str">
        <f t="shared" si="476"/>
        <v/>
      </c>
      <c r="H15218" s="52" t="str">
        <f t="shared" si="477"/>
        <v/>
      </c>
    </row>
    <row r="15219" spans="1:8">
      <c r="A15219" s="48" t="str">
        <f>('ANNEXURE B &amp; C'!CJ$3)</f>
        <v>480303</v>
      </c>
      <c r="B15219" s="1">
        <v>1120000</v>
      </c>
      <c r="C15219" s="1" t="s">
        <v>106</v>
      </c>
      <c r="D15219" s="31"/>
      <c r="E15219" s="31"/>
      <c r="F15219" s="31"/>
      <c r="G15219" s="9" t="str">
        <f t="shared" si="476"/>
        <v/>
      </c>
      <c r="H15219" s="52" t="str">
        <f t="shared" si="477"/>
        <v/>
      </c>
    </row>
    <row r="15220" spans="1:8">
      <c r="A15220" s="48" t="str">
        <f>('ANNEXURE B &amp; C'!CJ$3)</f>
        <v>480303</v>
      </c>
      <c r="B15220" s="2">
        <v>1120300</v>
      </c>
      <c r="C15220" s="2" t="s">
        <v>106</v>
      </c>
      <c r="D15220" s="20">
        <v>0</v>
      </c>
      <c r="E15220" s="20">
        <v>0</v>
      </c>
      <c r="F15220" s="38">
        <f>('ANNEXURE B &amp; C'!CJ$124)</f>
        <v>0</v>
      </c>
      <c r="G15220" s="9" t="str">
        <f t="shared" si="476"/>
        <v/>
      </c>
      <c r="H15220" s="52" t="str">
        <f t="shared" si="477"/>
        <v/>
      </c>
    </row>
    <row r="15221" spans="1:8" ht="15.75" thickBot="1">
      <c r="A15221" s="48" t="str">
        <f>('ANNEXURE B &amp; C'!CJ$3)</f>
        <v>480303</v>
      </c>
      <c r="B15221" s="4">
        <v>1129990</v>
      </c>
      <c r="C15221" s="4" t="s">
        <v>107</v>
      </c>
      <c r="D15221" s="40">
        <v>0</v>
      </c>
      <c r="E15221" s="40">
        <v>0</v>
      </c>
      <c r="F15221" s="40">
        <f>SUM(F15219:F15220)</f>
        <v>0</v>
      </c>
      <c r="G15221" s="9" t="str">
        <f t="shared" si="476"/>
        <v/>
      </c>
      <c r="H15221" s="52" t="str">
        <f t="shared" si="477"/>
        <v/>
      </c>
    </row>
    <row r="15222" spans="1:8" ht="15.75" thickTop="1">
      <c r="B15222" s="1"/>
      <c r="C15222" s="1"/>
      <c r="D15222" s="31"/>
      <c r="E15222" s="31"/>
      <c r="F15222" s="31"/>
      <c r="G15222" s="9" t="str">
        <f t="shared" si="476"/>
        <v/>
      </c>
      <c r="H15222" s="52" t="str">
        <f t="shared" si="477"/>
        <v/>
      </c>
    </row>
    <row r="15223" spans="1:8">
      <c r="A15223" s="48" t="str">
        <f>('ANNEXURE B &amp; C'!CJ$3)</f>
        <v>480303</v>
      </c>
      <c r="B15223" s="1">
        <v>1130000</v>
      </c>
      <c r="C15223" s="1" t="s">
        <v>108</v>
      </c>
      <c r="D15223" s="31"/>
      <c r="E15223" s="31"/>
      <c r="F15223" s="31"/>
      <c r="G15223" s="9" t="str">
        <f t="shared" si="476"/>
        <v/>
      </c>
      <c r="H15223" s="52" t="str">
        <f t="shared" si="477"/>
        <v/>
      </c>
    </row>
    <row r="15224" spans="1:8">
      <c r="A15224" s="48" t="str">
        <f>('ANNEXURE B &amp; C'!CJ$3)</f>
        <v>480303</v>
      </c>
      <c r="B15224" s="2">
        <v>1130200</v>
      </c>
      <c r="C15224" s="2" t="s">
        <v>109</v>
      </c>
      <c r="D15224" s="20">
        <v>0</v>
      </c>
      <c r="E15224" s="20">
        <v>0</v>
      </c>
      <c r="F15224" s="38">
        <f>('ANNEXURE B &amp; C'!CJ$128)</f>
        <v>0</v>
      </c>
      <c r="G15224" s="9" t="str">
        <f t="shared" si="476"/>
        <v/>
      </c>
      <c r="H15224" s="52" t="str">
        <f t="shared" si="477"/>
        <v/>
      </c>
    </row>
    <row r="15225" spans="1:8">
      <c r="A15225" s="48" t="str">
        <f>('ANNEXURE B &amp; C'!CJ$3)</f>
        <v>480303</v>
      </c>
      <c r="B15225" s="2">
        <v>1130201</v>
      </c>
      <c r="C15225" s="2" t="s">
        <v>110</v>
      </c>
      <c r="D15225" s="20">
        <v>0</v>
      </c>
      <c r="E15225" s="20">
        <v>0</v>
      </c>
      <c r="F15225" s="38">
        <f>('ANNEXURE B &amp; C'!CJ$129)</f>
        <v>0</v>
      </c>
      <c r="G15225" s="9" t="str">
        <f t="shared" si="476"/>
        <v/>
      </c>
      <c r="H15225" s="52" t="str">
        <f t="shared" si="477"/>
        <v/>
      </c>
    </row>
    <row r="15226" spans="1:8" ht="15.75" thickBot="1">
      <c r="A15226" s="48" t="str">
        <f>('ANNEXURE B &amp; C'!CJ$3)</f>
        <v>480303</v>
      </c>
      <c r="B15226" s="4">
        <v>1139995</v>
      </c>
      <c r="C15226" s="4" t="s">
        <v>111</v>
      </c>
      <c r="D15226" s="40">
        <v>0</v>
      </c>
      <c r="E15226" s="40">
        <v>0</v>
      </c>
      <c r="F15226" s="40">
        <f>SUM(F15223:F15225)</f>
        <v>0</v>
      </c>
      <c r="G15226" s="9" t="str">
        <f t="shared" si="476"/>
        <v/>
      </c>
      <c r="H15226" s="52" t="str">
        <f t="shared" si="477"/>
        <v/>
      </c>
    </row>
    <row r="15227" spans="1:8" ht="15.75" thickTop="1">
      <c r="B15227" s="1"/>
      <c r="C15227" s="1"/>
      <c r="D15227" s="31"/>
      <c r="E15227" s="31"/>
      <c r="F15227" s="31"/>
      <c r="G15227" s="9" t="str">
        <f t="shared" si="476"/>
        <v/>
      </c>
      <c r="H15227" s="52" t="str">
        <f t="shared" si="477"/>
        <v/>
      </c>
    </row>
    <row r="15228" spans="1:8" ht="15.75" thickBot="1">
      <c r="A15228" s="48" t="str">
        <f>('ANNEXURE B &amp; C'!CJ$3)</f>
        <v>480303</v>
      </c>
      <c r="B15228" s="5">
        <v>1199998</v>
      </c>
      <c r="C15228" s="5" t="s">
        <v>112</v>
      </c>
      <c r="D15228" s="41">
        <v>4170714</v>
      </c>
      <c r="E15228" s="41">
        <v>3135516.5300000003</v>
      </c>
      <c r="F15228" s="41">
        <f>SUM(F15226+F15221+F15217+F15210+F15138)</f>
        <v>4660772</v>
      </c>
      <c r="G15228" s="9" t="str">
        <f t="shared" si="476"/>
        <v/>
      </c>
      <c r="H15228" s="52">
        <f t="shared" si="477"/>
        <v>0.11749978540844565</v>
      </c>
    </row>
    <row r="15229" spans="1:8">
      <c r="B15229" s="1"/>
      <c r="C15229" s="1"/>
      <c r="D15229" s="31"/>
      <c r="E15229" s="31"/>
      <c r="F15229" s="31"/>
      <c r="G15229" s="9" t="str">
        <f t="shared" si="476"/>
        <v/>
      </c>
      <c r="H15229" s="52" t="str">
        <f t="shared" si="477"/>
        <v/>
      </c>
    </row>
    <row r="15230" spans="1:8">
      <c r="A15230" s="48" t="str">
        <f>('ANNEXURE B &amp; C'!CJ$3)</f>
        <v>480303</v>
      </c>
      <c r="B15230" s="1">
        <v>2200000</v>
      </c>
      <c r="C15230" s="1" t="s">
        <v>113</v>
      </c>
      <c r="D15230" s="31"/>
      <c r="E15230" s="31"/>
      <c r="F15230" s="31"/>
      <c r="G15230" s="9" t="str">
        <f t="shared" si="476"/>
        <v/>
      </c>
      <c r="H15230" s="52" t="str">
        <f t="shared" si="477"/>
        <v/>
      </c>
    </row>
    <row r="15231" spans="1:8">
      <c r="B15231" s="1"/>
      <c r="C15231" s="1"/>
      <c r="D15231" s="31"/>
      <c r="E15231" s="31"/>
      <c r="F15231" s="31"/>
      <c r="G15231" s="9" t="str">
        <f t="shared" ref="G15231:G15294" si="478">IF(E15231&lt;0.01,"",IF(E15231&gt;F15231,"BUDGET ERROR - INSUFICIENT",""))</f>
        <v/>
      </c>
      <c r="H15231" s="52" t="str">
        <f t="shared" ref="H15231:H15294" si="479">IF(F15231&lt;0.1,"",IF(D15231=0,"NO ORIGINAL BUDGET",(F15231-D15231)/D15231))</f>
        <v/>
      </c>
    </row>
    <row r="15232" spans="1:8">
      <c r="A15232" s="48" t="str">
        <f>('ANNEXURE B &amp; C'!CJ$3)</f>
        <v>480303</v>
      </c>
      <c r="B15232" s="1">
        <v>2230000</v>
      </c>
      <c r="C15232" s="1" t="s">
        <v>114</v>
      </c>
      <c r="D15232" s="31"/>
      <c r="E15232" s="31"/>
      <c r="F15232" s="31"/>
      <c r="G15232" s="9" t="str">
        <f t="shared" si="478"/>
        <v/>
      </c>
      <c r="H15232" s="52" t="str">
        <f t="shared" si="479"/>
        <v/>
      </c>
    </row>
    <row r="15233" spans="1:8">
      <c r="A15233" s="48" t="str">
        <f>('ANNEXURE B &amp; C'!CJ$3)</f>
        <v>480303</v>
      </c>
      <c r="B15233" s="2">
        <v>2231202</v>
      </c>
      <c r="C15233" s="2" t="s">
        <v>115</v>
      </c>
      <c r="D15233" s="20">
        <v>0</v>
      </c>
      <c r="E15233" s="20">
        <v>0</v>
      </c>
      <c r="F15233" s="38">
        <f>('ANNEXURE B &amp; C'!CJ$137)</f>
        <v>0</v>
      </c>
      <c r="G15233" s="9" t="str">
        <f t="shared" si="478"/>
        <v/>
      </c>
      <c r="H15233" s="52" t="str">
        <f t="shared" si="479"/>
        <v/>
      </c>
    </row>
    <row r="15234" spans="1:8">
      <c r="A15234" s="48" t="str">
        <f>('ANNEXURE B &amp; C'!CJ$3)</f>
        <v>480303</v>
      </c>
      <c r="B15234" s="2">
        <v>2231900</v>
      </c>
      <c r="C15234" s="2" t="s">
        <v>116</v>
      </c>
      <c r="D15234" s="20">
        <v>0</v>
      </c>
      <c r="E15234" s="20">
        <v>0</v>
      </c>
      <c r="F15234" s="38">
        <f>('ANNEXURE B &amp; C'!CJ$138)</f>
        <v>0</v>
      </c>
      <c r="G15234" s="9" t="str">
        <f t="shared" si="478"/>
        <v/>
      </c>
      <c r="H15234" s="52" t="str">
        <f t="shared" si="479"/>
        <v/>
      </c>
    </row>
    <row r="15235" spans="1:8">
      <c r="A15235" s="48" t="str">
        <f>('ANNEXURE B &amp; C'!CJ$3)</f>
        <v>480303</v>
      </c>
      <c r="B15235" s="3">
        <v>2239995</v>
      </c>
      <c r="C15235" s="3" t="s">
        <v>117</v>
      </c>
      <c r="D15235" s="39">
        <v>0</v>
      </c>
      <c r="E15235" s="39">
        <v>0</v>
      </c>
      <c r="F15235" s="39">
        <f>SUM(F15233:F15234)</f>
        <v>0</v>
      </c>
      <c r="G15235" s="9" t="str">
        <f t="shared" si="478"/>
        <v/>
      </c>
      <c r="H15235" s="52" t="str">
        <f t="shared" si="479"/>
        <v/>
      </c>
    </row>
    <row r="15236" spans="1:8">
      <c r="B15236" s="1"/>
      <c r="C15236" s="1"/>
      <c r="D15236" s="31"/>
      <c r="E15236" s="31"/>
      <c r="F15236" s="31"/>
      <c r="G15236" s="9" t="str">
        <f t="shared" si="478"/>
        <v/>
      </c>
      <c r="H15236" s="52" t="str">
        <f t="shared" si="479"/>
        <v/>
      </c>
    </row>
    <row r="15237" spans="1:8">
      <c r="A15237" s="48" t="str">
        <f>('ANNEXURE B &amp; C'!CJ$3)</f>
        <v>480303</v>
      </c>
      <c r="B15237" s="1">
        <v>2240000</v>
      </c>
      <c r="C15237" s="1" t="s">
        <v>118</v>
      </c>
      <c r="D15237" s="31"/>
      <c r="E15237" s="31"/>
      <c r="F15237" s="31"/>
      <c r="G15237" s="9" t="str">
        <f t="shared" si="478"/>
        <v/>
      </c>
      <c r="H15237" s="52" t="str">
        <f t="shared" si="479"/>
        <v/>
      </c>
    </row>
    <row r="15238" spans="1:8">
      <c r="A15238" s="48" t="str">
        <f>('ANNEXURE B &amp; C'!CJ$3)</f>
        <v>480303</v>
      </c>
      <c r="B15238" s="2">
        <v>2240001</v>
      </c>
      <c r="C15238" s="2" t="s">
        <v>119</v>
      </c>
      <c r="D15238" s="20">
        <v>0</v>
      </c>
      <c r="E15238" s="20">
        <v>0</v>
      </c>
      <c r="F15238" s="38">
        <f>('ANNEXURE B &amp; C'!CJ$142)</f>
        <v>0</v>
      </c>
      <c r="G15238" s="9" t="str">
        <f t="shared" si="478"/>
        <v/>
      </c>
      <c r="H15238" s="52" t="str">
        <f t="shared" si="479"/>
        <v/>
      </c>
    </row>
    <row r="15239" spans="1:8">
      <c r="A15239" s="48" t="str">
        <f>('ANNEXURE B &amp; C'!CJ$3)</f>
        <v>480303</v>
      </c>
      <c r="B15239" s="2">
        <v>2240002</v>
      </c>
      <c r="C15239" s="2" t="s">
        <v>120</v>
      </c>
      <c r="D15239" s="20">
        <v>0</v>
      </c>
      <c r="E15239" s="20">
        <v>0</v>
      </c>
      <c r="F15239" s="38">
        <f>('ANNEXURE B &amp; C'!CJ$143)</f>
        <v>0</v>
      </c>
      <c r="G15239" s="9" t="str">
        <f t="shared" si="478"/>
        <v/>
      </c>
      <c r="H15239" s="52" t="str">
        <f t="shared" si="479"/>
        <v/>
      </c>
    </row>
    <row r="15240" spans="1:8">
      <c r="A15240" s="48" t="str">
        <f>('ANNEXURE B &amp; C'!CJ$3)</f>
        <v>480303</v>
      </c>
      <c r="B15240" s="2">
        <v>2240400</v>
      </c>
      <c r="C15240" s="2" t="s">
        <v>121</v>
      </c>
      <c r="D15240" s="20">
        <v>0</v>
      </c>
      <c r="E15240" s="20">
        <v>0</v>
      </c>
      <c r="F15240" s="38">
        <f>('ANNEXURE B &amp; C'!CJ$144)</f>
        <v>0</v>
      </c>
      <c r="G15240" s="9" t="str">
        <f t="shared" si="478"/>
        <v/>
      </c>
      <c r="H15240" s="52" t="str">
        <f t="shared" si="479"/>
        <v/>
      </c>
    </row>
    <row r="15241" spans="1:8">
      <c r="A15241" s="48" t="str">
        <f>('ANNEXURE B &amp; C'!CJ$3)</f>
        <v>480303</v>
      </c>
      <c r="B15241" s="2">
        <v>2240500</v>
      </c>
      <c r="C15241" s="2" t="s">
        <v>122</v>
      </c>
      <c r="D15241" s="20">
        <v>0</v>
      </c>
      <c r="E15241" s="20">
        <v>0</v>
      </c>
      <c r="F15241" s="38">
        <f>('ANNEXURE B &amp; C'!CJ$145)</f>
        <v>0</v>
      </c>
      <c r="G15241" s="9" t="str">
        <f t="shared" si="478"/>
        <v/>
      </c>
      <c r="H15241" s="52" t="str">
        <f t="shared" si="479"/>
        <v/>
      </c>
    </row>
    <row r="15242" spans="1:8">
      <c r="A15242" s="48" t="str">
        <f>('ANNEXURE B &amp; C'!CJ$3)</f>
        <v>480303</v>
      </c>
      <c r="B15242" s="3">
        <v>2249995</v>
      </c>
      <c r="C15242" s="3" t="s">
        <v>123</v>
      </c>
      <c r="D15242" s="39">
        <v>0</v>
      </c>
      <c r="E15242" s="39">
        <v>0</v>
      </c>
      <c r="F15242" s="39">
        <f>SUM(F15238:F15241)</f>
        <v>0</v>
      </c>
      <c r="G15242" s="9" t="str">
        <f t="shared" si="478"/>
        <v/>
      </c>
      <c r="H15242" s="52" t="str">
        <f t="shared" si="479"/>
        <v/>
      </c>
    </row>
    <row r="15243" spans="1:8">
      <c r="B15243" s="1"/>
      <c r="C15243" s="1"/>
      <c r="D15243" s="31"/>
      <c r="E15243" s="31"/>
      <c r="F15243" s="31"/>
      <c r="G15243" s="9" t="str">
        <f t="shared" si="478"/>
        <v/>
      </c>
      <c r="H15243" s="52" t="str">
        <f t="shared" si="479"/>
        <v/>
      </c>
    </row>
    <row r="15244" spans="1:8">
      <c r="A15244" s="48" t="str">
        <f>('ANNEXURE B &amp; C'!CJ$3)</f>
        <v>480303</v>
      </c>
      <c r="B15244" s="1">
        <v>2260000</v>
      </c>
      <c r="C15244" s="1" t="s">
        <v>124</v>
      </c>
      <c r="D15244" s="31"/>
      <c r="E15244" s="31"/>
      <c r="F15244" s="31"/>
      <c r="G15244" s="9" t="str">
        <f t="shared" si="478"/>
        <v/>
      </c>
      <c r="H15244" s="52" t="str">
        <f t="shared" si="479"/>
        <v/>
      </c>
    </row>
    <row r="15245" spans="1:8">
      <c r="A15245" s="48" t="str">
        <f>('ANNEXURE B &amp; C'!CJ$3)</f>
        <v>480303</v>
      </c>
      <c r="B15245" s="2">
        <v>2260806</v>
      </c>
      <c r="C15245" s="2" t="s">
        <v>125</v>
      </c>
      <c r="D15245" s="20">
        <v>0</v>
      </c>
      <c r="E15245" s="20">
        <v>0</v>
      </c>
      <c r="F15245" s="38">
        <f>('ANNEXURE B &amp; C'!CJ$149)</f>
        <v>0</v>
      </c>
      <c r="G15245" s="9" t="str">
        <f t="shared" si="478"/>
        <v/>
      </c>
      <c r="H15245" s="52" t="str">
        <f t="shared" si="479"/>
        <v/>
      </c>
    </row>
    <row r="15246" spans="1:8">
      <c r="A15246" s="48" t="str">
        <f>('ANNEXURE B &amp; C'!CJ$3)</f>
        <v>480303</v>
      </c>
      <c r="B15246" s="2">
        <v>2260808</v>
      </c>
      <c r="C15246" s="2" t="s">
        <v>126</v>
      </c>
      <c r="D15246" s="20">
        <v>0</v>
      </c>
      <c r="E15246" s="20">
        <v>0</v>
      </c>
      <c r="F15246" s="38">
        <f>('ANNEXURE B &amp; C'!CJ$150)</f>
        <v>0</v>
      </c>
      <c r="G15246" s="9" t="str">
        <f t="shared" si="478"/>
        <v/>
      </c>
      <c r="H15246" s="52" t="str">
        <f t="shared" si="479"/>
        <v/>
      </c>
    </row>
    <row r="15247" spans="1:8">
      <c r="A15247" s="48" t="str">
        <f>('ANNEXURE B &amp; C'!CJ$3)</f>
        <v>480303</v>
      </c>
      <c r="B15247" s="2">
        <v>2260810</v>
      </c>
      <c r="C15247" s="2" t="s">
        <v>127</v>
      </c>
      <c r="D15247" s="20">
        <v>0</v>
      </c>
      <c r="E15247" s="20">
        <v>0</v>
      </c>
      <c r="F15247" s="38">
        <f>('ANNEXURE B &amp; C'!CJ$151)</f>
        <v>0</v>
      </c>
      <c r="G15247" s="9" t="str">
        <f t="shared" si="478"/>
        <v/>
      </c>
      <c r="H15247" s="52" t="str">
        <f t="shared" si="479"/>
        <v/>
      </c>
    </row>
    <row r="15248" spans="1:8">
      <c r="A15248" s="48" t="str">
        <f>('ANNEXURE B &amp; C'!CJ$3)</f>
        <v>480303</v>
      </c>
      <c r="B15248" s="3">
        <v>2269995</v>
      </c>
      <c r="C15248" s="3" t="s">
        <v>128</v>
      </c>
      <c r="D15248" s="39">
        <v>0</v>
      </c>
      <c r="E15248" s="39">
        <v>0</v>
      </c>
      <c r="F15248" s="39">
        <f>SUM(F15245:F15247)</f>
        <v>0</v>
      </c>
      <c r="G15248" s="9" t="str">
        <f t="shared" si="478"/>
        <v/>
      </c>
      <c r="H15248" s="52" t="str">
        <f t="shared" si="479"/>
        <v/>
      </c>
    </row>
    <row r="15249" spans="1:8">
      <c r="B15249" s="1"/>
      <c r="C15249" s="1"/>
      <c r="D15249" s="31"/>
      <c r="E15249" s="31"/>
      <c r="F15249" s="31"/>
      <c r="G15249" s="9" t="str">
        <f t="shared" si="478"/>
        <v/>
      </c>
      <c r="H15249" s="52" t="str">
        <f t="shared" si="479"/>
        <v/>
      </c>
    </row>
    <row r="15250" spans="1:8">
      <c r="A15250" s="48" t="str">
        <f>('ANNEXURE B &amp; C'!CJ$3)</f>
        <v>480303</v>
      </c>
      <c r="B15250" s="1">
        <v>2270000</v>
      </c>
      <c r="C15250" s="1" t="s">
        <v>129</v>
      </c>
      <c r="D15250" s="31"/>
      <c r="E15250" s="31"/>
      <c r="F15250" s="31"/>
      <c r="G15250" s="9" t="str">
        <f t="shared" si="478"/>
        <v/>
      </c>
      <c r="H15250" s="52" t="str">
        <f t="shared" si="479"/>
        <v/>
      </c>
    </row>
    <row r="15251" spans="1:8">
      <c r="A15251" s="48" t="str">
        <f>('ANNEXURE B &amp; C'!CJ$3)</f>
        <v>480303</v>
      </c>
      <c r="B15251" s="2">
        <v>2271701</v>
      </c>
      <c r="C15251" s="2" t="s">
        <v>130</v>
      </c>
      <c r="D15251" s="20">
        <v>0</v>
      </c>
      <c r="E15251" s="20">
        <v>0</v>
      </c>
      <c r="F15251" s="38">
        <f>('ANNEXURE B &amp; C'!CJ$155)</f>
        <v>0</v>
      </c>
      <c r="G15251" s="9" t="str">
        <f t="shared" si="478"/>
        <v/>
      </c>
      <c r="H15251" s="52" t="str">
        <f t="shared" si="479"/>
        <v/>
      </c>
    </row>
    <row r="15252" spans="1:8">
      <c r="A15252" s="48" t="str">
        <f>('ANNEXURE B &amp; C'!CJ$3)</f>
        <v>480303</v>
      </c>
      <c r="B15252" s="2">
        <v>2271702</v>
      </c>
      <c r="C15252" s="2" t="s">
        <v>131</v>
      </c>
      <c r="D15252" s="20">
        <v>0</v>
      </c>
      <c r="E15252" s="20">
        <v>0</v>
      </c>
      <c r="F15252" s="38">
        <f>('ANNEXURE B &amp; C'!CJ$156)</f>
        <v>0</v>
      </c>
      <c r="G15252" s="9" t="str">
        <f t="shared" si="478"/>
        <v/>
      </c>
      <c r="H15252" s="52" t="str">
        <f t="shared" si="479"/>
        <v/>
      </c>
    </row>
    <row r="15253" spans="1:8">
      <c r="A15253" s="48" t="str">
        <f>('ANNEXURE B &amp; C'!CJ$3)</f>
        <v>480303</v>
      </c>
      <c r="B15253" s="2">
        <v>2271703</v>
      </c>
      <c r="C15253" s="2" t="s">
        <v>132</v>
      </c>
      <c r="D15253" s="20">
        <v>0</v>
      </c>
      <c r="E15253" s="20">
        <v>0</v>
      </c>
      <c r="F15253" s="38">
        <f>('ANNEXURE B &amp; C'!CJ$157)</f>
        <v>0</v>
      </c>
      <c r="G15253" s="9" t="str">
        <f t="shared" si="478"/>
        <v/>
      </c>
      <c r="H15253" s="52" t="str">
        <f t="shared" si="479"/>
        <v/>
      </c>
    </row>
    <row r="15254" spans="1:8">
      <c r="A15254" s="48" t="str">
        <f>('ANNEXURE B &amp; C'!CJ$3)</f>
        <v>480303</v>
      </c>
      <c r="B15254" s="2">
        <v>2271704</v>
      </c>
      <c r="C15254" s="2" t="s">
        <v>133</v>
      </c>
      <c r="D15254" s="20">
        <v>0</v>
      </c>
      <c r="E15254" s="20">
        <v>0</v>
      </c>
      <c r="F15254" s="38">
        <f>('ANNEXURE B &amp; C'!CJ$158)</f>
        <v>0</v>
      </c>
      <c r="G15254" s="9" t="str">
        <f t="shared" si="478"/>
        <v/>
      </c>
      <c r="H15254" s="52" t="str">
        <f t="shared" si="479"/>
        <v/>
      </c>
    </row>
    <row r="15255" spans="1:8">
      <c r="A15255" s="48" t="str">
        <f>('ANNEXURE B &amp; C'!CJ$3)</f>
        <v>480303</v>
      </c>
      <c r="B15255" s="3">
        <v>2279995</v>
      </c>
      <c r="C15255" s="3" t="s">
        <v>134</v>
      </c>
      <c r="D15255" s="35">
        <v>0</v>
      </c>
      <c r="E15255" s="35">
        <v>0</v>
      </c>
      <c r="F15255" s="35">
        <f>SUM(F15251:F15254)</f>
        <v>0</v>
      </c>
      <c r="G15255" s="9" t="str">
        <f t="shared" si="478"/>
        <v/>
      </c>
      <c r="H15255" s="52" t="str">
        <f t="shared" si="479"/>
        <v/>
      </c>
    </row>
    <row r="15256" spans="1:8">
      <c r="B15256" s="1"/>
      <c r="C15256" s="1"/>
      <c r="D15256" s="31"/>
      <c r="E15256" s="31"/>
      <c r="F15256" s="31"/>
      <c r="G15256" s="9" t="str">
        <f t="shared" si="478"/>
        <v/>
      </c>
      <c r="H15256" s="52" t="str">
        <f t="shared" si="479"/>
        <v/>
      </c>
    </row>
    <row r="15257" spans="1:8">
      <c r="A15257" s="48" t="str">
        <f>('ANNEXURE B &amp; C'!CJ$3)</f>
        <v>480303</v>
      </c>
      <c r="B15257" s="1">
        <v>2280000</v>
      </c>
      <c r="C15257" s="1" t="s">
        <v>135</v>
      </c>
      <c r="D15257" s="31"/>
      <c r="E15257" s="31"/>
      <c r="F15257" s="31"/>
      <c r="G15257" s="9" t="str">
        <f t="shared" si="478"/>
        <v/>
      </c>
      <c r="H15257" s="52" t="str">
        <f t="shared" si="479"/>
        <v/>
      </c>
    </row>
    <row r="15258" spans="1:8">
      <c r="A15258" s="48" t="str">
        <f>('ANNEXURE B &amp; C'!CJ$3)</f>
        <v>480303</v>
      </c>
      <c r="B15258" s="2">
        <v>2280001</v>
      </c>
      <c r="C15258" s="2" t="s">
        <v>136</v>
      </c>
      <c r="D15258" s="20">
        <v>0</v>
      </c>
      <c r="E15258" s="20">
        <v>0</v>
      </c>
      <c r="F15258" s="38">
        <f>('ANNEXURE B &amp; C'!CJ$162)</f>
        <v>0</v>
      </c>
      <c r="G15258" s="9" t="str">
        <f t="shared" si="478"/>
        <v/>
      </c>
      <c r="H15258" s="52" t="str">
        <f t="shared" si="479"/>
        <v/>
      </c>
    </row>
    <row r="15259" spans="1:8">
      <c r="A15259" s="48" t="str">
        <f>('ANNEXURE B &amp; C'!CJ$3)</f>
        <v>480303</v>
      </c>
      <c r="B15259" s="2">
        <v>2280002</v>
      </c>
      <c r="C15259" s="2" t="s">
        <v>137</v>
      </c>
      <c r="D15259" s="20">
        <v>0</v>
      </c>
      <c r="E15259" s="20">
        <v>0</v>
      </c>
      <c r="F15259" s="38">
        <f>('ANNEXURE B &amp; C'!CJ$163)</f>
        <v>0</v>
      </c>
      <c r="G15259" s="9" t="str">
        <f t="shared" si="478"/>
        <v/>
      </c>
      <c r="H15259" s="52" t="str">
        <f t="shared" si="479"/>
        <v/>
      </c>
    </row>
    <row r="15260" spans="1:8">
      <c r="A15260" s="48" t="str">
        <f>('ANNEXURE B &amp; C'!CJ$3)</f>
        <v>480303</v>
      </c>
      <c r="B15260" s="3">
        <v>2289995</v>
      </c>
      <c r="C15260" s="3" t="s">
        <v>138</v>
      </c>
      <c r="D15260" s="39">
        <v>0</v>
      </c>
      <c r="E15260" s="39">
        <v>0</v>
      </c>
      <c r="F15260" s="39">
        <f>SUM(F15258:F15259)</f>
        <v>0</v>
      </c>
      <c r="G15260" s="9" t="str">
        <f t="shared" si="478"/>
        <v/>
      </c>
      <c r="H15260" s="52" t="str">
        <f t="shared" si="479"/>
        <v/>
      </c>
    </row>
    <row r="15261" spans="1:8">
      <c r="B15261" s="1"/>
      <c r="C15261" s="1"/>
      <c r="D15261" s="31"/>
      <c r="E15261" s="31"/>
      <c r="F15261" s="31"/>
      <c r="G15261" s="9" t="str">
        <f t="shared" si="478"/>
        <v/>
      </c>
      <c r="H15261" s="52" t="str">
        <f t="shared" si="479"/>
        <v/>
      </c>
    </row>
    <row r="15262" spans="1:8">
      <c r="A15262" s="48" t="str">
        <f>('ANNEXURE B &amp; C'!CJ$3)</f>
        <v>480303</v>
      </c>
      <c r="B15262" s="1">
        <v>2300000</v>
      </c>
      <c r="C15262" s="1" t="s">
        <v>139</v>
      </c>
      <c r="D15262" s="31"/>
      <c r="E15262" s="31"/>
      <c r="F15262" s="31"/>
      <c r="G15262" s="9" t="str">
        <f t="shared" si="478"/>
        <v/>
      </c>
      <c r="H15262" s="52" t="str">
        <f t="shared" si="479"/>
        <v/>
      </c>
    </row>
    <row r="15263" spans="1:8">
      <c r="A15263" s="48" t="str">
        <f>('ANNEXURE B &amp; C'!CJ$3)</f>
        <v>480303</v>
      </c>
      <c r="B15263" s="2">
        <v>2300001</v>
      </c>
      <c r="C15263" s="2" t="s">
        <v>140</v>
      </c>
      <c r="D15263" s="20">
        <v>0</v>
      </c>
      <c r="E15263" s="20">
        <v>0</v>
      </c>
      <c r="F15263" s="38">
        <f>('ANNEXURE B &amp; C'!CJ$167)</f>
        <v>0</v>
      </c>
      <c r="G15263" s="9" t="str">
        <f t="shared" si="478"/>
        <v/>
      </c>
      <c r="H15263" s="52" t="str">
        <f t="shared" si="479"/>
        <v/>
      </c>
    </row>
    <row r="15264" spans="1:8">
      <c r="A15264" s="48" t="str">
        <f>('ANNEXURE B &amp; C'!CJ$3)</f>
        <v>480303</v>
      </c>
      <c r="B15264" s="2">
        <v>2300002</v>
      </c>
      <c r="C15264" s="2" t="s">
        <v>141</v>
      </c>
      <c r="D15264" s="20">
        <v>0</v>
      </c>
      <c r="E15264" s="20">
        <v>0</v>
      </c>
      <c r="F15264" s="38">
        <f>('ANNEXURE B &amp; C'!CJ$168)</f>
        <v>0</v>
      </c>
      <c r="G15264" s="9" t="str">
        <f t="shared" si="478"/>
        <v/>
      </c>
      <c r="H15264" s="52" t="str">
        <f t="shared" si="479"/>
        <v/>
      </c>
    </row>
    <row r="15265" spans="1:8">
      <c r="A15265" s="48" t="str">
        <f>('ANNEXURE B &amp; C'!CJ$3)</f>
        <v>480303</v>
      </c>
      <c r="B15265" s="2">
        <v>2300003</v>
      </c>
      <c r="C15265" s="2" t="s">
        <v>142</v>
      </c>
      <c r="D15265" s="20">
        <v>0</v>
      </c>
      <c r="E15265" s="20">
        <v>0</v>
      </c>
      <c r="F15265" s="38">
        <f>('ANNEXURE B &amp; C'!CJ$169)</f>
        <v>0</v>
      </c>
      <c r="G15265" s="9" t="str">
        <f t="shared" si="478"/>
        <v/>
      </c>
      <c r="H15265" s="52" t="str">
        <f t="shared" si="479"/>
        <v/>
      </c>
    </row>
    <row r="15266" spans="1:8">
      <c r="A15266" s="48" t="str">
        <f>('ANNEXURE B &amp; C'!CJ$3)</f>
        <v>480303</v>
      </c>
      <c r="B15266" s="2">
        <v>2300204</v>
      </c>
      <c r="C15266" s="2" t="s">
        <v>143</v>
      </c>
      <c r="D15266" s="20">
        <v>0</v>
      </c>
      <c r="E15266" s="20">
        <v>0</v>
      </c>
      <c r="F15266" s="38">
        <f>('ANNEXURE B &amp; C'!CJ$170)</f>
        <v>0</v>
      </c>
      <c r="G15266" s="9" t="str">
        <f t="shared" si="478"/>
        <v/>
      </c>
      <c r="H15266" s="52" t="str">
        <f t="shared" si="479"/>
        <v/>
      </c>
    </row>
    <row r="15267" spans="1:8">
      <c r="A15267" s="48" t="str">
        <f>('ANNEXURE B &amp; C'!CJ$3)</f>
        <v>480303</v>
      </c>
      <c r="B15267" s="2">
        <v>2300800</v>
      </c>
      <c r="C15267" s="2" t="s">
        <v>144</v>
      </c>
      <c r="D15267" s="20">
        <v>0</v>
      </c>
      <c r="E15267" s="20">
        <v>0</v>
      </c>
      <c r="F15267" s="38">
        <f>('ANNEXURE B &amp; C'!CJ$171)</f>
        <v>0</v>
      </c>
      <c r="G15267" s="9" t="str">
        <f t="shared" si="478"/>
        <v/>
      </c>
      <c r="H15267" s="52" t="str">
        <f t="shared" si="479"/>
        <v/>
      </c>
    </row>
    <row r="15268" spans="1:8">
      <c r="A15268" s="48" t="str">
        <f>('ANNEXURE B &amp; C'!CJ$3)</f>
        <v>480303</v>
      </c>
      <c r="B15268" s="2">
        <v>2300801</v>
      </c>
      <c r="C15268" s="2" t="s">
        <v>145</v>
      </c>
      <c r="D15268" s="20">
        <v>0</v>
      </c>
      <c r="E15268" s="20">
        <v>0</v>
      </c>
      <c r="F15268" s="38">
        <f>('ANNEXURE B &amp; C'!CJ$172)</f>
        <v>0</v>
      </c>
      <c r="G15268" s="9" t="str">
        <f t="shared" si="478"/>
        <v/>
      </c>
      <c r="H15268" s="52" t="str">
        <f t="shared" si="479"/>
        <v/>
      </c>
    </row>
    <row r="15269" spans="1:8">
      <c r="A15269" s="48" t="str">
        <f>('ANNEXURE B &amp; C'!CJ$3)</f>
        <v>480303</v>
      </c>
      <c r="B15269" s="2">
        <v>2300803</v>
      </c>
      <c r="C15269" s="2" t="s">
        <v>146</v>
      </c>
      <c r="D15269" s="20">
        <v>0</v>
      </c>
      <c r="E15269" s="20">
        <v>0</v>
      </c>
      <c r="F15269" s="38">
        <f>('ANNEXURE B &amp; C'!CJ$173)</f>
        <v>0</v>
      </c>
      <c r="G15269" s="9" t="str">
        <f t="shared" si="478"/>
        <v/>
      </c>
      <c r="H15269" s="52" t="str">
        <f t="shared" si="479"/>
        <v/>
      </c>
    </row>
    <row r="15270" spans="1:8">
      <c r="A15270" s="48" t="str">
        <f>('ANNEXURE B &amp; C'!CJ$3)</f>
        <v>480303</v>
      </c>
      <c r="B15270" s="2">
        <v>2301503</v>
      </c>
      <c r="C15270" s="2" t="s">
        <v>147</v>
      </c>
      <c r="D15270" s="20">
        <v>0</v>
      </c>
      <c r="E15270" s="20">
        <v>0</v>
      </c>
      <c r="F15270" s="38">
        <f>('ANNEXURE B &amp; C'!CJ$174)</f>
        <v>0</v>
      </c>
      <c r="G15270" s="9" t="str">
        <f t="shared" si="478"/>
        <v/>
      </c>
      <c r="H15270" s="52" t="str">
        <f t="shared" si="479"/>
        <v/>
      </c>
    </row>
    <row r="15271" spans="1:8">
      <c r="A15271" s="48" t="str">
        <f>('ANNEXURE B &amp; C'!CJ$3)</f>
        <v>480303</v>
      </c>
      <c r="B15271" s="2">
        <v>2301802</v>
      </c>
      <c r="C15271" s="2" t="s">
        <v>148</v>
      </c>
      <c r="D15271" s="20">
        <v>0</v>
      </c>
      <c r="E15271" s="20">
        <v>0</v>
      </c>
      <c r="F15271" s="38">
        <f>('ANNEXURE B &amp; C'!CJ$175)</f>
        <v>0</v>
      </c>
      <c r="G15271" s="9" t="str">
        <f t="shared" si="478"/>
        <v/>
      </c>
      <c r="H15271" s="52" t="str">
        <f t="shared" si="479"/>
        <v/>
      </c>
    </row>
    <row r="15272" spans="1:8">
      <c r="A15272" s="48" t="str">
        <f>('ANNEXURE B &amp; C'!CJ$3)</f>
        <v>480303</v>
      </c>
      <c r="B15272" s="2">
        <v>2301803</v>
      </c>
      <c r="C15272" s="2" t="s">
        <v>149</v>
      </c>
      <c r="D15272" s="20">
        <v>0</v>
      </c>
      <c r="E15272" s="20">
        <v>0</v>
      </c>
      <c r="F15272" s="38">
        <f>('ANNEXURE B &amp; C'!CJ$176)</f>
        <v>0</v>
      </c>
      <c r="G15272" s="9" t="str">
        <f t="shared" si="478"/>
        <v/>
      </c>
      <c r="H15272" s="52" t="str">
        <f t="shared" si="479"/>
        <v/>
      </c>
    </row>
    <row r="15273" spans="1:8">
      <c r="A15273" s="48" t="str">
        <f>('ANNEXURE B &amp; C'!CJ$3)</f>
        <v>480303</v>
      </c>
      <c r="B15273" s="2">
        <v>2301900</v>
      </c>
      <c r="C15273" s="2" t="s">
        <v>150</v>
      </c>
      <c r="D15273" s="20">
        <v>0</v>
      </c>
      <c r="E15273" s="20">
        <v>-580.76</v>
      </c>
      <c r="F15273" s="38">
        <f>('ANNEXURE B &amp; C'!CJ$177)</f>
        <v>-581</v>
      </c>
      <c r="G15273" s="9" t="str">
        <f t="shared" si="478"/>
        <v/>
      </c>
      <c r="H15273" s="52" t="str">
        <f t="shared" si="479"/>
        <v/>
      </c>
    </row>
    <row r="15274" spans="1:8">
      <c r="A15274" s="48" t="str">
        <f>('ANNEXURE B &amp; C'!CJ$3)</f>
        <v>480303</v>
      </c>
      <c r="B15274" s="2">
        <v>2301901</v>
      </c>
      <c r="C15274" s="2" t="s">
        <v>151</v>
      </c>
      <c r="D15274" s="20">
        <v>0</v>
      </c>
      <c r="E15274" s="20">
        <v>0</v>
      </c>
      <c r="F15274" s="38">
        <f>('ANNEXURE B &amp; C'!CJ$178)</f>
        <v>0</v>
      </c>
      <c r="G15274" s="9" t="str">
        <f t="shared" si="478"/>
        <v/>
      </c>
      <c r="H15274" s="52" t="str">
        <f t="shared" si="479"/>
        <v/>
      </c>
    </row>
    <row r="15275" spans="1:8">
      <c r="A15275" s="48" t="str">
        <f>('ANNEXURE B &amp; C'!CJ$3)</f>
        <v>480303</v>
      </c>
      <c r="B15275" s="3">
        <v>2309995</v>
      </c>
      <c r="C15275" s="3" t="s">
        <v>152</v>
      </c>
      <c r="D15275" s="39">
        <v>0</v>
      </c>
      <c r="E15275" s="39">
        <v>-580.76</v>
      </c>
      <c r="F15275" s="39">
        <f>SUM(F15263:F15274)</f>
        <v>-581</v>
      </c>
      <c r="G15275" s="9" t="str">
        <f t="shared" si="478"/>
        <v/>
      </c>
      <c r="H15275" s="52" t="str">
        <f t="shared" si="479"/>
        <v/>
      </c>
    </row>
    <row r="15276" spans="1:8">
      <c r="B15276" s="1"/>
      <c r="C15276" s="1"/>
      <c r="D15276" s="31"/>
      <c r="E15276" s="31"/>
      <c r="F15276" s="31"/>
      <c r="G15276" s="9" t="str">
        <f t="shared" si="478"/>
        <v/>
      </c>
      <c r="H15276" s="52" t="str">
        <f t="shared" si="479"/>
        <v/>
      </c>
    </row>
    <row r="15277" spans="1:8" ht="15.75" thickBot="1">
      <c r="A15277" s="48" t="str">
        <f>('ANNEXURE B &amp; C'!CJ$3)</f>
        <v>480303</v>
      </c>
      <c r="B15277" s="4">
        <v>2359997</v>
      </c>
      <c r="C15277" s="4" t="s">
        <v>153</v>
      </c>
      <c r="D15277" s="40">
        <v>0</v>
      </c>
      <c r="E15277" s="40">
        <v>-580.76</v>
      </c>
      <c r="F15277" s="40">
        <f>SUM(F15275+F15260+F15255+F15248+F15242+F15235)</f>
        <v>-581</v>
      </c>
      <c r="G15277" s="9" t="str">
        <f t="shared" si="478"/>
        <v/>
      </c>
      <c r="H15277" s="52" t="str">
        <f t="shared" si="479"/>
        <v/>
      </c>
    </row>
    <row r="15278" spans="1:8" ht="15.75" thickTop="1">
      <c r="B15278" s="1"/>
      <c r="C15278" s="1"/>
      <c r="D15278" s="31"/>
      <c r="E15278" s="31"/>
      <c r="F15278" s="31"/>
      <c r="G15278" s="9" t="str">
        <f t="shared" si="478"/>
        <v/>
      </c>
      <c r="H15278" s="52" t="str">
        <f t="shared" si="479"/>
        <v/>
      </c>
    </row>
    <row r="15279" spans="1:8" ht="15.75" thickBot="1">
      <c r="A15279" s="48" t="str">
        <f>('ANNEXURE B &amp; C'!CJ$3)</f>
        <v>480303</v>
      </c>
      <c r="B15279" s="5">
        <v>2379995</v>
      </c>
      <c r="C15279" s="5" t="s">
        <v>154</v>
      </c>
      <c r="D15279" s="41">
        <v>0</v>
      </c>
      <c r="E15279" s="41">
        <v>-580.76</v>
      </c>
      <c r="F15279" s="41">
        <f>SUM(F15277)</f>
        <v>-581</v>
      </c>
      <c r="G15279" s="9" t="str">
        <f t="shared" si="478"/>
        <v/>
      </c>
      <c r="H15279" s="52" t="str">
        <f t="shared" si="479"/>
        <v/>
      </c>
    </row>
    <row r="15280" spans="1:8">
      <c r="B15280" s="1"/>
      <c r="C15280" s="1"/>
      <c r="D15280" s="31"/>
      <c r="E15280" s="31"/>
      <c r="F15280" s="31"/>
      <c r="G15280" s="9" t="str">
        <f t="shared" si="478"/>
        <v/>
      </c>
      <c r="H15280" s="52" t="str">
        <f t="shared" si="479"/>
        <v/>
      </c>
    </row>
    <row r="15281" spans="1:8" ht="15.75" thickBot="1">
      <c r="A15281" s="48" t="str">
        <f>('ANNEXURE B &amp; C'!CJ$3)</f>
        <v>480303</v>
      </c>
      <c r="B15281" s="5">
        <v>2459998</v>
      </c>
      <c r="C15281" s="5" t="s">
        <v>155</v>
      </c>
      <c r="D15281" s="41">
        <v>0</v>
      </c>
      <c r="E15281" s="41">
        <v>-580.76</v>
      </c>
      <c r="F15281" s="41">
        <f>SUM(F15279)</f>
        <v>-581</v>
      </c>
      <c r="G15281" s="9" t="str">
        <f t="shared" si="478"/>
        <v/>
      </c>
      <c r="H15281" s="52" t="str">
        <f t="shared" si="479"/>
        <v/>
      </c>
    </row>
    <row r="15282" spans="1:8">
      <c r="B15282" s="1"/>
      <c r="C15282" s="1"/>
      <c r="D15282" s="31"/>
      <c r="E15282" s="31"/>
      <c r="F15282" s="31"/>
      <c r="G15282" s="9" t="str">
        <f t="shared" si="478"/>
        <v/>
      </c>
      <c r="H15282" s="52" t="str">
        <f t="shared" si="479"/>
        <v/>
      </c>
    </row>
    <row r="15283" spans="1:8">
      <c r="A15283" s="48" t="str">
        <f>('ANNEXURE B &amp; C'!CJ$3)</f>
        <v>480303</v>
      </c>
      <c r="B15283" s="1">
        <v>3010000</v>
      </c>
      <c r="C15283" s="1" t="s">
        <v>156</v>
      </c>
      <c r="D15283" s="31"/>
      <c r="E15283" s="31"/>
      <c r="F15283" s="31"/>
      <c r="G15283" s="9" t="str">
        <f t="shared" si="478"/>
        <v/>
      </c>
      <c r="H15283" s="52" t="str">
        <f t="shared" si="479"/>
        <v/>
      </c>
    </row>
    <row r="15284" spans="1:8">
      <c r="A15284" s="48" t="str">
        <f>('ANNEXURE B &amp; C'!CJ$3)</f>
        <v>480303</v>
      </c>
      <c r="B15284" s="2">
        <v>3010001</v>
      </c>
      <c r="C15284" s="2" t="s">
        <v>112</v>
      </c>
      <c r="D15284" s="38">
        <v>4170714</v>
      </c>
      <c r="E15284" s="38">
        <v>3135516.5300000003</v>
      </c>
      <c r="F15284" s="38">
        <f>('ANNEXURE B &amp; C'!CJ$188)</f>
        <v>4660772</v>
      </c>
      <c r="G15284" s="9" t="str">
        <f t="shared" si="478"/>
        <v/>
      </c>
      <c r="H15284" s="52">
        <f t="shared" si="479"/>
        <v>0.11749978540844565</v>
      </c>
    </row>
    <row r="15285" spans="1:8">
      <c r="A15285" s="48" t="str">
        <f>('ANNEXURE B &amp; C'!CJ$3)</f>
        <v>480303</v>
      </c>
      <c r="B15285" s="2">
        <v>3010002</v>
      </c>
      <c r="C15285" s="2" t="s">
        <v>155</v>
      </c>
      <c r="D15285" s="38">
        <v>0</v>
      </c>
      <c r="E15285" s="38">
        <v>-580.76</v>
      </c>
      <c r="F15285" s="38">
        <f>('ANNEXURE B &amp; C'!CJ$189)</f>
        <v>-581</v>
      </c>
      <c r="G15285" s="9" t="str">
        <f t="shared" si="478"/>
        <v/>
      </c>
      <c r="H15285" s="52" t="str">
        <f t="shared" si="479"/>
        <v/>
      </c>
    </row>
    <row r="15286" spans="1:8">
      <c r="A15286" s="48" t="str">
        <f>('ANNEXURE B &amp; C'!CJ$3)</f>
        <v>480303</v>
      </c>
      <c r="B15286" s="2"/>
      <c r="C15286" s="1" t="s">
        <v>338</v>
      </c>
      <c r="D15286" s="39"/>
      <c r="E15286" s="39"/>
      <c r="F15286" s="39">
        <f>('ANNEXURE B &amp; C'!CJ$190)</f>
        <v>0</v>
      </c>
      <c r="G15286" s="9" t="str">
        <f t="shared" si="478"/>
        <v/>
      </c>
      <c r="H15286" s="52" t="str">
        <f t="shared" si="479"/>
        <v/>
      </c>
    </row>
    <row r="15287" spans="1:8" ht="15.75" thickBot="1">
      <c r="A15287" s="48" t="str">
        <f>('ANNEXURE B &amp; C'!CJ$3)</f>
        <v>480303</v>
      </c>
      <c r="B15287" s="5">
        <v>3019995</v>
      </c>
      <c r="C15287" s="5" t="s">
        <v>339</v>
      </c>
      <c r="D15287" s="37">
        <v>4170714</v>
      </c>
      <c r="E15287" s="37">
        <v>3134935.7700000005</v>
      </c>
      <c r="F15287" s="37">
        <f>('ANNEXURE B &amp; C'!CJ$191)</f>
        <v>4660191</v>
      </c>
      <c r="G15287" s="9" t="str">
        <f t="shared" si="478"/>
        <v/>
      </c>
      <c r="H15287" s="52">
        <f t="shared" si="479"/>
        <v>0.11736048072344447</v>
      </c>
    </row>
    <row r="15288" spans="1:8">
      <c r="B15288" s="1"/>
      <c r="C15288" s="1"/>
      <c r="D15288" s="31"/>
      <c r="E15288" s="31"/>
      <c r="F15288" s="31"/>
      <c r="G15288" s="9" t="str">
        <f t="shared" si="478"/>
        <v/>
      </c>
      <c r="H15288" s="52" t="str">
        <f t="shared" si="479"/>
        <v/>
      </c>
    </row>
    <row r="15289" spans="1:8">
      <c r="A15289" s="48" t="str">
        <f>('ANNEXURE B &amp; C'!CJ$3)</f>
        <v>480303</v>
      </c>
      <c r="B15289" s="1">
        <v>4030000</v>
      </c>
      <c r="C15289" s="1" t="s">
        <v>157</v>
      </c>
      <c r="D15289" s="31"/>
      <c r="E15289" s="31"/>
      <c r="F15289" s="31"/>
      <c r="G15289" s="9" t="str">
        <f t="shared" si="478"/>
        <v/>
      </c>
      <c r="H15289" s="52" t="str">
        <f t="shared" si="479"/>
        <v/>
      </c>
    </row>
    <row r="15290" spans="1:8">
      <c r="A15290" s="48" t="str">
        <f>('ANNEXURE B &amp; C'!CJ$3)</f>
        <v>480303</v>
      </c>
      <c r="B15290" s="2">
        <v>4030001</v>
      </c>
      <c r="C15290" s="2" t="s">
        <v>158</v>
      </c>
      <c r="D15290" s="20">
        <v>0</v>
      </c>
      <c r="E15290" s="20">
        <v>0</v>
      </c>
      <c r="F15290" s="38">
        <f>('ANNEXURE B &amp; C'!CJ$194)</f>
        <v>0</v>
      </c>
      <c r="G15290" s="9" t="str">
        <f t="shared" si="478"/>
        <v/>
      </c>
      <c r="H15290" s="52" t="str">
        <f t="shared" si="479"/>
        <v/>
      </c>
    </row>
    <row r="15291" spans="1:8">
      <c r="A15291" s="48" t="str">
        <f>('ANNEXURE B &amp; C'!CJ$3)</f>
        <v>480303</v>
      </c>
      <c r="B15291" s="2">
        <v>4030002</v>
      </c>
      <c r="C15291" s="2" t="s">
        <v>159</v>
      </c>
      <c r="D15291" s="20">
        <v>0</v>
      </c>
      <c r="E15291" s="20">
        <v>0</v>
      </c>
      <c r="F15291" s="38">
        <f>('ANNEXURE B &amp; C'!CJ$195)</f>
        <v>0</v>
      </c>
      <c r="G15291" s="9" t="str">
        <f t="shared" si="478"/>
        <v/>
      </c>
      <c r="H15291" s="52" t="str">
        <f t="shared" si="479"/>
        <v/>
      </c>
    </row>
    <row r="15292" spans="1:8">
      <c r="A15292" s="48" t="str">
        <f>('ANNEXURE B &amp; C'!CJ$3)</f>
        <v>480303</v>
      </c>
      <c r="B15292" s="2">
        <v>4030003</v>
      </c>
      <c r="C15292" s="2" t="s">
        <v>160</v>
      </c>
      <c r="D15292" s="20">
        <v>0</v>
      </c>
      <c r="E15292" s="20">
        <v>0</v>
      </c>
      <c r="F15292" s="38">
        <f>('ANNEXURE B &amp; C'!CJ$196)</f>
        <v>0</v>
      </c>
      <c r="G15292" s="9" t="str">
        <f t="shared" si="478"/>
        <v/>
      </c>
      <c r="H15292" s="52" t="str">
        <f t="shared" si="479"/>
        <v/>
      </c>
    </row>
    <row r="15293" spans="1:8">
      <c r="A15293" s="48" t="str">
        <f>('ANNEXURE B &amp; C'!CJ$3)</f>
        <v>480303</v>
      </c>
      <c r="B15293" s="2">
        <v>4030004</v>
      </c>
      <c r="C15293" s="2" t="s">
        <v>161</v>
      </c>
      <c r="D15293" s="20">
        <v>0</v>
      </c>
      <c r="E15293" s="20">
        <v>0</v>
      </c>
      <c r="F15293" s="38">
        <f>('ANNEXURE B &amp; C'!CJ$197)</f>
        <v>0</v>
      </c>
      <c r="G15293" s="9" t="str">
        <f t="shared" si="478"/>
        <v/>
      </c>
      <c r="H15293" s="52" t="str">
        <f t="shared" si="479"/>
        <v/>
      </c>
    </row>
    <row r="15294" spans="1:8">
      <c r="A15294" s="48" t="str">
        <f>('ANNEXURE B &amp; C'!CJ$3)</f>
        <v>480303</v>
      </c>
      <c r="B15294" s="2">
        <v>4030005</v>
      </c>
      <c r="C15294" s="2" t="s">
        <v>162</v>
      </c>
      <c r="D15294" s="20">
        <v>0</v>
      </c>
      <c r="E15294" s="20">
        <v>0</v>
      </c>
      <c r="F15294" s="38">
        <f>('ANNEXURE B &amp; C'!CJ$198)</f>
        <v>0</v>
      </c>
      <c r="G15294" s="9" t="str">
        <f t="shared" si="478"/>
        <v/>
      </c>
      <c r="H15294" s="52" t="str">
        <f t="shared" si="479"/>
        <v/>
      </c>
    </row>
    <row r="15295" spans="1:8" ht="15.75" thickBot="1">
      <c r="A15295" s="48" t="str">
        <f>('ANNEXURE B &amp; C'!CJ$3)</f>
        <v>480303</v>
      </c>
      <c r="B15295" s="3">
        <v>4039995</v>
      </c>
      <c r="C15295" s="3" t="s">
        <v>163</v>
      </c>
      <c r="D15295" s="42">
        <v>0</v>
      </c>
      <c r="E15295" s="36">
        <v>0</v>
      </c>
      <c r="F15295" s="43">
        <f>SUM(F15290:F15294)</f>
        <v>0</v>
      </c>
      <c r="G15295" s="9" t="str">
        <f t="shared" ref="G15295:G15358" si="480">IF(E15295&lt;0.01,"",IF(E15295&gt;F15295,"BUDGET ERROR - INSUFICIENT",""))</f>
        <v/>
      </c>
      <c r="H15295" s="52" t="str">
        <f t="shared" ref="H15295:H15358" si="481">IF(F15295&lt;0.1,"",IF(D15295=0,"NO ORIGINAL BUDGET",(F15295-D15295)/D15295))</f>
        <v/>
      </c>
    </row>
    <row r="15296" spans="1:8" ht="15.75" thickTop="1">
      <c r="B15296" s="2"/>
      <c r="C15296" s="2"/>
      <c r="D15296" s="32"/>
      <c r="E15296" s="32"/>
      <c r="G15296" s="9" t="str">
        <f t="shared" si="480"/>
        <v/>
      </c>
      <c r="H15296" s="52" t="str">
        <f t="shared" si="481"/>
        <v/>
      </c>
    </row>
    <row r="15297" spans="1:8">
      <c r="A15297" s="48" t="str">
        <f>('ANNEXURE B &amp; C'!CJ$3)</f>
        <v>480303</v>
      </c>
      <c r="B15297" s="1">
        <v>4030000</v>
      </c>
      <c r="C15297" s="1" t="s">
        <v>164</v>
      </c>
      <c r="D15297" s="31"/>
      <c r="E15297" s="31"/>
      <c r="F15297" s="31"/>
      <c r="G15297" s="9" t="str">
        <f t="shared" si="480"/>
        <v/>
      </c>
      <c r="H15297" s="52" t="str">
        <f t="shared" si="481"/>
        <v/>
      </c>
    </row>
    <row r="15298" spans="1:8">
      <c r="A15298" s="48" t="str">
        <f>('ANNEXURE B &amp; C'!CJ$3)</f>
        <v>480303</v>
      </c>
      <c r="B15298" s="2">
        <v>4031001</v>
      </c>
      <c r="C15298" s="2" t="s">
        <v>158</v>
      </c>
      <c r="D15298" s="20">
        <v>0</v>
      </c>
      <c r="E15298" s="20">
        <v>0</v>
      </c>
      <c r="F15298" s="38">
        <f>('ANNEXURE B &amp; C'!CJ$202)</f>
        <v>0</v>
      </c>
      <c r="G15298" s="9" t="str">
        <f t="shared" si="480"/>
        <v/>
      </c>
      <c r="H15298" s="52" t="str">
        <f t="shared" si="481"/>
        <v/>
      </c>
    </row>
    <row r="15299" spans="1:8">
      <c r="A15299" s="48" t="str">
        <f>('ANNEXURE B &amp; C'!CJ$3)</f>
        <v>480303</v>
      </c>
      <c r="B15299" s="2">
        <v>4031002</v>
      </c>
      <c r="C15299" s="2" t="s">
        <v>159</v>
      </c>
      <c r="D15299" s="20">
        <v>0</v>
      </c>
      <c r="E15299" s="20">
        <v>0</v>
      </c>
      <c r="F15299" s="38">
        <f>('ANNEXURE B &amp; C'!CJ$203)</f>
        <v>0</v>
      </c>
      <c r="G15299" s="9" t="str">
        <f t="shared" si="480"/>
        <v/>
      </c>
      <c r="H15299" s="52" t="str">
        <f t="shared" si="481"/>
        <v/>
      </c>
    </row>
    <row r="15300" spans="1:8">
      <c r="A15300" s="48" t="str">
        <f>('ANNEXURE B &amp; C'!CJ$3)</f>
        <v>480303</v>
      </c>
      <c r="B15300" s="2">
        <v>4031003</v>
      </c>
      <c r="C15300" s="2" t="s">
        <v>160</v>
      </c>
      <c r="D15300" s="20">
        <v>0</v>
      </c>
      <c r="E15300" s="20">
        <v>0</v>
      </c>
      <c r="F15300" s="38">
        <f>('ANNEXURE B &amp; C'!CJ$204)</f>
        <v>0</v>
      </c>
      <c r="G15300" s="9" t="str">
        <f t="shared" si="480"/>
        <v/>
      </c>
      <c r="H15300" s="52" t="str">
        <f t="shared" si="481"/>
        <v/>
      </c>
    </row>
    <row r="15301" spans="1:8">
      <c r="A15301" s="48" t="str">
        <f>('ANNEXURE B &amp; C'!CJ$3)</f>
        <v>480303</v>
      </c>
      <c r="B15301" s="2">
        <v>4031004</v>
      </c>
      <c r="C15301" s="2" t="s">
        <v>161</v>
      </c>
      <c r="D15301" s="20">
        <v>0</v>
      </c>
      <c r="E15301" s="20">
        <v>0</v>
      </c>
      <c r="F15301" s="38">
        <f>('ANNEXURE B &amp; C'!CJ$205)</f>
        <v>0</v>
      </c>
      <c r="G15301" s="9" t="str">
        <f t="shared" si="480"/>
        <v/>
      </c>
      <c r="H15301" s="52" t="str">
        <f t="shared" si="481"/>
        <v/>
      </c>
    </row>
    <row r="15302" spans="1:8">
      <c r="A15302" s="48" t="str">
        <f>('ANNEXURE B &amp; C'!CJ$3)</f>
        <v>480303</v>
      </c>
      <c r="B15302" s="2">
        <v>4031005</v>
      </c>
      <c r="C15302" s="2" t="s">
        <v>162</v>
      </c>
      <c r="D15302" s="20">
        <v>0</v>
      </c>
      <c r="E15302" s="20">
        <v>0</v>
      </c>
      <c r="F15302" s="38">
        <f>('ANNEXURE B &amp; C'!CJ$206)</f>
        <v>0</v>
      </c>
      <c r="G15302" s="9" t="str">
        <f t="shared" si="480"/>
        <v/>
      </c>
      <c r="H15302" s="52" t="str">
        <f t="shared" si="481"/>
        <v/>
      </c>
    </row>
    <row r="15303" spans="1:8">
      <c r="A15303" s="48" t="str">
        <f>('ANNEXURE B &amp; C'!CJ$3)</f>
        <v>480303</v>
      </c>
      <c r="B15303" s="3">
        <v>4039995</v>
      </c>
      <c r="C15303" s="3" t="s">
        <v>165</v>
      </c>
      <c r="D15303" s="39">
        <v>0</v>
      </c>
      <c r="E15303" s="39">
        <v>0</v>
      </c>
      <c r="F15303" s="39">
        <f>SUM(F15298:F15302)</f>
        <v>0</v>
      </c>
      <c r="G15303" s="9" t="str">
        <f t="shared" si="480"/>
        <v/>
      </c>
      <c r="H15303" s="52" t="str">
        <f t="shared" si="481"/>
        <v/>
      </c>
    </row>
    <row r="15304" spans="1:8">
      <c r="B15304" s="2"/>
      <c r="C15304" s="2"/>
      <c r="D15304" s="32"/>
      <c r="E15304" s="32"/>
      <c r="G15304" s="9" t="str">
        <f t="shared" si="480"/>
        <v/>
      </c>
      <c r="H15304" s="52" t="str">
        <f t="shared" si="481"/>
        <v/>
      </c>
    </row>
    <row r="15305" spans="1:8" ht="15.75" thickBot="1">
      <c r="A15305" s="48" t="str">
        <f>('ANNEXURE B &amp; C'!CJ$3)</f>
        <v>480303</v>
      </c>
      <c r="B15305" s="5">
        <v>4039995</v>
      </c>
      <c r="C15305" s="5" t="s">
        <v>166</v>
      </c>
      <c r="D15305" s="41">
        <v>0</v>
      </c>
      <c r="E15305" s="41">
        <v>0</v>
      </c>
      <c r="F15305" s="41">
        <f>SUM(F15303+F15295)</f>
        <v>0</v>
      </c>
      <c r="G15305" s="9" t="str">
        <f t="shared" si="480"/>
        <v/>
      </c>
      <c r="H15305" s="52" t="str">
        <f t="shared" si="481"/>
        <v/>
      </c>
    </row>
    <row r="15306" spans="1:8">
      <c r="G15306" s="9" t="str">
        <f t="shared" si="480"/>
        <v/>
      </c>
      <c r="H15306" s="52" t="str">
        <f t="shared" si="481"/>
        <v/>
      </c>
    </row>
    <row r="15307" spans="1:8">
      <c r="A15307" s="48" t="str">
        <f>('ANNEXURE B &amp; C'!CK$3)</f>
        <v>480304</v>
      </c>
      <c r="B15307" s="1">
        <v>1000000</v>
      </c>
      <c r="C15307" s="1" t="s">
        <v>0</v>
      </c>
      <c r="D15307" s="31"/>
      <c r="E15307" s="31"/>
      <c r="G15307" s="9" t="str">
        <f t="shared" si="480"/>
        <v/>
      </c>
      <c r="H15307" s="52" t="str">
        <f t="shared" si="481"/>
        <v/>
      </c>
    </row>
    <row r="15308" spans="1:8">
      <c r="B15308" s="1"/>
      <c r="C15308" s="1"/>
      <c r="D15308" s="31"/>
      <c r="E15308" s="31"/>
      <c r="G15308" s="9" t="str">
        <f t="shared" si="480"/>
        <v/>
      </c>
      <c r="H15308" s="52" t="str">
        <f t="shared" si="481"/>
        <v/>
      </c>
    </row>
    <row r="15309" spans="1:8">
      <c r="A15309" s="48" t="str">
        <f>('ANNEXURE B &amp; C'!CK$3)</f>
        <v>480304</v>
      </c>
      <c r="B15309" s="1">
        <v>1020000</v>
      </c>
      <c r="C15309" s="1" t="s">
        <v>2</v>
      </c>
      <c r="D15309" s="31"/>
      <c r="E15309" s="31"/>
      <c r="F15309" s="31"/>
      <c r="G15309" s="9" t="str">
        <f t="shared" si="480"/>
        <v/>
      </c>
      <c r="H15309" s="52" t="str">
        <f t="shared" si="481"/>
        <v/>
      </c>
    </row>
    <row r="15310" spans="1:8">
      <c r="A15310" s="48" t="str">
        <f>('ANNEXURE B &amp; C'!CK$3)</f>
        <v>480304</v>
      </c>
      <c r="B15310" s="2">
        <v>1020001</v>
      </c>
      <c r="C15310" s="2" t="s">
        <v>3</v>
      </c>
      <c r="D15310" s="20">
        <v>0</v>
      </c>
      <c r="E15310" s="20">
        <v>0</v>
      </c>
      <c r="F15310" s="38">
        <f>('ANNEXURE B &amp; C'!CK$10)</f>
        <v>0</v>
      </c>
      <c r="G15310" s="9" t="str">
        <f t="shared" si="480"/>
        <v/>
      </c>
      <c r="H15310" s="52" t="str">
        <f t="shared" si="481"/>
        <v/>
      </c>
    </row>
    <row r="15311" spans="1:8">
      <c r="A15311" s="48" t="str">
        <f>('ANNEXURE B &amp; C'!CK$3)</f>
        <v>480304</v>
      </c>
      <c r="B15311" s="2">
        <v>1020002</v>
      </c>
      <c r="C15311" s="2" t="s">
        <v>4</v>
      </c>
      <c r="D15311" s="20">
        <v>3664384</v>
      </c>
      <c r="E15311" s="20">
        <v>1694000.61</v>
      </c>
      <c r="F15311" s="38">
        <f>('ANNEXURE B &amp; C'!CK$11)</f>
        <v>3248195</v>
      </c>
      <c r="G15311" s="9" t="str">
        <f t="shared" si="480"/>
        <v/>
      </c>
      <c r="H15311" s="52">
        <f t="shared" si="481"/>
        <v>-0.11357679762819617</v>
      </c>
    </row>
    <row r="15312" spans="1:8">
      <c r="A15312" s="48" t="str">
        <f>('ANNEXURE B &amp; C'!CK$3)</f>
        <v>480304</v>
      </c>
      <c r="B15312" s="2">
        <v>1020004</v>
      </c>
      <c r="C15312" s="2" t="s">
        <v>5</v>
      </c>
      <c r="D15312" s="20">
        <v>27540</v>
      </c>
      <c r="E15312" s="20">
        <v>11984</v>
      </c>
      <c r="F15312" s="38">
        <f>('ANNEXURE B &amp; C'!CK$12)</f>
        <v>21968</v>
      </c>
      <c r="G15312" s="9" t="str">
        <f t="shared" si="480"/>
        <v/>
      </c>
      <c r="H15312" s="52">
        <f t="shared" si="481"/>
        <v>-0.20232389251997096</v>
      </c>
    </row>
    <row r="15313" spans="1:8">
      <c r="A15313" s="48" t="str">
        <f>('ANNEXURE B &amp; C'!CK$3)</f>
        <v>480304</v>
      </c>
      <c r="B15313" s="2">
        <v>1020005</v>
      </c>
      <c r="C15313" s="2" t="s">
        <v>6</v>
      </c>
      <c r="D15313" s="20">
        <v>990</v>
      </c>
      <c r="E15313" s="20">
        <v>492</v>
      </c>
      <c r="F15313" s="38">
        <f>('ANNEXURE B &amp; C'!CK$13)</f>
        <v>960</v>
      </c>
      <c r="G15313" s="9" t="str">
        <f t="shared" si="480"/>
        <v/>
      </c>
      <c r="H15313" s="52">
        <f t="shared" si="481"/>
        <v>-3.0303030303030304E-2</v>
      </c>
    </row>
    <row r="15314" spans="1:8">
      <c r="A15314" s="48" t="str">
        <f>('ANNEXURE B &amp; C'!CK$3)</f>
        <v>480304</v>
      </c>
      <c r="B15314" s="2">
        <v>1020006</v>
      </c>
      <c r="C15314" s="2" t="s">
        <v>7</v>
      </c>
      <c r="D15314" s="20">
        <v>262148</v>
      </c>
      <c r="E15314" s="20">
        <v>159486.56</v>
      </c>
      <c r="F15314" s="38">
        <f>('ANNEXURE B &amp; C'!CK$14)</f>
        <v>259053</v>
      </c>
      <c r="G15314" s="9" t="str">
        <f t="shared" si="480"/>
        <v/>
      </c>
      <c r="H15314" s="52">
        <f t="shared" si="481"/>
        <v>-1.1806307887147718E-2</v>
      </c>
    </row>
    <row r="15315" spans="1:8">
      <c r="A15315" s="48" t="str">
        <f>('ANNEXURE B &amp; C'!CK$3)</f>
        <v>480304</v>
      </c>
      <c r="B15315" s="2">
        <v>1020007</v>
      </c>
      <c r="C15315" s="2" t="s">
        <v>8</v>
      </c>
      <c r="D15315" s="20">
        <v>0</v>
      </c>
      <c r="E15315" s="20">
        <v>74483.11</v>
      </c>
      <c r="F15315" s="38">
        <f>('ANNEXURE B &amp; C'!CK$15)</f>
        <v>104484</v>
      </c>
      <c r="G15315" s="9" t="str">
        <f t="shared" si="480"/>
        <v/>
      </c>
      <c r="H15315" s="52" t="str">
        <f t="shared" si="481"/>
        <v>NO ORIGINAL BUDGET</v>
      </c>
    </row>
    <row r="15316" spans="1:8">
      <c r="A15316" s="48" t="str">
        <f>('ANNEXURE B &amp; C'!CK$3)</f>
        <v>480304</v>
      </c>
      <c r="B15316" s="2">
        <v>1020009</v>
      </c>
      <c r="C15316" s="2" t="s">
        <v>9</v>
      </c>
      <c r="D15316" s="20">
        <v>0</v>
      </c>
      <c r="E15316" s="20">
        <v>0</v>
      </c>
      <c r="F15316" s="38">
        <f>('ANNEXURE B &amp; C'!CK$16)</f>
        <v>0</v>
      </c>
      <c r="G15316" s="9" t="str">
        <f t="shared" si="480"/>
        <v/>
      </c>
      <c r="H15316" s="52" t="str">
        <f t="shared" si="481"/>
        <v/>
      </c>
    </row>
    <row r="15317" spans="1:8">
      <c r="A15317" s="48" t="str">
        <f>('ANNEXURE B &amp; C'!CK$3)</f>
        <v>480304</v>
      </c>
      <c r="B15317" s="2">
        <v>1020010</v>
      </c>
      <c r="C15317" s="2" t="s">
        <v>10</v>
      </c>
      <c r="D15317" s="20">
        <v>0</v>
      </c>
      <c r="E15317" s="20">
        <v>0</v>
      </c>
      <c r="F15317" s="38">
        <f>('ANNEXURE B &amp; C'!CK$17)</f>
        <v>0</v>
      </c>
      <c r="G15317" s="9" t="str">
        <f t="shared" si="480"/>
        <v/>
      </c>
      <c r="H15317" s="52" t="str">
        <f t="shared" si="481"/>
        <v/>
      </c>
    </row>
    <row r="15318" spans="1:8">
      <c r="A15318" s="48" t="str">
        <f>('ANNEXURE B &amp; C'!CK$3)</f>
        <v>480304</v>
      </c>
      <c r="B15318" s="2">
        <v>1020011</v>
      </c>
      <c r="C15318" s="2" t="s">
        <v>11</v>
      </c>
      <c r="D15318" s="20">
        <v>0</v>
      </c>
      <c r="E15318" s="20">
        <v>0</v>
      </c>
      <c r="F15318" s="38">
        <f>('ANNEXURE B &amp; C'!CK$18)</f>
        <v>0</v>
      </c>
      <c r="G15318" s="9" t="str">
        <f t="shared" si="480"/>
        <v/>
      </c>
      <c r="H15318" s="52" t="str">
        <f t="shared" si="481"/>
        <v/>
      </c>
    </row>
    <row r="15319" spans="1:8">
      <c r="A15319" s="48" t="str">
        <f>('ANNEXURE B &amp; C'!CK$3)</f>
        <v>480304</v>
      </c>
      <c r="B15319" s="2">
        <v>1020012</v>
      </c>
      <c r="C15319" s="2" t="s">
        <v>12</v>
      </c>
      <c r="D15319" s="20">
        <v>0</v>
      </c>
      <c r="E15319" s="20">
        <v>12838.68</v>
      </c>
      <c r="F15319" s="38">
        <f>('ANNEXURE B &amp; C'!CK$19)</f>
        <v>12839</v>
      </c>
      <c r="G15319" s="9" t="str">
        <f t="shared" si="480"/>
        <v/>
      </c>
      <c r="H15319" s="52" t="str">
        <f t="shared" si="481"/>
        <v>NO ORIGINAL BUDGET</v>
      </c>
    </row>
    <row r="15320" spans="1:8">
      <c r="A15320" s="48" t="str">
        <f>('ANNEXURE B &amp; C'!CK$3)</f>
        <v>480304</v>
      </c>
      <c r="B15320" s="2">
        <v>1020013</v>
      </c>
      <c r="C15320" s="2" t="s">
        <v>13</v>
      </c>
      <c r="D15320" s="20">
        <v>29028</v>
      </c>
      <c r="E15320" s="20">
        <v>13801.87</v>
      </c>
      <c r="F15320" s="38">
        <f>('ANNEXURE B &amp; C'!CK$20)</f>
        <v>26696</v>
      </c>
      <c r="G15320" s="9" t="str">
        <f t="shared" si="480"/>
        <v/>
      </c>
      <c r="H15320" s="52">
        <f t="shared" si="481"/>
        <v>-8.0336227091084469E-2</v>
      </c>
    </row>
    <row r="15321" spans="1:8">
      <c r="A15321" s="48" t="str">
        <f>('ANNEXURE B &amp; C'!CK$3)</f>
        <v>480304</v>
      </c>
      <c r="B15321" s="2">
        <v>1020014</v>
      </c>
      <c r="C15321" s="2" t="s">
        <v>14</v>
      </c>
      <c r="D15321" s="20">
        <v>0</v>
      </c>
      <c r="E15321" s="20">
        <v>0</v>
      </c>
      <c r="F15321" s="38">
        <f>('ANNEXURE B &amp; C'!CK$21)</f>
        <v>0</v>
      </c>
      <c r="G15321" s="9" t="str">
        <f t="shared" si="480"/>
        <v/>
      </c>
      <c r="H15321" s="52" t="str">
        <f t="shared" si="481"/>
        <v/>
      </c>
    </row>
    <row r="15322" spans="1:8" ht="15.75" thickBot="1">
      <c r="A15322" s="48" t="str">
        <f>('ANNEXURE B &amp; C'!CK$3)</f>
        <v>480304</v>
      </c>
      <c r="B15322" s="3">
        <v>1029990</v>
      </c>
      <c r="C15322" s="3" t="s">
        <v>15</v>
      </c>
      <c r="D15322" s="41">
        <v>3984090</v>
      </c>
      <c r="E15322" s="41">
        <v>1967086.8300000003</v>
      </c>
      <c r="F15322" s="41">
        <f>SUM(F15310:F15321)</f>
        <v>3674195</v>
      </c>
      <c r="G15322" s="9" t="str">
        <f t="shared" si="480"/>
        <v/>
      </c>
      <c r="H15322" s="52">
        <f t="shared" si="481"/>
        <v>-7.7783132409157421E-2</v>
      </c>
    </row>
    <row r="15323" spans="1:8">
      <c r="B15323" s="1"/>
      <c r="C15323" s="1"/>
      <c r="D15323" s="31"/>
      <c r="E15323" s="31"/>
      <c r="F15323" s="31"/>
      <c r="G15323" s="9" t="str">
        <f t="shared" si="480"/>
        <v/>
      </c>
      <c r="H15323" s="52" t="str">
        <f t="shared" si="481"/>
        <v/>
      </c>
    </row>
    <row r="15324" spans="1:8">
      <c r="A15324" s="48" t="str">
        <f>('ANNEXURE B &amp; C'!CK$3)</f>
        <v>480304</v>
      </c>
      <c r="B15324" s="1">
        <v>1030000</v>
      </c>
      <c r="C15324" s="1" t="s">
        <v>16</v>
      </c>
      <c r="D15324" s="31"/>
      <c r="E15324" s="31"/>
      <c r="F15324" s="31"/>
      <c r="G15324" s="9" t="str">
        <f t="shared" si="480"/>
        <v/>
      </c>
      <c r="H15324" s="52" t="str">
        <f t="shared" si="481"/>
        <v/>
      </c>
    </row>
    <row r="15325" spans="1:8">
      <c r="A15325" s="48" t="str">
        <f>('ANNEXURE B &amp; C'!CK$3)</f>
        <v>480304</v>
      </c>
      <c r="B15325" s="2">
        <v>1030001</v>
      </c>
      <c r="C15325" s="2" t="s">
        <v>17</v>
      </c>
      <c r="D15325" s="20">
        <v>78232</v>
      </c>
      <c r="E15325" s="20">
        <v>38675.46</v>
      </c>
      <c r="F15325" s="38">
        <f>('ANNEXURE B &amp; C'!CK$25)</f>
        <v>77254</v>
      </c>
      <c r="G15325" s="9" t="str">
        <f t="shared" si="480"/>
        <v/>
      </c>
      <c r="H15325" s="52">
        <f t="shared" si="481"/>
        <v>-1.2501278249309746E-2</v>
      </c>
    </row>
    <row r="15326" spans="1:8">
      <c r="A15326" s="48" t="str">
        <f>('ANNEXURE B &amp; C'!CK$3)</f>
        <v>480304</v>
      </c>
      <c r="B15326" s="2">
        <v>1030002</v>
      </c>
      <c r="C15326" s="2" t="s">
        <v>18</v>
      </c>
      <c r="D15326" s="20">
        <v>300053</v>
      </c>
      <c r="E15326" s="20">
        <v>130911.6</v>
      </c>
      <c r="F15326" s="38">
        <f>('ANNEXURE B &amp; C'!CK$26)</f>
        <v>263601</v>
      </c>
      <c r="G15326" s="9" t="str">
        <f t="shared" si="480"/>
        <v/>
      </c>
      <c r="H15326" s="52">
        <f t="shared" si="481"/>
        <v>-0.1214852042805771</v>
      </c>
    </row>
    <row r="15327" spans="1:8">
      <c r="A15327" s="48" t="str">
        <f>('ANNEXURE B &amp; C'!CK$3)</f>
        <v>480304</v>
      </c>
      <c r="B15327" s="2">
        <v>1030003</v>
      </c>
      <c r="C15327" s="2" t="s">
        <v>19</v>
      </c>
      <c r="D15327" s="20">
        <v>687617</v>
      </c>
      <c r="E15327" s="20">
        <v>338587.92</v>
      </c>
      <c r="F15327" s="38">
        <f>('ANNEXURE B &amp; C'!CK$27)</f>
        <v>676095</v>
      </c>
      <c r="G15327" s="9" t="str">
        <f t="shared" si="480"/>
        <v/>
      </c>
      <c r="H15327" s="52">
        <f t="shared" si="481"/>
        <v>-1.6756421089065571E-2</v>
      </c>
    </row>
    <row r="15328" spans="1:8">
      <c r="A15328" s="48" t="str">
        <f>('ANNEXURE B &amp; C'!CK$3)</f>
        <v>480304</v>
      </c>
      <c r="B15328" s="2">
        <v>1030004</v>
      </c>
      <c r="C15328" s="2" t="s">
        <v>20</v>
      </c>
      <c r="D15328" s="20">
        <v>0</v>
      </c>
      <c r="E15328" s="20">
        <v>0</v>
      </c>
      <c r="F15328" s="38">
        <f>('ANNEXURE B &amp; C'!CK$28)</f>
        <v>0</v>
      </c>
      <c r="G15328" s="9" t="str">
        <f t="shared" si="480"/>
        <v/>
      </c>
      <c r="H15328" s="52" t="str">
        <f t="shared" si="481"/>
        <v/>
      </c>
    </row>
    <row r="15329" spans="1:8">
      <c r="A15329" s="48" t="str">
        <f>('ANNEXURE B &amp; C'!CK$3)</f>
        <v>480304</v>
      </c>
      <c r="B15329" s="3">
        <v>1039990</v>
      </c>
      <c r="C15329" s="3" t="s">
        <v>21</v>
      </c>
      <c r="D15329" s="39">
        <v>1065902</v>
      </c>
      <c r="E15329" s="39">
        <v>508174.98</v>
      </c>
      <c r="F15329" s="39">
        <f>SUM(F15325:F15328)</f>
        <v>1016950</v>
      </c>
      <c r="G15329" s="9" t="str">
        <f t="shared" si="480"/>
        <v/>
      </c>
      <c r="H15329" s="52">
        <f t="shared" si="481"/>
        <v>-4.5925422787460764E-2</v>
      </c>
    </row>
    <row r="15330" spans="1:8">
      <c r="B15330" s="1"/>
      <c r="C15330" s="1"/>
      <c r="D15330" s="31"/>
      <c r="E15330" s="31"/>
      <c r="F15330" s="31"/>
      <c r="G15330" s="9" t="str">
        <f t="shared" si="480"/>
        <v/>
      </c>
      <c r="H15330" s="52" t="str">
        <f t="shared" si="481"/>
        <v/>
      </c>
    </row>
    <row r="15331" spans="1:8">
      <c r="A15331" s="48" t="str">
        <f>('ANNEXURE B &amp; C'!CK$3)</f>
        <v>480304</v>
      </c>
      <c r="B15331" s="1">
        <v>1040000</v>
      </c>
      <c r="C15331" s="1" t="s">
        <v>22</v>
      </c>
      <c r="D15331" s="31"/>
      <c r="E15331" s="31"/>
      <c r="F15331" s="31"/>
      <c r="G15331" s="9" t="str">
        <f t="shared" si="480"/>
        <v/>
      </c>
      <c r="H15331" s="52" t="str">
        <f t="shared" si="481"/>
        <v/>
      </c>
    </row>
    <row r="15332" spans="1:8">
      <c r="A15332" s="48" t="str">
        <f>('ANNEXURE B &amp; C'!CK$3)</f>
        <v>480304</v>
      </c>
      <c r="B15332" s="2">
        <v>1040001</v>
      </c>
      <c r="C15332" s="2" t="s">
        <v>23</v>
      </c>
      <c r="D15332" s="20">
        <v>0</v>
      </c>
      <c r="E15332" s="20">
        <v>0</v>
      </c>
      <c r="F15332" s="38">
        <f>('ANNEXURE B &amp; C'!CK$32)</f>
        <v>0</v>
      </c>
      <c r="G15332" s="9" t="str">
        <f t="shared" si="480"/>
        <v/>
      </c>
      <c r="H15332" s="52" t="str">
        <f t="shared" si="481"/>
        <v/>
      </c>
    </row>
    <row r="15333" spans="1:8">
      <c r="A15333" s="48" t="str">
        <f>('ANNEXURE B &amp; C'!CK$3)</f>
        <v>480304</v>
      </c>
      <c r="B15333" s="2">
        <v>1040002</v>
      </c>
      <c r="C15333" s="2" t="s">
        <v>24</v>
      </c>
      <c r="D15333" s="20">
        <v>0</v>
      </c>
      <c r="E15333" s="20">
        <v>0</v>
      </c>
      <c r="F15333" s="38">
        <f>('ANNEXURE B &amp; C'!CK$33)</f>
        <v>0</v>
      </c>
      <c r="G15333" s="9" t="str">
        <f t="shared" si="480"/>
        <v/>
      </c>
      <c r="H15333" s="52" t="str">
        <f t="shared" si="481"/>
        <v/>
      </c>
    </row>
    <row r="15334" spans="1:8">
      <c r="A15334" s="48" t="str">
        <f>('ANNEXURE B &amp; C'!CK$3)</f>
        <v>480304</v>
      </c>
      <c r="B15334" s="2">
        <v>1040003</v>
      </c>
      <c r="C15334" s="2" t="s">
        <v>25</v>
      </c>
      <c r="D15334" s="20">
        <v>0</v>
      </c>
      <c r="E15334" s="20">
        <v>0</v>
      </c>
      <c r="F15334" s="38">
        <f>('ANNEXURE B &amp; C'!CK$34)</f>
        <v>0</v>
      </c>
      <c r="G15334" s="9" t="str">
        <f t="shared" si="480"/>
        <v/>
      </c>
      <c r="H15334" s="52" t="str">
        <f t="shared" si="481"/>
        <v/>
      </c>
    </row>
    <row r="15335" spans="1:8">
      <c r="A15335" s="48" t="str">
        <f>('ANNEXURE B &amp; C'!CK$3)</f>
        <v>480304</v>
      </c>
      <c r="B15335" s="2">
        <v>1040004</v>
      </c>
      <c r="C15335" s="2" t="s">
        <v>26</v>
      </c>
      <c r="D15335" s="20">
        <v>0</v>
      </c>
      <c r="E15335" s="20">
        <v>0</v>
      </c>
      <c r="F15335" s="38">
        <f>('ANNEXURE B &amp; C'!CK$35)</f>
        <v>0</v>
      </c>
      <c r="G15335" s="9" t="str">
        <f t="shared" si="480"/>
        <v/>
      </c>
      <c r="H15335" s="52" t="str">
        <f t="shared" si="481"/>
        <v/>
      </c>
    </row>
    <row r="15336" spans="1:8">
      <c r="A15336" s="48" t="str">
        <f>('ANNEXURE B &amp; C'!CK$3)</f>
        <v>480304</v>
      </c>
      <c r="B15336" s="2">
        <v>1040005</v>
      </c>
      <c r="C15336" s="2" t="s">
        <v>27</v>
      </c>
      <c r="D15336" s="20">
        <v>0</v>
      </c>
      <c r="E15336" s="20">
        <v>0</v>
      </c>
      <c r="F15336" s="38">
        <f>('ANNEXURE B &amp; C'!CK$36)</f>
        <v>0</v>
      </c>
      <c r="G15336" s="9" t="str">
        <f t="shared" si="480"/>
        <v/>
      </c>
      <c r="H15336" s="52" t="str">
        <f t="shared" si="481"/>
        <v/>
      </c>
    </row>
    <row r="15337" spans="1:8">
      <c r="A15337" s="48" t="str">
        <f>('ANNEXURE B &amp; C'!CK$3)</f>
        <v>480304</v>
      </c>
      <c r="B15337" s="2">
        <v>1040006</v>
      </c>
      <c r="C15337" s="2" t="s">
        <v>28</v>
      </c>
      <c r="D15337" s="20">
        <v>0</v>
      </c>
      <c r="E15337" s="20">
        <v>0</v>
      </c>
      <c r="F15337" s="38">
        <f>('ANNEXURE B &amp; C'!CK$37)</f>
        <v>0</v>
      </c>
      <c r="G15337" s="9" t="str">
        <f t="shared" si="480"/>
        <v/>
      </c>
      <c r="H15337" s="52" t="str">
        <f t="shared" si="481"/>
        <v/>
      </c>
    </row>
    <row r="15338" spans="1:8">
      <c r="A15338" s="48" t="str">
        <f>('ANNEXURE B &amp; C'!CK$3)</f>
        <v>480304</v>
      </c>
      <c r="B15338" s="2">
        <v>1040007</v>
      </c>
      <c r="C15338" s="2" t="s">
        <v>29</v>
      </c>
      <c r="D15338" s="20">
        <v>0</v>
      </c>
      <c r="E15338" s="20">
        <v>0</v>
      </c>
      <c r="F15338" s="38">
        <f>('ANNEXURE B &amp; C'!CK$38)</f>
        <v>0</v>
      </c>
      <c r="G15338" s="9" t="str">
        <f t="shared" si="480"/>
        <v/>
      </c>
      <c r="H15338" s="52" t="str">
        <f t="shared" si="481"/>
        <v/>
      </c>
    </row>
    <row r="15339" spans="1:8">
      <c r="A15339" s="48" t="str">
        <f>('ANNEXURE B &amp; C'!CK$3)</f>
        <v>480304</v>
      </c>
      <c r="B15339" s="2">
        <v>1040008</v>
      </c>
      <c r="C15339" s="2" t="s">
        <v>30</v>
      </c>
      <c r="D15339" s="20">
        <v>0</v>
      </c>
      <c r="E15339" s="20">
        <v>0</v>
      </c>
      <c r="F15339" s="38">
        <f>('ANNEXURE B &amp; C'!CK$39)</f>
        <v>0</v>
      </c>
      <c r="G15339" s="9" t="str">
        <f t="shared" si="480"/>
        <v/>
      </c>
      <c r="H15339" s="52" t="str">
        <f t="shared" si="481"/>
        <v/>
      </c>
    </row>
    <row r="15340" spans="1:8">
      <c r="A15340" s="48" t="str">
        <f>('ANNEXURE B &amp; C'!CK$3)</f>
        <v>480304</v>
      </c>
      <c r="B15340" s="3">
        <v>1049990</v>
      </c>
      <c r="C15340" s="3" t="s">
        <v>31</v>
      </c>
      <c r="D15340" s="39">
        <v>0</v>
      </c>
      <c r="E15340" s="39">
        <v>0</v>
      </c>
      <c r="F15340" s="39">
        <f>SUM(F15332:F15339)</f>
        <v>0</v>
      </c>
      <c r="G15340" s="9" t="str">
        <f t="shared" si="480"/>
        <v/>
      </c>
      <c r="H15340" s="52" t="str">
        <f t="shared" si="481"/>
        <v/>
      </c>
    </row>
    <row r="15341" spans="1:8">
      <c r="B15341" s="1"/>
      <c r="C15341" s="1"/>
      <c r="D15341" s="31"/>
      <c r="E15341" s="31"/>
      <c r="F15341" s="31"/>
      <c r="G15341" s="9" t="str">
        <f t="shared" si="480"/>
        <v/>
      </c>
      <c r="H15341" s="52" t="str">
        <f t="shared" si="481"/>
        <v/>
      </c>
    </row>
    <row r="15342" spans="1:8" ht="15.75" thickBot="1">
      <c r="A15342" s="48" t="str">
        <f>('ANNEXURE B &amp; C'!CK$3)</f>
        <v>480304</v>
      </c>
      <c r="B15342" s="4">
        <v>1049995</v>
      </c>
      <c r="C15342" s="4" t="s">
        <v>32</v>
      </c>
      <c r="D15342" s="40">
        <v>5049992</v>
      </c>
      <c r="E15342" s="40">
        <v>2475261.8100000005</v>
      </c>
      <c r="F15342" s="40">
        <f>SUM(F15340+F15329+F15322)</f>
        <v>4691145</v>
      </c>
      <c r="G15342" s="9" t="str">
        <f t="shared" si="480"/>
        <v/>
      </c>
      <c r="H15342" s="52">
        <f t="shared" si="481"/>
        <v>-7.1058924449781305E-2</v>
      </c>
    </row>
    <row r="15343" spans="1:8" ht="15.75" thickTop="1">
      <c r="B15343" s="1"/>
      <c r="C15343" s="1"/>
      <c r="D15343" s="31"/>
      <c r="E15343" s="31"/>
      <c r="F15343" s="31"/>
      <c r="G15343" s="9" t="str">
        <f t="shared" si="480"/>
        <v/>
      </c>
      <c r="H15343" s="52" t="str">
        <f t="shared" si="481"/>
        <v/>
      </c>
    </row>
    <row r="15344" spans="1:8">
      <c r="A15344" s="48" t="str">
        <f>('ANNEXURE B &amp; C'!CK$3)</f>
        <v>480304</v>
      </c>
      <c r="B15344" s="1">
        <v>1050000</v>
      </c>
      <c r="C15344" s="1" t="s">
        <v>33</v>
      </c>
      <c r="D15344" s="31"/>
      <c r="E15344" s="31"/>
      <c r="F15344" s="31"/>
      <c r="G15344" s="9" t="str">
        <f t="shared" si="480"/>
        <v/>
      </c>
      <c r="H15344" s="52" t="str">
        <f t="shared" si="481"/>
        <v/>
      </c>
    </row>
    <row r="15345" spans="1:8">
      <c r="B15345" s="1"/>
      <c r="C15345" s="1"/>
      <c r="D15345" s="31"/>
      <c r="E15345" s="31"/>
      <c r="F15345" s="31"/>
      <c r="G15345" s="9" t="str">
        <f t="shared" si="480"/>
        <v/>
      </c>
      <c r="H15345" s="52" t="str">
        <f t="shared" si="481"/>
        <v/>
      </c>
    </row>
    <row r="15346" spans="1:8">
      <c r="A15346" s="48" t="str">
        <f>('ANNEXURE B &amp; C'!CK$3)</f>
        <v>480304</v>
      </c>
      <c r="B15346" s="1">
        <v>1060000</v>
      </c>
      <c r="C15346" s="1" t="s">
        <v>34</v>
      </c>
      <c r="D15346" s="31"/>
      <c r="E15346" s="31"/>
      <c r="F15346" s="31"/>
      <c r="G15346" s="9" t="str">
        <f t="shared" si="480"/>
        <v/>
      </c>
      <c r="H15346" s="52" t="str">
        <f t="shared" si="481"/>
        <v/>
      </c>
    </row>
    <row r="15347" spans="1:8">
      <c r="A15347" s="48" t="str">
        <f>('ANNEXURE B &amp; C'!CK$3)</f>
        <v>480304</v>
      </c>
      <c r="B15347" s="2">
        <v>1060001</v>
      </c>
      <c r="C15347" s="2" t="s">
        <v>35</v>
      </c>
      <c r="D15347" s="20">
        <v>0</v>
      </c>
      <c r="E15347" s="20">
        <v>0</v>
      </c>
      <c r="F15347" s="38">
        <f>('ANNEXURE B &amp; C'!CK$47)</f>
        <v>0</v>
      </c>
      <c r="G15347" s="9" t="str">
        <f t="shared" si="480"/>
        <v/>
      </c>
      <c r="H15347" s="52" t="str">
        <f t="shared" si="481"/>
        <v/>
      </c>
    </row>
    <row r="15348" spans="1:8">
      <c r="A15348" s="48" t="str">
        <f>('ANNEXURE B &amp; C'!CK$3)</f>
        <v>480304</v>
      </c>
      <c r="B15348" s="2">
        <v>1060003</v>
      </c>
      <c r="C15348" s="2" t="s">
        <v>36</v>
      </c>
      <c r="D15348" s="20">
        <v>0</v>
      </c>
      <c r="E15348" s="20">
        <v>0</v>
      </c>
      <c r="F15348" s="38">
        <f>('ANNEXURE B &amp; C'!CK$48)</f>
        <v>0</v>
      </c>
      <c r="G15348" s="9" t="str">
        <f t="shared" si="480"/>
        <v/>
      </c>
      <c r="H15348" s="52" t="str">
        <f t="shared" si="481"/>
        <v/>
      </c>
    </row>
    <row r="15349" spans="1:8">
      <c r="A15349" s="48" t="str">
        <f>('ANNEXURE B &amp; C'!CK$3)</f>
        <v>480304</v>
      </c>
      <c r="B15349" s="2">
        <v>1060090</v>
      </c>
      <c r="C15349" s="2" t="s">
        <v>37</v>
      </c>
      <c r="D15349" s="20">
        <v>0</v>
      </c>
      <c r="E15349" s="20">
        <v>0</v>
      </c>
      <c r="F15349" s="38">
        <f>('ANNEXURE B &amp; C'!CK$49)</f>
        <v>0</v>
      </c>
      <c r="G15349" s="9" t="str">
        <f t="shared" si="480"/>
        <v/>
      </c>
      <c r="H15349" s="52" t="str">
        <f t="shared" si="481"/>
        <v/>
      </c>
    </row>
    <row r="15350" spans="1:8">
      <c r="A15350" s="48" t="str">
        <f>('ANNEXURE B &amp; C'!CK$3)</f>
        <v>480304</v>
      </c>
      <c r="B15350" s="2">
        <v>1060100</v>
      </c>
      <c r="C15350" s="2" t="s">
        <v>38</v>
      </c>
      <c r="D15350" s="20">
        <v>0</v>
      </c>
      <c r="E15350" s="20">
        <v>0</v>
      </c>
      <c r="F15350" s="38">
        <f>('ANNEXURE B &amp; C'!CK$50)</f>
        <v>0</v>
      </c>
      <c r="G15350" s="9" t="str">
        <f t="shared" si="480"/>
        <v/>
      </c>
      <c r="H15350" s="52" t="str">
        <f t="shared" si="481"/>
        <v/>
      </c>
    </row>
    <row r="15351" spans="1:8">
      <c r="A15351" s="48" t="str">
        <f>('ANNEXURE B &amp; C'!CK$3)</f>
        <v>480304</v>
      </c>
      <c r="B15351" s="2">
        <v>1060200</v>
      </c>
      <c r="C15351" s="2" t="s">
        <v>39</v>
      </c>
      <c r="D15351" s="20">
        <v>0</v>
      </c>
      <c r="E15351" s="20">
        <v>0</v>
      </c>
      <c r="F15351" s="38">
        <f>('ANNEXURE B &amp; C'!CK$51)</f>
        <v>0</v>
      </c>
      <c r="G15351" s="9" t="str">
        <f t="shared" si="480"/>
        <v/>
      </c>
      <c r="H15351" s="52" t="str">
        <f t="shared" si="481"/>
        <v/>
      </c>
    </row>
    <row r="15352" spans="1:8">
      <c r="A15352" s="48" t="str">
        <f>('ANNEXURE B &amp; C'!CK$3)</f>
        <v>480304</v>
      </c>
      <c r="B15352" s="2">
        <v>1060201</v>
      </c>
      <c r="C15352" s="2" t="s">
        <v>40</v>
      </c>
      <c r="D15352" s="20">
        <v>0</v>
      </c>
      <c r="E15352" s="20">
        <v>0</v>
      </c>
      <c r="F15352" s="38">
        <f>('ANNEXURE B &amp; C'!CK$52)</f>
        <v>0</v>
      </c>
      <c r="G15352" s="9" t="str">
        <f t="shared" si="480"/>
        <v/>
      </c>
      <c r="H15352" s="52" t="str">
        <f t="shared" si="481"/>
        <v/>
      </c>
    </row>
    <row r="15353" spans="1:8">
      <c r="A15353" s="48" t="str">
        <f>('ANNEXURE B &amp; C'!CK$3)</f>
        <v>480304</v>
      </c>
      <c r="B15353" s="2">
        <v>1060204</v>
      </c>
      <c r="C15353" s="2" t="s">
        <v>41</v>
      </c>
      <c r="D15353" s="20">
        <v>300000</v>
      </c>
      <c r="E15353" s="20">
        <v>107899.12</v>
      </c>
      <c r="F15353" s="38">
        <f>('ANNEXURE B &amp; C'!CK$53)</f>
        <v>300000</v>
      </c>
      <c r="G15353" s="9" t="str">
        <f t="shared" si="480"/>
        <v/>
      </c>
      <c r="H15353" s="52">
        <f t="shared" si="481"/>
        <v>0</v>
      </c>
    </row>
    <row r="15354" spans="1:8">
      <c r="A15354" s="48" t="str">
        <f>('ANNEXURE B &amp; C'!CK$3)</f>
        <v>480304</v>
      </c>
      <c r="B15354" s="2">
        <v>1060205</v>
      </c>
      <c r="C15354" s="2" t="s">
        <v>42</v>
      </c>
      <c r="D15354" s="20">
        <v>0</v>
      </c>
      <c r="E15354" s="20">
        <v>0</v>
      </c>
      <c r="F15354" s="38">
        <f>('ANNEXURE B &amp; C'!CK$54)</f>
        <v>0</v>
      </c>
      <c r="G15354" s="9" t="str">
        <f t="shared" si="480"/>
        <v/>
      </c>
      <c r="H15354" s="52" t="str">
        <f t="shared" si="481"/>
        <v/>
      </c>
    </row>
    <row r="15355" spans="1:8">
      <c r="A15355" s="48" t="str">
        <f>('ANNEXURE B &amp; C'!CK$3)</f>
        <v>480304</v>
      </c>
      <c r="B15355" s="2">
        <v>1060207</v>
      </c>
      <c r="C15355" s="2" t="s">
        <v>43</v>
      </c>
      <c r="D15355" s="20">
        <v>0</v>
      </c>
      <c r="E15355" s="20">
        <v>0</v>
      </c>
      <c r="F15355" s="38">
        <f>('ANNEXURE B &amp; C'!CK$55)</f>
        <v>0</v>
      </c>
      <c r="G15355" s="9" t="str">
        <f t="shared" si="480"/>
        <v/>
      </c>
      <c r="H15355" s="52" t="str">
        <f t="shared" si="481"/>
        <v/>
      </c>
    </row>
    <row r="15356" spans="1:8">
      <c r="A15356" s="48" t="str">
        <f>('ANNEXURE B &amp; C'!CK$3)</f>
        <v>480304</v>
      </c>
      <c r="B15356" s="2">
        <v>1060208</v>
      </c>
      <c r="C15356" s="2" t="s">
        <v>44</v>
      </c>
      <c r="D15356" s="20">
        <v>20000</v>
      </c>
      <c r="E15356" s="20">
        <v>3300</v>
      </c>
      <c r="F15356" s="38">
        <f>('ANNEXURE B &amp; C'!CK$56)</f>
        <v>10000</v>
      </c>
      <c r="G15356" s="9" t="str">
        <f t="shared" si="480"/>
        <v/>
      </c>
      <c r="H15356" s="52">
        <f t="shared" si="481"/>
        <v>-0.5</v>
      </c>
    </row>
    <row r="15357" spans="1:8">
      <c r="A15357" s="48" t="str">
        <f>('ANNEXURE B &amp; C'!CK$3)</f>
        <v>480304</v>
      </c>
      <c r="B15357" s="2">
        <v>1060209</v>
      </c>
      <c r="C15357" s="2" t="s">
        <v>45</v>
      </c>
      <c r="D15357" s="20">
        <v>0</v>
      </c>
      <c r="E15357" s="20">
        <v>0</v>
      </c>
      <c r="F15357" s="38">
        <f>('ANNEXURE B &amp; C'!CK$57)</f>
        <v>85000</v>
      </c>
      <c r="G15357" s="9" t="str">
        <f t="shared" si="480"/>
        <v/>
      </c>
      <c r="H15357" s="52" t="str">
        <f t="shared" si="481"/>
        <v>NO ORIGINAL BUDGET</v>
      </c>
    </row>
    <row r="15358" spans="1:8">
      <c r="A15358" s="48" t="str">
        <f>('ANNEXURE B &amp; C'!CK$3)</f>
        <v>480304</v>
      </c>
      <c r="B15358" s="2">
        <v>1060210</v>
      </c>
      <c r="C15358" s="2" t="s">
        <v>46</v>
      </c>
      <c r="D15358" s="20">
        <v>800000</v>
      </c>
      <c r="E15358" s="20">
        <v>392324.67</v>
      </c>
      <c r="F15358" s="38">
        <f>('ANNEXURE B &amp; C'!CK$58)</f>
        <v>1302325</v>
      </c>
      <c r="G15358" s="9" t="str">
        <f t="shared" si="480"/>
        <v/>
      </c>
      <c r="H15358" s="52">
        <f t="shared" si="481"/>
        <v>0.62790625</v>
      </c>
    </row>
    <row r="15359" spans="1:8">
      <c r="A15359" s="48" t="str">
        <f>('ANNEXURE B &amp; C'!CK$3)</f>
        <v>480304</v>
      </c>
      <c r="B15359" s="2">
        <v>1060303</v>
      </c>
      <c r="C15359" s="2" t="s">
        <v>47</v>
      </c>
      <c r="D15359" s="20">
        <v>0</v>
      </c>
      <c r="E15359" s="20">
        <v>0</v>
      </c>
      <c r="F15359" s="38">
        <f>('ANNEXURE B &amp; C'!CK$59)</f>
        <v>0</v>
      </c>
      <c r="G15359" s="9" t="str">
        <f t="shared" ref="G15359:G15422" si="482">IF(E15359&lt;0.01,"",IF(E15359&gt;F15359,"BUDGET ERROR - INSUFICIENT",""))</f>
        <v/>
      </c>
      <c r="H15359" s="52" t="str">
        <f t="shared" ref="H15359:H15422" si="483">IF(F15359&lt;0.1,"",IF(D15359=0,"NO ORIGINAL BUDGET",(F15359-D15359)/D15359))</f>
        <v/>
      </c>
    </row>
    <row r="15360" spans="1:8">
      <c r="A15360" s="48" t="str">
        <f>('ANNEXURE B &amp; C'!CK$3)</f>
        <v>480304</v>
      </c>
      <c r="B15360" s="2">
        <v>1060304</v>
      </c>
      <c r="C15360" s="2" t="s">
        <v>48</v>
      </c>
      <c r="D15360" s="20">
        <v>0</v>
      </c>
      <c r="E15360" s="20">
        <v>0</v>
      </c>
      <c r="F15360" s="38">
        <f>('ANNEXURE B &amp; C'!CK$60)</f>
        <v>0</v>
      </c>
      <c r="G15360" s="9" t="str">
        <f t="shared" si="482"/>
        <v/>
      </c>
      <c r="H15360" s="52" t="str">
        <f t="shared" si="483"/>
        <v/>
      </c>
    </row>
    <row r="15361" spans="1:8">
      <c r="A15361" s="48" t="str">
        <f>('ANNEXURE B &amp; C'!CK$3)</f>
        <v>480304</v>
      </c>
      <c r="B15361" s="2">
        <v>1060305</v>
      </c>
      <c r="C15361" s="2" t="s">
        <v>49</v>
      </c>
      <c r="D15361" s="20">
        <v>0</v>
      </c>
      <c r="E15361" s="20">
        <v>0</v>
      </c>
      <c r="F15361" s="38">
        <f>('ANNEXURE B &amp; C'!CK$61)</f>
        <v>0</v>
      </c>
      <c r="G15361" s="9" t="str">
        <f t="shared" si="482"/>
        <v/>
      </c>
      <c r="H15361" s="52" t="str">
        <f t="shared" si="483"/>
        <v/>
      </c>
    </row>
    <row r="15362" spans="1:8">
      <c r="A15362" s="48" t="str">
        <f>('ANNEXURE B &amp; C'!CK$3)</f>
        <v>480304</v>
      </c>
      <c r="B15362" s="2">
        <v>1060400</v>
      </c>
      <c r="C15362" s="2" t="s">
        <v>50</v>
      </c>
      <c r="D15362" s="20">
        <v>90000</v>
      </c>
      <c r="E15362" s="20">
        <v>41734.720000000001</v>
      </c>
      <c r="F15362" s="38">
        <f>('ANNEXURE B &amp; C'!CK$62)</f>
        <v>90000</v>
      </c>
      <c r="G15362" s="9" t="str">
        <f t="shared" si="482"/>
        <v/>
      </c>
      <c r="H15362" s="52">
        <f t="shared" si="483"/>
        <v>0</v>
      </c>
    </row>
    <row r="15363" spans="1:8">
      <c r="A15363" s="48" t="str">
        <f>('ANNEXURE B &amp; C'!CK$3)</f>
        <v>480304</v>
      </c>
      <c r="B15363" s="2">
        <v>1060401</v>
      </c>
      <c r="C15363" s="2" t="s">
        <v>51</v>
      </c>
      <c r="D15363" s="20">
        <v>0</v>
      </c>
      <c r="E15363" s="20">
        <v>0</v>
      </c>
      <c r="F15363" s="38">
        <f>('ANNEXURE B &amp; C'!CK$63)</f>
        <v>0</v>
      </c>
      <c r="G15363" s="9" t="str">
        <f t="shared" si="482"/>
        <v/>
      </c>
      <c r="H15363" s="52" t="str">
        <f t="shared" si="483"/>
        <v/>
      </c>
    </row>
    <row r="15364" spans="1:8">
      <c r="A15364" s="48" t="str">
        <f>('ANNEXURE B &amp; C'!CK$3)</f>
        <v>480304</v>
      </c>
      <c r="B15364" s="2">
        <v>1060402</v>
      </c>
      <c r="C15364" s="2" t="s">
        <v>52</v>
      </c>
      <c r="D15364" s="20">
        <v>40000</v>
      </c>
      <c r="E15364" s="20">
        <v>759.24</v>
      </c>
      <c r="F15364" s="38">
        <f>('ANNEXURE B &amp; C'!CK$64)</f>
        <v>5000</v>
      </c>
      <c r="G15364" s="9" t="str">
        <f t="shared" si="482"/>
        <v/>
      </c>
      <c r="H15364" s="52">
        <f t="shared" si="483"/>
        <v>-0.875</v>
      </c>
    </row>
    <row r="15365" spans="1:8">
      <c r="A15365" s="48" t="str">
        <f>('ANNEXURE B &amp; C'!CK$3)</f>
        <v>480304</v>
      </c>
      <c r="B15365" s="2">
        <v>1060403</v>
      </c>
      <c r="C15365" s="2" t="s">
        <v>53</v>
      </c>
      <c r="D15365" s="20">
        <v>0</v>
      </c>
      <c r="E15365" s="20">
        <v>0</v>
      </c>
      <c r="F15365" s="38">
        <f>('ANNEXURE B &amp; C'!CK$65)</f>
        <v>0</v>
      </c>
      <c r="G15365" s="9" t="str">
        <f t="shared" si="482"/>
        <v/>
      </c>
      <c r="H15365" s="52" t="str">
        <f t="shared" si="483"/>
        <v/>
      </c>
    </row>
    <row r="15366" spans="1:8">
      <c r="A15366" s="48" t="str">
        <f>('ANNEXURE B &amp; C'!CK$3)</f>
        <v>480304</v>
      </c>
      <c r="B15366" s="2">
        <v>1060404</v>
      </c>
      <c r="C15366" s="2" t="s">
        <v>54</v>
      </c>
      <c r="D15366" s="20">
        <v>0</v>
      </c>
      <c r="E15366" s="20">
        <v>0</v>
      </c>
      <c r="F15366" s="38">
        <f>('ANNEXURE B &amp; C'!CK$66)</f>
        <v>0</v>
      </c>
      <c r="G15366" s="9" t="str">
        <f t="shared" si="482"/>
        <v/>
      </c>
      <c r="H15366" s="52" t="str">
        <f t="shared" si="483"/>
        <v/>
      </c>
    </row>
    <row r="15367" spans="1:8">
      <c r="A15367" s="48" t="str">
        <f>('ANNEXURE B &amp; C'!CK$3)</f>
        <v>480304</v>
      </c>
      <c r="B15367" s="2">
        <v>1060405</v>
      </c>
      <c r="C15367" s="2" t="s">
        <v>55</v>
      </c>
      <c r="D15367" s="20">
        <v>0</v>
      </c>
      <c r="E15367" s="20">
        <v>0</v>
      </c>
      <c r="F15367" s="38">
        <f>('ANNEXURE B &amp; C'!CK$67)</f>
        <v>0</v>
      </c>
      <c r="G15367" s="9" t="str">
        <f t="shared" si="482"/>
        <v/>
      </c>
      <c r="H15367" s="52" t="str">
        <f t="shared" si="483"/>
        <v/>
      </c>
    </row>
    <row r="15368" spans="1:8">
      <c r="A15368" s="48" t="str">
        <f>('ANNEXURE B &amp; C'!CK$3)</f>
        <v>480304</v>
      </c>
      <c r="B15368" s="2">
        <v>1060601</v>
      </c>
      <c r="C15368" s="2" t="s">
        <v>56</v>
      </c>
      <c r="D15368" s="20">
        <v>0</v>
      </c>
      <c r="E15368" s="20">
        <v>0</v>
      </c>
      <c r="F15368" s="38">
        <f>('ANNEXURE B &amp; C'!CK$68)</f>
        <v>0</v>
      </c>
      <c r="G15368" s="9" t="str">
        <f t="shared" si="482"/>
        <v/>
      </c>
      <c r="H15368" s="52" t="str">
        <f t="shared" si="483"/>
        <v/>
      </c>
    </row>
    <row r="15369" spans="1:8">
      <c r="A15369" s="48" t="str">
        <f>('ANNEXURE B &amp; C'!CK$3)</f>
        <v>480304</v>
      </c>
      <c r="B15369" s="2">
        <v>1060701</v>
      </c>
      <c r="C15369" s="2" t="s">
        <v>57</v>
      </c>
      <c r="D15369" s="20">
        <v>0</v>
      </c>
      <c r="E15369" s="20">
        <v>0</v>
      </c>
      <c r="F15369" s="38">
        <f>('ANNEXURE B &amp; C'!CK$69)</f>
        <v>0</v>
      </c>
      <c r="G15369" s="9" t="str">
        <f t="shared" si="482"/>
        <v/>
      </c>
      <c r="H15369" s="52" t="str">
        <f t="shared" si="483"/>
        <v/>
      </c>
    </row>
    <row r="15370" spans="1:8">
      <c r="A15370" s="48" t="str">
        <f>('ANNEXURE B &amp; C'!CK$3)</f>
        <v>480304</v>
      </c>
      <c r="B15370" s="2">
        <v>1060702</v>
      </c>
      <c r="C15370" s="2" t="s">
        <v>58</v>
      </c>
      <c r="D15370" s="20">
        <v>0</v>
      </c>
      <c r="E15370" s="20">
        <v>0</v>
      </c>
      <c r="F15370" s="38">
        <f>('ANNEXURE B &amp; C'!CK$70)</f>
        <v>0</v>
      </c>
      <c r="G15370" s="9" t="str">
        <f t="shared" si="482"/>
        <v/>
      </c>
      <c r="H15370" s="52" t="str">
        <f t="shared" si="483"/>
        <v/>
      </c>
    </row>
    <row r="15371" spans="1:8">
      <c r="A15371" s="48" t="str">
        <f>('ANNEXURE B &amp; C'!CK$3)</f>
        <v>480304</v>
      </c>
      <c r="B15371" s="2">
        <v>1061101</v>
      </c>
      <c r="C15371" s="2" t="s">
        <v>59</v>
      </c>
      <c r="D15371" s="20">
        <v>0</v>
      </c>
      <c r="E15371" s="20">
        <v>0</v>
      </c>
      <c r="F15371" s="38">
        <f>('ANNEXURE B &amp; C'!CK$71)</f>
        <v>0</v>
      </c>
      <c r="G15371" s="9" t="str">
        <f t="shared" si="482"/>
        <v/>
      </c>
      <c r="H15371" s="52" t="str">
        <f t="shared" si="483"/>
        <v/>
      </c>
    </row>
    <row r="15372" spans="1:8">
      <c r="A15372" s="48" t="str">
        <f>('ANNEXURE B &amp; C'!CK$3)</f>
        <v>480304</v>
      </c>
      <c r="B15372" s="2">
        <v>1061102</v>
      </c>
      <c r="C15372" s="2" t="s">
        <v>60</v>
      </c>
      <c r="D15372" s="20">
        <v>2500</v>
      </c>
      <c r="E15372" s="20">
        <v>0</v>
      </c>
      <c r="F15372" s="38">
        <f>('ANNEXURE B &amp; C'!CK$72)</f>
        <v>0</v>
      </c>
      <c r="G15372" s="9" t="str">
        <f t="shared" si="482"/>
        <v/>
      </c>
      <c r="H15372" s="52" t="str">
        <f t="shared" si="483"/>
        <v/>
      </c>
    </row>
    <row r="15373" spans="1:8">
      <c r="A15373" s="48" t="str">
        <f>('ANNEXURE B &amp; C'!CK$3)</f>
        <v>480304</v>
      </c>
      <c r="B15373" s="2">
        <v>1061104</v>
      </c>
      <c r="C15373" s="2" t="s">
        <v>61</v>
      </c>
      <c r="D15373" s="20">
        <v>0</v>
      </c>
      <c r="E15373" s="20">
        <v>0</v>
      </c>
      <c r="F15373" s="38">
        <f>('ANNEXURE B &amp; C'!CK$73)</f>
        <v>0</v>
      </c>
      <c r="G15373" s="9" t="str">
        <f t="shared" si="482"/>
        <v/>
      </c>
      <c r="H15373" s="52" t="str">
        <f t="shared" si="483"/>
        <v/>
      </c>
    </row>
    <row r="15374" spans="1:8">
      <c r="A15374" s="48" t="str">
        <f>('ANNEXURE B &amp; C'!CK$3)</f>
        <v>480304</v>
      </c>
      <c r="B15374" s="2">
        <v>1061106</v>
      </c>
      <c r="C15374" s="2" t="s">
        <v>62</v>
      </c>
      <c r="D15374" s="20">
        <v>0</v>
      </c>
      <c r="E15374" s="20">
        <v>0</v>
      </c>
      <c r="F15374" s="38">
        <f>('ANNEXURE B &amp; C'!CK$74)</f>
        <v>0</v>
      </c>
      <c r="G15374" s="9" t="str">
        <f t="shared" si="482"/>
        <v/>
      </c>
      <c r="H15374" s="52" t="str">
        <f t="shared" si="483"/>
        <v/>
      </c>
    </row>
    <row r="15375" spans="1:8">
      <c r="A15375" s="48" t="str">
        <f>('ANNEXURE B &amp; C'!CK$3)</f>
        <v>480304</v>
      </c>
      <c r="B15375" s="2">
        <v>1061201</v>
      </c>
      <c r="C15375" s="2" t="s">
        <v>63</v>
      </c>
      <c r="D15375" s="20">
        <v>0</v>
      </c>
      <c r="E15375" s="20">
        <v>0</v>
      </c>
      <c r="F15375" s="38">
        <f>('ANNEXURE B &amp; C'!CK$75)</f>
        <v>0</v>
      </c>
      <c r="G15375" s="9" t="str">
        <f t="shared" si="482"/>
        <v/>
      </c>
      <c r="H15375" s="52" t="str">
        <f t="shared" si="483"/>
        <v/>
      </c>
    </row>
    <row r="15376" spans="1:8">
      <c r="A15376" s="48" t="str">
        <f>('ANNEXURE B &amp; C'!CK$3)</f>
        <v>480304</v>
      </c>
      <c r="B15376" s="2">
        <v>1061203</v>
      </c>
      <c r="C15376" s="2" t="s">
        <v>64</v>
      </c>
      <c r="D15376" s="20">
        <v>6000</v>
      </c>
      <c r="E15376" s="20">
        <v>614.04</v>
      </c>
      <c r="F15376" s="38">
        <f>('ANNEXURE B &amp; C'!CK$76)</f>
        <v>615</v>
      </c>
      <c r="G15376" s="9" t="str">
        <f t="shared" si="482"/>
        <v/>
      </c>
      <c r="H15376" s="52">
        <f t="shared" si="483"/>
        <v>-0.89749999999999996</v>
      </c>
    </row>
    <row r="15377" spans="1:8">
      <c r="A15377" s="48" t="str">
        <f>('ANNEXURE B &amp; C'!CK$3)</f>
        <v>480304</v>
      </c>
      <c r="B15377" s="2">
        <v>1061204</v>
      </c>
      <c r="C15377" s="2" t="s">
        <v>65</v>
      </c>
      <c r="D15377" s="20">
        <v>0</v>
      </c>
      <c r="E15377" s="20">
        <v>0</v>
      </c>
      <c r="F15377" s="38">
        <f>('ANNEXURE B &amp; C'!CK$77)</f>
        <v>0</v>
      </c>
      <c r="G15377" s="9" t="str">
        <f t="shared" si="482"/>
        <v/>
      </c>
      <c r="H15377" s="52" t="str">
        <f t="shared" si="483"/>
        <v/>
      </c>
    </row>
    <row r="15378" spans="1:8">
      <c r="A15378" s="48" t="str">
        <f>('ANNEXURE B &amp; C'!CK$3)</f>
        <v>480304</v>
      </c>
      <c r="B15378" s="2">
        <v>1061501</v>
      </c>
      <c r="C15378" s="2" t="s">
        <v>66</v>
      </c>
      <c r="D15378" s="20">
        <v>24000</v>
      </c>
      <c r="E15378" s="20">
        <v>4256</v>
      </c>
      <c r="F15378" s="38">
        <f>('ANNEXURE B &amp; C'!CK$78)</f>
        <v>9000</v>
      </c>
      <c r="G15378" s="9" t="str">
        <f t="shared" si="482"/>
        <v/>
      </c>
      <c r="H15378" s="52">
        <f t="shared" si="483"/>
        <v>-0.625</v>
      </c>
    </row>
    <row r="15379" spans="1:8">
      <c r="A15379" s="48" t="str">
        <f>('ANNEXURE B &amp; C'!CK$3)</f>
        <v>480304</v>
      </c>
      <c r="B15379" s="2">
        <v>1061502</v>
      </c>
      <c r="C15379" s="2" t="s">
        <v>67</v>
      </c>
      <c r="D15379" s="20">
        <v>0</v>
      </c>
      <c r="E15379" s="20">
        <v>0</v>
      </c>
      <c r="F15379" s="38">
        <f>('ANNEXURE B &amp; C'!CK$79)</f>
        <v>0</v>
      </c>
      <c r="G15379" s="9" t="str">
        <f t="shared" si="482"/>
        <v/>
      </c>
      <c r="H15379" s="52" t="str">
        <f t="shared" si="483"/>
        <v/>
      </c>
    </row>
    <row r="15380" spans="1:8">
      <c r="A15380" s="48" t="str">
        <f>('ANNEXURE B &amp; C'!CK$3)</f>
        <v>480304</v>
      </c>
      <c r="B15380" s="2">
        <v>1061507</v>
      </c>
      <c r="C15380" s="2" t="s">
        <v>68</v>
      </c>
      <c r="D15380" s="20">
        <v>0</v>
      </c>
      <c r="E15380" s="20">
        <v>0</v>
      </c>
      <c r="F15380" s="38">
        <f>('ANNEXURE B &amp; C'!CK$80)</f>
        <v>0</v>
      </c>
      <c r="G15380" s="9" t="str">
        <f t="shared" si="482"/>
        <v/>
      </c>
      <c r="H15380" s="52" t="str">
        <f t="shared" si="483"/>
        <v/>
      </c>
    </row>
    <row r="15381" spans="1:8">
      <c r="A15381" s="48" t="str">
        <f>('ANNEXURE B &amp; C'!CK$3)</f>
        <v>480304</v>
      </c>
      <c r="B15381" s="2">
        <v>1061508</v>
      </c>
      <c r="C15381" s="2" t="s">
        <v>69</v>
      </c>
      <c r="D15381" s="20">
        <v>0</v>
      </c>
      <c r="E15381" s="20">
        <v>0</v>
      </c>
      <c r="F15381" s="38">
        <f>('ANNEXURE B &amp; C'!CK$81)</f>
        <v>0</v>
      </c>
      <c r="G15381" s="9" t="str">
        <f t="shared" si="482"/>
        <v/>
      </c>
      <c r="H15381" s="52" t="str">
        <f t="shared" si="483"/>
        <v/>
      </c>
    </row>
    <row r="15382" spans="1:8">
      <c r="A15382" s="48" t="str">
        <f>('ANNEXURE B &amp; C'!CK$3)</f>
        <v>480304</v>
      </c>
      <c r="B15382" s="2">
        <v>1061701</v>
      </c>
      <c r="C15382" s="2" t="s">
        <v>70</v>
      </c>
      <c r="D15382" s="20">
        <v>40000</v>
      </c>
      <c r="E15382" s="20">
        <v>19533</v>
      </c>
      <c r="F15382" s="38">
        <f>('ANNEXURE B &amp; C'!CK$82)</f>
        <v>40000</v>
      </c>
      <c r="G15382" s="9" t="str">
        <f t="shared" si="482"/>
        <v/>
      </c>
      <c r="H15382" s="52">
        <f t="shared" si="483"/>
        <v>0</v>
      </c>
    </row>
    <row r="15383" spans="1:8">
      <c r="A15383" s="48" t="str">
        <f>('ANNEXURE B &amp; C'!CK$3)</f>
        <v>480304</v>
      </c>
      <c r="B15383" s="2">
        <v>1061705</v>
      </c>
      <c r="C15383" s="2" t="s">
        <v>71</v>
      </c>
      <c r="D15383" s="20">
        <v>0</v>
      </c>
      <c r="E15383" s="20">
        <v>0</v>
      </c>
      <c r="F15383" s="38">
        <f>('ANNEXURE B &amp; C'!CK$83)</f>
        <v>0</v>
      </c>
      <c r="G15383" s="9" t="str">
        <f t="shared" si="482"/>
        <v/>
      </c>
      <c r="H15383" s="52" t="str">
        <f t="shared" si="483"/>
        <v/>
      </c>
    </row>
    <row r="15384" spans="1:8">
      <c r="A15384" s="48" t="str">
        <f>('ANNEXURE B &amp; C'!CK$3)</f>
        <v>480304</v>
      </c>
      <c r="B15384" s="2">
        <v>1061799</v>
      </c>
      <c r="C15384" s="2" t="s">
        <v>72</v>
      </c>
      <c r="D15384" s="20">
        <v>30000</v>
      </c>
      <c r="E15384" s="20">
        <v>0</v>
      </c>
      <c r="F15384" s="38">
        <f>('ANNEXURE B &amp; C'!CK$84)</f>
        <v>0</v>
      </c>
      <c r="G15384" s="9" t="str">
        <f t="shared" si="482"/>
        <v/>
      </c>
      <c r="H15384" s="52" t="str">
        <f t="shared" si="483"/>
        <v/>
      </c>
    </row>
    <row r="15385" spans="1:8">
      <c r="A15385" s="48" t="str">
        <f>('ANNEXURE B &amp; C'!CK$3)</f>
        <v>480304</v>
      </c>
      <c r="B15385" s="2">
        <v>1061800</v>
      </c>
      <c r="C15385" s="2" t="s">
        <v>73</v>
      </c>
      <c r="D15385" s="20">
        <v>11000</v>
      </c>
      <c r="E15385" s="20">
        <v>0</v>
      </c>
      <c r="F15385" s="38">
        <f>('ANNEXURE B &amp; C'!CK$85)</f>
        <v>0</v>
      </c>
      <c r="G15385" s="9" t="str">
        <f t="shared" si="482"/>
        <v/>
      </c>
      <c r="H15385" s="52" t="str">
        <f t="shared" si="483"/>
        <v/>
      </c>
    </row>
    <row r="15386" spans="1:8">
      <c r="A15386" s="48" t="str">
        <f>('ANNEXURE B &amp; C'!CK$3)</f>
        <v>480304</v>
      </c>
      <c r="B15386" s="2">
        <v>1061801</v>
      </c>
      <c r="C15386" s="2" t="s">
        <v>74</v>
      </c>
      <c r="D15386" s="20">
        <v>20000</v>
      </c>
      <c r="E15386" s="20">
        <v>612.11</v>
      </c>
      <c r="F15386" s="38">
        <f>('ANNEXURE B &amp; C'!CK$86)</f>
        <v>613</v>
      </c>
      <c r="G15386" s="9" t="str">
        <f t="shared" si="482"/>
        <v/>
      </c>
      <c r="H15386" s="52">
        <f t="shared" si="483"/>
        <v>-0.96935000000000004</v>
      </c>
    </row>
    <row r="15387" spans="1:8">
      <c r="A15387" s="48" t="str">
        <f>('ANNEXURE B &amp; C'!CK$3)</f>
        <v>480304</v>
      </c>
      <c r="B15387" s="2">
        <v>1061802</v>
      </c>
      <c r="C15387" s="2" t="s">
        <v>75</v>
      </c>
      <c r="D15387" s="20">
        <v>0</v>
      </c>
      <c r="E15387" s="20">
        <v>0</v>
      </c>
      <c r="F15387" s="38">
        <f>('ANNEXURE B &amp; C'!CK$87)</f>
        <v>0</v>
      </c>
      <c r="G15387" s="9" t="str">
        <f t="shared" si="482"/>
        <v/>
      </c>
      <c r="H15387" s="52" t="str">
        <f t="shared" si="483"/>
        <v/>
      </c>
    </row>
    <row r="15388" spans="1:8">
      <c r="A15388" s="48" t="str">
        <f>('ANNEXURE B &amp; C'!CK$3)</f>
        <v>480304</v>
      </c>
      <c r="B15388" s="2">
        <v>1061805</v>
      </c>
      <c r="C15388" s="2" t="s">
        <v>76</v>
      </c>
      <c r="D15388" s="20">
        <v>0</v>
      </c>
      <c r="E15388" s="20">
        <v>0</v>
      </c>
      <c r="F15388" s="38">
        <f>('ANNEXURE B &amp; C'!CK$88)</f>
        <v>0</v>
      </c>
      <c r="G15388" s="9" t="str">
        <f t="shared" si="482"/>
        <v/>
      </c>
      <c r="H15388" s="52" t="str">
        <f t="shared" si="483"/>
        <v/>
      </c>
    </row>
    <row r="15389" spans="1:8">
      <c r="A15389" s="48" t="str">
        <f>('ANNEXURE B &amp; C'!CK$3)</f>
        <v>480304</v>
      </c>
      <c r="B15389" s="2">
        <v>1061806</v>
      </c>
      <c r="C15389" s="2" t="s">
        <v>77</v>
      </c>
      <c r="D15389" s="20">
        <v>150000</v>
      </c>
      <c r="E15389" s="20">
        <v>99936.73</v>
      </c>
      <c r="F15389" s="38">
        <f>('ANNEXURE B &amp; C'!CK$89)</f>
        <v>150000</v>
      </c>
      <c r="G15389" s="9" t="str">
        <f t="shared" si="482"/>
        <v/>
      </c>
      <c r="H15389" s="52">
        <f t="shared" si="483"/>
        <v>0</v>
      </c>
    </row>
    <row r="15390" spans="1:8">
      <c r="A15390" s="48" t="str">
        <f>('ANNEXURE B &amp; C'!CK$3)</f>
        <v>480304</v>
      </c>
      <c r="B15390" s="2">
        <v>1061899</v>
      </c>
      <c r="C15390" s="2" t="s">
        <v>78</v>
      </c>
      <c r="D15390" s="20">
        <v>0</v>
      </c>
      <c r="E15390" s="20">
        <v>0</v>
      </c>
      <c r="F15390" s="38">
        <f>('ANNEXURE B &amp; C'!CK$90)</f>
        <v>0</v>
      </c>
      <c r="G15390" s="9" t="str">
        <f t="shared" si="482"/>
        <v/>
      </c>
      <c r="H15390" s="52" t="str">
        <f t="shared" si="483"/>
        <v/>
      </c>
    </row>
    <row r="15391" spans="1:8">
      <c r="A15391" s="48" t="str">
        <f>('ANNEXURE B &amp; C'!CK$3)</f>
        <v>480304</v>
      </c>
      <c r="B15391" s="2">
        <v>1061900</v>
      </c>
      <c r="C15391" s="2" t="s">
        <v>79</v>
      </c>
      <c r="D15391" s="20">
        <v>25920</v>
      </c>
      <c r="E15391" s="20">
        <v>10800</v>
      </c>
      <c r="F15391" s="38">
        <f>('ANNEXURE B &amp; C'!CK$91)</f>
        <v>25920</v>
      </c>
      <c r="G15391" s="9" t="str">
        <f t="shared" si="482"/>
        <v/>
      </c>
      <c r="H15391" s="52">
        <f t="shared" si="483"/>
        <v>0</v>
      </c>
    </row>
    <row r="15392" spans="1:8">
      <c r="A15392" s="48" t="str">
        <f>('ANNEXURE B &amp; C'!CK$3)</f>
        <v>480304</v>
      </c>
      <c r="B15392" s="2">
        <v>1061902</v>
      </c>
      <c r="C15392" s="2" t="s">
        <v>80</v>
      </c>
      <c r="D15392" s="20">
        <v>50000</v>
      </c>
      <c r="E15392" s="20">
        <v>0</v>
      </c>
      <c r="F15392" s="38">
        <f>('ANNEXURE B &amp; C'!CK$92)</f>
        <v>0</v>
      </c>
      <c r="G15392" s="9" t="str">
        <f t="shared" si="482"/>
        <v/>
      </c>
      <c r="H15392" s="52" t="str">
        <f t="shared" si="483"/>
        <v/>
      </c>
    </row>
    <row r="15393" spans="1:8">
      <c r="A15393" s="48" t="str">
        <f>('ANNEXURE B &amp; C'!CK$3)</f>
        <v>480304</v>
      </c>
      <c r="B15393" s="2">
        <v>1061903</v>
      </c>
      <c r="C15393" s="2" t="s">
        <v>81</v>
      </c>
      <c r="D15393" s="20">
        <v>0</v>
      </c>
      <c r="E15393" s="20">
        <v>0</v>
      </c>
      <c r="F15393" s="38">
        <f>('ANNEXURE B &amp; C'!CK$93)</f>
        <v>0</v>
      </c>
      <c r="G15393" s="9" t="str">
        <f t="shared" si="482"/>
        <v/>
      </c>
      <c r="H15393" s="52" t="str">
        <f t="shared" si="483"/>
        <v/>
      </c>
    </row>
    <row r="15394" spans="1:8">
      <c r="A15394" s="48" t="str">
        <f>('ANNEXURE B &amp; C'!CK$3)</f>
        <v>480304</v>
      </c>
      <c r="B15394" s="2">
        <v>1061904</v>
      </c>
      <c r="C15394" s="2" t="s">
        <v>82</v>
      </c>
      <c r="D15394" s="20">
        <v>0</v>
      </c>
      <c r="E15394" s="20">
        <v>0</v>
      </c>
      <c r="F15394" s="38">
        <f>('ANNEXURE B &amp; C'!CK$94)</f>
        <v>0</v>
      </c>
      <c r="G15394" s="9" t="str">
        <f t="shared" si="482"/>
        <v/>
      </c>
      <c r="H15394" s="52" t="str">
        <f t="shared" si="483"/>
        <v/>
      </c>
    </row>
    <row r="15395" spans="1:8">
      <c r="A15395" s="48" t="str">
        <f>('ANNEXURE B &amp; C'!CK$3)</f>
        <v>480304</v>
      </c>
      <c r="B15395" s="2">
        <v>1062001</v>
      </c>
      <c r="C15395" s="2" t="s">
        <v>83</v>
      </c>
      <c r="D15395" s="20">
        <v>0</v>
      </c>
      <c r="E15395" s="20">
        <v>0</v>
      </c>
      <c r="F15395" s="38">
        <f>('ANNEXURE B &amp; C'!CK$95)</f>
        <v>0</v>
      </c>
      <c r="G15395" s="9" t="str">
        <f t="shared" si="482"/>
        <v/>
      </c>
      <c r="H15395" s="52" t="str">
        <f t="shared" si="483"/>
        <v/>
      </c>
    </row>
    <row r="15396" spans="1:8">
      <c r="A15396" s="48" t="str">
        <f>('ANNEXURE B &amp; C'!CK$3)</f>
        <v>480304</v>
      </c>
      <c r="B15396" s="2">
        <v>1062003</v>
      </c>
      <c r="C15396" s="2" t="s">
        <v>84</v>
      </c>
      <c r="D15396" s="20">
        <v>0</v>
      </c>
      <c r="E15396" s="20">
        <v>0</v>
      </c>
      <c r="F15396" s="38">
        <f>('ANNEXURE B &amp; C'!CK$96)</f>
        <v>0</v>
      </c>
      <c r="G15396" s="9" t="str">
        <f t="shared" si="482"/>
        <v/>
      </c>
      <c r="H15396" s="52" t="str">
        <f t="shared" si="483"/>
        <v/>
      </c>
    </row>
    <row r="15397" spans="1:8">
      <c r="A15397" s="48" t="str">
        <f>('ANNEXURE B &amp; C'!CK$3)</f>
        <v>480304</v>
      </c>
      <c r="B15397" s="2">
        <v>1062009</v>
      </c>
      <c r="C15397" s="2" t="s">
        <v>85</v>
      </c>
      <c r="D15397" s="20">
        <v>0</v>
      </c>
      <c r="E15397" s="20">
        <v>0</v>
      </c>
      <c r="F15397" s="38">
        <f>('ANNEXURE B &amp; C'!CK$97)</f>
        <v>0</v>
      </c>
      <c r="G15397" s="9" t="str">
        <f t="shared" si="482"/>
        <v/>
      </c>
      <c r="H15397" s="52" t="str">
        <f t="shared" si="483"/>
        <v/>
      </c>
    </row>
    <row r="15398" spans="1:8">
      <c r="A15398" s="48" t="str">
        <f>('ANNEXURE B &amp; C'!CK$3)</f>
        <v>480304</v>
      </c>
      <c r="B15398" s="2">
        <v>1062010</v>
      </c>
      <c r="C15398" s="2" t="s">
        <v>86</v>
      </c>
      <c r="D15398" s="20">
        <v>0</v>
      </c>
      <c r="E15398" s="20">
        <v>0</v>
      </c>
      <c r="F15398" s="38">
        <f>('ANNEXURE B &amp; C'!CK$98)</f>
        <v>0</v>
      </c>
      <c r="G15398" s="9" t="str">
        <f t="shared" si="482"/>
        <v/>
      </c>
      <c r="H15398" s="52" t="str">
        <f t="shared" si="483"/>
        <v/>
      </c>
    </row>
    <row r="15399" spans="1:8">
      <c r="A15399" s="48" t="str">
        <f>('ANNEXURE B &amp; C'!CK$3)</f>
        <v>480304</v>
      </c>
      <c r="B15399" s="2">
        <v>1062201</v>
      </c>
      <c r="C15399" s="2" t="s">
        <v>87</v>
      </c>
      <c r="D15399" s="20">
        <v>0</v>
      </c>
      <c r="E15399" s="20">
        <v>0</v>
      </c>
      <c r="F15399" s="38">
        <f>('ANNEXURE B &amp; C'!CK$99)</f>
        <v>0</v>
      </c>
      <c r="G15399" s="9" t="str">
        <f t="shared" si="482"/>
        <v/>
      </c>
      <c r="H15399" s="52" t="str">
        <f t="shared" si="483"/>
        <v/>
      </c>
    </row>
    <row r="15400" spans="1:8">
      <c r="A15400" s="48" t="str">
        <f>('ANNEXURE B &amp; C'!CK$3)</f>
        <v>480304</v>
      </c>
      <c r="B15400" s="3">
        <v>1066990</v>
      </c>
      <c r="C15400" s="3" t="s">
        <v>88</v>
      </c>
      <c r="D15400" s="39">
        <v>1609420</v>
      </c>
      <c r="E15400" s="39">
        <v>681769.63</v>
      </c>
      <c r="F15400" s="39">
        <f>SUM(F15347:F15399)</f>
        <v>2018473</v>
      </c>
      <c r="G15400" s="9" t="str">
        <f t="shared" si="482"/>
        <v/>
      </c>
      <c r="H15400" s="52">
        <f t="shared" si="483"/>
        <v>0.25416174771035527</v>
      </c>
    </row>
    <row r="15401" spans="1:8">
      <c r="B15401" s="1"/>
      <c r="C15401" s="1"/>
      <c r="D15401" s="31"/>
      <c r="E15401" s="31"/>
      <c r="F15401" s="31"/>
      <c r="G15401" s="9" t="str">
        <f t="shared" si="482"/>
        <v/>
      </c>
      <c r="H15401" s="52" t="str">
        <f t="shared" si="483"/>
        <v/>
      </c>
    </row>
    <row r="15402" spans="1:8">
      <c r="A15402" s="48" t="str">
        <f>('ANNEXURE B &amp; C'!CK$3)</f>
        <v>480304</v>
      </c>
      <c r="B15402" s="1">
        <v>1080000</v>
      </c>
      <c r="C15402" s="1" t="s">
        <v>89</v>
      </c>
      <c r="D15402" s="31"/>
      <c r="E15402" s="31"/>
      <c r="F15402" s="31"/>
      <c r="G15402" s="9" t="str">
        <f t="shared" si="482"/>
        <v/>
      </c>
      <c r="H15402" s="52" t="str">
        <f t="shared" si="483"/>
        <v/>
      </c>
    </row>
    <row r="15403" spans="1:8">
      <c r="A15403" s="48" t="str">
        <f>('ANNEXURE B &amp; C'!CK$3)</f>
        <v>480304</v>
      </c>
      <c r="B15403" s="2">
        <v>1088020</v>
      </c>
      <c r="C15403" s="2" t="s">
        <v>90</v>
      </c>
      <c r="D15403" s="20">
        <v>0</v>
      </c>
      <c r="E15403" s="20">
        <v>0</v>
      </c>
      <c r="F15403" s="38">
        <f>('ANNEXURE B &amp; C'!CK$103)</f>
        <v>0</v>
      </c>
      <c r="G15403" s="9" t="str">
        <f t="shared" si="482"/>
        <v/>
      </c>
      <c r="H15403" s="52" t="str">
        <f t="shared" si="483"/>
        <v/>
      </c>
    </row>
    <row r="15404" spans="1:8">
      <c r="A15404" s="48" t="str">
        <f>('ANNEXURE B &amp; C'!CK$3)</f>
        <v>480304</v>
      </c>
      <c r="B15404" s="2">
        <v>1088080</v>
      </c>
      <c r="C15404" s="2" t="s">
        <v>91</v>
      </c>
      <c r="D15404" s="20">
        <v>0</v>
      </c>
      <c r="E15404" s="20">
        <v>0</v>
      </c>
      <c r="F15404" s="38">
        <f>('ANNEXURE B &amp; C'!CK$104)</f>
        <v>0</v>
      </c>
      <c r="G15404" s="9" t="str">
        <f t="shared" si="482"/>
        <v/>
      </c>
      <c r="H15404" s="52" t="str">
        <f t="shared" si="483"/>
        <v/>
      </c>
    </row>
    <row r="15405" spans="1:8">
      <c r="A15405" s="48" t="str">
        <f>('ANNEXURE B &amp; C'!CK$3)</f>
        <v>480304</v>
      </c>
      <c r="B15405" s="2">
        <v>1088081</v>
      </c>
      <c r="C15405" s="2" t="s">
        <v>92</v>
      </c>
      <c r="D15405" s="20">
        <v>0</v>
      </c>
      <c r="E15405" s="20">
        <v>0</v>
      </c>
      <c r="F15405" s="38">
        <f>('ANNEXURE B &amp; C'!CK$105)</f>
        <v>0</v>
      </c>
      <c r="G15405" s="9" t="str">
        <f t="shared" si="482"/>
        <v/>
      </c>
      <c r="H15405" s="52" t="str">
        <f t="shared" si="483"/>
        <v/>
      </c>
    </row>
    <row r="15406" spans="1:8">
      <c r="A15406" s="48" t="str">
        <f>('ANNEXURE B &amp; C'!CK$3)</f>
        <v>480304</v>
      </c>
      <c r="B15406" s="2">
        <v>1088082</v>
      </c>
      <c r="C15406" s="2" t="s">
        <v>93</v>
      </c>
      <c r="D15406" s="20">
        <v>0</v>
      </c>
      <c r="E15406" s="20">
        <v>0</v>
      </c>
      <c r="F15406" s="38">
        <f>('ANNEXURE B &amp; C'!CK$106)</f>
        <v>0</v>
      </c>
      <c r="G15406" s="9" t="str">
        <f t="shared" si="482"/>
        <v/>
      </c>
      <c r="H15406" s="52" t="str">
        <f t="shared" si="483"/>
        <v/>
      </c>
    </row>
    <row r="15407" spans="1:8">
      <c r="A15407" s="48" t="str">
        <f>('ANNEXURE B &amp; C'!CK$3)</f>
        <v>480304</v>
      </c>
      <c r="B15407" s="2">
        <v>1088083</v>
      </c>
      <c r="C15407" s="2" t="s">
        <v>94</v>
      </c>
      <c r="D15407" s="20">
        <v>0</v>
      </c>
      <c r="E15407" s="20">
        <v>0</v>
      </c>
      <c r="F15407" s="38">
        <f>('ANNEXURE B &amp; C'!CK$107)</f>
        <v>0</v>
      </c>
      <c r="G15407" s="9" t="str">
        <f t="shared" si="482"/>
        <v/>
      </c>
      <c r="H15407" s="52" t="str">
        <f t="shared" si="483"/>
        <v/>
      </c>
    </row>
    <row r="15408" spans="1:8">
      <c r="A15408" s="48" t="str">
        <f>('ANNEXURE B &amp; C'!CK$3)</f>
        <v>480304</v>
      </c>
      <c r="B15408" s="2">
        <v>1088084</v>
      </c>
      <c r="C15408" s="2" t="s">
        <v>95</v>
      </c>
      <c r="D15408" s="20">
        <v>0</v>
      </c>
      <c r="E15408" s="20">
        <v>0</v>
      </c>
      <c r="F15408" s="38">
        <f>('ANNEXURE B &amp; C'!CK$108)</f>
        <v>0</v>
      </c>
      <c r="G15408" s="9" t="str">
        <f t="shared" si="482"/>
        <v/>
      </c>
      <c r="H15408" s="52" t="str">
        <f t="shared" si="483"/>
        <v/>
      </c>
    </row>
    <row r="15409" spans="1:8">
      <c r="A15409" s="48" t="str">
        <f>('ANNEXURE B &amp; C'!CK$3)</f>
        <v>480304</v>
      </c>
      <c r="B15409" s="2">
        <v>1088085</v>
      </c>
      <c r="C15409" s="2" t="s">
        <v>96</v>
      </c>
      <c r="D15409" s="20">
        <v>0</v>
      </c>
      <c r="E15409" s="20">
        <v>0</v>
      </c>
      <c r="F15409" s="38">
        <f>('ANNEXURE B &amp; C'!CK$109)</f>
        <v>0</v>
      </c>
      <c r="G15409" s="9" t="str">
        <f t="shared" si="482"/>
        <v/>
      </c>
      <c r="H15409" s="52" t="str">
        <f t="shared" si="483"/>
        <v/>
      </c>
    </row>
    <row r="15410" spans="1:8">
      <c r="A15410" s="48" t="str">
        <f>('ANNEXURE B &amp; C'!CK$3)</f>
        <v>480304</v>
      </c>
      <c r="B15410" s="2">
        <v>1088110</v>
      </c>
      <c r="C15410" s="2" t="s">
        <v>61</v>
      </c>
      <c r="D15410" s="20">
        <v>0</v>
      </c>
      <c r="E15410" s="20">
        <v>0</v>
      </c>
      <c r="F15410" s="38">
        <f>('ANNEXURE B &amp; C'!CK$110)</f>
        <v>0</v>
      </c>
      <c r="G15410" s="9" t="str">
        <f t="shared" si="482"/>
        <v/>
      </c>
      <c r="H15410" s="52" t="str">
        <f t="shared" si="483"/>
        <v/>
      </c>
    </row>
    <row r="15411" spans="1:8">
      <c r="A15411" s="48" t="str">
        <f>('ANNEXURE B &amp; C'!CK$3)</f>
        <v>480304</v>
      </c>
      <c r="B15411" s="2">
        <v>1088180</v>
      </c>
      <c r="C15411" s="2" t="s">
        <v>97</v>
      </c>
      <c r="D15411" s="20">
        <v>0</v>
      </c>
      <c r="E15411" s="20">
        <v>0</v>
      </c>
      <c r="F15411" s="38">
        <f>('ANNEXURE B &amp; C'!CK$111)</f>
        <v>0</v>
      </c>
      <c r="G15411" s="9" t="str">
        <f t="shared" si="482"/>
        <v/>
      </c>
      <c r="H15411" s="52" t="str">
        <f t="shared" si="483"/>
        <v/>
      </c>
    </row>
    <row r="15412" spans="1:8">
      <c r="A15412" s="48" t="str">
        <f>('ANNEXURE B &amp; C'!CK$3)</f>
        <v>480304</v>
      </c>
      <c r="B15412" s="3">
        <v>1088990</v>
      </c>
      <c r="C15412" s="3" t="s">
        <v>98</v>
      </c>
      <c r="D15412" s="39">
        <v>0</v>
      </c>
      <c r="E15412" s="39">
        <v>0</v>
      </c>
      <c r="F15412" s="39">
        <f>SUM(F15402:F15411)</f>
        <v>0</v>
      </c>
      <c r="G15412" s="9" t="str">
        <f t="shared" si="482"/>
        <v/>
      </c>
      <c r="H15412" s="52" t="str">
        <f t="shared" si="483"/>
        <v/>
      </c>
    </row>
    <row r="15413" spans="1:8">
      <c r="B15413" s="1"/>
      <c r="C15413" s="1"/>
      <c r="D15413" s="31"/>
      <c r="E15413" s="31"/>
      <c r="F15413" s="31"/>
      <c r="G15413" s="9" t="str">
        <f t="shared" si="482"/>
        <v/>
      </c>
      <c r="H15413" s="52" t="str">
        <f t="shared" si="483"/>
        <v/>
      </c>
    </row>
    <row r="15414" spans="1:8" ht="15.75" thickBot="1">
      <c r="A15414" s="48" t="str">
        <f>('ANNEXURE B &amp; C'!CK$3)</f>
        <v>480304</v>
      </c>
      <c r="B15414" s="4">
        <v>1089995</v>
      </c>
      <c r="C15414" s="4" t="s">
        <v>99</v>
      </c>
      <c r="D15414" s="40">
        <v>1609420</v>
      </c>
      <c r="E15414" s="40">
        <v>681769.63</v>
      </c>
      <c r="F15414" s="40">
        <f>SUM(F15412+F15400)</f>
        <v>2018473</v>
      </c>
      <c r="G15414" s="9" t="str">
        <f t="shared" si="482"/>
        <v/>
      </c>
      <c r="H15414" s="52">
        <f t="shared" si="483"/>
        <v>0.25416174771035527</v>
      </c>
    </row>
    <row r="15415" spans="1:8" ht="15.75" thickTop="1">
      <c r="B15415" s="1"/>
      <c r="C15415" s="1"/>
      <c r="D15415" s="31"/>
      <c r="E15415" s="31"/>
      <c r="F15415" s="31"/>
      <c r="G15415" s="9" t="str">
        <f t="shared" si="482"/>
        <v/>
      </c>
      <c r="H15415" s="52" t="str">
        <f t="shared" si="483"/>
        <v/>
      </c>
    </row>
    <row r="15416" spans="1:8">
      <c r="A15416" s="48" t="str">
        <f>('ANNEXURE B &amp; C'!CK$3)</f>
        <v>480304</v>
      </c>
      <c r="B15416" s="1">
        <v>1100000</v>
      </c>
      <c r="C15416" s="1" t="s">
        <v>100</v>
      </c>
      <c r="D15416" s="31"/>
      <c r="E15416" s="31"/>
      <c r="F15416" s="31"/>
      <c r="G15416" s="9" t="str">
        <f t="shared" si="482"/>
        <v/>
      </c>
      <c r="H15416" s="52" t="str">
        <f t="shared" si="483"/>
        <v/>
      </c>
    </row>
    <row r="15417" spans="1:8">
      <c r="A15417" s="48" t="str">
        <f>('ANNEXURE B &amp; C'!CK$3)</f>
        <v>480304</v>
      </c>
      <c r="B15417" s="2">
        <v>1101200</v>
      </c>
      <c r="C15417" s="2" t="s">
        <v>101</v>
      </c>
      <c r="D15417" s="20">
        <v>0</v>
      </c>
      <c r="E15417" s="20">
        <v>0</v>
      </c>
      <c r="F15417" s="38">
        <f>('ANNEXURE B &amp; C'!CK$117)</f>
        <v>0</v>
      </c>
      <c r="G15417" s="9" t="str">
        <f t="shared" si="482"/>
        <v/>
      </c>
      <c r="H15417" s="52" t="str">
        <f t="shared" si="483"/>
        <v/>
      </c>
    </row>
    <row r="15418" spans="1:8">
      <c r="A15418" s="48" t="str">
        <f>('ANNEXURE B &amp; C'!CK$3)</f>
        <v>480304</v>
      </c>
      <c r="B15418" s="2">
        <v>1101201</v>
      </c>
      <c r="C15418" s="2" t="s">
        <v>102</v>
      </c>
      <c r="D15418" s="20">
        <v>0</v>
      </c>
      <c r="E15418" s="20">
        <v>0</v>
      </c>
      <c r="F15418" s="38">
        <f>('ANNEXURE B &amp; C'!CK$118)</f>
        <v>0</v>
      </c>
      <c r="G15418" s="9" t="str">
        <f t="shared" si="482"/>
        <v/>
      </c>
      <c r="H15418" s="52" t="str">
        <f t="shared" si="483"/>
        <v/>
      </c>
    </row>
    <row r="15419" spans="1:8">
      <c r="A15419" s="48" t="str">
        <f>('ANNEXURE B &amp; C'!CK$3)</f>
        <v>480304</v>
      </c>
      <c r="B15419" s="2">
        <v>1101203</v>
      </c>
      <c r="C15419" s="2" t="s">
        <v>103</v>
      </c>
      <c r="D15419" s="20">
        <v>0</v>
      </c>
      <c r="E15419" s="20">
        <v>0</v>
      </c>
      <c r="F15419" s="38">
        <f>('ANNEXURE B &amp; C'!CK$119)</f>
        <v>0</v>
      </c>
      <c r="G15419" s="9" t="str">
        <f t="shared" si="482"/>
        <v/>
      </c>
      <c r="H15419" s="52" t="str">
        <f t="shared" si="483"/>
        <v/>
      </c>
    </row>
    <row r="15420" spans="1:8">
      <c r="A15420" s="48" t="str">
        <f>('ANNEXURE B &amp; C'!CK$3)</f>
        <v>480304</v>
      </c>
      <c r="B15420" s="2">
        <v>1101204</v>
      </c>
      <c r="C15420" s="2" t="s">
        <v>104</v>
      </c>
      <c r="D15420" s="20">
        <v>0</v>
      </c>
      <c r="E15420" s="20">
        <v>0</v>
      </c>
      <c r="F15420" s="38">
        <f>('ANNEXURE B &amp; C'!CK$120)</f>
        <v>0</v>
      </c>
      <c r="G15420" s="9" t="str">
        <f t="shared" si="482"/>
        <v/>
      </c>
      <c r="H15420" s="52" t="str">
        <f t="shared" si="483"/>
        <v/>
      </c>
    </row>
    <row r="15421" spans="1:8" ht="15.75" thickBot="1">
      <c r="A15421" s="48" t="str">
        <f>('ANNEXURE B &amp; C'!CK$3)</f>
        <v>480304</v>
      </c>
      <c r="B15421" s="4">
        <v>1109995</v>
      </c>
      <c r="C15421" s="4" t="s">
        <v>105</v>
      </c>
      <c r="D15421" s="40">
        <v>0</v>
      </c>
      <c r="E15421" s="40">
        <v>0</v>
      </c>
      <c r="F15421" s="40">
        <f>SUM(F15417:F15420)</f>
        <v>0</v>
      </c>
      <c r="G15421" s="9" t="str">
        <f t="shared" si="482"/>
        <v/>
      </c>
      <c r="H15421" s="52" t="str">
        <f t="shared" si="483"/>
        <v/>
      </c>
    </row>
    <row r="15422" spans="1:8" ht="15.75" thickTop="1">
      <c r="B15422" s="1"/>
      <c r="C15422" s="1"/>
      <c r="D15422" s="31"/>
      <c r="E15422" s="31"/>
      <c r="F15422" s="31"/>
      <c r="G15422" s="9" t="str">
        <f t="shared" si="482"/>
        <v/>
      </c>
      <c r="H15422" s="52" t="str">
        <f t="shared" si="483"/>
        <v/>
      </c>
    </row>
    <row r="15423" spans="1:8">
      <c r="A15423" s="48" t="str">
        <f>('ANNEXURE B &amp; C'!CK$3)</f>
        <v>480304</v>
      </c>
      <c r="B15423" s="1">
        <v>1120000</v>
      </c>
      <c r="C15423" s="1" t="s">
        <v>106</v>
      </c>
      <c r="D15423" s="31"/>
      <c r="E15423" s="31"/>
      <c r="F15423" s="31"/>
      <c r="G15423" s="9" t="str">
        <f t="shared" ref="G15423:G15486" si="484">IF(E15423&lt;0.01,"",IF(E15423&gt;F15423,"BUDGET ERROR - INSUFICIENT",""))</f>
        <v/>
      </c>
      <c r="H15423" s="52" t="str">
        <f t="shared" ref="H15423:H15486" si="485">IF(F15423&lt;0.1,"",IF(D15423=0,"NO ORIGINAL BUDGET",(F15423-D15423)/D15423))</f>
        <v/>
      </c>
    </row>
    <row r="15424" spans="1:8">
      <c r="A15424" s="48" t="str">
        <f>('ANNEXURE B &amp; C'!CK$3)</f>
        <v>480304</v>
      </c>
      <c r="B15424" s="2">
        <v>1120300</v>
      </c>
      <c r="C15424" s="2" t="s">
        <v>106</v>
      </c>
      <c r="D15424" s="20">
        <v>0</v>
      </c>
      <c r="E15424" s="20">
        <v>0</v>
      </c>
      <c r="F15424" s="38">
        <f>('ANNEXURE B &amp; C'!CK$124)</f>
        <v>0</v>
      </c>
      <c r="G15424" s="9" t="str">
        <f t="shared" si="484"/>
        <v/>
      </c>
      <c r="H15424" s="52" t="str">
        <f t="shared" si="485"/>
        <v/>
      </c>
    </row>
    <row r="15425" spans="1:8" ht="15.75" thickBot="1">
      <c r="A15425" s="48" t="str">
        <f>('ANNEXURE B &amp; C'!CK$3)</f>
        <v>480304</v>
      </c>
      <c r="B15425" s="4">
        <v>1129990</v>
      </c>
      <c r="C15425" s="4" t="s">
        <v>107</v>
      </c>
      <c r="D15425" s="40">
        <v>0</v>
      </c>
      <c r="E15425" s="40">
        <v>0</v>
      </c>
      <c r="F15425" s="40">
        <f>SUM(F15423:F15424)</f>
        <v>0</v>
      </c>
      <c r="G15425" s="9" t="str">
        <f t="shared" si="484"/>
        <v/>
      </c>
      <c r="H15425" s="52" t="str">
        <f t="shared" si="485"/>
        <v/>
      </c>
    </row>
    <row r="15426" spans="1:8" ht="15.75" thickTop="1">
      <c r="B15426" s="1"/>
      <c r="C15426" s="1"/>
      <c r="D15426" s="31"/>
      <c r="E15426" s="31"/>
      <c r="F15426" s="31"/>
      <c r="G15426" s="9" t="str">
        <f t="shared" si="484"/>
        <v/>
      </c>
      <c r="H15426" s="52" t="str">
        <f t="shared" si="485"/>
        <v/>
      </c>
    </row>
    <row r="15427" spans="1:8">
      <c r="A15427" s="48" t="str">
        <f>('ANNEXURE B &amp; C'!CK$3)</f>
        <v>480304</v>
      </c>
      <c r="B15427" s="1">
        <v>1130000</v>
      </c>
      <c r="C15427" s="1" t="s">
        <v>108</v>
      </c>
      <c r="D15427" s="31"/>
      <c r="E15427" s="31"/>
      <c r="F15427" s="31"/>
      <c r="G15427" s="9" t="str">
        <f t="shared" si="484"/>
        <v/>
      </c>
      <c r="H15427" s="52" t="str">
        <f t="shared" si="485"/>
        <v/>
      </c>
    </row>
    <row r="15428" spans="1:8">
      <c r="A15428" s="48" t="str">
        <f>('ANNEXURE B &amp; C'!CK$3)</f>
        <v>480304</v>
      </c>
      <c r="B15428" s="2">
        <v>1130200</v>
      </c>
      <c r="C15428" s="2" t="s">
        <v>109</v>
      </c>
      <c r="D15428" s="20">
        <v>0</v>
      </c>
      <c r="E15428" s="20">
        <v>0</v>
      </c>
      <c r="F15428" s="38">
        <f>('ANNEXURE B &amp; C'!CK$128)</f>
        <v>0</v>
      </c>
      <c r="G15428" s="9" t="str">
        <f t="shared" si="484"/>
        <v/>
      </c>
      <c r="H15428" s="52" t="str">
        <f t="shared" si="485"/>
        <v/>
      </c>
    </row>
    <row r="15429" spans="1:8">
      <c r="A15429" s="48" t="str">
        <f>('ANNEXURE B &amp; C'!CK$3)</f>
        <v>480304</v>
      </c>
      <c r="B15429" s="2">
        <v>1130201</v>
      </c>
      <c r="C15429" s="2" t="s">
        <v>110</v>
      </c>
      <c r="D15429" s="20">
        <v>0</v>
      </c>
      <c r="E15429" s="20">
        <v>0</v>
      </c>
      <c r="F15429" s="38">
        <f>('ANNEXURE B &amp; C'!CK$129)</f>
        <v>0</v>
      </c>
      <c r="G15429" s="9" t="str">
        <f t="shared" si="484"/>
        <v/>
      </c>
      <c r="H15429" s="52" t="str">
        <f t="shared" si="485"/>
        <v/>
      </c>
    </row>
    <row r="15430" spans="1:8" ht="15.75" thickBot="1">
      <c r="A15430" s="48" t="str">
        <f>('ANNEXURE B &amp; C'!CK$3)</f>
        <v>480304</v>
      </c>
      <c r="B15430" s="4">
        <v>1139995</v>
      </c>
      <c r="C15430" s="4" t="s">
        <v>111</v>
      </c>
      <c r="D15430" s="40">
        <v>0</v>
      </c>
      <c r="E15430" s="40">
        <v>0</v>
      </c>
      <c r="F15430" s="40">
        <f>SUM(F15427:F15429)</f>
        <v>0</v>
      </c>
      <c r="G15430" s="9" t="str">
        <f t="shared" si="484"/>
        <v/>
      </c>
      <c r="H15430" s="52" t="str">
        <f t="shared" si="485"/>
        <v/>
      </c>
    </row>
    <row r="15431" spans="1:8" ht="15.75" thickTop="1">
      <c r="B15431" s="1"/>
      <c r="C15431" s="1"/>
      <c r="D15431" s="31"/>
      <c r="E15431" s="31"/>
      <c r="F15431" s="31"/>
      <c r="G15431" s="9" t="str">
        <f t="shared" si="484"/>
        <v/>
      </c>
      <c r="H15431" s="52" t="str">
        <f t="shared" si="485"/>
        <v/>
      </c>
    </row>
    <row r="15432" spans="1:8" ht="15.75" thickBot="1">
      <c r="A15432" s="48" t="str">
        <f>('ANNEXURE B &amp; C'!CK$3)</f>
        <v>480304</v>
      </c>
      <c r="B15432" s="5">
        <v>1199998</v>
      </c>
      <c r="C15432" s="5" t="s">
        <v>112</v>
      </c>
      <c r="D15432" s="41">
        <v>6659412</v>
      </c>
      <c r="E15432" s="41">
        <v>3157031.4400000004</v>
      </c>
      <c r="F15432" s="41">
        <f>SUM(F15430+F15425+F15421+F15414+F15342)</f>
        <v>6709618</v>
      </c>
      <c r="G15432" s="9" t="str">
        <f t="shared" si="484"/>
        <v/>
      </c>
      <c r="H15432" s="52">
        <f t="shared" si="485"/>
        <v>7.5391040530305075E-3</v>
      </c>
    </row>
    <row r="15433" spans="1:8">
      <c r="B15433" s="1"/>
      <c r="C15433" s="1"/>
      <c r="D15433" s="31"/>
      <c r="E15433" s="31"/>
      <c r="F15433" s="31"/>
      <c r="G15433" s="9" t="str">
        <f t="shared" si="484"/>
        <v/>
      </c>
      <c r="H15433" s="52" t="str">
        <f t="shared" si="485"/>
        <v/>
      </c>
    </row>
    <row r="15434" spans="1:8">
      <c r="A15434" s="48" t="str">
        <f>('ANNEXURE B &amp; C'!CK$3)</f>
        <v>480304</v>
      </c>
      <c r="B15434" s="1">
        <v>2200000</v>
      </c>
      <c r="C15434" s="1" t="s">
        <v>113</v>
      </c>
      <c r="D15434" s="31"/>
      <c r="E15434" s="31"/>
      <c r="F15434" s="31"/>
      <c r="G15434" s="9" t="str">
        <f t="shared" si="484"/>
        <v/>
      </c>
      <c r="H15434" s="52" t="str">
        <f t="shared" si="485"/>
        <v/>
      </c>
    </row>
    <row r="15435" spans="1:8">
      <c r="B15435" s="1"/>
      <c r="C15435" s="1"/>
      <c r="D15435" s="31"/>
      <c r="E15435" s="31"/>
      <c r="F15435" s="31"/>
      <c r="G15435" s="9" t="str">
        <f t="shared" si="484"/>
        <v/>
      </c>
      <c r="H15435" s="52" t="str">
        <f t="shared" si="485"/>
        <v/>
      </c>
    </row>
    <row r="15436" spans="1:8">
      <c r="A15436" s="48" t="str">
        <f>('ANNEXURE B &amp; C'!CK$3)</f>
        <v>480304</v>
      </c>
      <c r="B15436" s="1">
        <v>2230000</v>
      </c>
      <c r="C15436" s="1" t="s">
        <v>114</v>
      </c>
      <c r="D15436" s="31"/>
      <c r="E15436" s="31"/>
      <c r="F15436" s="31"/>
      <c r="G15436" s="9" t="str">
        <f t="shared" si="484"/>
        <v/>
      </c>
      <c r="H15436" s="52" t="str">
        <f t="shared" si="485"/>
        <v/>
      </c>
    </row>
    <row r="15437" spans="1:8">
      <c r="A15437" s="48" t="str">
        <f>('ANNEXURE B &amp; C'!CK$3)</f>
        <v>480304</v>
      </c>
      <c r="B15437" s="2">
        <v>2231202</v>
      </c>
      <c r="C15437" s="2" t="s">
        <v>115</v>
      </c>
      <c r="D15437" s="20">
        <v>0</v>
      </c>
      <c r="E15437" s="20">
        <v>0</v>
      </c>
      <c r="F15437" s="38">
        <f>('ANNEXURE B &amp; C'!CK$137)</f>
        <v>0</v>
      </c>
      <c r="G15437" s="9" t="str">
        <f t="shared" si="484"/>
        <v/>
      </c>
      <c r="H15437" s="52" t="str">
        <f t="shared" si="485"/>
        <v/>
      </c>
    </row>
    <row r="15438" spans="1:8">
      <c r="A15438" s="48" t="str">
        <f>('ANNEXURE B &amp; C'!CK$3)</f>
        <v>480304</v>
      </c>
      <c r="B15438" s="2">
        <v>2231900</v>
      </c>
      <c r="C15438" s="2" t="s">
        <v>116</v>
      </c>
      <c r="D15438" s="20">
        <v>-31680</v>
      </c>
      <c r="E15438" s="20">
        <v>-9106.51</v>
      </c>
      <c r="F15438" s="38">
        <f>('ANNEXURE B &amp; C'!CK$138)</f>
        <v>-18212</v>
      </c>
      <c r="G15438" s="9" t="str">
        <f t="shared" si="484"/>
        <v/>
      </c>
      <c r="H15438" s="52" t="str">
        <f t="shared" si="485"/>
        <v/>
      </c>
    </row>
    <row r="15439" spans="1:8">
      <c r="A15439" s="48" t="str">
        <f>('ANNEXURE B &amp; C'!CK$3)</f>
        <v>480304</v>
      </c>
      <c r="B15439" s="3">
        <v>2239995</v>
      </c>
      <c r="C15439" s="3" t="s">
        <v>117</v>
      </c>
      <c r="D15439" s="39">
        <v>-31680</v>
      </c>
      <c r="E15439" s="39">
        <v>-9106.51</v>
      </c>
      <c r="F15439" s="39">
        <f>SUM(F15437:F15438)</f>
        <v>-18212</v>
      </c>
      <c r="G15439" s="9" t="str">
        <f t="shared" si="484"/>
        <v/>
      </c>
      <c r="H15439" s="52" t="str">
        <f t="shared" si="485"/>
        <v/>
      </c>
    </row>
    <row r="15440" spans="1:8">
      <c r="B15440" s="1"/>
      <c r="C15440" s="1"/>
      <c r="D15440" s="31"/>
      <c r="E15440" s="31"/>
      <c r="F15440" s="31"/>
      <c r="G15440" s="9" t="str">
        <f t="shared" si="484"/>
        <v/>
      </c>
      <c r="H15440" s="52" t="str">
        <f t="shared" si="485"/>
        <v/>
      </c>
    </row>
    <row r="15441" spans="1:8">
      <c r="A15441" s="48" t="str">
        <f>('ANNEXURE B &amp; C'!CK$3)</f>
        <v>480304</v>
      </c>
      <c r="B15441" s="1">
        <v>2240000</v>
      </c>
      <c r="C15441" s="1" t="s">
        <v>118</v>
      </c>
      <c r="D15441" s="31"/>
      <c r="E15441" s="31"/>
      <c r="F15441" s="31"/>
      <c r="G15441" s="9" t="str">
        <f t="shared" si="484"/>
        <v/>
      </c>
      <c r="H15441" s="52" t="str">
        <f t="shared" si="485"/>
        <v/>
      </c>
    </row>
    <row r="15442" spans="1:8">
      <c r="A15442" s="48" t="str">
        <f>('ANNEXURE B &amp; C'!CK$3)</f>
        <v>480304</v>
      </c>
      <c r="B15442" s="2">
        <v>2240001</v>
      </c>
      <c r="C15442" s="2" t="s">
        <v>119</v>
      </c>
      <c r="D15442" s="20">
        <v>0</v>
      </c>
      <c r="E15442" s="20">
        <v>0</v>
      </c>
      <c r="F15442" s="38">
        <f>('ANNEXURE B &amp; C'!CK$142)</f>
        <v>0</v>
      </c>
      <c r="G15442" s="9" t="str">
        <f t="shared" si="484"/>
        <v/>
      </c>
      <c r="H15442" s="52" t="str">
        <f t="shared" si="485"/>
        <v/>
      </c>
    </row>
    <row r="15443" spans="1:8">
      <c r="A15443" s="48" t="str">
        <f>('ANNEXURE B &amp; C'!CK$3)</f>
        <v>480304</v>
      </c>
      <c r="B15443" s="2">
        <v>2240002</v>
      </c>
      <c r="C15443" s="2" t="s">
        <v>120</v>
      </c>
      <c r="D15443" s="20">
        <v>0</v>
      </c>
      <c r="E15443" s="20">
        <v>0</v>
      </c>
      <c r="F15443" s="38">
        <f>('ANNEXURE B &amp; C'!CK$143)</f>
        <v>0</v>
      </c>
      <c r="G15443" s="9" t="str">
        <f t="shared" si="484"/>
        <v/>
      </c>
      <c r="H15443" s="52" t="str">
        <f t="shared" si="485"/>
        <v/>
      </c>
    </row>
    <row r="15444" spans="1:8">
      <c r="A15444" s="48" t="str">
        <f>('ANNEXURE B &amp; C'!CK$3)</f>
        <v>480304</v>
      </c>
      <c r="B15444" s="2">
        <v>2240400</v>
      </c>
      <c r="C15444" s="2" t="s">
        <v>121</v>
      </c>
      <c r="D15444" s="20">
        <v>0</v>
      </c>
      <c r="E15444" s="20">
        <v>0</v>
      </c>
      <c r="F15444" s="38">
        <f>('ANNEXURE B &amp; C'!CK$144)</f>
        <v>0</v>
      </c>
      <c r="G15444" s="9" t="str">
        <f t="shared" si="484"/>
        <v/>
      </c>
      <c r="H15444" s="52" t="str">
        <f t="shared" si="485"/>
        <v/>
      </c>
    </row>
    <row r="15445" spans="1:8">
      <c r="A15445" s="48" t="str">
        <f>('ANNEXURE B &amp; C'!CK$3)</f>
        <v>480304</v>
      </c>
      <c r="B15445" s="2">
        <v>2240500</v>
      </c>
      <c r="C15445" s="2" t="s">
        <v>122</v>
      </c>
      <c r="D15445" s="20">
        <v>0</v>
      </c>
      <c r="E15445" s="20">
        <v>0</v>
      </c>
      <c r="F15445" s="38">
        <f>('ANNEXURE B &amp; C'!CK$145)</f>
        <v>0</v>
      </c>
      <c r="G15445" s="9" t="str">
        <f t="shared" si="484"/>
        <v/>
      </c>
      <c r="H15445" s="52" t="str">
        <f t="shared" si="485"/>
        <v/>
      </c>
    </row>
    <row r="15446" spans="1:8">
      <c r="A15446" s="48" t="str">
        <f>('ANNEXURE B &amp; C'!CK$3)</f>
        <v>480304</v>
      </c>
      <c r="B15446" s="3">
        <v>2249995</v>
      </c>
      <c r="C15446" s="3" t="s">
        <v>123</v>
      </c>
      <c r="D15446" s="39">
        <v>0</v>
      </c>
      <c r="E15446" s="39">
        <v>0</v>
      </c>
      <c r="F15446" s="39">
        <f>SUM(F15442:F15445)</f>
        <v>0</v>
      </c>
      <c r="G15446" s="9" t="str">
        <f t="shared" si="484"/>
        <v/>
      </c>
      <c r="H15446" s="52" t="str">
        <f t="shared" si="485"/>
        <v/>
      </c>
    </row>
    <row r="15447" spans="1:8">
      <c r="B15447" s="1"/>
      <c r="C15447" s="1"/>
      <c r="D15447" s="31"/>
      <c r="E15447" s="31"/>
      <c r="F15447" s="31"/>
      <c r="G15447" s="9" t="str">
        <f t="shared" si="484"/>
        <v/>
      </c>
      <c r="H15447" s="52" t="str">
        <f t="shared" si="485"/>
        <v/>
      </c>
    </row>
    <row r="15448" spans="1:8">
      <c r="A15448" s="48" t="str">
        <f>('ANNEXURE B &amp; C'!CK$3)</f>
        <v>480304</v>
      </c>
      <c r="B15448" s="1">
        <v>2260000</v>
      </c>
      <c r="C15448" s="1" t="s">
        <v>124</v>
      </c>
      <c r="D15448" s="31"/>
      <c r="E15448" s="31"/>
      <c r="F15448" s="31"/>
      <c r="G15448" s="9" t="str">
        <f t="shared" si="484"/>
        <v/>
      </c>
      <c r="H15448" s="52" t="str">
        <f t="shared" si="485"/>
        <v/>
      </c>
    </row>
    <row r="15449" spans="1:8">
      <c r="A15449" s="48" t="str">
        <f>('ANNEXURE B &amp; C'!CK$3)</f>
        <v>480304</v>
      </c>
      <c r="B15449" s="2">
        <v>2260806</v>
      </c>
      <c r="C15449" s="2" t="s">
        <v>125</v>
      </c>
      <c r="D15449" s="20">
        <v>0</v>
      </c>
      <c r="E15449" s="20">
        <v>0</v>
      </c>
      <c r="F15449" s="38">
        <f>('ANNEXURE B &amp; C'!CK$149)</f>
        <v>0</v>
      </c>
      <c r="G15449" s="9" t="str">
        <f t="shared" si="484"/>
        <v/>
      </c>
      <c r="H15449" s="52" t="str">
        <f t="shared" si="485"/>
        <v/>
      </c>
    </row>
    <row r="15450" spans="1:8">
      <c r="A15450" s="48" t="str">
        <f>('ANNEXURE B &amp; C'!CK$3)</f>
        <v>480304</v>
      </c>
      <c r="B15450" s="2">
        <v>2260808</v>
      </c>
      <c r="C15450" s="2" t="s">
        <v>126</v>
      </c>
      <c r="D15450" s="20">
        <v>0</v>
      </c>
      <c r="E15450" s="20">
        <v>0</v>
      </c>
      <c r="F15450" s="38">
        <f>('ANNEXURE B &amp; C'!CK$150)</f>
        <v>0</v>
      </c>
      <c r="G15450" s="9" t="str">
        <f t="shared" si="484"/>
        <v/>
      </c>
      <c r="H15450" s="52" t="str">
        <f t="shared" si="485"/>
        <v/>
      </c>
    </row>
    <row r="15451" spans="1:8">
      <c r="A15451" s="48" t="str">
        <f>('ANNEXURE B &amp; C'!CK$3)</f>
        <v>480304</v>
      </c>
      <c r="B15451" s="2">
        <v>2260810</v>
      </c>
      <c r="C15451" s="2" t="s">
        <v>127</v>
      </c>
      <c r="D15451" s="20">
        <v>0</v>
      </c>
      <c r="E15451" s="20">
        <v>0</v>
      </c>
      <c r="F15451" s="38">
        <f>('ANNEXURE B &amp; C'!CK$151)</f>
        <v>0</v>
      </c>
      <c r="G15451" s="9" t="str">
        <f t="shared" si="484"/>
        <v/>
      </c>
      <c r="H15451" s="52" t="str">
        <f t="shared" si="485"/>
        <v/>
      </c>
    </row>
    <row r="15452" spans="1:8">
      <c r="A15452" s="48" t="str">
        <f>('ANNEXURE B &amp; C'!CK$3)</f>
        <v>480304</v>
      </c>
      <c r="B15452" s="3">
        <v>2269995</v>
      </c>
      <c r="C15452" s="3" t="s">
        <v>128</v>
      </c>
      <c r="D15452" s="39">
        <v>0</v>
      </c>
      <c r="E15452" s="39">
        <v>0</v>
      </c>
      <c r="F15452" s="39">
        <f>SUM(F15449:F15451)</f>
        <v>0</v>
      </c>
      <c r="G15452" s="9" t="str">
        <f t="shared" si="484"/>
        <v/>
      </c>
      <c r="H15452" s="52" t="str">
        <f t="shared" si="485"/>
        <v/>
      </c>
    </row>
    <row r="15453" spans="1:8">
      <c r="B15453" s="1"/>
      <c r="C15453" s="1"/>
      <c r="D15453" s="31"/>
      <c r="E15453" s="31"/>
      <c r="F15453" s="31"/>
      <c r="G15453" s="9" t="str">
        <f t="shared" si="484"/>
        <v/>
      </c>
      <c r="H15453" s="52" t="str">
        <f t="shared" si="485"/>
        <v/>
      </c>
    </row>
    <row r="15454" spans="1:8">
      <c r="A15454" s="48" t="str">
        <f>('ANNEXURE B &amp; C'!CK$3)</f>
        <v>480304</v>
      </c>
      <c r="B15454" s="1">
        <v>2270000</v>
      </c>
      <c r="C15454" s="1" t="s">
        <v>129</v>
      </c>
      <c r="D15454" s="31"/>
      <c r="E15454" s="31"/>
      <c r="F15454" s="31"/>
      <c r="G15454" s="9" t="str">
        <f t="shared" si="484"/>
        <v/>
      </c>
      <c r="H15454" s="52" t="str">
        <f t="shared" si="485"/>
        <v/>
      </c>
    </row>
    <row r="15455" spans="1:8">
      <c r="A15455" s="48" t="str">
        <f>('ANNEXURE B &amp; C'!CK$3)</f>
        <v>480304</v>
      </c>
      <c r="B15455" s="2">
        <v>2271701</v>
      </c>
      <c r="C15455" s="2" t="s">
        <v>130</v>
      </c>
      <c r="D15455" s="20">
        <v>0</v>
      </c>
      <c r="E15455" s="20">
        <v>0</v>
      </c>
      <c r="F15455" s="38">
        <f>('ANNEXURE B &amp; C'!CK$155)</f>
        <v>0</v>
      </c>
      <c r="G15455" s="9" t="str">
        <f t="shared" si="484"/>
        <v/>
      </c>
      <c r="H15455" s="52" t="str">
        <f t="shared" si="485"/>
        <v/>
      </c>
    </row>
    <row r="15456" spans="1:8">
      <c r="A15456" s="48" t="str">
        <f>('ANNEXURE B &amp; C'!CK$3)</f>
        <v>480304</v>
      </c>
      <c r="B15456" s="2">
        <v>2271702</v>
      </c>
      <c r="C15456" s="2" t="s">
        <v>131</v>
      </c>
      <c r="D15456" s="20">
        <v>0</v>
      </c>
      <c r="E15456" s="20">
        <v>0</v>
      </c>
      <c r="F15456" s="38">
        <f>('ANNEXURE B &amp; C'!CK$156)</f>
        <v>0</v>
      </c>
      <c r="G15456" s="9" t="str">
        <f t="shared" si="484"/>
        <v/>
      </c>
      <c r="H15456" s="52" t="str">
        <f t="shared" si="485"/>
        <v/>
      </c>
    </row>
    <row r="15457" spans="1:8">
      <c r="A15457" s="48" t="str">
        <f>('ANNEXURE B &amp; C'!CK$3)</f>
        <v>480304</v>
      </c>
      <c r="B15457" s="2">
        <v>2271703</v>
      </c>
      <c r="C15457" s="2" t="s">
        <v>132</v>
      </c>
      <c r="D15457" s="20">
        <v>0</v>
      </c>
      <c r="E15457" s="20">
        <v>0</v>
      </c>
      <c r="F15457" s="38">
        <f>('ANNEXURE B &amp; C'!CK$157)</f>
        <v>0</v>
      </c>
      <c r="G15457" s="9" t="str">
        <f t="shared" si="484"/>
        <v/>
      </c>
      <c r="H15457" s="52" t="str">
        <f t="shared" si="485"/>
        <v/>
      </c>
    </row>
    <row r="15458" spans="1:8">
      <c r="A15458" s="48" t="str">
        <f>('ANNEXURE B &amp; C'!CK$3)</f>
        <v>480304</v>
      </c>
      <c r="B15458" s="2">
        <v>2271704</v>
      </c>
      <c r="C15458" s="2" t="s">
        <v>133</v>
      </c>
      <c r="D15458" s="20">
        <v>0</v>
      </c>
      <c r="E15458" s="20">
        <v>0</v>
      </c>
      <c r="F15458" s="38">
        <f>('ANNEXURE B &amp; C'!CK$158)</f>
        <v>0</v>
      </c>
      <c r="G15458" s="9" t="str">
        <f t="shared" si="484"/>
        <v/>
      </c>
      <c r="H15458" s="52" t="str">
        <f t="shared" si="485"/>
        <v/>
      </c>
    </row>
    <row r="15459" spans="1:8">
      <c r="A15459" s="48" t="str">
        <f>('ANNEXURE B &amp; C'!CK$3)</f>
        <v>480304</v>
      </c>
      <c r="B15459" s="3">
        <v>2279995</v>
      </c>
      <c r="C15459" s="3" t="s">
        <v>134</v>
      </c>
      <c r="D15459" s="35">
        <v>0</v>
      </c>
      <c r="E15459" s="35">
        <v>0</v>
      </c>
      <c r="F15459" s="35">
        <f>SUM(F15455:F15458)</f>
        <v>0</v>
      </c>
      <c r="G15459" s="9" t="str">
        <f t="shared" si="484"/>
        <v/>
      </c>
      <c r="H15459" s="52" t="str">
        <f t="shared" si="485"/>
        <v/>
      </c>
    </row>
    <row r="15460" spans="1:8">
      <c r="B15460" s="1"/>
      <c r="C15460" s="1"/>
      <c r="D15460" s="31"/>
      <c r="E15460" s="31"/>
      <c r="F15460" s="31"/>
      <c r="G15460" s="9" t="str">
        <f t="shared" si="484"/>
        <v/>
      </c>
      <c r="H15460" s="52" t="str">
        <f t="shared" si="485"/>
        <v/>
      </c>
    </row>
    <row r="15461" spans="1:8">
      <c r="A15461" s="48" t="str">
        <f>('ANNEXURE B &amp; C'!CK$3)</f>
        <v>480304</v>
      </c>
      <c r="B15461" s="1">
        <v>2280000</v>
      </c>
      <c r="C15461" s="1" t="s">
        <v>135</v>
      </c>
      <c r="D15461" s="31"/>
      <c r="E15461" s="31"/>
      <c r="F15461" s="31"/>
      <c r="G15461" s="9" t="str">
        <f t="shared" si="484"/>
        <v/>
      </c>
      <c r="H15461" s="52" t="str">
        <f t="shared" si="485"/>
        <v/>
      </c>
    </row>
    <row r="15462" spans="1:8">
      <c r="A15462" s="48" t="str">
        <f>('ANNEXURE B &amp; C'!CK$3)</f>
        <v>480304</v>
      </c>
      <c r="B15462" s="2">
        <v>2280001</v>
      </c>
      <c r="C15462" s="2" t="s">
        <v>136</v>
      </c>
      <c r="D15462" s="20">
        <v>0</v>
      </c>
      <c r="E15462" s="20">
        <v>0</v>
      </c>
      <c r="F15462" s="38">
        <f>('ANNEXURE B &amp; C'!CK$162)</f>
        <v>0</v>
      </c>
      <c r="G15462" s="9" t="str">
        <f t="shared" si="484"/>
        <v/>
      </c>
      <c r="H15462" s="52" t="str">
        <f t="shared" si="485"/>
        <v/>
      </c>
    </row>
    <row r="15463" spans="1:8">
      <c r="A15463" s="48" t="str">
        <f>('ANNEXURE B &amp; C'!CK$3)</f>
        <v>480304</v>
      </c>
      <c r="B15463" s="2">
        <v>2280002</v>
      </c>
      <c r="C15463" s="2" t="s">
        <v>137</v>
      </c>
      <c r="D15463" s="20">
        <v>0</v>
      </c>
      <c r="E15463" s="20">
        <v>0</v>
      </c>
      <c r="F15463" s="38">
        <f>('ANNEXURE B &amp; C'!CK$163)</f>
        <v>0</v>
      </c>
      <c r="G15463" s="9" t="str">
        <f t="shared" si="484"/>
        <v/>
      </c>
      <c r="H15463" s="52" t="str">
        <f t="shared" si="485"/>
        <v/>
      </c>
    </row>
    <row r="15464" spans="1:8">
      <c r="A15464" s="48" t="str">
        <f>('ANNEXURE B &amp; C'!CK$3)</f>
        <v>480304</v>
      </c>
      <c r="B15464" s="3">
        <v>2289995</v>
      </c>
      <c r="C15464" s="3" t="s">
        <v>138</v>
      </c>
      <c r="D15464" s="39">
        <v>0</v>
      </c>
      <c r="E15464" s="39">
        <v>0</v>
      </c>
      <c r="F15464" s="39">
        <f>SUM(F15462:F15463)</f>
        <v>0</v>
      </c>
      <c r="G15464" s="9" t="str">
        <f t="shared" si="484"/>
        <v/>
      </c>
      <c r="H15464" s="52" t="str">
        <f t="shared" si="485"/>
        <v/>
      </c>
    </row>
    <row r="15465" spans="1:8">
      <c r="B15465" s="1"/>
      <c r="C15465" s="1"/>
      <c r="D15465" s="31"/>
      <c r="E15465" s="31"/>
      <c r="F15465" s="31"/>
      <c r="G15465" s="9" t="str">
        <f t="shared" si="484"/>
        <v/>
      </c>
      <c r="H15465" s="52" t="str">
        <f t="shared" si="485"/>
        <v/>
      </c>
    </row>
    <row r="15466" spans="1:8">
      <c r="A15466" s="48" t="str">
        <f>('ANNEXURE B &amp; C'!CK$3)</f>
        <v>480304</v>
      </c>
      <c r="B15466" s="1">
        <v>2300000</v>
      </c>
      <c r="C15466" s="1" t="s">
        <v>139</v>
      </c>
      <c r="D15466" s="31"/>
      <c r="E15466" s="31"/>
      <c r="F15466" s="31"/>
      <c r="G15466" s="9" t="str">
        <f t="shared" si="484"/>
        <v/>
      </c>
      <c r="H15466" s="52" t="str">
        <f t="shared" si="485"/>
        <v/>
      </c>
    </row>
    <row r="15467" spans="1:8">
      <c r="A15467" s="48" t="str">
        <f>('ANNEXURE B &amp; C'!CK$3)</f>
        <v>480304</v>
      </c>
      <c r="B15467" s="2">
        <v>2300001</v>
      </c>
      <c r="C15467" s="2" t="s">
        <v>140</v>
      </c>
      <c r="D15467" s="20">
        <v>0</v>
      </c>
      <c r="E15467" s="20">
        <v>0</v>
      </c>
      <c r="F15467" s="38">
        <f>('ANNEXURE B &amp; C'!CK$167)</f>
        <v>0</v>
      </c>
      <c r="G15467" s="9" t="str">
        <f t="shared" si="484"/>
        <v/>
      </c>
      <c r="H15467" s="52" t="str">
        <f t="shared" si="485"/>
        <v/>
      </c>
    </row>
    <row r="15468" spans="1:8">
      <c r="A15468" s="48" t="str">
        <f>('ANNEXURE B &amp; C'!CK$3)</f>
        <v>480304</v>
      </c>
      <c r="B15468" s="2">
        <v>2300002</v>
      </c>
      <c r="C15468" s="2" t="s">
        <v>141</v>
      </c>
      <c r="D15468" s="20">
        <v>0</v>
      </c>
      <c r="E15468" s="20">
        <v>0</v>
      </c>
      <c r="F15468" s="38">
        <f>('ANNEXURE B &amp; C'!CK$168)</f>
        <v>0</v>
      </c>
      <c r="G15468" s="9" t="str">
        <f t="shared" si="484"/>
        <v/>
      </c>
      <c r="H15468" s="52" t="str">
        <f t="shared" si="485"/>
        <v/>
      </c>
    </row>
    <row r="15469" spans="1:8">
      <c r="A15469" s="48" t="str">
        <f>('ANNEXURE B &amp; C'!CK$3)</f>
        <v>480304</v>
      </c>
      <c r="B15469" s="2">
        <v>2300003</v>
      </c>
      <c r="C15469" s="2" t="s">
        <v>142</v>
      </c>
      <c r="D15469" s="20">
        <v>0</v>
      </c>
      <c r="E15469" s="20">
        <v>0</v>
      </c>
      <c r="F15469" s="38">
        <f>('ANNEXURE B &amp; C'!CK$169)</f>
        <v>0</v>
      </c>
      <c r="G15469" s="9" t="str">
        <f t="shared" si="484"/>
        <v/>
      </c>
      <c r="H15469" s="52" t="str">
        <f t="shared" si="485"/>
        <v/>
      </c>
    </row>
    <row r="15470" spans="1:8">
      <c r="A15470" s="48" t="str">
        <f>('ANNEXURE B &amp; C'!CK$3)</f>
        <v>480304</v>
      </c>
      <c r="B15470" s="2">
        <v>2300204</v>
      </c>
      <c r="C15470" s="2" t="s">
        <v>143</v>
      </c>
      <c r="D15470" s="20">
        <v>0</v>
      </c>
      <c r="E15470" s="20">
        <v>0</v>
      </c>
      <c r="F15470" s="38">
        <f>('ANNEXURE B &amp; C'!CK$170)</f>
        <v>0</v>
      </c>
      <c r="G15470" s="9" t="str">
        <f t="shared" si="484"/>
        <v/>
      </c>
      <c r="H15470" s="52" t="str">
        <f t="shared" si="485"/>
        <v/>
      </c>
    </row>
    <row r="15471" spans="1:8">
      <c r="A15471" s="48" t="str">
        <f>('ANNEXURE B &amp; C'!CK$3)</f>
        <v>480304</v>
      </c>
      <c r="B15471" s="2">
        <v>2300800</v>
      </c>
      <c r="C15471" s="2" t="s">
        <v>144</v>
      </c>
      <c r="D15471" s="20">
        <v>0</v>
      </c>
      <c r="E15471" s="20">
        <v>0</v>
      </c>
      <c r="F15471" s="38">
        <f>('ANNEXURE B &amp; C'!CK$171)</f>
        <v>0</v>
      </c>
      <c r="G15471" s="9" t="str">
        <f t="shared" si="484"/>
        <v/>
      </c>
      <c r="H15471" s="52" t="str">
        <f t="shared" si="485"/>
        <v/>
      </c>
    </row>
    <row r="15472" spans="1:8">
      <c r="A15472" s="48" t="str">
        <f>('ANNEXURE B &amp; C'!CK$3)</f>
        <v>480304</v>
      </c>
      <c r="B15472" s="2">
        <v>2300801</v>
      </c>
      <c r="C15472" s="2" t="s">
        <v>145</v>
      </c>
      <c r="D15472" s="20">
        <v>0</v>
      </c>
      <c r="E15472" s="20">
        <v>0</v>
      </c>
      <c r="F15472" s="38">
        <f>('ANNEXURE B &amp; C'!CK$172)</f>
        <v>0</v>
      </c>
      <c r="G15472" s="9" t="str">
        <f t="shared" si="484"/>
        <v/>
      </c>
      <c r="H15472" s="52" t="str">
        <f t="shared" si="485"/>
        <v/>
      </c>
    </row>
    <row r="15473" spans="1:8">
      <c r="A15473" s="48" t="str">
        <f>('ANNEXURE B &amp; C'!CK$3)</f>
        <v>480304</v>
      </c>
      <c r="B15473" s="2">
        <v>2300803</v>
      </c>
      <c r="C15473" s="2" t="s">
        <v>146</v>
      </c>
      <c r="D15473" s="20">
        <v>0</v>
      </c>
      <c r="E15473" s="20">
        <v>0</v>
      </c>
      <c r="F15473" s="38">
        <f>('ANNEXURE B &amp; C'!CK$173)</f>
        <v>0</v>
      </c>
      <c r="G15473" s="9" t="str">
        <f t="shared" si="484"/>
        <v/>
      </c>
      <c r="H15473" s="52" t="str">
        <f t="shared" si="485"/>
        <v/>
      </c>
    </row>
    <row r="15474" spans="1:8">
      <c r="A15474" s="48" t="str">
        <f>('ANNEXURE B &amp; C'!CK$3)</f>
        <v>480304</v>
      </c>
      <c r="B15474" s="2">
        <v>2301503</v>
      </c>
      <c r="C15474" s="2" t="s">
        <v>147</v>
      </c>
      <c r="D15474" s="20">
        <v>0</v>
      </c>
      <c r="E15474" s="20">
        <v>0</v>
      </c>
      <c r="F15474" s="38">
        <f>('ANNEXURE B &amp; C'!CK$174)</f>
        <v>0</v>
      </c>
      <c r="G15474" s="9" t="str">
        <f t="shared" si="484"/>
        <v/>
      </c>
      <c r="H15474" s="52" t="str">
        <f t="shared" si="485"/>
        <v/>
      </c>
    </row>
    <row r="15475" spans="1:8">
      <c r="A15475" s="48" t="str">
        <f>('ANNEXURE B &amp; C'!CK$3)</f>
        <v>480304</v>
      </c>
      <c r="B15475" s="2">
        <v>2301802</v>
      </c>
      <c r="C15475" s="2" t="s">
        <v>148</v>
      </c>
      <c r="D15475" s="20">
        <v>0</v>
      </c>
      <c r="E15475" s="20">
        <v>0</v>
      </c>
      <c r="F15475" s="38">
        <f>('ANNEXURE B &amp; C'!CK$175)</f>
        <v>0</v>
      </c>
      <c r="G15475" s="9" t="str">
        <f t="shared" si="484"/>
        <v/>
      </c>
      <c r="H15475" s="52" t="str">
        <f t="shared" si="485"/>
        <v/>
      </c>
    </row>
    <row r="15476" spans="1:8">
      <c r="A15476" s="48" t="str">
        <f>('ANNEXURE B &amp; C'!CK$3)</f>
        <v>480304</v>
      </c>
      <c r="B15476" s="2">
        <v>2301803</v>
      </c>
      <c r="C15476" s="2" t="s">
        <v>149</v>
      </c>
      <c r="D15476" s="20">
        <v>0</v>
      </c>
      <c r="E15476" s="20">
        <v>0</v>
      </c>
      <c r="F15476" s="38">
        <f>('ANNEXURE B &amp; C'!CK$176)</f>
        <v>0</v>
      </c>
      <c r="G15476" s="9" t="str">
        <f t="shared" si="484"/>
        <v/>
      </c>
      <c r="H15476" s="52" t="str">
        <f t="shared" si="485"/>
        <v/>
      </c>
    </row>
    <row r="15477" spans="1:8">
      <c r="A15477" s="48" t="str">
        <f>('ANNEXURE B &amp; C'!CK$3)</f>
        <v>480304</v>
      </c>
      <c r="B15477" s="2">
        <v>2301900</v>
      </c>
      <c r="C15477" s="2" t="s">
        <v>150</v>
      </c>
      <c r="D15477" s="20">
        <v>0</v>
      </c>
      <c r="E15477" s="20">
        <v>-1359.3</v>
      </c>
      <c r="F15477" s="38">
        <f>('ANNEXURE B &amp; C'!CK$177)</f>
        <v>-1360</v>
      </c>
      <c r="G15477" s="9" t="str">
        <f t="shared" si="484"/>
        <v/>
      </c>
      <c r="H15477" s="52" t="str">
        <f t="shared" si="485"/>
        <v/>
      </c>
    </row>
    <row r="15478" spans="1:8">
      <c r="A15478" s="48" t="str">
        <f>('ANNEXURE B &amp; C'!CK$3)</f>
        <v>480304</v>
      </c>
      <c r="B15478" s="2">
        <v>2301901</v>
      </c>
      <c r="C15478" s="2" t="s">
        <v>151</v>
      </c>
      <c r="D15478" s="20">
        <v>0</v>
      </c>
      <c r="E15478" s="20">
        <v>0</v>
      </c>
      <c r="F15478" s="38">
        <f>('ANNEXURE B &amp; C'!CK$178)</f>
        <v>0</v>
      </c>
      <c r="G15478" s="9" t="str">
        <f t="shared" si="484"/>
        <v/>
      </c>
      <c r="H15478" s="52" t="str">
        <f t="shared" si="485"/>
        <v/>
      </c>
    </row>
    <row r="15479" spans="1:8">
      <c r="A15479" s="48" t="str">
        <f>('ANNEXURE B &amp; C'!CK$3)</f>
        <v>480304</v>
      </c>
      <c r="B15479" s="3">
        <v>2309995</v>
      </c>
      <c r="C15479" s="3" t="s">
        <v>152</v>
      </c>
      <c r="D15479" s="39">
        <v>0</v>
      </c>
      <c r="E15479" s="39">
        <v>-1359.3</v>
      </c>
      <c r="F15479" s="39">
        <f>SUM(F15467:F15478)</f>
        <v>-1360</v>
      </c>
      <c r="G15479" s="9" t="str">
        <f t="shared" si="484"/>
        <v/>
      </c>
      <c r="H15479" s="52" t="str">
        <f t="shared" si="485"/>
        <v/>
      </c>
    </row>
    <row r="15480" spans="1:8">
      <c r="B15480" s="1"/>
      <c r="C15480" s="1"/>
      <c r="D15480" s="31"/>
      <c r="E15480" s="31"/>
      <c r="F15480" s="31"/>
      <c r="G15480" s="9" t="str">
        <f t="shared" si="484"/>
        <v/>
      </c>
      <c r="H15480" s="52" t="str">
        <f t="shared" si="485"/>
        <v/>
      </c>
    </row>
    <row r="15481" spans="1:8" ht="15.75" thickBot="1">
      <c r="A15481" s="48" t="str">
        <f>('ANNEXURE B &amp; C'!CK$3)</f>
        <v>480304</v>
      </c>
      <c r="B15481" s="4">
        <v>2359997</v>
      </c>
      <c r="C15481" s="4" t="s">
        <v>153</v>
      </c>
      <c r="D15481" s="40">
        <v>-31680</v>
      </c>
      <c r="E15481" s="40">
        <v>-10465.81</v>
      </c>
      <c r="F15481" s="40">
        <f>SUM(F15479+F15464+F15459+F15452+F15446+F15439)</f>
        <v>-19572</v>
      </c>
      <c r="G15481" s="9" t="str">
        <f t="shared" si="484"/>
        <v/>
      </c>
      <c r="H15481" s="52" t="str">
        <f t="shared" si="485"/>
        <v/>
      </c>
    </row>
    <row r="15482" spans="1:8" ht="15.75" thickTop="1">
      <c r="B15482" s="1"/>
      <c r="C15482" s="1"/>
      <c r="D15482" s="31"/>
      <c r="E15482" s="31"/>
      <c r="F15482" s="31"/>
      <c r="G15482" s="9" t="str">
        <f t="shared" si="484"/>
        <v/>
      </c>
      <c r="H15482" s="52" t="str">
        <f t="shared" si="485"/>
        <v/>
      </c>
    </row>
    <row r="15483" spans="1:8" ht="15.75" thickBot="1">
      <c r="A15483" s="48" t="str">
        <f>('ANNEXURE B &amp; C'!CK$3)</f>
        <v>480304</v>
      </c>
      <c r="B15483" s="5">
        <v>2379995</v>
      </c>
      <c r="C15483" s="5" t="s">
        <v>154</v>
      </c>
      <c r="D15483" s="41">
        <v>-31680</v>
      </c>
      <c r="E15483" s="41">
        <v>-10465.81</v>
      </c>
      <c r="F15483" s="41">
        <f>SUM(F15481)</f>
        <v>-19572</v>
      </c>
      <c r="G15483" s="9" t="str">
        <f t="shared" si="484"/>
        <v/>
      </c>
      <c r="H15483" s="52" t="str">
        <f t="shared" si="485"/>
        <v/>
      </c>
    </row>
    <row r="15484" spans="1:8">
      <c r="B15484" s="1"/>
      <c r="C15484" s="1"/>
      <c r="D15484" s="31"/>
      <c r="E15484" s="31"/>
      <c r="F15484" s="31"/>
      <c r="G15484" s="9" t="str">
        <f t="shared" si="484"/>
        <v/>
      </c>
      <c r="H15484" s="52" t="str">
        <f t="shared" si="485"/>
        <v/>
      </c>
    </row>
    <row r="15485" spans="1:8" ht="15.75" thickBot="1">
      <c r="A15485" s="48" t="str">
        <f>('ANNEXURE B &amp; C'!CK$3)</f>
        <v>480304</v>
      </c>
      <c r="B15485" s="5">
        <v>2459998</v>
      </c>
      <c r="C15485" s="5" t="s">
        <v>155</v>
      </c>
      <c r="D15485" s="41">
        <v>-31680</v>
      </c>
      <c r="E15485" s="41">
        <v>-10465.81</v>
      </c>
      <c r="F15485" s="41">
        <f>SUM(F15483)</f>
        <v>-19572</v>
      </c>
      <c r="G15485" s="9" t="str">
        <f t="shared" si="484"/>
        <v/>
      </c>
      <c r="H15485" s="52" t="str">
        <f t="shared" si="485"/>
        <v/>
      </c>
    </row>
    <row r="15486" spans="1:8">
      <c r="B15486" s="1"/>
      <c r="C15486" s="1"/>
      <c r="D15486" s="31"/>
      <c r="E15486" s="31"/>
      <c r="F15486" s="31"/>
      <c r="G15486" s="9" t="str">
        <f t="shared" si="484"/>
        <v/>
      </c>
      <c r="H15486" s="52" t="str">
        <f t="shared" si="485"/>
        <v/>
      </c>
    </row>
    <row r="15487" spans="1:8">
      <c r="A15487" s="48" t="str">
        <f>('ANNEXURE B &amp; C'!CK$3)</f>
        <v>480304</v>
      </c>
      <c r="B15487" s="1">
        <v>3010000</v>
      </c>
      <c r="C15487" s="1" t="s">
        <v>156</v>
      </c>
      <c r="D15487" s="31"/>
      <c r="E15487" s="31"/>
      <c r="F15487" s="31"/>
      <c r="G15487" s="9" t="str">
        <f t="shared" ref="G15487:G15550" si="486">IF(E15487&lt;0.01,"",IF(E15487&gt;F15487,"BUDGET ERROR - INSUFICIENT",""))</f>
        <v/>
      </c>
      <c r="H15487" s="52" t="str">
        <f t="shared" ref="H15487:H15550" si="487">IF(F15487&lt;0.1,"",IF(D15487=0,"NO ORIGINAL BUDGET",(F15487-D15487)/D15487))</f>
        <v/>
      </c>
    </row>
    <row r="15488" spans="1:8">
      <c r="A15488" s="48" t="str">
        <f>('ANNEXURE B &amp; C'!CK$3)</f>
        <v>480304</v>
      </c>
      <c r="B15488" s="2">
        <v>3010001</v>
      </c>
      <c r="C15488" s="2" t="s">
        <v>112</v>
      </c>
      <c r="D15488" s="38">
        <v>6659412</v>
      </c>
      <c r="E15488" s="38">
        <v>3157031.4400000004</v>
      </c>
      <c r="F15488" s="38">
        <f>('ANNEXURE B &amp; C'!CK$188)</f>
        <v>6709618</v>
      </c>
      <c r="G15488" s="9" t="str">
        <f t="shared" si="486"/>
        <v/>
      </c>
      <c r="H15488" s="52">
        <f t="shared" si="487"/>
        <v>7.5391040530305075E-3</v>
      </c>
    </row>
    <row r="15489" spans="1:8">
      <c r="A15489" s="48" t="str">
        <f>('ANNEXURE B &amp; C'!CK$3)</f>
        <v>480304</v>
      </c>
      <c r="B15489" s="2">
        <v>3010002</v>
      </c>
      <c r="C15489" s="2" t="s">
        <v>155</v>
      </c>
      <c r="D15489" s="38">
        <v>-31680</v>
      </c>
      <c r="E15489" s="38">
        <v>-10465.81</v>
      </c>
      <c r="F15489" s="38">
        <f>('ANNEXURE B &amp; C'!CK$189)</f>
        <v>-19572</v>
      </c>
      <c r="G15489" s="9" t="str">
        <f t="shared" si="486"/>
        <v/>
      </c>
      <c r="H15489" s="52" t="str">
        <f t="shared" si="487"/>
        <v/>
      </c>
    </row>
    <row r="15490" spans="1:8">
      <c r="A15490" s="48" t="str">
        <f>('ANNEXURE B &amp; C'!CK$3)</f>
        <v>480304</v>
      </c>
      <c r="B15490" s="2"/>
      <c r="C15490" s="1" t="s">
        <v>338</v>
      </c>
      <c r="D15490" s="39"/>
      <c r="E15490" s="39"/>
      <c r="F15490" s="39">
        <f>('ANNEXURE B &amp; C'!CK$190)</f>
        <v>0</v>
      </c>
      <c r="G15490" s="9" t="str">
        <f t="shared" si="486"/>
        <v/>
      </c>
      <c r="H15490" s="52" t="str">
        <f t="shared" si="487"/>
        <v/>
      </c>
    </row>
    <row r="15491" spans="1:8" ht="15.75" thickBot="1">
      <c r="A15491" s="48" t="str">
        <f>('ANNEXURE B &amp; C'!CK$3)</f>
        <v>480304</v>
      </c>
      <c r="B15491" s="5">
        <v>3019995</v>
      </c>
      <c r="C15491" s="5" t="s">
        <v>339</v>
      </c>
      <c r="D15491" s="37">
        <v>6627732</v>
      </c>
      <c r="E15491" s="37">
        <v>3146565.6300000004</v>
      </c>
      <c r="F15491" s="37">
        <f>('ANNEXURE B &amp; C'!CK$191)</f>
        <v>6690046</v>
      </c>
      <c r="G15491" s="9" t="str">
        <f t="shared" si="486"/>
        <v/>
      </c>
      <c r="H15491" s="52">
        <f t="shared" si="487"/>
        <v>9.4020096165626493E-3</v>
      </c>
    </row>
    <row r="15492" spans="1:8">
      <c r="B15492" s="1"/>
      <c r="C15492" s="1"/>
      <c r="D15492" s="31"/>
      <c r="E15492" s="31"/>
      <c r="F15492" s="31"/>
      <c r="G15492" s="9" t="str">
        <f t="shared" si="486"/>
        <v/>
      </c>
      <c r="H15492" s="52" t="str">
        <f t="shared" si="487"/>
        <v/>
      </c>
    </row>
    <row r="15493" spans="1:8">
      <c r="A15493" s="48" t="str">
        <f>('ANNEXURE B &amp; C'!CK$3)</f>
        <v>480304</v>
      </c>
      <c r="B15493" s="1">
        <v>4030000</v>
      </c>
      <c r="C15493" s="1" t="s">
        <v>157</v>
      </c>
      <c r="D15493" s="31"/>
      <c r="E15493" s="31"/>
      <c r="F15493" s="31"/>
      <c r="G15493" s="9" t="str">
        <f t="shared" si="486"/>
        <v/>
      </c>
      <c r="H15493" s="52" t="str">
        <f t="shared" si="487"/>
        <v/>
      </c>
    </row>
    <row r="15494" spans="1:8">
      <c r="A15494" s="48" t="str">
        <f>('ANNEXURE B &amp; C'!CK$3)</f>
        <v>480304</v>
      </c>
      <c r="B15494" s="2">
        <v>4030001</v>
      </c>
      <c r="C15494" s="2" t="s">
        <v>158</v>
      </c>
      <c r="D15494" s="20">
        <v>100000</v>
      </c>
      <c r="E15494" s="20">
        <v>0</v>
      </c>
      <c r="F15494" s="38">
        <f>('ANNEXURE B &amp; C'!CK$194)</f>
        <v>0</v>
      </c>
      <c r="G15494" s="9" t="str">
        <f t="shared" si="486"/>
        <v/>
      </c>
      <c r="H15494" s="52" t="str">
        <f t="shared" si="487"/>
        <v/>
      </c>
    </row>
    <row r="15495" spans="1:8">
      <c r="A15495" s="48" t="str">
        <f>('ANNEXURE B &amp; C'!CK$3)</f>
        <v>480304</v>
      </c>
      <c r="B15495" s="2">
        <v>4030002</v>
      </c>
      <c r="C15495" s="2" t="s">
        <v>159</v>
      </c>
      <c r="D15495" s="20">
        <v>50000</v>
      </c>
      <c r="E15495" s="20">
        <v>25263.15</v>
      </c>
      <c r="F15495" s="38">
        <f>('ANNEXURE B &amp; C'!CK$195)</f>
        <v>25264</v>
      </c>
      <c r="G15495" s="9" t="str">
        <f t="shared" si="486"/>
        <v/>
      </c>
      <c r="H15495" s="52">
        <f t="shared" si="487"/>
        <v>-0.49471999999999999</v>
      </c>
    </row>
    <row r="15496" spans="1:8">
      <c r="A15496" s="48" t="str">
        <f>('ANNEXURE B &amp; C'!CK$3)</f>
        <v>480304</v>
      </c>
      <c r="B15496" s="2">
        <v>4030003</v>
      </c>
      <c r="C15496" s="2" t="s">
        <v>160</v>
      </c>
      <c r="D15496" s="20">
        <v>0</v>
      </c>
      <c r="E15496" s="20">
        <v>0</v>
      </c>
      <c r="F15496" s="38">
        <f>('ANNEXURE B &amp; C'!CK$196)</f>
        <v>0</v>
      </c>
      <c r="G15496" s="9" t="str">
        <f t="shared" si="486"/>
        <v/>
      </c>
      <c r="H15496" s="52" t="str">
        <f t="shared" si="487"/>
        <v/>
      </c>
    </row>
    <row r="15497" spans="1:8">
      <c r="A15497" s="48" t="str">
        <f>('ANNEXURE B &amp; C'!CK$3)</f>
        <v>480304</v>
      </c>
      <c r="B15497" s="2">
        <v>4030004</v>
      </c>
      <c r="C15497" s="2" t="s">
        <v>161</v>
      </c>
      <c r="D15497" s="20">
        <v>5500000</v>
      </c>
      <c r="E15497" s="20">
        <v>0</v>
      </c>
      <c r="F15497" s="38">
        <f>('ANNEXURE B &amp; C'!CK$197)</f>
        <v>3500000</v>
      </c>
      <c r="G15497" s="9" t="str">
        <f t="shared" si="486"/>
        <v/>
      </c>
      <c r="H15497" s="52">
        <f t="shared" si="487"/>
        <v>-0.36363636363636365</v>
      </c>
    </row>
    <row r="15498" spans="1:8">
      <c r="A15498" s="48" t="str">
        <f>('ANNEXURE B &amp; C'!CK$3)</f>
        <v>480304</v>
      </c>
      <c r="B15498" s="2">
        <v>4030005</v>
      </c>
      <c r="C15498" s="2" t="s">
        <v>162</v>
      </c>
      <c r="D15498" s="20">
        <v>0</v>
      </c>
      <c r="E15498" s="20">
        <v>0</v>
      </c>
      <c r="F15498" s="38">
        <f>('ANNEXURE B &amp; C'!CK$198)</f>
        <v>0</v>
      </c>
      <c r="G15498" s="9" t="str">
        <f t="shared" si="486"/>
        <v/>
      </c>
      <c r="H15498" s="52" t="str">
        <f t="shared" si="487"/>
        <v/>
      </c>
    </row>
    <row r="15499" spans="1:8" ht="15.75" thickBot="1">
      <c r="A15499" s="48" t="str">
        <f>('ANNEXURE B &amp; C'!CK$3)</f>
        <v>480304</v>
      </c>
      <c r="B15499" s="3">
        <v>4039995</v>
      </c>
      <c r="C15499" s="3" t="s">
        <v>163</v>
      </c>
      <c r="D15499" s="42">
        <v>5650000</v>
      </c>
      <c r="E15499" s="36">
        <v>25263.15</v>
      </c>
      <c r="F15499" s="43">
        <f>SUM(F15494:F15498)</f>
        <v>3525264</v>
      </c>
      <c r="G15499" s="9" t="str">
        <f t="shared" si="486"/>
        <v/>
      </c>
      <c r="H15499" s="52">
        <f t="shared" si="487"/>
        <v>-0.37605946902654869</v>
      </c>
    </row>
    <row r="15500" spans="1:8" ht="15.75" thickTop="1">
      <c r="B15500" s="2"/>
      <c r="C15500" s="2"/>
      <c r="D15500" s="32"/>
      <c r="E15500" s="32"/>
      <c r="G15500" s="9" t="str">
        <f t="shared" si="486"/>
        <v/>
      </c>
      <c r="H15500" s="52" t="str">
        <f t="shared" si="487"/>
        <v/>
      </c>
    </row>
    <row r="15501" spans="1:8">
      <c r="A15501" s="48" t="str">
        <f>('ANNEXURE B &amp; C'!CK$3)</f>
        <v>480304</v>
      </c>
      <c r="B15501" s="1">
        <v>4030000</v>
      </c>
      <c r="C15501" s="1" t="s">
        <v>164</v>
      </c>
      <c r="D15501" s="31"/>
      <c r="E15501" s="31"/>
      <c r="F15501" s="31"/>
      <c r="G15501" s="9" t="str">
        <f t="shared" si="486"/>
        <v/>
      </c>
      <c r="H15501" s="52" t="str">
        <f t="shared" si="487"/>
        <v/>
      </c>
    </row>
    <row r="15502" spans="1:8">
      <c r="A15502" s="48" t="str">
        <f>('ANNEXURE B &amp; C'!CK$3)</f>
        <v>480304</v>
      </c>
      <c r="B15502" s="2">
        <v>4031001</v>
      </c>
      <c r="C15502" s="2" t="s">
        <v>158</v>
      </c>
      <c r="D15502" s="20">
        <v>0</v>
      </c>
      <c r="E15502" s="20">
        <v>0</v>
      </c>
      <c r="F15502" s="38">
        <f>('ANNEXURE B &amp; C'!CK$202)</f>
        <v>0</v>
      </c>
      <c r="G15502" s="9" t="str">
        <f t="shared" si="486"/>
        <v/>
      </c>
      <c r="H15502" s="52" t="str">
        <f t="shared" si="487"/>
        <v/>
      </c>
    </row>
    <row r="15503" spans="1:8">
      <c r="A15503" s="48" t="str">
        <f>('ANNEXURE B &amp; C'!CK$3)</f>
        <v>480304</v>
      </c>
      <c r="B15503" s="2">
        <v>4031002</v>
      </c>
      <c r="C15503" s="2" t="s">
        <v>159</v>
      </c>
      <c r="D15503" s="20">
        <v>0</v>
      </c>
      <c r="E15503" s="20">
        <v>0</v>
      </c>
      <c r="F15503" s="38">
        <f>('ANNEXURE B &amp; C'!CK$203)</f>
        <v>0</v>
      </c>
      <c r="G15503" s="9" t="str">
        <f t="shared" si="486"/>
        <v/>
      </c>
      <c r="H15503" s="52" t="str">
        <f t="shared" si="487"/>
        <v/>
      </c>
    </row>
    <row r="15504" spans="1:8">
      <c r="A15504" s="48" t="str">
        <f>('ANNEXURE B &amp; C'!CK$3)</f>
        <v>480304</v>
      </c>
      <c r="B15504" s="2">
        <v>4031003</v>
      </c>
      <c r="C15504" s="2" t="s">
        <v>160</v>
      </c>
      <c r="D15504" s="20">
        <v>0</v>
      </c>
      <c r="E15504" s="20">
        <v>0</v>
      </c>
      <c r="F15504" s="38">
        <f>('ANNEXURE B &amp; C'!CK$204)</f>
        <v>0</v>
      </c>
      <c r="G15504" s="9" t="str">
        <f t="shared" si="486"/>
        <v/>
      </c>
      <c r="H15504" s="52" t="str">
        <f t="shared" si="487"/>
        <v/>
      </c>
    </row>
    <row r="15505" spans="1:8">
      <c r="A15505" s="48" t="str">
        <f>('ANNEXURE B &amp; C'!CK$3)</f>
        <v>480304</v>
      </c>
      <c r="B15505" s="2">
        <v>4031004</v>
      </c>
      <c r="C15505" s="2" t="s">
        <v>161</v>
      </c>
      <c r="D15505" s="20">
        <v>0</v>
      </c>
      <c r="E15505" s="20">
        <v>0</v>
      </c>
      <c r="F15505" s="38">
        <f>('ANNEXURE B &amp; C'!CK$205)</f>
        <v>0</v>
      </c>
      <c r="G15505" s="9" t="str">
        <f t="shared" si="486"/>
        <v/>
      </c>
      <c r="H15505" s="52" t="str">
        <f t="shared" si="487"/>
        <v/>
      </c>
    </row>
    <row r="15506" spans="1:8">
      <c r="A15506" s="48" t="str">
        <f>('ANNEXURE B &amp; C'!CK$3)</f>
        <v>480304</v>
      </c>
      <c r="B15506" s="2">
        <v>4031005</v>
      </c>
      <c r="C15506" s="2" t="s">
        <v>162</v>
      </c>
      <c r="D15506" s="20">
        <v>0</v>
      </c>
      <c r="E15506" s="20">
        <v>0</v>
      </c>
      <c r="F15506" s="38">
        <f>('ANNEXURE B &amp; C'!CK$206)</f>
        <v>0</v>
      </c>
      <c r="G15506" s="9" t="str">
        <f t="shared" si="486"/>
        <v/>
      </c>
      <c r="H15506" s="52" t="str">
        <f t="shared" si="487"/>
        <v/>
      </c>
    </row>
    <row r="15507" spans="1:8">
      <c r="A15507" s="48" t="str">
        <f>('ANNEXURE B &amp; C'!CK$3)</f>
        <v>480304</v>
      </c>
      <c r="B15507" s="3">
        <v>4039995</v>
      </c>
      <c r="C15507" s="3" t="s">
        <v>165</v>
      </c>
      <c r="D15507" s="39">
        <v>0</v>
      </c>
      <c r="E15507" s="39">
        <v>0</v>
      </c>
      <c r="F15507" s="39">
        <f>SUM(F15502:F15506)</f>
        <v>0</v>
      </c>
      <c r="G15507" s="9" t="str">
        <f t="shared" si="486"/>
        <v/>
      </c>
      <c r="H15507" s="52" t="str">
        <f t="shared" si="487"/>
        <v/>
      </c>
    </row>
    <row r="15508" spans="1:8">
      <c r="B15508" s="2"/>
      <c r="C15508" s="2"/>
      <c r="D15508" s="32"/>
      <c r="E15508" s="32"/>
      <c r="G15508" s="9" t="str">
        <f t="shared" si="486"/>
        <v/>
      </c>
      <c r="H15508" s="52" t="str">
        <f t="shared" si="487"/>
        <v/>
      </c>
    </row>
    <row r="15509" spans="1:8" ht="15.75" thickBot="1">
      <c r="A15509" s="48" t="str">
        <f>('ANNEXURE B &amp; C'!CK$3)</f>
        <v>480304</v>
      </c>
      <c r="B15509" s="5">
        <v>4039995</v>
      </c>
      <c r="C15509" s="5" t="s">
        <v>166</v>
      </c>
      <c r="D15509" s="41">
        <v>5650000</v>
      </c>
      <c r="E15509" s="41">
        <v>25263.15</v>
      </c>
      <c r="F15509" s="41">
        <f>SUM(F15507+F15499)</f>
        <v>3525264</v>
      </c>
      <c r="G15509" s="9" t="str">
        <f t="shared" si="486"/>
        <v/>
      </c>
      <c r="H15509" s="52">
        <f t="shared" si="487"/>
        <v>-0.37605946902654869</v>
      </c>
    </row>
    <row r="15510" spans="1:8">
      <c r="G15510" s="9" t="str">
        <f t="shared" si="486"/>
        <v/>
      </c>
      <c r="H15510" s="52" t="str">
        <f t="shared" si="487"/>
        <v/>
      </c>
    </row>
    <row r="15511" spans="1:8">
      <c r="A15511" s="48" t="str">
        <f>('ANNEXURE B &amp; C'!CL$3)</f>
        <v>480401</v>
      </c>
      <c r="B15511" s="1">
        <v>1000000</v>
      </c>
      <c r="C15511" s="1" t="s">
        <v>0</v>
      </c>
      <c r="D15511" s="31"/>
      <c r="E15511" s="31"/>
      <c r="G15511" s="9" t="str">
        <f t="shared" si="486"/>
        <v/>
      </c>
      <c r="H15511" s="52" t="str">
        <f t="shared" si="487"/>
        <v/>
      </c>
    </row>
    <row r="15512" spans="1:8">
      <c r="B15512" s="1"/>
      <c r="C15512" s="1"/>
      <c r="D15512" s="31"/>
      <c r="E15512" s="31"/>
      <c r="G15512" s="9" t="str">
        <f t="shared" si="486"/>
        <v/>
      </c>
      <c r="H15512" s="52" t="str">
        <f t="shared" si="487"/>
        <v/>
      </c>
    </row>
    <row r="15513" spans="1:8">
      <c r="A15513" s="48" t="str">
        <f>('ANNEXURE B &amp; C'!CL$3)</f>
        <v>480401</v>
      </c>
      <c r="B15513" s="1">
        <v>1020000</v>
      </c>
      <c r="C15513" s="1" t="s">
        <v>2</v>
      </c>
      <c r="D15513" s="31"/>
      <c r="E15513" s="31"/>
      <c r="F15513" s="31"/>
      <c r="G15513" s="9" t="str">
        <f t="shared" si="486"/>
        <v/>
      </c>
      <c r="H15513" s="52" t="str">
        <f t="shared" si="487"/>
        <v/>
      </c>
    </row>
    <row r="15514" spans="1:8">
      <c r="A15514" s="48" t="str">
        <f>('ANNEXURE B &amp; C'!CL$3)</f>
        <v>480401</v>
      </c>
      <c r="B15514" s="2">
        <v>1020001</v>
      </c>
      <c r="C15514" s="2" t="s">
        <v>3</v>
      </c>
      <c r="D15514" s="20">
        <v>0</v>
      </c>
      <c r="E15514" s="20">
        <v>0</v>
      </c>
      <c r="F15514" s="38">
        <f>('ANNEXURE B &amp; C'!CL$10)</f>
        <v>0</v>
      </c>
      <c r="G15514" s="9" t="str">
        <f t="shared" si="486"/>
        <v/>
      </c>
      <c r="H15514" s="52" t="str">
        <f t="shared" si="487"/>
        <v/>
      </c>
    </row>
    <row r="15515" spans="1:8">
      <c r="A15515" s="48" t="str">
        <f>('ANNEXURE B &amp; C'!CL$3)</f>
        <v>480401</v>
      </c>
      <c r="B15515" s="2">
        <v>1020002</v>
      </c>
      <c r="C15515" s="2" t="s">
        <v>4</v>
      </c>
      <c r="D15515" s="20">
        <v>590292</v>
      </c>
      <c r="E15515" s="20">
        <v>377010.07</v>
      </c>
      <c r="F15515" s="38">
        <f>('ANNEXURE B &amp; C'!CL$11)</f>
        <v>751675</v>
      </c>
      <c r="G15515" s="9" t="str">
        <f t="shared" si="486"/>
        <v/>
      </c>
      <c r="H15515" s="52">
        <f t="shared" si="487"/>
        <v>0.2733952010191566</v>
      </c>
    </row>
    <row r="15516" spans="1:8">
      <c r="A15516" s="48" t="str">
        <f>('ANNEXURE B &amp; C'!CL$3)</f>
        <v>480401</v>
      </c>
      <c r="B15516" s="2">
        <v>1020004</v>
      </c>
      <c r="C15516" s="2" t="s">
        <v>5</v>
      </c>
      <c r="D15516" s="20">
        <v>16464</v>
      </c>
      <c r="E15516" s="20">
        <v>5508</v>
      </c>
      <c r="F15516" s="38">
        <f>('ANNEXURE B &amp; C'!CL$12)</f>
        <v>11016</v>
      </c>
      <c r="G15516" s="9" t="str">
        <f t="shared" si="486"/>
        <v/>
      </c>
      <c r="H15516" s="52">
        <f t="shared" si="487"/>
        <v>-0.33090379008746357</v>
      </c>
    </row>
    <row r="15517" spans="1:8">
      <c r="A15517" s="48" t="str">
        <f>('ANNEXURE B &amp; C'!CL$3)</f>
        <v>480401</v>
      </c>
      <c r="B15517" s="2">
        <v>1020005</v>
      </c>
      <c r="C15517" s="2" t="s">
        <v>6</v>
      </c>
      <c r="D15517" s="20">
        <v>90</v>
      </c>
      <c r="E15517" s="20">
        <v>73.8</v>
      </c>
      <c r="F15517" s="38">
        <f>('ANNEXURE B &amp; C'!CL$13)</f>
        <v>148</v>
      </c>
      <c r="G15517" s="9" t="str">
        <f t="shared" si="486"/>
        <v/>
      </c>
      <c r="H15517" s="52">
        <f t="shared" si="487"/>
        <v>0.64444444444444449</v>
      </c>
    </row>
    <row r="15518" spans="1:8">
      <c r="A15518" s="48" t="str">
        <f>('ANNEXURE B &amp; C'!CL$3)</f>
        <v>480401</v>
      </c>
      <c r="B15518" s="2">
        <v>1020006</v>
      </c>
      <c r="C15518" s="2" t="s">
        <v>7</v>
      </c>
      <c r="D15518" s="20">
        <v>49191</v>
      </c>
      <c r="E15518" s="20">
        <v>0</v>
      </c>
      <c r="F15518" s="38">
        <f>('ANNEXURE B &amp; C'!CL$14)</f>
        <v>62444</v>
      </c>
      <c r="G15518" s="9" t="str">
        <f t="shared" si="486"/>
        <v/>
      </c>
      <c r="H15518" s="52">
        <f t="shared" si="487"/>
        <v>0.26941920269968084</v>
      </c>
    </row>
    <row r="15519" spans="1:8">
      <c r="A15519" s="48" t="str">
        <f>('ANNEXURE B &amp; C'!CL$3)</f>
        <v>480401</v>
      </c>
      <c r="B15519" s="2">
        <v>1020007</v>
      </c>
      <c r="C15519" s="2" t="s">
        <v>8</v>
      </c>
      <c r="D15519" s="20">
        <v>0</v>
      </c>
      <c r="E15519" s="20">
        <v>0</v>
      </c>
      <c r="F15519" s="38">
        <f>('ANNEXURE B &amp; C'!CL$15)</f>
        <v>0</v>
      </c>
      <c r="G15519" s="9" t="str">
        <f t="shared" si="486"/>
        <v/>
      </c>
      <c r="H15519" s="52" t="str">
        <f t="shared" si="487"/>
        <v/>
      </c>
    </row>
    <row r="15520" spans="1:8">
      <c r="A15520" s="48" t="str">
        <f>('ANNEXURE B &amp; C'!CL$3)</f>
        <v>480401</v>
      </c>
      <c r="B15520" s="2">
        <v>1020009</v>
      </c>
      <c r="C15520" s="2" t="s">
        <v>9</v>
      </c>
      <c r="D15520" s="20">
        <v>0</v>
      </c>
      <c r="E15520" s="20">
        <v>0</v>
      </c>
      <c r="F15520" s="38">
        <f>('ANNEXURE B &amp; C'!CL$16)</f>
        <v>0</v>
      </c>
      <c r="G15520" s="9" t="str">
        <f t="shared" si="486"/>
        <v/>
      </c>
      <c r="H15520" s="52" t="str">
        <f t="shared" si="487"/>
        <v/>
      </c>
    </row>
    <row r="15521" spans="1:8">
      <c r="A15521" s="48" t="str">
        <f>('ANNEXURE B &amp; C'!CL$3)</f>
        <v>480401</v>
      </c>
      <c r="B15521" s="2">
        <v>1020010</v>
      </c>
      <c r="C15521" s="2" t="s">
        <v>10</v>
      </c>
      <c r="D15521" s="20">
        <v>0</v>
      </c>
      <c r="E15521" s="20">
        <v>0</v>
      </c>
      <c r="F15521" s="38">
        <f>('ANNEXURE B &amp; C'!CL$17)</f>
        <v>0</v>
      </c>
      <c r="G15521" s="9" t="str">
        <f t="shared" si="486"/>
        <v/>
      </c>
      <c r="H15521" s="52" t="str">
        <f t="shared" si="487"/>
        <v/>
      </c>
    </row>
    <row r="15522" spans="1:8">
      <c r="A15522" s="48" t="str">
        <f>('ANNEXURE B &amp; C'!CL$3)</f>
        <v>480401</v>
      </c>
      <c r="B15522" s="2">
        <v>1020011</v>
      </c>
      <c r="C15522" s="2" t="s">
        <v>11</v>
      </c>
      <c r="D15522" s="20">
        <v>0</v>
      </c>
      <c r="E15522" s="20">
        <v>0</v>
      </c>
      <c r="F15522" s="38">
        <f>('ANNEXURE B &amp; C'!CL$18)</f>
        <v>0</v>
      </c>
      <c r="G15522" s="9" t="str">
        <f t="shared" si="486"/>
        <v/>
      </c>
      <c r="H15522" s="52" t="str">
        <f t="shared" si="487"/>
        <v/>
      </c>
    </row>
    <row r="15523" spans="1:8">
      <c r="A15523" s="48" t="str">
        <f>('ANNEXURE B &amp; C'!CL$3)</f>
        <v>480401</v>
      </c>
      <c r="B15523" s="2">
        <v>1020012</v>
      </c>
      <c r="C15523" s="2" t="s">
        <v>12</v>
      </c>
      <c r="D15523" s="20">
        <v>153495</v>
      </c>
      <c r="E15523" s="20">
        <v>82829.64</v>
      </c>
      <c r="F15523" s="38">
        <f>('ANNEXURE B &amp; C'!CL$19)</f>
        <v>171742</v>
      </c>
      <c r="G15523" s="9" t="str">
        <f t="shared" si="486"/>
        <v/>
      </c>
      <c r="H15523" s="52">
        <f t="shared" si="487"/>
        <v>0.11887683637903515</v>
      </c>
    </row>
    <row r="15524" spans="1:8">
      <c r="A15524" s="48" t="str">
        <f>('ANNEXURE B &amp; C'!CL$3)</f>
        <v>480401</v>
      </c>
      <c r="B15524" s="2">
        <v>1020013</v>
      </c>
      <c r="C15524" s="2" t="s">
        <v>13</v>
      </c>
      <c r="D15524" s="20">
        <v>2995</v>
      </c>
      <c r="E15524" s="20">
        <v>2246.04</v>
      </c>
      <c r="F15524" s="38">
        <f>('ANNEXURE B &amp; C'!CL$20)</f>
        <v>4494</v>
      </c>
      <c r="G15524" s="9" t="str">
        <f t="shared" si="486"/>
        <v/>
      </c>
      <c r="H15524" s="52">
        <f t="shared" si="487"/>
        <v>0.50050083472454088</v>
      </c>
    </row>
    <row r="15525" spans="1:8">
      <c r="A15525" s="48" t="str">
        <f>('ANNEXURE B &amp; C'!CL$3)</f>
        <v>480401</v>
      </c>
      <c r="B15525" s="2">
        <v>1020014</v>
      </c>
      <c r="C15525" s="2" t="s">
        <v>14</v>
      </c>
      <c r="D15525" s="20">
        <v>0</v>
      </c>
      <c r="E15525" s="20">
        <v>0</v>
      </c>
      <c r="F15525" s="38">
        <f>('ANNEXURE B &amp; C'!CL$21)</f>
        <v>0</v>
      </c>
      <c r="G15525" s="9" t="str">
        <f t="shared" si="486"/>
        <v/>
      </c>
      <c r="H15525" s="52" t="str">
        <f t="shared" si="487"/>
        <v/>
      </c>
    </row>
    <row r="15526" spans="1:8" ht="15.75" thickBot="1">
      <c r="A15526" s="48" t="str">
        <f>('ANNEXURE B &amp; C'!CL$3)</f>
        <v>480401</v>
      </c>
      <c r="B15526" s="3">
        <v>1029990</v>
      </c>
      <c r="C15526" s="3" t="s">
        <v>15</v>
      </c>
      <c r="D15526" s="41">
        <v>812527</v>
      </c>
      <c r="E15526" s="41">
        <v>467667.55</v>
      </c>
      <c r="F15526" s="41">
        <f>SUM(F15514:F15525)</f>
        <v>1001519</v>
      </c>
      <c r="G15526" s="9" t="str">
        <f t="shared" si="486"/>
        <v/>
      </c>
      <c r="H15526" s="52">
        <f t="shared" si="487"/>
        <v>0.23259780905742208</v>
      </c>
    </row>
    <row r="15527" spans="1:8">
      <c r="B15527" s="1"/>
      <c r="C15527" s="1"/>
      <c r="D15527" s="31"/>
      <c r="E15527" s="31"/>
      <c r="F15527" s="31"/>
      <c r="G15527" s="9" t="str">
        <f t="shared" si="486"/>
        <v/>
      </c>
      <c r="H15527" s="52" t="str">
        <f t="shared" si="487"/>
        <v/>
      </c>
    </row>
    <row r="15528" spans="1:8">
      <c r="A15528" s="48" t="str">
        <f>('ANNEXURE B &amp; C'!CL$3)</f>
        <v>480401</v>
      </c>
      <c r="B15528" s="1">
        <v>1030000</v>
      </c>
      <c r="C15528" s="1" t="s">
        <v>16</v>
      </c>
      <c r="D15528" s="31"/>
      <c r="E15528" s="31"/>
      <c r="F15528" s="31"/>
      <c r="G15528" s="9" t="str">
        <f t="shared" si="486"/>
        <v/>
      </c>
      <c r="H15528" s="52" t="str">
        <f t="shared" si="487"/>
        <v/>
      </c>
    </row>
    <row r="15529" spans="1:8">
      <c r="A15529" s="48" t="str">
        <f>('ANNEXURE B &amp; C'!CL$3)</f>
        <v>480401</v>
      </c>
      <c r="B15529" s="2">
        <v>1030001</v>
      </c>
      <c r="C15529" s="2" t="s">
        <v>17</v>
      </c>
      <c r="D15529" s="20">
        <v>11806</v>
      </c>
      <c r="E15529" s="20">
        <v>7493.28</v>
      </c>
      <c r="F15529" s="38">
        <f>('ANNEXURE B &amp; C'!CL$25)</f>
        <v>14988</v>
      </c>
      <c r="G15529" s="9" t="str">
        <f t="shared" si="486"/>
        <v/>
      </c>
      <c r="H15529" s="52">
        <f t="shared" si="487"/>
        <v>0.26952397086227342</v>
      </c>
    </row>
    <row r="15530" spans="1:8">
      <c r="A15530" s="48" t="str">
        <f>('ANNEXURE B &amp; C'!CL$3)</f>
        <v>480401</v>
      </c>
      <c r="B15530" s="2">
        <v>1030002</v>
      </c>
      <c r="C15530" s="2" t="s">
        <v>18</v>
      </c>
      <c r="D15530" s="20">
        <v>40630</v>
      </c>
      <c r="E15530" s="20">
        <v>28514.6</v>
      </c>
      <c r="F15530" s="38">
        <f>('ANNEXURE B &amp; C'!CL$26)</f>
        <v>55947</v>
      </c>
      <c r="G15530" s="9" t="str">
        <f t="shared" si="486"/>
        <v/>
      </c>
      <c r="H15530" s="52">
        <f t="shared" si="487"/>
        <v>0.37698744769874476</v>
      </c>
    </row>
    <row r="15531" spans="1:8">
      <c r="A15531" s="48" t="str">
        <f>('ANNEXURE B &amp; C'!CL$3)</f>
        <v>480401</v>
      </c>
      <c r="B15531" s="2">
        <v>1030003</v>
      </c>
      <c r="C15531" s="2" t="s">
        <v>19</v>
      </c>
      <c r="D15531" s="20">
        <v>129864</v>
      </c>
      <c r="E15531" s="20">
        <v>79352.399999999994</v>
      </c>
      <c r="F15531" s="38">
        <f>('ANNEXURE B &amp; C'!CL$27)</f>
        <v>158706</v>
      </c>
      <c r="G15531" s="9" t="str">
        <f t="shared" si="486"/>
        <v/>
      </c>
      <c r="H15531" s="52">
        <f t="shared" si="487"/>
        <v>0.22209388283126963</v>
      </c>
    </row>
    <row r="15532" spans="1:8">
      <c r="A15532" s="48" t="str">
        <f>('ANNEXURE B &amp; C'!CL$3)</f>
        <v>480401</v>
      </c>
      <c r="B15532" s="2">
        <v>1030004</v>
      </c>
      <c r="C15532" s="2" t="s">
        <v>20</v>
      </c>
      <c r="D15532" s="20">
        <v>0</v>
      </c>
      <c r="E15532" s="20">
        <v>0</v>
      </c>
      <c r="F15532" s="38">
        <f>('ANNEXURE B &amp; C'!CL$28)</f>
        <v>0</v>
      </c>
      <c r="G15532" s="9" t="str">
        <f t="shared" si="486"/>
        <v/>
      </c>
      <c r="H15532" s="52" t="str">
        <f t="shared" si="487"/>
        <v/>
      </c>
    </row>
    <row r="15533" spans="1:8">
      <c r="A15533" s="48" t="str">
        <f>('ANNEXURE B &amp; C'!CL$3)</f>
        <v>480401</v>
      </c>
      <c r="B15533" s="3">
        <v>1039990</v>
      </c>
      <c r="C15533" s="3" t="s">
        <v>21</v>
      </c>
      <c r="D15533" s="39">
        <v>182300</v>
      </c>
      <c r="E15533" s="39">
        <v>115360.28</v>
      </c>
      <c r="F15533" s="39">
        <f>SUM(F15529:F15532)</f>
        <v>229641</v>
      </c>
      <c r="G15533" s="9" t="str">
        <f t="shared" si="486"/>
        <v/>
      </c>
      <c r="H15533" s="52">
        <f t="shared" si="487"/>
        <v>0.25968732857926496</v>
      </c>
    </row>
    <row r="15534" spans="1:8">
      <c r="B15534" s="1"/>
      <c r="C15534" s="1"/>
      <c r="D15534" s="31"/>
      <c r="E15534" s="31"/>
      <c r="F15534" s="31"/>
      <c r="G15534" s="9" t="str">
        <f t="shared" si="486"/>
        <v/>
      </c>
      <c r="H15534" s="52" t="str">
        <f t="shared" si="487"/>
        <v/>
      </c>
    </row>
    <row r="15535" spans="1:8">
      <c r="A15535" s="48" t="str">
        <f>('ANNEXURE B &amp; C'!CL$3)</f>
        <v>480401</v>
      </c>
      <c r="B15535" s="1">
        <v>1040000</v>
      </c>
      <c r="C15535" s="1" t="s">
        <v>22</v>
      </c>
      <c r="D15535" s="31"/>
      <c r="E15535" s="31"/>
      <c r="F15535" s="31"/>
      <c r="G15535" s="9" t="str">
        <f t="shared" si="486"/>
        <v/>
      </c>
      <c r="H15535" s="52" t="str">
        <f t="shared" si="487"/>
        <v/>
      </c>
    </row>
    <row r="15536" spans="1:8">
      <c r="A15536" s="48" t="str">
        <f>('ANNEXURE B &amp; C'!CL$3)</f>
        <v>480401</v>
      </c>
      <c r="B15536" s="2">
        <v>1040001</v>
      </c>
      <c r="C15536" s="2" t="s">
        <v>23</v>
      </c>
      <c r="D15536" s="20">
        <v>0</v>
      </c>
      <c r="E15536" s="20">
        <v>0</v>
      </c>
      <c r="F15536" s="38">
        <f>('ANNEXURE B &amp; C'!CL$32)</f>
        <v>0</v>
      </c>
      <c r="G15536" s="9" t="str">
        <f t="shared" si="486"/>
        <v/>
      </c>
      <c r="H15536" s="52" t="str">
        <f t="shared" si="487"/>
        <v/>
      </c>
    </row>
    <row r="15537" spans="1:8">
      <c r="A15537" s="48" t="str">
        <f>('ANNEXURE B &amp; C'!CL$3)</f>
        <v>480401</v>
      </c>
      <c r="B15537" s="2">
        <v>1040002</v>
      </c>
      <c r="C15537" s="2" t="s">
        <v>24</v>
      </c>
      <c r="D15537" s="20">
        <v>0</v>
      </c>
      <c r="E15537" s="20">
        <v>0</v>
      </c>
      <c r="F15537" s="38">
        <f>('ANNEXURE B &amp; C'!CL$33)</f>
        <v>0</v>
      </c>
      <c r="G15537" s="9" t="str">
        <f t="shared" si="486"/>
        <v/>
      </c>
      <c r="H15537" s="52" t="str">
        <f t="shared" si="487"/>
        <v/>
      </c>
    </row>
    <row r="15538" spans="1:8">
      <c r="A15538" s="48" t="str">
        <f>('ANNEXURE B &amp; C'!CL$3)</f>
        <v>480401</v>
      </c>
      <c r="B15538" s="2">
        <v>1040003</v>
      </c>
      <c r="C15538" s="2" t="s">
        <v>25</v>
      </c>
      <c r="D15538" s="20">
        <v>0</v>
      </c>
      <c r="E15538" s="20">
        <v>0</v>
      </c>
      <c r="F15538" s="38">
        <f>('ANNEXURE B &amp; C'!CL$34)</f>
        <v>0</v>
      </c>
      <c r="G15538" s="9" t="str">
        <f t="shared" si="486"/>
        <v/>
      </c>
      <c r="H15538" s="52" t="str">
        <f t="shared" si="487"/>
        <v/>
      </c>
    </row>
    <row r="15539" spans="1:8">
      <c r="A15539" s="48" t="str">
        <f>('ANNEXURE B &amp; C'!CL$3)</f>
        <v>480401</v>
      </c>
      <c r="B15539" s="2">
        <v>1040004</v>
      </c>
      <c r="C15539" s="2" t="s">
        <v>26</v>
      </c>
      <c r="D15539" s="20">
        <v>0</v>
      </c>
      <c r="E15539" s="20">
        <v>0</v>
      </c>
      <c r="F15539" s="38">
        <f>('ANNEXURE B &amp; C'!CL$35)</f>
        <v>0</v>
      </c>
      <c r="G15539" s="9" t="str">
        <f t="shared" si="486"/>
        <v/>
      </c>
      <c r="H15539" s="52" t="str">
        <f t="shared" si="487"/>
        <v/>
      </c>
    </row>
    <row r="15540" spans="1:8">
      <c r="A15540" s="48" t="str">
        <f>('ANNEXURE B &amp; C'!CL$3)</f>
        <v>480401</v>
      </c>
      <c r="B15540" s="2">
        <v>1040005</v>
      </c>
      <c r="C15540" s="2" t="s">
        <v>27</v>
      </c>
      <c r="D15540" s="20">
        <v>0</v>
      </c>
      <c r="E15540" s="20">
        <v>0</v>
      </c>
      <c r="F15540" s="38">
        <f>('ANNEXURE B &amp; C'!CL$36)</f>
        <v>0</v>
      </c>
      <c r="G15540" s="9" t="str">
        <f t="shared" si="486"/>
        <v/>
      </c>
      <c r="H15540" s="52" t="str">
        <f t="shared" si="487"/>
        <v/>
      </c>
    </row>
    <row r="15541" spans="1:8">
      <c r="A15541" s="48" t="str">
        <f>('ANNEXURE B &amp; C'!CL$3)</f>
        <v>480401</v>
      </c>
      <c r="B15541" s="2">
        <v>1040006</v>
      </c>
      <c r="C15541" s="2" t="s">
        <v>28</v>
      </c>
      <c r="D15541" s="20">
        <v>0</v>
      </c>
      <c r="E15541" s="20">
        <v>0</v>
      </c>
      <c r="F15541" s="38">
        <f>('ANNEXURE B &amp; C'!CL$37)</f>
        <v>0</v>
      </c>
      <c r="G15541" s="9" t="str">
        <f t="shared" si="486"/>
        <v/>
      </c>
      <c r="H15541" s="52" t="str">
        <f t="shared" si="487"/>
        <v/>
      </c>
    </row>
    <row r="15542" spans="1:8">
      <c r="A15542" s="48" t="str">
        <f>('ANNEXURE B &amp; C'!CL$3)</f>
        <v>480401</v>
      </c>
      <c r="B15542" s="2">
        <v>1040007</v>
      </c>
      <c r="C15542" s="2" t="s">
        <v>29</v>
      </c>
      <c r="D15542" s="20">
        <v>0</v>
      </c>
      <c r="E15542" s="20">
        <v>0</v>
      </c>
      <c r="F15542" s="38">
        <f>('ANNEXURE B &amp; C'!CL$38)</f>
        <v>0</v>
      </c>
      <c r="G15542" s="9" t="str">
        <f t="shared" si="486"/>
        <v/>
      </c>
      <c r="H15542" s="52" t="str">
        <f t="shared" si="487"/>
        <v/>
      </c>
    </row>
    <row r="15543" spans="1:8">
      <c r="A15543" s="48" t="str">
        <f>('ANNEXURE B &amp; C'!CL$3)</f>
        <v>480401</v>
      </c>
      <c r="B15543" s="2">
        <v>1040008</v>
      </c>
      <c r="C15543" s="2" t="s">
        <v>30</v>
      </c>
      <c r="D15543" s="20">
        <v>0</v>
      </c>
      <c r="E15543" s="20">
        <v>0</v>
      </c>
      <c r="F15543" s="38">
        <f>('ANNEXURE B &amp; C'!CL$39)</f>
        <v>0</v>
      </c>
      <c r="G15543" s="9" t="str">
        <f t="shared" si="486"/>
        <v/>
      </c>
      <c r="H15543" s="52" t="str">
        <f t="shared" si="487"/>
        <v/>
      </c>
    </row>
    <row r="15544" spans="1:8">
      <c r="A15544" s="48" t="str">
        <f>('ANNEXURE B &amp; C'!CL$3)</f>
        <v>480401</v>
      </c>
      <c r="B15544" s="3">
        <v>1049990</v>
      </c>
      <c r="C15544" s="3" t="s">
        <v>31</v>
      </c>
      <c r="D15544" s="39">
        <v>0</v>
      </c>
      <c r="E15544" s="39">
        <v>0</v>
      </c>
      <c r="F15544" s="39">
        <f>SUM(F15536:F15543)</f>
        <v>0</v>
      </c>
      <c r="G15544" s="9" t="str">
        <f t="shared" si="486"/>
        <v/>
      </c>
      <c r="H15544" s="52" t="str">
        <f t="shared" si="487"/>
        <v/>
      </c>
    </row>
    <row r="15545" spans="1:8">
      <c r="B15545" s="1"/>
      <c r="C15545" s="1"/>
      <c r="D15545" s="31"/>
      <c r="E15545" s="31"/>
      <c r="F15545" s="31"/>
      <c r="G15545" s="9" t="str">
        <f t="shared" si="486"/>
        <v/>
      </c>
      <c r="H15545" s="52" t="str">
        <f t="shared" si="487"/>
        <v/>
      </c>
    </row>
    <row r="15546" spans="1:8" ht="15.75" thickBot="1">
      <c r="A15546" s="48" t="str">
        <f>('ANNEXURE B &amp; C'!CL$3)</f>
        <v>480401</v>
      </c>
      <c r="B15546" s="4">
        <v>1049995</v>
      </c>
      <c r="C15546" s="4" t="s">
        <v>32</v>
      </c>
      <c r="D15546" s="40">
        <v>994827</v>
      </c>
      <c r="E15546" s="40">
        <v>583027.82999999996</v>
      </c>
      <c r="F15546" s="40">
        <f>SUM(F15544+F15533+F15526)</f>
        <v>1231160</v>
      </c>
      <c r="G15546" s="9" t="str">
        <f t="shared" si="486"/>
        <v/>
      </c>
      <c r="H15546" s="52">
        <f t="shared" si="487"/>
        <v>0.23756190774878447</v>
      </c>
    </row>
    <row r="15547" spans="1:8" ht="15.75" thickTop="1">
      <c r="B15547" s="1"/>
      <c r="C15547" s="1"/>
      <c r="D15547" s="31"/>
      <c r="E15547" s="31"/>
      <c r="F15547" s="31"/>
      <c r="G15547" s="9" t="str">
        <f t="shared" si="486"/>
        <v/>
      </c>
      <c r="H15547" s="52" t="str">
        <f t="shared" si="487"/>
        <v/>
      </c>
    </row>
    <row r="15548" spans="1:8">
      <c r="A15548" s="48" t="str">
        <f>('ANNEXURE B &amp; C'!CL$3)</f>
        <v>480401</v>
      </c>
      <c r="B15548" s="1">
        <v>1050000</v>
      </c>
      <c r="C15548" s="1" t="s">
        <v>33</v>
      </c>
      <c r="D15548" s="31"/>
      <c r="E15548" s="31"/>
      <c r="F15548" s="31"/>
      <c r="G15548" s="9" t="str">
        <f t="shared" si="486"/>
        <v/>
      </c>
      <c r="H15548" s="52" t="str">
        <f t="shared" si="487"/>
        <v/>
      </c>
    </row>
    <row r="15549" spans="1:8">
      <c r="B15549" s="1"/>
      <c r="C15549" s="1"/>
      <c r="D15549" s="31"/>
      <c r="E15549" s="31"/>
      <c r="F15549" s="31"/>
      <c r="G15549" s="9" t="str">
        <f t="shared" si="486"/>
        <v/>
      </c>
      <c r="H15549" s="52" t="str">
        <f t="shared" si="487"/>
        <v/>
      </c>
    </row>
    <row r="15550" spans="1:8">
      <c r="A15550" s="48" t="str">
        <f>('ANNEXURE B &amp; C'!CL$3)</f>
        <v>480401</v>
      </c>
      <c r="B15550" s="1">
        <v>1060000</v>
      </c>
      <c r="C15550" s="1" t="s">
        <v>34</v>
      </c>
      <c r="D15550" s="31"/>
      <c r="E15550" s="31"/>
      <c r="F15550" s="31"/>
      <c r="G15550" s="9" t="str">
        <f t="shared" si="486"/>
        <v/>
      </c>
      <c r="H15550" s="52" t="str">
        <f t="shared" si="487"/>
        <v/>
      </c>
    </row>
    <row r="15551" spans="1:8">
      <c r="A15551" s="48" t="str">
        <f>('ANNEXURE B &amp; C'!CL$3)</f>
        <v>480401</v>
      </c>
      <c r="B15551" s="2">
        <v>1060001</v>
      </c>
      <c r="C15551" s="2" t="s">
        <v>35</v>
      </c>
      <c r="D15551" s="20">
        <v>0</v>
      </c>
      <c r="E15551" s="20">
        <v>0</v>
      </c>
      <c r="F15551" s="38">
        <f>('ANNEXURE B &amp; C'!CL$47)</f>
        <v>0</v>
      </c>
      <c r="G15551" s="9" t="str">
        <f t="shared" ref="G15551:G15614" si="488">IF(E15551&lt;0.01,"",IF(E15551&gt;F15551,"BUDGET ERROR - INSUFICIENT",""))</f>
        <v/>
      </c>
      <c r="H15551" s="52" t="str">
        <f t="shared" ref="H15551:H15614" si="489">IF(F15551&lt;0.1,"",IF(D15551=0,"NO ORIGINAL BUDGET",(F15551-D15551)/D15551))</f>
        <v/>
      </c>
    </row>
    <row r="15552" spans="1:8">
      <c r="A15552" s="48" t="str">
        <f>('ANNEXURE B &amp; C'!CL$3)</f>
        <v>480401</v>
      </c>
      <c r="B15552" s="2">
        <v>1060003</v>
      </c>
      <c r="C15552" s="2" t="s">
        <v>36</v>
      </c>
      <c r="D15552" s="20">
        <v>0</v>
      </c>
      <c r="E15552" s="20">
        <v>0</v>
      </c>
      <c r="F15552" s="38">
        <f>('ANNEXURE B &amp; C'!CL$48)</f>
        <v>0</v>
      </c>
      <c r="G15552" s="9" t="str">
        <f t="shared" si="488"/>
        <v/>
      </c>
      <c r="H15552" s="52" t="str">
        <f t="shared" si="489"/>
        <v/>
      </c>
    </row>
    <row r="15553" spans="1:8">
      <c r="A15553" s="48" t="str">
        <f>('ANNEXURE B &amp; C'!CL$3)</f>
        <v>480401</v>
      </c>
      <c r="B15553" s="2">
        <v>1060090</v>
      </c>
      <c r="C15553" s="2" t="s">
        <v>37</v>
      </c>
      <c r="D15553" s="20">
        <v>0</v>
      </c>
      <c r="E15553" s="20">
        <v>0</v>
      </c>
      <c r="F15553" s="38">
        <f>('ANNEXURE B &amp; C'!CL$49)</f>
        <v>0</v>
      </c>
      <c r="G15553" s="9" t="str">
        <f t="shared" si="488"/>
        <v/>
      </c>
      <c r="H15553" s="52" t="str">
        <f t="shared" si="489"/>
        <v/>
      </c>
    </row>
    <row r="15554" spans="1:8">
      <c r="A15554" s="48" t="str">
        <f>('ANNEXURE B &amp; C'!CL$3)</f>
        <v>480401</v>
      </c>
      <c r="B15554" s="2">
        <v>1060100</v>
      </c>
      <c r="C15554" s="2" t="s">
        <v>38</v>
      </c>
      <c r="D15554" s="20">
        <v>0</v>
      </c>
      <c r="E15554" s="20">
        <v>0</v>
      </c>
      <c r="F15554" s="38">
        <f>('ANNEXURE B &amp; C'!CL$50)</f>
        <v>0</v>
      </c>
      <c r="G15554" s="9" t="str">
        <f t="shared" si="488"/>
        <v/>
      </c>
      <c r="H15554" s="52" t="str">
        <f t="shared" si="489"/>
        <v/>
      </c>
    </row>
    <row r="15555" spans="1:8">
      <c r="A15555" s="48" t="str">
        <f>('ANNEXURE B &amp; C'!CL$3)</f>
        <v>480401</v>
      </c>
      <c r="B15555" s="2">
        <v>1060200</v>
      </c>
      <c r="C15555" s="2" t="s">
        <v>39</v>
      </c>
      <c r="D15555" s="20">
        <v>0</v>
      </c>
      <c r="E15555" s="20">
        <v>0</v>
      </c>
      <c r="F15555" s="38">
        <f>('ANNEXURE B &amp; C'!CL$51)</f>
        <v>0</v>
      </c>
      <c r="G15555" s="9" t="str">
        <f t="shared" si="488"/>
        <v/>
      </c>
      <c r="H15555" s="52" t="str">
        <f t="shared" si="489"/>
        <v/>
      </c>
    </row>
    <row r="15556" spans="1:8">
      <c r="A15556" s="48" t="str">
        <f>('ANNEXURE B &amp; C'!CL$3)</f>
        <v>480401</v>
      </c>
      <c r="B15556" s="2">
        <v>1060201</v>
      </c>
      <c r="C15556" s="2" t="s">
        <v>40</v>
      </c>
      <c r="D15556" s="20">
        <v>0</v>
      </c>
      <c r="E15556" s="20">
        <v>0</v>
      </c>
      <c r="F15556" s="38">
        <f>('ANNEXURE B &amp; C'!CL$52)</f>
        <v>0</v>
      </c>
      <c r="G15556" s="9" t="str">
        <f t="shared" si="488"/>
        <v/>
      </c>
      <c r="H15556" s="52" t="str">
        <f t="shared" si="489"/>
        <v/>
      </c>
    </row>
    <row r="15557" spans="1:8">
      <c r="A15557" s="48" t="str">
        <f>('ANNEXURE B &amp; C'!CL$3)</f>
        <v>480401</v>
      </c>
      <c r="B15557" s="2">
        <v>1060204</v>
      </c>
      <c r="C15557" s="2" t="s">
        <v>41</v>
      </c>
      <c r="D15557" s="20">
        <v>0</v>
      </c>
      <c r="E15557" s="20">
        <v>0</v>
      </c>
      <c r="F15557" s="38">
        <f>('ANNEXURE B &amp; C'!CL$53)</f>
        <v>0</v>
      </c>
      <c r="G15557" s="9" t="str">
        <f t="shared" si="488"/>
        <v/>
      </c>
      <c r="H15557" s="52" t="str">
        <f t="shared" si="489"/>
        <v/>
      </c>
    </row>
    <row r="15558" spans="1:8">
      <c r="A15558" s="48" t="str">
        <f>('ANNEXURE B &amp; C'!CL$3)</f>
        <v>480401</v>
      </c>
      <c r="B15558" s="2">
        <v>1060205</v>
      </c>
      <c r="C15558" s="2" t="s">
        <v>42</v>
      </c>
      <c r="D15558" s="20">
        <v>0</v>
      </c>
      <c r="E15558" s="20">
        <v>0</v>
      </c>
      <c r="F15558" s="38">
        <f>('ANNEXURE B &amp; C'!CL$54)</f>
        <v>0</v>
      </c>
      <c r="G15558" s="9" t="str">
        <f t="shared" si="488"/>
        <v/>
      </c>
      <c r="H15558" s="52" t="str">
        <f t="shared" si="489"/>
        <v/>
      </c>
    </row>
    <row r="15559" spans="1:8">
      <c r="A15559" s="48" t="str">
        <f>('ANNEXURE B &amp; C'!CL$3)</f>
        <v>480401</v>
      </c>
      <c r="B15559" s="2">
        <v>1060207</v>
      </c>
      <c r="C15559" s="2" t="s">
        <v>43</v>
      </c>
      <c r="D15559" s="20">
        <v>0</v>
      </c>
      <c r="E15559" s="20">
        <v>0</v>
      </c>
      <c r="F15559" s="38">
        <f>('ANNEXURE B &amp; C'!CL$55)</f>
        <v>0</v>
      </c>
      <c r="G15559" s="9" t="str">
        <f t="shared" si="488"/>
        <v/>
      </c>
      <c r="H15559" s="52" t="str">
        <f t="shared" si="489"/>
        <v/>
      </c>
    </row>
    <row r="15560" spans="1:8">
      <c r="A15560" s="48" t="str">
        <f>('ANNEXURE B &amp; C'!CL$3)</f>
        <v>480401</v>
      </c>
      <c r="B15560" s="2">
        <v>1060208</v>
      </c>
      <c r="C15560" s="2" t="s">
        <v>44</v>
      </c>
      <c r="D15560" s="20">
        <v>6000</v>
      </c>
      <c r="E15560" s="20">
        <v>0</v>
      </c>
      <c r="F15560" s="38">
        <f>('ANNEXURE B &amp; C'!CL$56)</f>
        <v>6000</v>
      </c>
      <c r="G15560" s="9" t="str">
        <f t="shared" si="488"/>
        <v/>
      </c>
      <c r="H15560" s="52">
        <f t="shared" si="489"/>
        <v>0</v>
      </c>
    </row>
    <row r="15561" spans="1:8">
      <c r="A15561" s="48" t="str">
        <f>('ANNEXURE B &amp; C'!CL$3)</f>
        <v>480401</v>
      </c>
      <c r="B15561" s="2">
        <v>1060209</v>
      </c>
      <c r="C15561" s="2" t="s">
        <v>45</v>
      </c>
      <c r="D15561" s="20">
        <v>0</v>
      </c>
      <c r="E15561" s="20">
        <v>0</v>
      </c>
      <c r="F15561" s="38">
        <f>('ANNEXURE B &amp; C'!CL$57)</f>
        <v>0</v>
      </c>
      <c r="G15561" s="9" t="str">
        <f t="shared" si="488"/>
        <v/>
      </c>
      <c r="H15561" s="52" t="str">
        <f t="shared" si="489"/>
        <v/>
      </c>
    </row>
    <row r="15562" spans="1:8">
      <c r="A15562" s="48" t="str">
        <f>('ANNEXURE B &amp; C'!CL$3)</f>
        <v>480401</v>
      </c>
      <c r="B15562" s="2">
        <v>1060210</v>
      </c>
      <c r="C15562" s="2" t="s">
        <v>46</v>
      </c>
      <c r="D15562" s="20">
        <v>30000</v>
      </c>
      <c r="E15562" s="20">
        <v>0</v>
      </c>
      <c r="F15562" s="38">
        <f>('ANNEXURE B &amp; C'!CL$58)</f>
        <v>30000</v>
      </c>
      <c r="G15562" s="9" t="str">
        <f t="shared" si="488"/>
        <v/>
      </c>
      <c r="H15562" s="52">
        <f t="shared" si="489"/>
        <v>0</v>
      </c>
    </row>
    <row r="15563" spans="1:8">
      <c r="A15563" s="48" t="str">
        <f>('ANNEXURE B &amp; C'!CL$3)</f>
        <v>480401</v>
      </c>
      <c r="B15563" s="2">
        <v>1060303</v>
      </c>
      <c r="C15563" s="2" t="s">
        <v>47</v>
      </c>
      <c r="D15563" s="20">
        <v>0</v>
      </c>
      <c r="E15563" s="20">
        <v>0</v>
      </c>
      <c r="F15563" s="38">
        <f>('ANNEXURE B &amp; C'!CL$59)</f>
        <v>0</v>
      </c>
      <c r="G15563" s="9" t="str">
        <f t="shared" si="488"/>
        <v/>
      </c>
      <c r="H15563" s="52" t="str">
        <f t="shared" si="489"/>
        <v/>
      </c>
    </row>
    <row r="15564" spans="1:8">
      <c r="A15564" s="48" t="str">
        <f>('ANNEXURE B &amp; C'!CL$3)</f>
        <v>480401</v>
      </c>
      <c r="B15564" s="2">
        <v>1060304</v>
      </c>
      <c r="C15564" s="2" t="s">
        <v>48</v>
      </c>
      <c r="D15564" s="20">
        <v>0</v>
      </c>
      <c r="E15564" s="20">
        <v>0</v>
      </c>
      <c r="F15564" s="38">
        <f>('ANNEXURE B &amp; C'!CL$60)</f>
        <v>0</v>
      </c>
      <c r="G15564" s="9" t="str">
        <f t="shared" si="488"/>
        <v/>
      </c>
      <c r="H15564" s="52" t="str">
        <f t="shared" si="489"/>
        <v/>
      </c>
    </row>
    <row r="15565" spans="1:8">
      <c r="A15565" s="48" t="str">
        <f>('ANNEXURE B &amp; C'!CL$3)</f>
        <v>480401</v>
      </c>
      <c r="B15565" s="2">
        <v>1060305</v>
      </c>
      <c r="C15565" s="2" t="s">
        <v>49</v>
      </c>
      <c r="D15565" s="20">
        <v>0</v>
      </c>
      <c r="E15565" s="20">
        <v>0</v>
      </c>
      <c r="F15565" s="38">
        <f>('ANNEXURE B &amp; C'!CL$61)</f>
        <v>0</v>
      </c>
      <c r="G15565" s="9" t="str">
        <f t="shared" si="488"/>
        <v/>
      </c>
      <c r="H15565" s="52" t="str">
        <f t="shared" si="489"/>
        <v/>
      </c>
    </row>
    <row r="15566" spans="1:8">
      <c r="A15566" s="48" t="str">
        <f>('ANNEXURE B &amp; C'!CL$3)</f>
        <v>480401</v>
      </c>
      <c r="B15566" s="2">
        <v>1060400</v>
      </c>
      <c r="C15566" s="2" t="s">
        <v>50</v>
      </c>
      <c r="D15566" s="20">
        <v>0</v>
      </c>
      <c r="E15566" s="20">
        <v>0</v>
      </c>
      <c r="F15566" s="38">
        <f>('ANNEXURE B &amp; C'!CL$62)</f>
        <v>0</v>
      </c>
      <c r="G15566" s="9" t="str">
        <f t="shared" si="488"/>
        <v/>
      </c>
      <c r="H15566" s="52" t="str">
        <f t="shared" si="489"/>
        <v/>
      </c>
    </row>
    <row r="15567" spans="1:8">
      <c r="A15567" s="48" t="str">
        <f>('ANNEXURE B &amp; C'!CL$3)</f>
        <v>480401</v>
      </c>
      <c r="B15567" s="2">
        <v>1060401</v>
      </c>
      <c r="C15567" s="2" t="s">
        <v>51</v>
      </c>
      <c r="D15567" s="20">
        <v>0</v>
      </c>
      <c r="E15567" s="20">
        <v>0</v>
      </c>
      <c r="F15567" s="38">
        <f>('ANNEXURE B &amp; C'!CL$63)</f>
        <v>0</v>
      </c>
      <c r="G15567" s="9" t="str">
        <f t="shared" si="488"/>
        <v/>
      </c>
      <c r="H15567" s="52" t="str">
        <f t="shared" si="489"/>
        <v/>
      </c>
    </row>
    <row r="15568" spans="1:8">
      <c r="A15568" s="48" t="str">
        <f>('ANNEXURE B &amp; C'!CL$3)</f>
        <v>480401</v>
      </c>
      <c r="B15568" s="2">
        <v>1060402</v>
      </c>
      <c r="C15568" s="2" t="s">
        <v>52</v>
      </c>
      <c r="D15568" s="20">
        <v>3000</v>
      </c>
      <c r="E15568" s="20">
        <v>2288</v>
      </c>
      <c r="F15568" s="38">
        <f>('ANNEXURE B &amp; C'!CL$64)</f>
        <v>3000</v>
      </c>
      <c r="G15568" s="9" t="str">
        <f t="shared" si="488"/>
        <v/>
      </c>
      <c r="H15568" s="52">
        <f t="shared" si="489"/>
        <v>0</v>
      </c>
    </row>
    <row r="15569" spans="1:8">
      <c r="A15569" s="48" t="str">
        <f>('ANNEXURE B &amp; C'!CL$3)</f>
        <v>480401</v>
      </c>
      <c r="B15569" s="2">
        <v>1060403</v>
      </c>
      <c r="C15569" s="2" t="s">
        <v>53</v>
      </c>
      <c r="D15569" s="20">
        <v>0</v>
      </c>
      <c r="E15569" s="20">
        <v>0</v>
      </c>
      <c r="F15569" s="38">
        <f>('ANNEXURE B &amp; C'!CL$65)</f>
        <v>0</v>
      </c>
      <c r="G15569" s="9" t="str">
        <f t="shared" si="488"/>
        <v/>
      </c>
      <c r="H15569" s="52" t="str">
        <f t="shared" si="489"/>
        <v/>
      </c>
    </row>
    <row r="15570" spans="1:8">
      <c r="A15570" s="48" t="str">
        <f>('ANNEXURE B &amp; C'!CL$3)</f>
        <v>480401</v>
      </c>
      <c r="B15570" s="2">
        <v>1060404</v>
      </c>
      <c r="C15570" s="2" t="s">
        <v>54</v>
      </c>
      <c r="D15570" s="20">
        <v>0</v>
      </c>
      <c r="E15570" s="20">
        <v>0</v>
      </c>
      <c r="F15570" s="38">
        <f>('ANNEXURE B &amp; C'!CL$66)</f>
        <v>0</v>
      </c>
      <c r="G15570" s="9" t="str">
        <f t="shared" si="488"/>
        <v/>
      </c>
      <c r="H15570" s="52" t="str">
        <f t="shared" si="489"/>
        <v/>
      </c>
    </row>
    <row r="15571" spans="1:8">
      <c r="A15571" s="48" t="str">
        <f>('ANNEXURE B &amp; C'!CL$3)</f>
        <v>480401</v>
      </c>
      <c r="B15571" s="2">
        <v>1060405</v>
      </c>
      <c r="C15571" s="2" t="s">
        <v>55</v>
      </c>
      <c r="D15571" s="20">
        <v>0</v>
      </c>
      <c r="E15571" s="20">
        <v>0</v>
      </c>
      <c r="F15571" s="38">
        <f>('ANNEXURE B &amp; C'!CL$67)</f>
        <v>0</v>
      </c>
      <c r="G15571" s="9" t="str">
        <f t="shared" si="488"/>
        <v/>
      </c>
      <c r="H15571" s="52" t="str">
        <f t="shared" si="489"/>
        <v/>
      </c>
    </row>
    <row r="15572" spans="1:8">
      <c r="A15572" s="48" t="str">
        <f>('ANNEXURE B &amp; C'!CL$3)</f>
        <v>480401</v>
      </c>
      <c r="B15572" s="2">
        <v>1060601</v>
      </c>
      <c r="C15572" s="2" t="s">
        <v>56</v>
      </c>
      <c r="D15572" s="20">
        <v>0</v>
      </c>
      <c r="E15572" s="20">
        <v>0</v>
      </c>
      <c r="F15572" s="38">
        <f>('ANNEXURE B &amp; C'!CL$68)</f>
        <v>0</v>
      </c>
      <c r="G15572" s="9" t="str">
        <f t="shared" si="488"/>
        <v/>
      </c>
      <c r="H15572" s="52" t="str">
        <f t="shared" si="489"/>
        <v/>
      </c>
    </row>
    <row r="15573" spans="1:8">
      <c r="A15573" s="48" t="str">
        <f>('ANNEXURE B &amp; C'!CL$3)</f>
        <v>480401</v>
      </c>
      <c r="B15573" s="2">
        <v>1060701</v>
      </c>
      <c r="C15573" s="2" t="s">
        <v>57</v>
      </c>
      <c r="D15573" s="20">
        <v>0</v>
      </c>
      <c r="E15573" s="20">
        <v>0</v>
      </c>
      <c r="F15573" s="38">
        <f>('ANNEXURE B &amp; C'!CL$69)</f>
        <v>0</v>
      </c>
      <c r="G15573" s="9" t="str">
        <f t="shared" si="488"/>
        <v/>
      </c>
      <c r="H15573" s="52" t="str">
        <f t="shared" si="489"/>
        <v/>
      </c>
    </row>
    <row r="15574" spans="1:8">
      <c r="A15574" s="48" t="str">
        <f>('ANNEXURE B &amp; C'!CL$3)</f>
        <v>480401</v>
      </c>
      <c r="B15574" s="2">
        <v>1060702</v>
      </c>
      <c r="C15574" s="2" t="s">
        <v>58</v>
      </c>
      <c r="D15574" s="20">
        <v>0</v>
      </c>
      <c r="E15574" s="20">
        <v>0</v>
      </c>
      <c r="F15574" s="38">
        <f>('ANNEXURE B &amp; C'!CL$70)</f>
        <v>0</v>
      </c>
      <c r="G15574" s="9" t="str">
        <f t="shared" si="488"/>
        <v/>
      </c>
      <c r="H15574" s="52" t="str">
        <f t="shared" si="489"/>
        <v/>
      </c>
    </row>
    <row r="15575" spans="1:8">
      <c r="A15575" s="48" t="str">
        <f>('ANNEXURE B &amp; C'!CL$3)</f>
        <v>480401</v>
      </c>
      <c r="B15575" s="2">
        <v>1061101</v>
      </c>
      <c r="C15575" s="2" t="s">
        <v>59</v>
      </c>
      <c r="D15575" s="20">
        <v>0</v>
      </c>
      <c r="E15575" s="20">
        <v>0</v>
      </c>
      <c r="F15575" s="38">
        <f>('ANNEXURE B &amp; C'!CL$71)</f>
        <v>0</v>
      </c>
      <c r="G15575" s="9" t="str">
        <f t="shared" si="488"/>
        <v/>
      </c>
      <c r="H15575" s="52" t="str">
        <f t="shared" si="489"/>
        <v/>
      </c>
    </row>
    <row r="15576" spans="1:8">
      <c r="A15576" s="48" t="str">
        <f>('ANNEXURE B &amp; C'!CL$3)</f>
        <v>480401</v>
      </c>
      <c r="B15576" s="2">
        <v>1061102</v>
      </c>
      <c r="C15576" s="2" t="s">
        <v>60</v>
      </c>
      <c r="D15576" s="20">
        <v>0</v>
      </c>
      <c r="E15576" s="20">
        <v>0</v>
      </c>
      <c r="F15576" s="38">
        <f>('ANNEXURE B &amp; C'!CL$72)</f>
        <v>0</v>
      </c>
      <c r="G15576" s="9" t="str">
        <f t="shared" si="488"/>
        <v/>
      </c>
      <c r="H15576" s="52" t="str">
        <f t="shared" si="489"/>
        <v/>
      </c>
    </row>
    <row r="15577" spans="1:8">
      <c r="A15577" s="48" t="str">
        <f>('ANNEXURE B &amp; C'!CL$3)</f>
        <v>480401</v>
      </c>
      <c r="B15577" s="2">
        <v>1061104</v>
      </c>
      <c r="C15577" s="2" t="s">
        <v>61</v>
      </c>
      <c r="D15577" s="20">
        <v>0</v>
      </c>
      <c r="E15577" s="20">
        <v>0</v>
      </c>
      <c r="F15577" s="38">
        <f>('ANNEXURE B &amp; C'!CL$73)</f>
        <v>0</v>
      </c>
      <c r="G15577" s="9" t="str">
        <f t="shared" si="488"/>
        <v/>
      </c>
      <c r="H15577" s="52" t="str">
        <f t="shared" si="489"/>
        <v/>
      </c>
    </row>
    <row r="15578" spans="1:8">
      <c r="A15578" s="48" t="str">
        <f>('ANNEXURE B &amp; C'!CL$3)</f>
        <v>480401</v>
      </c>
      <c r="B15578" s="2">
        <v>1061106</v>
      </c>
      <c r="C15578" s="2" t="s">
        <v>62</v>
      </c>
      <c r="D15578" s="20">
        <v>0</v>
      </c>
      <c r="E15578" s="20">
        <v>0</v>
      </c>
      <c r="F15578" s="38">
        <f>('ANNEXURE B &amp; C'!CL$74)</f>
        <v>0</v>
      </c>
      <c r="G15578" s="9" t="str">
        <f t="shared" si="488"/>
        <v/>
      </c>
      <c r="H15578" s="52" t="str">
        <f t="shared" si="489"/>
        <v/>
      </c>
    </row>
    <row r="15579" spans="1:8">
      <c r="A15579" s="48" t="str">
        <f>('ANNEXURE B &amp; C'!CL$3)</f>
        <v>480401</v>
      </c>
      <c r="B15579" s="2">
        <v>1061201</v>
      </c>
      <c r="C15579" s="2" t="s">
        <v>63</v>
      </c>
      <c r="D15579" s="20">
        <v>0</v>
      </c>
      <c r="E15579" s="20">
        <v>0</v>
      </c>
      <c r="F15579" s="38">
        <f>('ANNEXURE B &amp; C'!CL$75)</f>
        <v>0</v>
      </c>
      <c r="G15579" s="9" t="str">
        <f t="shared" si="488"/>
        <v/>
      </c>
      <c r="H15579" s="52" t="str">
        <f t="shared" si="489"/>
        <v/>
      </c>
    </row>
    <row r="15580" spans="1:8">
      <c r="A15580" s="48" t="str">
        <f>('ANNEXURE B &amp; C'!CL$3)</f>
        <v>480401</v>
      </c>
      <c r="B15580" s="2">
        <v>1061203</v>
      </c>
      <c r="C15580" s="2" t="s">
        <v>64</v>
      </c>
      <c r="D15580" s="20">
        <v>0</v>
      </c>
      <c r="E15580" s="20">
        <v>0</v>
      </c>
      <c r="F15580" s="38">
        <f>('ANNEXURE B &amp; C'!CL$76)</f>
        <v>0</v>
      </c>
      <c r="G15580" s="9" t="str">
        <f t="shared" si="488"/>
        <v/>
      </c>
      <c r="H15580" s="52" t="str">
        <f t="shared" si="489"/>
        <v/>
      </c>
    </row>
    <row r="15581" spans="1:8">
      <c r="A15581" s="48" t="str">
        <f>('ANNEXURE B &amp; C'!CL$3)</f>
        <v>480401</v>
      </c>
      <c r="B15581" s="2">
        <v>1061204</v>
      </c>
      <c r="C15581" s="2" t="s">
        <v>65</v>
      </c>
      <c r="D15581" s="20">
        <v>0</v>
      </c>
      <c r="E15581" s="20">
        <v>0</v>
      </c>
      <c r="F15581" s="38">
        <f>('ANNEXURE B &amp; C'!CL$77)</f>
        <v>0</v>
      </c>
      <c r="G15581" s="9" t="str">
        <f t="shared" si="488"/>
        <v/>
      </c>
      <c r="H15581" s="52" t="str">
        <f t="shared" si="489"/>
        <v/>
      </c>
    </row>
    <row r="15582" spans="1:8">
      <c r="A15582" s="48" t="str">
        <f>('ANNEXURE B &amp; C'!CL$3)</f>
        <v>480401</v>
      </c>
      <c r="B15582" s="2">
        <v>1061501</v>
      </c>
      <c r="C15582" s="2" t="s">
        <v>66</v>
      </c>
      <c r="D15582" s="20">
        <v>0</v>
      </c>
      <c r="E15582" s="20">
        <v>0</v>
      </c>
      <c r="F15582" s="38">
        <f>('ANNEXURE B &amp; C'!CL$78)</f>
        <v>0</v>
      </c>
      <c r="G15582" s="9" t="str">
        <f t="shared" si="488"/>
        <v/>
      </c>
      <c r="H15582" s="52" t="str">
        <f t="shared" si="489"/>
        <v/>
      </c>
    </row>
    <row r="15583" spans="1:8">
      <c r="A15583" s="48" t="str">
        <f>('ANNEXURE B &amp; C'!CL$3)</f>
        <v>480401</v>
      </c>
      <c r="B15583" s="2">
        <v>1061502</v>
      </c>
      <c r="C15583" s="2" t="s">
        <v>67</v>
      </c>
      <c r="D15583" s="20">
        <v>0</v>
      </c>
      <c r="E15583" s="20">
        <v>0</v>
      </c>
      <c r="F15583" s="38">
        <f>('ANNEXURE B &amp; C'!CL$79)</f>
        <v>0</v>
      </c>
      <c r="G15583" s="9" t="str">
        <f t="shared" si="488"/>
        <v/>
      </c>
      <c r="H15583" s="52" t="str">
        <f t="shared" si="489"/>
        <v/>
      </c>
    </row>
    <row r="15584" spans="1:8">
      <c r="A15584" s="48" t="str">
        <f>('ANNEXURE B &amp; C'!CL$3)</f>
        <v>480401</v>
      </c>
      <c r="B15584" s="2">
        <v>1061507</v>
      </c>
      <c r="C15584" s="2" t="s">
        <v>68</v>
      </c>
      <c r="D15584" s="20">
        <v>0</v>
      </c>
      <c r="E15584" s="20">
        <v>0</v>
      </c>
      <c r="F15584" s="38">
        <f>('ANNEXURE B &amp; C'!CL$80)</f>
        <v>0</v>
      </c>
      <c r="G15584" s="9" t="str">
        <f t="shared" si="488"/>
        <v/>
      </c>
      <c r="H15584" s="52" t="str">
        <f t="shared" si="489"/>
        <v/>
      </c>
    </row>
    <row r="15585" spans="1:8">
      <c r="A15585" s="48" t="str">
        <f>('ANNEXURE B &amp; C'!CL$3)</f>
        <v>480401</v>
      </c>
      <c r="B15585" s="2">
        <v>1061508</v>
      </c>
      <c r="C15585" s="2" t="s">
        <v>69</v>
      </c>
      <c r="D15585" s="20">
        <v>0</v>
      </c>
      <c r="E15585" s="20">
        <v>0</v>
      </c>
      <c r="F15585" s="38">
        <f>('ANNEXURE B &amp; C'!CL$81)</f>
        <v>0</v>
      </c>
      <c r="G15585" s="9" t="str">
        <f t="shared" si="488"/>
        <v/>
      </c>
      <c r="H15585" s="52" t="str">
        <f t="shared" si="489"/>
        <v/>
      </c>
    </row>
    <row r="15586" spans="1:8">
      <c r="A15586" s="48" t="str">
        <f>('ANNEXURE B &amp; C'!CL$3)</f>
        <v>480401</v>
      </c>
      <c r="B15586" s="2">
        <v>1061701</v>
      </c>
      <c r="C15586" s="2" t="s">
        <v>70</v>
      </c>
      <c r="D15586" s="20">
        <v>0</v>
      </c>
      <c r="E15586" s="20">
        <v>0</v>
      </c>
      <c r="F15586" s="38">
        <f>('ANNEXURE B &amp; C'!CL$82)</f>
        <v>0</v>
      </c>
      <c r="G15586" s="9" t="str">
        <f t="shared" si="488"/>
        <v/>
      </c>
      <c r="H15586" s="52" t="str">
        <f t="shared" si="489"/>
        <v/>
      </c>
    </row>
    <row r="15587" spans="1:8">
      <c r="A15587" s="48" t="str">
        <f>('ANNEXURE B &amp; C'!CL$3)</f>
        <v>480401</v>
      </c>
      <c r="B15587" s="2">
        <v>1061705</v>
      </c>
      <c r="C15587" s="2" t="s">
        <v>71</v>
      </c>
      <c r="D15587" s="20">
        <v>0</v>
      </c>
      <c r="E15587" s="20">
        <v>0</v>
      </c>
      <c r="F15587" s="38">
        <f>('ANNEXURE B &amp; C'!CL$83)</f>
        <v>0</v>
      </c>
      <c r="G15587" s="9" t="str">
        <f t="shared" si="488"/>
        <v/>
      </c>
      <c r="H15587" s="52" t="str">
        <f t="shared" si="489"/>
        <v/>
      </c>
    </row>
    <row r="15588" spans="1:8">
      <c r="A15588" s="48" t="str">
        <f>('ANNEXURE B &amp; C'!CL$3)</f>
        <v>480401</v>
      </c>
      <c r="B15588" s="2">
        <v>1061799</v>
      </c>
      <c r="C15588" s="2" t="s">
        <v>72</v>
      </c>
      <c r="D15588" s="20">
        <v>2000</v>
      </c>
      <c r="E15588" s="20">
        <v>1617.23</v>
      </c>
      <c r="F15588" s="38">
        <f>('ANNEXURE B &amp; C'!CL$84)</f>
        <v>2000</v>
      </c>
      <c r="G15588" s="9" t="str">
        <f t="shared" si="488"/>
        <v/>
      </c>
      <c r="H15588" s="52">
        <f t="shared" si="489"/>
        <v>0</v>
      </c>
    </row>
    <row r="15589" spans="1:8">
      <c r="A15589" s="48" t="str">
        <f>('ANNEXURE B &amp; C'!CL$3)</f>
        <v>480401</v>
      </c>
      <c r="B15589" s="2">
        <v>1061800</v>
      </c>
      <c r="C15589" s="2" t="s">
        <v>73</v>
      </c>
      <c r="D15589" s="20">
        <v>0</v>
      </c>
      <c r="E15589" s="20">
        <v>0</v>
      </c>
      <c r="F15589" s="38">
        <f>('ANNEXURE B &amp; C'!CL$85)</f>
        <v>0</v>
      </c>
      <c r="G15589" s="9" t="str">
        <f t="shared" si="488"/>
        <v/>
      </c>
      <c r="H15589" s="52" t="str">
        <f t="shared" si="489"/>
        <v/>
      </c>
    </row>
    <row r="15590" spans="1:8">
      <c r="A15590" s="48" t="str">
        <f>('ANNEXURE B &amp; C'!CL$3)</f>
        <v>480401</v>
      </c>
      <c r="B15590" s="2">
        <v>1061801</v>
      </c>
      <c r="C15590" s="2" t="s">
        <v>74</v>
      </c>
      <c r="D15590" s="20">
        <v>0</v>
      </c>
      <c r="E15590" s="20">
        <v>0</v>
      </c>
      <c r="F15590" s="38">
        <f>('ANNEXURE B &amp; C'!CL$86)</f>
        <v>0</v>
      </c>
      <c r="G15590" s="9" t="str">
        <f t="shared" si="488"/>
        <v/>
      </c>
      <c r="H15590" s="52" t="str">
        <f t="shared" si="489"/>
        <v/>
      </c>
    </row>
    <row r="15591" spans="1:8">
      <c r="A15591" s="48" t="str">
        <f>('ANNEXURE B &amp; C'!CL$3)</f>
        <v>480401</v>
      </c>
      <c r="B15591" s="2">
        <v>1061802</v>
      </c>
      <c r="C15591" s="2" t="s">
        <v>75</v>
      </c>
      <c r="D15591" s="20">
        <v>0</v>
      </c>
      <c r="E15591" s="20">
        <v>0</v>
      </c>
      <c r="F15591" s="38">
        <f>('ANNEXURE B &amp; C'!CL$87)</f>
        <v>0</v>
      </c>
      <c r="G15591" s="9" t="str">
        <f t="shared" si="488"/>
        <v/>
      </c>
      <c r="H15591" s="52" t="str">
        <f t="shared" si="489"/>
        <v/>
      </c>
    </row>
    <row r="15592" spans="1:8">
      <c r="A15592" s="48" t="str">
        <f>('ANNEXURE B &amp; C'!CL$3)</f>
        <v>480401</v>
      </c>
      <c r="B15592" s="2">
        <v>1061805</v>
      </c>
      <c r="C15592" s="2" t="s">
        <v>76</v>
      </c>
      <c r="D15592" s="20">
        <v>0</v>
      </c>
      <c r="E15592" s="20">
        <v>0</v>
      </c>
      <c r="F15592" s="38">
        <f>('ANNEXURE B &amp; C'!CL$88)</f>
        <v>0</v>
      </c>
      <c r="G15592" s="9" t="str">
        <f t="shared" si="488"/>
        <v/>
      </c>
      <c r="H15592" s="52" t="str">
        <f t="shared" si="489"/>
        <v/>
      </c>
    </row>
    <row r="15593" spans="1:8">
      <c r="A15593" s="48" t="str">
        <f>('ANNEXURE B &amp; C'!CL$3)</f>
        <v>480401</v>
      </c>
      <c r="B15593" s="2">
        <v>1061806</v>
      </c>
      <c r="C15593" s="2" t="s">
        <v>77</v>
      </c>
      <c r="D15593" s="20">
        <v>40000</v>
      </c>
      <c r="E15593" s="20">
        <v>23602.66</v>
      </c>
      <c r="F15593" s="38">
        <f>('ANNEXURE B &amp; C'!CL$89)</f>
        <v>37238</v>
      </c>
      <c r="G15593" s="9" t="str">
        <f t="shared" si="488"/>
        <v/>
      </c>
      <c r="H15593" s="52">
        <f t="shared" si="489"/>
        <v>-6.905E-2</v>
      </c>
    </row>
    <row r="15594" spans="1:8">
      <c r="A15594" s="48" t="str">
        <f>('ANNEXURE B &amp; C'!CL$3)</f>
        <v>480401</v>
      </c>
      <c r="B15594" s="2">
        <v>1061899</v>
      </c>
      <c r="C15594" s="2" t="s">
        <v>78</v>
      </c>
      <c r="D15594" s="20">
        <v>0</v>
      </c>
      <c r="E15594" s="20">
        <v>0</v>
      </c>
      <c r="F15594" s="38">
        <f>('ANNEXURE B &amp; C'!CL$90)</f>
        <v>0</v>
      </c>
      <c r="G15594" s="9" t="str">
        <f t="shared" si="488"/>
        <v/>
      </c>
      <c r="H15594" s="52" t="str">
        <f t="shared" si="489"/>
        <v/>
      </c>
    </row>
    <row r="15595" spans="1:8">
      <c r="A15595" s="48" t="str">
        <f>('ANNEXURE B &amp; C'!CL$3)</f>
        <v>480401</v>
      </c>
      <c r="B15595" s="2">
        <v>1061900</v>
      </c>
      <c r="C15595" s="2" t="s">
        <v>79</v>
      </c>
      <c r="D15595" s="20">
        <v>30000</v>
      </c>
      <c r="E15595" s="20">
        <v>11730.95</v>
      </c>
      <c r="F15595" s="38">
        <f>('ANNEXURE B &amp; C'!CL$91)</f>
        <v>32338</v>
      </c>
      <c r="G15595" s="9" t="str">
        <f t="shared" si="488"/>
        <v/>
      </c>
      <c r="H15595" s="52">
        <f t="shared" si="489"/>
        <v>7.7933333333333327E-2</v>
      </c>
    </row>
    <row r="15596" spans="1:8">
      <c r="A15596" s="48" t="str">
        <f>('ANNEXURE B &amp; C'!CL$3)</f>
        <v>480401</v>
      </c>
      <c r="B15596" s="2">
        <v>1061902</v>
      </c>
      <c r="C15596" s="2" t="s">
        <v>80</v>
      </c>
      <c r="D15596" s="20">
        <v>0</v>
      </c>
      <c r="E15596" s="20">
        <v>0</v>
      </c>
      <c r="F15596" s="38">
        <f>('ANNEXURE B &amp; C'!CL$92)</f>
        <v>0</v>
      </c>
      <c r="G15596" s="9" t="str">
        <f t="shared" si="488"/>
        <v/>
      </c>
      <c r="H15596" s="52" t="str">
        <f t="shared" si="489"/>
        <v/>
      </c>
    </row>
    <row r="15597" spans="1:8">
      <c r="A15597" s="48" t="str">
        <f>('ANNEXURE B &amp; C'!CL$3)</f>
        <v>480401</v>
      </c>
      <c r="B15597" s="2">
        <v>1061903</v>
      </c>
      <c r="C15597" s="2" t="s">
        <v>81</v>
      </c>
      <c r="D15597" s="20">
        <v>0</v>
      </c>
      <c r="E15597" s="20">
        <v>0</v>
      </c>
      <c r="F15597" s="38">
        <f>('ANNEXURE B &amp; C'!CL$93)</f>
        <v>0</v>
      </c>
      <c r="G15597" s="9" t="str">
        <f t="shared" si="488"/>
        <v/>
      </c>
      <c r="H15597" s="52" t="str">
        <f t="shared" si="489"/>
        <v/>
      </c>
    </row>
    <row r="15598" spans="1:8">
      <c r="A15598" s="48" t="str">
        <f>('ANNEXURE B &amp; C'!CL$3)</f>
        <v>480401</v>
      </c>
      <c r="B15598" s="2">
        <v>1061904</v>
      </c>
      <c r="C15598" s="2" t="s">
        <v>82</v>
      </c>
      <c r="D15598" s="20">
        <v>0</v>
      </c>
      <c r="E15598" s="20">
        <v>0</v>
      </c>
      <c r="F15598" s="38">
        <f>('ANNEXURE B &amp; C'!CL$94)</f>
        <v>0</v>
      </c>
      <c r="G15598" s="9" t="str">
        <f t="shared" si="488"/>
        <v/>
      </c>
      <c r="H15598" s="52" t="str">
        <f t="shared" si="489"/>
        <v/>
      </c>
    </row>
    <row r="15599" spans="1:8">
      <c r="A15599" s="48" t="str">
        <f>('ANNEXURE B &amp; C'!CL$3)</f>
        <v>480401</v>
      </c>
      <c r="B15599" s="2">
        <v>1062001</v>
      </c>
      <c r="C15599" s="2" t="s">
        <v>83</v>
      </c>
      <c r="D15599" s="20">
        <v>0</v>
      </c>
      <c r="E15599" s="20">
        <v>0</v>
      </c>
      <c r="F15599" s="38">
        <f>('ANNEXURE B &amp; C'!CL$95)</f>
        <v>0</v>
      </c>
      <c r="G15599" s="9" t="str">
        <f t="shared" si="488"/>
        <v/>
      </c>
      <c r="H15599" s="52" t="str">
        <f t="shared" si="489"/>
        <v/>
      </c>
    </row>
    <row r="15600" spans="1:8">
      <c r="A15600" s="48" t="str">
        <f>('ANNEXURE B &amp; C'!CL$3)</f>
        <v>480401</v>
      </c>
      <c r="B15600" s="2">
        <v>1062003</v>
      </c>
      <c r="C15600" s="2" t="s">
        <v>84</v>
      </c>
      <c r="D15600" s="20">
        <v>0</v>
      </c>
      <c r="E15600" s="20">
        <v>0</v>
      </c>
      <c r="F15600" s="38">
        <f>('ANNEXURE B &amp; C'!CL$96)</f>
        <v>0</v>
      </c>
      <c r="G15600" s="9" t="str">
        <f t="shared" si="488"/>
        <v/>
      </c>
      <c r="H15600" s="52" t="str">
        <f t="shared" si="489"/>
        <v/>
      </c>
    </row>
    <row r="15601" spans="1:8">
      <c r="A15601" s="48" t="str">
        <f>('ANNEXURE B &amp; C'!CL$3)</f>
        <v>480401</v>
      </c>
      <c r="B15601" s="2">
        <v>1062009</v>
      </c>
      <c r="C15601" s="2" t="s">
        <v>85</v>
      </c>
      <c r="D15601" s="20">
        <v>0</v>
      </c>
      <c r="E15601" s="20">
        <v>0</v>
      </c>
      <c r="F15601" s="38">
        <f>('ANNEXURE B &amp; C'!CL$97)</f>
        <v>0</v>
      </c>
      <c r="G15601" s="9" t="str">
        <f t="shared" si="488"/>
        <v/>
      </c>
      <c r="H15601" s="52" t="str">
        <f t="shared" si="489"/>
        <v/>
      </c>
    </row>
    <row r="15602" spans="1:8">
      <c r="A15602" s="48" t="str">
        <f>('ANNEXURE B &amp; C'!CL$3)</f>
        <v>480401</v>
      </c>
      <c r="B15602" s="2">
        <v>1062010</v>
      </c>
      <c r="C15602" s="2" t="s">
        <v>86</v>
      </c>
      <c r="D15602" s="20">
        <v>0</v>
      </c>
      <c r="E15602" s="20">
        <v>0</v>
      </c>
      <c r="F15602" s="38">
        <f>('ANNEXURE B &amp; C'!CL$98)</f>
        <v>0</v>
      </c>
      <c r="G15602" s="9" t="str">
        <f t="shared" si="488"/>
        <v/>
      </c>
      <c r="H15602" s="52" t="str">
        <f t="shared" si="489"/>
        <v/>
      </c>
    </row>
    <row r="15603" spans="1:8">
      <c r="A15603" s="48" t="str">
        <f>('ANNEXURE B &amp; C'!CL$3)</f>
        <v>480401</v>
      </c>
      <c r="B15603" s="2">
        <v>1062201</v>
      </c>
      <c r="C15603" s="2" t="s">
        <v>87</v>
      </c>
      <c r="D15603" s="20">
        <v>0</v>
      </c>
      <c r="E15603" s="20">
        <v>0</v>
      </c>
      <c r="F15603" s="38">
        <f>('ANNEXURE B &amp; C'!CL$99)</f>
        <v>0</v>
      </c>
      <c r="G15603" s="9" t="str">
        <f t="shared" si="488"/>
        <v/>
      </c>
      <c r="H15603" s="52" t="str">
        <f t="shared" si="489"/>
        <v/>
      </c>
    </row>
    <row r="15604" spans="1:8">
      <c r="A15604" s="48" t="str">
        <f>('ANNEXURE B &amp; C'!CL$3)</f>
        <v>480401</v>
      </c>
      <c r="B15604" s="3">
        <v>1066990</v>
      </c>
      <c r="C15604" s="3" t="s">
        <v>88</v>
      </c>
      <c r="D15604" s="39">
        <v>111000</v>
      </c>
      <c r="E15604" s="39">
        <v>39238.839999999997</v>
      </c>
      <c r="F15604" s="39">
        <f>SUM(F15551:F15603)</f>
        <v>110576</v>
      </c>
      <c r="G15604" s="9" t="str">
        <f t="shared" si="488"/>
        <v/>
      </c>
      <c r="H15604" s="52">
        <f t="shared" si="489"/>
        <v>-3.81981981981982E-3</v>
      </c>
    </row>
    <row r="15605" spans="1:8">
      <c r="B15605" s="1"/>
      <c r="C15605" s="1"/>
      <c r="D15605" s="31"/>
      <c r="E15605" s="31"/>
      <c r="F15605" s="31"/>
      <c r="G15605" s="9" t="str">
        <f t="shared" si="488"/>
        <v/>
      </c>
      <c r="H15605" s="52" t="str">
        <f t="shared" si="489"/>
        <v/>
      </c>
    </row>
    <row r="15606" spans="1:8">
      <c r="A15606" s="48" t="str">
        <f>('ANNEXURE B &amp; C'!CL$3)</f>
        <v>480401</v>
      </c>
      <c r="B15606" s="1">
        <v>1080000</v>
      </c>
      <c r="C15606" s="1" t="s">
        <v>89</v>
      </c>
      <c r="D15606" s="31"/>
      <c r="E15606" s="31"/>
      <c r="F15606" s="31"/>
      <c r="G15606" s="9" t="str">
        <f t="shared" si="488"/>
        <v/>
      </c>
      <c r="H15606" s="52" t="str">
        <f t="shared" si="489"/>
        <v/>
      </c>
    </row>
    <row r="15607" spans="1:8">
      <c r="A15607" s="48" t="str">
        <f>('ANNEXURE B &amp; C'!CL$3)</f>
        <v>480401</v>
      </c>
      <c r="B15607" s="2">
        <v>1088020</v>
      </c>
      <c r="C15607" s="2" t="s">
        <v>90</v>
      </c>
      <c r="D15607" s="20">
        <v>0</v>
      </c>
      <c r="E15607" s="20">
        <v>0</v>
      </c>
      <c r="F15607" s="38">
        <f>('ANNEXURE B &amp; C'!CL$103)</f>
        <v>0</v>
      </c>
      <c r="G15607" s="9" t="str">
        <f t="shared" si="488"/>
        <v/>
      </c>
      <c r="H15607" s="52" t="str">
        <f t="shared" si="489"/>
        <v/>
      </c>
    </row>
    <row r="15608" spans="1:8">
      <c r="A15608" s="48" t="str">
        <f>('ANNEXURE B &amp; C'!CL$3)</f>
        <v>480401</v>
      </c>
      <c r="B15608" s="2">
        <v>1088080</v>
      </c>
      <c r="C15608" s="2" t="s">
        <v>91</v>
      </c>
      <c r="D15608" s="20">
        <v>0</v>
      </c>
      <c r="E15608" s="20">
        <v>0</v>
      </c>
      <c r="F15608" s="38">
        <f>('ANNEXURE B &amp; C'!CL$104)</f>
        <v>0</v>
      </c>
      <c r="G15608" s="9" t="str">
        <f t="shared" si="488"/>
        <v/>
      </c>
      <c r="H15608" s="52" t="str">
        <f t="shared" si="489"/>
        <v/>
      </c>
    </row>
    <row r="15609" spans="1:8">
      <c r="A15609" s="48" t="str">
        <f>('ANNEXURE B &amp; C'!CL$3)</f>
        <v>480401</v>
      </c>
      <c r="B15609" s="2">
        <v>1088081</v>
      </c>
      <c r="C15609" s="2" t="s">
        <v>92</v>
      </c>
      <c r="D15609" s="20">
        <v>0</v>
      </c>
      <c r="E15609" s="20">
        <v>0</v>
      </c>
      <c r="F15609" s="38">
        <f>('ANNEXURE B &amp; C'!CL$105)</f>
        <v>0</v>
      </c>
      <c r="G15609" s="9" t="str">
        <f t="shared" si="488"/>
        <v/>
      </c>
      <c r="H15609" s="52" t="str">
        <f t="shared" si="489"/>
        <v/>
      </c>
    </row>
    <row r="15610" spans="1:8">
      <c r="A15610" s="48" t="str">
        <f>('ANNEXURE B &amp; C'!CL$3)</f>
        <v>480401</v>
      </c>
      <c r="B15610" s="2">
        <v>1088082</v>
      </c>
      <c r="C15610" s="2" t="s">
        <v>93</v>
      </c>
      <c r="D15610" s="20">
        <v>0</v>
      </c>
      <c r="E15610" s="20">
        <v>0</v>
      </c>
      <c r="F15610" s="38">
        <f>('ANNEXURE B &amp; C'!CL$106)</f>
        <v>0</v>
      </c>
      <c r="G15610" s="9" t="str">
        <f t="shared" si="488"/>
        <v/>
      </c>
      <c r="H15610" s="52" t="str">
        <f t="shared" si="489"/>
        <v/>
      </c>
    </row>
    <row r="15611" spans="1:8">
      <c r="A15611" s="48" t="str">
        <f>('ANNEXURE B &amp; C'!CL$3)</f>
        <v>480401</v>
      </c>
      <c r="B15611" s="2">
        <v>1088083</v>
      </c>
      <c r="C15611" s="2" t="s">
        <v>94</v>
      </c>
      <c r="D15611" s="20">
        <v>0</v>
      </c>
      <c r="E15611" s="20">
        <v>0</v>
      </c>
      <c r="F15611" s="38">
        <f>('ANNEXURE B &amp; C'!CL$107)</f>
        <v>0</v>
      </c>
      <c r="G15611" s="9" t="str">
        <f t="shared" si="488"/>
        <v/>
      </c>
      <c r="H15611" s="52" t="str">
        <f t="shared" si="489"/>
        <v/>
      </c>
    </row>
    <row r="15612" spans="1:8">
      <c r="A15612" s="48" t="str">
        <f>('ANNEXURE B &amp; C'!CL$3)</f>
        <v>480401</v>
      </c>
      <c r="B15612" s="2">
        <v>1088084</v>
      </c>
      <c r="C15612" s="2" t="s">
        <v>95</v>
      </c>
      <c r="D15612" s="20">
        <v>0</v>
      </c>
      <c r="E15612" s="20">
        <v>0</v>
      </c>
      <c r="F15612" s="38">
        <f>('ANNEXURE B &amp; C'!CL$108)</f>
        <v>0</v>
      </c>
      <c r="G15612" s="9" t="str">
        <f t="shared" si="488"/>
        <v/>
      </c>
      <c r="H15612" s="52" t="str">
        <f t="shared" si="489"/>
        <v/>
      </c>
    </row>
    <row r="15613" spans="1:8">
      <c r="A15613" s="48" t="str">
        <f>('ANNEXURE B &amp; C'!CL$3)</f>
        <v>480401</v>
      </c>
      <c r="B15613" s="2">
        <v>1088085</v>
      </c>
      <c r="C15613" s="2" t="s">
        <v>96</v>
      </c>
      <c r="D15613" s="20">
        <v>0</v>
      </c>
      <c r="E15613" s="20">
        <v>0</v>
      </c>
      <c r="F15613" s="38">
        <f>('ANNEXURE B &amp; C'!CL$109)</f>
        <v>0</v>
      </c>
      <c r="G15613" s="9" t="str">
        <f t="shared" si="488"/>
        <v/>
      </c>
      <c r="H15613" s="52" t="str">
        <f t="shared" si="489"/>
        <v/>
      </c>
    </row>
    <row r="15614" spans="1:8">
      <c r="A15614" s="48" t="str">
        <f>('ANNEXURE B &amp; C'!CL$3)</f>
        <v>480401</v>
      </c>
      <c r="B15614" s="2">
        <v>1088110</v>
      </c>
      <c r="C15614" s="2" t="s">
        <v>61</v>
      </c>
      <c r="D15614" s="20">
        <v>0</v>
      </c>
      <c r="E15614" s="20">
        <v>0</v>
      </c>
      <c r="F15614" s="38">
        <f>('ANNEXURE B &amp; C'!CL$110)</f>
        <v>0</v>
      </c>
      <c r="G15614" s="9" t="str">
        <f t="shared" si="488"/>
        <v/>
      </c>
      <c r="H15614" s="52" t="str">
        <f t="shared" si="489"/>
        <v/>
      </c>
    </row>
    <row r="15615" spans="1:8">
      <c r="A15615" s="48" t="str">
        <f>('ANNEXURE B &amp; C'!CL$3)</f>
        <v>480401</v>
      </c>
      <c r="B15615" s="2">
        <v>1088180</v>
      </c>
      <c r="C15615" s="2" t="s">
        <v>97</v>
      </c>
      <c r="D15615" s="20">
        <v>0</v>
      </c>
      <c r="E15615" s="20">
        <v>0</v>
      </c>
      <c r="F15615" s="38">
        <f>('ANNEXURE B &amp; C'!CL$111)</f>
        <v>0</v>
      </c>
      <c r="G15615" s="9" t="str">
        <f t="shared" ref="G15615:G15678" si="490">IF(E15615&lt;0.01,"",IF(E15615&gt;F15615,"BUDGET ERROR - INSUFICIENT",""))</f>
        <v/>
      </c>
      <c r="H15615" s="52" t="str">
        <f t="shared" ref="H15615:H15678" si="491">IF(F15615&lt;0.1,"",IF(D15615=0,"NO ORIGINAL BUDGET",(F15615-D15615)/D15615))</f>
        <v/>
      </c>
    </row>
    <row r="15616" spans="1:8">
      <c r="A15616" s="48" t="str">
        <f>('ANNEXURE B &amp; C'!CL$3)</f>
        <v>480401</v>
      </c>
      <c r="B15616" s="3">
        <v>1088990</v>
      </c>
      <c r="C15616" s="3" t="s">
        <v>98</v>
      </c>
      <c r="D15616" s="39">
        <v>0</v>
      </c>
      <c r="E15616" s="39">
        <v>0</v>
      </c>
      <c r="F15616" s="39">
        <f>SUM(F15606:F15615)</f>
        <v>0</v>
      </c>
      <c r="G15616" s="9" t="str">
        <f t="shared" si="490"/>
        <v/>
      </c>
      <c r="H15616" s="52" t="str">
        <f t="shared" si="491"/>
        <v/>
      </c>
    </row>
    <row r="15617" spans="1:8">
      <c r="B15617" s="1"/>
      <c r="C15617" s="1"/>
      <c r="D15617" s="31"/>
      <c r="E15617" s="31"/>
      <c r="F15617" s="31"/>
      <c r="G15617" s="9" t="str">
        <f t="shared" si="490"/>
        <v/>
      </c>
      <c r="H15617" s="52" t="str">
        <f t="shared" si="491"/>
        <v/>
      </c>
    </row>
    <row r="15618" spans="1:8" ht="15.75" thickBot="1">
      <c r="A15618" s="48" t="str">
        <f>('ANNEXURE B &amp; C'!CL$3)</f>
        <v>480401</v>
      </c>
      <c r="B15618" s="4">
        <v>1089995</v>
      </c>
      <c r="C15618" s="4" t="s">
        <v>99</v>
      </c>
      <c r="D15618" s="40">
        <v>111000</v>
      </c>
      <c r="E15618" s="40">
        <v>39238.839999999997</v>
      </c>
      <c r="F15618" s="40">
        <f>SUM(F15616+F15604)</f>
        <v>110576</v>
      </c>
      <c r="G15618" s="9" t="str">
        <f t="shared" si="490"/>
        <v/>
      </c>
      <c r="H15618" s="52">
        <f t="shared" si="491"/>
        <v>-3.81981981981982E-3</v>
      </c>
    </row>
    <row r="15619" spans="1:8" ht="15.75" thickTop="1">
      <c r="B15619" s="1"/>
      <c r="C15619" s="1"/>
      <c r="D15619" s="31"/>
      <c r="E15619" s="31"/>
      <c r="F15619" s="31"/>
      <c r="G15619" s="9" t="str">
        <f t="shared" si="490"/>
        <v/>
      </c>
      <c r="H15619" s="52" t="str">
        <f t="shared" si="491"/>
        <v/>
      </c>
    </row>
    <row r="15620" spans="1:8">
      <c r="A15620" s="48" t="str">
        <f>('ANNEXURE B &amp; C'!CL$3)</f>
        <v>480401</v>
      </c>
      <c r="B15620" s="1">
        <v>1100000</v>
      </c>
      <c r="C15620" s="1" t="s">
        <v>100</v>
      </c>
      <c r="D15620" s="31"/>
      <c r="E15620" s="31"/>
      <c r="F15620" s="31"/>
      <c r="G15620" s="9" t="str">
        <f t="shared" si="490"/>
        <v/>
      </c>
      <c r="H15620" s="52" t="str">
        <f t="shared" si="491"/>
        <v/>
      </c>
    </row>
    <row r="15621" spans="1:8">
      <c r="A15621" s="48" t="str">
        <f>('ANNEXURE B &amp; C'!CL$3)</f>
        <v>480401</v>
      </c>
      <c r="B15621" s="2">
        <v>1101200</v>
      </c>
      <c r="C15621" s="2" t="s">
        <v>101</v>
      </c>
      <c r="D15621" s="20">
        <v>0</v>
      </c>
      <c r="E15621" s="20">
        <v>0</v>
      </c>
      <c r="F15621" s="38">
        <f>('ANNEXURE B &amp; C'!CL$117)</f>
        <v>0</v>
      </c>
      <c r="G15621" s="9" t="str">
        <f t="shared" si="490"/>
        <v/>
      </c>
      <c r="H15621" s="52" t="str">
        <f t="shared" si="491"/>
        <v/>
      </c>
    </row>
    <row r="15622" spans="1:8">
      <c r="A15622" s="48" t="str">
        <f>('ANNEXURE B &amp; C'!CL$3)</f>
        <v>480401</v>
      </c>
      <c r="B15622" s="2">
        <v>1101201</v>
      </c>
      <c r="C15622" s="2" t="s">
        <v>102</v>
      </c>
      <c r="D15622" s="20">
        <v>0</v>
      </c>
      <c r="E15622" s="20">
        <v>0</v>
      </c>
      <c r="F15622" s="38">
        <f>('ANNEXURE B &amp; C'!CL$118)</f>
        <v>0</v>
      </c>
      <c r="G15622" s="9" t="str">
        <f t="shared" si="490"/>
        <v/>
      </c>
      <c r="H15622" s="52" t="str">
        <f t="shared" si="491"/>
        <v/>
      </c>
    </row>
    <row r="15623" spans="1:8">
      <c r="A15623" s="48" t="str">
        <f>('ANNEXURE B &amp; C'!CL$3)</f>
        <v>480401</v>
      </c>
      <c r="B15623" s="2">
        <v>1101203</v>
      </c>
      <c r="C15623" s="2" t="s">
        <v>103</v>
      </c>
      <c r="D15623" s="20">
        <v>0</v>
      </c>
      <c r="E15623" s="20">
        <v>0</v>
      </c>
      <c r="F15623" s="38">
        <f>('ANNEXURE B &amp; C'!CL$119)</f>
        <v>0</v>
      </c>
      <c r="G15623" s="9" t="str">
        <f t="shared" si="490"/>
        <v/>
      </c>
      <c r="H15623" s="52" t="str">
        <f t="shared" si="491"/>
        <v/>
      </c>
    </row>
    <row r="15624" spans="1:8">
      <c r="A15624" s="48" t="str">
        <f>('ANNEXURE B &amp; C'!CL$3)</f>
        <v>480401</v>
      </c>
      <c r="B15624" s="2">
        <v>1101204</v>
      </c>
      <c r="C15624" s="2" t="s">
        <v>104</v>
      </c>
      <c r="D15624" s="20">
        <v>0</v>
      </c>
      <c r="E15624" s="20">
        <v>0</v>
      </c>
      <c r="F15624" s="38">
        <f>('ANNEXURE B &amp; C'!CL$120)</f>
        <v>0</v>
      </c>
      <c r="G15624" s="9" t="str">
        <f t="shared" si="490"/>
        <v/>
      </c>
      <c r="H15624" s="52" t="str">
        <f t="shared" si="491"/>
        <v/>
      </c>
    </row>
    <row r="15625" spans="1:8" ht="15.75" thickBot="1">
      <c r="A15625" s="48" t="str">
        <f>('ANNEXURE B &amp; C'!CL$3)</f>
        <v>480401</v>
      </c>
      <c r="B15625" s="4">
        <v>1109995</v>
      </c>
      <c r="C15625" s="4" t="s">
        <v>105</v>
      </c>
      <c r="D15625" s="40">
        <v>0</v>
      </c>
      <c r="E15625" s="40">
        <v>0</v>
      </c>
      <c r="F15625" s="40">
        <f>SUM(F15621:F15624)</f>
        <v>0</v>
      </c>
      <c r="G15625" s="9" t="str">
        <f t="shared" si="490"/>
        <v/>
      </c>
      <c r="H15625" s="52" t="str">
        <f t="shared" si="491"/>
        <v/>
      </c>
    </row>
    <row r="15626" spans="1:8" ht="15.75" thickTop="1">
      <c r="B15626" s="1"/>
      <c r="C15626" s="1"/>
      <c r="D15626" s="31"/>
      <c r="E15626" s="31"/>
      <c r="F15626" s="31"/>
      <c r="G15626" s="9" t="str">
        <f t="shared" si="490"/>
        <v/>
      </c>
      <c r="H15626" s="52" t="str">
        <f t="shared" si="491"/>
        <v/>
      </c>
    </row>
    <row r="15627" spans="1:8">
      <c r="A15627" s="48" t="str">
        <f>('ANNEXURE B &amp; C'!CL$3)</f>
        <v>480401</v>
      </c>
      <c r="B15627" s="1">
        <v>1120000</v>
      </c>
      <c r="C15627" s="1" t="s">
        <v>106</v>
      </c>
      <c r="D15627" s="31"/>
      <c r="E15627" s="31"/>
      <c r="F15627" s="31"/>
      <c r="G15627" s="9" t="str">
        <f t="shared" si="490"/>
        <v/>
      </c>
      <c r="H15627" s="52" t="str">
        <f t="shared" si="491"/>
        <v/>
      </c>
    </row>
    <row r="15628" spans="1:8">
      <c r="A15628" s="48" t="str">
        <f>('ANNEXURE B &amp; C'!CL$3)</f>
        <v>480401</v>
      </c>
      <c r="B15628" s="2">
        <v>1120300</v>
      </c>
      <c r="C15628" s="2" t="s">
        <v>106</v>
      </c>
      <c r="D15628" s="20">
        <v>0</v>
      </c>
      <c r="E15628" s="20">
        <v>0</v>
      </c>
      <c r="F15628" s="38">
        <f>('ANNEXURE B &amp; C'!CL$124)</f>
        <v>0</v>
      </c>
      <c r="G15628" s="9" t="str">
        <f t="shared" si="490"/>
        <v/>
      </c>
      <c r="H15628" s="52" t="str">
        <f t="shared" si="491"/>
        <v/>
      </c>
    </row>
    <row r="15629" spans="1:8" ht="15.75" thickBot="1">
      <c r="A15629" s="48" t="str">
        <f>('ANNEXURE B &amp; C'!CL$3)</f>
        <v>480401</v>
      </c>
      <c r="B15629" s="4">
        <v>1129990</v>
      </c>
      <c r="C15629" s="4" t="s">
        <v>107</v>
      </c>
      <c r="D15629" s="40">
        <v>0</v>
      </c>
      <c r="E15629" s="40">
        <v>0</v>
      </c>
      <c r="F15629" s="40">
        <f>SUM(F15627:F15628)</f>
        <v>0</v>
      </c>
      <c r="G15629" s="9" t="str">
        <f t="shared" si="490"/>
        <v/>
      </c>
      <c r="H15629" s="52" t="str">
        <f t="shared" si="491"/>
        <v/>
      </c>
    </row>
    <row r="15630" spans="1:8" ht="15.75" thickTop="1">
      <c r="B15630" s="1"/>
      <c r="C15630" s="1"/>
      <c r="D15630" s="31"/>
      <c r="E15630" s="31"/>
      <c r="F15630" s="31"/>
      <c r="G15630" s="9" t="str">
        <f t="shared" si="490"/>
        <v/>
      </c>
      <c r="H15630" s="52" t="str">
        <f t="shared" si="491"/>
        <v/>
      </c>
    </row>
    <row r="15631" spans="1:8">
      <c r="A15631" s="48" t="str">
        <f>('ANNEXURE B &amp; C'!CL$3)</f>
        <v>480401</v>
      </c>
      <c r="B15631" s="1">
        <v>1130000</v>
      </c>
      <c r="C15631" s="1" t="s">
        <v>108</v>
      </c>
      <c r="D15631" s="31"/>
      <c r="E15631" s="31"/>
      <c r="F15631" s="31"/>
      <c r="G15631" s="9" t="str">
        <f t="shared" si="490"/>
        <v/>
      </c>
      <c r="H15631" s="52" t="str">
        <f t="shared" si="491"/>
        <v/>
      </c>
    </row>
    <row r="15632" spans="1:8">
      <c r="A15632" s="48" t="str">
        <f>('ANNEXURE B &amp; C'!CL$3)</f>
        <v>480401</v>
      </c>
      <c r="B15632" s="2">
        <v>1130200</v>
      </c>
      <c r="C15632" s="2" t="s">
        <v>109</v>
      </c>
      <c r="D15632" s="20">
        <v>0</v>
      </c>
      <c r="E15632" s="20">
        <v>0</v>
      </c>
      <c r="F15632" s="38">
        <f>('ANNEXURE B &amp; C'!CL$128)</f>
        <v>0</v>
      </c>
      <c r="G15632" s="9" t="str">
        <f t="shared" si="490"/>
        <v/>
      </c>
      <c r="H15632" s="52" t="str">
        <f t="shared" si="491"/>
        <v/>
      </c>
    </row>
    <row r="15633" spans="1:8">
      <c r="A15633" s="48" t="str">
        <f>('ANNEXURE B &amp; C'!CL$3)</f>
        <v>480401</v>
      </c>
      <c r="B15633" s="2">
        <v>1130201</v>
      </c>
      <c r="C15633" s="2" t="s">
        <v>110</v>
      </c>
      <c r="D15633" s="20">
        <v>0</v>
      </c>
      <c r="E15633" s="20">
        <v>0</v>
      </c>
      <c r="F15633" s="38">
        <f>('ANNEXURE B &amp; C'!CL$129)</f>
        <v>0</v>
      </c>
      <c r="G15633" s="9" t="str">
        <f t="shared" si="490"/>
        <v/>
      </c>
      <c r="H15633" s="52" t="str">
        <f t="shared" si="491"/>
        <v/>
      </c>
    </row>
    <row r="15634" spans="1:8" ht="15.75" thickBot="1">
      <c r="A15634" s="48" t="str">
        <f>('ANNEXURE B &amp; C'!CL$3)</f>
        <v>480401</v>
      </c>
      <c r="B15634" s="4">
        <v>1139995</v>
      </c>
      <c r="C15634" s="4" t="s">
        <v>111</v>
      </c>
      <c r="D15634" s="40">
        <v>0</v>
      </c>
      <c r="E15634" s="40">
        <v>0</v>
      </c>
      <c r="F15634" s="40">
        <f>SUM(F15631:F15633)</f>
        <v>0</v>
      </c>
      <c r="G15634" s="9" t="str">
        <f t="shared" si="490"/>
        <v/>
      </c>
      <c r="H15634" s="52" t="str">
        <f t="shared" si="491"/>
        <v/>
      </c>
    </row>
    <row r="15635" spans="1:8" ht="15.75" thickTop="1">
      <c r="B15635" s="1"/>
      <c r="C15635" s="1"/>
      <c r="D15635" s="31"/>
      <c r="E15635" s="31"/>
      <c r="F15635" s="31"/>
      <c r="G15635" s="9" t="str">
        <f t="shared" si="490"/>
        <v/>
      </c>
      <c r="H15635" s="52" t="str">
        <f t="shared" si="491"/>
        <v/>
      </c>
    </row>
    <row r="15636" spans="1:8" ht="15.75" thickBot="1">
      <c r="A15636" s="48" t="str">
        <f>('ANNEXURE B &amp; C'!CL$3)</f>
        <v>480401</v>
      </c>
      <c r="B15636" s="5">
        <v>1199998</v>
      </c>
      <c r="C15636" s="5" t="s">
        <v>112</v>
      </c>
      <c r="D15636" s="41">
        <v>1105827</v>
      </c>
      <c r="E15636" s="41">
        <v>622266.66999999993</v>
      </c>
      <c r="F15636" s="41">
        <f>SUM(F15634+F15629+F15625+F15618+F15546)</f>
        <v>1341736</v>
      </c>
      <c r="G15636" s="9" t="str">
        <f t="shared" si="490"/>
        <v/>
      </c>
      <c r="H15636" s="52">
        <f t="shared" si="491"/>
        <v>0.2133326460648908</v>
      </c>
    </row>
    <row r="15637" spans="1:8">
      <c r="B15637" s="1"/>
      <c r="C15637" s="1"/>
      <c r="D15637" s="31"/>
      <c r="E15637" s="31"/>
      <c r="F15637" s="31"/>
      <c r="G15637" s="9" t="str">
        <f t="shared" si="490"/>
        <v/>
      </c>
      <c r="H15637" s="52" t="str">
        <f t="shared" si="491"/>
        <v/>
      </c>
    </row>
    <row r="15638" spans="1:8">
      <c r="A15638" s="48" t="str">
        <f>('ANNEXURE B &amp; C'!CL$3)</f>
        <v>480401</v>
      </c>
      <c r="B15638" s="1">
        <v>2200000</v>
      </c>
      <c r="C15638" s="1" t="s">
        <v>113</v>
      </c>
      <c r="D15638" s="31"/>
      <c r="E15638" s="31"/>
      <c r="F15638" s="31"/>
      <c r="G15638" s="9" t="str">
        <f t="shared" si="490"/>
        <v/>
      </c>
      <c r="H15638" s="52" t="str">
        <f t="shared" si="491"/>
        <v/>
      </c>
    </row>
    <row r="15639" spans="1:8">
      <c r="B15639" s="1"/>
      <c r="C15639" s="1"/>
      <c r="D15639" s="31"/>
      <c r="E15639" s="31"/>
      <c r="F15639" s="31"/>
      <c r="G15639" s="9" t="str">
        <f t="shared" si="490"/>
        <v/>
      </c>
      <c r="H15639" s="52" t="str">
        <f t="shared" si="491"/>
        <v/>
      </c>
    </row>
    <row r="15640" spans="1:8">
      <c r="A15640" s="48" t="str">
        <f>('ANNEXURE B &amp; C'!CL$3)</f>
        <v>480401</v>
      </c>
      <c r="B15640" s="1">
        <v>2230000</v>
      </c>
      <c r="C15640" s="1" t="s">
        <v>114</v>
      </c>
      <c r="D15640" s="31"/>
      <c r="E15640" s="31"/>
      <c r="F15640" s="31"/>
      <c r="G15640" s="9" t="str">
        <f t="shared" si="490"/>
        <v/>
      </c>
      <c r="H15640" s="52" t="str">
        <f t="shared" si="491"/>
        <v/>
      </c>
    </row>
    <row r="15641" spans="1:8">
      <c r="A15641" s="48" t="str">
        <f>('ANNEXURE B &amp; C'!CL$3)</f>
        <v>480401</v>
      </c>
      <c r="B15641" s="2">
        <v>2231202</v>
      </c>
      <c r="C15641" s="2" t="s">
        <v>115</v>
      </c>
      <c r="D15641" s="20">
        <v>0</v>
      </c>
      <c r="E15641" s="20">
        <v>0</v>
      </c>
      <c r="F15641" s="38">
        <f>('ANNEXURE B &amp; C'!CL$137)</f>
        <v>0</v>
      </c>
      <c r="G15641" s="9" t="str">
        <f t="shared" si="490"/>
        <v/>
      </c>
      <c r="H15641" s="52" t="str">
        <f t="shared" si="491"/>
        <v/>
      </c>
    </row>
    <row r="15642" spans="1:8">
      <c r="A15642" s="48" t="str">
        <f>('ANNEXURE B &amp; C'!CL$3)</f>
        <v>480401</v>
      </c>
      <c r="B15642" s="2">
        <v>2231900</v>
      </c>
      <c r="C15642" s="2" t="s">
        <v>116</v>
      </c>
      <c r="D15642" s="20">
        <v>0</v>
      </c>
      <c r="E15642" s="20">
        <v>0</v>
      </c>
      <c r="F15642" s="38">
        <f>('ANNEXURE B &amp; C'!CL$138)</f>
        <v>0</v>
      </c>
      <c r="G15642" s="9" t="str">
        <f t="shared" si="490"/>
        <v/>
      </c>
      <c r="H15642" s="52" t="str">
        <f t="shared" si="491"/>
        <v/>
      </c>
    </row>
    <row r="15643" spans="1:8">
      <c r="A15643" s="48" t="str">
        <f>('ANNEXURE B &amp; C'!CL$3)</f>
        <v>480401</v>
      </c>
      <c r="B15643" s="3">
        <v>2239995</v>
      </c>
      <c r="C15643" s="3" t="s">
        <v>117</v>
      </c>
      <c r="D15643" s="39">
        <v>0</v>
      </c>
      <c r="E15643" s="39">
        <v>0</v>
      </c>
      <c r="F15643" s="39">
        <f>SUM(F15641:F15642)</f>
        <v>0</v>
      </c>
      <c r="G15643" s="9" t="str">
        <f t="shared" si="490"/>
        <v/>
      </c>
      <c r="H15643" s="52" t="str">
        <f t="shared" si="491"/>
        <v/>
      </c>
    </row>
    <row r="15644" spans="1:8">
      <c r="B15644" s="1"/>
      <c r="C15644" s="1"/>
      <c r="D15644" s="31"/>
      <c r="E15644" s="31"/>
      <c r="F15644" s="31"/>
      <c r="G15644" s="9" t="str">
        <f t="shared" si="490"/>
        <v/>
      </c>
      <c r="H15644" s="52" t="str">
        <f t="shared" si="491"/>
        <v/>
      </c>
    </row>
    <row r="15645" spans="1:8">
      <c r="A15645" s="48" t="str">
        <f>('ANNEXURE B &amp; C'!CL$3)</f>
        <v>480401</v>
      </c>
      <c r="B15645" s="1">
        <v>2240000</v>
      </c>
      <c r="C15645" s="1" t="s">
        <v>118</v>
      </c>
      <c r="D15645" s="31"/>
      <c r="E15645" s="31"/>
      <c r="F15645" s="31"/>
      <c r="G15645" s="9" t="str">
        <f t="shared" si="490"/>
        <v/>
      </c>
      <c r="H15645" s="52" t="str">
        <f t="shared" si="491"/>
        <v/>
      </c>
    </row>
    <row r="15646" spans="1:8">
      <c r="A15646" s="48" t="str">
        <f>('ANNEXURE B &amp; C'!CL$3)</f>
        <v>480401</v>
      </c>
      <c r="B15646" s="2">
        <v>2240001</v>
      </c>
      <c r="C15646" s="2" t="s">
        <v>119</v>
      </c>
      <c r="D15646" s="20">
        <v>0</v>
      </c>
      <c r="E15646" s="20">
        <v>0</v>
      </c>
      <c r="F15646" s="38">
        <f>('ANNEXURE B &amp; C'!CL$142)</f>
        <v>0</v>
      </c>
      <c r="G15646" s="9" t="str">
        <f t="shared" si="490"/>
        <v/>
      </c>
      <c r="H15646" s="52" t="str">
        <f t="shared" si="491"/>
        <v/>
      </c>
    </row>
    <row r="15647" spans="1:8">
      <c r="A15647" s="48" t="str">
        <f>('ANNEXURE B &amp; C'!CL$3)</f>
        <v>480401</v>
      </c>
      <c r="B15647" s="2">
        <v>2240002</v>
      </c>
      <c r="C15647" s="2" t="s">
        <v>120</v>
      </c>
      <c r="D15647" s="20">
        <v>0</v>
      </c>
      <c r="E15647" s="20">
        <v>0</v>
      </c>
      <c r="F15647" s="38">
        <f>('ANNEXURE B &amp; C'!CL$143)</f>
        <v>0</v>
      </c>
      <c r="G15647" s="9" t="str">
        <f t="shared" si="490"/>
        <v/>
      </c>
      <c r="H15647" s="52" t="str">
        <f t="shared" si="491"/>
        <v/>
      </c>
    </row>
    <row r="15648" spans="1:8">
      <c r="A15648" s="48" t="str">
        <f>('ANNEXURE B &amp; C'!CL$3)</f>
        <v>480401</v>
      </c>
      <c r="B15648" s="2">
        <v>2240400</v>
      </c>
      <c r="C15648" s="2" t="s">
        <v>121</v>
      </c>
      <c r="D15648" s="20">
        <v>0</v>
      </c>
      <c r="E15648" s="20">
        <v>0</v>
      </c>
      <c r="F15648" s="38">
        <f>('ANNEXURE B &amp; C'!CL$144)</f>
        <v>0</v>
      </c>
      <c r="G15648" s="9" t="str">
        <f t="shared" si="490"/>
        <v/>
      </c>
      <c r="H15648" s="52" t="str">
        <f t="shared" si="491"/>
        <v/>
      </c>
    </row>
    <row r="15649" spans="1:8">
      <c r="A15649" s="48" t="str">
        <f>('ANNEXURE B &amp; C'!CL$3)</f>
        <v>480401</v>
      </c>
      <c r="B15649" s="2">
        <v>2240500</v>
      </c>
      <c r="C15649" s="2" t="s">
        <v>122</v>
      </c>
      <c r="D15649" s="20">
        <v>0</v>
      </c>
      <c r="E15649" s="20">
        <v>0</v>
      </c>
      <c r="F15649" s="38">
        <f>('ANNEXURE B &amp; C'!CL$145)</f>
        <v>0</v>
      </c>
      <c r="G15649" s="9" t="str">
        <f t="shared" si="490"/>
        <v/>
      </c>
      <c r="H15649" s="52" t="str">
        <f t="shared" si="491"/>
        <v/>
      </c>
    </row>
    <row r="15650" spans="1:8">
      <c r="A15650" s="48" t="str">
        <f>('ANNEXURE B &amp; C'!CL$3)</f>
        <v>480401</v>
      </c>
      <c r="B15650" s="3">
        <v>2249995</v>
      </c>
      <c r="C15650" s="3" t="s">
        <v>123</v>
      </c>
      <c r="D15650" s="39">
        <v>0</v>
      </c>
      <c r="E15650" s="39">
        <v>0</v>
      </c>
      <c r="F15650" s="39">
        <f>SUM(F15646:F15649)</f>
        <v>0</v>
      </c>
      <c r="G15650" s="9" t="str">
        <f t="shared" si="490"/>
        <v/>
      </c>
      <c r="H15650" s="52" t="str">
        <f t="shared" si="491"/>
        <v/>
      </c>
    </row>
    <row r="15651" spans="1:8">
      <c r="B15651" s="1"/>
      <c r="C15651" s="1"/>
      <c r="D15651" s="31"/>
      <c r="E15651" s="31"/>
      <c r="F15651" s="31"/>
      <c r="G15651" s="9" t="str">
        <f t="shared" si="490"/>
        <v/>
      </c>
      <c r="H15651" s="52" t="str">
        <f t="shared" si="491"/>
        <v/>
      </c>
    </row>
    <row r="15652" spans="1:8">
      <c r="A15652" s="48" t="str">
        <f>('ANNEXURE B &amp; C'!CL$3)</f>
        <v>480401</v>
      </c>
      <c r="B15652" s="1">
        <v>2260000</v>
      </c>
      <c r="C15652" s="1" t="s">
        <v>124</v>
      </c>
      <c r="D15652" s="31"/>
      <c r="E15652" s="31"/>
      <c r="F15652" s="31"/>
      <c r="G15652" s="9" t="str">
        <f t="shared" si="490"/>
        <v/>
      </c>
      <c r="H15652" s="52" t="str">
        <f t="shared" si="491"/>
        <v/>
      </c>
    </row>
    <row r="15653" spans="1:8">
      <c r="A15653" s="48" t="str">
        <f>('ANNEXURE B &amp; C'!CL$3)</f>
        <v>480401</v>
      </c>
      <c r="B15653" s="2">
        <v>2260806</v>
      </c>
      <c r="C15653" s="2" t="s">
        <v>125</v>
      </c>
      <c r="D15653" s="20">
        <v>0</v>
      </c>
      <c r="E15653" s="20">
        <v>0</v>
      </c>
      <c r="F15653" s="38">
        <f>('ANNEXURE B &amp; C'!CL$149)</f>
        <v>0</v>
      </c>
      <c r="G15653" s="9" t="str">
        <f t="shared" si="490"/>
        <v/>
      </c>
      <c r="H15653" s="52" t="str">
        <f t="shared" si="491"/>
        <v/>
      </c>
    </row>
    <row r="15654" spans="1:8">
      <c r="A15654" s="48" t="str">
        <f>('ANNEXURE B &amp; C'!CL$3)</f>
        <v>480401</v>
      </c>
      <c r="B15654" s="2">
        <v>2260808</v>
      </c>
      <c r="C15654" s="2" t="s">
        <v>126</v>
      </c>
      <c r="D15654" s="20">
        <v>0</v>
      </c>
      <c r="E15654" s="20">
        <v>0</v>
      </c>
      <c r="F15654" s="38">
        <f>('ANNEXURE B &amp; C'!CL$150)</f>
        <v>0</v>
      </c>
      <c r="G15654" s="9" t="str">
        <f t="shared" si="490"/>
        <v/>
      </c>
      <c r="H15654" s="52" t="str">
        <f t="shared" si="491"/>
        <v/>
      </c>
    </row>
    <row r="15655" spans="1:8">
      <c r="A15655" s="48" t="str">
        <f>('ANNEXURE B &amp; C'!CL$3)</f>
        <v>480401</v>
      </c>
      <c r="B15655" s="2">
        <v>2260810</v>
      </c>
      <c r="C15655" s="2" t="s">
        <v>127</v>
      </c>
      <c r="D15655" s="20">
        <v>0</v>
      </c>
      <c r="E15655" s="20">
        <v>0</v>
      </c>
      <c r="F15655" s="38">
        <f>('ANNEXURE B &amp; C'!CL$151)</f>
        <v>0</v>
      </c>
      <c r="G15655" s="9" t="str">
        <f t="shared" si="490"/>
        <v/>
      </c>
      <c r="H15655" s="52" t="str">
        <f t="shared" si="491"/>
        <v/>
      </c>
    </row>
    <row r="15656" spans="1:8">
      <c r="A15656" s="48" t="str">
        <f>('ANNEXURE B &amp; C'!CL$3)</f>
        <v>480401</v>
      </c>
      <c r="B15656" s="3">
        <v>2269995</v>
      </c>
      <c r="C15656" s="3" t="s">
        <v>128</v>
      </c>
      <c r="D15656" s="39">
        <v>0</v>
      </c>
      <c r="E15656" s="39">
        <v>0</v>
      </c>
      <c r="F15656" s="39">
        <f>SUM(F15653:F15655)</f>
        <v>0</v>
      </c>
      <c r="G15656" s="9" t="str">
        <f t="shared" si="490"/>
        <v/>
      </c>
      <c r="H15656" s="52" t="str">
        <f t="shared" si="491"/>
        <v/>
      </c>
    </row>
    <row r="15657" spans="1:8">
      <c r="B15657" s="1"/>
      <c r="C15657" s="1"/>
      <c r="D15657" s="31"/>
      <c r="E15657" s="31"/>
      <c r="F15657" s="31"/>
      <c r="G15657" s="9" t="str">
        <f t="shared" si="490"/>
        <v/>
      </c>
      <c r="H15657" s="52" t="str">
        <f t="shared" si="491"/>
        <v/>
      </c>
    </row>
    <row r="15658" spans="1:8">
      <c r="A15658" s="48" t="str">
        <f>('ANNEXURE B &amp; C'!CL$3)</f>
        <v>480401</v>
      </c>
      <c r="B15658" s="1">
        <v>2270000</v>
      </c>
      <c r="C15658" s="1" t="s">
        <v>129</v>
      </c>
      <c r="D15658" s="31"/>
      <c r="E15658" s="31"/>
      <c r="F15658" s="31"/>
      <c r="G15658" s="9" t="str">
        <f t="shared" si="490"/>
        <v/>
      </c>
      <c r="H15658" s="52" t="str">
        <f t="shared" si="491"/>
        <v/>
      </c>
    </row>
    <row r="15659" spans="1:8">
      <c r="A15659" s="48" t="str">
        <f>('ANNEXURE B &amp; C'!CL$3)</f>
        <v>480401</v>
      </c>
      <c r="B15659" s="2">
        <v>2271701</v>
      </c>
      <c r="C15659" s="2" t="s">
        <v>130</v>
      </c>
      <c r="D15659" s="20">
        <v>0</v>
      </c>
      <c r="E15659" s="20">
        <v>0</v>
      </c>
      <c r="F15659" s="38">
        <f>('ANNEXURE B &amp; C'!CL$155)</f>
        <v>0</v>
      </c>
      <c r="G15659" s="9" t="str">
        <f t="shared" si="490"/>
        <v/>
      </c>
      <c r="H15659" s="52" t="str">
        <f t="shared" si="491"/>
        <v/>
      </c>
    </row>
    <row r="15660" spans="1:8">
      <c r="A15660" s="48" t="str">
        <f>('ANNEXURE B &amp; C'!CL$3)</f>
        <v>480401</v>
      </c>
      <c r="B15660" s="2">
        <v>2271702</v>
      </c>
      <c r="C15660" s="2" t="s">
        <v>131</v>
      </c>
      <c r="D15660" s="20">
        <v>0</v>
      </c>
      <c r="E15660" s="20">
        <v>0</v>
      </c>
      <c r="F15660" s="38">
        <f>('ANNEXURE B &amp; C'!CL$156)</f>
        <v>0</v>
      </c>
      <c r="G15660" s="9" t="str">
        <f t="shared" si="490"/>
        <v/>
      </c>
      <c r="H15660" s="52" t="str">
        <f t="shared" si="491"/>
        <v/>
      </c>
    </row>
    <row r="15661" spans="1:8">
      <c r="A15661" s="48" t="str">
        <f>('ANNEXURE B &amp; C'!CL$3)</f>
        <v>480401</v>
      </c>
      <c r="B15661" s="2">
        <v>2271703</v>
      </c>
      <c r="C15661" s="2" t="s">
        <v>132</v>
      </c>
      <c r="D15661" s="20">
        <v>0</v>
      </c>
      <c r="E15661" s="20">
        <v>0</v>
      </c>
      <c r="F15661" s="38">
        <f>('ANNEXURE B &amp; C'!CL$157)</f>
        <v>0</v>
      </c>
      <c r="G15661" s="9" t="str">
        <f t="shared" si="490"/>
        <v/>
      </c>
      <c r="H15661" s="52" t="str">
        <f t="shared" si="491"/>
        <v/>
      </c>
    </row>
    <row r="15662" spans="1:8">
      <c r="A15662" s="48" t="str">
        <f>('ANNEXURE B &amp; C'!CL$3)</f>
        <v>480401</v>
      </c>
      <c r="B15662" s="2">
        <v>2271704</v>
      </c>
      <c r="C15662" s="2" t="s">
        <v>133</v>
      </c>
      <c r="D15662" s="20">
        <v>0</v>
      </c>
      <c r="E15662" s="20">
        <v>0</v>
      </c>
      <c r="F15662" s="38">
        <f>('ANNEXURE B &amp; C'!CL$158)</f>
        <v>0</v>
      </c>
      <c r="G15662" s="9" t="str">
        <f t="shared" si="490"/>
        <v/>
      </c>
      <c r="H15662" s="52" t="str">
        <f t="shared" si="491"/>
        <v/>
      </c>
    </row>
    <row r="15663" spans="1:8">
      <c r="A15663" s="48" t="str">
        <f>('ANNEXURE B &amp; C'!CL$3)</f>
        <v>480401</v>
      </c>
      <c r="B15663" s="3">
        <v>2279995</v>
      </c>
      <c r="C15663" s="3" t="s">
        <v>134</v>
      </c>
      <c r="D15663" s="35">
        <v>0</v>
      </c>
      <c r="E15663" s="35">
        <v>0</v>
      </c>
      <c r="F15663" s="35">
        <f>SUM(F15659:F15662)</f>
        <v>0</v>
      </c>
      <c r="G15663" s="9" t="str">
        <f t="shared" si="490"/>
        <v/>
      </c>
      <c r="H15663" s="52" t="str">
        <f t="shared" si="491"/>
        <v/>
      </c>
    </row>
    <row r="15664" spans="1:8">
      <c r="B15664" s="1"/>
      <c r="C15664" s="1"/>
      <c r="D15664" s="31"/>
      <c r="E15664" s="31"/>
      <c r="F15664" s="31"/>
      <c r="G15664" s="9" t="str">
        <f t="shared" si="490"/>
        <v/>
      </c>
      <c r="H15664" s="52" t="str">
        <f t="shared" si="491"/>
        <v/>
      </c>
    </row>
    <row r="15665" spans="1:8">
      <c r="A15665" s="48" t="str">
        <f>('ANNEXURE B &amp; C'!CL$3)</f>
        <v>480401</v>
      </c>
      <c r="B15665" s="1">
        <v>2280000</v>
      </c>
      <c r="C15665" s="1" t="s">
        <v>135</v>
      </c>
      <c r="D15665" s="31"/>
      <c r="E15665" s="31"/>
      <c r="F15665" s="31"/>
      <c r="G15665" s="9" t="str">
        <f t="shared" si="490"/>
        <v/>
      </c>
      <c r="H15665" s="52" t="str">
        <f t="shared" si="491"/>
        <v/>
      </c>
    </row>
    <row r="15666" spans="1:8">
      <c r="A15666" s="48" t="str">
        <f>('ANNEXURE B &amp; C'!CL$3)</f>
        <v>480401</v>
      </c>
      <c r="B15666" s="2">
        <v>2280001</v>
      </c>
      <c r="C15666" s="2" t="s">
        <v>136</v>
      </c>
      <c r="D15666" s="20">
        <v>0</v>
      </c>
      <c r="E15666" s="20">
        <v>0</v>
      </c>
      <c r="F15666" s="38">
        <f>('ANNEXURE B &amp; C'!CL$162)</f>
        <v>0</v>
      </c>
      <c r="G15666" s="9" t="str">
        <f t="shared" si="490"/>
        <v/>
      </c>
      <c r="H15666" s="52" t="str">
        <f t="shared" si="491"/>
        <v/>
      </c>
    </row>
    <row r="15667" spans="1:8">
      <c r="A15667" s="48" t="str">
        <f>('ANNEXURE B &amp; C'!CL$3)</f>
        <v>480401</v>
      </c>
      <c r="B15667" s="2">
        <v>2280002</v>
      </c>
      <c r="C15667" s="2" t="s">
        <v>137</v>
      </c>
      <c r="D15667" s="20">
        <v>0</v>
      </c>
      <c r="E15667" s="20">
        <v>0</v>
      </c>
      <c r="F15667" s="38">
        <f>('ANNEXURE B &amp; C'!CL$163)</f>
        <v>0</v>
      </c>
      <c r="G15667" s="9" t="str">
        <f t="shared" si="490"/>
        <v/>
      </c>
      <c r="H15667" s="52" t="str">
        <f t="shared" si="491"/>
        <v/>
      </c>
    </row>
    <row r="15668" spans="1:8">
      <c r="A15668" s="48" t="str">
        <f>('ANNEXURE B &amp; C'!CL$3)</f>
        <v>480401</v>
      </c>
      <c r="B15668" s="3">
        <v>2289995</v>
      </c>
      <c r="C15668" s="3" t="s">
        <v>138</v>
      </c>
      <c r="D15668" s="39">
        <v>0</v>
      </c>
      <c r="E15668" s="39">
        <v>0</v>
      </c>
      <c r="F15668" s="39">
        <f>SUM(F15666:F15667)</f>
        <v>0</v>
      </c>
      <c r="G15668" s="9" t="str">
        <f t="shared" si="490"/>
        <v/>
      </c>
      <c r="H15668" s="52" t="str">
        <f t="shared" si="491"/>
        <v/>
      </c>
    </row>
    <row r="15669" spans="1:8">
      <c r="B15669" s="1"/>
      <c r="C15669" s="1"/>
      <c r="D15669" s="31"/>
      <c r="E15669" s="31"/>
      <c r="F15669" s="31"/>
      <c r="G15669" s="9" t="str">
        <f t="shared" si="490"/>
        <v/>
      </c>
      <c r="H15669" s="52" t="str">
        <f t="shared" si="491"/>
        <v/>
      </c>
    </row>
    <row r="15670" spans="1:8">
      <c r="A15670" s="48" t="str">
        <f>('ANNEXURE B &amp; C'!CL$3)</f>
        <v>480401</v>
      </c>
      <c r="B15670" s="1">
        <v>2300000</v>
      </c>
      <c r="C15670" s="1" t="s">
        <v>139</v>
      </c>
      <c r="D15670" s="31"/>
      <c r="E15670" s="31"/>
      <c r="F15670" s="31"/>
      <c r="G15670" s="9" t="str">
        <f t="shared" si="490"/>
        <v/>
      </c>
      <c r="H15670" s="52" t="str">
        <f t="shared" si="491"/>
        <v/>
      </c>
    </row>
    <row r="15671" spans="1:8">
      <c r="A15671" s="48" t="str">
        <f>('ANNEXURE B &amp; C'!CL$3)</f>
        <v>480401</v>
      </c>
      <c r="B15671" s="2">
        <v>2300001</v>
      </c>
      <c r="C15671" s="2" t="s">
        <v>140</v>
      </c>
      <c r="D15671" s="20">
        <v>0</v>
      </c>
      <c r="E15671" s="20">
        <v>0</v>
      </c>
      <c r="F15671" s="38">
        <f>('ANNEXURE B &amp; C'!CL$167)</f>
        <v>0</v>
      </c>
      <c r="G15671" s="9" t="str">
        <f t="shared" si="490"/>
        <v/>
      </c>
      <c r="H15671" s="52" t="str">
        <f t="shared" si="491"/>
        <v/>
      </c>
    </row>
    <row r="15672" spans="1:8">
      <c r="A15672" s="48" t="str">
        <f>('ANNEXURE B &amp; C'!CL$3)</f>
        <v>480401</v>
      </c>
      <c r="B15672" s="2">
        <v>2300002</v>
      </c>
      <c r="C15672" s="2" t="s">
        <v>141</v>
      </c>
      <c r="D15672" s="20">
        <v>0</v>
      </c>
      <c r="E15672" s="20">
        <v>0</v>
      </c>
      <c r="F15672" s="38">
        <f>('ANNEXURE B &amp; C'!CL$168)</f>
        <v>0</v>
      </c>
      <c r="G15672" s="9" t="str">
        <f t="shared" si="490"/>
        <v/>
      </c>
      <c r="H15672" s="52" t="str">
        <f t="shared" si="491"/>
        <v/>
      </c>
    </row>
    <row r="15673" spans="1:8">
      <c r="A15673" s="48" t="str">
        <f>('ANNEXURE B &amp; C'!CL$3)</f>
        <v>480401</v>
      </c>
      <c r="B15673" s="2">
        <v>2300003</v>
      </c>
      <c r="C15673" s="2" t="s">
        <v>142</v>
      </c>
      <c r="D15673" s="20">
        <v>0</v>
      </c>
      <c r="E15673" s="20">
        <v>0</v>
      </c>
      <c r="F15673" s="38">
        <f>('ANNEXURE B &amp; C'!CL$169)</f>
        <v>0</v>
      </c>
      <c r="G15673" s="9" t="str">
        <f t="shared" si="490"/>
        <v/>
      </c>
      <c r="H15673" s="52" t="str">
        <f t="shared" si="491"/>
        <v/>
      </c>
    </row>
    <row r="15674" spans="1:8">
      <c r="A15674" s="48" t="str">
        <f>('ANNEXURE B &amp; C'!CL$3)</f>
        <v>480401</v>
      </c>
      <c r="B15674" s="2">
        <v>2300204</v>
      </c>
      <c r="C15674" s="2" t="s">
        <v>143</v>
      </c>
      <c r="D15674" s="20">
        <v>0</v>
      </c>
      <c r="E15674" s="20">
        <v>0</v>
      </c>
      <c r="F15674" s="38">
        <f>('ANNEXURE B &amp; C'!CL$170)</f>
        <v>0</v>
      </c>
      <c r="G15674" s="9" t="str">
        <f t="shared" si="490"/>
        <v/>
      </c>
      <c r="H15674" s="52" t="str">
        <f t="shared" si="491"/>
        <v/>
      </c>
    </row>
    <row r="15675" spans="1:8">
      <c r="A15675" s="48" t="str">
        <f>('ANNEXURE B &amp; C'!CL$3)</f>
        <v>480401</v>
      </c>
      <c r="B15675" s="2">
        <v>2300800</v>
      </c>
      <c r="C15675" s="2" t="s">
        <v>144</v>
      </c>
      <c r="D15675" s="20">
        <v>0</v>
      </c>
      <c r="E15675" s="20">
        <v>0</v>
      </c>
      <c r="F15675" s="38">
        <f>('ANNEXURE B &amp; C'!CL$171)</f>
        <v>0</v>
      </c>
      <c r="G15675" s="9" t="str">
        <f t="shared" si="490"/>
        <v/>
      </c>
      <c r="H15675" s="52" t="str">
        <f t="shared" si="491"/>
        <v/>
      </c>
    </row>
    <row r="15676" spans="1:8">
      <c r="A15676" s="48" t="str">
        <f>('ANNEXURE B &amp; C'!CL$3)</f>
        <v>480401</v>
      </c>
      <c r="B15676" s="2">
        <v>2300801</v>
      </c>
      <c r="C15676" s="2" t="s">
        <v>145</v>
      </c>
      <c r="D15676" s="20">
        <v>0</v>
      </c>
      <c r="E15676" s="20">
        <v>0</v>
      </c>
      <c r="F15676" s="38">
        <f>('ANNEXURE B &amp; C'!CL$172)</f>
        <v>0</v>
      </c>
      <c r="G15676" s="9" t="str">
        <f t="shared" si="490"/>
        <v/>
      </c>
      <c r="H15676" s="52" t="str">
        <f t="shared" si="491"/>
        <v/>
      </c>
    </row>
    <row r="15677" spans="1:8">
      <c r="A15677" s="48" t="str">
        <f>('ANNEXURE B &amp; C'!CL$3)</f>
        <v>480401</v>
      </c>
      <c r="B15677" s="2">
        <v>2300803</v>
      </c>
      <c r="C15677" s="2" t="s">
        <v>146</v>
      </c>
      <c r="D15677" s="20">
        <v>0</v>
      </c>
      <c r="E15677" s="20">
        <v>0</v>
      </c>
      <c r="F15677" s="38">
        <f>('ANNEXURE B &amp; C'!CL$173)</f>
        <v>0</v>
      </c>
      <c r="G15677" s="9" t="str">
        <f t="shared" si="490"/>
        <v/>
      </c>
      <c r="H15677" s="52" t="str">
        <f t="shared" si="491"/>
        <v/>
      </c>
    </row>
    <row r="15678" spans="1:8">
      <c r="A15678" s="48" t="str">
        <f>('ANNEXURE B &amp; C'!CL$3)</f>
        <v>480401</v>
      </c>
      <c r="B15678" s="2">
        <v>2301503</v>
      </c>
      <c r="C15678" s="2" t="s">
        <v>147</v>
      </c>
      <c r="D15678" s="20">
        <v>0</v>
      </c>
      <c r="E15678" s="20">
        <v>0</v>
      </c>
      <c r="F15678" s="38">
        <f>('ANNEXURE B &amp; C'!CL$174)</f>
        <v>0</v>
      </c>
      <c r="G15678" s="9" t="str">
        <f t="shared" si="490"/>
        <v/>
      </c>
      <c r="H15678" s="52" t="str">
        <f t="shared" si="491"/>
        <v/>
      </c>
    </row>
    <row r="15679" spans="1:8">
      <c r="A15679" s="48" t="str">
        <f>('ANNEXURE B &amp; C'!CL$3)</f>
        <v>480401</v>
      </c>
      <c r="B15679" s="2">
        <v>2301802</v>
      </c>
      <c r="C15679" s="2" t="s">
        <v>148</v>
      </c>
      <c r="D15679" s="20">
        <v>0</v>
      </c>
      <c r="E15679" s="20">
        <v>0</v>
      </c>
      <c r="F15679" s="38">
        <f>('ANNEXURE B &amp; C'!CL$175)</f>
        <v>0</v>
      </c>
      <c r="G15679" s="9" t="str">
        <f t="shared" ref="G15679:G15742" si="492">IF(E15679&lt;0.01,"",IF(E15679&gt;F15679,"BUDGET ERROR - INSUFICIENT",""))</f>
        <v/>
      </c>
      <c r="H15679" s="52" t="str">
        <f t="shared" ref="H15679:H15742" si="493">IF(F15679&lt;0.1,"",IF(D15679=0,"NO ORIGINAL BUDGET",(F15679-D15679)/D15679))</f>
        <v/>
      </c>
    </row>
    <row r="15680" spans="1:8">
      <c r="A15680" s="48" t="str">
        <f>('ANNEXURE B &amp; C'!CL$3)</f>
        <v>480401</v>
      </c>
      <c r="B15680" s="2">
        <v>2301803</v>
      </c>
      <c r="C15680" s="2" t="s">
        <v>149</v>
      </c>
      <c r="D15680" s="20">
        <v>0</v>
      </c>
      <c r="E15680" s="20">
        <v>0</v>
      </c>
      <c r="F15680" s="38">
        <f>('ANNEXURE B &amp; C'!CL$176)</f>
        <v>0</v>
      </c>
      <c r="G15680" s="9" t="str">
        <f t="shared" si="492"/>
        <v/>
      </c>
      <c r="H15680" s="52" t="str">
        <f t="shared" si="493"/>
        <v/>
      </c>
    </row>
    <row r="15681" spans="1:8">
      <c r="A15681" s="48" t="str">
        <f>('ANNEXURE B &amp; C'!CL$3)</f>
        <v>480401</v>
      </c>
      <c r="B15681" s="2">
        <v>2301900</v>
      </c>
      <c r="C15681" s="2" t="s">
        <v>150</v>
      </c>
      <c r="D15681" s="20">
        <v>0</v>
      </c>
      <c r="E15681" s="20">
        <v>-91.22</v>
      </c>
      <c r="F15681" s="38">
        <f>('ANNEXURE B &amp; C'!CL$177)</f>
        <v>-92</v>
      </c>
      <c r="G15681" s="9" t="str">
        <f t="shared" si="492"/>
        <v/>
      </c>
      <c r="H15681" s="52" t="str">
        <f t="shared" si="493"/>
        <v/>
      </c>
    </row>
    <row r="15682" spans="1:8">
      <c r="A15682" s="48" t="str">
        <f>('ANNEXURE B &amp; C'!CL$3)</f>
        <v>480401</v>
      </c>
      <c r="B15682" s="2">
        <v>2301901</v>
      </c>
      <c r="C15682" s="2" t="s">
        <v>151</v>
      </c>
      <c r="D15682" s="20">
        <v>0</v>
      </c>
      <c r="E15682" s="20">
        <v>0</v>
      </c>
      <c r="F15682" s="38">
        <f>('ANNEXURE B &amp; C'!CL$178)</f>
        <v>0</v>
      </c>
      <c r="G15682" s="9" t="str">
        <f t="shared" si="492"/>
        <v/>
      </c>
      <c r="H15682" s="52" t="str">
        <f t="shared" si="493"/>
        <v/>
      </c>
    </row>
    <row r="15683" spans="1:8">
      <c r="A15683" s="48" t="str">
        <f>('ANNEXURE B &amp; C'!CL$3)</f>
        <v>480401</v>
      </c>
      <c r="B15683" s="3">
        <v>2309995</v>
      </c>
      <c r="C15683" s="3" t="s">
        <v>152</v>
      </c>
      <c r="D15683" s="39">
        <v>0</v>
      </c>
      <c r="E15683" s="39">
        <v>-91.22</v>
      </c>
      <c r="F15683" s="39">
        <f>SUM(F15671:F15682)</f>
        <v>-92</v>
      </c>
      <c r="G15683" s="9" t="str">
        <f t="shared" si="492"/>
        <v/>
      </c>
      <c r="H15683" s="52" t="str">
        <f t="shared" si="493"/>
        <v/>
      </c>
    </row>
    <row r="15684" spans="1:8">
      <c r="B15684" s="1"/>
      <c r="C15684" s="1"/>
      <c r="D15684" s="31"/>
      <c r="E15684" s="31"/>
      <c r="F15684" s="31"/>
      <c r="G15684" s="9" t="str">
        <f t="shared" si="492"/>
        <v/>
      </c>
      <c r="H15684" s="52" t="str">
        <f t="shared" si="493"/>
        <v/>
      </c>
    </row>
    <row r="15685" spans="1:8" ht="15.75" thickBot="1">
      <c r="A15685" s="48" t="str">
        <f>('ANNEXURE B &amp; C'!CL$3)</f>
        <v>480401</v>
      </c>
      <c r="B15685" s="4">
        <v>2359997</v>
      </c>
      <c r="C15685" s="4" t="s">
        <v>153</v>
      </c>
      <c r="D15685" s="40">
        <v>0</v>
      </c>
      <c r="E15685" s="40">
        <v>-91.22</v>
      </c>
      <c r="F15685" s="40">
        <f>SUM(F15683+F15668+F15663+F15656+F15650+F15643)</f>
        <v>-92</v>
      </c>
      <c r="G15685" s="9" t="str">
        <f t="shared" si="492"/>
        <v/>
      </c>
      <c r="H15685" s="52" t="str">
        <f t="shared" si="493"/>
        <v/>
      </c>
    </row>
    <row r="15686" spans="1:8" ht="15.75" thickTop="1">
      <c r="B15686" s="1"/>
      <c r="C15686" s="1"/>
      <c r="D15686" s="31"/>
      <c r="E15686" s="31"/>
      <c r="F15686" s="31"/>
      <c r="G15686" s="9" t="str">
        <f t="shared" si="492"/>
        <v/>
      </c>
      <c r="H15686" s="52" t="str">
        <f t="shared" si="493"/>
        <v/>
      </c>
    </row>
    <row r="15687" spans="1:8" ht="15.75" thickBot="1">
      <c r="A15687" s="48" t="str">
        <f>('ANNEXURE B &amp; C'!CL$3)</f>
        <v>480401</v>
      </c>
      <c r="B15687" s="5">
        <v>2379995</v>
      </c>
      <c r="C15687" s="5" t="s">
        <v>154</v>
      </c>
      <c r="D15687" s="41">
        <v>0</v>
      </c>
      <c r="E15687" s="41">
        <v>-91.22</v>
      </c>
      <c r="F15687" s="41">
        <f>SUM(F15685)</f>
        <v>-92</v>
      </c>
      <c r="G15687" s="9" t="str">
        <f t="shared" si="492"/>
        <v/>
      </c>
      <c r="H15687" s="52" t="str">
        <f t="shared" si="493"/>
        <v/>
      </c>
    </row>
    <row r="15688" spans="1:8">
      <c r="B15688" s="1"/>
      <c r="C15688" s="1"/>
      <c r="D15688" s="31"/>
      <c r="E15688" s="31"/>
      <c r="F15688" s="31"/>
      <c r="G15688" s="9" t="str">
        <f t="shared" si="492"/>
        <v/>
      </c>
      <c r="H15688" s="52" t="str">
        <f t="shared" si="493"/>
        <v/>
      </c>
    </row>
    <row r="15689" spans="1:8" ht="15.75" thickBot="1">
      <c r="A15689" s="48" t="str">
        <f>('ANNEXURE B &amp; C'!CL$3)</f>
        <v>480401</v>
      </c>
      <c r="B15689" s="5">
        <v>2459998</v>
      </c>
      <c r="C15689" s="5" t="s">
        <v>155</v>
      </c>
      <c r="D15689" s="41">
        <v>0</v>
      </c>
      <c r="E15689" s="41">
        <v>-91.22</v>
      </c>
      <c r="F15689" s="41">
        <f>SUM(F15687)</f>
        <v>-92</v>
      </c>
      <c r="G15689" s="9" t="str">
        <f t="shared" si="492"/>
        <v/>
      </c>
      <c r="H15689" s="52" t="str">
        <f t="shared" si="493"/>
        <v/>
      </c>
    </row>
    <row r="15690" spans="1:8">
      <c r="B15690" s="1"/>
      <c r="C15690" s="1"/>
      <c r="D15690" s="31"/>
      <c r="E15690" s="31"/>
      <c r="F15690" s="31"/>
      <c r="G15690" s="9" t="str">
        <f t="shared" si="492"/>
        <v/>
      </c>
      <c r="H15690" s="52" t="str">
        <f t="shared" si="493"/>
        <v/>
      </c>
    </row>
    <row r="15691" spans="1:8">
      <c r="A15691" s="48" t="str">
        <f>('ANNEXURE B &amp; C'!CL$3)</f>
        <v>480401</v>
      </c>
      <c r="B15691" s="1">
        <v>3010000</v>
      </c>
      <c r="C15691" s="1" t="s">
        <v>156</v>
      </c>
      <c r="D15691" s="31"/>
      <c r="E15691" s="31"/>
      <c r="F15691" s="31"/>
      <c r="G15691" s="9" t="str">
        <f t="shared" si="492"/>
        <v/>
      </c>
      <c r="H15691" s="52" t="str">
        <f t="shared" si="493"/>
        <v/>
      </c>
    </row>
    <row r="15692" spans="1:8">
      <c r="A15692" s="48" t="str">
        <f>('ANNEXURE B &amp; C'!CL$3)</f>
        <v>480401</v>
      </c>
      <c r="B15692" s="2">
        <v>3010001</v>
      </c>
      <c r="C15692" s="2" t="s">
        <v>112</v>
      </c>
      <c r="D15692" s="38">
        <v>1105827</v>
      </c>
      <c r="E15692" s="38">
        <v>622266.66999999993</v>
      </c>
      <c r="F15692" s="38">
        <f>('ANNEXURE B &amp; C'!CL$188)</f>
        <v>1341736</v>
      </c>
      <c r="G15692" s="9" t="str">
        <f t="shared" si="492"/>
        <v/>
      </c>
      <c r="H15692" s="52">
        <f t="shared" si="493"/>
        <v>0.2133326460648908</v>
      </c>
    </row>
    <row r="15693" spans="1:8">
      <c r="A15693" s="48" t="str">
        <f>('ANNEXURE B &amp; C'!CL$3)</f>
        <v>480401</v>
      </c>
      <c r="B15693" s="2">
        <v>3010002</v>
      </c>
      <c r="C15693" s="2" t="s">
        <v>155</v>
      </c>
      <c r="D15693" s="38">
        <v>0</v>
      </c>
      <c r="E15693" s="38">
        <v>-91.22</v>
      </c>
      <c r="F15693" s="38">
        <f>('ANNEXURE B &amp; C'!CL$189)</f>
        <v>-92</v>
      </c>
      <c r="G15693" s="9" t="str">
        <f t="shared" si="492"/>
        <v/>
      </c>
      <c r="H15693" s="52" t="str">
        <f t="shared" si="493"/>
        <v/>
      </c>
    </row>
    <row r="15694" spans="1:8">
      <c r="A15694" s="48" t="str">
        <f>('ANNEXURE B &amp; C'!CL$3)</f>
        <v>480401</v>
      </c>
      <c r="B15694" s="2"/>
      <c r="C15694" s="1" t="s">
        <v>338</v>
      </c>
      <c r="D15694" s="39"/>
      <c r="E15694" s="39"/>
      <c r="F15694" s="39">
        <f>('ANNEXURE B &amp; C'!CL$190)</f>
        <v>0</v>
      </c>
      <c r="G15694" s="9" t="str">
        <f t="shared" si="492"/>
        <v/>
      </c>
      <c r="H15694" s="52" t="str">
        <f t="shared" si="493"/>
        <v/>
      </c>
    </row>
    <row r="15695" spans="1:8" ht="15.75" thickBot="1">
      <c r="A15695" s="48" t="str">
        <f>('ANNEXURE B &amp; C'!CL$3)</f>
        <v>480401</v>
      </c>
      <c r="B15695" s="5">
        <v>3019995</v>
      </c>
      <c r="C15695" s="5" t="s">
        <v>339</v>
      </c>
      <c r="D15695" s="37">
        <v>1105827</v>
      </c>
      <c r="E15695" s="37">
        <v>622175.44999999995</v>
      </c>
      <c r="F15695" s="37">
        <f>('ANNEXURE B &amp; C'!CL$191)</f>
        <v>1341644</v>
      </c>
      <c r="G15695" s="9" t="str">
        <f t="shared" si="492"/>
        <v/>
      </c>
      <c r="H15695" s="52">
        <f t="shared" si="493"/>
        <v>0.21324945041132112</v>
      </c>
    </row>
    <row r="15696" spans="1:8">
      <c r="B15696" s="1"/>
      <c r="C15696" s="1"/>
      <c r="D15696" s="31"/>
      <c r="E15696" s="31"/>
      <c r="F15696" s="31"/>
      <c r="G15696" s="9" t="str">
        <f t="shared" si="492"/>
        <v/>
      </c>
      <c r="H15696" s="52" t="str">
        <f t="shared" si="493"/>
        <v/>
      </c>
    </row>
    <row r="15697" spans="1:8">
      <c r="A15697" s="48" t="str">
        <f>('ANNEXURE B &amp; C'!CL$3)</f>
        <v>480401</v>
      </c>
      <c r="B15697" s="1">
        <v>4030000</v>
      </c>
      <c r="C15697" s="1" t="s">
        <v>157</v>
      </c>
      <c r="D15697" s="31"/>
      <c r="E15697" s="31"/>
      <c r="F15697" s="31"/>
      <c r="G15697" s="9" t="str">
        <f t="shared" si="492"/>
        <v/>
      </c>
      <c r="H15697" s="52" t="str">
        <f t="shared" si="493"/>
        <v/>
      </c>
    </row>
    <row r="15698" spans="1:8">
      <c r="A15698" s="48" t="str">
        <f>('ANNEXURE B &amp; C'!CL$3)</f>
        <v>480401</v>
      </c>
      <c r="B15698" s="2">
        <v>4030001</v>
      </c>
      <c r="C15698" s="2" t="s">
        <v>158</v>
      </c>
      <c r="D15698" s="20">
        <v>100000</v>
      </c>
      <c r="E15698" s="20">
        <v>42023.69</v>
      </c>
      <c r="F15698" s="38">
        <f>('ANNEXURE B &amp; C'!CL$194)</f>
        <v>42024</v>
      </c>
      <c r="G15698" s="9" t="str">
        <f t="shared" si="492"/>
        <v/>
      </c>
      <c r="H15698" s="52">
        <f t="shared" si="493"/>
        <v>-0.57976000000000005</v>
      </c>
    </row>
    <row r="15699" spans="1:8">
      <c r="A15699" s="48" t="str">
        <f>('ANNEXURE B &amp; C'!CL$3)</f>
        <v>480401</v>
      </c>
      <c r="B15699" s="2">
        <v>4030002</v>
      </c>
      <c r="C15699" s="2" t="s">
        <v>159</v>
      </c>
      <c r="D15699" s="20">
        <v>30000</v>
      </c>
      <c r="E15699" s="20">
        <v>21358.77</v>
      </c>
      <c r="F15699" s="38">
        <f>('ANNEXURE B &amp; C'!CL$195)</f>
        <v>21359</v>
      </c>
      <c r="G15699" s="9" t="str">
        <f t="shared" si="492"/>
        <v/>
      </c>
      <c r="H15699" s="52">
        <f t="shared" si="493"/>
        <v>-0.28803333333333331</v>
      </c>
    </row>
    <row r="15700" spans="1:8">
      <c r="A15700" s="48" t="str">
        <f>('ANNEXURE B &amp; C'!CL$3)</f>
        <v>480401</v>
      </c>
      <c r="B15700" s="2">
        <v>4030003</v>
      </c>
      <c r="C15700" s="2" t="s">
        <v>160</v>
      </c>
      <c r="D15700" s="20">
        <v>0</v>
      </c>
      <c r="E15700" s="20">
        <v>0</v>
      </c>
      <c r="F15700" s="38">
        <f>('ANNEXURE B &amp; C'!CL$196)</f>
        <v>0</v>
      </c>
      <c r="G15700" s="9" t="str">
        <f t="shared" si="492"/>
        <v/>
      </c>
      <c r="H15700" s="52" t="str">
        <f t="shared" si="493"/>
        <v/>
      </c>
    </row>
    <row r="15701" spans="1:8">
      <c r="A15701" s="48" t="str">
        <f>('ANNEXURE B &amp; C'!CL$3)</f>
        <v>480401</v>
      </c>
      <c r="B15701" s="2">
        <v>4030004</v>
      </c>
      <c r="C15701" s="2" t="s">
        <v>161</v>
      </c>
      <c r="D15701" s="20">
        <v>0</v>
      </c>
      <c r="E15701" s="20">
        <v>0</v>
      </c>
      <c r="F15701" s="38">
        <f>('ANNEXURE B &amp; C'!CL$197)</f>
        <v>0</v>
      </c>
      <c r="G15701" s="9" t="str">
        <f t="shared" si="492"/>
        <v/>
      </c>
      <c r="H15701" s="52" t="str">
        <f t="shared" si="493"/>
        <v/>
      </c>
    </row>
    <row r="15702" spans="1:8">
      <c r="A15702" s="48" t="str">
        <f>('ANNEXURE B &amp; C'!CL$3)</f>
        <v>480401</v>
      </c>
      <c r="B15702" s="2">
        <v>4030005</v>
      </c>
      <c r="C15702" s="2" t="s">
        <v>162</v>
      </c>
      <c r="D15702" s="20">
        <v>0</v>
      </c>
      <c r="E15702" s="20">
        <v>0</v>
      </c>
      <c r="F15702" s="38">
        <f>('ANNEXURE B &amp; C'!CL$198)</f>
        <v>0</v>
      </c>
      <c r="G15702" s="9" t="str">
        <f t="shared" si="492"/>
        <v/>
      </c>
      <c r="H15702" s="52" t="str">
        <f t="shared" si="493"/>
        <v/>
      </c>
    </row>
    <row r="15703" spans="1:8" ht="15.75" thickBot="1">
      <c r="A15703" s="48" t="str">
        <f>('ANNEXURE B &amp; C'!CL$3)</f>
        <v>480401</v>
      </c>
      <c r="B15703" s="3">
        <v>4039995</v>
      </c>
      <c r="C15703" s="3" t="s">
        <v>163</v>
      </c>
      <c r="D15703" s="42">
        <v>130000</v>
      </c>
      <c r="E15703" s="36">
        <v>63382.460000000006</v>
      </c>
      <c r="F15703" s="43">
        <f>SUM(F15698:F15702)</f>
        <v>63383</v>
      </c>
      <c r="G15703" s="9" t="str">
        <f t="shared" si="492"/>
        <v/>
      </c>
      <c r="H15703" s="52">
        <f t="shared" si="493"/>
        <v>-0.51243846153846151</v>
      </c>
    </row>
    <row r="15704" spans="1:8" ht="15.75" thickTop="1">
      <c r="B15704" s="2"/>
      <c r="C15704" s="2"/>
      <c r="D15704" s="32"/>
      <c r="E15704" s="32"/>
      <c r="G15704" s="9" t="str">
        <f t="shared" si="492"/>
        <v/>
      </c>
      <c r="H15704" s="52" t="str">
        <f t="shared" si="493"/>
        <v/>
      </c>
    </row>
    <row r="15705" spans="1:8">
      <c r="A15705" s="48" t="str">
        <f>('ANNEXURE B &amp; C'!CL$3)</f>
        <v>480401</v>
      </c>
      <c r="B15705" s="1">
        <v>4030000</v>
      </c>
      <c r="C15705" s="1" t="s">
        <v>164</v>
      </c>
      <c r="D15705" s="31"/>
      <c r="E15705" s="31"/>
      <c r="F15705" s="31"/>
      <c r="G15705" s="9" t="str">
        <f t="shared" si="492"/>
        <v/>
      </c>
      <c r="H15705" s="52" t="str">
        <f t="shared" si="493"/>
        <v/>
      </c>
    </row>
    <row r="15706" spans="1:8">
      <c r="A15706" s="48" t="str">
        <f>('ANNEXURE B &amp; C'!CL$3)</f>
        <v>480401</v>
      </c>
      <c r="B15706" s="2">
        <v>4031001</v>
      </c>
      <c r="C15706" s="2" t="s">
        <v>158</v>
      </c>
      <c r="D15706" s="20">
        <v>0</v>
      </c>
      <c r="E15706" s="20">
        <v>0</v>
      </c>
      <c r="F15706" s="38">
        <f>('ANNEXURE B &amp; C'!CL$202)</f>
        <v>0</v>
      </c>
      <c r="G15706" s="9" t="str">
        <f t="shared" si="492"/>
        <v/>
      </c>
      <c r="H15706" s="52" t="str">
        <f t="shared" si="493"/>
        <v/>
      </c>
    </row>
    <row r="15707" spans="1:8">
      <c r="A15707" s="48" t="str">
        <f>('ANNEXURE B &amp; C'!CL$3)</f>
        <v>480401</v>
      </c>
      <c r="B15707" s="2">
        <v>4031002</v>
      </c>
      <c r="C15707" s="2" t="s">
        <v>159</v>
      </c>
      <c r="D15707" s="20">
        <v>0</v>
      </c>
      <c r="E15707" s="20">
        <v>0</v>
      </c>
      <c r="F15707" s="38">
        <f>('ANNEXURE B &amp; C'!CL$203)</f>
        <v>0</v>
      </c>
      <c r="G15707" s="9" t="str">
        <f t="shared" si="492"/>
        <v/>
      </c>
      <c r="H15707" s="52" t="str">
        <f t="shared" si="493"/>
        <v/>
      </c>
    </row>
    <row r="15708" spans="1:8">
      <c r="A15708" s="48" t="str">
        <f>('ANNEXURE B &amp; C'!CL$3)</f>
        <v>480401</v>
      </c>
      <c r="B15708" s="2">
        <v>4031003</v>
      </c>
      <c r="C15708" s="2" t="s">
        <v>160</v>
      </c>
      <c r="D15708" s="20">
        <v>0</v>
      </c>
      <c r="E15708" s="20">
        <v>0</v>
      </c>
      <c r="F15708" s="38">
        <f>('ANNEXURE B &amp; C'!CL$204)</f>
        <v>0</v>
      </c>
      <c r="G15708" s="9" t="str">
        <f t="shared" si="492"/>
        <v/>
      </c>
      <c r="H15708" s="52" t="str">
        <f t="shared" si="493"/>
        <v/>
      </c>
    </row>
    <row r="15709" spans="1:8">
      <c r="A15709" s="48" t="str">
        <f>('ANNEXURE B &amp; C'!CL$3)</f>
        <v>480401</v>
      </c>
      <c r="B15709" s="2">
        <v>4031004</v>
      </c>
      <c r="C15709" s="2" t="s">
        <v>161</v>
      </c>
      <c r="D15709" s="20">
        <v>0</v>
      </c>
      <c r="E15709" s="20">
        <v>0</v>
      </c>
      <c r="F15709" s="38">
        <f>('ANNEXURE B &amp; C'!CL$205)</f>
        <v>0</v>
      </c>
      <c r="G15709" s="9" t="str">
        <f t="shared" si="492"/>
        <v/>
      </c>
      <c r="H15709" s="52" t="str">
        <f t="shared" si="493"/>
        <v/>
      </c>
    </row>
    <row r="15710" spans="1:8">
      <c r="A15710" s="48" t="str">
        <f>('ANNEXURE B &amp; C'!CL$3)</f>
        <v>480401</v>
      </c>
      <c r="B15710" s="2">
        <v>4031005</v>
      </c>
      <c r="C15710" s="2" t="s">
        <v>162</v>
      </c>
      <c r="D15710" s="20">
        <v>0</v>
      </c>
      <c r="E15710" s="20">
        <v>0</v>
      </c>
      <c r="F15710" s="38">
        <f>('ANNEXURE B &amp; C'!CL$206)</f>
        <v>0</v>
      </c>
      <c r="G15710" s="9" t="str">
        <f t="shared" si="492"/>
        <v/>
      </c>
      <c r="H15710" s="52" t="str">
        <f t="shared" si="493"/>
        <v/>
      </c>
    </row>
    <row r="15711" spans="1:8">
      <c r="A15711" s="48" t="str">
        <f>('ANNEXURE B &amp; C'!CL$3)</f>
        <v>480401</v>
      </c>
      <c r="B15711" s="3">
        <v>4039995</v>
      </c>
      <c r="C15711" s="3" t="s">
        <v>165</v>
      </c>
      <c r="D15711" s="39">
        <v>0</v>
      </c>
      <c r="E15711" s="39">
        <v>0</v>
      </c>
      <c r="F15711" s="39">
        <f>SUM(F15706:F15710)</f>
        <v>0</v>
      </c>
      <c r="G15711" s="9" t="str">
        <f t="shared" si="492"/>
        <v/>
      </c>
      <c r="H15711" s="52" t="str">
        <f t="shared" si="493"/>
        <v/>
      </c>
    </row>
    <row r="15712" spans="1:8">
      <c r="B15712" s="2"/>
      <c r="C15712" s="2"/>
      <c r="D15712" s="32"/>
      <c r="E15712" s="32"/>
      <c r="G15712" s="9" t="str">
        <f t="shared" si="492"/>
        <v/>
      </c>
      <c r="H15712" s="52" t="str">
        <f t="shared" si="493"/>
        <v/>
      </c>
    </row>
    <row r="15713" spans="1:8" ht="15.75" thickBot="1">
      <c r="A15713" s="48" t="str">
        <f>('ANNEXURE B &amp; C'!CL$3)</f>
        <v>480401</v>
      </c>
      <c r="B15713" s="5">
        <v>4039995</v>
      </c>
      <c r="C15713" s="5" t="s">
        <v>166</v>
      </c>
      <c r="D15713" s="41">
        <v>130000</v>
      </c>
      <c r="E15713" s="41">
        <v>63382.460000000006</v>
      </c>
      <c r="F15713" s="41">
        <f>SUM(F15711+F15703)</f>
        <v>63383</v>
      </c>
      <c r="G15713" s="9" t="str">
        <f t="shared" si="492"/>
        <v/>
      </c>
      <c r="H15713" s="52">
        <f t="shared" si="493"/>
        <v>-0.51243846153846151</v>
      </c>
    </row>
    <row r="15714" spans="1:8">
      <c r="G15714" s="9" t="str">
        <f t="shared" si="492"/>
        <v/>
      </c>
      <c r="H15714" s="52" t="str">
        <f t="shared" si="493"/>
        <v/>
      </c>
    </row>
    <row r="15715" spans="1:8">
      <c r="A15715" s="48" t="str">
        <f>('ANNEXURE B &amp; C'!CM$3)</f>
        <v>480402</v>
      </c>
      <c r="B15715" s="1">
        <v>1000000</v>
      </c>
      <c r="C15715" s="1" t="s">
        <v>0</v>
      </c>
      <c r="D15715" s="31"/>
      <c r="E15715" s="31"/>
      <c r="G15715" s="9" t="str">
        <f t="shared" si="492"/>
        <v/>
      </c>
      <c r="H15715" s="52" t="str">
        <f t="shared" si="493"/>
        <v/>
      </c>
    </row>
    <row r="15716" spans="1:8">
      <c r="B15716" s="1"/>
      <c r="C15716" s="1"/>
      <c r="D15716" s="31"/>
      <c r="E15716" s="31"/>
      <c r="G15716" s="9" t="str">
        <f t="shared" si="492"/>
        <v/>
      </c>
      <c r="H15716" s="52" t="str">
        <f t="shared" si="493"/>
        <v/>
      </c>
    </row>
    <row r="15717" spans="1:8">
      <c r="A15717" s="48" t="str">
        <f>('ANNEXURE B &amp; C'!CM$3)</f>
        <v>480402</v>
      </c>
      <c r="B15717" s="1">
        <v>1020000</v>
      </c>
      <c r="C15717" s="1" t="s">
        <v>2</v>
      </c>
      <c r="D15717" s="31"/>
      <c r="E15717" s="31"/>
      <c r="F15717" s="31"/>
      <c r="G15717" s="9" t="str">
        <f t="shared" si="492"/>
        <v/>
      </c>
      <c r="H15717" s="52" t="str">
        <f t="shared" si="493"/>
        <v/>
      </c>
    </row>
    <row r="15718" spans="1:8">
      <c r="A15718" s="48" t="str">
        <f>('ANNEXURE B &amp; C'!CM$3)</f>
        <v>480402</v>
      </c>
      <c r="B15718" s="2">
        <v>1020001</v>
      </c>
      <c r="C15718" s="2" t="s">
        <v>3</v>
      </c>
      <c r="D15718" s="20">
        <v>0</v>
      </c>
      <c r="E15718" s="20">
        <v>0</v>
      </c>
      <c r="F15718" s="38">
        <f>('ANNEXURE B &amp; C'!CM$10)</f>
        <v>0</v>
      </c>
      <c r="G15718" s="9" t="str">
        <f t="shared" si="492"/>
        <v/>
      </c>
      <c r="H15718" s="52" t="str">
        <f t="shared" si="493"/>
        <v/>
      </c>
    </row>
    <row r="15719" spans="1:8">
      <c r="A15719" s="48" t="str">
        <f>('ANNEXURE B &amp; C'!CM$3)</f>
        <v>480402</v>
      </c>
      <c r="B15719" s="2">
        <v>1020002</v>
      </c>
      <c r="C15719" s="2" t="s">
        <v>4</v>
      </c>
      <c r="D15719" s="20">
        <v>1150383</v>
      </c>
      <c r="E15719" s="20">
        <v>617477.92000000004</v>
      </c>
      <c r="F15719" s="38">
        <f>('ANNEXURE B &amp; C'!CM$11)</f>
        <v>1204290</v>
      </c>
      <c r="G15719" s="9" t="str">
        <f t="shared" si="492"/>
        <v/>
      </c>
      <c r="H15719" s="52">
        <f t="shared" si="493"/>
        <v>4.6860045741287902E-2</v>
      </c>
    </row>
    <row r="15720" spans="1:8">
      <c r="A15720" s="48" t="str">
        <f>('ANNEXURE B &amp; C'!CM$3)</f>
        <v>480402</v>
      </c>
      <c r="B15720" s="2">
        <v>1020004</v>
      </c>
      <c r="C15720" s="2" t="s">
        <v>5</v>
      </c>
      <c r="D15720" s="20">
        <v>0</v>
      </c>
      <c r="E15720" s="20">
        <v>0</v>
      </c>
      <c r="F15720" s="38">
        <f>('ANNEXURE B &amp; C'!CM$12)</f>
        <v>0</v>
      </c>
      <c r="G15720" s="9" t="str">
        <f t="shared" si="492"/>
        <v/>
      </c>
      <c r="H15720" s="52" t="str">
        <f t="shared" si="493"/>
        <v/>
      </c>
    </row>
    <row r="15721" spans="1:8">
      <c r="A15721" s="48" t="str">
        <f>('ANNEXURE B &amp; C'!CM$3)</f>
        <v>480402</v>
      </c>
      <c r="B15721" s="2">
        <v>1020005</v>
      </c>
      <c r="C15721" s="2" t="s">
        <v>6</v>
      </c>
      <c r="D15721" s="20">
        <v>360</v>
      </c>
      <c r="E15721" s="20">
        <v>135.30000000000001</v>
      </c>
      <c r="F15721" s="38">
        <f>('ANNEXURE B &amp; C'!CM$13)</f>
        <v>333</v>
      </c>
      <c r="G15721" s="9" t="str">
        <f t="shared" si="492"/>
        <v/>
      </c>
      <c r="H15721" s="52">
        <f t="shared" si="493"/>
        <v>-7.4999999999999997E-2</v>
      </c>
    </row>
    <row r="15722" spans="1:8">
      <c r="A15722" s="48" t="str">
        <f>('ANNEXURE B &amp; C'!CM$3)</f>
        <v>480402</v>
      </c>
      <c r="B15722" s="2">
        <v>1020006</v>
      </c>
      <c r="C15722" s="2" t="s">
        <v>7</v>
      </c>
      <c r="D15722" s="20">
        <v>0</v>
      </c>
      <c r="E15722" s="20">
        <v>0</v>
      </c>
      <c r="F15722" s="38">
        <f>('ANNEXURE B &amp; C'!CM$14)</f>
        <v>0</v>
      </c>
      <c r="G15722" s="9" t="str">
        <f t="shared" si="492"/>
        <v/>
      </c>
      <c r="H15722" s="52" t="str">
        <f t="shared" si="493"/>
        <v/>
      </c>
    </row>
    <row r="15723" spans="1:8">
      <c r="A15723" s="48" t="str">
        <f>('ANNEXURE B &amp; C'!CM$3)</f>
        <v>480402</v>
      </c>
      <c r="B15723" s="2">
        <v>1020007</v>
      </c>
      <c r="C15723" s="2" t="s">
        <v>8</v>
      </c>
      <c r="D15723" s="20">
        <v>0</v>
      </c>
      <c r="E15723" s="20">
        <v>0</v>
      </c>
      <c r="F15723" s="38">
        <f>('ANNEXURE B &amp; C'!CM$15)</f>
        <v>0</v>
      </c>
      <c r="G15723" s="9" t="str">
        <f t="shared" si="492"/>
        <v/>
      </c>
      <c r="H15723" s="52" t="str">
        <f t="shared" si="493"/>
        <v/>
      </c>
    </row>
    <row r="15724" spans="1:8">
      <c r="A15724" s="48" t="str">
        <f>('ANNEXURE B &amp; C'!CM$3)</f>
        <v>480402</v>
      </c>
      <c r="B15724" s="2">
        <v>1020009</v>
      </c>
      <c r="C15724" s="2" t="s">
        <v>9</v>
      </c>
      <c r="D15724" s="20">
        <v>0</v>
      </c>
      <c r="E15724" s="20">
        <v>0</v>
      </c>
      <c r="F15724" s="38">
        <f>('ANNEXURE B &amp; C'!CM$16)</f>
        <v>0</v>
      </c>
      <c r="G15724" s="9" t="str">
        <f t="shared" si="492"/>
        <v/>
      </c>
      <c r="H15724" s="52" t="str">
        <f t="shared" si="493"/>
        <v/>
      </c>
    </row>
    <row r="15725" spans="1:8">
      <c r="A15725" s="48" t="str">
        <f>('ANNEXURE B &amp; C'!CM$3)</f>
        <v>480402</v>
      </c>
      <c r="B15725" s="2">
        <v>1020010</v>
      </c>
      <c r="C15725" s="2" t="s">
        <v>10</v>
      </c>
      <c r="D15725" s="20">
        <v>0</v>
      </c>
      <c r="E15725" s="20">
        <v>0</v>
      </c>
      <c r="F15725" s="38">
        <f>('ANNEXURE B &amp; C'!CM$17)</f>
        <v>0</v>
      </c>
      <c r="G15725" s="9" t="str">
        <f t="shared" si="492"/>
        <v/>
      </c>
      <c r="H15725" s="52" t="str">
        <f t="shared" si="493"/>
        <v/>
      </c>
    </row>
    <row r="15726" spans="1:8">
      <c r="A15726" s="48" t="str">
        <f>('ANNEXURE B &amp; C'!CM$3)</f>
        <v>480402</v>
      </c>
      <c r="B15726" s="2">
        <v>1020011</v>
      </c>
      <c r="C15726" s="2" t="s">
        <v>11</v>
      </c>
      <c r="D15726" s="20">
        <v>0</v>
      </c>
      <c r="E15726" s="20">
        <v>0</v>
      </c>
      <c r="F15726" s="38">
        <f>('ANNEXURE B &amp; C'!CM$18)</f>
        <v>0</v>
      </c>
      <c r="G15726" s="9" t="str">
        <f t="shared" si="492"/>
        <v/>
      </c>
      <c r="H15726" s="52" t="str">
        <f t="shared" si="493"/>
        <v/>
      </c>
    </row>
    <row r="15727" spans="1:8">
      <c r="A15727" s="48" t="str">
        <f>('ANNEXURE B &amp; C'!CM$3)</f>
        <v>480402</v>
      </c>
      <c r="B15727" s="2">
        <v>1020012</v>
      </c>
      <c r="C15727" s="2" t="s">
        <v>12</v>
      </c>
      <c r="D15727" s="20">
        <v>0</v>
      </c>
      <c r="E15727" s="20">
        <v>0</v>
      </c>
      <c r="F15727" s="38">
        <f>('ANNEXURE B &amp; C'!CM$19)</f>
        <v>0</v>
      </c>
      <c r="G15727" s="9" t="str">
        <f t="shared" si="492"/>
        <v/>
      </c>
      <c r="H15727" s="52" t="str">
        <f t="shared" si="493"/>
        <v/>
      </c>
    </row>
    <row r="15728" spans="1:8">
      <c r="A15728" s="48" t="str">
        <f>('ANNEXURE B &amp; C'!CM$3)</f>
        <v>480402</v>
      </c>
      <c r="B15728" s="2">
        <v>1020013</v>
      </c>
      <c r="C15728" s="2" t="s">
        <v>13</v>
      </c>
      <c r="D15728" s="20">
        <v>11209</v>
      </c>
      <c r="E15728" s="20">
        <v>5528.44</v>
      </c>
      <c r="F15728" s="38">
        <f>('ANNEXURE B &amp; C'!CM$20)</f>
        <v>11200</v>
      </c>
      <c r="G15728" s="9" t="str">
        <f t="shared" si="492"/>
        <v/>
      </c>
      <c r="H15728" s="52">
        <f t="shared" si="493"/>
        <v>-8.0292622000178429E-4</v>
      </c>
    </row>
    <row r="15729" spans="1:8">
      <c r="A15729" s="48" t="str">
        <f>('ANNEXURE B &amp; C'!CM$3)</f>
        <v>480402</v>
      </c>
      <c r="B15729" s="2">
        <v>1020014</v>
      </c>
      <c r="C15729" s="2" t="s">
        <v>14</v>
      </c>
      <c r="D15729" s="20">
        <v>0</v>
      </c>
      <c r="E15729" s="20">
        <v>0</v>
      </c>
      <c r="F15729" s="38">
        <f>('ANNEXURE B &amp; C'!CM$21)</f>
        <v>0</v>
      </c>
      <c r="G15729" s="9" t="str">
        <f t="shared" si="492"/>
        <v/>
      </c>
      <c r="H15729" s="52" t="str">
        <f t="shared" si="493"/>
        <v/>
      </c>
    </row>
    <row r="15730" spans="1:8" ht="15.75" thickBot="1">
      <c r="A15730" s="48" t="str">
        <f>('ANNEXURE B &amp; C'!CM$3)</f>
        <v>480402</v>
      </c>
      <c r="B15730" s="3">
        <v>1029990</v>
      </c>
      <c r="C15730" s="3" t="s">
        <v>15</v>
      </c>
      <c r="D15730" s="41">
        <v>1161952</v>
      </c>
      <c r="E15730" s="41">
        <v>623141.66</v>
      </c>
      <c r="F15730" s="41">
        <f>SUM(F15718:F15729)</f>
        <v>1215823</v>
      </c>
      <c r="G15730" s="9" t="str">
        <f t="shared" si="492"/>
        <v/>
      </c>
      <c r="H15730" s="52">
        <f t="shared" si="493"/>
        <v>4.6362500344248297E-2</v>
      </c>
    </row>
    <row r="15731" spans="1:8">
      <c r="B15731" s="1"/>
      <c r="C15731" s="1"/>
      <c r="D15731" s="31"/>
      <c r="E15731" s="31"/>
      <c r="F15731" s="31"/>
      <c r="G15731" s="9" t="str">
        <f t="shared" si="492"/>
        <v/>
      </c>
      <c r="H15731" s="52" t="str">
        <f t="shared" si="493"/>
        <v/>
      </c>
    </row>
    <row r="15732" spans="1:8">
      <c r="A15732" s="48" t="str">
        <f>('ANNEXURE B &amp; C'!CM$3)</f>
        <v>480402</v>
      </c>
      <c r="B15732" s="1">
        <v>1030000</v>
      </c>
      <c r="C15732" s="1" t="s">
        <v>16</v>
      </c>
      <c r="D15732" s="31"/>
      <c r="E15732" s="31"/>
      <c r="F15732" s="31"/>
      <c r="G15732" s="9" t="str">
        <f t="shared" si="492"/>
        <v/>
      </c>
      <c r="H15732" s="52" t="str">
        <f t="shared" si="493"/>
        <v/>
      </c>
    </row>
    <row r="15733" spans="1:8">
      <c r="A15733" s="48" t="str">
        <f>('ANNEXURE B &amp; C'!CM$3)</f>
        <v>480402</v>
      </c>
      <c r="B15733" s="2">
        <v>1030001</v>
      </c>
      <c r="C15733" s="2" t="s">
        <v>17</v>
      </c>
      <c r="D15733" s="20">
        <v>0</v>
      </c>
      <c r="E15733" s="20">
        <v>0</v>
      </c>
      <c r="F15733" s="38">
        <f>('ANNEXURE B &amp; C'!CM$25)</f>
        <v>0</v>
      </c>
      <c r="G15733" s="9" t="str">
        <f t="shared" si="492"/>
        <v/>
      </c>
      <c r="H15733" s="52" t="str">
        <f t="shared" si="493"/>
        <v/>
      </c>
    </row>
    <row r="15734" spans="1:8">
      <c r="A15734" s="48" t="str">
        <f>('ANNEXURE B &amp; C'!CM$3)</f>
        <v>480402</v>
      </c>
      <c r="B15734" s="2">
        <v>1030002</v>
      </c>
      <c r="C15734" s="2" t="s">
        <v>18</v>
      </c>
      <c r="D15734" s="20">
        <v>0</v>
      </c>
      <c r="E15734" s="20">
        <v>4661.3999999999996</v>
      </c>
      <c r="F15734" s="38">
        <f>('ANNEXURE B &amp; C'!CM$26)</f>
        <v>12586</v>
      </c>
      <c r="G15734" s="9" t="str">
        <f t="shared" si="492"/>
        <v/>
      </c>
      <c r="H15734" s="52" t="str">
        <f t="shared" si="493"/>
        <v>NO ORIGINAL BUDGET</v>
      </c>
    </row>
    <row r="15735" spans="1:8">
      <c r="A15735" s="48" t="str">
        <f>('ANNEXURE B &amp; C'!CM$3)</f>
        <v>480402</v>
      </c>
      <c r="B15735" s="2">
        <v>1030003</v>
      </c>
      <c r="C15735" s="2" t="s">
        <v>19</v>
      </c>
      <c r="D15735" s="20">
        <v>0</v>
      </c>
      <c r="E15735" s="20">
        <v>0</v>
      </c>
      <c r="F15735" s="38">
        <f>('ANNEXURE B &amp; C'!CM$27)</f>
        <v>0</v>
      </c>
      <c r="G15735" s="9" t="str">
        <f t="shared" si="492"/>
        <v/>
      </c>
      <c r="H15735" s="52" t="str">
        <f t="shared" si="493"/>
        <v/>
      </c>
    </row>
    <row r="15736" spans="1:8">
      <c r="A15736" s="48" t="str">
        <f>('ANNEXURE B &amp; C'!CM$3)</f>
        <v>480402</v>
      </c>
      <c r="B15736" s="2">
        <v>1030004</v>
      </c>
      <c r="C15736" s="2" t="s">
        <v>20</v>
      </c>
      <c r="D15736" s="20">
        <v>0</v>
      </c>
      <c r="E15736" s="20">
        <v>0</v>
      </c>
      <c r="F15736" s="38">
        <f>('ANNEXURE B &amp; C'!CM$28)</f>
        <v>0</v>
      </c>
      <c r="G15736" s="9" t="str">
        <f t="shared" si="492"/>
        <v/>
      </c>
      <c r="H15736" s="52" t="str">
        <f t="shared" si="493"/>
        <v/>
      </c>
    </row>
    <row r="15737" spans="1:8">
      <c r="A15737" s="48" t="str">
        <f>('ANNEXURE B &amp; C'!CM$3)</f>
        <v>480402</v>
      </c>
      <c r="B15737" s="3">
        <v>1039990</v>
      </c>
      <c r="C15737" s="3" t="s">
        <v>21</v>
      </c>
      <c r="D15737" s="39">
        <v>0</v>
      </c>
      <c r="E15737" s="39">
        <v>4661.3999999999996</v>
      </c>
      <c r="F15737" s="39">
        <f>SUM(F15733:F15736)</f>
        <v>12586</v>
      </c>
      <c r="G15737" s="9" t="str">
        <f t="shared" si="492"/>
        <v/>
      </c>
      <c r="H15737" s="52" t="str">
        <f t="shared" si="493"/>
        <v>NO ORIGINAL BUDGET</v>
      </c>
    </row>
    <row r="15738" spans="1:8">
      <c r="B15738" s="1"/>
      <c r="C15738" s="1"/>
      <c r="D15738" s="31"/>
      <c r="E15738" s="31"/>
      <c r="F15738" s="31"/>
      <c r="G15738" s="9" t="str">
        <f t="shared" si="492"/>
        <v/>
      </c>
      <c r="H15738" s="52" t="str">
        <f t="shared" si="493"/>
        <v/>
      </c>
    </row>
    <row r="15739" spans="1:8">
      <c r="A15739" s="48" t="str">
        <f>('ANNEXURE B &amp; C'!CM$3)</f>
        <v>480402</v>
      </c>
      <c r="B15739" s="1">
        <v>1040000</v>
      </c>
      <c r="C15739" s="1" t="s">
        <v>22</v>
      </c>
      <c r="D15739" s="31"/>
      <c r="E15739" s="31"/>
      <c r="F15739" s="31"/>
      <c r="G15739" s="9" t="str">
        <f t="shared" si="492"/>
        <v/>
      </c>
      <c r="H15739" s="52" t="str">
        <f t="shared" si="493"/>
        <v/>
      </c>
    </row>
    <row r="15740" spans="1:8">
      <c r="A15740" s="48" t="str">
        <f>('ANNEXURE B &amp; C'!CM$3)</f>
        <v>480402</v>
      </c>
      <c r="B15740" s="2">
        <v>1040001</v>
      </c>
      <c r="C15740" s="2" t="s">
        <v>23</v>
      </c>
      <c r="D15740" s="20">
        <v>0</v>
      </c>
      <c r="E15740" s="20">
        <v>0</v>
      </c>
      <c r="F15740" s="38">
        <f>('ANNEXURE B &amp; C'!CM$32)</f>
        <v>0</v>
      </c>
      <c r="G15740" s="9" t="str">
        <f t="shared" si="492"/>
        <v/>
      </c>
      <c r="H15740" s="52" t="str">
        <f t="shared" si="493"/>
        <v/>
      </c>
    </row>
    <row r="15741" spans="1:8">
      <c r="A15741" s="48" t="str">
        <f>('ANNEXURE B &amp; C'!CM$3)</f>
        <v>480402</v>
      </c>
      <c r="B15741" s="2">
        <v>1040002</v>
      </c>
      <c r="C15741" s="2" t="s">
        <v>24</v>
      </c>
      <c r="D15741" s="20">
        <v>0</v>
      </c>
      <c r="E15741" s="20">
        <v>0</v>
      </c>
      <c r="F15741" s="38">
        <f>('ANNEXURE B &amp; C'!CM$33)</f>
        <v>0</v>
      </c>
      <c r="G15741" s="9" t="str">
        <f t="shared" si="492"/>
        <v/>
      </c>
      <c r="H15741" s="52" t="str">
        <f t="shared" si="493"/>
        <v/>
      </c>
    </row>
    <row r="15742" spans="1:8">
      <c r="A15742" s="48" t="str">
        <f>('ANNEXURE B &amp; C'!CM$3)</f>
        <v>480402</v>
      </c>
      <c r="B15742" s="2">
        <v>1040003</v>
      </c>
      <c r="C15742" s="2" t="s">
        <v>25</v>
      </c>
      <c r="D15742" s="20">
        <v>0</v>
      </c>
      <c r="E15742" s="20">
        <v>0</v>
      </c>
      <c r="F15742" s="38">
        <f>('ANNEXURE B &amp; C'!CM$34)</f>
        <v>0</v>
      </c>
      <c r="G15742" s="9" t="str">
        <f t="shared" si="492"/>
        <v/>
      </c>
      <c r="H15742" s="52" t="str">
        <f t="shared" si="493"/>
        <v/>
      </c>
    </row>
    <row r="15743" spans="1:8">
      <c r="A15743" s="48" t="str">
        <f>('ANNEXURE B &amp; C'!CM$3)</f>
        <v>480402</v>
      </c>
      <c r="B15743" s="2">
        <v>1040004</v>
      </c>
      <c r="C15743" s="2" t="s">
        <v>26</v>
      </c>
      <c r="D15743" s="20">
        <v>0</v>
      </c>
      <c r="E15743" s="20">
        <v>0</v>
      </c>
      <c r="F15743" s="38">
        <f>('ANNEXURE B &amp; C'!CM$35)</f>
        <v>0</v>
      </c>
      <c r="G15743" s="9" t="str">
        <f t="shared" ref="G15743:G15806" si="494">IF(E15743&lt;0.01,"",IF(E15743&gt;F15743,"BUDGET ERROR - INSUFICIENT",""))</f>
        <v/>
      </c>
      <c r="H15743" s="52" t="str">
        <f t="shared" ref="H15743:H15806" si="495">IF(F15743&lt;0.1,"",IF(D15743=0,"NO ORIGINAL BUDGET",(F15743-D15743)/D15743))</f>
        <v/>
      </c>
    </row>
    <row r="15744" spans="1:8">
      <c r="A15744" s="48" t="str">
        <f>('ANNEXURE B &amp; C'!CM$3)</f>
        <v>480402</v>
      </c>
      <c r="B15744" s="2">
        <v>1040005</v>
      </c>
      <c r="C15744" s="2" t="s">
        <v>27</v>
      </c>
      <c r="D15744" s="20">
        <v>0</v>
      </c>
      <c r="E15744" s="20">
        <v>0</v>
      </c>
      <c r="F15744" s="38">
        <f>('ANNEXURE B &amp; C'!CM$36)</f>
        <v>0</v>
      </c>
      <c r="G15744" s="9" t="str">
        <f t="shared" si="494"/>
        <v/>
      </c>
      <c r="H15744" s="52" t="str">
        <f t="shared" si="495"/>
        <v/>
      </c>
    </row>
    <row r="15745" spans="1:8">
      <c r="A15745" s="48" t="str">
        <f>('ANNEXURE B &amp; C'!CM$3)</f>
        <v>480402</v>
      </c>
      <c r="B15745" s="2">
        <v>1040006</v>
      </c>
      <c r="C15745" s="2" t="s">
        <v>28</v>
      </c>
      <c r="D15745" s="20">
        <v>0</v>
      </c>
      <c r="E15745" s="20">
        <v>0</v>
      </c>
      <c r="F15745" s="38">
        <f>('ANNEXURE B &amp; C'!CM$37)</f>
        <v>0</v>
      </c>
      <c r="G15745" s="9" t="str">
        <f t="shared" si="494"/>
        <v/>
      </c>
      <c r="H15745" s="52" t="str">
        <f t="shared" si="495"/>
        <v/>
      </c>
    </row>
    <row r="15746" spans="1:8">
      <c r="A15746" s="48" t="str">
        <f>('ANNEXURE B &amp; C'!CM$3)</f>
        <v>480402</v>
      </c>
      <c r="B15746" s="2">
        <v>1040007</v>
      </c>
      <c r="C15746" s="2" t="s">
        <v>29</v>
      </c>
      <c r="D15746" s="20">
        <v>0</v>
      </c>
      <c r="E15746" s="20">
        <v>0</v>
      </c>
      <c r="F15746" s="38">
        <f>('ANNEXURE B &amp; C'!CM$38)</f>
        <v>0</v>
      </c>
      <c r="G15746" s="9" t="str">
        <f t="shared" si="494"/>
        <v/>
      </c>
      <c r="H15746" s="52" t="str">
        <f t="shared" si="495"/>
        <v/>
      </c>
    </row>
    <row r="15747" spans="1:8">
      <c r="A15747" s="48" t="str">
        <f>('ANNEXURE B &amp; C'!CM$3)</f>
        <v>480402</v>
      </c>
      <c r="B15747" s="2">
        <v>1040008</v>
      </c>
      <c r="C15747" s="2" t="s">
        <v>30</v>
      </c>
      <c r="D15747" s="20">
        <v>0</v>
      </c>
      <c r="E15747" s="20">
        <v>0</v>
      </c>
      <c r="F15747" s="38">
        <f>('ANNEXURE B &amp; C'!CM$39)</f>
        <v>0</v>
      </c>
      <c r="G15747" s="9" t="str">
        <f t="shared" si="494"/>
        <v/>
      </c>
      <c r="H15747" s="52" t="str">
        <f t="shared" si="495"/>
        <v/>
      </c>
    </row>
    <row r="15748" spans="1:8">
      <c r="A15748" s="48" t="str">
        <f>('ANNEXURE B &amp; C'!CM$3)</f>
        <v>480402</v>
      </c>
      <c r="B15748" s="3">
        <v>1049990</v>
      </c>
      <c r="C15748" s="3" t="s">
        <v>31</v>
      </c>
      <c r="D15748" s="39">
        <v>0</v>
      </c>
      <c r="E15748" s="39">
        <v>0</v>
      </c>
      <c r="F15748" s="39">
        <f>SUM(F15740:F15747)</f>
        <v>0</v>
      </c>
      <c r="G15748" s="9" t="str">
        <f t="shared" si="494"/>
        <v/>
      </c>
      <c r="H15748" s="52" t="str">
        <f t="shared" si="495"/>
        <v/>
      </c>
    </row>
    <row r="15749" spans="1:8">
      <c r="B15749" s="1"/>
      <c r="C15749" s="1"/>
      <c r="D15749" s="31"/>
      <c r="E15749" s="31"/>
      <c r="F15749" s="31"/>
      <c r="G15749" s="9" t="str">
        <f t="shared" si="494"/>
        <v/>
      </c>
      <c r="H15749" s="52" t="str">
        <f t="shared" si="495"/>
        <v/>
      </c>
    </row>
    <row r="15750" spans="1:8" ht="15.75" thickBot="1">
      <c r="A15750" s="48" t="str">
        <f>('ANNEXURE B &amp; C'!CM$3)</f>
        <v>480402</v>
      </c>
      <c r="B15750" s="4">
        <v>1049995</v>
      </c>
      <c r="C15750" s="4" t="s">
        <v>32</v>
      </c>
      <c r="D15750" s="40">
        <v>1161952</v>
      </c>
      <c r="E15750" s="40">
        <v>627803.06000000006</v>
      </c>
      <c r="F15750" s="40">
        <f>SUM(F15748+F15737+F15730)</f>
        <v>1228409</v>
      </c>
      <c r="G15750" s="9" t="str">
        <f t="shared" si="494"/>
        <v/>
      </c>
      <c r="H15750" s="52">
        <f t="shared" si="495"/>
        <v>5.7194273085290959E-2</v>
      </c>
    </row>
    <row r="15751" spans="1:8" ht="15.75" thickTop="1">
      <c r="B15751" s="1"/>
      <c r="C15751" s="1"/>
      <c r="D15751" s="31"/>
      <c r="E15751" s="31"/>
      <c r="F15751" s="31"/>
      <c r="G15751" s="9" t="str">
        <f t="shared" si="494"/>
        <v/>
      </c>
      <c r="H15751" s="52" t="str">
        <f t="shared" si="495"/>
        <v/>
      </c>
    </row>
    <row r="15752" spans="1:8">
      <c r="A15752" s="48" t="str">
        <f>('ANNEXURE B &amp; C'!CM$3)</f>
        <v>480402</v>
      </c>
      <c r="B15752" s="1">
        <v>1050000</v>
      </c>
      <c r="C15752" s="1" t="s">
        <v>33</v>
      </c>
      <c r="D15752" s="31"/>
      <c r="E15752" s="31"/>
      <c r="F15752" s="31"/>
      <c r="G15752" s="9" t="str">
        <f t="shared" si="494"/>
        <v/>
      </c>
      <c r="H15752" s="52" t="str">
        <f t="shared" si="495"/>
        <v/>
      </c>
    </row>
    <row r="15753" spans="1:8">
      <c r="B15753" s="1"/>
      <c r="C15753" s="1"/>
      <c r="D15753" s="31"/>
      <c r="E15753" s="31"/>
      <c r="F15753" s="31"/>
      <c r="G15753" s="9" t="str">
        <f t="shared" si="494"/>
        <v/>
      </c>
      <c r="H15753" s="52" t="str">
        <f t="shared" si="495"/>
        <v/>
      </c>
    </row>
    <row r="15754" spans="1:8">
      <c r="A15754" s="48" t="str">
        <f>('ANNEXURE B &amp; C'!CM$3)</f>
        <v>480402</v>
      </c>
      <c r="B15754" s="1">
        <v>1060000</v>
      </c>
      <c r="C15754" s="1" t="s">
        <v>34</v>
      </c>
      <c r="D15754" s="31"/>
      <c r="E15754" s="31"/>
      <c r="F15754" s="31"/>
      <c r="G15754" s="9" t="str">
        <f t="shared" si="494"/>
        <v/>
      </c>
      <c r="H15754" s="52" t="str">
        <f t="shared" si="495"/>
        <v/>
      </c>
    </row>
    <row r="15755" spans="1:8">
      <c r="A15755" s="48" t="str">
        <f>('ANNEXURE B &amp; C'!CM$3)</f>
        <v>480402</v>
      </c>
      <c r="B15755" s="2">
        <v>1060001</v>
      </c>
      <c r="C15755" s="2" t="s">
        <v>35</v>
      </c>
      <c r="D15755" s="20">
        <v>0</v>
      </c>
      <c r="E15755" s="20">
        <v>0</v>
      </c>
      <c r="F15755" s="38">
        <f>('ANNEXURE B &amp; C'!CM$47)</f>
        <v>0</v>
      </c>
      <c r="G15755" s="9" t="str">
        <f t="shared" si="494"/>
        <v/>
      </c>
      <c r="H15755" s="52" t="str">
        <f t="shared" si="495"/>
        <v/>
      </c>
    </row>
    <row r="15756" spans="1:8">
      <c r="A15756" s="48" t="str">
        <f>('ANNEXURE B &amp; C'!CM$3)</f>
        <v>480402</v>
      </c>
      <c r="B15756" s="2">
        <v>1060003</v>
      </c>
      <c r="C15756" s="2" t="s">
        <v>36</v>
      </c>
      <c r="D15756" s="20">
        <v>0</v>
      </c>
      <c r="E15756" s="20">
        <v>0</v>
      </c>
      <c r="F15756" s="38">
        <f>('ANNEXURE B &amp; C'!CM$48)</f>
        <v>0</v>
      </c>
      <c r="G15756" s="9" t="str">
        <f t="shared" si="494"/>
        <v/>
      </c>
      <c r="H15756" s="52" t="str">
        <f t="shared" si="495"/>
        <v/>
      </c>
    </row>
    <row r="15757" spans="1:8">
      <c r="A15757" s="48" t="str">
        <f>('ANNEXURE B &amp; C'!CM$3)</f>
        <v>480402</v>
      </c>
      <c r="B15757" s="2">
        <v>1060090</v>
      </c>
      <c r="C15757" s="2" t="s">
        <v>37</v>
      </c>
      <c r="D15757" s="20">
        <v>0</v>
      </c>
      <c r="E15757" s="20">
        <v>0</v>
      </c>
      <c r="F15757" s="38">
        <f>('ANNEXURE B &amp; C'!CM$49)</f>
        <v>0</v>
      </c>
      <c r="G15757" s="9" t="str">
        <f t="shared" si="494"/>
        <v/>
      </c>
      <c r="H15757" s="52" t="str">
        <f t="shared" si="495"/>
        <v/>
      </c>
    </row>
    <row r="15758" spans="1:8">
      <c r="A15758" s="48" t="str">
        <f>('ANNEXURE B &amp; C'!CM$3)</f>
        <v>480402</v>
      </c>
      <c r="B15758" s="2">
        <v>1060100</v>
      </c>
      <c r="C15758" s="2" t="s">
        <v>38</v>
      </c>
      <c r="D15758" s="20">
        <v>0</v>
      </c>
      <c r="E15758" s="20">
        <v>0</v>
      </c>
      <c r="F15758" s="38">
        <f>('ANNEXURE B &amp; C'!CM$50)</f>
        <v>0</v>
      </c>
      <c r="G15758" s="9" t="str">
        <f t="shared" si="494"/>
        <v/>
      </c>
      <c r="H15758" s="52" t="str">
        <f t="shared" si="495"/>
        <v/>
      </c>
    </row>
    <row r="15759" spans="1:8">
      <c r="A15759" s="48" t="str">
        <f>('ANNEXURE B &amp; C'!CM$3)</f>
        <v>480402</v>
      </c>
      <c r="B15759" s="2">
        <v>1060200</v>
      </c>
      <c r="C15759" s="2" t="s">
        <v>39</v>
      </c>
      <c r="D15759" s="20">
        <v>0</v>
      </c>
      <c r="E15759" s="20">
        <v>0</v>
      </c>
      <c r="F15759" s="38">
        <f>('ANNEXURE B &amp; C'!CM$51)</f>
        <v>0</v>
      </c>
      <c r="G15759" s="9" t="str">
        <f t="shared" si="494"/>
        <v/>
      </c>
      <c r="H15759" s="52" t="str">
        <f t="shared" si="495"/>
        <v/>
      </c>
    </row>
    <row r="15760" spans="1:8">
      <c r="A15760" s="48" t="str">
        <f>('ANNEXURE B &amp; C'!CM$3)</f>
        <v>480402</v>
      </c>
      <c r="B15760" s="2">
        <v>1060201</v>
      </c>
      <c r="C15760" s="2" t="s">
        <v>40</v>
      </c>
      <c r="D15760" s="20">
        <v>0</v>
      </c>
      <c r="E15760" s="20">
        <v>0</v>
      </c>
      <c r="F15760" s="38">
        <f>('ANNEXURE B &amp; C'!CM$52)</f>
        <v>0</v>
      </c>
      <c r="G15760" s="9" t="str">
        <f t="shared" si="494"/>
        <v/>
      </c>
      <c r="H15760" s="52" t="str">
        <f t="shared" si="495"/>
        <v/>
      </c>
    </row>
    <row r="15761" spans="1:8">
      <c r="A15761" s="48" t="str">
        <f>('ANNEXURE B &amp; C'!CM$3)</f>
        <v>480402</v>
      </c>
      <c r="B15761" s="2">
        <v>1060204</v>
      </c>
      <c r="C15761" s="2" t="s">
        <v>41</v>
      </c>
      <c r="D15761" s="20">
        <v>0</v>
      </c>
      <c r="E15761" s="20">
        <v>0</v>
      </c>
      <c r="F15761" s="38">
        <f>('ANNEXURE B &amp; C'!CM$53)</f>
        <v>0</v>
      </c>
      <c r="G15761" s="9" t="str">
        <f t="shared" si="494"/>
        <v/>
      </c>
      <c r="H15761" s="52" t="str">
        <f t="shared" si="495"/>
        <v/>
      </c>
    </row>
    <row r="15762" spans="1:8">
      <c r="A15762" s="48" t="str">
        <f>('ANNEXURE B &amp; C'!CM$3)</f>
        <v>480402</v>
      </c>
      <c r="B15762" s="2">
        <v>1060205</v>
      </c>
      <c r="C15762" s="2" t="s">
        <v>42</v>
      </c>
      <c r="D15762" s="20">
        <v>0</v>
      </c>
      <c r="E15762" s="20">
        <v>0</v>
      </c>
      <c r="F15762" s="38">
        <f>('ANNEXURE B &amp; C'!CM$54)</f>
        <v>0</v>
      </c>
      <c r="G15762" s="9" t="str">
        <f t="shared" si="494"/>
        <v/>
      </c>
      <c r="H15762" s="52" t="str">
        <f t="shared" si="495"/>
        <v/>
      </c>
    </row>
    <row r="15763" spans="1:8">
      <c r="A15763" s="48" t="str">
        <f>('ANNEXURE B &amp; C'!CM$3)</f>
        <v>480402</v>
      </c>
      <c r="B15763" s="2">
        <v>1060207</v>
      </c>
      <c r="C15763" s="2" t="s">
        <v>43</v>
      </c>
      <c r="D15763" s="20">
        <v>0</v>
      </c>
      <c r="E15763" s="20">
        <v>0</v>
      </c>
      <c r="F15763" s="38">
        <f>('ANNEXURE B &amp; C'!CM$55)</f>
        <v>0</v>
      </c>
      <c r="G15763" s="9" t="str">
        <f t="shared" si="494"/>
        <v/>
      </c>
      <c r="H15763" s="52" t="str">
        <f t="shared" si="495"/>
        <v/>
      </c>
    </row>
    <row r="15764" spans="1:8">
      <c r="A15764" s="48" t="str">
        <f>('ANNEXURE B &amp; C'!CM$3)</f>
        <v>480402</v>
      </c>
      <c r="B15764" s="2">
        <v>1060208</v>
      </c>
      <c r="C15764" s="2" t="s">
        <v>44</v>
      </c>
      <c r="D15764" s="20">
        <v>20000</v>
      </c>
      <c r="E15764" s="20">
        <v>15000</v>
      </c>
      <c r="F15764" s="38">
        <f>('ANNEXURE B &amp; C'!CM$56)</f>
        <v>20000</v>
      </c>
      <c r="G15764" s="9" t="str">
        <f t="shared" si="494"/>
        <v/>
      </c>
      <c r="H15764" s="52">
        <f t="shared" si="495"/>
        <v>0</v>
      </c>
    </row>
    <row r="15765" spans="1:8">
      <c r="A15765" s="48" t="str">
        <f>('ANNEXURE B &amp; C'!CM$3)</f>
        <v>480402</v>
      </c>
      <c r="B15765" s="2">
        <v>1060209</v>
      </c>
      <c r="C15765" s="2" t="s">
        <v>45</v>
      </c>
      <c r="D15765" s="20">
        <v>65000</v>
      </c>
      <c r="E15765" s="20">
        <v>9900</v>
      </c>
      <c r="F15765" s="38">
        <f>('ANNEXURE B &amp; C'!CM$57)</f>
        <v>64900</v>
      </c>
      <c r="G15765" s="9" t="str">
        <f t="shared" si="494"/>
        <v/>
      </c>
      <c r="H15765" s="52">
        <f t="shared" si="495"/>
        <v>-1.5384615384615385E-3</v>
      </c>
    </row>
    <row r="15766" spans="1:8">
      <c r="A15766" s="48" t="str">
        <f>('ANNEXURE B &amp; C'!CM$3)</f>
        <v>480402</v>
      </c>
      <c r="B15766" s="2">
        <v>1060210</v>
      </c>
      <c r="C15766" s="2" t="s">
        <v>46</v>
      </c>
      <c r="D15766" s="20">
        <v>50000</v>
      </c>
      <c r="E15766" s="20">
        <v>27824.560000000001</v>
      </c>
      <c r="F15766" s="38">
        <f>('ANNEXURE B &amp; C'!CM$58)</f>
        <v>50000</v>
      </c>
      <c r="G15766" s="9" t="str">
        <f t="shared" si="494"/>
        <v/>
      </c>
      <c r="H15766" s="52">
        <f t="shared" si="495"/>
        <v>0</v>
      </c>
    </row>
    <row r="15767" spans="1:8">
      <c r="A15767" s="48" t="str">
        <f>('ANNEXURE B &amp; C'!CM$3)</f>
        <v>480402</v>
      </c>
      <c r="B15767" s="2">
        <v>1060303</v>
      </c>
      <c r="C15767" s="2" t="s">
        <v>47</v>
      </c>
      <c r="D15767" s="20">
        <v>0</v>
      </c>
      <c r="E15767" s="20">
        <v>0</v>
      </c>
      <c r="F15767" s="38">
        <f>('ANNEXURE B &amp; C'!CM$59)</f>
        <v>0</v>
      </c>
      <c r="G15767" s="9" t="str">
        <f t="shared" si="494"/>
        <v/>
      </c>
      <c r="H15767" s="52" t="str">
        <f t="shared" si="495"/>
        <v/>
      </c>
    </row>
    <row r="15768" spans="1:8">
      <c r="A15768" s="48" t="str">
        <f>('ANNEXURE B &amp; C'!CM$3)</f>
        <v>480402</v>
      </c>
      <c r="B15768" s="2">
        <v>1060304</v>
      </c>
      <c r="C15768" s="2" t="s">
        <v>48</v>
      </c>
      <c r="D15768" s="20">
        <v>0</v>
      </c>
      <c r="E15768" s="20">
        <v>0</v>
      </c>
      <c r="F15768" s="38">
        <f>('ANNEXURE B &amp; C'!CM$60)</f>
        <v>0</v>
      </c>
      <c r="G15768" s="9" t="str">
        <f t="shared" si="494"/>
        <v/>
      </c>
      <c r="H15768" s="52" t="str">
        <f t="shared" si="495"/>
        <v/>
      </c>
    </row>
    <row r="15769" spans="1:8">
      <c r="A15769" s="48" t="str">
        <f>('ANNEXURE B &amp; C'!CM$3)</f>
        <v>480402</v>
      </c>
      <c r="B15769" s="2">
        <v>1060305</v>
      </c>
      <c r="C15769" s="2" t="s">
        <v>49</v>
      </c>
      <c r="D15769" s="20">
        <v>0</v>
      </c>
      <c r="E15769" s="20">
        <v>0</v>
      </c>
      <c r="F15769" s="38">
        <f>('ANNEXURE B &amp; C'!CM$61)</f>
        <v>0</v>
      </c>
      <c r="G15769" s="9" t="str">
        <f t="shared" si="494"/>
        <v/>
      </c>
      <c r="H15769" s="52" t="str">
        <f t="shared" si="495"/>
        <v/>
      </c>
    </row>
    <row r="15770" spans="1:8">
      <c r="A15770" s="48" t="str">
        <f>('ANNEXURE B &amp; C'!CM$3)</f>
        <v>480402</v>
      </c>
      <c r="B15770" s="2">
        <v>1060400</v>
      </c>
      <c r="C15770" s="2" t="s">
        <v>50</v>
      </c>
      <c r="D15770" s="20">
        <v>0</v>
      </c>
      <c r="E15770" s="20">
        <v>0</v>
      </c>
      <c r="F15770" s="38">
        <f>('ANNEXURE B &amp; C'!CM$62)</f>
        <v>0</v>
      </c>
      <c r="G15770" s="9" t="str">
        <f t="shared" si="494"/>
        <v/>
      </c>
      <c r="H15770" s="52" t="str">
        <f t="shared" si="495"/>
        <v/>
      </c>
    </row>
    <row r="15771" spans="1:8">
      <c r="A15771" s="48" t="str">
        <f>('ANNEXURE B &amp; C'!CM$3)</f>
        <v>480402</v>
      </c>
      <c r="B15771" s="2">
        <v>1060401</v>
      </c>
      <c r="C15771" s="2" t="s">
        <v>51</v>
      </c>
      <c r="D15771" s="20">
        <v>0</v>
      </c>
      <c r="E15771" s="20">
        <v>0</v>
      </c>
      <c r="F15771" s="38">
        <f>('ANNEXURE B &amp; C'!CM$63)</f>
        <v>0</v>
      </c>
      <c r="G15771" s="9" t="str">
        <f t="shared" si="494"/>
        <v/>
      </c>
      <c r="H15771" s="52" t="str">
        <f t="shared" si="495"/>
        <v/>
      </c>
    </row>
    <row r="15772" spans="1:8">
      <c r="A15772" s="48" t="str">
        <f>('ANNEXURE B &amp; C'!CM$3)</f>
        <v>480402</v>
      </c>
      <c r="B15772" s="2">
        <v>1060402</v>
      </c>
      <c r="C15772" s="2" t="s">
        <v>52</v>
      </c>
      <c r="D15772" s="20">
        <v>19425</v>
      </c>
      <c r="E15772" s="20">
        <v>16570</v>
      </c>
      <c r="F15772" s="38">
        <f>('ANNEXURE B &amp; C'!CM$64)</f>
        <v>23000</v>
      </c>
      <c r="G15772" s="9" t="str">
        <f t="shared" si="494"/>
        <v/>
      </c>
      <c r="H15772" s="52">
        <f t="shared" si="495"/>
        <v>0.18404118404118405</v>
      </c>
    </row>
    <row r="15773" spans="1:8">
      <c r="A15773" s="48" t="str">
        <f>('ANNEXURE B &amp; C'!CM$3)</f>
        <v>480402</v>
      </c>
      <c r="B15773" s="2">
        <v>1060403</v>
      </c>
      <c r="C15773" s="2" t="s">
        <v>53</v>
      </c>
      <c r="D15773" s="20">
        <v>0</v>
      </c>
      <c r="E15773" s="20">
        <v>0</v>
      </c>
      <c r="F15773" s="38">
        <f>('ANNEXURE B &amp; C'!CM$65)</f>
        <v>0</v>
      </c>
      <c r="G15773" s="9" t="str">
        <f t="shared" si="494"/>
        <v/>
      </c>
      <c r="H15773" s="52" t="str">
        <f t="shared" si="495"/>
        <v/>
      </c>
    </row>
    <row r="15774" spans="1:8">
      <c r="A15774" s="48" t="str">
        <f>('ANNEXURE B &amp; C'!CM$3)</f>
        <v>480402</v>
      </c>
      <c r="B15774" s="2">
        <v>1060404</v>
      </c>
      <c r="C15774" s="2" t="s">
        <v>54</v>
      </c>
      <c r="D15774" s="20">
        <v>0</v>
      </c>
      <c r="E15774" s="20">
        <v>0</v>
      </c>
      <c r="F15774" s="38">
        <f>('ANNEXURE B &amp; C'!CM$66)</f>
        <v>0</v>
      </c>
      <c r="G15774" s="9" t="str">
        <f t="shared" si="494"/>
        <v/>
      </c>
      <c r="H15774" s="52" t="str">
        <f t="shared" si="495"/>
        <v/>
      </c>
    </row>
    <row r="15775" spans="1:8">
      <c r="A15775" s="48" t="str">
        <f>('ANNEXURE B &amp; C'!CM$3)</f>
        <v>480402</v>
      </c>
      <c r="B15775" s="2">
        <v>1060405</v>
      </c>
      <c r="C15775" s="2" t="s">
        <v>55</v>
      </c>
      <c r="D15775" s="20">
        <v>600000</v>
      </c>
      <c r="E15775" s="20">
        <v>-24000</v>
      </c>
      <c r="F15775" s="38">
        <f>('ANNEXURE B &amp; C'!CM$67)</f>
        <v>600000</v>
      </c>
      <c r="G15775" s="9" t="str">
        <f t="shared" si="494"/>
        <v/>
      </c>
      <c r="H15775" s="52">
        <f t="shared" si="495"/>
        <v>0</v>
      </c>
    </row>
    <row r="15776" spans="1:8">
      <c r="A15776" s="48" t="str">
        <f>('ANNEXURE B &amp; C'!CM$3)</f>
        <v>480402</v>
      </c>
      <c r="B15776" s="2">
        <v>1060601</v>
      </c>
      <c r="C15776" s="2" t="s">
        <v>56</v>
      </c>
      <c r="D15776" s="20">
        <v>0</v>
      </c>
      <c r="E15776" s="20">
        <v>0</v>
      </c>
      <c r="F15776" s="38">
        <f>('ANNEXURE B &amp; C'!CM$68)</f>
        <v>0</v>
      </c>
      <c r="G15776" s="9" t="str">
        <f t="shared" si="494"/>
        <v/>
      </c>
      <c r="H15776" s="52" t="str">
        <f t="shared" si="495"/>
        <v/>
      </c>
    </row>
    <row r="15777" spans="1:8">
      <c r="A15777" s="48" t="str">
        <f>('ANNEXURE B &amp; C'!CM$3)</f>
        <v>480402</v>
      </c>
      <c r="B15777" s="2">
        <v>1060701</v>
      </c>
      <c r="C15777" s="2" t="s">
        <v>57</v>
      </c>
      <c r="D15777" s="20">
        <v>0</v>
      </c>
      <c r="E15777" s="20">
        <v>0</v>
      </c>
      <c r="F15777" s="38">
        <f>('ANNEXURE B &amp; C'!CM$69)</f>
        <v>0</v>
      </c>
      <c r="G15777" s="9" t="str">
        <f t="shared" si="494"/>
        <v/>
      </c>
      <c r="H15777" s="52" t="str">
        <f t="shared" si="495"/>
        <v/>
      </c>
    </row>
    <row r="15778" spans="1:8">
      <c r="A15778" s="48" t="str">
        <f>('ANNEXURE B &amp; C'!CM$3)</f>
        <v>480402</v>
      </c>
      <c r="B15778" s="2">
        <v>1060702</v>
      </c>
      <c r="C15778" s="2" t="s">
        <v>58</v>
      </c>
      <c r="D15778" s="20">
        <v>0</v>
      </c>
      <c r="E15778" s="20">
        <v>0</v>
      </c>
      <c r="F15778" s="38">
        <f>('ANNEXURE B &amp; C'!CM$70)</f>
        <v>0</v>
      </c>
      <c r="G15778" s="9" t="str">
        <f t="shared" si="494"/>
        <v/>
      </c>
      <c r="H15778" s="52" t="str">
        <f t="shared" si="495"/>
        <v/>
      </c>
    </row>
    <row r="15779" spans="1:8">
      <c r="A15779" s="48" t="str">
        <f>('ANNEXURE B &amp; C'!CM$3)</f>
        <v>480402</v>
      </c>
      <c r="B15779" s="2">
        <v>1061101</v>
      </c>
      <c r="C15779" s="2" t="s">
        <v>59</v>
      </c>
      <c r="D15779" s="20">
        <v>0</v>
      </c>
      <c r="E15779" s="20">
        <v>0</v>
      </c>
      <c r="F15779" s="38">
        <f>('ANNEXURE B &amp; C'!CM$71)</f>
        <v>0</v>
      </c>
      <c r="G15779" s="9" t="str">
        <f t="shared" si="494"/>
        <v/>
      </c>
      <c r="H15779" s="52" t="str">
        <f t="shared" si="495"/>
        <v/>
      </c>
    </row>
    <row r="15780" spans="1:8">
      <c r="A15780" s="48" t="str">
        <f>('ANNEXURE B &amp; C'!CM$3)</f>
        <v>480402</v>
      </c>
      <c r="B15780" s="2">
        <v>1061102</v>
      </c>
      <c r="C15780" s="2" t="s">
        <v>60</v>
      </c>
      <c r="D15780" s="20">
        <v>0</v>
      </c>
      <c r="E15780" s="20">
        <v>0</v>
      </c>
      <c r="F15780" s="38">
        <f>('ANNEXURE B &amp; C'!CM$72)</f>
        <v>0</v>
      </c>
      <c r="G15780" s="9" t="str">
        <f t="shared" si="494"/>
        <v/>
      </c>
      <c r="H15780" s="52" t="str">
        <f t="shared" si="495"/>
        <v/>
      </c>
    </row>
    <row r="15781" spans="1:8">
      <c r="A15781" s="48" t="str">
        <f>('ANNEXURE B &amp; C'!CM$3)</f>
        <v>480402</v>
      </c>
      <c r="B15781" s="2">
        <v>1061104</v>
      </c>
      <c r="C15781" s="2" t="s">
        <v>61</v>
      </c>
      <c r="D15781" s="20">
        <v>0</v>
      </c>
      <c r="E15781" s="20">
        <v>0</v>
      </c>
      <c r="F15781" s="38">
        <f>('ANNEXURE B &amp; C'!CM$73)</f>
        <v>0</v>
      </c>
      <c r="G15781" s="9" t="str">
        <f t="shared" si="494"/>
        <v/>
      </c>
      <c r="H15781" s="52" t="str">
        <f t="shared" si="495"/>
        <v/>
      </c>
    </row>
    <row r="15782" spans="1:8">
      <c r="A15782" s="48" t="str">
        <f>('ANNEXURE B &amp; C'!CM$3)</f>
        <v>480402</v>
      </c>
      <c r="B15782" s="2">
        <v>1061106</v>
      </c>
      <c r="C15782" s="2" t="s">
        <v>62</v>
      </c>
      <c r="D15782" s="20">
        <v>0</v>
      </c>
      <c r="E15782" s="20">
        <v>0</v>
      </c>
      <c r="F15782" s="38">
        <f>('ANNEXURE B &amp; C'!CM$74)</f>
        <v>0</v>
      </c>
      <c r="G15782" s="9" t="str">
        <f t="shared" si="494"/>
        <v/>
      </c>
      <c r="H15782" s="52" t="str">
        <f t="shared" si="495"/>
        <v/>
      </c>
    </row>
    <row r="15783" spans="1:8">
      <c r="A15783" s="48" t="str">
        <f>('ANNEXURE B &amp; C'!CM$3)</f>
        <v>480402</v>
      </c>
      <c r="B15783" s="2">
        <v>1061201</v>
      </c>
      <c r="C15783" s="2" t="s">
        <v>63</v>
      </c>
      <c r="D15783" s="20">
        <v>0</v>
      </c>
      <c r="E15783" s="20">
        <v>0</v>
      </c>
      <c r="F15783" s="38">
        <f>('ANNEXURE B &amp; C'!CM$75)</f>
        <v>0</v>
      </c>
      <c r="G15783" s="9" t="str">
        <f t="shared" si="494"/>
        <v/>
      </c>
      <c r="H15783" s="52" t="str">
        <f t="shared" si="495"/>
        <v/>
      </c>
    </row>
    <row r="15784" spans="1:8">
      <c r="A15784" s="48" t="str">
        <f>('ANNEXURE B &amp; C'!CM$3)</f>
        <v>480402</v>
      </c>
      <c r="B15784" s="2">
        <v>1061203</v>
      </c>
      <c r="C15784" s="2" t="s">
        <v>64</v>
      </c>
      <c r="D15784" s="20">
        <v>3000</v>
      </c>
      <c r="E15784" s="20">
        <v>1500</v>
      </c>
      <c r="F15784" s="38">
        <f>('ANNEXURE B &amp; C'!CM$76)</f>
        <v>1500</v>
      </c>
      <c r="G15784" s="9" t="str">
        <f t="shared" si="494"/>
        <v/>
      </c>
      <c r="H15784" s="52">
        <f t="shared" si="495"/>
        <v>-0.5</v>
      </c>
    </row>
    <row r="15785" spans="1:8">
      <c r="A15785" s="48" t="str">
        <f>('ANNEXURE B &amp; C'!CM$3)</f>
        <v>480402</v>
      </c>
      <c r="B15785" s="2">
        <v>1061204</v>
      </c>
      <c r="C15785" s="2" t="s">
        <v>65</v>
      </c>
      <c r="D15785" s="20">
        <v>0</v>
      </c>
      <c r="E15785" s="20">
        <v>0</v>
      </c>
      <c r="F15785" s="38">
        <f>('ANNEXURE B &amp; C'!CM$77)</f>
        <v>0</v>
      </c>
      <c r="G15785" s="9" t="str">
        <f t="shared" si="494"/>
        <v/>
      </c>
      <c r="H15785" s="52" t="str">
        <f t="shared" si="495"/>
        <v/>
      </c>
    </row>
    <row r="15786" spans="1:8">
      <c r="A15786" s="48" t="str">
        <f>('ANNEXURE B &amp; C'!CM$3)</f>
        <v>480402</v>
      </c>
      <c r="B15786" s="2">
        <v>1061501</v>
      </c>
      <c r="C15786" s="2" t="s">
        <v>66</v>
      </c>
      <c r="D15786" s="20">
        <v>0</v>
      </c>
      <c r="E15786" s="20">
        <v>0</v>
      </c>
      <c r="F15786" s="38">
        <f>('ANNEXURE B &amp; C'!CM$78)</f>
        <v>0</v>
      </c>
      <c r="G15786" s="9" t="str">
        <f t="shared" si="494"/>
        <v/>
      </c>
      <c r="H15786" s="52" t="str">
        <f t="shared" si="495"/>
        <v/>
      </c>
    </row>
    <row r="15787" spans="1:8">
      <c r="A15787" s="48" t="str">
        <f>('ANNEXURE B &amp; C'!CM$3)</f>
        <v>480402</v>
      </c>
      <c r="B15787" s="2">
        <v>1061502</v>
      </c>
      <c r="C15787" s="2" t="s">
        <v>67</v>
      </c>
      <c r="D15787" s="20">
        <v>0</v>
      </c>
      <c r="E15787" s="20">
        <v>0</v>
      </c>
      <c r="F15787" s="38">
        <f>('ANNEXURE B &amp; C'!CM$79)</f>
        <v>0</v>
      </c>
      <c r="G15787" s="9" t="str">
        <f t="shared" si="494"/>
        <v/>
      </c>
      <c r="H15787" s="52" t="str">
        <f t="shared" si="495"/>
        <v/>
      </c>
    </row>
    <row r="15788" spans="1:8">
      <c r="A15788" s="48" t="str">
        <f>('ANNEXURE B &amp; C'!CM$3)</f>
        <v>480402</v>
      </c>
      <c r="B15788" s="2">
        <v>1061507</v>
      </c>
      <c r="C15788" s="2" t="s">
        <v>68</v>
      </c>
      <c r="D15788" s="20">
        <v>0</v>
      </c>
      <c r="E15788" s="20">
        <v>0</v>
      </c>
      <c r="F15788" s="38">
        <f>('ANNEXURE B &amp; C'!CM$80)</f>
        <v>0</v>
      </c>
      <c r="G15788" s="9" t="str">
        <f t="shared" si="494"/>
        <v/>
      </c>
      <c r="H15788" s="52" t="str">
        <f t="shared" si="495"/>
        <v/>
      </c>
    </row>
    <row r="15789" spans="1:8">
      <c r="A15789" s="48" t="str">
        <f>('ANNEXURE B &amp; C'!CM$3)</f>
        <v>480402</v>
      </c>
      <c r="B15789" s="2">
        <v>1061508</v>
      </c>
      <c r="C15789" s="2" t="s">
        <v>69</v>
      </c>
      <c r="D15789" s="20">
        <v>0</v>
      </c>
      <c r="E15789" s="20">
        <v>0</v>
      </c>
      <c r="F15789" s="38">
        <f>('ANNEXURE B &amp; C'!CM$81)</f>
        <v>0</v>
      </c>
      <c r="G15789" s="9" t="str">
        <f t="shared" si="494"/>
        <v/>
      </c>
      <c r="H15789" s="52" t="str">
        <f t="shared" si="495"/>
        <v/>
      </c>
    </row>
    <row r="15790" spans="1:8">
      <c r="A15790" s="48" t="str">
        <f>('ANNEXURE B &amp; C'!CM$3)</f>
        <v>480402</v>
      </c>
      <c r="B15790" s="2">
        <v>1061701</v>
      </c>
      <c r="C15790" s="2" t="s">
        <v>70</v>
      </c>
      <c r="D15790" s="20">
        <v>15000</v>
      </c>
      <c r="E15790" s="20">
        <v>5591.58</v>
      </c>
      <c r="F15790" s="38">
        <f>('ANNEXURE B &amp; C'!CM$82)</f>
        <v>18092</v>
      </c>
      <c r="G15790" s="9" t="str">
        <f t="shared" si="494"/>
        <v/>
      </c>
      <c r="H15790" s="52">
        <f t="shared" si="495"/>
        <v>0.20613333333333334</v>
      </c>
    </row>
    <row r="15791" spans="1:8">
      <c r="A15791" s="48" t="str">
        <f>('ANNEXURE B &amp; C'!CM$3)</f>
        <v>480402</v>
      </c>
      <c r="B15791" s="2">
        <v>1061705</v>
      </c>
      <c r="C15791" s="2" t="s">
        <v>71</v>
      </c>
      <c r="D15791" s="20">
        <v>0</v>
      </c>
      <c r="E15791" s="20">
        <v>0</v>
      </c>
      <c r="F15791" s="38">
        <f>('ANNEXURE B &amp; C'!CM$83)</f>
        <v>0</v>
      </c>
      <c r="G15791" s="9" t="str">
        <f t="shared" si="494"/>
        <v/>
      </c>
      <c r="H15791" s="52" t="str">
        <f t="shared" si="495"/>
        <v/>
      </c>
    </row>
    <row r="15792" spans="1:8">
      <c r="A15792" s="48" t="str">
        <f>('ANNEXURE B &amp; C'!CM$3)</f>
        <v>480402</v>
      </c>
      <c r="B15792" s="2">
        <v>1061799</v>
      </c>
      <c r="C15792" s="2" t="s">
        <v>72</v>
      </c>
      <c r="D15792" s="20">
        <v>17000</v>
      </c>
      <c r="E15792" s="20">
        <v>0</v>
      </c>
      <c r="F15792" s="38">
        <f>('ANNEXURE B &amp; C'!CM$84)</f>
        <v>10000</v>
      </c>
      <c r="G15792" s="9" t="str">
        <f t="shared" si="494"/>
        <v/>
      </c>
      <c r="H15792" s="52">
        <f t="shared" si="495"/>
        <v>-0.41176470588235292</v>
      </c>
    </row>
    <row r="15793" spans="1:8">
      <c r="A15793" s="48" t="str">
        <f>('ANNEXURE B &amp; C'!CM$3)</f>
        <v>480402</v>
      </c>
      <c r="B15793" s="2">
        <v>1061800</v>
      </c>
      <c r="C15793" s="2" t="s">
        <v>73</v>
      </c>
      <c r="D15793" s="20">
        <v>9500</v>
      </c>
      <c r="E15793" s="20">
        <v>8880</v>
      </c>
      <c r="F15793" s="38">
        <f>('ANNEXURE B &amp; C'!CM$85)</f>
        <v>15000</v>
      </c>
      <c r="G15793" s="9" t="str">
        <f t="shared" si="494"/>
        <v/>
      </c>
      <c r="H15793" s="52">
        <f t="shared" si="495"/>
        <v>0.57894736842105265</v>
      </c>
    </row>
    <row r="15794" spans="1:8">
      <c r="A15794" s="48" t="str">
        <f>('ANNEXURE B &amp; C'!CM$3)</f>
        <v>480402</v>
      </c>
      <c r="B15794" s="2">
        <v>1061801</v>
      </c>
      <c r="C15794" s="2" t="s">
        <v>74</v>
      </c>
      <c r="D15794" s="20">
        <v>20000</v>
      </c>
      <c r="E15794" s="20">
        <v>936.84</v>
      </c>
      <c r="F15794" s="38">
        <f>('ANNEXURE B &amp; C'!CM$86)</f>
        <v>20000</v>
      </c>
      <c r="G15794" s="9" t="str">
        <f t="shared" si="494"/>
        <v/>
      </c>
      <c r="H15794" s="52">
        <f t="shared" si="495"/>
        <v>0</v>
      </c>
    </row>
    <row r="15795" spans="1:8">
      <c r="A15795" s="48" t="str">
        <f>('ANNEXURE B &amp; C'!CM$3)</f>
        <v>480402</v>
      </c>
      <c r="B15795" s="2">
        <v>1061802</v>
      </c>
      <c r="C15795" s="2" t="s">
        <v>75</v>
      </c>
      <c r="D15795" s="20">
        <v>0</v>
      </c>
      <c r="E15795" s="20">
        <v>0</v>
      </c>
      <c r="F15795" s="38">
        <f>('ANNEXURE B &amp; C'!CM$87)</f>
        <v>0</v>
      </c>
      <c r="G15795" s="9" t="str">
        <f t="shared" si="494"/>
        <v/>
      </c>
      <c r="H15795" s="52" t="str">
        <f t="shared" si="495"/>
        <v/>
      </c>
    </row>
    <row r="15796" spans="1:8">
      <c r="A15796" s="48" t="str">
        <f>('ANNEXURE B &amp; C'!CM$3)</f>
        <v>480402</v>
      </c>
      <c r="B15796" s="2">
        <v>1061805</v>
      </c>
      <c r="C15796" s="2" t="s">
        <v>76</v>
      </c>
      <c r="D15796" s="20">
        <v>0</v>
      </c>
      <c r="E15796" s="20">
        <v>0</v>
      </c>
      <c r="F15796" s="38">
        <f>('ANNEXURE B &amp; C'!CM$88)</f>
        <v>0</v>
      </c>
      <c r="G15796" s="9" t="str">
        <f t="shared" si="494"/>
        <v/>
      </c>
      <c r="H15796" s="52" t="str">
        <f t="shared" si="495"/>
        <v/>
      </c>
    </row>
    <row r="15797" spans="1:8">
      <c r="A15797" s="48" t="str">
        <f>('ANNEXURE B &amp; C'!CM$3)</f>
        <v>480402</v>
      </c>
      <c r="B15797" s="2">
        <v>1061806</v>
      </c>
      <c r="C15797" s="2" t="s">
        <v>77</v>
      </c>
      <c r="D15797" s="20">
        <v>20000</v>
      </c>
      <c r="E15797" s="20">
        <v>14049.82</v>
      </c>
      <c r="F15797" s="38">
        <f>('ANNEXURE B &amp; C'!CM$89)</f>
        <v>19050</v>
      </c>
      <c r="G15797" s="9" t="str">
        <f t="shared" si="494"/>
        <v/>
      </c>
      <c r="H15797" s="52">
        <f t="shared" si="495"/>
        <v>-4.7500000000000001E-2</v>
      </c>
    </row>
    <row r="15798" spans="1:8">
      <c r="A15798" s="48" t="str">
        <f>('ANNEXURE B &amp; C'!CM$3)</f>
        <v>480402</v>
      </c>
      <c r="B15798" s="2">
        <v>1061899</v>
      </c>
      <c r="C15798" s="2" t="s">
        <v>78</v>
      </c>
      <c r="D15798" s="20">
        <v>0</v>
      </c>
      <c r="E15798" s="20">
        <v>0</v>
      </c>
      <c r="F15798" s="38">
        <f>('ANNEXURE B &amp; C'!CM$90)</f>
        <v>0</v>
      </c>
      <c r="G15798" s="9" t="str">
        <f t="shared" si="494"/>
        <v/>
      </c>
      <c r="H15798" s="52" t="str">
        <f t="shared" si="495"/>
        <v/>
      </c>
    </row>
    <row r="15799" spans="1:8">
      <c r="A15799" s="48" t="str">
        <f>('ANNEXURE B &amp; C'!CM$3)</f>
        <v>480402</v>
      </c>
      <c r="B15799" s="2">
        <v>1061900</v>
      </c>
      <c r="C15799" s="2" t="s">
        <v>79</v>
      </c>
      <c r="D15799" s="20">
        <v>14400</v>
      </c>
      <c r="E15799" s="20">
        <v>0</v>
      </c>
      <c r="F15799" s="38">
        <f>('ANNEXURE B &amp; C'!CM$91)</f>
        <v>0</v>
      </c>
      <c r="G15799" s="9" t="str">
        <f t="shared" si="494"/>
        <v/>
      </c>
      <c r="H15799" s="52" t="str">
        <f t="shared" si="495"/>
        <v/>
      </c>
    </row>
    <row r="15800" spans="1:8">
      <c r="A15800" s="48" t="str">
        <f>('ANNEXURE B &amp; C'!CM$3)</f>
        <v>480402</v>
      </c>
      <c r="B15800" s="2">
        <v>1061902</v>
      </c>
      <c r="C15800" s="2" t="s">
        <v>80</v>
      </c>
      <c r="D15800" s="20">
        <v>0</v>
      </c>
      <c r="E15800" s="20">
        <v>0</v>
      </c>
      <c r="F15800" s="38">
        <f>('ANNEXURE B &amp; C'!CM$92)</f>
        <v>0</v>
      </c>
      <c r="G15800" s="9" t="str">
        <f t="shared" si="494"/>
        <v/>
      </c>
      <c r="H15800" s="52" t="str">
        <f t="shared" si="495"/>
        <v/>
      </c>
    </row>
    <row r="15801" spans="1:8">
      <c r="A15801" s="48" t="str">
        <f>('ANNEXURE B &amp; C'!CM$3)</f>
        <v>480402</v>
      </c>
      <c r="B15801" s="2">
        <v>1061903</v>
      </c>
      <c r="C15801" s="2" t="s">
        <v>81</v>
      </c>
      <c r="D15801" s="20">
        <v>0</v>
      </c>
      <c r="E15801" s="20">
        <v>0</v>
      </c>
      <c r="F15801" s="38">
        <f>('ANNEXURE B &amp; C'!CM$93)</f>
        <v>0</v>
      </c>
      <c r="G15801" s="9" t="str">
        <f t="shared" si="494"/>
        <v/>
      </c>
      <c r="H15801" s="52" t="str">
        <f t="shared" si="495"/>
        <v/>
      </c>
    </row>
    <row r="15802" spans="1:8">
      <c r="A15802" s="48" t="str">
        <f>('ANNEXURE B &amp; C'!CM$3)</f>
        <v>480402</v>
      </c>
      <c r="B15802" s="2">
        <v>1061904</v>
      </c>
      <c r="C15802" s="2" t="s">
        <v>82</v>
      </c>
      <c r="D15802" s="20">
        <v>0</v>
      </c>
      <c r="E15802" s="20">
        <v>0</v>
      </c>
      <c r="F15802" s="38">
        <f>('ANNEXURE B &amp; C'!CM$94)</f>
        <v>0</v>
      </c>
      <c r="G15802" s="9" t="str">
        <f t="shared" si="494"/>
        <v/>
      </c>
      <c r="H15802" s="52" t="str">
        <f t="shared" si="495"/>
        <v/>
      </c>
    </row>
    <row r="15803" spans="1:8">
      <c r="A15803" s="48" t="str">
        <f>('ANNEXURE B &amp; C'!CM$3)</f>
        <v>480402</v>
      </c>
      <c r="B15803" s="2">
        <v>1062001</v>
      </c>
      <c r="C15803" s="2" t="s">
        <v>83</v>
      </c>
      <c r="D15803" s="20">
        <v>0</v>
      </c>
      <c r="E15803" s="20">
        <v>0</v>
      </c>
      <c r="F15803" s="38">
        <f>('ANNEXURE B &amp; C'!CM$95)</f>
        <v>0</v>
      </c>
      <c r="G15803" s="9" t="str">
        <f t="shared" si="494"/>
        <v/>
      </c>
      <c r="H15803" s="52" t="str">
        <f t="shared" si="495"/>
        <v/>
      </c>
    </row>
    <row r="15804" spans="1:8">
      <c r="A15804" s="48" t="str">
        <f>('ANNEXURE B &amp; C'!CM$3)</f>
        <v>480402</v>
      </c>
      <c r="B15804" s="2">
        <v>1062003</v>
      </c>
      <c r="C15804" s="2" t="s">
        <v>84</v>
      </c>
      <c r="D15804" s="20">
        <v>0</v>
      </c>
      <c r="E15804" s="20">
        <v>0</v>
      </c>
      <c r="F15804" s="38">
        <f>('ANNEXURE B &amp; C'!CM$96)</f>
        <v>0</v>
      </c>
      <c r="G15804" s="9" t="str">
        <f t="shared" si="494"/>
        <v/>
      </c>
      <c r="H15804" s="52" t="str">
        <f t="shared" si="495"/>
        <v/>
      </c>
    </row>
    <row r="15805" spans="1:8">
      <c r="A15805" s="48" t="str">
        <f>('ANNEXURE B &amp; C'!CM$3)</f>
        <v>480402</v>
      </c>
      <c r="B15805" s="2">
        <v>1062009</v>
      </c>
      <c r="C15805" s="2" t="s">
        <v>85</v>
      </c>
      <c r="D15805" s="20">
        <v>0</v>
      </c>
      <c r="E15805" s="20">
        <v>0</v>
      </c>
      <c r="F15805" s="38">
        <f>('ANNEXURE B &amp; C'!CM$97)</f>
        <v>0</v>
      </c>
      <c r="G15805" s="9" t="str">
        <f t="shared" si="494"/>
        <v/>
      </c>
      <c r="H15805" s="52" t="str">
        <f t="shared" si="495"/>
        <v/>
      </c>
    </row>
    <row r="15806" spans="1:8">
      <c r="A15806" s="48" t="str">
        <f>('ANNEXURE B &amp; C'!CM$3)</f>
        <v>480402</v>
      </c>
      <c r="B15806" s="2">
        <v>1062010</v>
      </c>
      <c r="C15806" s="2" t="s">
        <v>86</v>
      </c>
      <c r="D15806" s="20">
        <v>0</v>
      </c>
      <c r="E15806" s="20">
        <v>0</v>
      </c>
      <c r="F15806" s="38">
        <f>('ANNEXURE B &amp; C'!CM$98)</f>
        <v>0</v>
      </c>
      <c r="G15806" s="9" t="str">
        <f t="shared" si="494"/>
        <v/>
      </c>
      <c r="H15806" s="52" t="str">
        <f t="shared" si="495"/>
        <v/>
      </c>
    </row>
    <row r="15807" spans="1:8">
      <c r="A15807" s="48" t="str">
        <f>('ANNEXURE B &amp; C'!CM$3)</f>
        <v>480402</v>
      </c>
      <c r="B15807" s="2">
        <v>1062201</v>
      </c>
      <c r="C15807" s="2" t="s">
        <v>87</v>
      </c>
      <c r="D15807" s="20">
        <v>0</v>
      </c>
      <c r="E15807" s="20">
        <v>0</v>
      </c>
      <c r="F15807" s="38">
        <f>('ANNEXURE B &amp; C'!CM$99)</f>
        <v>0</v>
      </c>
      <c r="G15807" s="9" t="str">
        <f t="shared" ref="G15807:G15870" si="496">IF(E15807&lt;0.01,"",IF(E15807&gt;F15807,"BUDGET ERROR - INSUFICIENT",""))</f>
        <v/>
      </c>
      <c r="H15807" s="52" t="str">
        <f t="shared" ref="H15807:H15870" si="497">IF(F15807&lt;0.1,"",IF(D15807=0,"NO ORIGINAL BUDGET",(F15807-D15807)/D15807))</f>
        <v/>
      </c>
    </row>
    <row r="15808" spans="1:8">
      <c r="A15808" s="48" t="str">
        <f>('ANNEXURE B &amp; C'!CM$3)</f>
        <v>480402</v>
      </c>
      <c r="B15808" s="3">
        <v>1066990</v>
      </c>
      <c r="C15808" s="3" t="s">
        <v>88</v>
      </c>
      <c r="D15808" s="39">
        <v>853325</v>
      </c>
      <c r="E15808" s="39">
        <v>76252.799999999988</v>
      </c>
      <c r="F15808" s="39">
        <f>SUM(F15755:F15807)</f>
        <v>841542</v>
      </c>
      <c r="G15808" s="9" t="str">
        <f t="shared" si="496"/>
        <v/>
      </c>
      <c r="H15808" s="52">
        <f t="shared" si="497"/>
        <v>-1.3808337972050508E-2</v>
      </c>
    </row>
    <row r="15809" spans="1:8">
      <c r="B15809" s="1"/>
      <c r="C15809" s="1"/>
      <c r="D15809" s="31"/>
      <c r="E15809" s="31"/>
      <c r="F15809" s="31"/>
      <c r="G15809" s="9" t="str">
        <f t="shared" si="496"/>
        <v/>
      </c>
      <c r="H15809" s="52" t="str">
        <f t="shared" si="497"/>
        <v/>
      </c>
    </row>
    <row r="15810" spans="1:8">
      <c r="A15810" s="48" t="str">
        <f>('ANNEXURE B &amp; C'!CM$3)</f>
        <v>480402</v>
      </c>
      <c r="B15810" s="1">
        <v>1080000</v>
      </c>
      <c r="C15810" s="1" t="s">
        <v>89</v>
      </c>
      <c r="D15810" s="31"/>
      <c r="E15810" s="31"/>
      <c r="F15810" s="31"/>
      <c r="G15810" s="9" t="str">
        <f t="shared" si="496"/>
        <v/>
      </c>
      <c r="H15810" s="52" t="str">
        <f t="shared" si="497"/>
        <v/>
      </c>
    </row>
    <row r="15811" spans="1:8">
      <c r="A15811" s="48" t="str">
        <f>('ANNEXURE B &amp; C'!CM$3)</f>
        <v>480402</v>
      </c>
      <c r="B15811" s="2">
        <v>1088020</v>
      </c>
      <c r="C15811" s="2" t="s">
        <v>90</v>
      </c>
      <c r="D15811" s="20">
        <v>0</v>
      </c>
      <c r="E15811" s="20">
        <v>0</v>
      </c>
      <c r="F15811" s="38">
        <f>('ANNEXURE B &amp; C'!CM$103)</f>
        <v>0</v>
      </c>
      <c r="G15811" s="9" t="str">
        <f t="shared" si="496"/>
        <v/>
      </c>
      <c r="H15811" s="52" t="str">
        <f t="shared" si="497"/>
        <v/>
      </c>
    </row>
    <row r="15812" spans="1:8">
      <c r="A15812" s="48" t="str">
        <f>('ANNEXURE B &amp; C'!CM$3)</f>
        <v>480402</v>
      </c>
      <c r="B15812" s="2">
        <v>1088080</v>
      </c>
      <c r="C15812" s="2" t="s">
        <v>91</v>
      </c>
      <c r="D15812" s="20">
        <v>0</v>
      </c>
      <c r="E15812" s="20">
        <v>0</v>
      </c>
      <c r="F15812" s="38">
        <f>('ANNEXURE B &amp; C'!CM$104)</f>
        <v>0</v>
      </c>
      <c r="G15812" s="9" t="str">
        <f t="shared" si="496"/>
        <v/>
      </c>
      <c r="H15812" s="52" t="str">
        <f t="shared" si="497"/>
        <v/>
      </c>
    </row>
    <row r="15813" spans="1:8">
      <c r="A15813" s="48" t="str">
        <f>('ANNEXURE B &amp; C'!CM$3)</f>
        <v>480402</v>
      </c>
      <c r="B15813" s="2">
        <v>1088081</v>
      </c>
      <c r="C15813" s="2" t="s">
        <v>92</v>
      </c>
      <c r="D15813" s="20">
        <v>0</v>
      </c>
      <c r="E15813" s="20">
        <v>0</v>
      </c>
      <c r="F15813" s="38">
        <f>('ANNEXURE B &amp; C'!CM$105)</f>
        <v>0</v>
      </c>
      <c r="G15813" s="9" t="str">
        <f t="shared" si="496"/>
        <v/>
      </c>
      <c r="H15813" s="52" t="str">
        <f t="shared" si="497"/>
        <v/>
      </c>
    </row>
    <row r="15814" spans="1:8">
      <c r="A15814" s="48" t="str">
        <f>('ANNEXURE B &amp; C'!CM$3)</f>
        <v>480402</v>
      </c>
      <c r="B15814" s="2">
        <v>1088082</v>
      </c>
      <c r="C15814" s="2" t="s">
        <v>93</v>
      </c>
      <c r="D15814" s="20">
        <v>0</v>
      </c>
      <c r="E15814" s="20">
        <v>0</v>
      </c>
      <c r="F15814" s="38">
        <f>('ANNEXURE B &amp; C'!CM$106)</f>
        <v>0</v>
      </c>
      <c r="G15814" s="9" t="str">
        <f t="shared" si="496"/>
        <v/>
      </c>
      <c r="H15814" s="52" t="str">
        <f t="shared" si="497"/>
        <v/>
      </c>
    </row>
    <row r="15815" spans="1:8">
      <c r="A15815" s="48" t="str">
        <f>('ANNEXURE B &amp; C'!CM$3)</f>
        <v>480402</v>
      </c>
      <c r="B15815" s="2">
        <v>1088083</v>
      </c>
      <c r="C15815" s="2" t="s">
        <v>94</v>
      </c>
      <c r="D15815" s="20">
        <v>0</v>
      </c>
      <c r="E15815" s="20">
        <v>0</v>
      </c>
      <c r="F15815" s="38">
        <f>('ANNEXURE B &amp; C'!CM$107)</f>
        <v>0</v>
      </c>
      <c r="G15815" s="9" t="str">
        <f t="shared" si="496"/>
        <v/>
      </c>
      <c r="H15815" s="52" t="str">
        <f t="shared" si="497"/>
        <v/>
      </c>
    </row>
    <row r="15816" spans="1:8">
      <c r="A15816" s="48" t="str">
        <f>('ANNEXURE B &amp; C'!CM$3)</f>
        <v>480402</v>
      </c>
      <c r="B15816" s="2">
        <v>1088084</v>
      </c>
      <c r="C15816" s="2" t="s">
        <v>95</v>
      </c>
      <c r="D15816" s="20">
        <v>0</v>
      </c>
      <c r="E15816" s="20">
        <v>0</v>
      </c>
      <c r="F15816" s="38">
        <f>('ANNEXURE B &amp; C'!CM$108)</f>
        <v>0</v>
      </c>
      <c r="G15816" s="9" t="str">
        <f t="shared" si="496"/>
        <v/>
      </c>
      <c r="H15816" s="52" t="str">
        <f t="shared" si="497"/>
        <v/>
      </c>
    </row>
    <row r="15817" spans="1:8">
      <c r="A15817" s="48" t="str">
        <f>('ANNEXURE B &amp; C'!CM$3)</f>
        <v>480402</v>
      </c>
      <c r="B15817" s="2">
        <v>1088085</v>
      </c>
      <c r="C15817" s="2" t="s">
        <v>96</v>
      </c>
      <c r="D15817" s="20">
        <v>0</v>
      </c>
      <c r="E15817" s="20">
        <v>0</v>
      </c>
      <c r="F15817" s="38">
        <f>('ANNEXURE B &amp; C'!CM$109)</f>
        <v>0</v>
      </c>
      <c r="G15817" s="9" t="str">
        <f t="shared" si="496"/>
        <v/>
      </c>
      <c r="H15817" s="52" t="str">
        <f t="shared" si="497"/>
        <v/>
      </c>
    </row>
    <row r="15818" spans="1:8">
      <c r="A15818" s="48" t="str">
        <f>('ANNEXURE B &amp; C'!CM$3)</f>
        <v>480402</v>
      </c>
      <c r="B15818" s="2">
        <v>1088110</v>
      </c>
      <c r="C15818" s="2" t="s">
        <v>61</v>
      </c>
      <c r="D15818" s="20">
        <v>0</v>
      </c>
      <c r="E15818" s="20">
        <v>0</v>
      </c>
      <c r="F15818" s="38">
        <f>('ANNEXURE B &amp; C'!CM$110)</f>
        <v>0</v>
      </c>
      <c r="G15818" s="9" t="str">
        <f t="shared" si="496"/>
        <v/>
      </c>
      <c r="H15818" s="52" t="str">
        <f t="shared" si="497"/>
        <v/>
      </c>
    </row>
    <row r="15819" spans="1:8">
      <c r="A15819" s="48" t="str">
        <f>('ANNEXURE B &amp; C'!CM$3)</f>
        <v>480402</v>
      </c>
      <c r="B15819" s="2">
        <v>1088180</v>
      </c>
      <c r="C15819" s="2" t="s">
        <v>97</v>
      </c>
      <c r="D15819" s="20">
        <v>0</v>
      </c>
      <c r="E15819" s="20">
        <v>0</v>
      </c>
      <c r="F15819" s="38">
        <f>('ANNEXURE B &amp; C'!CM$111)</f>
        <v>0</v>
      </c>
      <c r="G15819" s="9" t="str">
        <f t="shared" si="496"/>
        <v/>
      </c>
      <c r="H15819" s="52" t="str">
        <f t="shared" si="497"/>
        <v/>
      </c>
    </row>
    <row r="15820" spans="1:8">
      <c r="A15820" s="48" t="str">
        <f>('ANNEXURE B &amp; C'!CM$3)</f>
        <v>480402</v>
      </c>
      <c r="B15820" s="3">
        <v>1088990</v>
      </c>
      <c r="C15820" s="3" t="s">
        <v>98</v>
      </c>
      <c r="D15820" s="39">
        <v>0</v>
      </c>
      <c r="E15820" s="39">
        <v>0</v>
      </c>
      <c r="F15820" s="39">
        <f>SUM(F15810:F15819)</f>
        <v>0</v>
      </c>
      <c r="G15820" s="9" t="str">
        <f t="shared" si="496"/>
        <v/>
      </c>
      <c r="H15820" s="52" t="str">
        <f t="shared" si="497"/>
        <v/>
      </c>
    </row>
    <row r="15821" spans="1:8">
      <c r="B15821" s="1"/>
      <c r="C15821" s="1"/>
      <c r="D15821" s="31"/>
      <c r="E15821" s="31"/>
      <c r="F15821" s="31"/>
      <c r="G15821" s="9" t="str">
        <f t="shared" si="496"/>
        <v/>
      </c>
      <c r="H15821" s="52" t="str">
        <f t="shared" si="497"/>
        <v/>
      </c>
    </row>
    <row r="15822" spans="1:8" ht="15.75" thickBot="1">
      <c r="A15822" s="48" t="str">
        <f>('ANNEXURE B &amp; C'!CM$3)</f>
        <v>480402</v>
      </c>
      <c r="B15822" s="4">
        <v>1089995</v>
      </c>
      <c r="C15822" s="4" t="s">
        <v>99</v>
      </c>
      <c r="D15822" s="40">
        <v>853325</v>
      </c>
      <c r="E15822" s="40">
        <v>76252.799999999988</v>
      </c>
      <c r="F15822" s="40">
        <f>SUM(F15820+F15808)</f>
        <v>841542</v>
      </c>
      <c r="G15822" s="9" t="str">
        <f t="shared" si="496"/>
        <v/>
      </c>
      <c r="H15822" s="52">
        <f t="shared" si="497"/>
        <v>-1.3808337972050508E-2</v>
      </c>
    </row>
    <row r="15823" spans="1:8" ht="15.75" thickTop="1">
      <c r="B15823" s="1"/>
      <c r="C15823" s="1"/>
      <c r="D15823" s="31"/>
      <c r="E15823" s="31"/>
      <c r="F15823" s="31"/>
      <c r="G15823" s="9" t="str">
        <f t="shared" si="496"/>
        <v/>
      </c>
      <c r="H15823" s="52" t="str">
        <f t="shared" si="497"/>
        <v/>
      </c>
    </row>
    <row r="15824" spans="1:8">
      <c r="A15824" s="48" t="str">
        <f>('ANNEXURE B &amp; C'!CM$3)</f>
        <v>480402</v>
      </c>
      <c r="B15824" s="1">
        <v>1100000</v>
      </c>
      <c r="C15824" s="1" t="s">
        <v>100</v>
      </c>
      <c r="D15824" s="31"/>
      <c r="E15824" s="31"/>
      <c r="F15824" s="31"/>
      <c r="G15824" s="9" t="str">
        <f t="shared" si="496"/>
        <v/>
      </c>
      <c r="H15824" s="52" t="str">
        <f t="shared" si="497"/>
        <v/>
      </c>
    </row>
    <row r="15825" spans="1:8">
      <c r="A15825" s="48" t="str">
        <f>('ANNEXURE B &amp; C'!CM$3)</f>
        <v>480402</v>
      </c>
      <c r="B15825" s="2">
        <v>1101200</v>
      </c>
      <c r="C15825" s="2" t="s">
        <v>101</v>
      </c>
      <c r="D15825" s="20">
        <v>0</v>
      </c>
      <c r="E15825" s="20">
        <v>0</v>
      </c>
      <c r="F15825" s="38">
        <f>('ANNEXURE B &amp; C'!CM$117)</f>
        <v>0</v>
      </c>
      <c r="G15825" s="9" t="str">
        <f t="shared" si="496"/>
        <v/>
      </c>
      <c r="H15825" s="52" t="str">
        <f t="shared" si="497"/>
        <v/>
      </c>
    </row>
    <row r="15826" spans="1:8">
      <c r="A15826" s="48" t="str">
        <f>('ANNEXURE B &amp; C'!CM$3)</f>
        <v>480402</v>
      </c>
      <c r="B15826" s="2">
        <v>1101201</v>
      </c>
      <c r="C15826" s="2" t="s">
        <v>102</v>
      </c>
      <c r="D15826" s="20">
        <v>0</v>
      </c>
      <c r="E15826" s="20">
        <v>0</v>
      </c>
      <c r="F15826" s="38">
        <f>('ANNEXURE B &amp; C'!CM$118)</f>
        <v>0</v>
      </c>
      <c r="G15826" s="9" t="str">
        <f t="shared" si="496"/>
        <v/>
      </c>
      <c r="H15826" s="52" t="str">
        <f t="shared" si="497"/>
        <v/>
      </c>
    </row>
    <row r="15827" spans="1:8">
      <c r="A15827" s="48" t="str">
        <f>('ANNEXURE B &amp; C'!CM$3)</f>
        <v>480402</v>
      </c>
      <c r="B15827" s="2">
        <v>1101203</v>
      </c>
      <c r="C15827" s="2" t="s">
        <v>103</v>
      </c>
      <c r="D15827" s="20">
        <v>0</v>
      </c>
      <c r="E15827" s="20">
        <v>0</v>
      </c>
      <c r="F15827" s="38">
        <f>('ANNEXURE B &amp; C'!CM$119)</f>
        <v>0</v>
      </c>
      <c r="G15827" s="9" t="str">
        <f t="shared" si="496"/>
        <v/>
      </c>
      <c r="H15827" s="52" t="str">
        <f t="shared" si="497"/>
        <v/>
      </c>
    </row>
    <row r="15828" spans="1:8">
      <c r="A15828" s="48" t="str">
        <f>('ANNEXURE B &amp; C'!CM$3)</f>
        <v>480402</v>
      </c>
      <c r="B15828" s="2">
        <v>1101204</v>
      </c>
      <c r="C15828" s="2" t="s">
        <v>104</v>
      </c>
      <c r="D15828" s="20">
        <v>0</v>
      </c>
      <c r="E15828" s="20">
        <v>0</v>
      </c>
      <c r="F15828" s="38">
        <f>('ANNEXURE B &amp; C'!CM$120)</f>
        <v>0</v>
      </c>
      <c r="G15828" s="9" t="str">
        <f t="shared" si="496"/>
        <v/>
      </c>
      <c r="H15828" s="52" t="str">
        <f t="shared" si="497"/>
        <v/>
      </c>
    </row>
    <row r="15829" spans="1:8" ht="15.75" thickBot="1">
      <c r="A15829" s="48" t="str">
        <f>('ANNEXURE B &amp; C'!CM$3)</f>
        <v>480402</v>
      </c>
      <c r="B15829" s="4">
        <v>1109995</v>
      </c>
      <c r="C15829" s="4" t="s">
        <v>105</v>
      </c>
      <c r="D15829" s="40">
        <v>0</v>
      </c>
      <c r="E15829" s="40">
        <v>0</v>
      </c>
      <c r="F15829" s="40">
        <f>SUM(F15825:F15828)</f>
        <v>0</v>
      </c>
      <c r="G15829" s="9" t="str">
        <f t="shared" si="496"/>
        <v/>
      </c>
      <c r="H15829" s="52" t="str">
        <f t="shared" si="497"/>
        <v/>
      </c>
    </row>
    <row r="15830" spans="1:8" ht="15.75" thickTop="1">
      <c r="B15830" s="1"/>
      <c r="C15830" s="1"/>
      <c r="D15830" s="31"/>
      <c r="E15830" s="31"/>
      <c r="F15830" s="31"/>
      <c r="G15830" s="9" t="str">
        <f t="shared" si="496"/>
        <v/>
      </c>
      <c r="H15830" s="52" t="str">
        <f t="shared" si="497"/>
        <v/>
      </c>
    </row>
    <row r="15831" spans="1:8">
      <c r="A15831" s="48" t="str">
        <f>('ANNEXURE B &amp; C'!CM$3)</f>
        <v>480402</v>
      </c>
      <c r="B15831" s="1">
        <v>1120000</v>
      </c>
      <c r="C15831" s="1" t="s">
        <v>106</v>
      </c>
      <c r="D15831" s="31"/>
      <c r="E15831" s="31"/>
      <c r="F15831" s="31"/>
      <c r="G15831" s="9" t="str">
        <f t="shared" si="496"/>
        <v/>
      </c>
      <c r="H15831" s="52" t="str">
        <f t="shared" si="497"/>
        <v/>
      </c>
    </row>
    <row r="15832" spans="1:8">
      <c r="A15832" s="48" t="str">
        <f>('ANNEXURE B &amp; C'!CM$3)</f>
        <v>480402</v>
      </c>
      <c r="B15832" s="2">
        <v>1120300</v>
      </c>
      <c r="C15832" s="2" t="s">
        <v>106</v>
      </c>
      <c r="D15832" s="20">
        <v>0</v>
      </c>
      <c r="E15832" s="20">
        <v>0</v>
      </c>
      <c r="F15832" s="38">
        <f>('ANNEXURE B &amp; C'!CM$124)</f>
        <v>0</v>
      </c>
      <c r="G15832" s="9" t="str">
        <f t="shared" si="496"/>
        <v/>
      </c>
      <c r="H15832" s="52" t="str">
        <f t="shared" si="497"/>
        <v/>
      </c>
    </row>
    <row r="15833" spans="1:8" ht="15.75" thickBot="1">
      <c r="A15833" s="48" t="str">
        <f>('ANNEXURE B &amp; C'!CM$3)</f>
        <v>480402</v>
      </c>
      <c r="B15833" s="4">
        <v>1129990</v>
      </c>
      <c r="C15833" s="4" t="s">
        <v>107</v>
      </c>
      <c r="D15833" s="40">
        <v>0</v>
      </c>
      <c r="E15833" s="40">
        <v>0</v>
      </c>
      <c r="F15833" s="40">
        <f>SUM(F15831:F15832)</f>
        <v>0</v>
      </c>
      <c r="G15833" s="9" t="str">
        <f t="shared" si="496"/>
        <v/>
      </c>
      <c r="H15833" s="52" t="str">
        <f t="shared" si="497"/>
        <v/>
      </c>
    </row>
    <row r="15834" spans="1:8" ht="15.75" thickTop="1">
      <c r="B15834" s="1"/>
      <c r="C15834" s="1"/>
      <c r="D15834" s="31"/>
      <c r="E15834" s="31"/>
      <c r="F15834" s="31"/>
      <c r="G15834" s="9" t="str">
        <f t="shared" si="496"/>
        <v/>
      </c>
      <c r="H15834" s="52" t="str">
        <f t="shared" si="497"/>
        <v/>
      </c>
    </row>
    <row r="15835" spans="1:8">
      <c r="A15835" s="48" t="str">
        <f>('ANNEXURE B &amp; C'!CM$3)</f>
        <v>480402</v>
      </c>
      <c r="B15835" s="1">
        <v>1130000</v>
      </c>
      <c r="C15835" s="1" t="s">
        <v>108</v>
      </c>
      <c r="D15835" s="31"/>
      <c r="E15835" s="31"/>
      <c r="F15835" s="31"/>
      <c r="G15835" s="9" t="str">
        <f t="shared" si="496"/>
        <v/>
      </c>
      <c r="H15835" s="52" t="str">
        <f t="shared" si="497"/>
        <v/>
      </c>
    </row>
    <row r="15836" spans="1:8">
      <c r="A15836" s="48" t="str">
        <f>('ANNEXURE B &amp; C'!CM$3)</f>
        <v>480402</v>
      </c>
      <c r="B15836" s="2">
        <v>1130200</v>
      </c>
      <c r="C15836" s="2" t="s">
        <v>109</v>
      </c>
      <c r="D15836" s="20">
        <v>0</v>
      </c>
      <c r="E15836" s="20">
        <v>0</v>
      </c>
      <c r="F15836" s="38">
        <f>('ANNEXURE B &amp; C'!CM$128)</f>
        <v>0</v>
      </c>
      <c r="G15836" s="9" t="str">
        <f t="shared" si="496"/>
        <v/>
      </c>
      <c r="H15836" s="52" t="str">
        <f t="shared" si="497"/>
        <v/>
      </c>
    </row>
    <row r="15837" spans="1:8">
      <c r="A15837" s="48" t="str">
        <f>('ANNEXURE B &amp; C'!CM$3)</f>
        <v>480402</v>
      </c>
      <c r="B15837" s="2">
        <v>1130201</v>
      </c>
      <c r="C15837" s="2" t="s">
        <v>110</v>
      </c>
      <c r="D15837" s="20">
        <v>0</v>
      </c>
      <c r="E15837" s="20">
        <v>0</v>
      </c>
      <c r="F15837" s="38">
        <f>('ANNEXURE B &amp; C'!CM$129)</f>
        <v>0</v>
      </c>
      <c r="G15837" s="9" t="str">
        <f t="shared" si="496"/>
        <v/>
      </c>
      <c r="H15837" s="52" t="str">
        <f t="shared" si="497"/>
        <v/>
      </c>
    </row>
    <row r="15838" spans="1:8" ht="15.75" thickBot="1">
      <c r="A15838" s="48" t="str">
        <f>('ANNEXURE B &amp; C'!CM$3)</f>
        <v>480402</v>
      </c>
      <c r="B15838" s="4">
        <v>1139995</v>
      </c>
      <c r="C15838" s="4" t="s">
        <v>111</v>
      </c>
      <c r="D15838" s="40">
        <v>0</v>
      </c>
      <c r="E15838" s="40">
        <v>0</v>
      </c>
      <c r="F15838" s="40">
        <f>SUM(F15835:F15837)</f>
        <v>0</v>
      </c>
      <c r="G15838" s="9" t="str">
        <f t="shared" si="496"/>
        <v/>
      </c>
      <c r="H15838" s="52" t="str">
        <f t="shared" si="497"/>
        <v/>
      </c>
    </row>
    <row r="15839" spans="1:8" ht="15.75" thickTop="1">
      <c r="B15839" s="1"/>
      <c r="C15839" s="1"/>
      <c r="D15839" s="31"/>
      <c r="E15839" s="31"/>
      <c r="F15839" s="31"/>
      <c r="G15839" s="9" t="str">
        <f t="shared" si="496"/>
        <v/>
      </c>
      <c r="H15839" s="52" t="str">
        <f t="shared" si="497"/>
        <v/>
      </c>
    </row>
    <row r="15840" spans="1:8" ht="15.75" thickBot="1">
      <c r="A15840" s="48" t="str">
        <f>('ANNEXURE B &amp; C'!CM$3)</f>
        <v>480402</v>
      </c>
      <c r="B15840" s="5">
        <v>1199998</v>
      </c>
      <c r="C15840" s="5" t="s">
        <v>112</v>
      </c>
      <c r="D15840" s="41">
        <v>2015277</v>
      </c>
      <c r="E15840" s="41">
        <v>704055.8600000001</v>
      </c>
      <c r="F15840" s="41">
        <f>SUM(F15838+F15833+F15829+F15822+F15750)</f>
        <v>2069951</v>
      </c>
      <c r="G15840" s="9" t="str">
        <f t="shared" si="496"/>
        <v/>
      </c>
      <c r="H15840" s="52">
        <f t="shared" si="497"/>
        <v>2.7129769257526384E-2</v>
      </c>
    </row>
    <row r="15841" spans="1:8">
      <c r="B15841" s="1"/>
      <c r="C15841" s="1"/>
      <c r="D15841" s="31"/>
      <c r="E15841" s="31"/>
      <c r="F15841" s="31"/>
      <c r="G15841" s="9" t="str">
        <f t="shared" si="496"/>
        <v/>
      </c>
      <c r="H15841" s="52" t="str">
        <f t="shared" si="497"/>
        <v/>
      </c>
    </row>
    <row r="15842" spans="1:8">
      <c r="A15842" s="48" t="str">
        <f>('ANNEXURE B &amp; C'!CM$3)</f>
        <v>480402</v>
      </c>
      <c r="B15842" s="1">
        <v>2200000</v>
      </c>
      <c r="C15842" s="1" t="s">
        <v>113</v>
      </c>
      <c r="D15842" s="31"/>
      <c r="E15842" s="31"/>
      <c r="F15842" s="31"/>
      <c r="G15842" s="9" t="str">
        <f t="shared" si="496"/>
        <v/>
      </c>
      <c r="H15842" s="52" t="str">
        <f t="shared" si="497"/>
        <v/>
      </c>
    </row>
    <row r="15843" spans="1:8">
      <c r="B15843" s="1"/>
      <c r="C15843" s="1"/>
      <c r="D15843" s="31"/>
      <c r="E15843" s="31"/>
      <c r="F15843" s="31"/>
      <c r="G15843" s="9" t="str">
        <f t="shared" si="496"/>
        <v/>
      </c>
      <c r="H15843" s="52" t="str">
        <f t="shared" si="497"/>
        <v/>
      </c>
    </row>
    <row r="15844" spans="1:8">
      <c r="A15844" s="48" t="str">
        <f>('ANNEXURE B &amp; C'!CM$3)</f>
        <v>480402</v>
      </c>
      <c r="B15844" s="1">
        <v>2230000</v>
      </c>
      <c r="C15844" s="1" t="s">
        <v>114</v>
      </c>
      <c r="D15844" s="31"/>
      <c r="E15844" s="31"/>
      <c r="F15844" s="31"/>
      <c r="G15844" s="9" t="str">
        <f t="shared" si="496"/>
        <v/>
      </c>
      <c r="H15844" s="52" t="str">
        <f t="shared" si="497"/>
        <v/>
      </c>
    </row>
    <row r="15845" spans="1:8">
      <c r="A15845" s="48" t="str">
        <f>('ANNEXURE B &amp; C'!CM$3)</f>
        <v>480402</v>
      </c>
      <c r="B15845" s="2">
        <v>2231202</v>
      </c>
      <c r="C15845" s="2" t="s">
        <v>115</v>
      </c>
      <c r="D15845" s="20">
        <v>0</v>
      </c>
      <c r="E15845" s="20">
        <v>0</v>
      </c>
      <c r="F15845" s="38">
        <f>('ANNEXURE B &amp; C'!CM$137)</f>
        <v>0</v>
      </c>
      <c r="G15845" s="9" t="str">
        <f t="shared" si="496"/>
        <v/>
      </c>
      <c r="H15845" s="52" t="str">
        <f t="shared" si="497"/>
        <v/>
      </c>
    </row>
    <row r="15846" spans="1:8">
      <c r="A15846" s="48" t="str">
        <f>('ANNEXURE B &amp; C'!CM$3)</f>
        <v>480402</v>
      </c>
      <c r="B15846" s="2">
        <v>2231900</v>
      </c>
      <c r="C15846" s="2" t="s">
        <v>116</v>
      </c>
      <c r="D15846" s="20">
        <v>0</v>
      </c>
      <c r="E15846" s="20">
        <v>0</v>
      </c>
      <c r="F15846" s="38">
        <f>('ANNEXURE B &amp; C'!CM$138)</f>
        <v>0</v>
      </c>
      <c r="G15846" s="9" t="str">
        <f t="shared" si="496"/>
        <v/>
      </c>
      <c r="H15846" s="52" t="str">
        <f t="shared" si="497"/>
        <v/>
      </c>
    </row>
    <row r="15847" spans="1:8">
      <c r="A15847" s="48" t="str">
        <f>('ANNEXURE B &amp; C'!CM$3)</f>
        <v>480402</v>
      </c>
      <c r="B15847" s="3">
        <v>2239995</v>
      </c>
      <c r="C15847" s="3" t="s">
        <v>117</v>
      </c>
      <c r="D15847" s="39">
        <v>0</v>
      </c>
      <c r="E15847" s="39">
        <v>0</v>
      </c>
      <c r="F15847" s="39">
        <f>SUM(F15845:F15846)</f>
        <v>0</v>
      </c>
      <c r="G15847" s="9" t="str">
        <f t="shared" si="496"/>
        <v/>
      </c>
      <c r="H15847" s="52" t="str">
        <f t="shared" si="497"/>
        <v/>
      </c>
    </row>
    <row r="15848" spans="1:8">
      <c r="B15848" s="1"/>
      <c r="C15848" s="1"/>
      <c r="D15848" s="31"/>
      <c r="E15848" s="31"/>
      <c r="F15848" s="31"/>
      <c r="G15848" s="9" t="str">
        <f t="shared" si="496"/>
        <v/>
      </c>
      <c r="H15848" s="52" t="str">
        <f t="shared" si="497"/>
        <v/>
      </c>
    </row>
    <row r="15849" spans="1:8">
      <c r="A15849" s="48" t="str">
        <f>('ANNEXURE B &amp; C'!CM$3)</f>
        <v>480402</v>
      </c>
      <c r="B15849" s="1">
        <v>2240000</v>
      </c>
      <c r="C15849" s="1" t="s">
        <v>118</v>
      </c>
      <c r="D15849" s="31"/>
      <c r="E15849" s="31"/>
      <c r="F15849" s="31"/>
      <c r="G15849" s="9" t="str">
        <f t="shared" si="496"/>
        <v/>
      </c>
      <c r="H15849" s="52" t="str">
        <f t="shared" si="497"/>
        <v/>
      </c>
    </row>
    <row r="15850" spans="1:8">
      <c r="A15850" s="48" t="str">
        <f>('ANNEXURE B &amp; C'!CM$3)</f>
        <v>480402</v>
      </c>
      <c r="B15850" s="2">
        <v>2240001</v>
      </c>
      <c r="C15850" s="2" t="s">
        <v>119</v>
      </c>
      <c r="D15850" s="20">
        <v>0</v>
      </c>
      <c r="E15850" s="20">
        <v>0</v>
      </c>
      <c r="F15850" s="38">
        <f>('ANNEXURE B &amp; C'!CM$142)</f>
        <v>0</v>
      </c>
      <c r="G15850" s="9" t="str">
        <f t="shared" si="496"/>
        <v/>
      </c>
      <c r="H15850" s="52" t="str">
        <f t="shared" si="497"/>
        <v/>
      </c>
    </row>
    <row r="15851" spans="1:8">
      <c r="A15851" s="48" t="str">
        <f>('ANNEXURE B &amp; C'!CM$3)</f>
        <v>480402</v>
      </c>
      <c r="B15851" s="2">
        <v>2240002</v>
      </c>
      <c r="C15851" s="2" t="s">
        <v>120</v>
      </c>
      <c r="D15851" s="20">
        <v>0</v>
      </c>
      <c r="E15851" s="20">
        <v>0</v>
      </c>
      <c r="F15851" s="38">
        <f>('ANNEXURE B &amp; C'!CM$143)</f>
        <v>0</v>
      </c>
      <c r="G15851" s="9" t="str">
        <f t="shared" si="496"/>
        <v/>
      </c>
      <c r="H15851" s="52" t="str">
        <f t="shared" si="497"/>
        <v/>
      </c>
    </row>
    <row r="15852" spans="1:8">
      <c r="A15852" s="48" t="str">
        <f>('ANNEXURE B &amp; C'!CM$3)</f>
        <v>480402</v>
      </c>
      <c r="B15852" s="2">
        <v>2240400</v>
      </c>
      <c r="C15852" s="2" t="s">
        <v>121</v>
      </c>
      <c r="D15852" s="20">
        <v>0</v>
      </c>
      <c r="E15852" s="20">
        <v>0</v>
      </c>
      <c r="F15852" s="38">
        <f>('ANNEXURE B &amp; C'!CM$144)</f>
        <v>0</v>
      </c>
      <c r="G15852" s="9" t="str">
        <f t="shared" si="496"/>
        <v/>
      </c>
      <c r="H15852" s="52" t="str">
        <f t="shared" si="497"/>
        <v/>
      </c>
    </row>
    <row r="15853" spans="1:8">
      <c r="A15853" s="48" t="str">
        <f>('ANNEXURE B &amp; C'!CM$3)</f>
        <v>480402</v>
      </c>
      <c r="B15853" s="2">
        <v>2240500</v>
      </c>
      <c r="C15853" s="2" t="s">
        <v>122</v>
      </c>
      <c r="D15853" s="20">
        <v>0</v>
      </c>
      <c r="E15853" s="20">
        <v>0</v>
      </c>
      <c r="F15853" s="38">
        <f>('ANNEXURE B &amp; C'!CM$145)</f>
        <v>0</v>
      </c>
      <c r="G15853" s="9" t="str">
        <f t="shared" si="496"/>
        <v/>
      </c>
      <c r="H15853" s="52" t="str">
        <f t="shared" si="497"/>
        <v/>
      </c>
    </row>
    <row r="15854" spans="1:8">
      <c r="A15854" s="48" t="str">
        <f>('ANNEXURE B &amp; C'!CM$3)</f>
        <v>480402</v>
      </c>
      <c r="B15854" s="3">
        <v>2249995</v>
      </c>
      <c r="C15854" s="3" t="s">
        <v>123</v>
      </c>
      <c r="D15854" s="39">
        <v>0</v>
      </c>
      <c r="E15854" s="39">
        <v>0</v>
      </c>
      <c r="F15854" s="39">
        <f>SUM(F15850:F15853)</f>
        <v>0</v>
      </c>
      <c r="G15854" s="9" t="str">
        <f t="shared" si="496"/>
        <v/>
      </c>
      <c r="H15854" s="52" t="str">
        <f t="shared" si="497"/>
        <v/>
      </c>
    </row>
    <row r="15855" spans="1:8">
      <c r="B15855" s="1"/>
      <c r="C15855" s="1"/>
      <c r="D15855" s="31"/>
      <c r="E15855" s="31"/>
      <c r="F15855" s="31"/>
      <c r="G15855" s="9" t="str">
        <f t="shared" si="496"/>
        <v/>
      </c>
      <c r="H15855" s="52" t="str">
        <f t="shared" si="497"/>
        <v/>
      </c>
    </row>
    <row r="15856" spans="1:8">
      <c r="A15856" s="48" t="str">
        <f>('ANNEXURE B &amp; C'!CM$3)</f>
        <v>480402</v>
      </c>
      <c r="B15856" s="1">
        <v>2260000</v>
      </c>
      <c r="C15856" s="1" t="s">
        <v>124</v>
      </c>
      <c r="D15856" s="31"/>
      <c r="E15856" s="31"/>
      <c r="F15856" s="31"/>
      <c r="G15856" s="9" t="str">
        <f t="shared" si="496"/>
        <v/>
      </c>
      <c r="H15856" s="52" t="str">
        <f t="shared" si="497"/>
        <v/>
      </c>
    </row>
    <row r="15857" spans="1:8">
      <c r="A15857" s="48" t="str">
        <f>('ANNEXURE B &amp; C'!CM$3)</f>
        <v>480402</v>
      </c>
      <c r="B15857" s="2">
        <v>2260806</v>
      </c>
      <c r="C15857" s="2" t="s">
        <v>125</v>
      </c>
      <c r="D15857" s="20">
        <v>0</v>
      </c>
      <c r="E15857" s="20">
        <v>0</v>
      </c>
      <c r="F15857" s="38">
        <f>('ANNEXURE B &amp; C'!CM$149)</f>
        <v>0</v>
      </c>
      <c r="G15857" s="9" t="str">
        <f t="shared" si="496"/>
        <v/>
      </c>
      <c r="H15857" s="52" t="str">
        <f t="shared" si="497"/>
        <v/>
      </c>
    </row>
    <row r="15858" spans="1:8">
      <c r="A15858" s="48" t="str">
        <f>('ANNEXURE B &amp; C'!CM$3)</f>
        <v>480402</v>
      </c>
      <c r="B15858" s="2">
        <v>2260808</v>
      </c>
      <c r="C15858" s="2" t="s">
        <v>126</v>
      </c>
      <c r="D15858" s="20">
        <v>0</v>
      </c>
      <c r="E15858" s="20">
        <v>0</v>
      </c>
      <c r="F15858" s="38">
        <f>('ANNEXURE B &amp; C'!CM$150)</f>
        <v>0</v>
      </c>
      <c r="G15858" s="9" t="str">
        <f t="shared" si="496"/>
        <v/>
      </c>
      <c r="H15858" s="52" t="str">
        <f t="shared" si="497"/>
        <v/>
      </c>
    </row>
    <row r="15859" spans="1:8">
      <c r="A15859" s="48" t="str">
        <f>('ANNEXURE B &amp; C'!CM$3)</f>
        <v>480402</v>
      </c>
      <c r="B15859" s="2">
        <v>2260810</v>
      </c>
      <c r="C15859" s="2" t="s">
        <v>127</v>
      </c>
      <c r="D15859" s="20">
        <v>0</v>
      </c>
      <c r="E15859" s="20">
        <v>0</v>
      </c>
      <c r="F15859" s="38">
        <f>('ANNEXURE B &amp; C'!CM$151)</f>
        <v>0</v>
      </c>
      <c r="G15859" s="9" t="str">
        <f t="shared" si="496"/>
        <v/>
      </c>
      <c r="H15859" s="52" t="str">
        <f t="shared" si="497"/>
        <v/>
      </c>
    </row>
    <row r="15860" spans="1:8">
      <c r="A15860" s="48" t="str">
        <f>('ANNEXURE B &amp; C'!CM$3)</f>
        <v>480402</v>
      </c>
      <c r="B15860" s="3">
        <v>2269995</v>
      </c>
      <c r="C15860" s="3" t="s">
        <v>128</v>
      </c>
      <c r="D15860" s="39">
        <v>0</v>
      </c>
      <c r="E15860" s="39">
        <v>0</v>
      </c>
      <c r="F15860" s="39">
        <f>SUM(F15857:F15859)</f>
        <v>0</v>
      </c>
      <c r="G15860" s="9" t="str">
        <f t="shared" si="496"/>
        <v/>
      </c>
      <c r="H15860" s="52" t="str">
        <f t="shared" si="497"/>
        <v/>
      </c>
    </row>
    <row r="15861" spans="1:8">
      <c r="B15861" s="1"/>
      <c r="C15861" s="1"/>
      <c r="D15861" s="31"/>
      <c r="E15861" s="31"/>
      <c r="F15861" s="31"/>
      <c r="G15861" s="9" t="str">
        <f t="shared" si="496"/>
        <v/>
      </c>
      <c r="H15861" s="52" t="str">
        <f t="shared" si="497"/>
        <v/>
      </c>
    </row>
    <row r="15862" spans="1:8">
      <c r="A15862" s="48" t="str">
        <f>('ANNEXURE B &amp; C'!CM$3)</f>
        <v>480402</v>
      </c>
      <c r="B15862" s="1">
        <v>2270000</v>
      </c>
      <c r="C15862" s="1" t="s">
        <v>129</v>
      </c>
      <c r="D15862" s="31"/>
      <c r="E15862" s="31"/>
      <c r="F15862" s="31"/>
      <c r="G15862" s="9" t="str">
        <f t="shared" si="496"/>
        <v/>
      </c>
      <c r="H15862" s="52" t="str">
        <f t="shared" si="497"/>
        <v/>
      </c>
    </row>
    <row r="15863" spans="1:8">
      <c r="A15863" s="48" t="str">
        <f>('ANNEXURE B &amp; C'!CM$3)</f>
        <v>480402</v>
      </c>
      <c r="B15863" s="2">
        <v>2271701</v>
      </c>
      <c r="C15863" s="2" t="s">
        <v>130</v>
      </c>
      <c r="D15863" s="20">
        <v>0</v>
      </c>
      <c r="E15863" s="20">
        <v>0</v>
      </c>
      <c r="F15863" s="38">
        <f>('ANNEXURE B &amp; C'!CM$155)</f>
        <v>0</v>
      </c>
      <c r="G15863" s="9" t="str">
        <f t="shared" si="496"/>
        <v/>
      </c>
      <c r="H15863" s="52" t="str">
        <f t="shared" si="497"/>
        <v/>
      </c>
    </row>
    <row r="15864" spans="1:8">
      <c r="A15864" s="48" t="str">
        <f>('ANNEXURE B &amp; C'!CM$3)</f>
        <v>480402</v>
      </c>
      <c r="B15864" s="2">
        <v>2271702</v>
      </c>
      <c r="C15864" s="2" t="s">
        <v>131</v>
      </c>
      <c r="D15864" s="20">
        <v>0</v>
      </c>
      <c r="E15864" s="20">
        <v>0</v>
      </c>
      <c r="F15864" s="38">
        <f>('ANNEXURE B &amp; C'!CM$156)</f>
        <v>0</v>
      </c>
      <c r="G15864" s="9" t="str">
        <f t="shared" si="496"/>
        <v/>
      </c>
      <c r="H15864" s="52" t="str">
        <f t="shared" si="497"/>
        <v/>
      </c>
    </row>
    <row r="15865" spans="1:8">
      <c r="A15865" s="48" t="str">
        <f>('ANNEXURE B &amp; C'!CM$3)</f>
        <v>480402</v>
      </c>
      <c r="B15865" s="2">
        <v>2271703</v>
      </c>
      <c r="C15865" s="2" t="s">
        <v>132</v>
      </c>
      <c r="D15865" s="20">
        <v>0</v>
      </c>
      <c r="E15865" s="20">
        <v>0</v>
      </c>
      <c r="F15865" s="38">
        <f>('ANNEXURE B &amp; C'!CM$157)</f>
        <v>0</v>
      </c>
      <c r="G15865" s="9" t="str">
        <f t="shared" si="496"/>
        <v/>
      </c>
      <c r="H15865" s="52" t="str">
        <f t="shared" si="497"/>
        <v/>
      </c>
    </row>
    <row r="15866" spans="1:8">
      <c r="A15866" s="48" t="str">
        <f>('ANNEXURE B &amp; C'!CM$3)</f>
        <v>480402</v>
      </c>
      <c r="B15866" s="2">
        <v>2271704</v>
      </c>
      <c r="C15866" s="2" t="s">
        <v>133</v>
      </c>
      <c r="D15866" s="20">
        <v>0</v>
      </c>
      <c r="E15866" s="20">
        <v>0</v>
      </c>
      <c r="F15866" s="38">
        <f>('ANNEXURE B &amp; C'!CM$158)</f>
        <v>0</v>
      </c>
      <c r="G15866" s="9" t="str">
        <f t="shared" si="496"/>
        <v/>
      </c>
      <c r="H15866" s="52" t="str">
        <f t="shared" si="497"/>
        <v/>
      </c>
    </row>
    <row r="15867" spans="1:8">
      <c r="A15867" s="48" t="str">
        <f>('ANNEXURE B &amp; C'!CM$3)</f>
        <v>480402</v>
      </c>
      <c r="B15867" s="3">
        <v>2279995</v>
      </c>
      <c r="C15867" s="3" t="s">
        <v>134</v>
      </c>
      <c r="D15867" s="35">
        <v>0</v>
      </c>
      <c r="E15867" s="35">
        <v>0</v>
      </c>
      <c r="F15867" s="35">
        <f>SUM(F15863:F15866)</f>
        <v>0</v>
      </c>
      <c r="G15867" s="9" t="str">
        <f t="shared" si="496"/>
        <v/>
      </c>
      <c r="H15867" s="52" t="str">
        <f t="shared" si="497"/>
        <v/>
      </c>
    </row>
    <row r="15868" spans="1:8">
      <c r="B15868" s="1"/>
      <c r="C15868" s="1"/>
      <c r="D15868" s="31"/>
      <c r="E15868" s="31"/>
      <c r="F15868" s="31"/>
      <c r="G15868" s="9" t="str">
        <f t="shared" si="496"/>
        <v/>
      </c>
      <c r="H15868" s="52" t="str">
        <f t="shared" si="497"/>
        <v/>
      </c>
    </row>
    <row r="15869" spans="1:8">
      <c r="A15869" s="48" t="str">
        <f>('ANNEXURE B &amp; C'!CM$3)</f>
        <v>480402</v>
      </c>
      <c r="B15869" s="1">
        <v>2280000</v>
      </c>
      <c r="C15869" s="1" t="s">
        <v>135</v>
      </c>
      <c r="D15869" s="31"/>
      <c r="E15869" s="31"/>
      <c r="F15869" s="31"/>
      <c r="G15869" s="9" t="str">
        <f t="shared" si="496"/>
        <v/>
      </c>
      <c r="H15869" s="52" t="str">
        <f t="shared" si="497"/>
        <v/>
      </c>
    </row>
    <row r="15870" spans="1:8">
      <c r="A15870" s="48" t="str">
        <f>('ANNEXURE B &amp; C'!CM$3)</f>
        <v>480402</v>
      </c>
      <c r="B15870" s="2">
        <v>2280001</v>
      </c>
      <c r="C15870" s="2" t="s">
        <v>136</v>
      </c>
      <c r="D15870" s="20">
        <v>0</v>
      </c>
      <c r="E15870" s="20">
        <v>0</v>
      </c>
      <c r="F15870" s="38">
        <f>('ANNEXURE B &amp; C'!CM$162)</f>
        <v>0</v>
      </c>
      <c r="G15870" s="9" t="str">
        <f t="shared" si="496"/>
        <v/>
      </c>
      <c r="H15870" s="52" t="str">
        <f t="shared" si="497"/>
        <v/>
      </c>
    </row>
    <row r="15871" spans="1:8">
      <c r="A15871" s="48" t="str">
        <f>('ANNEXURE B &amp; C'!CM$3)</f>
        <v>480402</v>
      </c>
      <c r="B15871" s="2">
        <v>2280002</v>
      </c>
      <c r="C15871" s="2" t="s">
        <v>137</v>
      </c>
      <c r="D15871" s="20">
        <v>0</v>
      </c>
      <c r="E15871" s="20">
        <v>0</v>
      </c>
      <c r="F15871" s="38">
        <f>('ANNEXURE B &amp; C'!CM$163)</f>
        <v>0</v>
      </c>
      <c r="G15871" s="9" t="str">
        <f t="shared" ref="G15871:G15934" si="498">IF(E15871&lt;0.01,"",IF(E15871&gt;F15871,"BUDGET ERROR - INSUFICIENT",""))</f>
        <v/>
      </c>
      <c r="H15871" s="52" t="str">
        <f t="shared" ref="H15871:H15934" si="499">IF(F15871&lt;0.1,"",IF(D15871=0,"NO ORIGINAL BUDGET",(F15871-D15871)/D15871))</f>
        <v/>
      </c>
    </row>
    <row r="15872" spans="1:8">
      <c r="A15872" s="48" t="str">
        <f>('ANNEXURE B &amp; C'!CM$3)</f>
        <v>480402</v>
      </c>
      <c r="B15872" s="3">
        <v>2289995</v>
      </c>
      <c r="C15872" s="3" t="s">
        <v>138</v>
      </c>
      <c r="D15872" s="39">
        <v>0</v>
      </c>
      <c r="E15872" s="39">
        <v>0</v>
      </c>
      <c r="F15872" s="39">
        <f>SUM(F15870:F15871)</f>
        <v>0</v>
      </c>
      <c r="G15872" s="9" t="str">
        <f t="shared" si="498"/>
        <v/>
      </c>
      <c r="H15872" s="52" t="str">
        <f t="shared" si="499"/>
        <v/>
      </c>
    </row>
    <row r="15873" spans="1:8">
      <c r="B15873" s="1"/>
      <c r="C15873" s="1"/>
      <c r="D15873" s="31"/>
      <c r="E15873" s="31"/>
      <c r="F15873" s="31"/>
      <c r="G15873" s="9" t="str">
        <f t="shared" si="498"/>
        <v/>
      </c>
      <c r="H15873" s="52" t="str">
        <f t="shared" si="499"/>
        <v/>
      </c>
    </row>
    <row r="15874" spans="1:8">
      <c r="A15874" s="48" t="str">
        <f>('ANNEXURE B &amp; C'!CM$3)</f>
        <v>480402</v>
      </c>
      <c r="B15874" s="1">
        <v>2300000</v>
      </c>
      <c r="C15874" s="1" t="s">
        <v>139</v>
      </c>
      <c r="D15874" s="31"/>
      <c r="E15874" s="31"/>
      <c r="F15874" s="31"/>
      <c r="G15874" s="9" t="str">
        <f t="shared" si="498"/>
        <v/>
      </c>
      <c r="H15874" s="52" t="str">
        <f t="shared" si="499"/>
        <v/>
      </c>
    </row>
    <row r="15875" spans="1:8">
      <c r="A15875" s="48" t="str">
        <f>('ANNEXURE B &amp; C'!CM$3)</f>
        <v>480402</v>
      </c>
      <c r="B15875" s="2">
        <v>2300001</v>
      </c>
      <c r="C15875" s="2" t="s">
        <v>140</v>
      </c>
      <c r="D15875" s="20">
        <v>0</v>
      </c>
      <c r="E15875" s="20">
        <v>0</v>
      </c>
      <c r="F15875" s="38">
        <f>('ANNEXURE B &amp; C'!CM$167)</f>
        <v>0</v>
      </c>
      <c r="G15875" s="9" t="str">
        <f t="shared" si="498"/>
        <v/>
      </c>
      <c r="H15875" s="52" t="str">
        <f t="shared" si="499"/>
        <v/>
      </c>
    </row>
    <row r="15876" spans="1:8">
      <c r="A15876" s="48" t="str">
        <f>('ANNEXURE B &amp; C'!CM$3)</f>
        <v>480402</v>
      </c>
      <c r="B15876" s="2">
        <v>2300002</v>
      </c>
      <c r="C15876" s="2" t="s">
        <v>141</v>
      </c>
      <c r="D15876" s="20">
        <v>0</v>
      </c>
      <c r="E15876" s="20">
        <v>0</v>
      </c>
      <c r="F15876" s="38">
        <f>('ANNEXURE B &amp; C'!CM$168)</f>
        <v>0</v>
      </c>
      <c r="G15876" s="9" t="str">
        <f t="shared" si="498"/>
        <v/>
      </c>
      <c r="H15876" s="52" t="str">
        <f t="shared" si="499"/>
        <v/>
      </c>
    </row>
    <row r="15877" spans="1:8">
      <c r="A15877" s="48" t="str">
        <f>('ANNEXURE B &amp; C'!CM$3)</f>
        <v>480402</v>
      </c>
      <c r="B15877" s="2">
        <v>2300003</v>
      </c>
      <c r="C15877" s="2" t="s">
        <v>142</v>
      </c>
      <c r="D15877" s="20">
        <v>0</v>
      </c>
      <c r="E15877" s="20">
        <v>0</v>
      </c>
      <c r="F15877" s="38">
        <f>('ANNEXURE B &amp; C'!CM$169)</f>
        <v>0</v>
      </c>
      <c r="G15877" s="9" t="str">
        <f t="shared" si="498"/>
        <v/>
      </c>
      <c r="H15877" s="52" t="str">
        <f t="shared" si="499"/>
        <v/>
      </c>
    </row>
    <row r="15878" spans="1:8">
      <c r="A15878" s="48" t="str">
        <f>('ANNEXURE B &amp; C'!CM$3)</f>
        <v>480402</v>
      </c>
      <c r="B15878" s="2">
        <v>2300204</v>
      </c>
      <c r="C15878" s="2" t="s">
        <v>143</v>
      </c>
      <c r="D15878" s="20">
        <v>0</v>
      </c>
      <c r="E15878" s="20">
        <v>0</v>
      </c>
      <c r="F15878" s="38">
        <f>('ANNEXURE B &amp; C'!CM$170)</f>
        <v>0</v>
      </c>
      <c r="G15878" s="9" t="str">
        <f t="shared" si="498"/>
        <v/>
      </c>
      <c r="H15878" s="52" t="str">
        <f t="shared" si="499"/>
        <v/>
      </c>
    </row>
    <row r="15879" spans="1:8">
      <c r="A15879" s="48" t="str">
        <f>('ANNEXURE B &amp; C'!CM$3)</f>
        <v>480402</v>
      </c>
      <c r="B15879" s="2">
        <v>2300800</v>
      </c>
      <c r="C15879" s="2" t="s">
        <v>144</v>
      </c>
      <c r="D15879" s="20">
        <v>0</v>
      </c>
      <c r="E15879" s="20">
        <v>0</v>
      </c>
      <c r="F15879" s="38">
        <f>('ANNEXURE B &amp; C'!CM$171)</f>
        <v>0</v>
      </c>
      <c r="G15879" s="9" t="str">
        <f t="shared" si="498"/>
        <v/>
      </c>
      <c r="H15879" s="52" t="str">
        <f t="shared" si="499"/>
        <v/>
      </c>
    </row>
    <row r="15880" spans="1:8">
      <c r="A15880" s="48" t="str">
        <f>('ANNEXURE B &amp; C'!CM$3)</f>
        <v>480402</v>
      </c>
      <c r="B15880" s="2">
        <v>2300801</v>
      </c>
      <c r="C15880" s="2" t="s">
        <v>145</v>
      </c>
      <c r="D15880" s="20">
        <v>0</v>
      </c>
      <c r="E15880" s="20">
        <v>0</v>
      </c>
      <c r="F15880" s="38">
        <f>('ANNEXURE B &amp; C'!CM$172)</f>
        <v>0</v>
      </c>
      <c r="G15880" s="9" t="str">
        <f t="shared" si="498"/>
        <v/>
      </c>
      <c r="H15880" s="52" t="str">
        <f t="shared" si="499"/>
        <v/>
      </c>
    </row>
    <row r="15881" spans="1:8">
      <c r="A15881" s="48" t="str">
        <f>('ANNEXURE B &amp; C'!CM$3)</f>
        <v>480402</v>
      </c>
      <c r="B15881" s="2">
        <v>2300803</v>
      </c>
      <c r="C15881" s="2" t="s">
        <v>146</v>
      </c>
      <c r="D15881" s="20">
        <v>0</v>
      </c>
      <c r="E15881" s="20">
        <v>0</v>
      </c>
      <c r="F15881" s="38">
        <f>('ANNEXURE B &amp; C'!CM$173)</f>
        <v>0</v>
      </c>
      <c r="G15881" s="9" t="str">
        <f t="shared" si="498"/>
        <v/>
      </c>
      <c r="H15881" s="52" t="str">
        <f t="shared" si="499"/>
        <v/>
      </c>
    </row>
    <row r="15882" spans="1:8">
      <c r="A15882" s="48" t="str">
        <f>('ANNEXURE B &amp; C'!CM$3)</f>
        <v>480402</v>
      </c>
      <c r="B15882" s="2">
        <v>2301503</v>
      </c>
      <c r="C15882" s="2" t="s">
        <v>147</v>
      </c>
      <c r="D15882" s="20">
        <v>0</v>
      </c>
      <c r="E15882" s="20">
        <v>0</v>
      </c>
      <c r="F15882" s="38">
        <f>('ANNEXURE B &amp; C'!CM$174)</f>
        <v>0</v>
      </c>
      <c r="G15882" s="9" t="str">
        <f t="shared" si="498"/>
        <v/>
      </c>
      <c r="H15882" s="52" t="str">
        <f t="shared" si="499"/>
        <v/>
      </c>
    </row>
    <row r="15883" spans="1:8">
      <c r="A15883" s="48" t="str">
        <f>('ANNEXURE B &amp; C'!CM$3)</f>
        <v>480402</v>
      </c>
      <c r="B15883" s="2">
        <v>2301802</v>
      </c>
      <c r="C15883" s="2" t="s">
        <v>148</v>
      </c>
      <c r="D15883" s="20">
        <v>0</v>
      </c>
      <c r="E15883" s="20">
        <v>0</v>
      </c>
      <c r="F15883" s="38">
        <f>('ANNEXURE B &amp; C'!CM$175)</f>
        <v>0</v>
      </c>
      <c r="G15883" s="9" t="str">
        <f t="shared" si="498"/>
        <v/>
      </c>
      <c r="H15883" s="52" t="str">
        <f t="shared" si="499"/>
        <v/>
      </c>
    </row>
    <row r="15884" spans="1:8">
      <c r="A15884" s="48" t="str">
        <f>('ANNEXURE B &amp; C'!CM$3)</f>
        <v>480402</v>
      </c>
      <c r="B15884" s="2">
        <v>2301803</v>
      </c>
      <c r="C15884" s="2" t="s">
        <v>149</v>
      </c>
      <c r="D15884" s="20">
        <v>0</v>
      </c>
      <c r="E15884" s="20">
        <v>0</v>
      </c>
      <c r="F15884" s="38">
        <f>('ANNEXURE B &amp; C'!CM$176)</f>
        <v>0</v>
      </c>
      <c r="G15884" s="9" t="str">
        <f t="shared" si="498"/>
        <v/>
      </c>
      <c r="H15884" s="52" t="str">
        <f t="shared" si="499"/>
        <v/>
      </c>
    </row>
    <row r="15885" spans="1:8">
      <c r="A15885" s="48" t="str">
        <f>('ANNEXURE B &amp; C'!CM$3)</f>
        <v>480402</v>
      </c>
      <c r="B15885" s="2">
        <v>2301900</v>
      </c>
      <c r="C15885" s="2" t="s">
        <v>150</v>
      </c>
      <c r="D15885" s="20">
        <v>0</v>
      </c>
      <c r="E15885" s="20">
        <v>-1251.46</v>
      </c>
      <c r="F15885" s="38">
        <f>('ANNEXURE B &amp; C'!CM$177)</f>
        <v>-1252</v>
      </c>
      <c r="G15885" s="9" t="str">
        <f t="shared" si="498"/>
        <v/>
      </c>
      <c r="H15885" s="52" t="str">
        <f t="shared" si="499"/>
        <v/>
      </c>
    </row>
    <row r="15886" spans="1:8">
      <c r="A15886" s="48" t="str">
        <f>('ANNEXURE B &amp; C'!CM$3)</f>
        <v>480402</v>
      </c>
      <c r="B15886" s="2">
        <v>2301901</v>
      </c>
      <c r="C15886" s="2" t="s">
        <v>151</v>
      </c>
      <c r="D15886" s="20">
        <v>0</v>
      </c>
      <c r="E15886" s="20">
        <v>0</v>
      </c>
      <c r="F15886" s="38">
        <f>('ANNEXURE B &amp; C'!CM$178)</f>
        <v>0</v>
      </c>
      <c r="G15886" s="9" t="str">
        <f t="shared" si="498"/>
        <v/>
      </c>
      <c r="H15886" s="52" t="str">
        <f t="shared" si="499"/>
        <v/>
      </c>
    </row>
    <row r="15887" spans="1:8">
      <c r="A15887" s="48" t="str">
        <f>('ANNEXURE B &amp; C'!CM$3)</f>
        <v>480402</v>
      </c>
      <c r="B15887" s="3">
        <v>2309995</v>
      </c>
      <c r="C15887" s="3" t="s">
        <v>152</v>
      </c>
      <c r="D15887" s="39">
        <v>0</v>
      </c>
      <c r="E15887" s="39">
        <v>-1251.46</v>
      </c>
      <c r="F15887" s="39">
        <f>SUM(F15875:F15886)</f>
        <v>-1252</v>
      </c>
      <c r="G15887" s="9" t="str">
        <f t="shared" si="498"/>
        <v/>
      </c>
      <c r="H15887" s="52" t="str">
        <f t="shared" si="499"/>
        <v/>
      </c>
    </row>
    <row r="15888" spans="1:8">
      <c r="B15888" s="1"/>
      <c r="C15888" s="1"/>
      <c r="D15888" s="31"/>
      <c r="E15888" s="31"/>
      <c r="F15888" s="31"/>
      <c r="G15888" s="9" t="str">
        <f t="shared" si="498"/>
        <v/>
      </c>
      <c r="H15888" s="52" t="str">
        <f t="shared" si="499"/>
        <v/>
      </c>
    </row>
    <row r="15889" spans="1:8" ht="15.75" thickBot="1">
      <c r="A15889" s="48" t="str">
        <f>('ANNEXURE B &amp; C'!CM$3)</f>
        <v>480402</v>
      </c>
      <c r="B15889" s="4">
        <v>2359997</v>
      </c>
      <c r="C15889" s="4" t="s">
        <v>153</v>
      </c>
      <c r="D15889" s="40">
        <v>0</v>
      </c>
      <c r="E15889" s="40">
        <v>-1251.46</v>
      </c>
      <c r="F15889" s="40">
        <f>SUM(F15887+F15872+F15867+F15860+F15854+F15847)</f>
        <v>-1252</v>
      </c>
      <c r="G15889" s="9" t="str">
        <f t="shared" si="498"/>
        <v/>
      </c>
      <c r="H15889" s="52" t="str">
        <f t="shared" si="499"/>
        <v/>
      </c>
    </row>
    <row r="15890" spans="1:8" ht="15.75" thickTop="1">
      <c r="B15890" s="1"/>
      <c r="C15890" s="1"/>
      <c r="D15890" s="31"/>
      <c r="E15890" s="31"/>
      <c r="F15890" s="31"/>
      <c r="G15890" s="9" t="str">
        <f t="shared" si="498"/>
        <v/>
      </c>
      <c r="H15890" s="52" t="str">
        <f t="shared" si="499"/>
        <v/>
      </c>
    </row>
    <row r="15891" spans="1:8" ht="15.75" thickBot="1">
      <c r="A15891" s="48" t="str">
        <f>('ANNEXURE B &amp; C'!CM$3)</f>
        <v>480402</v>
      </c>
      <c r="B15891" s="5">
        <v>2379995</v>
      </c>
      <c r="C15891" s="5" t="s">
        <v>154</v>
      </c>
      <c r="D15891" s="41">
        <v>0</v>
      </c>
      <c r="E15891" s="41">
        <v>-1251.46</v>
      </c>
      <c r="F15891" s="41">
        <f>SUM(F15889)</f>
        <v>-1252</v>
      </c>
      <c r="G15891" s="9" t="str">
        <f t="shared" si="498"/>
        <v/>
      </c>
      <c r="H15891" s="52" t="str">
        <f t="shared" si="499"/>
        <v/>
      </c>
    </row>
    <row r="15892" spans="1:8">
      <c r="B15892" s="1"/>
      <c r="C15892" s="1"/>
      <c r="D15892" s="31"/>
      <c r="E15892" s="31"/>
      <c r="F15892" s="31"/>
      <c r="G15892" s="9" t="str">
        <f t="shared" si="498"/>
        <v/>
      </c>
      <c r="H15892" s="52" t="str">
        <f t="shared" si="499"/>
        <v/>
      </c>
    </row>
    <row r="15893" spans="1:8" ht="15.75" thickBot="1">
      <c r="A15893" s="48" t="str">
        <f>('ANNEXURE B &amp; C'!CM$3)</f>
        <v>480402</v>
      </c>
      <c r="B15893" s="5">
        <v>2459998</v>
      </c>
      <c r="C15893" s="5" t="s">
        <v>155</v>
      </c>
      <c r="D15893" s="41">
        <v>0</v>
      </c>
      <c r="E15893" s="41">
        <v>-1251.46</v>
      </c>
      <c r="F15893" s="41">
        <f>SUM(F15891)</f>
        <v>-1252</v>
      </c>
      <c r="G15893" s="9" t="str">
        <f t="shared" si="498"/>
        <v/>
      </c>
      <c r="H15893" s="52" t="str">
        <f t="shared" si="499"/>
        <v/>
      </c>
    </row>
    <row r="15894" spans="1:8">
      <c r="B15894" s="1"/>
      <c r="C15894" s="1"/>
      <c r="D15894" s="31"/>
      <c r="E15894" s="31"/>
      <c r="F15894" s="31"/>
      <c r="G15894" s="9" t="str">
        <f t="shared" si="498"/>
        <v/>
      </c>
      <c r="H15894" s="52" t="str">
        <f t="shared" si="499"/>
        <v/>
      </c>
    </row>
    <row r="15895" spans="1:8">
      <c r="A15895" s="48" t="str">
        <f>('ANNEXURE B &amp; C'!CM$3)</f>
        <v>480402</v>
      </c>
      <c r="B15895" s="1">
        <v>3010000</v>
      </c>
      <c r="C15895" s="1" t="s">
        <v>156</v>
      </c>
      <c r="D15895" s="31"/>
      <c r="E15895" s="31"/>
      <c r="F15895" s="31"/>
      <c r="G15895" s="9" t="str">
        <f t="shared" si="498"/>
        <v/>
      </c>
      <c r="H15895" s="52" t="str">
        <f t="shared" si="499"/>
        <v/>
      </c>
    </row>
    <row r="15896" spans="1:8">
      <c r="A15896" s="48" t="str">
        <f>('ANNEXURE B &amp; C'!CM$3)</f>
        <v>480402</v>
      </c>
      <c r="B15896" s="2">
        <v>3010001</v>
      </c>
      <c r="C15896" s="2" t="s">
        <v>112</v>
      </c>
      <c r="D15896" s="38">
        <v>2015277</v>
      </c>
      <c r="E15896" s="38">
        <v>704055.8600000001</v>
      </c>
      <c r="F15896" s="38">
        <f>('ANNEXURE B &amp; C'!CM$188)</f>
        <v>2069951</v>
      </c>
      <c r="G15896" s="9" t="str">
        <f t="shared" si="498"/>
        <v/>
      </c>
      <c r="H15896" s="52">
        <f t="shared" si="499"/>
        <v>2.7129769257526384E-2</v>
      </c>
    </row>
    <row r="15897" spans="1:8">
      <c r="A15897" s="48" t="str">
        <f>('ANNEXURE B &amp; C'!CM$3)</f>
        <v>480402</v>
      </c>
      <c r="B15897" s="2">
        <v>3010002</v>
      </c>
      <c r="C15897" s="2" t="s">
        <v>155</v>
      </c>
      <c r="D15897" s="38">
        <v>0</v>
      </c>
      <c r="E15897" s="38">
        <v>-1251.46</v>
      </c>
      <c r="F15897" s="38">
        <f>('ANNEXURE B &amp; C'!CM$189)</f>
        <v>-1252</v>
      </c>
      <c r="G15897" s="9" t="str">
        <f t="shared" si="498"/>
        <v/>
      </c>
      <c r="H15897" s="52" t="str">
        <f t="shared" si="499"/>
        <v/>
      </c>
    </row>
    <row r="15898" spans="1:8">
      <c r="A15898" s="48" t="str">
        <f>('ANNEXURE B &amp; C'!CM$3)</f>
        <v>480402</v>
      </c>
      <c r="B15898" s="2"/>
      <c r="C15898" s="1" t="s">
        <v>338</v>
      </c>
      <c r="D15898" s="39"/>
      <c r="E15898" s="39"/>
      <c r="F15898" s="39">
        <f>('ANNEXURE B &amp; C'!CM$190)</f>
        <v>0</v>
      </c>
      <c r="G15898" s="9" t="str">
        <f t="shared" si="498"/>
        <v/>
      </c>
      <c r="H15898" s="52" t="str">
        <f t="shared" si="499"/>
        <v/>
      </c>
    </row>
    <row r="15899" spans="1:8" ht="15.75" thickBot="1">
      <c r="A15899" s="48" t="str">
        <f>('ANNEXURE B &amp; C'!CM$3)</f>
        <v>480402</v>
      </c>
      <c r="B15899" s="5">
        <v>3019995</v>
      </c>
      <c r="C15899" s="5" t="s">
        <v>339</v>
      </c>
      <c r="D15899" s="37">
        <v>2015277</v>
      </c>
      <c r="E15899" s="37">
        <v>702804.40000000014</v>
      </c>
      <c r="F15899" s="37">
        <f>('ANNEXURE B &amp; C'!CM$191)</f>
        <v>2068699</v>
      </c>
      <c r="G15899" s="9" t="str">
        <f t="shared" si="498"/>
        <v/>
      </c>
      <c r="H15899" s="52">
        <f t="shared" si="499"/>
        <v>2.6508514710384727E-2</v>
      </c>
    </row>
    <row r="15900" spans="1:8">
      <c r="B15900" s="1"/>
      <c r="C15900" s="1"/>
      <c r="D15900" s="31"/>
      <c r="E15900" s="31"/>
      <c r="F15900" s="31"/>
      <c r="G15900" s="9" t="str">
        <f t="shared" si="498"/>
        <v/>
      </c>
      <c r="H15900" s="52" t="str">
        <f t="shared" si="499"/>
        <v/>
      </c>
    </row>
    <row r="15901" spans="1:8">
      <c r="A15901" s="48" t="str">
        <f>('ANNEXURE B &amp; C'!CM$3)</f>
        <v>480402</v>
      </c>
      <c r="B15901" s="1">
        <v>4030000</v>
      </c>
      <c r="C15901" s="1" t="s">
        <v>157</v>
      </c>
      <c r="D15901" s="31"/>
      <c r="E15901" s="31"/>
      <c r="F15901" s="31"/>
      <c r="G15901" s="9" t="str">
        <f t="shared" si="498"/>
        <v/>
      </c>
      <c r="H15901" s="52" t="str">
        <f t="shared" si="499"/>
        <v/>
      </c>
    </row>
    <row r="15902" spans="1:8">
      <c r="A15902" s="48" t="str">
        <f>('ANNEXURE B &amp; C'!CM$3)</f>
        <v>480402</v>
      </c>
      <c r="B15902" s="2">
        <v>4030001</v>
      </c>
      <c r="C15902" s="2" t="s">
        <v>158</v>
      </c>
      <c r="D15902" s="20">
        <v>100000</v>
      </c>
      <c r="E15902" s="20">
        <v>3894.04</v>
      </c>
      <c r="F15902" s="38">
        <f>('ANNEXURE B &amp; C'!CM$194)</f>
        <v>3895</v>
      </c>
      <c r="G15902" s="9" t="str">
        <f t="shared" si="498"/>
        <v/>
      </c>
      <c r="H15902" s="52">
        <f t="shared" si="499"/>
        <v>-0.96104999999999996</v>
      </c>
    </row>
    <row r="15903" spans="1:8">
      <c r="A15903" s="48" t="str">
        <f>('ANNEXURE B &amp; C'!CM$3)</f>
        <v>480402</v>
      </c>
      <c r="B15903" s="2">
        <v>4030002</v>
      </c>
      <c r="C15903" s="2" t="s">
        <v>159</v>
      </c>
      <c r="D15903" s="20">
        <v>125000</v>
      </c>
      <c r="E15903" s="20">
        <v>0</v>
      </c>
      <c r="F15903" s="38">
        <f>('ANNEXURE B &amp; C'!CM$195)</f>
        <v>0</v>
      </c>
      <c r="G15903" s="9" t="str">
        <f t="shared" si="498"/>
        <v/>
      </c>
      <c r="H15903" s="52" t="str">
        <f t="shared" si="499"/>
        <v/>
      </c>
    </row>
    <row r="15904" spans="1:8">
      <c r="A15904" s="48" t="str">
        <f>('ANNEXURE B &amp; C'!CM$3)</f>
        <v>480402</v>
      </c>
      <c r="B15904" s="2">
        <v>4030003</v>
      </c>
      <c r="C15904" s="2" t="s">
        <v>160</v>
      </c>
      <c r="D15904" s="20">
        <v>0</v>
      </c>
      <c r="E15904" s="20">
        <v>0</v>
      </c>
      <c r="F15904" s="38">
        <f>('ANNEXURE B &amp; C'!CM$196)</f>
        <v>0</v>
      </c>
      <c r="G15904" s="9" t="str">
        <f t="shared" si="498"/>
        <v/>
      </c>
      <c r="H15904" s="52" t="str">
        <f t="shared" si="499"/>
        <v/>
      </c>
    </row>
    <row r="15905" spans="1:8">
      <c r="A15905" s="48" t="str">
        <f>('ANNEXURE B &amp; C'!CM$3)</f>
        <v>480402</v>
      </c>
      <c r="B15905" s="2">
        <v>4030004</v>
      </c>
      <c r="C15905" s="2" t="s">
        <v>161</v>
      </c>
      <c r="D15905" s="20">
        <v>0</v>
      </c>
      <c r="E15905" s="20">
        <v>0</v>
      </c>
      <c r="F15905" s="38">
        <f>('ANNEXURE B &amp; C'!CM$197)</f>
        <v>0</v>
      </c>
      <c r="G15905" s="9" t="str">
        <f t="shared" si="498"/>
        <v/>
      </c>
      <c r="H15905" s="52" t="str">
        <f t="shared" si="499"/>
        <v/>
      </c>
    </row>
    <row r="15906" spans="1:8">
      <c r="A15906" s="48" t="str">
        <f>('ANNEXURE B &amp; C'!CM$3)</f>
        <v>480402</v>
      </c>
      <c r="B15906" s="2">
        <v>4030005</v>
      </c>
      <c r="C15906" s="2" t="s">
        <v>162</v>
      </c>
      <c r="D15906" s="20">
        <v>0</v>
      </c>
      <c r="E15906" s="20">
        <v>0</v>
      </c>
      <c r="F15906" s="38">
        <f>('ANNEXURE B &amp; C'!CM$198)</f>
        <v>0</v>
      </c>
      <c r="G15906" s="9" t="str">
        <f t="shared" si="498"/>
        <v/>
      </c>
      <c r="H15906" s="52" t="str">
        <f t="shared" si="499"/>
        <v/>
      </c>
    </row>
    <row r="15907" spans="1:8" ht="15.75" thickBot="1">
      <c r="A15907" s="48" t="str">
        <f>('ANNEXURE B &amp; C'!CM$3)</f>
        <v>480402</v>
      </c>
      <c r="B15907" s="3">
        <v>4039995</v>
      </c>
      <c r="C15907" s="3" t="s">
        <v>163</v>
      </c>
      <c r="D15907" s="42">
        <v>225000</v>
      </c>
      <c r="E15907" s="36">
        <v>3894.04</v>
      </c>
      <c r="F15907" s="43">
        <f>SUM(F15902:F15906)</f>
        <v>3895</v>
      </c>
      <c r="G15907" s="9" t="str">
        <f t="shared" si="498"/>
        <v/>
      </c>
      <c r="H15907" s="52">
        <f t="shared" si="499"/>
        <v>-0.98268888888888883</v>
      </c>
    </row>
    <row r="15908" spans="1:8" ht="15.75" thickTop="1">
      <c r="B15908" s="2"/>
      <c r="C15908" s="2"/>
      <c r="D15908" s="32"/>
      <c r="E15908" s="32"/>
      <c r="G15908" s="9" t="str">
        <f t="shared" si="498"/>
        <v/>
      </c>
      <c r="H15908" s="52" t="str">
        <f t="shared" si="499"/>
        <v/>
      </c>
    </row>
    <row r="15909" spans="1:8">
      <c r="A15909" s="48" t="str">
        <f>('ANNEXURE B &amp; C'!CM$3)</f>
        <v>480402</v>
      </c>
      <c r="B15909" s="1">
        <v>4030000</v>
      </c>
      <c r="C15909" s="1" t="s">
        <v>164</v>
      </c>
      <c r="D15909" s="31"/>
      <c r="E15909" s="31"/>
      <c r="F15909" s="31"/>
      <c r="G15909" s="9" t="str">
        <f t="shared" si="498"/>
        <v/>
      </c>
      <c r="H15909" s="52" t="str">
        <f t="shared" si="499"/>
        <v/>
      </c>
    </row>
    <row r="15910" spans="1:8">
      <c r="A15910" s="48" t="str">
        <f>('ANNEXURE B &amp; C'!CM$3)</f>
        <v>480402</v>
      </c>
      <c r="B15910" s="2">
        <v>4031001</v>
      </c>
      <c r="C15910" s="2" t="s">
        <v>158</v>
      </c>
      <c r="D15910" s="20">
        <v>0</v>
      </c>
      <c r="E15910" s="20">
        <v>0</v>
      </c>
      <c r="F15910" s="38">
        <f>('ANNEXURE B &amp; C'!CM$202)</f>
        <v>96000</v>
      </c>
      <c r="G15910" s="9" t="str">
        <f t="shared" si="498"/>
        <v/>
      </c>
      <c r="H15910" s="52" t="str">
        <f t="shared" si="499"/>
        <v>NO ORIGINAL BUDGET</v>
      </c>
    </row>
    <row r="15911" spans="1:8">
      <c r="A15911" s="48" t="str">
        <f>('ANNEXURE B &amp; C'!CM$3)</f>
        <v>480402</v>
      </c>
      <c r="B15911" s="2">
        <v>4031002</v>
      </c>
      <c r="C15911" s="2" t="s">
        <v>159</v>
      </c>
      <c r="D15911" s="20">
        <v>0</v>
      </c>
      <c r="E15911" s="20">
        <v>0</v>
      </c>
      <c r="F15911" s="38">
        <f>('ANNEXURE B &amp; C'!CM$203)</f>
        <v>104000</v>
      </c>
      <c r="G15911" s="9" t="str">
        <f t="shared" si="498"/>
        <v/>
      </c>
      <c r="H15911" s="52" t="str">
        <f t="shared" si="499"/>
        <v>NO ORIGINAL BUDGET</v>
      </c>
    </row>
    <row r="15912" spans="1:8">
      <c r="A15912" s="48" t="str">
        <f>('ANNEXURE B &amp; C'!CM$3)</f>
        <v>480402</v>
      </c>
      <c r="B15912" s="2">
        <v>4031003</v>
      </c>
      <c r="C15912" s="2" t="s">
        <v>160</v>
      </c>
      <c r="D15912" s="20">
        <v>0</v>
      </c>
      <c r="E15912" s="20">
        <v>0</v>
      </c>
      <c r="F15912" s="38">
        <f>('ANNEXURE B &amp; C'!CM$204)</f>
        <v>0</v>
      </c>
      <c r="G15912" s="9" t="str">
        <f t="shared" si="498"/>
        <v/>
      </c>
      <c r="H15912" s="52" t="str">
        <f t="shared" si="499"/>
        <v/>
      </c>
    </row>
    <row r="15913" spans="1:8">
      <c r="A15913" s="48" t="str">
        <f>('ANNEXURE B &amp; C'!CM$3)</f>
        <v>480402</v>
      </c>
      <c r="B15913" s="2">
        <v>4031004</v>
      </c>
      <c r="C15913" s="2" t="s">
        <v>161</v>
      </c>
      <c r="D15913" s="20">
        <v>0</v>
      </c>
      <c r="E15913" s="20">
        <v>0</v>
      </c>
      <c r="F15913" s="38">
        <f>('ANNEXURE B &amp; C'!CM$205)</f>
        <v>0</v>
      </c>
      <c r="G15913" s="9" t="str">
        <f t="shared" si="498"/>
        <v/>
      </c>
      <c r="H15913" s="52" t="str">
        <f t="shared" si="499"/>
        <v/>
      </c>
    </row>
    <row r="15914" spans="1:8">
      <c r="A15914" s="48" t="str">
        <f>('ANNEXURE B &amp; C'!CM$3)</f>
        <v>480402</v>
      </c>
      <c r="B15914" s="2">
        <v>4031005</v>
      </c>
      <c r="C15914" s="2" t="s">
        <v>162</v>
      </c>
      <c r="D15914" s="20">
        <v>0</v>
      </c>
      <c r="E15914" s="20">
        <v>0</v>
      </c>
      <c r="F15914" s="38">
        <f>('ANNEXURE B &amp; C'!CM$206)</f>
        <v>0</v>
      </c>
      <c r="G15914" s="9" t="str">
        <f t="shared" si="498"/>
        <v/>
      </c>
      <c r="H15914" s="52" t="str">
        <f t="shared" si="499"/>
        <v/>
      </c>
    </row>
    <row r="15915" spans="1:8">
      <c r="A15915" s="48" t="str">
        <f>('ANNEXURE B &amp; C'!CM$3)</f>
        <v>480402</v>
      </c>
      <c r="B15915" s="3">
        <v>4039995</v>
      </c>
      <c r="C15915" s="3" t="s">
        <v>165</v>
      </c>
      <c r="D15915" s="39">
        <v>0</v>
      </c>
      <c r="E15915" s="39">
        <v>0</v>
      </c>
      <c r="F15915" s="39">
        <f>SUM(F15910:F15914)</f>
        <v>200000</v>
      </c>
      <c r="G15915" s="9" t="str">
        <f t="shared" si="498"/>
        <v/>
      </c>
      <c r="H15915" s="52" t="str">
        <f t="shared" si="499"/>
        <v>NO ORIGINAL BUDGET</v>
      </c>
    </row>
    <row r="15916" spans="1:8">
      <c r="B15916" s="2"/>
      <c r="C15916" s="2"/>
      <c r="D15916" s="32"/>
      <c r="E15916" s="32"/>
      <c r="G15916" s="9" t="str">
        <f t="shared" si="498"/>
        <v/>
      </c>
      <c r="H15916" s="52" t="str">
        <f t="shared" si="499"/>
        <v/>
      </c>
    </row>
    <row r="15917" spans="1:8" ht="15.75" thickBot="1">
      <c r="A15917" s="48" t="str">
        <f>('ANNEXURE B &amp; C'!CM$3)</f>
        <v>480402</v>
      </c>
      <c r="B15917" s="5">
        <v>4039995</v>
      </c>
      <c r="C15917" s="5" t="s">
        <v>166</v>
      </c>
      <c r="D15917" s="41">
        <v>225000</v>
      </c>
      <c r="E15917" s="41">
        <v>3894.04</v>
      </c>
      <c r="F15917" s="41">
        <f>SUM(F15915+F15907)</f>
        <v>203895</v>
      </c>
      <c r="G15917" s="9" t="str">
        <f t="shared" si="498"/>
        <v/>
      </c>
      <c r="H15917" s="52">
        <f t="shared" si="499"/>
        <v>-9.3799999999999994E-2</v>
      </c>
    </row>
    <row r="15918" spans="1:8">
      <c r="G15918" s="9" t="str">
        <f t="shared" si="498"/>
        <v/>
      </c>
      <c r="H15918" s="52" t="str">
        <f t="shared" si="499"/>
        <v/>
      </c>
    </row>
    <row r="15919" spans="1:8">
      <c r="A15919" s="48" t="str">
        <f>('ANNEXURE B &amp; C'!CN$3)</f>
        <v>480403</v>
      </c>
      <c r="B15919" s="1">
        <v>1000000</v>
      </c>
      <c r="C15919" s="1" t="s">
        <v>0</v>
      </c>
      <c r="D15919" s="31"/>
      <c r="E15919" s="31"/>
      <c r="G15919" s="9" t="str">
        <f t="shared" si="498"/>
        <v/>
      </c>
      <c r="H15919" s="52" t="str">
        <f t="shared" si="499"/>
        <v/>
      </c>
    </row>
    <row r="15920" spans="1:8">
      <c r="B15920" s="1"/>
      <c r="C15920" s="1"/>
      <c r="D15920" s="31"/>
      <c r="E15920" s="31"/>
      <c r="G15920" s="9" t="str">
        <f t="shared" si="498"/>
        <v/>
      </c>
      <c r="H15920" s="52" t="str">
        <f t="shared" si="499"/>
        <v/>
      </c>
    </row>
    <row r="15921" spans="1:8">
      <c r="A15921" s="48" t="str">
        <f>('ANNEXURE B &amp; C'!CN$3)</f>
        <v>480403</v>
      </c>
      <c r="B15921" s="1">
        <v>1020000</v>
      </c>
      <c r="C15921" s="1" t="s">
        <v>2</v>
      </c>
      <c r="D15921" s="31"/>
      <c r="E15921" s="31"/>
      <c r="F15921" s="31"/>
      <c r="G15921" s="9" t="str">
        <f t="shared" si="498"/>
        <v/>
      </c>
      <c r="H15921" s="52" t="str">
        <f t="shared" si="499"/>
        <v/>
      </c>
    </row>
    <row r="15922" spans="1:8">
      <c r="A15922" s="48" t="str">
        <f>('ANNEXURE B &amp; C'!CN$3)</f>
        <v>480403</v>
      </c>
      <c r="B15922" s="2">
        <v>1020001</v>
      </c>
      <c r="C15922" s="2" t="s">
        <v>3</v>
      </c>
      <c r="D15922" s="20">
        <v>0</v>
      </c>
      <c r="E15922" s="20">
        <v>0</v>
      </c>
      <c r="F15922" s="38">
        <f>('ANNEXURE B &amp; C'!CN$10)</f>
        <v>0</v>
      </c>
      <c r="G15922" s="9" t="str">
        <f t="shared" si="498"/>
        <v/>
      </c>
      <c r="H15922" s="52" t="str">
        <f t="shared" si="499"/>
        <v/>
      </c>
    </row>
    <row r="15923" spans="1:8">
      <c r="A15923" s="48" t="str">
        <f>('ANNEXURE B &amp; C'!CN$3)</f>
        <v>480403</v>
      </c>
      <c r="B15923" s="2">
        <v>1020002</v>
      </c>
      <c r="C15923" s="2" t="s">
        <v>4</v>
      </c>
      <c r="D15923" s="20">
        <v>2587438</v>
      </c>
      <c r="E15923" s="20">
        <v>1274115.46</v>
      </c>
      <c r="F15923" s="38">
        <f>('ANNEXURE B &amp; C'!CN$11)</f>
        <v>2503791</v>
      </c>
      <c r="G15923" s="9" t="str">
        <f t="shared" si="498"/>
        <v/>
      </c>
      <c r="H15923" s="52">
        <f t="shared" si="499"/>
        <v>-3.2328117620596127E-2</v>
      </c>
    </row>
    <row r="15924" spans="1:8">
      <c r="A15924" s="48" t="str">
        <f>('ANNEXURE B &amp; C'!CN$3)</f>
        <v>480403</v>
      </c>
      <c r="B15924" s="2">
        <v>1020004</v>
      </c>
      <c r="C15924" s="2" t="s">
        <v>5</v>
      </c>
      <c r="D15924" s="20">
        <v>8232</v>
      </c>
      <c r="E15924" s="20">
        <v>6024</v>
      </c>
      <c r="F15924" s="38">
        <f>('ANNEXURE B &amp; C'!CN$12)</f>
        <v>12048</v>
      </c>
      <c r="G15924" s="9" t="str">
        <f t="shared" si="498"/>
        <v/>
      </c>
      <c r="H15924" s="52">
        <f t="shared" si="499"/>
        <v>0.46355685131195334</v>
      </c>
    </row>
    <row r="15925" spans="1:8">
      <c r="A15925" s="48" t="str">
        <f>('ANNEXURE B &amp; C'!CN$3)</f>
        <v>480403</v>
      </c>
      <c r="B15925" s="2">
        <v>1020005</v>
      </c>
      <c r="C15925" s="2" t="s">
        <v>6</v>
      </c>
      <c r="D15925" s="20">
        <v>675</v>
      </c>
      <c r="E15925" s="20">
        <v>414.1</v>
      </c>
      <c r="F15925" s="38">
        <f>('ANNEXURE B &amp; C'!CN$13)</f>
        <v>809</v>
      </c>
      <c r="G15925" s="9" t="str">
        <f t="shared" si="498"/>
        <v/>
      </c>
      <c r="H15925" s="52">
        <f t="shared" si="499"/>
        <v>0.19851851851851851</v>
      </c>
    </row>
    <row r="15926" spans="1:8">
      <c r="A15926" s="48" t="str">
        <f>('ANNEXURE B &amp; C'!CN$3)</f>
        <v>480403</v>
      </c>
      <c r="B15926" s="2">
        <v>1020006</v>
      </c>
      <c r="C15926" s="2" t="s">
        <v>7</v>
      </c>
      <c r="D15926" s="20">
        <v>89106</v>
      </c>
      <c r="E15926" s="20">
        <v>50628</v>
      </c>
      <c r="F15926" s="38">
        <f>('ANNEXURE B &amp; C'!CN$14)</f>
        <v>179500</v>
      </c>
      <c r="G15926" s="9" t="str">
        <f t="shared" si="498"/>
        <v/>
      </c>
      <c r="H15926" s="52">
        <f t="shared" si="499"/>
        <v>1.0144546944089063</v>
      </c>
    </row>
    <row r="15927" spans="1:8">
      <c r="A15927" s="48" t="str">
        <f>('ANNEXURE B &amp; C'!CN$3)</f>
        <v>480403</v>
      </c>
      <c r="B15927" s="2">
        <v>1020007</v>
      </c>
      <c r="C15927" s="2" t="s">
        <v>8</v>
      </c>
      <c r="D15927" s="20">
        <v>0</v>
      </c>
      <c r="E15927" s="20">
        <v>0</v>
      </c>
      <c r="F15927" s="38">
        <f>('ANNEXURE B &amp; C'!CN$15)</f>
        <v>0</v>
      </c>
      <c r="G15927" s="9" t="str">
        <f t="shared" si="498"/>
        <v/>
      </c>
      <c r="H15927" s="52" t="str">
        <f t="shared" si="499"/>
        <v/>
      </c>
    </row>
    <row r="15928" spans="1:8">
      <c r="A15928" s="48" t="str">
        <f>('ANNEXURE B &amp; C'!CN$3)</f>
        <v>480403</v>
      </c>
      <c r="B15928" s="2">
        <v>1020009</v>
      </c>
      <c r="C15928" s="2" t="s">
        <v>9</v>
      </c>
      <c r="D15928" s="20">
        <v>0</v>
      </c>
      <c r="E15928" s="20">
        <v>0</v>
      </c>
      <c r="F15928" s="38">
        <f>('ANNEXURE B &amp; C'!CN$16)</f>
        <v>0</v>
      </c>
      <c r="G15928" s="9" t="str">
        <f t="shared" si="498"/>
        <v/>
      </c>
      <c r="H15928" s="52" t="str">
        <f t="shared" si="499"/>
        <v/>
      </c>
    </row>
    <row r="15929" spans="1:8">
      <c r="A15929" s="48" t="str">
        <f>('ANNEXURE B &amp; C'!CN$3)</f>
        <v>480403</v>
      </c>
      <c r="B15929" s="2">
        <v>1020010</v>
      </c>
      <c r="C15929" s="2" t="s">
        <v>10</v>
      </c>
      <c r="D15929" s="20">
        <v>0</v>
      </c>
      <c r="E15929" s="20">
        <v>0</v>
      </c>
      <c r="F15929" s="38">
        <f>('ANNEXURE B &amp; C'!CN$17)</f>
        <v>0</v>
      </c>
      <c r="G15929" s="9" t="str">
        <f t="shared" si="498"/>
        <v/>
      </c>
      <c r="H15929" s="52" t="str">
        <f t="shared" si="499"/>
        <v/>
      </c>
    </row>
    <row r="15930" spans="1:8">
      <c r="A15930" s="48" t="str">
        <f>('ANNEXURE B &amp; C'!CN$3)</f>
        <v>480403</v>
      </c>
      <c r="B15930" s="2">
        <v>1020011</v>
      </c>
      <c r="C15930" s="2" t="s">
        <v>11</v>
      </c>
      <c r="D15930" s="20">
        <v>0</v>
      </c>
      <c r="E15930" s="20">
        <v>0</v>
      </c>
      <c r="F15930" s="38">
        <f>('ANNEXURE B &amp; C'!CN$18)</f>
        <v>0</v>
      </c>
      <c r="G15930" s="9" t="str">
        <f t="shared" si="498"/>
        <v/>
      </c>
      <c r="H15930" s="52" t="str">
        <f t="shared" si="499"/>
        <v/>
      </c>
    </row>
    <row r="15931" spans="1:8">
      <c r="A15931" s="48" t="str">
        <f>('ANNEXURE B &amp; C'!CN$3)</f>
        <v>480403</v>
      </c>
      <c r="B15931" s="2">
        <v>1020012</v>
      </c>
      <c r="C15931" s="2" t="s">
        <v>12</v>
      </c>
      <c r="D15931" s="20">
        <v>0</v>
      </c>
      <c r="E15931" s="20">
        <v>19484.37</v>
      </c>
      <c r="F15931" s="38">
        <f>('ANNEXURE B &amp; C'!CN$19)</f>
        <v>19485</v>
      </c>
      <c r="G15931" s="9" t="str">
        <f t="shared" si="498"/>
        <v/>
      </c>
      <c r="H15931" s="52" t="str">
        <f t="shared" si="499"/>
        <v>NO ORIGINAL BUDGET</v>
      </c>
    </row>
    <row r="15932" spans="1:8">
      <c r="A15932" s="48" t="str">
        <f>('ANNEXURE B &amp; C'!CN$3)</f>
        <v>480403</v>
      </c>
      <c r="B15932" s="2">
        <v>1020013</v>
      </c>
      <c r="C15932" s="2" t="s">
        <v>13</v>
      </c>
      <c r="D15932" s="20">
        <v>22617</v>
      </c>
      <c r="E15932" s="20">
        <v>10472.16</v>
      </c>
      <c r="F15932" s="38">
        <f>('ANNEXURE B &amp; C'!CN$20)</f>
        <v>21458</v>
      </c>
      <c r="G15932" s="9" t="str">
        <f t="shared" si="498"/>
        <v/>
      </c>
      <c r="H15932" s="52">
        <f t="shared" si="499"/>
        <v>-5.1244638988371581E-2</v>
      </c>
    </row>
    <row r="15933" spans="1:8">
      <c r="A15933" s="48" t="str">
        <f>('ANNEXURE B &amp; C'!CN$3)</f>
        <v>480403</v>
      </c>
      <c r="B15933" s="2">
        <v>1020014</v>
      </c>
      <c r="C15933" s="2" t="s">
        <v>14</v>
      </c>
      <c r="D15933" s="20">
        <v>0</v>
      </c>
      <c r="E15933" s="20">
        <v>0</v>
      </c>
      <c r="F15933" s="38">
        <f>('ANNEXURE B &amp; C'!CN$21)</f>
        <v>0</v>
      </c>
      <c r="G15933" s="9" t="str">
        <f t="shared" si="498"/>
        <v/>
      </c>
      <c r="H15933" s="52" t="str">
        <f t="shared" si="499"/>
        <v/>
      </c>
    </row>
    <row r="15934" spans="1:8" ht="15.75" thickBot="1">
      <c r="A15934" s="48" t="str">
        <f>('ANNEXURE B &amp; C'!CN$3)</f>
        <v>480403</v>
      </c>
      <c r="B15934" s="3">
        <v>1029990</v>
      </c>
      <c r="C15934" s="3" t="s">
        <v>15</v>
      </c>
      <c r="D15934" s="41">
        <v>2708068</v>
      </c>
      <c r="E15934" s="41">
        <v>1361138.09</v>
      </c>
      <c r="F15934" s="41">
        <f>SUM(F15922:F15933)</f>
        <v>2737091</v>
      </c>
      <c r="G15934" s="9" t="str">
        <f t="shared" si="498"/>
        <v/>
      </c>
      <c r="H15934" s="52">
        <f t="shared" si="499"/>
        <v>1.0717234574611864E-2</v>
      </c>
    </row>
    <row r="15935" spans="1:8">
      <c r="B15935" s="1"/>
      <c r="C15935" s="1"/>
      <c r="D15935" s="31"/>
      <c r="E15935" s="31"/>
      <c r="F15935" s="31"/>
      <c r="G15935" s="9" t="str">
        <f t="shared" ref="G15935:G15998" si="500">IF(E15935&lt;0.01,"",IF(E15935&gt;F15935,"BUDGET ERROR - INSUFICIENT",""))</f>
        <v/>
      </c>
      <c r="H15935" s="52" t="str">
        <f t="shared" ref="H15935:H15998" si="501">IF(F15935&lt;0.1,"",IF(D15935=0,"NO ORIGINAL BUDGET",(F15935-D15935)/D15935))</f>
        <v/>
      </c>
    </row>
    <row r="15936" spans="1:8">
      <c r="A15936" s="48" t="str">
        <f>('ANNEXURE B &amp; C'!CN$3)</f>
        <v>480403</v>
      </c>
      <c r="B15936" s="1">
        <v>1030000</v>
      </c>
      <c r="C15936" s="1" t="s">
        <v>16</v>
      </c>
      <c r="D15936" s="31"/>
      <c r="E15936" s="31"/>
      <c r="F15936" s="31"/>
      <c r="G15936" s="9" t="str">
        <f t="shared" si="500"/>
        <v/>
      </c>
      <c r="H15936" s="52" t="str">
        <f t="shared" si="501"/>
        <v/>
      </c>
    </row>
    <row r="15937" spans="1:8">
      <c r="A15937" s="48" t="str">
        <f>('ANNEXURE B &amp; C'!CN$3)</f>
        <v>480403</v>
      </c>
      <c r="B15937" s="2">
        <v>1030001</v>
      </c>
      <c r="C15937" s="2" t="s">
        <v>17</v>
      </c>
      <c r="D15937" s="20">
        <v>21817</v>
      </c>
      <c r="E15937" s="20">
        <v>20885.560000000001</v>
      </c>
      <c r="F15937" s="38">
        <f>('ANNEXURE B &amp; C'!CN$25)</f>
        <v>41805</v>
      </c>
      <c r="G15937" s="9" t="str">
        <f t="shared" si="500"/>
        <v/>
      </c>
      <c r="H15937" s="52">
        <f t="shared" si="501"/>
        <v>0.91616629234083513</v>
      </c>
    </row>
    <row r="15938" spans="1:8">
      <c r="A15938" s="48" t="str">
        <f>('ANNEXURE B &amp; C'!CN$3)</f>
        <v>480403</v>
      </c>
      <c r="B15938" s="2">
        <v>1030002</v>
      </c>
      <c r="C15938" s="2" t="s">
        <v>18</v>
      </c>
      <c r="D15938" s="20">
        <v>38779</v>
      </c>
      <c r="E15938" s="20">
        <v>63579</v>
      </c>
      <c r="F15938" s="38">
        <f>('ANNEXURE B &amp; C'!CN$26)</f>
        <v>138873</v>
      </c>
      <c r="G15938" s="9" t="str">
        <f t="shared" si="500"/>
        <v/>
      </c>
      <c r="H15938" s="52">
        <f t="shared" si="501"/>
        <v>2.5811392764124914</v>
      </c>
    </row>
    <row r="15939" spans="1:8">
      <c r="A15939" s="48" t="str">
        <f>('ANNEXURE B &amp; C'!CN$3)</f>
        <v>480403</v>
      </c>
      <c r="B15939" s="2">
        <v>1030003</v>
      </c>
      <c r="C15939" s="2" t="s">
        <v>19</v>
      </c>
      <c r="D15939" s="20">
        <v>239990</v>
      </c>
      <c r="E15939" s="20">
        <v>229741.16</v>
      </c>
      <c r="F15939" s="38">
        <f>('ANNEXURE B &amp; C'!CN$27)</f>
        <v>459847</v>
      </c>
      <c r="G15939" s="9" t="str">
        <f t="shared" si="500"/>
        <v/>
      </c>
      <c r="H15939" s="52">
        <f t="shared" si="501"/>
        <v>0.91610900454185595</v>
      </c>
    </row>
    <row r="15940" spans="1:8">
      <c r="A15940" s="48" t="str">
        <f>('ANNEXURE B &amp; C'!CN$3)</f>
        <v>480403</v>
      </c>
      <c r="B15940" s="2">
        <v>1030004</v>
      </c>
      <c r="C15940" s="2" t="s">
        <v>20</v>
      </c>
      <c r="D15940" s="20">
        <v>0</v>
      </c>
      <c r="E15940" s="20">
        <v>0</v>
      </c>
      <c r="F15940" s="38">
        <f>('ANNEXURE B &amp; C'!CN$28)</f>
        <v>0</v>
      </c>
      <c r="G15940" s="9" t="str">
        <f t="shared" si="500"/>
        <v/>
      </c>
      <c r="H15940" s="52" t="str">
        <f t="shared" si="501"/>
        <v/>
      </c>
    </row>
    <row r="15941" spans="1:8">
      <c r="A15941" s="48" t="str">
        <f>('ANNEXURE B &amp; C'!CN$3)</f>
        <v>480403</v>
      </c>
      <c r="B15941" s="3">
        <v>1039990</v>
      </c>
      <c r="C15941" s="3" t="s">
        <v>21</v>
      </c>
      <c r="D15941" s="39">
        <v>300586</v>
      </c>
      <c r="E15941" s="39">
        <v>314205.71999999997</v>
      </c>
      <c r="F15941" s="39">
        <f>SUM(F15937:F15940)</f>
        <v>640525</v>
      </c>
      <c r="G15941" s="9" t="str">
        <f t="shared" si="500"/>
        <v/>
      </c>
      <c r="H15941" s="52">
        <f t="shared" si="501"/>
        <v>1.1309209344413911</v>
      </c>
    </row>
    <row r="15942" spans="1:8">
      <c r="B15942" s="1"/>
      <c r="C15942" s="1"/>
      <c r="D15942" s="31"/>
      <c r="E15942" s="31"/>
      <c r="F15942" s="31"/>
      <c r="G15942" s="9" t="str">
        <f t="shared" si="500"/>
        <v/>
      </c>
      <c r="H15942" s="52" t="str">
        <f t="shared" si="501"/>
        <v/>
      </c>
    </row>
    <row r="15943" spans="1:8">
      <c r="A15943" s="48" t="str">
        <f>('ANNEXURE B &amp; C'!CN$3)</f>
        <v>480403</v>
      </c>
      <c r="B15943" s="1">
        <v>1040000</v>
      </c>
      <c r="C15943" s="1" t="s">
        <v>22</v>
      </c>
      <c r="D15943" s="31"/>
      <c r="E15943" s="31"/>
      <c r="F15943" s="31"/>
      <c r="G15943" s="9" t="str">
        <f t="shared" si="500"/>
        <v/>
      </c>
      <c r="H15943" s="52" t="str">
        <f t="shared" si="501"/>
        <v/>
      </c>
    </row>
    <row r="15944" spans="1:8">
      <c r="A15944" s="48" t="str">
        <f>('ANNEXURE B &amp; C'!CN$3)</f>
        <v>480403</v>
      </c>
      <c r="B15944" s="2">
        <v>1040001</v>
      </c>
      <c r="C15944" s="2" t="s">
        <v>23</v>
      </c>
      <c r="D15944" s="20">
        <v>0</v>
      </c>
      <c r="E15944" s="20">
        <v>1800</v>
      </c>
      <c r="F15944" s="38">
        <f>('ANNEXURE B &amp; C'!CN$32)</f>
        <v>3600</v>
      </c>
      <c r="G15944" s="9" t="str">
        <f t="shared" si="500"/>
        <v/>
      </c>
      <c r="H15944" s="52" t="str">
        <f t="shared" si="501"/>
        <v>NO ORIGINAL BUDGET</v>
      </c>
    </row>
    <row r="15945" spans="1:8">
      <c r="A15945" s="48" t="str">
        <f>('ANNEXURE B &amp; C'!CN$3)</f>
        <v>480403</v>
      </c>
      <c r="B15945" s="2">
        <v>1040002</v>
      </c>
      <c r="C15945" s="2" t="s">
        <v>24</v>
      </c>
      <c r="D15945" s="20">
        <v>0</v>
      </c>
      <c r="E15945" s="20">
        <v>0</v>
      </c>
      <c r="F15945" s="38">
        <f>('ANNEXURE B &amp; C'!CN$33)</f>
        <v>0</v>
      </c>
      <c r="G15945" s="9" t="str">
        <f t="shared" si="500"/>
        <v/>
      </c>
      <c r="H15945" s="52" t="str">
        <f t="shared" si="501"/>
        <v/>
      </c>
    </row>
    <row r="15946" spans="1:8">
      <c r="A15946" s="48" t="str">
        <f>('ANNEXURE B &amp; C'!CN$3)</f>
        <v>480403</v>
      </c>
      <c r="B15946" s="2">
        <v>1040003</v>
      </c>
      <c r="C15946" s="2" t="s">
        <v>25</v>
      </c>
      <c r="D15946" s="20">
        <v>0</v>
      </c>
      <c r="E15946" s="20">
        <v>0</v>
      </c>
      <c r="F15946" s="38">
        <f>('ANNEXURE B &amp; C'!CN$34)</f>
        <v>0</v>
      </c>
      <c r="G15946" s="9" t="str">
        <f t="shared" si="500"/>
        <v/>
      </c>
      <c r="H15946" s="52" t="str">
        <f t="shared" si="501"/>
        <v/>
      </c>
    </row>
    <row r="15947" spans="1:8">
      <c r="A15947" s="48" t="str">
        <f>('ANNEXURE B &amp; C'!CN$3)</f>
        <v>480403</v>
      </c>
      <c r="B15947" s="2">
        <v>1040004</v>
      </c>
      <c r="C15947" s="2" t="s">
        <v>26</v>
      </c>
      <c r="D15947" s="20">
        <v>0</v>
      </c>
      <c r="E15947" s="20">
        <v>0</v>
      </c>
      <c r="F15947" s="38">
        <f>('ANNEXURE B &amp; C'!CN$35)</f>
        <v>0</v>
      </c>
      <c r="G15947" s="9" t="str">
        <f t="shared" si="500"/>
        <v/>
      </c>
      <c r="H15947" s="52" t="str">
        <f t="shared" si="501"/>
        <v/>
      </c>
    </row>
    <row r="15948" spans="1:8">
      <c r="A15948" s="48" t="str">
        <f>('ANNEXURE B &amp; C'!CN$3)</f>
        <v>480403</v>
      </c>
      <c r="B15948" s="2">
        <v>1040005</v>
      </c>
      <c r="C15948" s="2" t="s">
        <v>27</v>
      </c>
      <c r="D15948" s="20">
        <v>0</v>
      </c>
      <c r="E15948" s="20">
        <v>0</v>
      </c>
      <c r="F15948" s="38">
        <f>('ANNEXURE B &amp; C'!CN$36)</f>
        <v>0</v>
      </c>
      <c r="G15948" s="9" t="str">
        <f t="shared" si="500"/>
        <v/>
      </c>
      <c r="H15948" s="52" t="str">
        <f t="shared" si="501"/>
        <v/>
      </c>
    </row>
    <row r="15949" spans="1:8">
      <c r="A15949" s="48" t="str">
        <f>('ANNEXURE B &amp; C'!CN$3)</f>
        <v>480403</v>
      </c>
      <c r="B15949" s="2">
        <v>1040006</v>
      </c>
      <c r="C15949" s="2" t="s">
        <v>28</v>
      </c>
      <c r="D15949" s="20">
        <v>0</v>
      </c>
      <c r="E15949" s="20">
        <v>0</v>
      </c>
      <c r="F15949" s="38">
        <f>('ANNEXURE B &amp; C'!CN$37)</f>
        <v>0</v>
      </c>
      <c r="G15949" s="9" t="str">
        <f t="shared" si="500"/>
        <v/>
      </c>
      <c r="H15949" s="52" t="str">
        <f t="shared" si="501"/>
        <v/>
      </c>
    </row>
    <row r="15950" spans="1:8">
      <c r="A15950" s="48" t="str">
        <f>('ANNEXURE B &amp; C'!CN$3)</f>
        <v>480403</v>
      </c>
      <c r="B15950" s="2">
        <v>1040007</v>
      </c>
      <c r="C15950" s="2" t="s">
        <v>29</v>
      </c>
      <c r="D15950" s="20">
        <v>0</v>
      </c>
      <c r="E15950" s="20">
        <v>0</v>
      </c>
      <c r="F15950" s="38">
        <f>('ANNEXURE B &amp; C'!CN$38)</f>
        <v>0</v>
      </c>
      <c r="G15950" s="9" t="str">
        <f t="shared" si="500"/>
        <v/>
      </c>
      <c r="H15950" s="52" t="str">
        <f t="shared" si="501"/>
        <v/>
      </c>
    </row>
    <row r="15951" spans="1:8">
      <c r="A15951" s="48" t="str">
        <f>('ANNEXURE B &amp; C'!CN$3)</f>
        <v>480403</v>
      </c>
      <c r="B15951" s="2">
        <v>1040008</v>
      </c>
      <c r="C15951" s="2" t="s">
        <v>30</v>
      </c>
      <c r="D15951" s="20">
        <v>0</v>
      </c>
      <c r="E15951" s="20">
        <v>0</v>
      </c>
      <c r="F15951" s="38">
        <f>('ANNEXURE B &amp; C'!CN$39)</f>
        <v>0</v>
      </c>
      <c r="G15951" s="9" t="str">
        <f t="shared" si="500"/>
        <v/>
      </c>
      <c r="H15951" s="52" t="str">
        <f t="shared" si="501"/>
        <v/>
      </c>
    </row>
    <row r="15952" spans="1:8">
      <c r="A15952" s="48" t="str">
        <f>('ANNEXURE B &amp; C'!CN$3)</f>
        <v>480403</v>
      </c>
      <c r="B15952" s="3">
        <v>1049990</v>
      </c>
      <c r="C15952" s="3" t="s">
        <v>31</v>
      </c>
      <c r="D15952" s="39">
        <v>0</v>
      </c>
      <c r="E15952" s="39">
        <v>1800</v>
      </c>
      <c r="F15952" s="39">
        <f>SUM(F15944:F15951)</f>
        <v>3600</v>
      </c>
      <c r="G15952" s="9" t="str">
        <f t="shared" si="500"/>
        <v/>
      </c>
      <c r="H15952" s="52" t="str">
        <f t="shared" si="501"/>
        <v>NO ORIGINAL BUDGET</v>
      </c>
    </row>
    <row r="15953" spans="1:8">
      <c r="B15953" s="1"/>
      <c r="C15953" s="1"/>
      <c r="D15953" s="31"/>
      <c r="E15953" s="31"/>
      <c r="F15953" s="31"/>
      <c r="G15953" s="9" t="str">
        <f t="shared" si="500"/>
        <v/>
      </c>
      <c r="H15953" s="52" t="str">
        <f t="shared" si="501"/>
        <v/>
      </c>
    </row>
    <row r="15954" spans="1:8" ht="15.75" thickBot="1">
      <c r="A15954" s="48" t="str">
        <f>('ANNEXURE B &amp; C'!CN$3)</f>
        <v>480403</v>
      </c>
      <c r="B15954" s="4">
        <v>1049995</v>
      </c>
      <c r="C15954" s="4" t="s">
        <v>32</v>
      </c>
      <c r="D15954" s="40">
        <v>3008654</v>
      </c>
      <c r="E15954" s="40">
        <v>1677143.81</v>
      </c>
      <c r="F15954" s="40">
        <f>SUM(F15952+F15941+F15934)</f>
        <v>3381216</v>
      </c>
      <c r="G15954" s="9" t="str">
        <f t="shared" si="500"/>
        <v/>
      </c>
      <c r="H15954" s="52">
        <f t="shared" si="501"/>
        <v>0.12383012470028125</v>
      </c>
    </row>
    <row r="15955" spans="1:8" ht="15.75" thickTop="1">
      <c r="B15955" s="1"/>
      <c r="C15955" s="1"/>
      <c r="D15955" s="31"/>
      <c r="E15955" s="31"/>
      <c r="F15955" s="31"/>
      <c r="G15955" s="9" t="str">
        <f t="shared" si="500"/>
        <v/>
      </c>
      <c r="H15955" s="52" t="str">
        <f t="shared" si="501"/>
        <v/>
      </c>
    </row>
    <row r="15956" spans="1:8">
      <c r="A15956" s="48" t="str">
        <f>('ANNEXURE B &amp; C'!CN$3)</f>
        <v>480403</v>
      </c>
      <c r="B15956" s="1">
        <v>1050000</v>
      </c>
      <c r="C15956" s="1" t="s">
        <v>33</v>
      </c>
      <c r="D15956" s="31"/>
      <c r="E15956" s="31"/>
      <c r="F15956" s="31"/>
      <c r="G15956" s="9" t="str">
        <f t="shared" si="500"/>
        <v/>
      </c>
      <c r="H15956" s="52" t="str">
        <f t="shared" si="501"/>
        <v/>
      </c>
    </row>
    <row r="15957" spans="1:8">
      <c r="B15957" s="1"/>
      <c r="C15957" s="1"/>
      <c r="D15957" s="31"/>
      <c r="E15957" s="31"/>
      <c r="F15957" s="31"/>
      <c r="G15957" s="9" t="str">
        <f t="shared" si="500"/>
        <v/>
      </c>
      <c r="H15957" s="52" t="str">
        <f t="shared" si="501"/>
        <v/>
      </c>
    </row>
    <row r="15958" spans="1:8">
      <c r="A15958" s="48" t="str">
        <f>('ANNEXURE B &amp; C'!CN$3)</f>
        <v>480403</v>
      </c>
      <c r="B15958" s="1">
        <v>1060000</v>
      </c>
      <c r="C15958" s="1" t="s">
        <v>34</v>
      </c>
      <c r="D15958" s="31"/>
      <c r="E15958" s="31"/>
      <c r="F15958" s="31"/>
      <c r="G15958" s="9" t="str">
        <f t="shared" si="500"/>
        <v/>
      </c>
      <c r="H15958" s="52" t="str">
        <f t="shared" si="501"/>
        <v/>
      </c>
    </row>
    <row r="15959" spans="1:8">
      <c r="A15959" s="48" t="str">
        <f>('ANNEXURE B &amp; C'!CN$3)</f>
        <v>480403</v>
      </c>
      <c r="B15959" s="2">
        <v>1060001</v>
      </c>
      <c r="C15959" s="2" t="s">
        <v>35</v>
      </c>
      <c r="D15959" s="20">
        <v>0</v>
      </c>
      <c r="E15959" s="20">
        <v>0</v>
      </c>
      <c r="F15959" s="38">
        <f>('ANNEXURE B &amp; C'!CN$47)</f>
        <v>0</v>
      </c>
      <c r="G15959" s="9" t="str">
        <f t="shared" si="500"/>
        <v/>
      </c>
      <c r="H15959" s="52" t="str">
        <f t="shared" si="501"/>
        <v/>
      </c>
    </row>
    <row r="15960" spans="1:8">
      <c r="A15960" s="48" t="str">
        <f>('ANNEXURE B &amp; C'!CN$3)</f>
        <v>480403</v>
      </c>
      <c r="B15960" s="2">
        <v>1060003</v>
      </c>
      <c r="C15960" s="2" t="s">
        <v>36</v>
      </c>
      <c r="D15960" s="20">
        <v>0</v>
      </c>
      <c r="E15960" s="20">
        <v>0</v>
      </c>
      <c r="F15960" s="38">
        <f>('ANNEXURE B &amp; C'!CN$48)</f>
        <v>0</v>
      </c>
      <c r="G15960" s="9" t="str">
        <f t="shared" si="500"/>
        <v/>
      </c>
      <c r="H15960" s="52" t="str">
        <f t="shared" si="501"/>
        <v/>
      </c>
    </row>
    <row r="15961" spans="1:8">
      <c r="A15961" s="48" t="str">
        <f>('ANNEXURE B &amp; C'!CN$3)</f>
        <v>480403</v>
      </c>
      <c r="B15961" s="2">
        <v>1060090</v>
      </c>
      <c r="C15961" s="2" t="s">
        <v>37</v>
      </c>
      <c r="D15961" s="20">
        <v>0</v>
      </c>
      <c r="E15961" s="20">
        <v>0</v>
      </c>
      <c r="F15961" s="38">
        <f>('ANNEXURE B &amp; C'!CN$49)</f>
        <v>0</v>
      </c>
      <c r="G15961" s="9" t="str">
        <f t="shared" si="500"/>
        <v/>
      </c>
      <c r="H15961" s="52" t="str">
        <f t="shared" si="501"/>
        <v/>
      </c>
    </row>
    <row r="15962" spans="1:8">
      <c r="A15962" s="48" t="str">
        <f>('ANNEXURE B &amp; C'!CN$3)</f>
        <v>480403</v>
      </c>
      <c r="B15962" s="2">
        <v>1060100</v>
      </c>
      <c r="C15962" s="2" t="s">
        <v>38</v>
      </c>
      <c r="D15962" s="20">
        <v>0</v>
      </c>
      <c r="E15962" s="20">
        <v>0</v>
      </c>
      <c r="F15962" s="38">
        <f>('ANNEXURE B &amp; C'!CN$50)</f>
        <v>0</v>
      </c>
      <c r="G15962" s="9" t="str">
        <f t="shared" si="500"/>
        <v/>
      </c>
      <c r="H15962" s="52" t="str">
        <f t="shared" si="501"/>
        <v/>
      </c>
    </row>
    <row r="15963" spans="1:8">
      <c r="A15963" s="48" t="str">
        <f>('ANNEXURE B &amp; C'!CN$3)</f>
        <v>480403</v>
      </c>
      <c r="B15963" s="2">
        <v>1060200</v>
      </c>
      <c r="C15963" s="2" t="s">
        <v>39</v>
      </c>
      <c r="D15963" s="20">
        <v>0</v>
      </c>
      <c r="E15963" s="20">
        <v>0</v>
      </c>
      <c r="F15963" s="38">
        <f>('ANNEXURE B &amp; C'!CN$51)</f>
        <v>0</v>
      </c>
      <c r="G15963" s="9" t="str">
        <f t="shared" si="500"/>
        <v/>
      </c>
      <c r="H15963" s="52" t="str">
        <f t="shared" si="501"/>
        <v/>
      </c>
    </row>
    <row r="15964" spans="1:8">
      <c r="A15964" s="48" t="str">
        <f>('ANNEXURE B &amp; C'!CN$3)</f>
        <v>480403</v>
      </c>
      <c r="B15964" s="2">
        <v>1060201</v>
      </c>
      <c r="C15964" s="2" t="s">
        <v>40</v>
      </c>
      <c r="D15964" s="20">
        <v>0</v>
      </c>
      <c r="E15964" s="20">
        <v>0</v>
      </c>
      <c r="F15964" s="38">
        <f>('ANNEXURE B &amp; C'!CN$52)</f>
        <v>0</v>
      </c>
      <c r="G15964" s="9" t="str">
        <f t="shared" si="500"/>
        <v/>
      </c>
      <c r="H15964" s="52" t="str">
        <f t="shared" si="501"/>
        <v/>
      </c>
    </row>
    <row r="15965" spans="1:8">
      <c r="A15965" s="48" t="str">
        <f>('ANNEXURE B &amp; C'!CN$3)</f>
        <v>480403</v>
      </c>
      <c r="B15965" s="2">
        <v>1060204</v>
      </c>
      <c r="C15965" s="2" t="s">
        <v>41</v>
      </c>
      <c r="D15965" s="20">
        <v>0</v>
      </c>
      <c r="E15965" s="20">
        <v>0</v>
      </c>
      <c r="F15965" s="38">
        <f>('ANNEXURE B &amp; C'!CN$53)</f>
        <v>0</v>
      </c>
      <c r="G15965" s="9" t="str">
        <f t="shared" si="500"/>
        <v/>
      </c>
      <c r="H15965" s="52" t="str">
        <f t="shared" si="501"/>
        <v/>
      </c>
    </row>
    <row r="15966" spans="1:8">
      <c r="A15966" s="48" t="str">
        <f>('ANNEXURE B &amp; C'!CN$3)</f>
        <v>480403</v>
      </c>
      <c r="B15966" s="2">
        <v>1060205</v>
      </c>
      <c r="C15966" s="2" t="s">
        <v>42</v>
      </c>
      <c r="D15966" s="20">
        <v>0</v>
      </c>
      <c r="E15966" s="20">
        <v>0</v>
      </c>
      <c r="F15966" s="38">
        <f>('ANNEXURE B &amp; C'!CN$54)</f>
        <v>0</v>
      </c>
      <c r="G15966" s="9" t="str">
        <f t="shared" si="500"/>
        <v/>
      </c>
      <c r="H15966" s="52" t="str">
        <f t="shared" si="501"/>
        <v/>
      </c>
    </row>
    <row r="15967" spans="1:8">
      <c r="A15967" s="48" t="str">
        <f>('ANNEXURE B &amp; C'!CN$3)</f>
        <v>480403</v>
      </c>
      <c r="B15967" s="2">
        <v>1060207</v>
      </c>
      <c r="C15967" s="2" t="s">
        <v>43</v>
      </c>
      <c r="D15967" s="20">
        <v>0</v>
      </c>
      <c r="E15967" s="20">
        <v>0</v>
      </c>
      <c r="F15967" s="38">
        <f>('ANNEXURE B &amp; C'!CN$55)</f>
        <v>0</v>
      </c>
      <c r="G15967" s="9" t="str">
        <f t="shared" si="500"/>
        <v/>
      </c>
      <c r="H15967" s="52" t="str">
        <f t="shared" si="501"/>
        <v/>
      </c>
    </row>
    <row r="15968" spans="1:8">
      <c r="A15968" s="48" t="str">
        <f>('ANNEXURE B &amp; C'!CN$3)</f>
        <v>480403</v>
      </c>
      <c r="B15968" s="2">
        <v>1060208</v>
      </c>
      <c r="C15968" s="2" t="s">
        <v>44</v>
      </c>
      <c r="D15968" s="20">
        <v>21000</v>
      </c>
      <c r="E15968" s="20">
        <v>0</v>
      </c>
      <c r="F15968" s="38">
        <f>('ANNEXURE B &amp; C'!CN$56)</f>
        <v>5000</v>
      </c>
      <c r="G15968" s="9" t="str">
        <f t="shared" si="500"/>
        <v/>
      </c>
      <c r="H15968" s="52">
        <f t="shared" si="501"/>
        <v>-0.76190476190476186</v>
      </c>
    </row>
    <row r="15969" spans="1:8">
      <c r="A15969" s="48" t="str">
        <f>('ANNEXURE B &amp; C'!CN$3)</f>
        <v>480403</v>
      </c>
      <c r="B15969" s="2">
        <v>1060209</v>
      </c>
      <c r="C15969" s="2" t="s">
        <v>45</v>
      </c>
      <c r="D15969" s="20">
        <v>50000</v>
      </c>
      <c r="E15969" s="20">
        <v>16313.15</v>
      </c>
      <c r="F15969" s="38">
        <f>('ANNEXURE B &amp; C'!CN$57)</f>
        <v>50000</v>
      </c>
      <c r="G15969" s="9" t="str">
        <f t="shared" si="500"/>
        <v/>
      </c>
      <c r="H15969" s="52">
        <f t="shared" si="501"/>
        <v>0</v>
      </c>
    </row>
    <row r="15970" spans="1:8">
      <c r="A15970" s="48" t="str">
        <f>('ANNEXURE B &amp; C'!CN$3)</f>
        <v>480403</v>
      </c>
      <c r="B15970" s="2">
        <v>1060210</v>
      </c>
      <c r="C15970" s="2" t="s">
        <v>46</v>
      </c>
      <c r="D15970" s="20">
        <v>64000</v>
      </c>
      <c r="E15970" s="20">
        <v>0</v>
      </c>
      <c r="F15970" s="38">
        <f>('ANNEXURE B &amp; C'!CN$58)</f>
        <v>50000</v>
      </c>
      <c r="G15970" s="9" t="str">
        <f t="shared" si="500"/>
        <v/>
      </c>
      <c r="H15970" s="52">
        <f t="shared" si="501"/>
        <v>-0.21875</v>
      </c>
    </row>
    <row r="15971" spans="1:8">
      <c r="A15971" s="48" t="str">
        <f>('ANNEXURE B &amp; C'!CN$3)</f>
        <v>480403</v>
      </c>
      <c r="B15971" s="2">
        <v>1060303</v>
      </c>
      <c r="C15971" s="2" t="s">
        <v>47</v>
      </c>
      <c r="D15971" s="20">
        <v>1250</v>
      </c>
      <c r="E15971" s="20">
        <v>0</v>
      </c>
      <c r="F15971" s="38">
        <f>('ANNEXURE B &amp; C'!CN$59)</f>
        <v>0</v>
      </c>
      <c r="G15971" s="9" t="str">
        <f t="shared" si="500"/>
        <v/>
      </c>
      <c r="H15971" s="52" t="str">
        <f t="shared" si="501"/>
        <v/>
      </c>
    </row>
    <row r="15972" spans="1:8">
      <c r="A15972" s="48" t="str">
        <f>('ANNEXURE B &amp; C'!CN$3)</f>
        <v>480403</v>
      </c>
      <c r="B15972" s="2">
        <v>1060304</v>
      </c>
      <c r="C15972" s="2" t="s">
        <v>48</v>
      </c>
      <c r="D15972" s="20">
        <v>0</v>
      </c>
      <c r="E15972" s="20">
        <v>0</v>
      </c>
      <c r="F15972" s="38">
        <f>('ANNEXURE B &amp; C'!CN$60)</f>
        <v>0</v>
      </c>
      <c r="G15972" s="9" t="str">
        <f t="shared" si="500"/>
        <v/>
      </c>
      <c r="H15972" s="52" t="str">
        <f t="shared" si="501"/>
        <v/>
      </c>
    </row>
    <row r="15973" spans="1:8">
      <c r="A15973" s="48" t="str">
        <f>('ANNEXURE B &amp; C'!CN$3)</f>
        <v>480403</v>
      </c>
      <c r="B15973" s="2">
        <v>1060305</v>
      </c>
      <c r="C15973" s="2" t="s">
        <v>49</v>
      </c>
      <c r="D15973" s="20">
        <v>0</v>
      </c>
      <c r="E15973" s="20">
        <v>0</v>
      </c>
      <c r="F15973" s="38">
        <f>('ANNEXURE B &amp; C'!CN$61)</f>
        <v>0</v>
      </c>
      <c r="G15973" s="9" t="str">
        <f t="shared" si="500"/>
        <v/>
      </c>
      <c r="H15973" s="52" t="str">
        <f t="shared" si="501"/>
        <v/>
      </c>
    </row>
    <row r="15974" spans="1:8">
      <c r="A15974" s="48" t="str">
        <f>('ANNEXURE B &amp; C'!CN$3)</f>
        <v>480403</v>
      </c>
      <c r="B15974" s="2">
        <v>1060400</v>
      </c>
      <c r="C15974" s="2" t="s">
        <v>50</v>
      </c>
      <c r="D15974" s="20">
        <v>0</v>
      </c>
      <c r="E15974" s="20">
        <v>0</v>
      </c>
      <c r="F15974" s="38">
        <f>('ANNEXURE B &amp; C'!CN$62)</f>
        <v>0</v>
      </c>
      <c r="G15974" s="9" t="str">
        <f t="shared" si="500"/>
        <v/>
      </c>
      <c r="H15974" s="52" t="str">
        <f t="shared" si="501"/>
        <v/>
      </c>
    </row>
    <row r="15975" spans="1:8">
      <c r="A15975" s="48" t="str">
        <f>('ANNEXURE B &amp; C'!CN$3)</f>
        <v>480403</v>
      </c>
      <c r="B15975" s="2">
        <v>1060401</v>
      </c>
      <c r="C15975" s="2" t="s">
        <v>51</v>
      </c>
      <c r="D15975" s="20">
        <v>0</v>
      </c>
      <c r="E15975" s="20">
        <v>0</v>
      </c>
      <c r="F15975" s="38">
        <f>('ANNEXURE B &amp; C'!CN$63)</f>
        <v>0</v>
      </c>
      <c r="G15975" s="9" t="str">
        <f t="shared" si="500"/>
        <v/>
      </c>
      <c r="H15975" s="52" t="str">
        <f t="shared" si="501"/>
        <v/>
      </c>
    </row>
    <row r="15976" spans="1:8">
      <c r="A15976" s="48" t="str">
        <f>('ANNEXURE B &amp; C'!CN$3)</f>
        <v>480403</v>
      </c>
      <c r="B15976" s="2">
        <v>1060402</v>
      </c>
      <c r="C15976" s="2" t="s">
        <v>52</v>
      </c>
      <c r="D15976" s="20">
        <v>13075</v>
      </c>
      <c r="E15976" s="20">
        <v>11380.66</v>
      </c>
      <c r="F15976" s="38">
        <f>('ANNEXURE B &amp; C'!CN$64)</f>
        <v>13075</v>
      </c>
      <c r="G15976" s="9" t="str">
        <f t="shared" si="500"/>
        <v/>
      </c>
      <c r="H15976" s="52">
        <f t="shared" si="501"/>
        <v>0</v>
      </c>
    </row>
    <row r="15977" spans="1:8">
      <c r="A15977" s="48" t="str">
        <f>('ANNEXURE B &amp; C'!CN$3)</f>
        <v>480403</v>
      </c>
      <c r="B15977" s="2">
        <v>1060403</v>
      </c>
      <c r="C15977" s="2" t="s">
        <v>53</v>
      </c>
      <c r="D15977" s="20">
        <v>0</v>
      </c>
      <c r="E15977" s="20">
        <v>0</v>
      </c>
      <c r="F15977" s="38">
        <f>('ANNEXURE B &amp; C'!CN$65)</f>
        <v>0</v>
      </c>
      <c r="G15977" s="9" t="str">
        <f t="shared" si="500"/>
        <v/>
      </c>
      <c r="H15977" s="52" t="str">
        <f t="shared" si="501"/>
        <v/>
      </c>
    </row>
    <row r="15978" spans="1:8">
      <c r="A15978" s="48" t="str">
        <f>('ANNEXURE B &amp; C'!CN$3)</f>
        <v>480403</v>
      </c>
      <c r="B15978" s="2">
        <v>1060404</v>
      </c>
      <c r="C15978" s="2" t="s">
        <v>54</v>
      </c>
      <c r="D15978" s="20">
        <v>0</v>
      </c>
      <c r="E15978" s="20">
        <v>0</v>
      </c>
      <c r="F15978" s="38">
        <f>('ANNEXURE B &amp; C'!CN$66)</f>
        <v>0</v>
      </c>
      <c r="G15978" s="9" t="str">
        <f t="shared" si="500"/>
        <v/>
      </c>
      <c r="H15978" s="52" t="str">
        <f t="shared" si="501"/>
        <v/>
      </c>
    </row>
    <row r="15979" spans="1:8">
      <c r="A15979" s="48" t="str">
        <f>('ANNEXURE B &amp; C'!CN$3)</f>
        <v>480403</v>
      </c>
      <c r="B15979" s="2">
        <v>1060405</v>
      </c>
      <c r="C15979" s="2" t="s">
        <v>55</v>
      </c>
      <c r="D15979" s="20">
        <v>0</v>
      </c>
      <c r="E15979" s="20">
        <v>-12000</v>
      </c>
      <c r="F15979" s="38">
        <f>('ANNEXURE B &amp; C'!CN$67)</f>
        <v>-12000</v>
      </c>
      <c r="G15979" s="9" t="str">
        <f t="shared" si="500"/>
        <v/>
      </c>
      <c r="H15979" s="52" t="str">
        <f t="shared" si="501"/>
        <v/>
      </c>
    </row>
    <row r="15980" spans="1:8">
      <c r="A15980" s="48" t="str">
        <f>('ANNEXURE B &amp; C'!CN$3)</f>
        <v>480403</v>
      </c>
      <c r="B15980" s="2">
        <v>1060601</v>
      </c>
      <c r="C15980" s="2" t="s">
        <v>56</v>
      </c>
      <c r="D15980" s="20">
        <v>0</v>
      </c>
      <c r="E15980" s="20">
        <v>0</v>
      </c>
      <c r="F15980" s="38">
        <f>('ANNEXURE B &amp; C'!CN$68)</f>
        <v>0</v>
      </c>
      <c r="G15980" s="9" t="str">
        <f t="shared" si="500"/>
        <v/>
      </c>
      <c r="H15980" s="52" t="str">
        <f t="shared" si="501"/>
        <v/>
      </c>
    </row>
    <row r="15981" spans="1:8">
      <c r="A15981" s="48" t="str">
        <f>('ANNEXURE B &amp; C'!CN$3)</f>
        <v>480403</v>
      </c>
      <c r="B15981" s="2">
        <v>1060701</v>
      </c>
      <c r="C15981" s="2" t="s">
        <v>57</v>
      </c>
      <c r="D15981" s="20">
        <v>0</v>
      </c>
      <c r="E15981" s="20">
        <v>0</v>
      </c>
      <c r="F15981" s="38">
        <f>('ANNEXURE B &amp; C'!CN$69)</f>
        <v>0</v>
      </c>
      <c r="G15981" s="9" t="str">
        <f t="shared" si="500"/>
        <v/>
      </c>
      <c r="H15981" s="52" t="str">
        <f t="shared" si="501"/>
        <v/>
      </c>
    </row>
    <row r="15982" spans="1:8">
      <c r="A15982" s="48" t="str">
        <f>('ANNEXURE B &amp; C'!CN$3)</f>
        <v>480403</v>
      </c>
      <c r="B15982" s="2">
        <v>1060702</v>
      </c>
      <c r="C15982" s="2" t="s">
        <v>58</v>
      </c>
      <c r="D15982" s="20">
        <v>0</v>
      </c>
      <c r="E15982" s="20">
        <v>0</v>
      </c>
      <c r="F15982" s="38">
        <f>('ANNEXURE B &amp; C'!CN$70)</f>
        <v>0</v>
      </c>
      <c r="G15982" s="9" t="str">
        <f t="shared" si="500"/>
        <v/>
      </c>
      <c r="H15982" s="52" t="str">
        <f t="shared" si="501"/>
        <v/>
      </c>
    </row>
    <row r="15983" spans="1:8">
      <c r="A15983" s="48" t="str">
        <f>('ANNEXURE B &amp; C'!CN$3)</f>
        <v>480403</v>
      </c>
      <c r="B15983" s="2">
        <v>1061101</v>
      </c>
      <c r="C15983" s="2" t="s">
        <v>59</v>
      </c>
      <c r="D15983" s="20">
        <v>0</v>
      </c>
      <c r="E15983" s="20">
        <v>0</v>
      </c>
      <c r="F15983" s="38">
        <f>('ANNEXURE B &amp; C'!CN$71)</f>
        <v>0</v>
      </c>
      <c r="G15983" s="9" t="str">
        <f t="shared" si="500"/>
        <v/>
      </c>
      <c r="H15983" s="52" t="str">
        <f t="shared" si="501"/>
        <v/>
      </c>
    </row>
    <row r="15984" spans="1:8">
      <c r="A15984" s="48" t="str">
        <f>('ANNEXURE B &amp; C'!CN$3)</f>
        <v>480403</v>
      </c>
      <c r="B15984" s="2">
        <v>1061102</v>
      </c>
      <c r="C15984" s="2" t="s">
        <v>60</v>
      </c>
      <c r="D15984" s="20">
        <v>0</v>
      </c>
      <c r="E15984" s="20">
        <v>0</v>
      </c>
      <c r="F15984" s="38">
        <f>('ANNEXURE B &amp; C'!CN$72)</f>
        <v>0</v>
      </c>
      <c r="G15984" s="9" t="str">
        <f t="shared" si="500"/>
        <v/>
      </c>
      <c r="H15984" s="52" t="str">
        <f t="shared" si="501"/>
        <v/>
      </c>
    </row>
    <row r="15985" spans="1:8">
      <c r="A15985" s="48" t="str">
        <f>('ANNEXURE B &amp; C'!CN$3)</f>
        <v>480403</v>
      </c>
      <c r="B15985" s="2">
        <v>1061104</v>
      </c>
      <c r="C15985" s="2" t="s">
        <v>61</v>
      </c>
      <c r="D15985" s="20">
        <v>0</v>
      </c>
      <c r="E15985" s="20">
        <v>0</v>
      </c>
      <c r="F15985" s="38">
        <f>('ANNEXURE B &amp; C'!CN$73)</f>
        <v>0</v>
      </c>
      <c r="G15985" s="9" t="str">
        <f t="shared" si="500"/>
        <v/>
      </c>
      <c r="H15985" s="52" t="str">
        <f t="shared" si="501"/>
        <v/>
      </c>
    </row>
    <row r="15986" spans="1:8">
      <c r="A15986" s="48" t="str">
        <f>('ANNEXURE B &amp; C'!CN$3)</f>
        <v>480403</v>
      </c>
      <c r="B15986" s="2">
        <v>1061106</v>
      </c>
      <c r="C15986" s="2" t="s">
        <v>62</v>
      </c>
      <c r="D15986" s="20">
        <v>0</v>
      </c>
      <c r="E15986" s="20">
        <v>0</v>
      </c>
      <c r="F15986" s="38">
        <f>('ANNEXURE B &amp; C'!CN$74)</f>
        <v>0</v>
      </c>
      <c r="G15986" s="9" t="str">
        <f t="shared" si="500"/>
        <v/>
      </c>
      <c r="H15986" s="52" t="str">
        <f t="shared" si="501"/>
        <v/>
      </c>
    </row>
    <row r="15987" spans="1:8">
      <c r="A15987" s="48" t="str">
        <f>('ANNEXURE B &amp; C'!CN$3)</f>
        <v>480403</v>
      </c>
      <c r="B15987" s="2">
        <v>1061201</v>
      </c>
      <c r="C15987" s="2" t="s">
        <v>63</v>
      </c>
      <c r="D15987" s="20">
        <v>0</v>
      </c>
      <c r="E15987" s="20">
        <v>0</v>
      </c>
      <c r="F15987" s="38">
        <f>('ANNEXURE B &amp; C'!CN$75)</f>
        <v>0</v>
      </c>
      <c r="G15987" s="9" t="str">
        <f t="shared" si="500"/>
        <v/>
      </c>
      <c r="H15987" s="52" t="str">
        <f t="shared" si="501"/>
        <v/>
      </c>
    </row>
    <row r="15988" spans="1:8">
      <c r="A15988" s="48" t="str">
        <f>('ANNEXURE B &amp; C'!CN$3)</f>
        <v>480403</v>
      </c>
      <c r="B15988" s="2">
        <v>1061203</v>
      </c>
      <c r="C15988" s="2" t="s">
        <v>64</v>
      </c>
      <c r="D15988" s="20">
        <v>0</v>
      </c>
      <c r="E15988" s="20">
        <v>0</v>
      </c>
      <c r="F15988" s="38">
        <f>('ANNEXURE B &amp; C'!CN$76)</f>
        <v>0</v>
      </c>
      <c r="G15988" s="9" t="str">
        <f t="shared" si="500"/>
        <v/>
      </c>
      <c r="H15988" s="52" t="str">
        <f t="shared" si="501"/>
        <v/>
      </c>
    </row>
    <row r="15989" spans="1:8">
      <c r="A15989" s="48" t="str">
        <f>('ANNEXURE B &amp; C'!CN$3)</f>
        <v>480403</v>
      </c>
      <c r="B15989" s="2">
        <v>1061204</v>
      </c>
      <c r="C15989" s="2" t="s">
        <v>65</v>
      </c>
      <c r="D15989" s="20">
        <v>0</v>
      </c>
      <c r="E15989" s="20">
        <v>0</v>
      </c>
      <c r="F15989" s="38">
        <f>('ANNEXURE B &amp; C'!CN$77)</f>
        <v>0</v>
      </c>
      <c r="G15989" s="9" t="str">
        <f t="shared" si="500"/>
        <v/>
      </c>
      <c r="H15989" s="52" t="str">
        <f t="shared" si="501"/>
        <v/>
      </c>
    </row>
    <row r="15990" spans="1:8">
      <c r="A15990" s="48" t="str">
        <f>('ANNEXURE B &amp; C'!CN$3)</f>
        <v>480403</v>
      </c>
      <c r="B15990" s="2">
        <v>1061501</v>
      </c>
      <c r="C15990" s="2" t="s">
        <v>66</v>
      </c>
      <c r="D15990" s="20">
        <v>0</v>
      </c>
      <c r="E15990" s="20">
        <v>0</v>
      </c>
      <c r="F15990" s="38">
        <f>('ANNEXURE B &amp; C'!CN$78)</f>
        <v>0</v>
      </c>
      <c r="G15990" s="9" t="str">
        <f t="shared" si="500"/>
        <v/>
      </c>
      <c r="H15990" s="52" t="str">
        <f t="shared" si="501"/>
        <v/>
      </c>
    </row>
    <row r="15991" spans="1:8">
      <c r="A15991" s="48" t="str">
        <f>('ANNEXURE B &amp; C'!CN$3)</f>
        <v>480403</v>
      </c>
      <c r="B15991" s="2">
        <v>1061502</v>
      </c>
      <c r="C15991" s="2" t="s">
        <v>67</v>
      </c>
      <c r="D15991" s="20">
        <v>0</v>
      </c>
      <c r="E15991" s="20">
        <v>0</v>
      </c>
      <c r="F15991" s="38">
        <f>('ANNEXURE B &amp; C'!CN$79)</f>
        <v>0</v>
      </c>
      <c r="G15991" s="9" t="str">
        <f t="shared" si="500"/>
        <v/>
      </c>
      <c r="H15991" s="52" t="str">
        <f t="shared" si="501"/>
        <v/>
      </c>
    </row>
    <row r="15992" spans="1:8">
      <c r="A15992" s="48" t="str">
        <f>('ANNEXURE B &amp; C'!CN$3)</f>
        <v>480403</v>
      </c>
      <c r="B15992" s="2">
        <v>1061507</v>
      </c>
      <c r="C15992" s="2" t="s">
        <v>68</v>
      </c>
      <c r="D15992" s="20">
        <v>0</v>
      </c>
      <c r="E15992" s="20">
        <v>0</v>
      </c>
      <c r="F15992" s="38">
        <f>('ANNEXURE B &amp; C'!CN$80)</f>
        <v>0</v>
      </c>
      <c r="G15992" s="9" t="str">
        <f t="shared" si="500"/>
        <v/>
      </c>
      <c r="H15992" s="52" t="str">
        <f t="shared" si="501"/>
        <v/>
      </c>
    </row>
    <row r="15993" spans="1:8">
      <c r="A15993" s="48" t="str">
        <f>('ANNEXURE B &amp; C'!CN$3)</f>
        <v>480403</v>
      </c>
      <c r="B15993" s="2">
        <v>1061508</v>
      </c>
      <c r="C15993" s="2" t="s">
        <v>69</v>
      </c>
      <c r="D15993" s="20">
        <v>0</v>
      </c>
      <c r="E15993" s="20">
        <v>0</v>
      </c>
      <c r="F15993" s="38">
        <f>('ANNEXURE B &amp; C'!CN$81)</f>
        <v>0</v>
      </c>
      <c r="G15993" s="9" t="str">
        <f t="shared" si="500"/>
        <v/>
      </c>
      <c r="H15993" s="52" t="str">
        <f t="shared" si="501"/>
        <v/>
      </c>
    </row>
    <row r="15994" spans="1:8">
      <c r="A15994" s="48" t="str">
        <f>('ANNEXURE B &amp; C'!CN$3)</f>
        <v>480403</v>
      </c>
      <c r="B15994" s="2">
        <v>1061701</v>
      </c>
      <c r="C15994" s="2" t="s">
        <v>70</v>
      </c>
      <c r="D15994" s="20">
        <v>0</v>
      </c>
      <c r="E15994" s="20">
        <v>0</v>
      </c>
      <c r="F15994" s="38">
        <f>('ANNEXURE B &amp; C'!CN$82)</f>
        <v>0</v>
      </c>
      <c r="G15994" s="9" t="str">
        <f t="shared" si="500"/>
        <v/>
      </c>
      <c r="H15994" s="52" t="str">
        <f t="shared" si="501"/>
        <v/>
      </c>
    </row>
    <row r="15995" spans="1:8">
      <c r="A15995" s="48" t="str">
        <f>('ANNEXURE B &amp; C'!CN$3)</f>
        <v>480403</v>
      </c>
      <c r="B15995" s="2">
        <v>1061705</v>
      </c>
      <c r="C15995" s="2" t="s">
        <v>71</v>
      </c>
      <c r="D15995" s="20">
        <v>0</v>
      </c>
      <c r="E15995" s="20">
        <v>0</v>
      </c>
      <c r="F15995" s="38">
        <f>('ANNEXURE B &amp; C'!CN$83)</f>
        <v>0</v>
      </c>
      <c r="G15995" s="9" t="str">
        <f t="shared" si="500"/>
        <v/>
      </c>
      <c r="H15995" s="52" t="str">
        <f t="shared" si="501"/>
        <v/>
      </c>
    </row>
    <row r="15996" spans="1:8">
      <c r="A15996" s="48" t="str">
        <f>('ANNEXURE B &amp; C'!CN$3)</f>
        <v>480403</v>
      </c>
      <c r="B15996" s="2">
        <v>1061799</v>
      </c>
      <c r="C15996" s="2" t="s">
        <v>72</v>
      </c>
      <c r="D15996" s="20">
        <v>20000</v>
      </c>
      <c r="E15996" s="20">
        <v>14113.51</v>
      </c>
      <c r="F15996" s="38">
        <f>('ANNEXURE B &amp; C'!CN$84)</f>
        <v>20000</v>
      </c>
      <c r="G15996" s="9" t="str">
        <f t="shared" si="500"/>
        <v/>
      </c>
      <c r="H15996" s="52">
        <f t="shared" si="501"/>
        <v>0</v>
      </c>
    </row>
    <row r="15997" spans="1:8">
      <c r="A15997" s="48" t="str">
        <f>('ANNEXURE B &amp; C'!CN$3)</f>
        <v>480403</v>
      </c>
      <c r="B15997" s="2">
        <v>1061800</v>
      </c>
      <c r="C15997" s="2" t="s">
        <v>73</v>
      </c>
      <c r="D15997" s="20">
        <v>19800</v>
      </c>
      <c r="E15997" s="20">
        <v>182.59</v>
      </c>
      <c r="F15997" s="38">
        <f>('ANNEXURE B &amp; C'!CN$85)</f>
        <v>2020</v>
      </c>
      <c r="G15997" s="9" t="str">
        <f t="shared" si="500"/>
        <v/>
      </c>
      <c r="H15997" s="52">
        <f t="shared" si="501"/>
        <v>-0.89797979797979799</v>
      </c>
    </row>
    <row r="15998" spans="1:8">
      <c r="A15998" s="48" t="str">
        <f>('ANNEXURE B &amp; C'!CN$3)</f>
        <v>480403</v>
      </c>
      <c r="B15998" s="2">
        <v>1061801</v>
      </c>
      <c r="C15998" s="2" t="s">
        <v>74</v>
      </c>
      <c r="D15998" s="20">
        <v>35200</v>
      </c>
      <c r="E15998" s="20">
        <v>12277.98</v>
      </c>
      <c r="F15998" s="38">
        <f>('ANNEXURE B &amp; C'!CN$86)</f>
        <v>25000</v>
      </c>
      <c r="G15998" s="9" t="str">
        <f t="shared" si="500"/>
        <v/>
      </c>
      <c r="H15998" s="52">
        <f t="shared" si="501"/>
        <v>-0.28977272727272729</v>
      </c>
    </row>
    <row r="15999" spans="1:8">
      <c r="A15999" s="48" t="str">
        <f>('ANNEXURE B &amp; C'!CN$3)</f>
        <v>480403</v>
      </c>
      <c r="B15999" s="2">
        <v>1061802</v>
      </c>
      <c r="C15999" s="2" t="s">
        <v>75</v>
      </c>
      <c r="D15999" s="20">
        <v>0</v>
      </c>
      <c r="E15999" s="20">
        <v>0</v>
      </c>
      <c r="F15999" s="38">
        <f>('ANNEXURE B &amp; C'!CN$87)</f>
        <v>0</v>
      </c>
      <c r="G15999" s="9" t="str">
        <f t="shared" ref="G15999:G16062" si="502">IF(E15999&lt;0.01,"",IF(E15999&gt;F15999,"BUDGET ERROR - INSUFICIENT",""))</f>
        <v/>
      </c>
      <c r="H15999" s="52" t="str">
        <f t="shared" ref="H15999:H16062" si="503">IF(F15999&lt;0.1,"",IF(D15999=0,"NO ORIGINAL BUDGET",(F15999-D15999)/D15999))</f>
        <v/>
      </c>
    </row>
    <row r="16000" spans="1:8">
      <c r="A16000" s="48" t="str">
        <f>('ANNEXURE B &amp; C'!CN$3)</f>
        <v>480403</v>
      </c>
      <c r="B16000" s="2">
        <v>1061805</v>
      </c>
      <c r="C16000" s="2" t="s">
        <v>76</v>
      </c>
      <c r="D16000" s="20">
        <v>0</v>
      </c>
      <c r="E16000" s="20">
        <v>0</v>
      </c>
      <c r="F16000" s="38">
        <f>('ANNEXURE B &amp; C'!CN$88)</f>
        <v>0</v>
      </c>
      <c r="G16000" s="9" t="str">
        <f t="shared" si="502"/>
        <v/>
      </c>
      <c r="H16000" s="52" t="str">
        <f t="shared" si="503"/>
        <v/>
      </c>
    </row>
    <row r="16001" spans="1:8">
      <c r="A16001" s="48" t="str">
        <f>('ANNEXURE B &amp; C'!CN$3)</f>
        <v>480403</v>
      </c>
      <c r="B16001" s="2">
        <v>1061806</v>
      </c>
      <c r="C16001" s="2" t="s">
        <v>77</v>
      </c>
      <c r="D16001" s="20">
        <v>62000</v>
      </c>
      <c r="E16001" s="20">
        <v>53772.29</v>
      </c>
      <c r="F16001" s="38">
        <f>('ANNEXURE B &amp; C'!CN$89)</f>
        <v>71830</v>
      </c>
      <c r="G16001" s="9" t="str">
        <f t="shared" si="502"/>
        <v/>
      </c>
      <c r="H16001" s="52">
        <f t="shared" si="503"/>
        <v>0.15854838709677418</v>
      </c>
    </row>
    <row r="16002" spans="1:8">
      <c r="A16002" s="48" t="str">
        <f>('ANNEXURE B &amp; C'!CN$3)</f>
        <v>480403</v>
      </c>
      <c r="B16002" s="2">
        <v>1061899</v>
      </c>
      <c r="C16002" s="2" t="s">
        <v>78</v>
      </c>
      <c r="D16002" s="20">
        <v>0</v>
      </c>
      <c r="E16002" s="20">
        <v>0</v>
      </c>
      <c r="F16002" s="38">
        <f>('ANNEXURE B &amp; C'!CN$90)</f>
        <v>0</v>
      </c>
      <c r="G16002" s="9" t="str">
        <f t="shared" si="502"/>
        <v/>
      </c>
      <c r="H16002" s="52" t="str">
        <f t="shared" si="503"/>
        <v/>
      </c>
    </row>
    <row r="16003" spans="1:8">
      <c r="A16003" s="48" t="str">
        <f>('ANNEXURE B &amp; C'!CN$3)</f>
        <v>480403</v>
      </c>
      <c r="B16003" s="2">
        <v>1061900</v>
      </c>
      <c r="C16003" s="2" t="s">
        <v>79</v>
      </c>
      <c r="D16003" s="20">
        <v>28800</v>
      </c>
      <c r="E16003" s="20">
        <v>0</v>
      </c>
      <c r="F16003" s="38">
        <f>('ANNEXURE B &amp; C'!CN$91)</f>
        <v>0</v>
      </c>
      <c r="G16003" s="9" t="str">
        <f t="shared" si="502"/>
        <v/>
      </c>
      <c r="H16003" s="52" t="str">
        <f t="shared" si="503"/>
        <v/>
      </c>
    </row>
    <row r="16004" spans="1:8">
      <c r="A16004" s="48" t="str">
        <f>('ANNEXURE B &amp; C'!CN$3)</f>
        <v>480403</v>
      </c>
      <c r="B16004" s="2">
        <v>1061902</v>
      </c>
      <c r="C16004" s="2" t="s">
        <v>80</v>
      </c>
      <c r="D16004" s="20">
        <v>40000</v>
      </c>
      <c r="E16004" s="20">
        <v>30000</v>
      </c>
      <c r="F16004" s="38">
        <f>('ANNEXURE B &amp; C'!CN$92)</f>
        <v>40000</v>
      </c>
      <c r="G16004" s="9" t="str">
        <f t="shared" si="502"/>
        <v/>
      </c>
      <c r="H16004" s="52">
        <f t="shared" si="503"/>
        <v>0</v>
      </c>
    </row>
    <row r="16005" spans="1:8">
      <c r="A16005" s="48" t="str">
        <f>('ANNEXURE B &amp; C'!CN$3)</f>
        <v>480403</v>
      </c>
      <c r="B16005" s="2">
        <v>1061903</v>
      </c>
      <c r="C16005" s="2" t="s">
        <v>81</v>
      </c>
      <c r="D16005" s="20">
        <v>0</v>
      </c>
      <c r="E16005" s="20">
        <v>0</v>
      </c>
      <c r="F16005" s="38">
        <f>('ANNEXURE B &amp; C'!CN$93)</f>
        <v>0</v>
      </c>
      <c r="G16005" s="9" t="str">
        <f t="shared" si="502"/>
        <v/>
      </c>
      <c r="H16005" s="52" t="str">
        <f t="shared" si="503"/>
        <v/>
      </c>
    </row>
    <row r="16006" spans="1:8">
      <c r="A16006" s="48" t="str">
        <f>('ANNEXURE B &amp; C'!CN$3)</f>
        <v>480403</v>
      </c>
      <c r="B16006" s="2">
        <v>1061904</v>
      </c>
      <c r="C16006" s="2" t="s">
        <v>82</v>
      </c>
      <c r="D16006" s="20">
        <v>0</v>
      </c>
      <c r="E16006" s="20">
        <v>0</v>
      </c>
      <c r="F16006" s="38">
        <f>('ANNEXURE B &amp; C'!CN$94)</f>
        <v>0</v>
      </c>
      <c r="G16006" s="9" t="str">
        <f t="shared" si="502"/>
        <v/>
      </c>
      <c r="H16006" s="52" t="str">
        <f t="shared" si="503"/>
        <v/>
      </c>
    </row>
    <row r="16007" spans="1:8">
      <c r="A16007" s="48" t="str">
        <f>('ANNEXURE B &amp; C'!CN$3)</f>
        <v>480403</v>
      </c>
      <c r="B16007" s="2">
        <v>1062001</v>
      </c>
      <c r="C16007" s="2" t="s">
        <v>83</v>
      </c>
      <c r="D16007" s="20">
        <v>0</v>
      </c>
      <c r="E16007" s="20">
        <v>0</v>
      </c>
      <c r="F16007" s="38">
        <f>('ANNEXURE B &amp; C'!CN$95)</f>
        <v>0</v>
      </c>
      <c r="G16007" s="9" t="str">
        <f t="shared" si="502"/>
        <v/>
      </c>
      <c r="H16007" s="52" t="str">
        <f t="shared" si="503"/>
        <v/>
      </c>
    </row>
    <row r="16008" spans="1:8">
      <c r="A16008" s="48" t="str">
        <f>('ANNEXURE B &amp; C'!CN$3)</f>
        <v>480403</v>
      </c>
      <c r="B16008" s="2">
        <v>1062003</v>
      </c>
      <c r="C16008" s="2" t="s">
        <v>84</v>
      </c>
      <c r="D16008" s="20">
        <v>0</v>
      </c>
      <c r="E16008" s="20">
        <v>0</v>
      </c>
      <c r="F16008" s="38">
        <f>('ANNEXURE B &amp; C'!CN$96)</f>
        <v>0</v>
      </c>
      <c r="G16008" s="9" t="str">
        <f t="shared" si="502"/>
        <v/>
      </c>
      <c r="H16008" s="52" t="str">
        <f t="shared" si="503"/>
        <v/>
      </c>
    </row>
    <row r="16009" spans="1:8">
      <c r="A16009" s="48" t="str">
        <f>('ANNEXURE B &amp; C'!CN$3)</f>
        <v>480403</v>
      </c>
      <c r="B16009" s="2">
        <v>1062009</v>
      </c>
      <c r="C16009" s="2" t="s">
        <v>85</v>
      </c>
      <c r="D16009" s="20">
        <v>0</v>
      </c>
      <c r="E16009" s="20">
        <v>0</v>
      </c>
      <c r="F16009" s="38">
        <f>('ANNEXURE B &amp; C'!CN$97)</f>
        <v>0</v>
      </c>
      <c r="G16009" s="9" t="str">
        <f t="shared" si="502"/>
        <v/>
      </c>
      <c r="H16009" s="52" t="str">
        <f t="shared" si="503"/>
        <v/>
      </c>
    </row>
    <row r="16010" spans="1:8">
      <c r="A16010" s="48" t="str">
        <f>('ANNEXURE B &amp; C'!CN$3)</f>
        <v>480403</v>
      </c>
      <c r="B16010" s="2">
        <v>1062010</v>
      </c>
      <c r="C16010" s="2" t="s">
        <v>86</v>
      </c>
      <c r="D16010" s="20">
        <v>0</v>
      </c>
      <c r="E16010" s="20">
        <v>0</v>
      </c>
      <c r="F16010" s="38">
        <f>('ANNEXURE B &amp; C'!CN$98)</f>
        <v>0</v>
      </c>
      <c r="G16010" s="9" t="str">
        <f t="shared" si="502"/>
        <v/>
      </c>
      <c r="H16010" s="52" t="str">
        <f t="shared" si="503"/>
        <v/>
      </c>
    </row>
    <row r="16011" spans="1:8">
      <c r="A16011" s="48" t="str">
        <f>('ANNEXURE B &amp; C'!CN$3)</f>
        <v>480403</v>
      </c>
      <c r="B16011" s="2">
        <v>1062201</v>
      </c>
      <c r="C16011" s="2" t="s">
        <v>87</v>
      </c>
      <c r="D16011" s="20">
        <v>0</v>
      </c>
      <c r="E16011" s="20">
        <v>0</v>
      </c>
      <c r="F16011" s="38">
        <f>('ANNEXURE B &amp; C'!CN$99)</f>
        <v>0</v>
      </c>
      <c r="G16011" s="9" t="str">
        <f t="shared" si="502"/>
        <v/>
      </c>
      <c r="H16011" s="52" t="str">
        <f t="shared" si="503"/>
        <v/>
      </c>
    </row>
    <row r="16012" spans="1:8">
      <c r="A16012" s="48" t="str">
        <f>('ANNEXURE B &amp; C'!CN$3)</f>
        <v>480403</v>
      </c>
      <c r="B16012" s="3">
        <v>1066990</v>
      </c>
      <c r="C16012" s="3" t="s">
        <v>88</v>
      </c>
      <c r="D16012" s="39">
        <v>355125</v>
      </c>
      <c r="E16012" s="39">
        <v>126040.18</v>
      </c>
      <c r="F16012" s="39">
        <f>SUM(F15959:F16011)</f>
        <v>264925</v>
      </c>
      <c r="G16012" s="9" t="str">
        <f t="shared" si="502"/>
        <v/>
      </c>
      <c r="H16012" s="52">
        <f t="shared" si="503"/>
        <v>-0.25399507215769096</v>
      </c>
    </row>
    <row r="16013" spans="1:8">
      <c r="B16013" s="1"/>
      <c r="C16013" s="1"/>
      <c r="D16013" s="31"/>
      <c r="E16013" s="31"/>
      <c r="F16013" s="31"/>
      <c r="G16013" s="9" t="str">
        <f t="shared" si="502"/>
        <v/>
      </c>
      <c r="H16013" s="52" t="str">
        <f t="shared" si="503"/>
        <v/>
      </c>
    </row>
    <row r="16014" spans="1:8">
      <c r="A16014" s="48" t="str">
        <f>('ANNEXURE B &amp; C'!CN$3)</f>
        <v>480403</v>
      </c>
      <c r="B16014" s="1">
        <v>1080000</v>
      </c>
      <c r="C16014" s="1" t="s">
        <v>89</v>
      </c>
      <c r="D16014" s="31"/>
      <c r="E16014" s="31"/>
      <c r="F16014" s="31"/>
      <c r="G16014" s="9" t="str">
        <f t="shared" si="502"/>
        <v/>
      </c>
      <c r="H16014" s="52" t="str">
        <f t="shared" si="503"/>
        <v/>
      </c>
    </row>
    <row r="16015" spans="1:8">
      <c r="A16015" s="48" t="str">
        <f>('ANNEXURE B &amp; C'!CN$3)</f>
        <v>480403</v>
      </c>
      <c r="B16015" s="2">
        <v>1088020</v>
      </c>
      <c r="C16015" s="2" t="s">
        <v>90</v>
      </c>
      <c r="D16015" s="20">
        <v>0</v>
      </c>
      <c r="E16015" s="20">
        <v>0</v>
      </c>
      <c r="F16015" s="38">
        <f>('ANNEXURE B &amp; C'!CN$103)</f>
        <v>0</v>
      </c>
      <c r="G16015" s="9" t="str">
        <f t="shared" si="502"/>
        <v/>
      </c>
      <c r="H16015" s="52" t="str">
        <f t="shared" si="503"/>
        <v/>
      </c>
    </row>
    <row r="16016" spans="1:8">
      <c r="A16016" s="48" t="str">
        <f>('ANNEXURE B &amp; C'!CN$3)</f>
        <v>480403</v>
      </c>
      <c r="B16016" s="2">
        <v>1088080</v>
      </c>
      <c r="C16016" s="2" t="s">
        <v>91</v>
      </c>
      <c r="D16016" s="20">
        <v>0</v>
      </c>
      <c r="E16016" s="20">
        <v>0</v>
      </c>
      <c r="F16016" s="38">
        <f>('ANNEXURE B &amp; C'!CN$104)</f>
        <v>0</v>
      </c>
      <c r="G16016" s="9" t="str">
        <f t="shared" si="502"/>
        <v/>
      </c>
      <c r="H16016" s="52" t="str">
        <f t="shared" si="503"/>
        <v/>
      </c>
    </row>
    <row r="16017" spans="1:8">
      <c r="A16017" s="48" t="str">
        <f>('ANNEXURE B &amp; C'!CN$3)</f>
        <v>480403</v>
      </c>
      <c r="B16017" s="2">
        <v>1088081</v>
      </c>
      <c r="C16017" s="2" t="s">
        <v>92</v>
      </c>
      <c r="D16017" s="20">
        <v>0</v>
      </c>
      <c r="E16017" s="20">
        <v>0</v>
      </c>
      <c r="F16017" s="38">
        <f>('ANNEXURE B &amp; C'!CN$105)</f>
        <v>0</v>
      </c>
      <c r="G16017" s="9" t="str">
        <f t="shared" si="502"/>
        <v/>
      </c>
      <c r="H16017" s="52" t="str">
        <f t="shared" si="503"/>
        <v/>
      </c>
    </row>
    <row r="16018" spans="1:8">
      <c r="A16018" s="48" t="str">
        <f>('ANNEXURE B &amp; C'!CN$3)</f>
        <v>480403</v>
      </c>
      <c r="B16018" s="2">
        <v>1088082</v>
      </c>
      <c r="C16018" s="2" t="s">
        <v>93</v>
      </c>
      <c r="D16018" s="20">
        <v>0</v>
      </c>
      <c r="E16018" s="20">
        <v>0</v>
      </c>
      <c r="F16018" s="38">
        <f>('ANNEXURE B &amp; C'!CN$106)</f>
        <v>0</v>
      </c>
      <c r="G16018" s="9" t="str">
        <f t="shared" si="502"/>
        <v/>
      </c>
      <c r="H16018" s="52" t="str">
        <f t="shared" si="503"/>
        <v/>
      </c>
    </row>
    <row r="16019" spans="1:8">
      <c r="A16019" s="48" t="str">
        <f>('ANNEXURE B &amp; C'!CN$3)</f>
        <v>480403</v>
      </c>
      <c r="B16019" s="2">
        <v>1088083</v>
      </c>
      <c r="C16019" s="2" t="s">
        <v>94</v>
      </c>
      <c r="D16019" s="20">
        <v>0</v>
      </c>
      <c r="E16019" s="20">
        <v>0</v>
      </c>
      <c r="F16019" s="38">
        <f>('ANNEXURE B &amp; C'!CN$107)</f>
        <v>0</v>
      </c>
      <c r="G16019" s="9" t="str">
        <f t="shared" si="502"/>
        <v/>
      </c>
      <c r="H16019" s="52" t="str">
        <f t="shared" si="503"/>
        <v/>
      </c>
    </row>
    <row r="16020" spans="1:8">
      <c r="A16020" s="48" t="str">
        <f>('ANNEXURE B &amp; C'!CN$3)</f>
        <v>480403</v>
      </c>
      <c r="B16020" s="2">
        <v>1088084</v>
      </c>
      <c r="C16020" s="2" t="s">
        <v>95</v>
      </c>
      <c r="D16020" s="20">
        <v>0</v>
      </c>
      <c r="E16020" s="20">
        <v>0</v>
      </c>
      <c r="F16020" s="38">
        <f>('ANNEXURE B &amp; C'!CN$108)</f>
        <v>0</v>
      </c>
      <c r="G16020" s="9" t="str">
        <f t="shared" si="502"/>
        <v/>
      </c>
      <c r="H16020" s="52" t="str">
        <f t="shared" si="503"/>
        <v/>
      </c>
    </row>
    <row r="16021" spans="1:8">
      <c r="A16021" s="48" t="str">
        <f>('ANNEXURE B &amp; C'!CN$3)</f>
        <v>480403</v>
      </c>
      <c r="B16021" s="2">
        <v>1088085</v>
      </c>
      <c r="C16021" s="2" t="s">
        <v>96</v>
      </c>
      <c r="D16021" s="20">
        <v>0</v>
      </c>
      <c r="E16021" s="20">
        <v>0</v>
      </c>
      <c r="F16021" s="38">
        <f>('ANNEXURE B &amp; C'!CN$109)</f>
        <v>0</v>
      </c>
      <c r="G16021" s="9" t="str">
        <f t="shared" si="502"/>
        <v/>
      </c>
      <c r="H16021" s="52" t="str">
        <f t="shared" si="503"/>
        <v/>
      </c>
    </row>
    <row r="16022" spans="1:8">
      <c r="A16022" s="48" t="str">
        <f>('ANNEXURE B &amp; C'!CN$3)</f>
        <v>480403</v>
      </c>
      <c r="B16022" s="2">
        <v>1088110</v>
      </c>
      <c r="C16022" s="2" t="s">
        <v>61</v>
      </c>
      <c r="D16022" s="20">
        <v>0</v>
      </c>
      <c r="E16022" s="20">
        <v>0</v>
      </c>
      <c r="F16022" s="38">
        <f>('ANNEXURE B &amp; C'!CN$110)</f>
        <v>0</v>
      </c>
      <c r="G16022" s="9" t="str">
        <f t="shared" si="502"/>
        <v/>
      </c>
      <c r="H16022" s="52" t="str">
        <f t="shared" si="503"/>
        <v/>
      </c>
    </row>
    <row r="16023" spans="1:8">
      <c r="A16023" s="48" t="str">
        <f>('ANNEXURE B &amp; C'!CN$3)</f>
        <v>480403</v>
      </c>
      <c r="B16023" s="2">
        <v>1088180</v>
      </c>
      <c r="C16023" s="2" t="s">
        <v>97</v>
      </c>
      <c r="D16023" s="20">
        <v>0</v>
      </c>
      <c r="E16023" s="20">
        <v>0</v>
      </c>
      <c r="F16023" s="38">
        <f>('ANNEXURE B &amp; C'!CN$111)</f>
        <v>0</v>
      </c>
      <c r="G16023" s="9" t="str">
        <f t="shared" si="502"/>
        <v/>
      </c>
      <c r="H16023" s="52" t="str">
        <f t="shared" si="503"/>
        <v/>
      </c>
    </row>
    <row r="16024" spans="1:8">
      <c r="A16024" s="48" t="str">
        <f>('ANNEXURE B &amp; C'!CN$3)</f>
        <v>480403</v>
      </c>
      <c r="B16024" s="3">
        <v>1088990</v>
      </c>
      <c r="C16024" s="3" t="s">
        <v>98</v>
      </c>
      <c r="D16024" s="39">
        <v>0</v>
      </c>
      <c r="E16024" s="39">
        <v>0</v>
      </c>
      <c r="F16024" s="39">
        <f>SUM(F16014:F16023)</f>
        <v>0</v>
      </c>
      <c r="G16024" s="9" t="str">
        <f t="shared" si="502"/>
        <v/>
      </c>
      <c r="H16024" s="52" t="str">
        <f t="shared" si="503"/>
        <v/>
      </c>
    </row>
    <row r="16025" spans="1:8">
      <c r="B16025" s="1"/>
      <c r="C16025" s="1"/>
      <c r="D16025" s="31"/>
      <c r="E16025" s="31"/>
      <c r="F16025" s="31"/>
      <c r="G16025" s="9" t="str">
        <f t="shared" si="502"/>
        <v/>
      </c>
      <c r="H16025" s="52" t="str">
        <f t="shared" si="503"/>
        <v/>
      </c>
    </row>
    <row r="16026" spans="1:8" ht="15.75" thickBot="1">
      <c r="A16026" s="48" t="str">
        <f>('ANNEXURE B &amp; C'!CN$3)</f>
        <v>480403</v>
      </c>
      <c r="B16026" s="4">
        <v>1089995</v>
      </c>
      <c r="C16026" s="4" t="s">
        <v>99</v>
      </c>
      <c r="D16026" s="40">
        <v>355125</v>
      </c>
      <c r="E16026" s="40">
        <v>126040.18</v>
      </c>
      <c r="F16026" s="40">
        <f>SUM(F16024+F16012)</f>
        <v>264925</v>
      </c>
      <c r="G16026" s="9" t="str">
        <f t="shared" si="502"/>
        <v/>
      </c>
      <c r="H16026" s="52">
        <f t="shared" si="503"/>
        <v>-0.25399507215769096</v>
      </c>
    </row>
    <row r="16027" spans="1:8" ht="15.75" thickTop="1">
      <c r="B16027" s="1"/>
      <c r="C16027" s="1"/>
      <c r="D16027" s="31"/>
      <c r="E16027" s="31"/>
      <c r="F16027" s="31"/>
      <c r="G16027" s="9" t="str">
        <f t="shared" si="502"/>
        <v/>
      </c>
      <c r="H16027" s="52" t="str">
        <f t="shared" si="503"/>
        <v/>
      </c>
    </row>
    <row r="16028" spans="1:8">
      <c r="A16028" s="48" t="str">
        <f>('ANNEXURE B &amp; C'!CN$3)</f>
        <v>480403</v>
      </c>
      <c r="B16028" s="1">
        <v>1100000</v>
      </c>
      <c r="C16028" s="1" t="s">
        <v>100</v>
      </c>
      <c r="D16028" s="31"/>
      <c r="E16028" s="31"/>
      <c r="F16028" s="31"/>
      <c r="G16028" s="9" t="str">
        <f t="shared" si="502"/>
        <v/>
      </c>
      <c r="H16028" s="52" t="str">
        <f t="shared" si="503"/>
        <v/>
      </c>
    </row>
    <row r="16029" spans="1:8">
      <c r="A16029" s="48" t="str">
        <f>('ANNEXURE B &amp; C'!CN$3)</f>
        <v>480403</v>
      </c>
      <c r="B16029" s="2">
        <v>1101200</v>
      </c>
      <c r="C16029" s="2" t="s">
        <v>101</v>
      </c>
      <c r="D16029" s="20">
        <v>0</v>
      </c>
      <c r="E16029" s="20">
        <v>0</v>
      </c>
      <c r="F16029" s="38">
        <f>('ANNEXURE B &amp; C'!CN$117)</f>
        <v>0</v>
      </c>
      <c r="G16029" s="9" t="str">
        <f t="shared" si="502"/>
        <v/>
      </c>
      <c r="H16029" s="52" t="str">
        <f t="shared" si="503"/>
        <v/>
      </c>
    </row>
    <row r="16030" spans="1:8">
      <c r="A16030" s="48" t="str">
        <f>('ANNEXURE B &amp; C'!CN$3)</f>
        <v>480403</v>
      </c>
      <c r="B16030" s="2">
        <v>1101201</v>
      </c>
      <c r="C16030" s="2" t="s">
        <v>102</v>
      </c>
      <c r="D16030" s="20">
        <v>0</v>
      </c>
      <c r="E16030" s="20">
        <v>0</v>
      </c>
      <c r="F16030" s="38">
        <f>('ANNEXURE B &amp; C'!CN$118)</f>
        <v>0</v>
      </c>
      <c r="G16030" s="9" t="str">
        <f t="shared" si="502"/>
        <v/>
      </c>
      <c r="H16030" s="52" t="str">
        <f t="shared" si="503"/>
        <v/>
      </c>
    </row>
    <row r="16031" spans="1:8">
      <c r="A16031" s="48" t="str">
        <f>('ANNEXURE B &amp; C'!CN$3)</f>
        <v>480403</v>
      </c>
      <c r="B16031" s="2">
        <v>1101203</v>
      </c>
      <c r="C16031" s="2" t="s">
        <v>103</v>
      </c>
      <c r="D16031" s="20">
        <v>0</v>
      </c>
      <c r="E16031" s="20">
        <v>0</v>
      </c>
      <c r="F16031" s="38">
        <f>('ANNEXURE B &amp; C'!CN$119)</f>
        <v>0</v>
      </c>
      <c r="G16031" s="9" t="str">
        <f t="shared" si="502"/>
        <v/>
      </c>
      <c r="H16031" s="52" t="str">
        <f t="shared" si="503"/>
        <v/>
      </c>
    </row>
    <row r="16032" spans="1:8">
      <c r="A16032" s="48" t="str">
        <f>('ANNEXURE B &amp; C'!CN$3)</f>
        <v>480403</v>
      </c>
      <c r="B16032" s="2">
        <v>1101204</v>
      </c>
      <c r="C16032" s="2" t="s">
        <v>104</v>
      </c>
      <c r="D16032" s="20">
        <v>0</v>
      </c>
      <c r="E16032" s="20">
        <v>0</v>
      </c>
      <c r="F16032" s="38">
        <f>('ANNEXURE B &amp; C'!CN$120)</f>
        <v>0</v>
      </c>
      <c r="G16032" s="9" t="str">
        <f t="shared" si="502"/>
        <v/>
      </c>
      <c r="H16032" s="52" t="str">
        <f t="shared" si="503"/>
        <v/>
      </c>
    </row>
    <row r="16033" spans="1:8" ht="15.75" thickBot="1">
      <c r="A16033" s="48" t="str">
        <f>('ANNEXURE B &amp; C'!CN$3)</f>
        <v>480403</v>
      </c>
      <c r="B16033" s="4">
        <v>1109995</v>
      </c>
      <c r="C16033" s="4" t="s">
        <v>105</v>
      </c>
      <c r="D16033" s="40">
        <v>0</v>
      </c>
      <c r="E16033" s="40">
        <v>0</v>
      </c>
      <c r="F16033" s="40">
        <f>SUM(F16029:F16032)</f>
        <v>0</v>
      </c>
      <c r="G16033" s="9" t="str">
        <f t="shared" si="502"/>
        <v/>
      </c>
      <c r="H16033" s="52" t="str">
        <f t="shared" si="503"/>
        <v/>
      </c>
    </row>
    <row r="16034" spans="1:8" ht="15.75" thickTop="1">
      <c r="B16034" s="1"/>
      <c r="C16034" s="1"/>
      <c r="D16034" s="31"/>
      <c r="E16034" s="31"/>
      <c r="F16034" s="31"/>
      <c r="G16034" s="9" t="str">
        <f t="shared" si="502"/>
        <v/>
      </c>
      <c r="H16034" s="52" t="str">
        <f t="shared" si="503"/>
        <v/>
      </c>
    </row>
    <row r="16035" spans="1:8">
      <c r="A16035" s="48" t="str">
        <f>('ANNEXURE B &amp; C'!CN$3)</f>
        <v>480403</v>
      </c>
      <c r="B16035" s="1">
        <v>1120000</v>
      </c>
      <c r="C16035" s="1" t="s">
        <v>106</v>
      </c>
      <c r="D16035" s="31"/>
      <c r="E16035" s="31"/>
      <c r="F16035" s="31"/>
      <c r="G16035" s="9" t="str">
        <f t="shared" si="502"/>
        <v/>
      </c>
      <c r="H16035" s="52" t="str">
        <f t="shared" si="503"/>
        <v/>
      </c>
    </row>
    <row r="16036" spans="1:8">
      <c r="A16036" s="48" t="str">
        <f>('ANNEXURE B &amp; C'!CN$3)</f>
        <v>480403</v>
      </c>
      <c r="B16036" s="2">
        <v>1120300</v>
      </c>
      <c r="C16036" s="2" t="s">
        <v>106</v>
      </c>
      <c r="D16036" s="20">
        <v>0</v>
      </c>
      <c r="E16036" s="20">
        <v>0</v>
      </c>
      <c r="F16036" s="38">
        <f>('ANNEXURE B &amp; C'!CN$124)</f>
        <v>0</v>
      </c>
      <c r="G16036" s="9" t="str">
        <f t="shared" si="502"/>
        <v/>
      </c>
      <c r="H16036" s="52" t="str">
        <f t="shared" si="503"/>
        <v/>
      </c>
    </row>
    <row r="16037" spans="1:8" ht="15.75" thickBot="1">
      <c r="A16037" s="48" t="str">
        <f>('ANNEXURE B &amp; C'!CN$3)</f>
        <v>480403</v>
      </c>
      <c r="B16037" s="4">
        <v>1129990</v>
      </c>
      <c r="C16037" s="4" t="s">
        <v>107</v>
      </c>
      <c r="D16037" s="40">
        <v>0</v>
      </c>
      <c r="E16037" s="40">
        <v>0</v>
      </c>
      <c r="F16037" s="40">
        <f>SUM(F16035:F16036)</f>
        <v>0</v>
      </c>
      <c r="G16037" s="9" t="str">
        <f t="shared" si="502"/>
        <v/>
      </c>
      <c r="H16037" s="52" t="str">
        <f t="shared" si="503"/>
        <v/>
      </c>
    </row>
    <row r="16038" spans="1:8" ht="15.75" thickTop="1">
      <c r="B16038" s="1"/>
      <c r="C16038" s="1"/>
      <c r="D16038" s="31"/>
      <c r="E16038" s="31"/>
      <c r="F16038" s="31"/>
      <c r="G16038" s="9" t="str">
        <f t="shared" si="502"/>
        <v/>
      </c>
      <c r="H16038" s="52" t="str">
        <f t="shared" si="503"/>
        <v/>
      </c>
    </row>
    <row r="16039" spans="1:8">
      <c r="A16039" s="48" t="str">
        <f>('ANNEXURE B &amp; C'!CN$3)</f>
        <v>480403</v>
      </c>
      <c r="B16039" s="1">
        <v>1130000</v>
      </c>
      <c r="C16039" s="1" t="s">
        <v>108</v>
      </c>
      <c r="D16039" s="31"/>
      <c r="E16039" s="31"/>
      <c r="F16039" s="31"/>
      <c r="G16039" s="9" t="str">
        <f t="shared" si="502"/>
        <v/>
      </c>
      <c r="H16039" s="52" t="str">
        <f t="shared" si="503"/>
        <v/>
      </c>
    </row>
    <row r="16040" spans="1:8">
      <c r="A16040" s="48" t="str">
        <f>('ANNEXURE B &amp; C'!CN$3)</f>
        <v>480403</v>
      </c>
      <c r="B16040" s="2">
        <v>1130200</v>
      </c>
      <c r="C16040" s="2" t="s">
        <v>109</v>
      </c>
      <c r="D16040" s="20">
        <v>0</v>
      </c>
      <c r="E16040" s="20">
        <v>0</v>
      </c>
      <c r="F16040" s="38">
        <f>('ANNEXURE B &amp; C'!CN$128)</f>
        <v>0</v>
      </c>
      <c r="G16040" s="9" t="str">
        <f t="shared" si="502"/>
        <v/>
      </c>
      <c r="H16040" s="52" t="str">
        <f t="shared" si="503"/>
        <v/>
      </c>
    </row>
    <row r="16041" spans="1:8">
      <c r="A16041" s="48" t="str">
        <f>('ANNEXURE B &amp; C'!CN$3)</f>
        <v>480403</v>
      </c>
      <c r="B16041" s="2">
        <v>1130201</v>
      </c>
      <c r="C16041" s="2" t="s">
        <v>110</v>
      </c>
      <c r="D16041" s="20">
        <v>0</v>
      </c>
      <c r="E16041" s="20">
        <v>0</v>
      </c>
      <c r="F16041" s="38">
        <f>('ANNEXURE B &amp; C'!CN$129)</f>
        <v>0</v>
      </c>
      <c r="G16041" s="9" t="str">
        <f t="shared" si="502"/>
        <v/>
      </c>
      <c r="H16041" s="52" t="str">
        <f t="shared" si="503"/>
        <v/>
      </c>
    </row>
    <row r="16042" spans="1:8" ht="15.75" thickBot="1">
      <c r="A16042" s="48" t="str">
        <f>('ANNEXURE B &amp; C'!CN$3)</f>
        <v>480403</v>
      </c>
      <c r="B16042" s="4">
        <v>1139995</v>
      </c>
      <c r="C16042" s="4" t="s">
        <v>111</v>
      </c>
      <c r="D16042" s="40">
        <v>0</v>
      </c>
      <c r="E16042" s="40">
        <v>0</v>
      </c>
      <c r="F16042" s="40">
        <f>SUM(F16039:F16041)</f>
        <v>0</v>
      </c>
      <c r="G16042" s="9" t="str">
        <f t="shared" si="502"/>
        <v/>
      </c>
      <c r="H16042" s="52" t="str">
        <f t="shared" si="503"/>
        <v/>
      </c>
    </row>
    <row r="16043" spans="1:8" ht="15.75" thickTop="1">
      <c r="B16043" s="1"/>
      <c r="C16043" s="1"/>
      <c r="D16043" s="31"/>
      <c r="E16043" s="31"/>
      <c r="F16043" s="31"/>
      <c r="G16043" s="9" t="str">
        <f t="shared" si="502"/>
        <v/>
      </c>
      <c r="H16043" s="52" t="str">
        <f t="shared" si="503"/>
        <v/>
      </c>
    </row>
    <row r="16044" spans="1:8" ht="15.75" thickBot="1">
      <c r="A16044" s="48" t="str">
        <f>('ANNEXURE B &amp; C'!CN$3)</f>
        <v>480403</v>
      </c>
      <c r="B16044" s="5">
        <v>1199998</v>
      </c>
      <c r="C16044" s="5" t="s">
        <v>112</v>
      </c>
      <c r="D16044" s="41">
        <v>3363779</v>
      </c>
      <c r="E16044" s="41">
        <v>1803183.99</v>
      </c>
      <c r="F16044" s="41">
        <f>SUM(F16042+F16037+F16033+F16026+F15954)</f>
        <v>3646141</v>
      </c>
      <c r="G16044" s="9" t="str">
        <f t="shared" si="502"/>
        <v/>
      </c>
      <c r="H16044" s="52">
        <f t="shared" si="503"/>
        <v>8.3941899869165004E-2</v>
      </c>
    </row>
    <row r="16045" spans="1:8">
      <c r="B16045" s="1"/>
      <c r="C16045" s="1"/>
      <c r="D16045" s="31"/>
      <c r="E16045" s="31"/>
      <c r="F16045" s="31"/>
      <c r="G16045" s="9" t="str">
        <f t="shared" si="502"/>
        <v/>
      </c>
      <c r="H16045" s="52" t="str">
        <f t="shared" si="503"/>
        <v/>
      </c>
    </row>
    <row r="16046" spans="1:8">
      <c r="A16046" s="48" t="str">
        <f>('ANNEXURE B &amp; C'!CN$3)</f>
        <v>480403</v>
      </c>
      <c r="B16046" s="1">
        <v>2200000</v>
      </c>
      <c r="C16046" s="1" t="s">
        <v>113</v>
      </c>
      <c r="D16046" s="31"/>
      <c r="E16046" s="31"/>
      <c r="F16046" s="31"/>
      <c r="G16046" s="9" t="str">
        <f t="shared" si="502"/>
        <v/>
      </c>
      <c r="H16046" s="52" t="str">
        <f t="shared" si="503"/>
        <v/>
      </c>
    </row>
    <row r="16047" spans="1:8">
      <c r="B16047" s="1"/>
      <c r="C16047" s="1"/>
      <c r="D16047" s="31"/>
      <c r="E16047" s="31"/>
      <c r="F16047" s="31"/>
      <c r="G16047" s="9" t="str">
        <f t="shared" si="502"/>
        <v/>
      </c>
      <c r="H16047" s="52" t="str">
        <f t="shared" si="503"/>
        <v/>
      </c>
    </row>
    <row r="16048" spans="1:8">
      <c r="A16048" s="48" t="str">
        <f>('ANNEXURE B &amp; C'!CN$3)</f>
        <v>480403</v>
      </c>
      <c r="B16048" s="1">
        <v>2230000</v>
      </c>
      <c r="C16048" s="1" t="s">
        <v>114</v>
      </c>
      <c r="D16048" s="31"/>
      <c r="E16048" s="31"/>
      <c r="F16048" s="31"/>
      <c r="G16048" s="9" t="str">
        <f t="shared" si="502"/>
        <v/>
      </c>
      <c r="H16048" s="52" t="str">
        <f t="shared" si="503"/>
        <v/>
      </c>
    </row>
    <row r="16049" spans="1:8">
      <c r="A16049" s="48" t="str">
        <f>('ANNEXURE B &amp; C'!CN$3)</f>
        <v>480403</v>
      </c>
      <c r="B16049" s="2">
        <v>2231202</v>
      </c>
      <c r="C16049" s="2" t="s">
        <v>115</v>
      </c>
      <c r="D16049" s="20">
        <v>0</v>
      </c>
      <c r="E16049" s="20">
        <v>0</v>
      </c>
      <c r="F16049" s="38">
        <f>('ANNEXURE B &amp; C'!CN$137)</f>
        <v>0</v>
      </c>
      <c r="G16049" s="9" t="str">
        <f t="shared" si="502"/>
        <v/>
      </c>
      <c r="H16049" s="52" t="str">
        <f t="shared" si="503"/>
        <v/>
      </c>
    </row>
    <row r="16050" spans="1:8">
      <c r="A16050" s="48" t="str">
        <f>('ANNEXURE B &amp; C'!CN$3)</f>
        <v>480403</v>
      </c>
      <c r="B16050" s="2">
        <v>2231900</v>
      </c>
      <c r="C16050" s="2" t="s">
        <v>116</v>
      </c>
      <c r="D16050" s="20">
        <v>0</v>
      </c>
      <c r="E16050" s="20">
        <v>0</v>
      </c>
      <c r="F16050" s="38">
        <f>('ANNEXURE B &amp; C'!CN$138)</f>
        <v>0</v>
      </c>
      <c r="G16050" s="9" t="str">
        <f t="shared" si="502"/>
        <v/>
      </c>
      <c r="H16050" s="52" t="str">
        <f t="shared" si="503"/>
        <v/>
      </c>
    </row>
    <row r="16051" spans="1:8">
      <c r="A16051" s="48" t="str">
        <f>('ANNEXURE B &amp; C'!CN$3)</f>
        <v>480403</v>
      </c>
      <c r="B16051" s="3">
        <v>2239995</v>
      </c>
      <c r="C16051" s="3" t="s">
        <v>117</v>
      </c>
      <c r="D16051" s="39">
        <v>0</v>
      </c>
      <c r="E16051" s="39">
        <v>0</v>
      </c>
      <c r="F16051" s="39">
        <f>SUM(F16049:F16050)</f>
        <v>0</v>
      </c>
      <c r="G16051" s="9" t="str">
        <f t="shared" si="502"/>
        <v/>
      </c>
      <c r="H16051" s="52" t="str">
        <f t="shared" si="503"/>
        <v/>
      </c>
    </row>
    <row r="16052" spans="1:8">
      <c r="B16052" s="1"/>
      <c r="C16052" s="1"/>
      <c r="D16052" s="31"/>
      <c r="E16052" s="31"/>
      <c r="F16052" s="31"/>
      <c r="G16052" s="9" t="str">
        <f t="shared" si="502"/>
        <v/>
      </c>
      <c r="H16052" s="52" t="str">
        <f t="shared" si="503"/>
        <v/>
      </c>
    </row>
    <row r="16053" spans="1:8">
      <c r="A16053" s="48" t="str">
        <f>('ANNEXURE B &amp; C'!CN$3)</f>
        <v>480403</v>
      </c>
      <c r="B16053" s="1">
        <v>2240000</v>
      </c>
      <c r="C16053" s="1" t="s">
        <v>118</v>
      </c>
      <c r="D16053" s="31"/>
      <c r="E16053" s="31"/>
      <c r="F16053" s="31"/>
      <c r="G16053" s="9" t="str">
        <f t="shared" si="502"/>
        <v/>
      </c>
      <c r="H16053" s="52" t="str">
        <f t="shared" si="503"/>
        <v/>
      </c>
    </row>
    <row r="16054" spans="1:8">
      <c r="A16054" s="48" t="str">
        <f>('ANNEXURE B &amp; C'!CN$3)</f>
        <v>480403</v>
      </c>
      <c r="B16054" s="2">
        <v>2240001</v>
      </c>
      <c r="C16054" s="2" t="s">
        <v>119</v>
      </c>
      <c r="D16054" s="20">
        <v>0</v>
      </c>
      <c r="E16054" s="20">
        <v>0</v>
      </c>
      <c r="F16054" s="38">
        <f>('ANNEXURE B &amp; C'!CN$142)</f>
        <v>0</v>
      </c>
      <c r="G16054" s="9" t="str">
        <f t="shared" si="502"/>
        <v/>
      </c>
      <c r="H16054" s="52" t="str">
        <f t="shared" si="503"/>
        <v/>
      </c>
    </row>
    <row r="16055" spans="1:8">
      <c r="A16055" s="48" t="str">
        <f>('ANNEXURE B &amp; C'!CN$3)</f>
        <v>480403</v>
      </c>
      <c r="B16055" s="2">
        <v>2240002</v>
      </c>
      <c r="C16055" s="2" t="s">
        <v>120</v>
      </c>
      <c r="D16055" s="20">
        <v>0</v>
      </c>
      <c r="E16055" s="20">
        <v>0</v>
      </c>
      <c r="F16055" s="38">
        <f>('ANNEXURE B &amp; C'!CN$143)</f>
        <v>0</v>
      </c>
      <c r="G16055" s="9" t="str">
        <f t="shared" si="502"/>
        <v/>
      </c>
      <c r="H16055" s="52" t="str">
        <f t="shared" si="503"/>
        <v/>
      </c>
    </row>
    <row r="16056" spans="1:8">
      <c r="A16056" s="48" t="str">
        <f>('ANNEXURE B &amp; C'!CN$3)</f>
        <v>480403</v>
      </c>
      <c r="B16056" s="2">
        <v>2240400</v>
      </c>
      <c r="C16056" s="2" t="s">
        <v>121</v>
      </c>
      <c r="D16056" s="20">
        <v>0</v>
      </c>
      <c r="E16056" s="20">
        <v>0</v>
      </c>
      <c r="F16056" s="38">
        <f>('ANNEXURE B &amp; C'!CN$144)</f>
        <v>0</v>
      </c>
      <c r="G16056" s="9" t="str">
        <f t="shared" si="502"/>
        <v/>
      </c>
      <c r="H16056" s="52" t="str">
        <f t="shared" si="503"/>
        <v/>
      </c>
    </row>
    <row r="16057" spans="1:8">
      <c r="A16057" s="48" t="str">
        <f>('ANNEXURE B &amp; C'!CN$3)</f>
        <v>480403</v>
      </c>
      <c r="B16057" s="2">
        <v>2240500</v>
      </c>
      <c r="C16057" s="2" t="s">
        <v>122</v>
      </c>
      <c r="D16057" s="20">
        <v>0</v>
      </c>
      <c r="E16057" s="20">
        <v>0</v>
      </c>
      <c r="F16057" s="38">
        <f>('ANNEXURE B &amp; C'!CN$145)</f>
        <v>0</v>
      </c>
      <c r="G16057" s="9" t="str">
        <f t="shared" si="502"/>
        <v/>
      </c>
      <c r="H16057" s="52" t="str">
        <f t="shared" si="503"/>
        <v/>
      </c>
    </row>
    <row r="16058" spans="1:8">
      <c r="A16058" s="48" t="str">
        <f>('ANNEXURE B &amp; C'!CN$3)</f>
        <v>480403</v>
      </c>
      <c r="B16058" s="3">
        <v>2249995</v>
      </c>
      <c r="C16058" s="3" t="s">
        <v>123</v>
      </c>
      <c r="D16058" s="39">
        <v>0</v>
      </c>
      <c r="E16058" s="39">
        <v>0</v>
      </c>
      <c r="F16058" s="39">
        <f>SUM(F16054:F16057)</f>
        <v>0</v>
      </c>
      <c r="G16058" s="9" t="str">
        <f t="shared" si="502"/>
        <v/>
      </c>
      <c r="H16058" s="52" t="str">
        <f t="shared" si="503"/>
        <v/>
      </c>
    </row>
    <row r="16059" spans="1:8">
      <c r="B16059" s="1"/>
      <c r="C16059" s="1"/>
      <c r="D16059" s="31"/>
      <c r="E16059" s="31"/>
      <c r="F16059" s="31"/>
      <c r="G16059" s="9" t="str">
        <f t="shared" si="502"/>
        <v/>
      </c>
      <c r="H16059" s="52" t="str">
        <f t="shared" si="503"/>
        <v/>
      </c>
    </row>
    <row r="16060" spans="1:8">
      <c r="A16060" s="48" t="str">
        <f>('ANNEXURE B &amp; C'!CN$3)</f>
        <v>480403</v>
      </c>
      <c r="B16060" s="1">
        <v>2260000</v>
      </c>
      <c r="C16060" s="1" t="s">
        <v>124</v>
      </c>
      <c r="D16060" s="31"/>
      <c r="E16060" s="31"/>
      <c r="F16060" s="31"/>
      <c r="G16060" s="9" t="str">
        <f t="shared" si="502"/>
        <v/>
      </c>
      <c r="H16060" s="52" t="str">
        <f t="shared" si="503"/>
        <v/>
      </c>
    </row>
    <row r="16061" spans="1:8">
      <c r="A16061" s="48" t="str">
        <f>('ANNEXURE B &amp; C'!CN$3)</f>
        <v>480403</v>
      </c>
      <c r="B16061" s="2">
        <v>2260806</v>
      </c>
      <c r="C16061" s="2" t="s">
        <v>125</v>
      </c>
      <c r="D16061" s="20">
        <v>0</v>
      </c>
      <c r="E16061" s="20">
        <v>0</v>
      </c>
      <c r="F16061" s="38">
        <f>('ANNEXURE B &amp; C'!CN$149)</f>
        <v>0</v>
      </c>
      <c r="G16061" s="9" t="str">
        <f t="shared" si="502"/>
        <v/>
      </c>
      <c r="H16061" s="52" t="str">
        <f t="shared" si="503"/>
        <v/>
      </c>
    </row>
    <row r="16062" spans="1:8">
      <c r="A16062" s="48" t="str">
        <f>('ANNEXURE B &amp; C'!CN$3)</f>
        <v>480403</v>
      </c>
      <c r="B16062" s="2">
        <v>2260808</v>
      </c>
      <c r="C16062" s="2" t="s">
        <v>126</v>
      </c>
      <c r="D16062" s="20">
        <v>0</v>
      </c>
      <c r="E16062" s="20">
        <v>0</v>
      </c>
      <c r="F16062" s="38">
        <f>('ANNEXURE B &amp; C'!CN$150)</f>
        <v>0</v>
      </c>
      <c r="G16062" s="9" t="str">
        <f t="shared" si="502"/>
        <v/>
      </c>
      <c r="H16062" s="52" t="str">
        <f t="shared" si="503"/>
        <v/>
      </c>
    </row>
    <row r="16063" spans="1:8">
      <c r="A16063" s="48" t="str">
        <f>('ANNEXURE B &amp; C'!CN$3)</f>
        <v>480403</v>
      </c>
      <c r="B16063" s="2">
        <v>2260810</v>
      </c>
      <c r="C16063" s="2" t="s">
        <v>127</v>
      </c>
      <c r="D16063" s="20">
        <v>0</v>
      </c>
      <c r="E16063" s="20">
        <v>0</v>
      </c>
      <c r="F16063" s="38">
        <f>('ANNEXURE B &amp; C'!CN$151)</f>
        <v>0</v>
      </c>
      <c r="G16063" s="9" t="str">
        <f t="shared" ref="G16063:G16126" si="504">IF(E16063&lt;0.01,"",IF(E16063&gt;F16063,"BUDGET ERROR - INSUFICIENT",""))</f>
        <v/>
      </c>
      <c r="H16063" s="52" t="str">
        <f t="shared" ref="H16063:H16126" si="505">IF(F16063&lt;0.1,"",IF(D16063=0,"NO ORIGINAL BUDGET",(F16063-D16063)/D16063))</f>
        <v/>
      </c>
    </row>
    <row r="16064" spans="1:8">
      <c r="A16064" s="48" t="str">
        <f>('ANNEXURE B &amp; C'!CN$3)</f>
        <v>480403</v>
      </c>
      <c r="B16064" s="3">
        <v>2269995</v>
      </c>
      <c r="C16064" s="3" t="s">
        <v>128</v>
      </c>
      <c r="D16064" s="39">
        <v>0</v>
      </c>
      <c r="E16064" s="39">
        <v>0</v>
      </c>
      <c r="F16064" s="39">
        <f>SUM(F16061:F16063)</f>
        <v>0</v>
      </c>
      <c r="G16064" s="9" t="str">
        <f t="shared" si="504"/>
        <v/>
      </c>
      <c r="H16064" s="52" t="str">
        <f t="shared" si="505"/>
        <v/>
      </c>
    </row>
    <row r="16065" spans="1:8">
      <c r="B16065" s="1"/>
      <c r="C16065" s="1"/>
      <c r="D16065" s="31"/>
      <c r="E16065" s="31"/>
      <c r="F16065" s="31"/>
      <c r="G16065" s="9" t="str">
        <f t="shared" si="504"/>
        <v/>
      </c>
      <c r="H16065" s="52" t="str">
        <f t="shared" si="505"/>
        <v/>
      </c>
    </row>
    <row r="16066" spans="1:8">
      <c r="A16066" s="48" t="str">
        <f>('ANNEXURE B &amp; C'!CN$3)</f>
        <v>480403</v>
      </c>
      <c r="B16066" s="1">
        <v>2270000</v>
      </c>
      <c r="C16066" s="1" t="s">
        <v>129</v>
      </c>
      <c r="D16066" s="31"/>
      <c r="E16066" s="31"/>
      <c r="F16066" s="31"/>
      <c r="G16066" s="9" t="str">
        <f t="shared" si="504"/>
        <v/>
      </c>
      <c r="H16066" s="52" t="str">
        <f t="shared" si="505"/>
        <v/>
      </c>
    </row>
    <row r="16067" spans="1:8">
      <c r="A16067" s="48" t="str">
        <f>('ANNEXURE B &amp; C'!CN$3)</f>
        <v>480403</v>
      </c>
      <c r="B16067" s="2">
        <v>2271701</v>
      </c>
      <c r="C16067" s="2" t="s">
        <v>130</v>
      </c>
      <c r="D16067" s="20">
        <v>0</v>
      </c>
      <c r="E16067" s="20">
        <v>0</v>
      </c>
      <c r="F16067" s="38">
        <f>('ANNEXURE B &amp; C'!CN$155)</f>
        <v>0</v>
      </c>
      <c r="G16067" s="9" t="str">
        <f t="shared" si="504"/>
        <v/>
      </c>
      <c r="H16067" s="52" t="str">
        <f t="shared" si="505"/>
        <v/>
      </c>
    </row>
    <row r="16068" spans="1:8">
      <c r="A16068" s="48" t="str">
        <f>('ANNEXURE B &amp; C'!CN$3)</f>
        <v>480403</v>
      </c>
      <c r="B16068" s="2">
        <v>2271702</v>
      </c>
      <c r="C16068" s="2" t="s">
        <v>131</v>
      </c>
      <c r="D16068" s="20">
        <v>0</v>
      </c>
      <c r="E16068" s="20">
        <v>0</v>
      </c>
      <c r="F16068" s="38">
        <f>('ANNEXURE B &amp; C'!CN$156)</f>
        <v>0</v>
      </c>
      <c r="G16068" s="9" t="str">
        <f t="shared" si="504"/>
        <v/>
      </c>
      <c r="H16068" s="52" t="str">
        <f t="shared" si="505"/>
        <v/>
      </c>
    </row>
    <row r="16069" spans="1:8">
      <c r="A16069" s="48" t="str">
        <f>('ANNEXURE B &amp; C'!CN$3)</f>
        <v>480403</v>
      </c>
      <c r="B16069" s="2">
        <v>2271703</v>
      </c>
      <c r="C16069" s="2" t="s">
        <v>132</v>
      </c>
      <c r="D16069" s="20">
        <v>0</v>
      </c>
      <c r="E16069" s="20">
        <v>0</v>
      </c>
      <c r="F16069" s="38">
        <f>('ANNEXURE B &amp; C'!CN$157)</f>
        <v>0</v>
      </c>
      <c r="G16069" s="9" t="str">
        <f t="shared" si="504"/>
        <v/>
      </c>
      <c r="H16069" s="52" t="str">
        <f t="shared" si="505"/>
        <v/>
      </c>
    </row>
    <row r="16070" spans="1:8">
      <c r="A16070" s="48" t="str">
        <f>('ANNEXURE B &amp; C'!CN$3)</f>
        <v>480403</v>
      </c>
      <c r="B16070" s="2">
        <v>2271704</v>
      </c>
      <c r="C16070" s="2" t="s">
        <v>133</v>
      </c>
      <c r="D16070" s="20">
        <v>0</v>
      </c>
      <c r="E16070" s="20">
        <v>0</v>
      </c>
      <c r="F16070" s="38">
        <f>('ANNEXURE B &amp; C'!CN$158)</f>
        <v>0</v>
      </c>
      <c r="G16070" s="9" t="str">
        <f t="shared" si="504"/>
        <v/>
      </c>
      <c r="H16070" s="52" t="str">
        <f t="shared" si="505"/>
        <v/>
      </c>
    </row>
    <row r="16071" spans="1:8">
      <c r="A16071" s="48" t="str">
        <f>('ANNEXURE B &amp; C'!CN$3)</f>
        <v>480403</v>
      </c>
      <c r="B16071" s="3">
        <v>2279995</v>
      </c>
      <c r="C16071" s="3" t="s">
        <v>134</v>
      </c>
      <c r="D16071" s="35">
        <v>0</v>
      </c>
      <c r="E16071" s="35">
        <v>0</v>
      </c>
      <c r="F16071" s="35">
        <f>SUM(F16067:F16070)</f>
        <v>0</v>
      </c>
      <c r="G16071" s="9" t="str">
        <f t="shared" si="504"/>
        <v/>
      </c>
      <c r="H16071" s="52" t="str">
        <f t="shared" si="505"/>
        <v/>
      </c>
    </row>
    <row r="16072" spans="1:8">
      <c r="B16072" s="1"/>
      <c r="C16072" s="1"/>
      <c r="D16072" s="31"/>
      <c r="E16072" s="31"/>
      <c r="F16072" s="31"/>
      <c r="G16072" s="9" t="str">
        <f t="shared" si="504"/>
        <v/>
      </c>
      <c r="H16072" s="52" t="str">
        <f t="shared" si="505"/>
        <v/>
      </c>
    </row>
    <row r="16073" spans="1:8">
      <c r="A16073" s="48" t="str">
        <f>('ANNEXURE B &amp; C'!CN$3)</f>
        <v>480403</v>
      </c>
      <c r="B16073" s="1">
        <v>2280000</v>
      </c>
      <c r="C16073" s="1" t="s">
        <v>135</v>
      </c>
      <c r="D16073" s="31"/>
      <c r="E16073" s="31"/>
      <c r="F16073" s="31"/>
      <c r="G16073" s="9" t="str">
        <f t="shared" si="504"/>
        <v/>
      </c>
      <c r="H16073" s="52" t="str">
        <f t="shared" si="505"/>
        <v/>
      </c>
    </row>
    <row r="16074" spans="1:8">
      <c r="A16074" s="48" t="str">
        <f>('ANNEXURE B &amp; C'!CN$3)</f>
        <v>480403</v>
      </c>
      <c r="B16074" s="2">
        <v>2280001</v>
      </c>
      <c r="C16074" s="2" t="s">
        <v>136</v>
      </c>
      <c r="D16074" s="20">
        <v>0</v>
      </c>
      <c r="E16074" s="20">
        <v>0</v>
      </c>
      <c r="F16074" s="38">
        <f>('ANNEXURE B &amp; C'!CN$162)</f>
        <v>0</v>
      </c>
      <c r="G16074" s="9" t="str">
        <f t="shared" si="504"/>
        <v/>
      </c>
      <c r="H16074" s="52" t="str">
        <f t="shared" si="505"/>
        <v/>
      </c>
    </row>
    <row r="16075" spans="1:8">
      <c r="A16075" s="48" t="str">
        <f>('ANNEXURE B &amp; C'!CN$3)</f>
        <v>480403</v>
      </c>
      <c r="B16075" s="2">
        <v>2280002</v>
      </c>
      <c r="C16075" s="2" t="s">
        <v>137</v>
      </c>
      <c r="D16075" s="20">
        <v>0</v>
      </c>
      <c r="E16075" s="20">
        <v>0</v>
      </c>
      <c r="F16075" s="38">
        <f>('ANNEXURE B &amp; C'!CN$163)</f>
        <v>0</v>
      </c>
      <c r="G16075" s="9" t="str">
        <f t="shared" si="504"/>
        <v/>
      </c>
      <c r="H16075" s="52" t="str">
        <f t="shared" si="505"/>
        <v/>
      </c>
    </row>
    <row r="16076" spans="1:8">
      <c r="A16076" s="48" t="str">
        <f>('ANNEXURE B &amp; C'!CN$3)</f>
        <v>480403</v>
      </c>
      <c r="B16076" s="3">
        <v>2289995</v>
      </c>
      <c r="C16076" s="3" t="s">
        <v>138</v>
      </c>
      <c r="D16076" s="39">
        <v>0</v>
      </c>
      <c r="E16076" s="39">
        <v>0</v>
      </c>
      <c r="F16076" s="39">
        <f>SUM(F16074:F16075)</f>
        <v>0</v>
      </c>
      <c r="G16076" s="9" t="str">
        <f t="shared" si="504"/>
        <v/>
      </c>
      <c r="H16076" s="52" t="str">
        <f t="shared" si="505"/>
        <v/>
      </c>
    </row>
    <row r="16077" spans="1:8">
      <c r="B16077" s="1"/>
      <c r="C16077" s="1"/>
      <c r="D16077" s="31"/>
      <c r="E16077" s="31"/>
      <c r="F16077" s="31"/>
      <c r="G16077" s="9" t="str">
        <f t="shared" si="504"/>
        <v/>
      </c>
      <c r="H16077" s="52" t="str">
        <f t="shared" si="505"/>
        <v/>
      </c>
    </row>
    <row r="16078" spans="1:8">
      <c r="A16078" s="48" t="str">
        <f>('ANNEXURE B &amp; C'!CN$3)</f>
        <v>480403</v>
      </c>
      <c r="B16078" s="1">
        <v>2300000</v>
      </c>
      <c r="C16078" s="1" t="s">
        <v>139</v>
      </c>
      <c r="D16078" s="31"/>
      <c r="E16078" s="31"/>
      <c r="F16078" s="31"/>
      <c r="G16078" s="9" t="str">
        <f t="shared" si="504"/>
        <v/>
      </c>
      <c r="H16078" s="52" t="str">
        <f t="shared" si="505"/>
        <v/>
      </c>
    </row>
    <row r="16079" spans="1:8">
      <c r="A16079" s="48" t="str">
        <f>('ANNEXURE B &amp; C'!CN$3)</f>
        <v>480403</v>
      </c>
      <c r="B16079" s="2">
        <v>2300001</v>
      </c>
      <c r="C16079" s="2" t="s">
        <v>140</v>
      </c>
      <c r="D16079" s="20">
        <v>0</v>
      </c>
      <c r="E16079" s="20">
        <v>0</v>
      </c>
      <c r="F16079" s="38">
        <f>('ANNEXURE B &amp; C'!CN$167)</f>
        <v>0</v>
      </c>
      <c r="G16079" s="9" t="str">
        <f t="shared" si="504"/>
        <v/>
      </c>
      <c r="H16079" s="52" t="str">
        <f t="shared" si="505"/>
        <v/>
      </c>
    </row>
    <row r="16080" spans="1:8">
      <c r="A16080" s="48" t="str">
        <f>('ANNEXURE B &amp; C'!CN$3)</f>
        <v>480403</v>
      </c>
      <c r="B16080" s="2">
        <v>2300002</v>
      </c>
      <c r="C16080" s="2" t="s">
        <v>141</v>
      </c>
      <c r="D16080" s="20">
        <v>0</v>
      </c>
      <c r="E16080" s="20">
        <v>0</v>
      </c>
      <c r="F16080" s="38">
        <f>('ANNEXURE B &amp; C'!CN$168)</f>
        <v>0</v>
      </c>
      <c r="G16080" s="9" t="str">
        <f t="shared" si="504"/>
        <v/>
      </c>
      <c r="H16080" s="52" t="str">
        <f t="shared" si="505"/>
        <v/>
      </c>
    </row>
    <row r="16081" spans="1:8">
      <c r="A16081" s="48" t="str">
        <f>('ANNEXURE B &amp; C'!CN$3)</f>
        <v>480403</v>
      </c>
      <c r="B16081" s="2">
        <v>2300003</v>
      </c>
      <c r="C16081" s="2" t="s">
        <v>142</v>
      </c>
      <c r="D16081" s="20">
        <v>0</v>
      </c>
      <c r="E16081" s="20">
        <v>0</v>
      </c>
      <c r="F16081" s="38">
        <f>('ANNEXURE B &amp; C'!CN$169)</f>
        <v>0</v>
      </c>
      <c r="G16081" s="9" t="str">
        <f t="shared" si="504"/>
        <v/>
      </c>
      <c r="H16081" s="52" t="str">
        <f t="shared" si="505"/>
        <v/>
      </c>
    </row>
    <row r="16082" spans="1:8">
      <c r="A16082" s="48" t="str">
        <f>('ANNEXURE B &amp; C'!CN$3)</f>
        <v>480403</v>
      </c>
      <c r="B16082" s="2">
        <v>2300204</v>
      </c>
      <c r="C16082" s="2" t="s">
        <v>143</v>
      </c>
      <c r="D16082" s="20">
        <v>0</v>
      </c>
      <c r="E16082" s="20">
        <v>0</v>
      </c>
      <c r="F16082" s="38">
        <f>('ANNEXURE B &amp; C'!CN$170)</f>
        <v>0</v>
      </c>
      <c r="G16082" s="9" t="str">
        <f t="shared" si="504"/>
        <v/>
      </c>
      <c r="H16082" s="52" t="str">
        <f t="shared" si="505"/>
        <v/>
      </c>
    </row>
    <row r="16083" spans="1:8">
      <c r="A16083" s="48" t="str">
        <f>('ANNEXURE B &amp; C'!CN$3)</f>
        <v>480403</v>
      </c>
      <c r="B16083" s="2">
        <v>2300800</v>
      </c>
      <c r="C16083" s="2" t="s">
        <v>144</v>
      </c>
      <c r="D16083" s="20">
        <v>0</v>
      </c>
      <c r="E16083" s="20">
        <v>0</v>
      </c>
      <c r="F16083" s="38">
        <f>('ANNEXURE B &amp; C'!CN$171)</f>
        <v>0</v>
      </c>
      <c r="G16083" s="9" t="str">
        <f t="shared" si="504"/>
        <v/>
      </c>
      <c r="H16083" s="52" t="str">
        <f t="shared" si="505"/>
        <v/>
      </c>
    </row>
    <row r="16084" spans="1:8">
      <c r="A16084" s="48" t="str">
        <f>('ANNEXURE B &amp; C'!CN$3)</f>
        <v>480403</v>
      </c>
      <c r="B16084" s="2">
        <v>2300801</v>
      </c>
      <c r="C16084" s="2" t="s">
        <v>145</v>
      </c>
      <c r="D16084" s="20">
        <v>0</v>
      </c>
      <c r="E16084" s="20">
        <v>0</v>
      </c>
      <c r="F16084" s="38">
        <f>('ANNEXURE B &amp; C'!CN$172)</f>
        <v>0</v>
      </c>
      <c r="G16084" s="9" t="str">
        <f t="shared" si="504"/>
        <v/>
      </c>
      <c r="H16084" s="52" t="str">
        <f t="shared" si="505"/>
        <v/>
      </c>
    </row>
    <row r="16085" spans="1:8">
      <c r="A16085" s="48" t="str">
        <f>('ANNEXURE B &amp; C'!CN$3)</f>
        <v>480403</v>
      </c>
      <c r="B16085" s="2">
        <v>2300803</v>
      </c>
      <c r="C16085" s="2" t="s">
        <v>146</v>
      </c>
      <c r="D16085" s="20">
        <v>0</v>
      </c>
      <c r="E16085" s="20">
        <v>0</v>
      </c>
      <c r="F16085" s="38">
        <f>('ANNEXURE B &amp; C'!CN$173)</f>
        <v>0</v>
      </c>
      <c r="G16085" s="9" t="str">
        <f t="shared" si="504"/>
        <v/>
      </c>
      <c r="H16085" s="52" t="str">
        <f t="shared" si="505"/>
        <v/>
      </c>
    </row>
    <row r="16086" spans="1:8">
      <c r="A16086" s="48" t="str">
        <f>('ANNEXURE B &amp; C'!CN$3)</f>
        <v>480403</v>
      </c>
      <c r="B16086" s="2">
        <v>2301503</v>
      </c>
      <c r="C16086" s="2" t="s">
        <v>147</v>
      </c>
      <c r="D16086" s="20">
        <v>0</v>
      </c>
      <c r="E16086" s="20">
        <v>0</v>
      </c>
      <c r="F16086" s="38">
        <f>('ANNEXURE B &amp; C'!CN$174)</f>
        <v>0</v>
      </c>
      <c r="G16086" s="9" t="str">
        <f t="shared" si="504"/>
        <v/>
      </c>
      <c r="H16086" s="52" t="str">
        <f t="shared" si="505"/>
        <v/>
      </c>
    </row>
    <row r="16087" spans="1:8">
      <c r="A16087" s="48" t="str">
        <f>('ANNEXURE B &amp; C'!CN$3)</f>
        <v>480403</v>
      </c>
      <c r="B16087" s="2">
        <v>2301802</v>
      </c>
      <c r="C16087" s="2" t="s">
        <v>148</v>
      </c>
      <c r="D16087" s="20">
        <v>0</v>
      </c>
      <c r="E16087" s="20">
        <v>0</v>
      </c>
      <c r="F16087" s="38">
        <f>('ANNEXURE B &amp; C'!CN$175)</f>
        <v>0</v>
      </c>
      <c r="G16087" s="9" t="str">
        <f t="shared" si="504"/>
        <v/>
      </c>
      <c r="H16087" s="52" t="str">
        <f t="shared" si="505"/>
        <v/>
      </c>
    </row>
    <row r="16088" spans="1:8">
      <c r="A16088" s="48" t="str">
        <f>('ANNEXURE B &amp; C'!CN$3)</f>
        <v>480403</v>
      </c>
      <c r="B16088" s="2">
        <v>2301803</v>
      </c>
      <c r="C16088" s="2" t="s">
        <v>149</v>
      </c>
      <c r="D16088" s="20">
        <v>0</v>
      </c>
      <c r="E16088" s="20">
        <v>0</v>
      </c>
      <c r="F16088" s="38">
        <f>('ANNEXURE B &amp; C'!CN$176)</f>
        <v>0</v>
      </c>
      <c r="G16088" s="9" t="str">
        <f t="shared" si="504"/>
        <v/>
      </c>
      <c r="H16088" s="52" t="str">
        <f t="shared" si="505"/>
        <v/>
      </c>
    </row>
    <row r="16089" spans="1:8">
      <c r="A16089" s="48" t="str">
        <f>('ANNEXURE B &amp; C'!CN$3)</f>
        <v>480403</v>
      </c>
      <c r="B16089" s="2">
        <v>2301900</v>
      </c>
      <c r="C16089" s="2" t="s">
        <v>150</v>
      </c>
      <c r="D16089" s="20">
        <v>0</v>
      </c>
      <c r="E16089" s="20">
        <v>-3325.19</v>
      </c>
      <c r="F16089" s="38">
        <f>('ANNEXURE B &amp; C'!CN$177)</f>
        <v>-3326</v>
      </c>
      <c r="G16089" s="9" t="str">
        <f t="shared" si="504"/>
        <v/>
      </c>
      <c r="H16089" s="52" t="str">
        <f t="shared" si="505"/>
        <v/>
      </c>
    </row>
    <row r="16090" spans="1:8">
      <c r="A16090" s="48" t="str">
        <f>('ANNEXURE B &amp; C'!CN$3)</f>
        <v>480403</v>
      </c>
      <c r="B16090" s="2">
        <v>2301901</v>
      </c>
      <c r="C16090" s="2" t="s">
        <v>151</v>
      </c>
      <c r="D16090" s="20">
        <v>0</v>
      </c>
      <c r="E16090" s="20">
        <v>0</v>
      </c>
      <c r="F16090" s="38">
        <f>('ANNEXURE B &amp; C'!CN$178)</f>
        <v>0</v>
      </c>
      <c r="G16090" s="9" t="str">
        <f t="shared" si="504"/>
        <v/>
      </c>
      <c r="H16090" s="52" t="str">
        <f t="shared" si="505"/>
        <v/>
      </c>
    </row>
    <row r="16091" spans="1:8">
      <c r="A16091" s="48" t="str">
        <f>('ANNEXURE B &amp; C'!CN$3)</f>
        <v>480403</v>
      </c>
      <c r="B16091" s="3">
        <v>2309995</v>
      </c>
      <c r="C16091" s="3" t="s">
        <v>152</v>
      </c>
      <c r="D16091" s="39">
        <v>0</v>
      </c>
      <c r="E16091" s="39">
        <v>-3325.19</v>
      </c>
      <c r="F16091" s="39">
        <f>SUM(F16079:F16090)</f>
        <v>-3326</v>
      </c>
      <c r="G16091" s="9" t="str">
        <f t="shared" si="504"/>
        <v/>
      </c>
      <c r="H16091" s="52" t="str">
        <f t="shared" si="505"/>
        <v/>
      </c>
    </row>
    <row r="16092" spans="1:8">
      <c r="B16092" s="1"/>
      <c r="C16092" s="1"/>
      <c r="D16092" s="31"/>
      <c r="E16092" s="31"/>
      <c r="F16092" s="31"/>
      <c r="G16092" s="9" t="str">
        <f t="shared" si="504"/>
        <v/>
      </c>
      <c r="H16092" s="52" t="str">
        <f t="shared" si="505"/>
        <v/>
      </c>
    </row>
    <row r="16093" spans="1:8" ht="15.75" thickBot="1">
      <c r="A16093" s="48" t="str">
        <f>('ANNEXURE B &amp; C'!CN$3)</f>
        <v>480403</v>
      </c>
      <c r="B16093" s="4">
        <v>2359997</v>
      </c>
      <c r="C16093" s="4" t="s">
        <v>153</v>
      </c>
      <c r="D16093" s="40">
        <v>0</v>
      </c>
      <c r="E16093" s="40">
        <v>-3325.19</v>
      </c>
      <c r="F16093" s="40">
        <f>SUM(F16091+F16076+F16071+F16064+F16058+F16051)</f>
        <v>-3326</v>
      </c>
      <c r="G16093" s="9" t="str">
        <f t="shared" si="504"/>
        <v/>
      </c>
      <c r="H16093" s="52" t="str">
        <f t="shared" si="505"/>
        <v/>
      </c>
    </row>
    <row r="16094" spans="1:8" ht="15.75" thickTop="1">
      <c r="B16094" s="1"/>
      <c r="C16094" s="1"/>
      <c r="D16094" s="31"/>
      <c r="E16094" s="31"/>
      <c r="F16094" s="31"/>
      <c r="G16094" s="9" t="str">
        <f t="shared" si="504"/>
        <v/>
      </c>
      <c r="H16094" s="52" t="str">
        <f t="shared" si="505"/>
        <v/>
      </c>
    </row>
    <row r="16095" spans="1:8" ht="15.75" thickBot="1">
      <c r="A16095" s="48" t="str">
        <f>('ANNEXURE B &amp; C'!CN$3)</f>
        <v>480403</v>
      </c>
      <c r="B16095" s="5">
        <v>2379995</v>
      </c>
      <c r="C16095" s="5" t="s">
        <v>154</v>
      </c>
      <c r="D16095" s="41">
        <v>0</v>
      </c>
      <c r="E16095" s="41">
        <v>-3325.19</v>
      </c>
      <c r="F16095" s="41">
        <f>SUM(F16093)</f>
        <v>-3326</v>
      </c>
      <c r="G16095" s="9" t="str">
        <f t="shared" si="504"/>
        <v/>
      </c>
      <c r="H16095" s="52" t="str">
        <f t="shared" si="505"/>
        <v/>
      </c>
    </row>
    <row r="16096" spans="1:8">
      <c r="B16096" s="1"/>
      <c r="C16096" s="1"/>
      <c r="D16096" s="31"/>
      <c r="E16096" s="31"/>
      <c r="F16096" s="31"/>
      <c r="G16096" s="9" t="str">
        <f t="shared" si="504"/>
        <v/>
      </c>
      <c r="H16096" s="52" t="str">
        <f t="shared" si="505"/>
        <v/>
      </c>
    </row>
    <row r="16097" spans="1:8" ht="15.75" thickBot="1">
      <c r="A16097" s="48" t="str">
        <f>('ANNEXURE B &amp; C'!CN$3)</f>
        <v>480403</v>
      </c>
      <c r="B16097" s="5">
        <v>2459998</v>
      </c>
      <c r="C16097" s="5" t="s">
        <v>155</v>
      </c>
      <c r="D16097" s="41">
        <v>0</v>
      </c>
      <c r="E16097" s="41">
        <v>-3325.19</v>
      </c>
      <c r="F16097" s="41">
        <f>SUM(F16095)</f>
        <v>-3326</v>
      </c>
      <c r="G16097" s="9" t="str">
        <f t="shared" si="504"/>
        <v/>
      </c>
      <c r="H16097" s="52" t="str">
        <f t="shared" si="505"/>
        <v/>
      </c>
    </row>
    <row r="16098" spans="1:8">
      <c r="B16098" s="1"/>
      <c r="C16098" s="1"/>
      <c r="D16098" s="31"/>
      <c r="E16098" s="31"/>
      <c r="F16098" s="31"/>
      <c r="G16098" s="9" t="str">
        <f t="shared" si="504"/>
        <v/>
      </c>
      <c r="H16098" s="52" t="str">
        <f t="shared" si="505"/>
        <v/>
      </c>
    </row>
    <row r="16099" spans="1:8">
      <c r="A16099" s="48" t="str">
        <f>('ANNEXURE B &amp; C'!CN$3)</f>
        <v>480403</v>
      </c>
      <c r="B16099" s="1">
        <v>3010000</v>
      </c>
      <c r="C16099" s="1" t="s">
        <v>156</v>
      </c>
      <c r="D16099" s="31"/>
      <c r="E16099" s="31"/>
      <c r="F16099" s="31"/>
      <c r="G16099" s="9" t="str">
        <f t="shared" si="504"/>
        <v/>
      </c>
      <c r="H16099" s="52" t="str">
        <f t="shared" si="505"/>
        <v/>
      </c>
    </row>
    <row r="16100" spans="1:8">
      <c r="A16100" s="48" t="str">
        <f>('ANNEXURE B &amp; C'!CN$3)</f>
        <v>480403</v>
      </c>
      <c r="B16100" s="2">
        <v>3010001</v>
      </c>
      <c r="C16100" s="2" t="s">
        <v>112</v>
      </c>
      <c r="D16100" s="38">
        <v>3363779</v>
      </c>
      <c r="E16100" s="38">
        <v>1803183.99</v>
      </c>
      <c r="F16100" s="38">
        <f>('ANNEXURE B &amp; C'!CN$188)</f>
        <v>3646141</v>
      </c>
      <c r="G16100" s="9" t="str">
        <f t="shared" si="504"/>
        <v/>
      </c>
      <c r="H16100" s="52">
        <f t="shared" si="505"/>
        <v>8.3941899869165004E-2</v>
      </c>
    </row>
    <row r="16101" spans="1:8">
      <c r="A16101" s="48" t="str">
        <f>('ANNEXURE B &amp; C'!CN$3)</f>
        <v>480403</v>
      </c>
      <c r="B16101" s="2">
        <v>3010002</v>
      </c>
      <c r="C16101" s="2" t="s">
        <v>155</v>
      </c>
      <c r="D16101" s="38">
        <v>0</v>
      </c>
      <c r="E16101" s="38">
        <v>-3325.19</v>
      </c>
      <c r="F16101" s="38">
        <f>('ANNEXURE B &amp; C'!CN$189)</f>
        <v>-3326</v>
      </c>
      <c r="G16101" s="9" t="str">
        <f t="shared" si="504"/>
        <v/>
      </c>
      <c r="H16101" s="52" t="str">
        <f t="shared" si="505"/>
        <v/>
      </c>
    </row>
    <row r="16102" spans="1:8">
      <c r="A16102" s="48" t="str">
        <f>('ANNEXURE B &amp; C'!CN$3)</f>
        <v>480403</v>
      </c>
      <c r="B16102" s="2"/>
      <c r="C16102" s="1" t="s">
        <v>338</v>
      </c>
      <c r="D16102" s="39"/>
      <c r="E16102" s="39"/>
      <c r="F16102" s="39">
        <f>('ANNEXURE B &amp; C'!CN$190)</f>
        <v>0</v>
      </c>
      <c r="G16102" s="9" t="str">
        <f t="shared" si="504"/>
        <v/>
      </c>
      <c r="H16102" s="52" t="str">
        <f t="shared" si="505"/>
        <v/>
      </c>
    </row>
    <row r="16103" spans="1:8" ht="15.75" thickBot="1">
      <c r="A16103" s="48" t="str">
        <f>('ANNEXURE B &amp; C'!CN$3)</f>
        <v>480403</v>
      </c>
      <c r="B16103" s="5">
        <v>3019995</v>
      </c>
      <c r="C16103" s="5" t="s">
        <v>339</v>
      </c>
      <c r="D16103" s="37">
        <v>3363779</v>
      </c>
      <c r="E16103" s="37">
        <v>1799858.8</v>
      </c>
      <c r="F16103" s="37">
        <f>('ANNEXURE B &amp; C'!CN$191)</f>
        <v>3642815</v>
      </c>
      <c r="G16103" s="9" t="str">
        <f t="shared" si="504"/>
        <v/>
      </c>
      <c r="H16103" s="52">
        <f t="shared" si="505"/>
        <v>8.2953130987499471E-2</v>
      </c>
    </row>
    <row r="16104" spans="1:8">
      <c r="B16104" s="1"/>
      <c r="C16104" s="1"/>
      <c r="D16104" s="31"/>
      <c r="E16104" s="31"/>
      <c r="F16104" s="31"/>
      <c r="G16104" s="9" t="str">
        <f t="shared" si="504"/>
        <v/>
      </c>
      <c r="H16104" s="52" t="str">
        <f t="shared" si="505"/>
        <v/>
      </c>
    </row>
    <row r="16105" spans="1:8">
      <c r="A16105" s="48" t="str">
        <f>('ANNEXURE B &amp; C'!CN$3)</f>
        <v>480403</v>
      </c>
      <c r="B16105" s="1">
        <v>4030000</v>
      </c>
      <c r="C16105" s="1" t="s">
        <v>157</v>
      </c>
      <c r="D16105" s="31"/>
      <c r="E16105" s="31"/>
      <c r="F16105" s="31"/>
      <c r="G16105" s="9" t="str">
        <f t="shared" si="504"/>
        <v/>
      </c>
      <c r="H16105" s="52" t="str">
        <f t="shared" si="505"/>
        <v/>
      </c>
    </row>
    <row r="16106" spans="1:8">
      <c r="A16106" s="48" t="str">
        <f>('ANNEXURE B &amp; C'!CN$3)</f>
        <v>480403</v>
      </c>
      <c r="B16106" s="2">
        <v>4030001</v>
      </c>
      <c r="C16106" s="2" t="s">
        <v>158</v>
      </c>
      <c r="D16106" s="20">
        <v>150000</v>
      </c>
      <c r="E16106" s="20">
        <v>53052.639999999999</v>
      </c>
      <c r="F16106" s="38">
        <f>('ANNEXURE B &amp; C'!CN$194)</f>
        <v>55000</v>
      </c>
      <c r="G16106" s="9" t="str">
        <f t="shared" si="504"/>
        <v/>
      </c>
      <c r="H16106" s="52">
        <f t="shared" si="505"/>
        <v>-0.6333333333333333</v>
      </c>
    </row>
    <row r="16107" spans="1:8">
      <c r="A16107" s="48" t="str">
        <f>('ANNEXURE B &amp; C'!CN$3)</f>
        <v>480403</v>
      </c>
      <c r="B16107" s="2">
        <v>4030002</v>
      </c>
      <c r="C16107" s="2" t="s">
        <v>159</v>
      </c>
      <c r="D16107" s="20">
        <v>120000</v>
      </c>
      <c r="E16107" s="20">
        <v>3333.33</v>
      </c>
      <c r="F16107" s="38">
        <f>('ANNEXURE B &amp; C'!CN$195)</f>
        <v>3334</v>
      </c>
      <c r="G16107" s="9" t="str">
        <f t="shared" si="504"/>
        <v/>
      </c>
      <c r="H16107" s="52">
        <f t="shared" si="505"/>
        <v>-0.97221666666666662</v>
      </c>
    </row>
    <row r="16108" spans="1:8">
      <c r="A16108" s="48" t="str">
        <f>('ANNEXURE B &amp; C'!CN$3)</f>
        <v>480403</v>
      </c>
      <c r="B16108" s="2">
        <v>4030003</v>
      </c>
      <c r="C16108" s="2" t="s">
        <v>160</v>
      </c>
      <c r="D16108" s="20">
        <v>0</v>
      </c>
      <c r="E16108" s="20">
        <v>0</v>
      </c>
      <c r="F16108" s="38">
        <f>('ANNEXURE B &amp; C'!CN$196)</f>
        <v>0</v>
      </c>
      <c r="G16108" s="9" t="str">
        <f t="shared" si="504"/>
        <v/>
      </c>
      <c r="H16108" s="52" t="str">
        <f t="shared" si="505"/>
        <v/>
      </c>
    </row>
    <row r="16109" spans="1:8">
      <c r="A16109" s="48" t="str">
        <f>('ANNEXURE B &amp; C'!CN$3)</f>
        <v>480403</v>
      </c>
      <c r="B16109" s="2">
        <v>4030004</v>
      </c>
      <c r="C16109" s="2" t="s">
        <v>161</v>
      </c>
      <c r="D16109" s="20">
        <v>0</v>
      </c>
      <c r="E16109" s="20">
        <v>0</v>
      </c>
      <c r="F16109" s="38">
        <f>('ANNEXURE B &amp; C'!CN$197)</f>
        <v>0</v>
      </c>
      <c r="G16109" s="9" t="str">
        <f t="shared" si="504"/>
        <v/>
      </c>
      <c r="H16109" s="52" t="str">
        <f t="shared" si="505"/>
        <v/>
      </c>
    </row>
    <row r="16110" spans="1:8">
      <c r="A16110" s="48" t="str">
        <f>('ANNEXURE B &amp; C'!CN$3)</f>
        <v>480403</v>
      </c>
      <c r="B16110" s="2">
        <v>4030005</v>
      </c>
      <c r="C16110" s="2" t="s">
        <v>162</v>
      </c>
      <c r="D16110" s="20">
        <v>0</v>
      </c>
      <c r="E16110" s="20">
        <v>0</v>
      </c>
      <c r="F16110" s="38">
        <f>('ANNEXURE B &amp; C'!CN$198)</f>
        <v>0</v>
      </c>
      <c r="G16110" s="9" t="str">
        <f t="shared" si="504"/>
        <v/>
      </c>
      <c r="H16110" s="52" t="str">
        <f t="shared" si="505"/>
        <v/>
      </c>
    </row>
    <row r="16111" spans="1:8" ht="15.75" thickBot="1">
      <c r="A16111" s="48" t="str">
        <f>('ANNEXURE B &amp; C'!CN$3)</f>
        <v>480403</v>
      </c>
      <c r="B16111" s="3">
        <v>4039995</v>
      </c>
      <c r="C16111" s="3" t="s">
        <v>163</v>
      </c>
      <c r="D16111" s="42">
        <v>270000</v>
      </c>
      <c r="E16111" s="36">
        <v>56385.97</v>
      </c>
      <c r="F16111" s="43">
        <f>SUM(F16106:F16110)</f>
        <v>58334</v>
      </c>
      <c r="G16111" s="9" t="str">
        <f t="shared" si="504"/>
        <v/>
      </c>
      <c r="H16111" s="52">
        <f t="shared" si="505"/>
        <v>-0.78394814814814817</v>
      </c>
    </row>
    <row r="16112" spans="1:8" ht="15.75" thickTop="1">
      <c r="B16112" s="2"/>
      <c r="C16112" s="2"/>
      <c r="D16112" s="32"/>
      <c r="E16112" s="32"/>
      <c r="G16112" s="9" t="str">
        <f t="shared" si="504"/>
        <v/>
      </c>
      <c r="H16112" s="52" t="str">
        <f t="shared" si="505"/>
        <v/>
      </c>
    </row>
    <row r="16113" spans="1:8">
      <c r="A16113" s="48" t="str">
        <f>('ANNEXURE B &amp; C'!CN$3)</f>
        <v>480403</v>
      </c>
      <c r="B16113" s="1">
        <v>4030000</v>
      </c>
      <c r="C16113" s="1" t="s">
        <v>164</v>
      </c>
      <c r="D16113" s="31"/>
      <c r="E16113" s="31"/>
      <c r="F16113" s="31"/>
      <c r="G16113" s="9" t="str">
        <f t="shared" si="504"/>
        <v/>
      </c>
      <c r="H16113" s="52" t="str">
        <f t="shared" si="505"/>
        <v/>
      </c>
    </row>
    <row r="16114" spans="1:8">
      <c r="A16114" s="48" t="str">
        <f>('ANNEXURE B &amp; C'!CN$3)</f>
        <v>480403</v>
      </c>
      <c r="B16114" s="2">
        <v>4031001</v>
      </c>
      <c r="C16114" s="2" t="s">
        <v>158</v>
      </c>
      <c r="D16114" s="20">
        <v>0</v>
      </c>
      <c r="E16114" s="20">
        <v>0</v>
      </c>
      <c r="F16114" s="38">
        <f>('ANNEXURE B &amp; C'!CN$202)</f>
        <v>0</v>
      </c>
      <c r="G16114" s="9" t="str">
        <f t="shared" si="504"/>
        <v/>
      </c>
      <c r="H16114" s="52" t="str">
        <f t="shared" si="505"/>
        <v/>
      </c>
    </row>
    <row r="16115" spans="1:8">
      <c r="A16115" s="48" t="str">
        <f>('ANNEXURE B &amp; C'!CN$3)</f>
        <v>480403</v>
      </c>
      <c r="B16115" s="2">
        <v>4031002</v>
      </c>
      <c r="C16115" s="2" t="s">
        <v>159</v>
      </c>
      <c r="D16115" s="20">
        <v>0</v>
      </c>
      <c r="E16115" s="20">
        <v>0</v>
      </c>
      <c r="F16115" s="38">
        <f>('ANNEXURE B &amp; C'!CN$203)</f>
        <v>120000</v>
      </c>
      <c r="G16115" s="9" t="str">
        <f t="shared" si="504"/>
        <v/>
      </c>
      <c r="H16115" s="52" t="str">
        <f t="shared" si="505"/>
        <v>NO ORIGINAL BUDGET</v>
      </c>
    </row>
    <row r="16116" spans="1:8">
      <c r="A16116" s="48" t="str">
        <f>('ANNEXURE B &amp; C'!CN$3)</f>
        <v>480403</v>
      </c>
      <c r="B16116" s="2">
        <v>4031003</v>
      </c>
      <c r="C16116" s="2" t="s">
        <v>160</v>
      </c>
      <c r="D16116" s="20">
        <v>0</v>
      </c>
      <c r="E16116" s="20">
        <v>0</v>
      </c>
      <c r="F16116" s="38">
        <f>('ANNEXURE B &amp; C'!CN$204)</f>
        <v>0</v>
      </c>
      <c r="G16116" s="9" t="str">
        <f t="shared" si="504"/>
        <v/>
      </c>
      <c r="H16116" s="52" t="str">
        <f t="shared" si="505"/>
        <v/>
      </c>
    </row>
    <row r="16117" spans="1:8">
      <c r="A16117" s="48" t="str">
        <f>('ANNEXURE B &amp; C'!CN$3)</f>
        <v>480403</v>
      </c>
      <c r="B16117" s="2">
        <v>4031004</v>
      </c>
      <c r="C16117" s="2" t="s">
        <v>161</v>
      </c>
      <c r="D16117" s="20">
        <v>0</v>
      </c>
      <c r="E16117" s="20">
        <v>0</v>
      </c>
      <c r="F16117" s="38">
        <f>('ANNEXURE B &amp; C'!CN$205)</f>
        <v>0</v>
      </c>
      <c r="G16117" s="9" t="str">
        <f t="shared" si="504"/>
        <v/>
      </c>
      <c r="H16117" s="52" t="str">
        <f t="shared" si="505"/>
        <v/>
      </c>
    </row>
    <row r="16118" spans="1:8">
      <c r="A16118" s="48" t="str">
        <f>('ANNEXURE B &amp; C'!CN$3)</f>
        <v>480403</v>
      </c>
      <c r="B16118" s="2">
        <v>4031005</v>
      </c>
      <c r="C16118" s="2" t="s">
        <v>162</v>
      </c>
      <c r="D16118" s="20">
        <v>0</v>
      </c>
      <c r="E16118" s="20">
        <v>0</v>
      </c>
      <c r="F16118" s="38">
        <f>('ANNEXURE B &amp; C'!CN$206)</f>
        <v>0</v>
      </c>
      <c r="G16118" s="9" t="str">
        <f t="shared" si="504"/>
        <v/>
      </c>
      <c r="H16118" s="52" t="str">
        <f t="shared" si="505"/>
        <v/>
      </c>
    </row>
    <row r="16119" spans="1:8">
      <c r="A16119" s="48" t="str">
        <f>('ANNEXURE B &amp; C'!CN$3)</f>
        <v>480403</v>
      </c>
      <c r="B16119" s="3">
        <v>4039995</v>
      </c>
      <c r="C16119" s="3" t="s">
        <v>165</v>
      </c>
      <c r="D16119" s="39">
        <v>0</v>
      </c>
      <c r="E16119" s="39">
        <v>0</v>
      </c>
      <c r="F16119" s="39">
        <f>SUM(F16114:F16118)</f>
        <v>120000</v>
      </c>
      <c r="G16119" s="9" t="str">
        <f t="shared" si="504"/>
        <v/>
      </c>
      <c r="H16119" s="52" t="str">
        <f t="shared" si="505"/>
        <v>NO ORIGINAL BUDGET</v>
      </c>
    </row>
    <row r="16120" spans="1:8">
      <c r="B16120" s="2"/>
      <c r="C16120" s="2"/>
      <c r="D16120" s="32"/>
      <c r="E16120" s="32"/>
      <c r="G16120" s="9" t="str">
        <f t="shared" si="504"/>
        <v/>
      </c>
      <c r="H16120" s="52" t="str">
        <f t="shared" si="505"/>
        <v/>
      </c>
    </row>
    <row r="16121" spans="1:8" ht="15.75" thickBot="1">
      <c r="A16121" s="48" t="str">
        <f>('ANNEXURE B &amp; C'!CN$3)</f>
        <v>480403</v>
      </c>
      <c r="B16121" s="5">
        <v>4039995</v>
      </c>
      <c r="C16121" s="5" t="s">
        <v>166</v>
      </c>
      <c r="D16121" s="41">
        <v>270000</v>
      </c>
      <c r="E16121" s="41">
        <v>56385.97</v>
      </c>
      <c r="F16121" s="41">
        <f>SUM(F16119+F16111)</f>
        <v>178334</v>
      </c>
      <c r="G16121" s="9" t="str">
        <f t="shared" si="504"/>
        <v/>
      </c>
      <c r="H16121" s="52">
        <f t="shared" si="505"/>
        <v>-0.3395037037037037</v>
      </c>
    </row>
    <row r="16122" spans="1:8">
      <c r="G16122" s="9" t="str">
        <f t="shared" si="504"/>
        <v/>
      </c>
      <c r="H16122" s="52" t="str">
        <f t="shared" si="505"/>
        <v/>
      </c>
    </row>
    <row r="16123" spans="1:8">
      <c r="A16123" s="48" t="str">
        <f>('ANNEXURE B &amp; C'!CO$3)</f>
        <v>480404</v>
      </c>
      <c r="B16123" s="1">
        <v>1000000</v>
      </c>
      <c r="C16123" s="1" t="s">
        <v>0</v>
      </c>
      <c r="D16123" s="31"/>
      <c r="E16123" s="31"/>
      <c r="G16123" s="9" t="str">
        <f t="shared" si="504"/>
        <v/>
      </c>
      <c r="H16123" s="52" t="str">
        <f t="shared" si="505"/>
        <v/>
      </c>
    </row>
    <row r="16124" spans="1:8">
      <c r="B16124" s="1"/>
      <c r="C16124" s="1"/>
      <c r="D16124" s="31"/>
      <c r="E16124" s="31"/>
      <c r="G16124" s="9" t="str">
        <f t="shared" si="504"/>
        <v/>
      </c>
      <c r="H16124" s="52" t="str">
        <f t="shared" si="505"/>
        <v/>
      </c>
    </row>
    <row r="16125" spans="1:8">
      <c r="A16125" s="48" t="str">
        <f>('ANNEXURE B &amp; C'!CO$3)</f>
        <v>480404</v>
      </c>
      <c r="B16125" s="1">
        <v>1020000</v>
      </c>
      <c r="C16125" s="1" t="s">
        <v>2</v>
      </c>
      <c r="D16125" s="31"/>
      <c r="E16125" s="31"/>
      <c r="F16125" s="31"/>
      <c r="G16125" s="9" t="str">
        <f t="shared" si="504"/>
        <v/>
      </c>
      <c r="H16125" s="52" t="str">
        <f t="shared" si="505"/>
        <v/>
      </c>
    </row>
    <row r="16126" spans="1:8">
      <c r="A16126" s="48" t="str">
        <f>('ANNEXURE B &amp; C'!CO$3)</f>
        <v>480404</v>
      </c>
      <c r="B16126" s="2">
        <v>1020001</v>
      </c>
      <c r="C16126" s="2" t="s">
        <v>3</v>
      </c>
      <c r="D16126" s="20">
        <v>0</v>
      </c>
      <c r="E16126" s="20">
        <v>0</v>
      </c>
      <c r="F16126" s="38">
        <f>('ANNEXURE B &amp; C'!CO$10)</f>
        <v>0</v>
      </c>
      <c r="G16126" s="9" t="str">
        <f t="shared" si="504"/>
        <v/>
      </c>
      <c r="H16126" s="52" t="str">
        <f t="shared" si="505"/>
        <v/>
      </c>
    </row>
    <row r="16127" spans="1:8">
      <c r="A16127" s="48" t="str">
        <f>('ANNEXURE B &amp; C'!CO$3)</f>
        <v>480404</v>
      </c>
      <c r="B16127" s="2">
        <v>1020002</v>
      </c>
      <c r="C16127" s="2" t="s">
        <v>4</v>
      </c>
      <c r="D16127" s="20">
        <v>4915264</v>
      </c>
      <c r="E16127" s="20">
        <v>2480217.65</v>
      </c>
      <c r="F16127" s="38">
        <f>('ANNEXURE B &amp; C'!CO$11)</f>
        <v>4956758</v>
      </c>
      <c r="G16127" s="9" t="str">
        <f t="shared" ref="G16127:G16190" si="506">IF(E16127&lt;0.01,"",IF(E16127&gt;F16127,"BUDGET ERROR - INSUFICIENT",""))</f>
        <v/>
      </c>
      <c r="H16127" s="52">
        <f t="shared" ref="H16127:H16190" si="507">IF(F16127&lt;0.1,"",IF(D16127=0,"NO ORIGINAL BUDGET",(F16127-D16127)/D16127))</f>
        <v>8.441865991328238E-3</v>
      </c>
    </row>
    <row r="16128" spans="1:8">
      <c r="A16128" s="48" t="str">
        <f>('ANNEXURE B &amp; C'!CO$3)</f>
        <v>480404</v>
      </c>
      <c r="B16128" s="2">
        <v>1020004</v>
      </c>
      <c r="C16128" s="2" t="s">
        <v>5</v>
      </c>
      <c r="D16128" s="20">
        <v>49392</v>
      </c>
      <c r="E16128" s="20">
        <v>18072</v>
      </c>
      <c r="F16128" s="38">
        <f>('ANNEXURE B &amp; C'!CO$12)</f>
        <v>36144</v>
      </c>
      <c r="G16128" s="9" t="str">
        <f t="shared" si="506"/>
        <v/>
      </c>
      <c r="H16128" s="52">
        <f t="shared" si="507"/>
        <v>-0.26822157434402333</v>
      </c>
    </row>
    <row r="16129" spans="1:8">
      <c r="A16129" s="48" t="str">
        <f>('ANNEXURE B &amp; C'!CO$3)</f>
        <v>480404</v>
      </c>
      <c r="B16129" s="2">
        <v>1020005</v>
      </c>
      <c r="C16129" s="2" t="s">
        <v>6</v>
      </c>
      <c r="D16129" s="20">
        <v>1170</v>
      </c>
      <c r="E16129" s="20">
        <v>615</v>
      </c>
      <c r="F16129" s="38">
        <f>('ANNEXURE B &amp; C'!CO$13)</f>
        <v>1230</v>
      </c>
      <c r="G16129" s="9" t="str">
        <f t="shared" si="506"/>
        <v/>
      </c>
      <c r="H16129" s="52">
        <f t="shared" si="507"/>
        <v>5.128205128205128E-2</v>
      </c>
    </row>
    <row r="16130" spans="1:8">
      <c r="A16130" s="48" t="str">
        <f>('ANNEXURE B &amp; C'!CO$3)</f>
        <v>480404</v>
      </c>
      <c r="B16130" s="2">
        <v>1020006</v>
      </c>
      <c r="C16130" s="2" t="s">
        <v>7</v>
      </c>
      <c r="D16130" s="20">
        <v>388336</v>
      </c>
      <c r="E16130" s="20">
        <v>164618</v>
      </c>
      <c r="F16130" s="38">
        <f>('ANNEXURE B &amp; C'!CO$14)</f>
        <v>407290</v>
      </c>
      <c r="G16130" s="9" t="str">
        <f t="shared" si="506"/>
        <v/>
      </c>
      <c r="H16130" s="52">
        <f t="shared" si="507"/>
        <v>4.8808248527048743E-2</v>
      </c>
    </row>
    <row r="16131" spans="1:8">
      <c r="A16131" s="48" t="str">
        <f>('ANNEXURE B &amp; C'!CO$3)</f>
        <v>480404</v>
      </c>
      <c r="B16131" s="2">
        <v>1020007</v>
      </c>
      <c r="C16131" s="2" t="s">
        <v>8</v>
      </c>
      <c r="D16131" s="20">
        <v>0</v>
      </c>
      <c r="E16131" s="20">
        <v>908635.94</v>
      </c>
      <c r="F16131" s="38">
        <f>('ANNEXURE B &amp; C'!CO$15)</f>
        <v>1508636</v>
      </c>
      <c r="G16131" s="9" t="str">
        <f t="shared" si="506"/>
        <v/>
      </c>
      <c r="H16131" s="52" t="str">
        <f t="shared" si="507"/>
        <v>NO ORIGINAL BUDGET</v>
      </c>
    </row>
    <row r="16132" spans="1:8">
      <c r="A16132" s="48" t="str">
        <f>('ANNEXURE B &amp; C'!CO$3)</f>
        <v>480404</v>
      </c>
      <c r="B16132" s="2">
        <v>1020009</v>
      </c>
      <c r="C16132" s="2" t="s">
        <v>9</v>
      </c>
      <c r="D16132" s="20">
        <v>0</v>
      </c>
      <c r="E16132" s="20">
        <v>0</v>
      </c>
      <c r="F16132" s="38">
        <f>('ANNEXURE B &amp; C'!CO$16)</f>
        <v>0</v>
      </c>
      <c r="G16132" s="9" t="str">
        <f t="shared" si="506"/>
        <v/>
      </c>
      <c r="H16132" s="52" t="str">
        <f t="shared" si="507"/>
        <v/>
      </c>
    </row>
    <row r="16133" spans="1:8">
      <c r="A16133" s="48" t="str">
        <f>('ANNEXURE B &amp; C'!CO$3)</f>
        <v>480404</v>
      </c>
      <c r="B16133" s="2">
        <v>1020010</v>
      </c>
      <c r="C16133" s="2" t="s">
        <v>10</v>
      </c>
      <c r="D16133" s="20">
        <v>0</v>
      </c>
      <c r="E16133" s="20">
        <v>16610.77</v>
      </c>
      <c r="F16133" s="38">
        <f>('ANNEXURE B &amp; C'!CO$17)</f>
        <v>33221</v>
      </c>
      <c r="G16133" s="9" t="str">
        <f t="shared" si="506"/>
        <v/>
      </c>
      <c r="H16133" s="52" t="str">
        <f t="shared" si="507"/>
        <v>NO ORIGINAL BUDGET</v>
      </c>
    </row>
    <row r="16134" spans="1:8">
      <c r="A16134" s="48" t="str">
        <f>('ANNEXURE B &amp; C'!CO$3)</f>
        <v>480404</v>
      </c>
      <c r="B16134" s="2">
        <v>1020011</v>
      </c>
      <c r="C16134" s="2" t="s">
        <v>11</v>
      </c>
      <c r="D16134" s="20">
        <v>0</v>
      </c>
      <c r="E16134" s="20">
        <v>0</v>
      </c>
      <c r="F16134" s="38">
        <f>('ANNEXURE B &amp; C'!CO$18)</f>
        <v>0</v>
      </c>
      <c r="G16134" s="9" t="str">
        <f t="shared" si="506"/>
        <v/>
      </c>
      <c r="H16134" s="52" t="str">
        <f t="shared" si="507"/>
        <v/>
      </c>
    </row>
    <row r="16135" spans="1:8">
      <c r="A16135" s="48" t="str">
        <f>('ANNEXURE B &amp; C'!CO$3)</f>
        <v>480404</v>
      </c>
      <c r="B16135" s="2">
        <v>1020012</v>
      </c>
      <c r="C16135" s="2" t="s">
        <v>12</v>
      </c>
      <c r="D16135" s="20">
        <v>0</v>
      </c>
      <c r="E16135" s="20">
        <v>88475</v>
      </c>
      <c r="F16135" s="38">
        <f>('ANNEXURE B &amp; C'!CO$19)</f>
        <v>177653</v>
      </c>
      <c r="G16135" s="9" t="str">
        <f t="shared" si="506"/>
        <v/>
      </c>
      <c r="H16135" s="52" t="str">
        <f t="shared" si="507"/>
        <v>NO ORIGINAL BUDGET</v>
      </c>
    </row>
    <row r="16136" spans="1:8">
      <c r="A16136" s="48" t="str">
        <f>('ANNEXURE B &amp; C'!CO$3)</f>
        <v>480404</v>
      </c>
      <c r="B16136" s="2">
        <v>1020013</v>
      </c>
      <c r="C16136" s="2" t="s">
        <v>13</v>
      </c>
      <c r="D16136" s="20">
        <v>37821</v>
      </c>
      <c r="E16136" s="20">
        <v>18465.099999999999</v>
      </c>
      <c r="F16136" s="38">
        <f>('ANNEXURE B &amp; C'!CO$20)</f>
        <v>36984</v>
      </c>
      <c r="G16136" s="9" t="str">
        <f t="shared" si="506"/>
        <v/>
      </c>
      <c r="H16136" s="52">
        <f t="shared" si="507"/>
        <v>-2.2130562385976046E-2</v>
      </c>
    </row>
    <row r="16137" spans="1:8">
      <c r="A16137" s="48" t="str">
        <f>('ANNEXURE B &amp; C'!CO$3)</f>
        <v>480404</v>
      </c>
      <c r="B16137" s="2">
        <v>1020014</v>
      </c>
      <c r="C16137" s="2" t="s">
        <v>14</v>
      </c>
      <c r="D16137" s="20">
        <v>0</v>
      </c>
      <c r="E16137" s="20">
        <v>0</v>
      </c>
      <c r="F16137" s="38">
        <f>('ANNEXURE B &amp; C'!CO$21)</f>
        <v>0</v>
      </c>
      <c r="G16137" s="9" t="str">
        <f t="shared" si="506"/>
        <v/>
      </c>
      <c r="H16137" s="52" t="str">
        <f t="shared" si="507"/>
        <v/>
      </c>
    </row>
    <row r="16138" spans="1:8" ht="15.75" thickBot="1">
      <c r="A16138" s="48" t="str">
        <f>('ANNEXURE B &amp; C'!CO$3)</f>
        <v>480404</v>
      </c>
      <c r="B16138" s="3">
        <v>1029990</v>
      </c>
      <c r="C16138" s="3" t="s">
        <v>15</v>
      </c>
      <c r="D16138" s="41">
        <v>5391983</v>
      </c>
      <c r="E16138" s="41">
        <v>3695709.46</v>
      </c>
      <c r="F16138" s="41">
        <f>SUM(F16126:F16137)</f>
        <v>7157916</v>
      </c>
      <c r="G16138" s="9" t="str">
        <f t="shared" si="506"/>
        <v/>
      </c>
      <c r="H16138" s="52">
        <f t="shared" si="507"/>
        <v>0.32751086195932</v>
      </c>
    </row>
    <row r="16139" spans="1:8">
      <c r="B16139" s="1"/>
      <c r="C16139" s="1"/>
      <c r="D16139" s="31"/>
      <c r="E16139" s="31"/>
      <c r="F16139" s="31"/>
      <c r="G16139" s="9" t="str">
        <f t="shared" si="506"/>
        <v/>
      </c>
      <c r="H16139" s="52" t="str">
        <f t="shared" si="507"/>
        <v/>
      </c>
    </row>
    <row r="16140" spans="1:8">
      <c r="A16140" s="48" t="str">
        <f>('ANNEXURE B &amp; C'!CO$3)</f>
        <v>480404</v>
      </c>
      <c r="B16140" s="1">
        <v>1030000</v>
      </c>
      <c r="C16140" s="1" t="s">
        <v>16</v>
      </c>
      <c r="D16140" s="31"/>
      <c r="E16140" s="31"/>
      <c r="F16140" s="31"/>
      <c r="G16140" s="9" t="str">
        <f t="shared" si="506"/>
        <v/>
      </c>
      <c r="H16140" s="52" t="str">
        <f t="shared" si="507"/>
        <v/>
      </c>
    </row>
    <row r="16141" spans="1:8">
      <c r="A16141" s="48" t="str">
        <f>('ANNEXURE B &amp; C'!CO$3)</f>
        <v>480404</v>
      </c>
      <c r="B16141" s="2">
        <v>1030001</v>
      </c>
      <c r="C16141" s="2" t="s">
        <v>17</v>
      </c>
      <c r="D16141" s="20">
        <v>102618</v>
      </c>
      <c r="E16141" s="20">
        <v>53126.879999999997</v>
      </c>
      <c r="F16141" s="38">
        <f>('ANNEXURE B &amp; C'!CO$25)</f>
        <v>107325</v>
      </c>
      <c r="G16141" s="9" t="str">
        <f t="shared" si="506"/>
        <v/>
      </c>
      <c r="H16141" s="52">
        <f t="shared" si="507"/>
        <v>4.5869145763901067E-2</v>
      </c>
    </row>
    <row r="16142" spans="1:8">
      <c r="A16142" s="48" t="str">
        <f>('ANNEXURE B &amp; C'!CO$3)</f>
        <v>480404</v>
      </c>
      <c r="B16142" s="2">
        <v>1030002</v>
      </c>
      <c r="C16142" s="2" t="s">
        <v>18</v>
      </c>
      <c r="D16142" s="20">
        <v>327953</v>
      </c>
      <c r="E16142" s="20">
        <v>161772.20000000001</v>
      </c>
      <c r="F16142" s="38">
        <f>('ANNEXURE B &amp; C'!CO$26)</f>
        <v>325131</v>
      </c>
      <c r="G16142" s="9" t="str">
        <f t="shared" si="506"/>
        <v/>
      </c>
      <c r="H16142" s="52">
        <f t="shared" si="507"/>
        <v>-8.604891554582517E-3</v>
      </c>
    </row>
    <row r="16143" spans="1:8">
      <c r="A16143" s="48" t="str">
        <f>('ANNEXURE B &amp; C'!CO$3)</f>
        <v>480404</v>
      </c>
      <c r="B16143" s="2">
        <v>1030003</v>
      </c>
      <c r="C16143" s="2" t="s">
        <v>19</v>
      </c>
      <c r="D16143" s="20">
        <v>982220</v>
      </c>
      <c r="E16143" s="20">
        <v>515502.4</v>
      </c>
      <c r="F16143" s="38">
        <f>('ANNEXURE B &amp; C'!CO$27)</f>
        <v>1039488</v>
      </c>
      <c r="G16143" s="9" t="str">
        <f t="shared" si="506"/>
        <v/>
      </c>
      <c r="H16143" s="52">
        <f t="shared" si="507"/>
        <v>5.8304656797866061E-2</v>
      </c>
    </row>
    <row r="16144" spans="1:8">
      <c r="A16144" s="48" t="str">
        <f>('ANNEXURE B &amp; C'!CO$3)</f>
        <v>480404</v>
      </c>
      <c r="B16144" s="2">
        <v>1030004</v>
      </c>
      <c r="C16144" s="2" t="s">
        <v>20</v>
      </c>
      <c r="D16144" s="20">
        <v>0</v>
      </c>
      <c r="E16144" s="20">
        <v>0</v>
      </c>
      <c r="F16144" s="38">
        <f>('ANNEXURE B &amp; C'!CO$28)</f>
        <v>0</v>
      </c>
      <c r="G16144" s="9" t="str">
        <f t="shared" si="506"/>
        <v/>
      </c>
      <c r="H16144" s="52" t="str">
        <f t="shared" si="507"/>
        <v/>
      </c>
    </row>
    <row r="16145" spans="1:8">
      <c r="A16145" s="48" t="str">
        <f>('ANNEXURE B &amp; C'!CO$3)</f>
        <v>480404</v>
      </c>
      <c r="B16145" s="3">
        <v>1039990</v>
      </c>
      <c r="C16145" s="3" t="s">
        <v>21</v>
      </c>
      <c r="D16145" s="39">
        <v>1412791</v>
      </c>
      <c r="E16145" s="39">
        <v>730401.48</v>
      </c>
      <c r="F16145" s="39">
        <f>SUM(F16141:F16144)</f>
        <v>1471944</v>
      </c>
      <c r="G16145" s="9" t="str">
        <f t="shared" si="506"/>
        <v/>
      </c>
      <c r="H16145" s="52">
        <f t="shared" si="507"/>
        <v>4.1869604208973586E-2</v>
      </c>
    </row>
    <row r="16146" spans="1:8">
      <c r="B16146" s="1"/>
      <c r="C16146" s="1"/>
      <c r="D16146" s="31"/>
      <c r="E16146" s="31"/>
      <c r="F16146" s="31"/>
      <c r="G16146" s="9" t="str">
        <f t="shared" si="506"/>
        <v/>
      </c>
      <c r="H16146" s="52" t="str">
        <f t="shared" si="507"/>
        <v/>
      </c>
    </row>
    <row r="16147" spans="1:8">
      <c r="A16147" s="48" t="str">
        <f>('ANNEXURE B &amp; C'!CO$3)</f>
        <v>480404</v>
      </c>
      <c r="B16147" s="1">
        <v>1040000</v>
      </c>
      <c r="C16147" s="1" t="s">
        <v>22</v>
      </c>
      <c r="D16147" s="31"/>
      <c r="E16147" s="31"/>
      <c r="F16147" s="31"/>
      <c r="G16147" s="9" t="str">
        <f t="shared" si="506"/>
        <v/>
      </c>
      <c r="H16147" s="52" t="str">
        <f t="shared" si="507"/>
        <v/>
      </c>
    </row>
    <row r="16148" spans="1:8">
      <c r="A16148" s="48" t="str">
        <f>('ANNEXURE B &amp; C'!CO$3)</f>
        <v>480404</v>
      </c>
      <c r="B16148" s="2">
        <v>1040001</v>
      </c>
      <c r="C16148" s="2" t="s">
        <v>23</v>
      </c>
      <c r="D16148" s="20">
        <v>0</v>
      </c>
      <c r="E16148" s="20">
        <v>0</v>
      </c>
      <c r="F16148" s="38">
        <f>('ANNEXURE B &amp; C'!CO$32)</f>
        <v>0</v>
      </c>
      <c r="G16148" s="9" t="str">
        <f t="shared" si="506"/>
        <v/>
      </c>
      <c r="H16148" s="52" t="str">
        <f t="shared" si="507"/>
        <v/>
      </c>
    </row>
    <row r="16149" spans="1:8">
      <c r="A16149" s="48" t="str">
        <f>('ANNEXURE B &amp; C'!CO$3)</f>
        <v>480404</v>
      </c>
      <c r="B16149" s="2">
        <v>1040002</v>
      </c>
      <c r="C16149" s="2" t="s">
        <v>24</v>
      </c>
      <c r="D16149" s="20">
        <v>0</v>
      </c>
      <c r="E16149" s="20">
        <v>0</v>
      </c>
      <c r="F16149" s="38">
        <f>('ANNEXURE B &amp; C'!CO$33)</f>
        <v>0</v>
      </c>
      <c r="G16149" s="9" t="str">
        <f t="shared" si="506"/>
        <v/>
      </c>
      <c r="H16149" s="52" t="str">
        <f t="shared" si="507"/>
        <v/>
      </c>
    </row>
    <row r="16150" spans="1:8">
      <c r="A16150" s="48" t="str">
        <f>('ANNEXURE B &amp; C'!CO$3)</f>
        <v>480404</v>
      </c>
      <c r="B16150" s="2">
        <v>1040003</v>
      </c>
      <c r="C16150" s="2" t="s">
        <v>25</v>
      </c>
      <c r="D16150" s="20">
        <v>0</v>
      </c>
      <c r="E16150" s="20">
        <v>0</v>
      </c>
      <c r="F16150" s="38">
        <f>('ANNEXURE B &amp; C'!CO$34)</f>
        <v>0</v>
      </c>
      <c r="G16150" s="9" t="str">
        <f t="shared" si="506"/>
        <v/>
      </c>
      <c r="H16150" s="52" t="str">
        <f t="shared" si="507"/>
        <v/>
      </c>
    </row>
    <row r="16151" spans="1:8">
      <c r="A16151" s="48" t="str">
        <f>('ANNEXURE B &amp; C'!CO$3)</f>
        <v>480404</v>
      </c>
      <c r="B16151" s="2">
        <v>1040004</v>
      </c>
      <c r="C16151" s="2" t="s">
        <v>26</v>
      </c>
      <c r="D16151" s="20">
        <v>0</v>
      </c>
      <c r="E16151" s="20">
        <v>0</v>
      </c>
      <c r="F16151" s="38">
        <f>('ANNEXURE B &amp; C'!CO$35)</f>
        <v>0</v>
      </c>
      <c r="G16151" s="9" t="str">
        <f t="shared" si="506"/>
        <v/>
      </c>
      <c r="H16151" s="52" t="str">
        <f t="shared" si="507"/>
        <v/>
      </c>
    </row>
    <row r="16152" spans="1:8">
      <c r="A16152" s="48" t="str">
        <f>('ANNEXURE B &amp; C'!CO$3)</f>
        <v>480404</v>
      </c>
      <c r="B16152" s="2">
        <v>1040005</v>
      </c>
      <c r="C16152" s="2" t="s">
        <v>27</v>
      </c>
      <c r="D16152" s="20">
        <v>0</v>
      </c>
      <c r="E16152" s="20">
        <v>0</v>
      </c>
      <c r="F16152" s="38">
        <f>('ANNEXURE B &amp; C'!CO$36)</f>
        <v>0</v>
      </c>
      <c r="G16152" s="9" t="str">
        <f t="shared" si="506"/>
        <v/>
      </c>
      <c r="H16152" s="52" t="str">
        <f t="shared" si="507"/>
        <v/>
      </c>
    </row>
    <row r="16153" spans="1:8">
      <c r="A16153" s="48" t="str">
        <f>('ANNEXURE B &amp; C'!CO$3)</f>
        <v>480404</v>
      </c>
      <c r="B16153" s="2">
        <v>1040006</v>
      </c>
      <c r="C16153" s="2" t="s">
        <v>28</v>
      </c>
      <c r="D16153" s="20">
        <v>0</v>
      </c>
      <c r="E16153" s="20">
        <v>0</v>
      </c>
      <c r="F16153" s="38">
        <f>('ANNEXURE B &amp; C'!CO$37)</f>
        <v>0</v>
      </c>
      <c r="G16153" s="9" t="str">
        <f t="shared" si="506"/>
        <v/>
      </c>
      <c r="H16153" s="52" t="str">
        <f t="shared" si="507"/>
        <v/>
      </c>
    </row>
    <row r="16154" spans="1:8">
      <c r="A16154" s="48" t="str">
        <f>('ANNEXURE B &amp; C'!CO$3)</f>
        <v>480404</v>
      </c>
      <c r="B16154" s="2">
        <v>1040007</v>
      </c>
      <c r="C16154" s="2" t="s">
        <v>29</v>
      </c>
      <c r="D16154" s="20">
        <v>0</v>
      </c>
      <c r="E16154" s="20">
        <v>0</v>
      </c>
      <c r="F16154" s="38">
        <f>('ANNEXURE B &amp; C'!CO$38)</f>
        <v>0</v>
      </c>
      <c r="G16154" s="9" t="str">
        <f t="shared" si="506"/>
        <v/>
      </c>
      <c r="H16154" s="52" t="str">
        <f t="shared" si="507"/>
        <v/>
      </c>
    </row>
    <row r="16155" spans="1:8">
      <c r="A16155" s="48" t="str">
        <f>('ANNEXURE B &amp; C'!CO$3)</f>
        <v>480404</v>
      </c>
      <c r="B16155" s="2">
        <v>1040008</v>
      </c>
      <c r="C16155" s="2" t="s">
        <v>30</v>
      </c>
      <c r="D16155" s="20">
        <v>0</v>
      </c>
      <c r="E16155" s="20">
        <v>0</v>
      </c>
      <c r="F16155" s="38">
        <f>('ANNEXURE B &amp; C'!CO$39)</f>
        <v>0</v>
      </c>
      <c r="G16155" s="9" t="str">
        <f t="shared" si="506"/>
        <v/>
      </c>
      <c r="H16155" s="52" t="str">
        <f t="shared" si="507"/>
        <v/>
      </c>
    </row>
    <row r="16156" spans="1:8">
      <c r="A16156" s="48" t="str">
        <f>('ANNEXURE B &amp; C'!CO$3)</f>
        <v>480404</v>
      </c>
      <c r="B16156" s="3">
        <v>1049990</v>
      </c>
      <c r="C16156" s="3" t="s">
        <v>31</v>
      </c>
      <c r="D16156" s="39">
        <v>0</v>
      </c>
      <c r="E16156" s="39">
        <v>0</v>
      </c>
      <c r="F16156" s="39">
        <f>SUM(F16148:F16155)</f>
        <v>0</v>
      </c>
      <c r="G16156" s="9" t="str">
        <f t="shared" si="506"/>
        <v/>
      </c>
      <c r="H16156" s="52" t="str">
        <f t="shared" si="507"/>
        <v/>
      </c>
    </row>
    <row r="16157" spans="1:8">
      <c r="B16157" s="1"/>
      <c r="C16157" s="1"/>
      <c r="D16157" s="31"/>
      <c r="E16157" s="31"/>
      <c r="F16157" s="31"/>
      <c r="G16157" s="9" t="str">
        <f t="shared" si="506"/>
        <v/>
      </c>
      <c r="H16157" s="52" t="str">
        <f t="shared" si="507"/>
        <v/>
      </c>
    </row>
    <row r="16158" spans="1:8" ht="15.75" thickBot="1">
      <c r="A16158" s="48" t="str">
        <f>('ANNEXURE B &amp; C'!CO$3)</f>
        <v>480404</v>
      </c>
      <c r="B16158" s="4">
        <v>1049995</v>
      </c>
      <c r="C16158" s="4" t="s">
        <v>32</v>
      </c>
      <c r="D16158" s="40">
        <v>6804774</v>
      </c>
      <c r="E16158" s="40">
        <v>4426110.9399999995</v>
      </c>
      <c r="F16158" s="40">
        <f>SUM(F16156+F16145+F16138)</f>
        <v>8629860</v>
      </c>
      <c r="G16158" s="9" t="str">
        <f t="shared" si="506"/>
        <v/>
      </c>
      <c r="H16158" s="52">
        <f t="shared" si="507"/>
        <v>0.26820670311754657</v>
      </c>
    </row>
    <row r="16159" spans="1:8" ht="15.75" thickTop="1">
      <c r="B16159" s="1"/>
      <c r="C16159" s="1"/>
      <c r="D16159" s="31"/>
      <c r="E16159" s="31"/>
      <c r="F16159" s="31"/>
      <c r="G16159" s="9" t="str">
        <f t="shared" si="506"/>
        <v/>
      </c>
      <c r="H16159" s="52" t="str">
        <f t="shared" si="507"/>
        <v/>
      </c>
    </row>
    <row r="16160" spans="1:8">
      <c r="A16160" s="48" t="str">
        <f>('ANNEXURE B &amp; C'!CO$3)</f>
        <v>480404</v>
      </c>
      <c r="B16160" s="1">
        <v>1050000</v>
      </c>
      <c r="C16160" s="1" t="s">
        <v>33</v>
      </c>
      <c r="D16160" s="31"/>
      <c r="E16160" s="31"/>
      <c r="F16160" s="31"/>
      <c r="G16160" s="9" t="str">
        <f t="shared" si="506"/>
        <v/>
      </c>
      <c r="H16160" s="52" t="str">
        <f t="shared" si="507"/>
        <v/>
      </c>
    </row>
    <row r="16161" spans="1:8">
      <c r="B16161" s="1"/>
      <c r="C16161" s="1"/>
      <c r="D16161" s="31"/>
      <c r="E16161" s="31"/>
      <c r="F16161" s="31"/>
      <c r="G16161" s="9" t="str">
        <f t="shared" si="506"/>
        <v/>
      </c>
      <c r="H16161" s="52" t="str">
        <f t="shared" si="507"/>
        <v/>
      </c>
    </row>
    <row r="16162" spans="1:8">
      <c r="A16162" s="48" t="str">
        <f>('ANNEXURE B &amp; C'!CO$3)</f>
        <v>480404</v>
      </c>
      <c r="B16162" s="1">
        <v>1060000</v>
      </c>
      <c r="C16162" s="1" t="s">
        <v>34</v>
      </c>
      <c r="D16162" s="31"/>
      <c r="E16162" s="31"/>
      <c r="F16162" s="31"/>
      <c r="G16162" s="9" t="str">
        <f t="shared" si="506"/>
        <v/>
      </c>
      <c r="H16162" s="52" t="str">
        <f t="shared" si="507"/>
        <v/>
      </c>
    </row>
    <row r="16163" spans="1:8">
      <c r="A16163" s="48" t="str">
        <f>('ANNEXURE B &amp; C'!CO$3)</f>
        <v>480404</v>
      </c>
      <c r="B16163" s="2">
        <v>1060001</v>
      </c>
      <c r="C16163" s="2" t="s">
        <v>35</v>
      </c>
      <c r="D16163" s="20">
        <v>0</v>
      </c>
      <c r="E16163" s="20">
        <v>0</v>
      </c>
      <c r="F16163" s="38">
        <f>('ANNEXURE B &amp; C'!CO$47)</f>
        <v>0</v>
      </c>
      <c r="G16163" s="9" t="str">
        <f t="shared" si="506"/>
        <v/>
      </c>
      <c r="H16163" s="52" t="str">
        <f t="shared" si="507"/>
        <v/>
      </c>
    </row>
    <row r="16164" spans="1:8">
      <c r="A16164" s="48" t="str">
        <f>('ANNEXURE B &amp; C'!CO$3)</f>
        <v>480404</v>
      </c>
      <c r="B16164" s="2">
        <v>1060003</v>
      </c>
      <c r="C16164" s="2" t="s">
        <v>36</v>
      </c>
      <c r="D16164" s="20">
        <v>0</v>
      </c>
      <c r="E16164" s="20">
        <v>0</v>
      </c>
      <c r="F16164" s="38">
        <f>('ANNEXURE B &amp; C'!CO$48)</f>
        <v>0</v>
      </c>
      <c r="G16164" s="9" t="str">
        <f t="shared" si="506"/>
        <v/>
      </c>
      <c r="H16164" s="52" t="str">
        <f t="shared" si="507"/>
        <v/>
      </c>
    </row>
    <row r="16165" spans="1:8">
      <c r="A16165" s="48" t="str">
        <f>('ANNEXURE B &amp; C'!CO$3)</f>
        <v>480404</v>
      </c>
      <c r="B16165" s="2">
        <v>1060090</v>
      </c>
      <c r="C16165" s="2" t="s">
        <v>37</v>
      </c>
      <c r="D16165" s="20">
        <v>0</v>
      </c>
      <c r="E16165" s="20">
        <v>0</v>
      </c>
      <c r="F16165" s="38">
        <f>('ANNEXURE B &amp; C'!CO$49)</f>
        <v>0</v>
      </c>
      <c r="G16165" s="9" t="str">
        <f t="shared" si="506"/>
        <v/>
      </c>
      <c r="H16165" s="52" t="str">
        <f t="shared" si="507"/>
        <v/>
      </c>
    </row>
    <row r="16166" spans="1:8">
      <c r="A16166" s="48" t="str">
        <f>('ANNEXURE B &amp; C'!CO$3)</f>
        <v>480404</v>
      </c>
      <c r="B16166" s="2">
        <v>1060100</v>
      </c>
      <c r="C16166" s="2" t="s">
        <v>38</v>
      </c>
      <c r="D16166" s="20">
        <v>0</v>
      </c>
      <c r="E16166" s="20">
        <v>0</v>
      </c>
      <c r="F16166" s="38">
        <f>('ANNEXURE B &amp; C'!CO$50)</f>
        <v>0</v>
      </c>
      <c r="G16166" s="9" t="str">
        <f t="shared" si="506"/>
        <v/>
      </c>
      <c r="H16166" s="52" t="str">
        <f t="shared" si="507"/>
        <v/>
      </c>
    </row>
    <row r="16167" spans="1:8">
      <c r="A16167" s="48" t="str">
        <f>('ANNEXURE B &amp; C'!CO$3)</f>
        <v>480404</v>
      </c>
      <c r="B16167" s="2">
        <v>1060200</v>
      </c>
      <c r="C16167" s="2" t="s">
        <v>39</v>
      </c>
      <c r="D16167" s="20">
        <v>0</v>
      </c>
      <c r="E16167" s="20">
        <v>0</v>
      </c>
      <c r="F16167" s="38">
        <f>('ANNEXURE B &amp; C'!CO$51)</f>
        <v>0</v>
      </c>
      <c r="G16167" s="9" t="str">
        <f t="shared" si="506"/>
        <v/>
      </c>
      <c r="H16167" s="52" t="str">
        <f t="shared" si="507"/>
        <v/>
      </c>
    </row>
    <row r="16168" spans="1:8">
      <c r="A16168" s="48" t="str">
        <f>('ANNEXURE B &amp; C'!CO$3)</f>
        <v>480404</v>
      </c>
      <c r="B16168" s="2">
        <v>1060201</v>
      </c>
      <c r="C16168" s="2" t="s">
        <v>40</v>
      </c>
      <c r="D16168" s="20">
        <v>0</v>
      </c>
      <c r="E16168" s="20">
        <v>0</v>
      </c>
      <c r="F16168" s="38">
        <f>('ANNEXURE B &amp; C'!CO$52)</f>
        <v>0</v>
      </c>
      <c r="G16168" s="9" t="str">
        <f t="shared" si="506"/>
        <v/>
      </c>
      <c r="H16168" s="52" t="str">
        <f t="shared" si="507"/>
        <v/>
      </c>
    </row>
    <row r="16169" spans="1:8">
      <c r="A16169" s="48" t="str">
        <f>('ANNEXURE B &amp; C'!CO$3)</f>
        <v>480404</v>
      </c>
      <c r="B16169" s="2">
        <v>1060204</v>
      </c>
      <c r="C16169" s="2" t="s">
        <v>41</v>
      </c>
      <c r="D16169" s="20">
        <v>952000</v>
      </c>
      <c r="E16169" s="20">
        <v>458742.9</v>
      </c>
      <c r="F16169" s="38">
        <f>('ANNEXURE B &amp; C'!CO$53)</f>
        <v>1304758</v>
      </c>
      <c r="G16169" s="9" t="str">
        <f t="shared" si="506"/>
        <v/>
      </c>
      <c r="H16169" s="52">
        <f t="shared" si="507"/>
        <v>0.3705441176470588</v>
      </c>
    </row>
    <row r="16170" spans="1:8">
      <c r="A16170" s="48" t="str">
        <f>('ANNEXURE B &amp; C'!CO$3)</f>
        <v>480404</v>
      </c>
      <c r="B16170" s="2">
        <v>1060205</v>
      </c>
      <c r="C16170" s="2" t="s">
        <v>42</v>
      </c>
      <c r="D16170" s="20">
        <v>0</v>
      </c>
      <c r="E16170" s="20">
        <v>0</v>
      </c>
      <c r="F16170" s="38">
        <f>('ANNEXURE B &amp; C'!CO$54)</f>
        <v>0</v>
      </c>
      <c r="G16170" s="9" t="str">
        <f t="shared" si="506"/>
        <v/>
      </c>
      <c r="H16170" s="52" t="str">
        <f t="shared" si="507"/>
        <v/>
      </c>
    </row>
    <row r="16171" spans="1:8">
      <c r="A16171" s="48" t="str">
        <f>('ANNEXURE B &amp; C'!CO$3)</f>
        <v>480404</v>
      </c>
      <c r="B16171" s="2">
        <v>1060207</v>
      </c>
      <c r="C16171" s="2" t="s">
        <v>43</v>
      </c>
      <c r="D16171" s="20">
        <v>0</v>
      </c>
      <c r="E16171" s="20">
        <v>0</v>
      </c>
      <c r="F16171" s="38">
        <f>('ANNEXURE B &amp; C'!CO$55)</f>
        <v>0</v>
      </c>
      <c r="G16171" s="9" t="str">
        <f t="shared" si="506"/>
        <v/>
      </c>
      <c r="H16171" s="52" t="str">
        <f t="shared" si="507"/>
        <v/>
      </c>
    </row>
    <row r="16172" spans="1:8">
      <c r="A16172" s="48" t="str">
        <f>('ANNEXURE B &amp; C'!CO$3)</f>
        <v>480404</v>
      </c>
      <c r="B16172" s="2">
        <v>1060208</v>
      </c>
      <c r="C16172" s="2" t="s">
        <v>44</v>
      </c>
      <c r="D16172" s="20">
        <v>4000</v>
      </c>
      <c r="E16172" s="20">
        <v>3550</v>
      </c>
      <c r="F16172" s="38">
        <f>('ANNEXURE B &amp; C'!CO$56)</f>
        <v>7550</v>
      </c>
      <c r="G16172" s="9" t="str">
        <f t="shared" si="506"/>
        <v/>
      </c>
      <c r="H16172" s="52">
        <f t="shared" si="507"/>
        <v>0.88749999999999996</v>
      </c>
    </row>
    <row r="16173" spans="1:8">
      <c r="A16173" s="48" t="str">
        <f>('ANNEXURE B &amp; C'!CO$3)</f>
        <v>480404</v>
      </c>
      <c r="B16173" s="2">
        <v>1060209</v>
      </c>
      <c r="C16173" s="2" t="s">
        <v>45</v>
      </c>
      <c r="D16173" s="20">
        <v>0</v>
      </c>
      <c r="E16173" s="20">
        <v>0</v>
      </c>
      <c r="F16173" s="38">
        <f>('ANNEXURE B &amp; C'!CO$57)</f>
        <v>0</v>
      </c>
      <c r="G16173" s="9" t="str">
        <f t="shared" si="506"/>
        <v/>
      </c>
      <c r="H16173" s="52" t="str">
        <f t="shared" si="507"/>
        <v/>
      </c>
    </row>
    <row r="16174" spans="1:8">
      <c r="A16174" s="48" t="str">
        <f>('ANNEXURE B &amp; C'!CO$3)</f>
        <v>480404</v>
      </c>
      <c r="B16174" s="2">
        <v>1060210</v>
      </c>
      <c r="C16174" s="2" t="s">
        <v>46</v>
      </c>
      <c r="D16174" s="20">
        <v>60000</v>
      </c>
      <c r="E16174" s="20">
        <v>22596.639999999999</v>
      </c>
      <c r="F16174" s="38">
        <f>('ANNEXURE B &amp; C'!CO$58)</f>
        <v>60000</v>
      </c>
      <c r="G16174" s="9" t="str">
        <f t="shared" si="506"/>
        <v/>
      </c>
      <c r="H16174" s="52">
        <f t="shared" si="507"/>
        <v>0</v>
      </c>
    </row>
    <row r="16175" spans="1:8">
      <c r="A16175" s="48" t="str">
        <f>('ANNEXURE B &amp; C'!CO$3)</f>
        <v>480404</v>
      </c>
      <c r="B16175" s="2">
        <v>1060303</v>
      </c>
      <c r="C16175" s="2" t="s">
        <v>47</v>
      </c>
      <c r="D16175" s="20">
        <v>0</v>
      </c>
      <c r="E16175" s="20">
        <v>0</v>
      </c>
      <c r="F16175" s="38">
        <f>('ANNEXURE B &amp; C'!CO$59)</f>
        <v>0</v>
      </c>
      <c r="G16175" s="9" t="str">
        <f t="shared" si="506"/>
        <v/>
      </c>
      <c r="H16175" s="52" t="str">
        <f t="shared" si="507"/>
        <v/>
      </c>
    </row>
    <row r="16176" spans="1:8">
      <c r="A16176" s="48" t="str">
        <f>('ANNEXURE B &amp; C'!CO$3)</f>
        <v>480404</v>
      </c>
      <c r="B16176" s="2">
        <v>1060304</v>
      </c>
      <c r="C16176" s="2" t="s">
        <v>48</v>
      </c>
      <c r="D16176" s="20">
        <v>0</v>
      </c>
      <c r="E16176" s="20">
        <v>0</v>
      </c>
      <c r="F16176" s="38">
        <f>('ANNEXURE B &amp; C'!CO$60)</f>
        <v>0</v>
      </c>
      <c r="G16176" s="9" t="str">
        <f t="shared" si="506"/>
        <v/>
      </c>
      <c r="H16176" s="52" t="str">
        <f t="shared" si="507"/>
        <v/>
      </c>
    </row>
    <row r="16177" spans="1:8">
      <c r="A16177" s="48" t="str">
        <f>('ANNEXURE B &amp; C'!CO$3)</f>
        <v>480404</v>
      </c>
      <c r="B16177" s="2">
        <v>1060305</v>
      </c>
      <c r="C16177" s="2" t="s">
        <v>49</v>
      </c>
      <c r="D16177" s="20">
        <v>0</v>
      </c>
      <c r="E16177" s="20">
        <v>0</v>
      </c>
      <c r="F16177" s="38">
        <f>('ANNEXURE B &amp; C'!CO$61)</f>
        <v>0</v>
      </c>
      <c r="G16177" s="9" t="str">
        <f t="shared" si="506"/>
        <v/>
      </c>
      <c r="H16177" s="52" t="str">
        <f t="shared" si="507"/>
        <v/>
      </c>
    </row>
    <row r="16178" spans="1:8">
      <c r="A16178" s="48" t="str">
        <f>('ANNEXURE B &amp; C'!CO$3)</f>
        <v>480404</v>
      </c>
      <c r="B16178" s="2">
        <v>1060400</v>
      </c>
      <c r="C16178" s="2" t="s">
        <v>50</v>
      </c>
      <c r="D16178" s="20">
        <v>2000</v>
      </c>
      <c r="E16178" s="20">
        <v>0</v>
      </c>
      <c r="F16178" s="38">
        <f>('ANNEXURE B &amp; C'!CO$62)</f>
        <v>0</v>
      </c>
      <c r="G16178" s="9" t="str">
        <f t="shared" si="506"/>
        <v/>
      </c>
      <c r="H16178" s="52" t="str">
        <f t="shared" si="507"/>
        <v/>
      </c>
    </row>
    <row r="16179" spans="1:8">
      <c r="A16179" s="48" t="str">
        <f>('ANNEXURE B &amp; C'!CO$3)</f>
        <v>480404</v>
      </c>
      <c r="B16179" s="2">
        <v>1060401</v>
      </c>
      <c r="C16179" s="2" t="s">
        <v>51</v>
      </c>
      <c r="D16179" s="20">
        <v>0</v>
      </c>
      <c r="E16179" s="20">
        <v>0</v>
      </c>
      <c r="F16179" s="38">
        <f>('ANNEXURE B &amp; C'!CO$63)</f>
        <v>0</v>
      </c>
      <c r="G16179" s="9" t="str">
        <f t="shared" si="506"/>
        <v/>
      </c>
      <c r="H16179" s="52" t="str">
        <f t="shared" si="507"/>
        <v/>
      </c>
    </row>
    <row r="16180" spans="1:8">
      <c r="A16180" s="48" t="str">
        <f>('ANNEXURE B &amp; C'!CO$3)</f>
        <v>480404</v>
      </c>
      <c r="B16180" s="2">
        <v>1060402</v>
      </c>
      <c r="C16180" s="2" t="s">
        <v>52</v>
      </c>
      <c r="D16180" s="20">
        <v>8700</v>
      </c>
      <c r="E16180" s="20">
        <v>4572</v>
      </c>
      <c r="F16180" s="38">
        <f>('ANNEXURE B &amp; C'!CO$64)</f>
        <v>8700</v>
      </c>
      <c r="G16180" s="9" t="str">
        <f t="shared" si="506"/>
        <v/>
      </c>
      <c r="H16180" s="52">
        <f t="shared" si="507"/>
        <v>0</v>
      </c>
    </row>
    <row r="16181" spans="1:8">
      <c r="A16181" s="48" t="str">
        <f>('ANNEXURE B &amp; C'!CO$3)</f>
        <v>480404</v>
      </c>
      <c r="B16181" s="2">
        <v>1060403</v>
      </c>
      <c r="C16181" s="2" t="s">
        <v>53</v>
      </c>
      <c r="D16181" s="20">
        <v>0</v>
      </c>
      <c r="E16181" s="20">
        <v>0</v>
      </c>
      <c r="F16181" s="38">
        <f>('ANNEXURE B &amp; C'!CO$65)</f>
        <v>0</v>
      </c>
      <c r="G16181" s="9" t="str">
        <f t="shared" si="506"/>
        <v/>
      </c>
      <c r="H16181" s="52" t="str">
        <f t="shared" si="507"/>
        <v/>
      </c>
    </row>
    <row r="16182" spans="1:8">
      <c r="A16182" s="48" t="str">
        <f>('ANNEXURE B &amp; C'!CO$3)</f>
        <v>480404</v>
      </c>
      <c r="B16182" s="2">
        <v>1060404</v>
      </c>
      <c r="C16182" s="2" t="s">
        <v>54</v>
      </c>
      <c r="D16182" s="20">
        <v>0</v>
      </c>
      <c r="E16182" s="20">
        <v>0</v>
      </c>
      <c r="F16182" s="38">
        <f>('ANNEXURE B &amp; C'!CO$66)</f>
        <v>0</v>
      </c>
      <c r="G16182" s="9" t="str">
        <f t="shared" si="506"/>
        <v/>
      </c>
      <c r="H16182" s="52" t="str">
        <f t="shared" si="507"/>
        <v/>
      </c>
    </row>
    <row r="16183" spans="1:8">
      <c r="A16183" s="48" t="str">
        <f>('ANNEXURE B &amp; C'!CO$3)</f>
        <v>480404</v>
      </c>
      <c r="B16183" s="2">
        <v>1060405</v>
      </c>
      <c r="C16183" s="2" t="s">
        <v>55</v>
      </c>
      <c r="D16183" s="20">
        <v>0</v>
      </c>
      <c r="E16183" s="20">
        <v>0</v>
      </c>
      <c r="F16183" s="38">
        <f>('ANNEXURE B &amp; C'!CO$67)</f>
        <v>0</v>
      </c>
      <c r="G16183" s="9" t="str">
        <f t="shared" si="506"/>
        <v/>
      </c>
      <c r="H16183" s="52" t="str">
        <f t="shared" si="507"/>
        <v/>
      </c>
    </row>
    <row r="16184" spans="1:8">
      <c r="A16184" s="48" t="str">
        <f>('ANNEXURE B &amp; C'!CO$3)</f>
        <v>480404</v>
      </c>
      <c r="B16184" s="2">
        <v>1060601</v>
      </c>
      <c r="C16184" s="2" t="s">
        <v>56</v>
      </c>
      <c r="D16184" s="20">
        <v>0</v>
      </c>
      <c r="E16184" s="20">
        <v>0</v>
      </c>
      <c r="F16184" s="38">
        <f>('ANNEXURE B &amp; C'!CO$68)</f>
        <v>0</v>
      </c>
      <c r="G16184" s="9" t="str">
        <f t="shared" si="506"/>
        <v/>
      </c>
      <c r="H16184" s="52" t="str">
        <f t="shared" si="507"/>
        <v/>
      </c>
    </row>
    <row r="16185" spans="1:8">
      <c r="A16185" s="48" t="str">
        <f>('ANNEXURE B &amp; C'!CO$3)</f>
        <v>480404</v>
      </c>
      <c r="B16185" s="2">
        <v>1060701</v>
      </c>
      <c r="C16185" s="2" t="s">
        <v>57</v>
      </c>
      <c r="D16185" s="20">
        <v>0</v>
      </c>
      <c r="E16185" s="20">
        <v>0</v>
      </c>
      <c r="F16185" s="38">
        <f>('ANNEXURE B &amp; C'!CO$69)</f>
        <v>0</v>
      </c>
      <c r="G16185" s="9" t="str">
        <f t="shared" si="506"/>
        <v/>
      </c>
      <c r="H16185" s="52" t="str">
        <f t="shared" si="507"/>
        <v/>
      </c>
    </row>
    <row r="16186" spans="1:8">
      <c r="A16186" s="48" t="str">
        <f>('ANNEXURE B &amp; C'!CO$3)</f>
        <v>480404</v>
      </c>
      <c r="B16186" s="2">
        <v>1060702</v>
      </c>
      <c r="C16186" s="2" t="s">
        <v>58</v>
      </c>
      <c r="D16186" s="20">
        <v>0</v>
      </c>
      <c r="E16186" s="20">
        <v>0</v>
      </c>
      <c r="F16186" s="38">
        <f>('ANNEXURE B &amp; C'!CO$70)</f>
        <v>0</v>
      </c>
      <c r="G16186" s="9" t="str">
        <f t="shared" si="506"/>
        <v/>
      </c>
      <c r="H16186" s="52" t="str">
        <f t="shared" si="507"/>
        <v/>
      </c>
    </row>
    <row r="16187" spans="1:8">
      <c r="A16187" s="48" t="str">
        <f>('ANNEXURE B &amp; C'!CO$3)</f>
        <v>480404</v>
      </c>
      <c r="B16187" s="2">
        <v>1061101</v>
      </c>
      <c r="C16187" s="2" t="s">
        <v>59</v>
      </c>
      <c r="D16187" s="20">
        <v>0</v>
      </c>
      <c r="E16187" s="20">
        <v>0</v>
      </c>
      <c r="F16187" s="38">
        <f>('ANNEXURE B &amp; C'!CO$71)</f>
        <v>0</v>
      </c>
      <c r="G16187" s="9" t="str">
        <f t="shared" si="506"/>
        <v/>
      </c>
      <c r="H16187" s="52" t="str">
        <f t="shared" si="507"/>
        <v/>
      </c>
    </row>
    <row r="16188" spans="1:8">
      <c r="A16188" s="48" t="str">
        <f>('ANNEXURE B &amp; C'!CO$3)</f>
        <v>480404</v>
      </c>
      <c r="B16188" s="2">
        <v>1061102</v>
      </c>
      <c r="C16188" s="2" t="s">
        <v>60</v>
      </c>
      <c r="D16188" s="20">
        <v>0</v>
      </c>
      <c r="E16188" s="20">
        <v>0</v>
      </c>
      <c r="F16188" s="38">
        <f>('ANNEXURE B &amp; C'!CO$72)</f>
        <v>0</v>
      </c>
      <c r="G16188" s="9" t="str">
        <f t="shared" si="506"/>
        <v/>
      </c>
      <c r="H16188" s="52" t="str">
        <f t="shared" si="507"/>
        <v/>
      </c>
    </row>
    <row r="16189" spans="1:8">
      <c r="A16189" s="48" t="str">
        <f>('ANNEXURE B &amp; C'!CO$3)</f>
        <v>480404</v>
      </c>
      <c r="B16189" s="2">
        <v>1061104</v>
      </c>
      <c r="C16189" s="2" t="s">
        <v>61</v>
      </c>
      <c r="D16189" s="20">
        <v>0</v>
      </c>
      <c r="E16189" s="20">
        <v>0</v>
      </c>
      <c r="F16189" s="38">
        <f>('ANNEXURE B &amp; C'!CO$73)</f>
        <v>0</v>
      </c>
      <c r="G16189" s="9" t="str">
        <f t="shared" si="506"/>
        <v/>
      </c>
      <c r="H16189" s="52" t="str">
        <f t="shared" si="507"/>
        <v/>
      </c>
    </row>
    <row r="16190" spans="1:8">
      <c r="A16190" s="48" t="str">
        <f>('ANNEXURE B &amp; C'!CO$3)</f>
        <v>480404</v>
      </c>
      <c r="B16190" s="2">
        <v>1061106</v>
      </c>
      <c r="C16190" s="2" t="s">
        <v>62</v>
      </c>
      <c r="D16190" s="20">
        <v>0</v>
      </c>
      <c r="E16190" s="20">
        <v>0</v>
      </c>
      <c r="F16190" s="38">
        <f>('ANNEXURE B &amp; C'!CO$74)</f>
        <v>0</v>
      </c>
      <c r="G16190" s="9" t="str">
        <f t="shared" si="506"/>
        <v/>
      </c>
      <c r="H16190" s="52" t="str">
        <f t="shared" si="507"/>
        <v/>
      </c>
    </row>
    <row r="16191" spans="1:8">
      <c r="A16191" s="48" t="str">
        <f>('ANNEXURE B &amp; C'!CO$3)</f>
        <v>480404</v>
      </c>
      <c r="B16191" s="2">
        <v>1061201</v>
      </c>
      <c r="C16191" s="2" t="s">
        <v>63</v>
      </c>
      <c r="D16191" s="20">
        <v>0</v>
      </c>
      <c r="E16191" s="20">
        <v>0</v>
      </c>
      <c r="F16191" s="38">
        <f>('ANNEXURE B &amp; C'!CO$75)</f>
        <v>0</v>
      </c>
      <c r="G16191" s="9" t="str">
        <f t="shared" ref="G16191:G16254" si="508">IF(E16191&lt;0.01,"",IF(E16191&gt;F16191,"BUDGET ERROR - INSUFICIENT",""))</f>
        <v/>
      </c>
      <c r="H16191" s="52" t="str">
        <f t="shared" ref="H16191:H16254" si="509">IF(F16191&lt;0.1,"",IF(D16191=0,"NO ORIGINAL BUDGET",(F16191-D16191)/D16191))</f>
        <v/>
      </c>
    </row>
    <row r="16192" spans="1:8">
      <c r="A16192" s="48" t="str">
        <f>('ANNEXURE B &amp; C'!CO$3)</f>
        <v>480404</v>
      </c>
      <c r="B16192" s="2">
        <v>1061203</v>
      </c>
      <c r="C16192" s="2" t="s">
        <v>64</v>
      </c>
      <c r="D16192" s="20">
        <v>0</v>
      </c>
      <c r="E16192" s="20">
        <v>0</v>
      </c>
      <c r="F16192" s="38">
        <f>('ANNEXURE B &amp; C'!CO$76)</f>
        <v>0</v>
      </c>
      <c r="G16192" s="9" t="str">
        <f t="shared" si="508"/>
        <v/>
      </c>
      <c r="H16192" s="52" t="str">
        <f t="shared" si="509"/>
        <v/>
      </c>
    </row>
    <row r="16193" spans="1:8">
      <c r="A16193" s="48" t="str">
        <f>('ANNEXURE B &amp; C'!CO$3)</f>
        <v>480404</v>
      </c>
      <c r="B16193" s="2">
        <v>1061204</v>
      </c>
      <c r="C16193" s="2" t="s">
        <v>65</v>
      </c>
      <c r="D16193" s="20">
        <v>0</v>
      </c>
      <c r="E16193" s="20">
        <v>0</v>
      </c>
      <c r="F16193" s="38">
        <f>('ANNEXURE B &amp; C'!CO$77)</f>
        <v>0</v>
      </c>
      <c r="G16193" s="9" t="str">
        <f t="shared" si="508"/>
        <v/>
      </c>
      <c r="H16193" s="52" t="str">
        <f t="shared" si="509"/>
        <v/>
      </c>
    </row>
    <row r="16194" spans="1:8">
      <c r="A16194" s="48" t="str">
        <f>('ANNEXURE B &amp; C'!CO$3)</f>
        <v>480404</v>
      </c>
      <c r="B16194" s="2">
        <v>1061501</v>
      </c>
      <c r="C16194" s="2" t="s">
        <v>66</v>
      </c>
      <c r="D16194" s="20">
        <v>1300</v>
      </c>
      <c r="E16194" s="20">
        <v>0</v>
      </c>
      <c r="F16194" s="38">
        <f>('ANNEXURE B &amp; C'!CO$78)</f>
        <v>1300</v>
      </c>
      <c r="G16194" s="9" t="str">
        <f t="shared" si="508"/>
        <v/>
      </c>
      <c r="H16194" s="52">
        <f t="shared" si="509"/>
        <v>0</v>
      </c>
    </row>
    <row r="16195" spans="1:8">
      <c r="A16195" s="48" t="str">
        <f>('ANNEXURE B &amp; C'!CO$3)</f>
        <v>480404</v>
      </c>
      <c r="B16195" s="2">
        <v>1061502</v>
      </c>
      <c r="C16195" s="2" t="s">
        <v>67</v>
      </c>
      <c r="D16195" s="20">
        <v>0</v>
      </c>
      <c r="E16195" s="20">
        <v>0</v>
      </c>
      <c r="F16195" s="38">
        <f>('ANNEXURE B &amp; C'!CO$79)</f>
        <v>0</v>
      </c>
      <c r="G16195" s="9" t="str">
        <f t="shared" si="508"/>
        <v/>
      </c>
      <c r="H16195" s="52" t="str">
        <f t="shared" si="509"/>
        <v/>
      </c>
    </row>
    <row r="16196" spans="1:8">
      <c r="A16196" s="48" t="str">
        <f>('ANNEXURE B &amp; C'!CO$3)</f>
        <v>480404</v>
      </c>
      <c r="B16196" s="2">
        <v>1061507</v>
      </c>
      <c r="C16196" s="2" t="s">
        <v>68</v>
      </c>
      <c r="D16196" s="20">
        <v>0</v>
      </c>
      <c r="E16196" s="20">
        <v>0</v>
      </c>
      <c r="F16196" s="38">
        <f>('ANNEXURE B &amp; C'!CO$80)</f>
        <v>0</v>
      </c>
      <c r="G16196" s="9" t="str">
        <f t="shared" si="508"/>
        <v/>
      </c>
      <c r="H16196" s="52" t="str">
        <f t="shared" si="509"/>
        <v/>
      </c>
    </row>
    <row r="16197" spans="1:8">
      <c r="A16197" s="48" t="str">
        <f>('ANNEXURE B &amp; C'!CO$3)</f>
        <v>480404</v>
      </c>
      <c r="B16197" s="2">
        <v>1061508</v>
      </c>
      <c r="C16197" s="2" t="s">
        <v>69</v>
      </c>
      <c r="D16197" s="20">
        <v>0</v>
      </c>
      <c r="E16197" s="20">
        <v>0</v>
      </c>
      <c r="F16197" s="38">
        <f>('ANNEXURE B &amp; C'!CO$81)</f>
        <v>0</v>
      </c>
      <c r="G16197" s="9" t="str">
        <f t="shared" si="508"/>
        <v/>
      </c>
      <c r="H16197" s="52" t="str">
        <f t="shared" si="509"/>
        <v/>
      </c>
    </row>
    <row r="16198" spans="1:8">
      <c r="A16198" s="48" t="str">
        <f>('ANNEXURE B &amp; C'!CO$3)</f>
        <v>480404</v>
      </c>
      <c r="B16198" s="2">
        <v>1061701</v>
      </c>
      <c r="C16198" s="2" t="s">
        <v>70</v>
      </c>
      <c r="D16198" s="20">
        <v>0</v>
      </c>
      <c r="E16198" s="20">
        <v>0</v>
      </c>
      <c r="F16198" s="38">
        <f>('ANNEXURE B &amp; C'!CO$82)</f>
        <v>0</v>
      </c>
      <c r="G16198" s="9" t="str">
        <f t="shared" si="508"/>
        <v/>
      </c>
      <c r="H16198" s="52" t="str">
        <f t="shared" si="509"/>
        <v/>
      </c>
    </row>
    <row r="16199" spans="1:8">
      <c r="A16199" s="48" t="str">
        <f>('ANNEXURE B &amp; C'!CO$3)</f>
        <v>480404</v>
      </c>
      <c r="B16199" s="2">
        <v>1061705</v>
      </c>
      <c r="C16199" s="2" t="s">
        <v>71</v>
      </c>
      <c r="D16199" s="20">
        <v>0</v>
      </c>
      <c r="E16199" s="20">
        <v>0</v>
      </c>
      <c r="F16199" s="38">
        <f>('ANNEXURE B &amp; C'!CO$83)</f>
        <v>0</v>
      </c>
      <c r="G16199" s="9" t="str">
        <f t="shared" si="508"/>
        <v/>
      </c>
      <c r="H16199" s="52" t="str">
        <f t="shared" si="509"/>
        <v/>
      </c>
    </row>
    <row r="16200" spans="1:8">
      <c r="A16200" s="48" t="str">
        <f>('ANNEXURE B &amp; C'!CO$3)</f>
        <v>480404</v>
      </c>
      <c r="B16200" s="2">
        <v>1061799</v>
      </c>
      <c r="C16200" s="2" t="s">
        <v>72</v>
      </c>
      <c r="D16200" s="20">
        <v>5000</v>
      </c>
      <c r="E16200" s="20">
        <v>2243.86</v>
      </c>
      <c r="F16200" s="38">
        <f>('ANNEXURE B &amp; C'!CO$84)</f>
        <v>3500</v>
      </c>
      <c r="G16200" s="9" t="str">
        <f t="shared" si="508"/>
        <v/>
      </c>
      <c r="H16200" s="52">
        <f t="shared" si="509"/>
        <v>-0.3</v>
      </c>
    </row>
    <row r="16201" spans="1:8">
      <c r="A16201" s="48" t="str">
        <f>('ANNEXURE B &amp; C'!CO$3)</f>
        <v>480404</v>
      </c>
      <c r="B16201" s="2">
        <v>1061800</v>
      </c>
      <c r="C16201" s="2" t="s">
        <v>73</v>
      </c>
      <c r="D16201" s="20">
        <v>20000</v>
      </c>
      <c r="E16201" s="20">
        <v>1417</v>
      </c>
      <c r="F16201" s="38">
        <f>('ANNEXURE B &amp; C'!CO$85)</f>
        <v>12000</v>
      </c>
      <c r="G16201" s="9" t="str">
        <f t="shared" si="508"/>
        <v/>
      </c>
      <c r="H16201" s="52">
        <f t="shared" si="509"/>
        <v>-0.4</v>
      </c>
    </row>
    <row r="16202" spans="1:8">
      <c r="A16202" s="48" t="str">
        <f>('ANNEXURE B &amp; C'!CO$3)</f>
        <v>480404</v>
      </c>
      <c r="B16202" s="2">
        <v>1061801</v>
      </c>
      <c r="C16202" s="2" t="s">
        <v>74</v>
      </c>
      <c r="D16202" s="20">
        <v>0</v>
      </c>
      <c r="E16202" s="20">
        <v>0</v>
      </c>
      <c r="F16202" s="38">
        <f>('ANNEXURE B &amp; C'!CO$86)</f>
        <v>0</v>
      </c>
      <c r="G16202" s="9" t="str">
        <f t="shared" si="508"/>
        <v/>
      </c>
      <c r="H16202" s="52" t="str">
        <f t="shared" si="509"/>
        <v/>
      </c>
    </row>
    <row r="16203" spans="1:8">
      <c r="A16203" s="48" t="str">
        <f>('ANNEXURE B &amp; C'!CO$3)</f>
        <v>480404</v>
      </c>
      <c r="B16203" s="2">
        <v>1061802</v>
      </c>
      <c r="C16203" s="2" t="s">
        <v>75</v>
      </c>
      <c r="D16203" s="20">
        <v>0</v>
      </c>
      <c r="E16203" s="20">
        <v>0</v>
      </c>
      <c r="F16203" s="38">
        <f>('ANNEXURE B &amp; C'!CO$87)</f>
        <v>0</v>
      </c>
      <c r="G16203" s="9" t="str">
        <f t="shared" si="508"/>
        <v/>
      </c>
      <c r="H16203" s="52" t="str">
        <f t="shared" si="509"/>
        <v/>
      </c>
    </row>
    <row r="16204" spans="1:8">
      <c r="A16204" s="48" t="str">
        <f>('ANNEXURE B &amp; C'!CO$3)</f>
        <v>480404</v>
      </c>
      <c r="B16204" s="2">
        <v>1061805</v>
      </c>
      <c r="C16204" s="2" t="s">
        <v>76</v>
      </c>
      <c r="D16204" s="20">
        <v>0</v>
      </c>
      <c r="E16204" s="20">
        <v>0</v>
      </c>
      <c r="F16204" s="38">
        <f>('ANNEXURE B &amp; C'!CO$88)</f>
        <v>0</v>
      </c>
      <c r="G16204" s="9" t="str">
        <f t="shared" si="508"/>
        <v/>
      </c>
      <c r="H16204" s="52" t="str">
        <f t="shared" si="509"/>
        <v/>
      </c>
    </row>
    <row r="16205" spans="1:8">
      <c r="A16205" s="48" t="str">
        <f>('ANNEXURE B &amp; C'!CO$3)</f>
        <v>480404</v>
      </c>
      <c r="B16205" s="2">
        <v>1061806</v>
      </c>
      <c r="C16205" s="2" t="s">
        <v>77</v>
      </c>
      <c r="D16205" s="20">
        <v>40000</v>
      </c>
      <c r="E16205" s="20">
        <v>38231.040000000001</v>
      </c>
      <c r="F16205" s="38">
        <f>('ANNEXURE B &amp; C'!CO$89)</f>
        <v>60000</v>
      </c>
      <c r="G16205" s="9" t="str">
        <f t="shared" si="508"/>
        <v/>
      </c>
      <c r="H16205" s="52">
        <f t="shared" si="509"/>
        <v>0.5</v>
      </c>
    </row>
    <row r="16206" spans="1:8">
      <c r="A16206" s="48" t="str">
        <f>('ANNEXURE B &amp; C'!CO$3)</f>
        <v>480404</v>
      </c>
      <c r="B16206" s="2">
        <v>1061899</v>
      </c>
      <c r="C16206" s="2" t="s">
        <v>78</v>
      </c>
      <c r="D16206" s="20">
        <v>0</v>
      </c>
      <c r="E16206" s="20">
        <v>0</v>
      </c>
      <c r="F16206" s="38">
        <f>('ANNEXURE B &amp; C'!CO$90)</f>
        <v>0</v>
      </c>
      <c r="G16206" s="9" t="str">
        <f t="shared" si="508"/>
        <v/>
      </c>
      <c r="H16206" s="52" t="str">
        <f t="shared" si="509"/>
        <v/>
      </c>
    </row>
    <row r="16207" spans="1:8">
      <c r="A16207" s="48" t="str">
        <f>('ANNEXURE B &amp; C'!CO$3)</f>
        <v>480404</v>
      </c>
      <c r="B16207" s="2">
        <v>1061900</v>
      </c>
      <c r="C16207" s="2" t="s">
        <v>79</v>
      </c>
      <c r="D16207" s="20">
        <v>228000</v>
      </c>
      <c r="E16207" s="20">
        <v>71308.100000000006</v>
      </c>
      <c r="F16207" s="38">
        <f>('ANNEXURE B &amp; C'!CO$91)</f>
        <v>179254</v>
      </c>
      <c r="G16207" s="9" t="str">
        <f t="shared" si="508"/>
        <v/>
      </c>
      <c r="H16207" s="52">
        <f t="shared" si="509"/>
        <v>-0.2137982456140351</v>
      </c>
    </row>
    <row r="16208" spans="1:8">
      <c r="A16208" s="48" t="str">
        <f>('ANNEXURE B &amp; C'!CO$3)</f>
        <v>480404</v>
      </c>
      <c r="B16208" s="2">
        <v>1061902</v>
      </c>
      <c r="C16208" s="2" t="s">
        <v>80</v>
      </c>
      <c r="D16208" s="20">
        <v>170800</v>
      </c>
      <c r="E16208" s="20">
        <v>20000</v>
      </c>
      <c r="F16208" s="38">
        <f>('ANNEXURE B &amp; C'!CO$92)</f>
        <v>156540</v>
      </c>
      <c r="G16208" s="9" t="str">
        <f t="shared" si="508"/>
        <v/>
      </c>
      <c r="H16208" s="52">
        <f t="shared" si="509"/>
        <v>-8.3489461358313824E-2</v>
      </c>
    </row>
    <row r="16209" spans="1:8">
      <c r="A16209" s="48" t="str">
        <f>('ANNEXURE B &amp; C'!CO$3)</f>
        <v>480404</v>
      </c>
      <c r="B16209" s="2">
        <v>1061903</v>
      </c>
      <c r="C16209" s="2" t="s">
        <v>81</v>
      </c>
      <c r="D16209" s="20">
        <v>0</v>
      </c>
      <c r="E16209" s="20">
        <v>0</v>
      </c>
      <c r="F16209" s="38">
        <f>('ANNEXURE B &amp; C'!CO$93)</f>
        <v>0</v>
      </c>
      <c r="G16209" s="9" t="str">
        <f t="shared" si="508"/>
        <v/>
      </c>
      <c r="H16209" s="52" t="str">
        <f t="shared" si="509"/>
        <v/>
      </c>
    </row>
    <row r="16210" spans="1:8">
      <c r="A16210" s="48" t="str">
        <f>('ANNEXURE B &amp; C'!CO$3)</f>
        <v>480404</v>
      </c>
      <c r="B16210" s="2">
        <v>1061904</v>
      </c>
      <c r="C16210" s="2" t="s">
        <v>82</v>
      </c>
      <c r="D16210" s="20">
        <v>0</v>
      </c>
      <c r="E16210" s="20">
        <v>0</v>
      </c>
      <c r="F16210" s="38">
        <f>('ANNEXURE B &amp; C'!CO$94)</f>
        <v>0</v>
      </c>
      <c r="G16210" s="9" t="str">
        <f t="shared" si="508"/>
        <v/>
      </c>
      <c r="H16210" s="52" t="str">
        <f t="shared" si="509"/>
        <v/>
      </c>
    </row>
    <row r="16211" spans="1:8">
      <c r="A16211" s="48" t="str">
        <f>('ANNEXURE B &amp; C'!CO$3)</f>
        <v>480404</v>
      </c>
      <c r="B16211" s="2">
        <v>1062001</v>
      </c>
      <c r="C16211" s="2" t="s">
        <v>83</v>
      </c>
      <c r="D16211" s="20">
        <v>95000</v>
      </c>
      <c r="E16211" s="20">
        <v>0</v>
      </c>
      <c r="F16211" s="38">
        <f>('ANNEXURE B &amp; C'!CO$95)</f>
        <v>140000</v>
      </c>
      <c r="G16211" s="9" t="str">
        <f t="shared" si="508"/>
        <v/>
      </c>
      <c r="H16211" s="52">
        <f t="shared" si="509"/>
        <v>0.47368421052631576</v>
      </c>
    </row>
    <row r="16212" spans="1:8">
      <c r="A16212" s="48" t="str">
        <f>('ANNEXURE B &amp; C'!CO$3)</f>
        <v>480404</v>
      </c>
      <c r="B16212" s="2">
        <v>1062003</v>
      </c>
      <c r="C16212" s="2" t="s">
        <v>84</v>
      </c>
      <c r="D16212" s="20">
        <v>0</v>
      </c>
      <c r="E16212" s="20">
        <v>0</v>
      </c>
      <c r="F16212" s="38">
        <f>('ANNEXURE B &amp; C'!CO$96)</f>
        <v>0</v>
      </c>
      <c r="G16212" s="9" t="str">
        <f t="shared" si="508"/>
        <v/>
      </c>
      <c r="H16212" s="52" t="str">
        <f t="shared" si="509"/>
        <v/>
      </c>
    </row>
    <row r="16213" spans="1:8">
      <c r="A16213" s="48" t="str">
        <f>('ANNEXURE B &amp; C'!CO$3)</f>
        <v>480404</v>
      </c>
      <c r="B16213" s="2">
        <v>1062009</v>
      </c>
      <c r="C16213" s="2" t="s">
        <v>85</v>
      </c>
      <c r="D16213" s="20">
        <v>0</v>
      </c>
      <c r="E16213" s="20">
        <v>0</v>
      </c>
      <c r="F16213" s="38">
        <f>('ANNEXURE B &amp; C'!CO$97)</f>
        <v>0</v>
      </c>
      <c r="G16213" s="9" t="str">
        <f t="shared" si="508"/>
        <v/>
      </c>
      <c r="H16213" s="52" t="str">
        <f t="shared" si="509"/>
        <v/>
      </c>
    </row>
    <row r="16214" spans="1:8">
      <c r="A16214" s="48" t="str">
        <f>('ANNEXURE B &amp; C'!CO$3)</f>
        <v>480404</v>
      </c>
      <c r="B16214" s="2">
        <v>1062010</v>
      </c>
      <c r="C16214" s="2" t="s">
        <v>86</v>
      </c>
      <c r="D16214" s="20">
        <v>0</v>
      </c>
      <c r="E16214" s="20">
        <v>0</v>
      </c>
      <c r="F16214" s="38">
        <f>('ANNEXURE B &amp; C'!CO$98)</f>
        <v>0</v>
      </c>
      <c r="G16214" s="9" t="str">
        <f t="shared" si="508"/>
        <v/>
      </c>
      <c r="H16214" s="52" t="str">
        <f t="shared" si="509"/>
        <v/>
      </c>
    </row>
    <row r="16215" spans="1:8">
      <c r="A16215" s="48" t="str">
        <f>('ANNEXURE B &amp; C'!CO$3)</f>
        <v>480404</v>
      </c>
      <c r="B16215" s="2">
        <v>1062201</v>
      </c>
      <c r="C16215" s="2" t="s">
        <v>87</v>
      </c>
      <c r="D16215" s="20">
        <v>0</v>
      </c>
      <c r="E16215" s="20">
        <v>0</v>
      </c>
      <c r="F16215" s="38">
        <f>('ANNEXURE B &amp; C'!CO$99)</f>
        <v>0</v>
      </c>
      <c r="G16215" s="9" t="str">
        <f t="shared" si="508"/>
        <v/>
      </c>
      <c r="H16215" s="52" t="str">
        <f t="shared" si="509"/>
        <v/>
      </c>
    </row>
    <row r="16216" spans="1:8">
      <c r="A16216" s="48" t="str">
        <f>('ANNEXURE B &amp; C'!CO$3)</f>
        <v>480404</v>
      </c>
      <c r="B16216" s="3">
        <v>1066990</v>
      </c>
      <c r="C16216" s="3" t="s">
        <v>88</v>
      </c>
      <c r="D16216" s="39">
        <v>1586800</v>
      </c>
      <c r="E16216" s="39">
        <v>622661.54</v>
      </c>
      <c r="F16216" s="39">
        <f>SUM(F16163:F16215)</f>
        <v>1933602</v>
      </c>
      <c r="G16216" s="9" t="str">
        <f t="shared" si="508"/>
        <v/>
      </c>
      <c r="H16216" s="52">
        <f t="shared" si="509"/>
        <v>0.2185543231661205</v>
      </c>
    </row>
    <row r="16217" spans="1:8">
      <c r="B16217" s="1"/>
      <c r="C16217" s="1"/>
      <c r="D16217" s="31"/>
      <c r="E16217" s="31"/>
      <c r="F16217" s="31"/>
      <c r="G16217" s="9" t="str">
        <f t="shared" si="508"/>
        <v/>
      </c>
      <c r="H16217" s="52" t="str">
        <f t="shared" si="509"/>
        <v/>
      </c>
    </row>
    <row r="16218" spans="1:8">
      <c r="A16218" s="48" t="str">
        <f>('ANNEXURE B &amp; C'!CO$3)</f>
        <v>480404</v>
      </c>
      <c r="B16218" s="1">
        <v>1080000</v>
      </c>
      <c r="C16218" s="1" t="s">
        <v>89</v>
      </c>
      <c r="D16218" s="31"/>
      <c r="E16218" s="31"/>
      <c r="F16218" s="31"/>
      <c r="G16218" s="9" t="str">
        <f t="shared" si="508"/>
        <v/>
      </c>
      <c r="H16218" s="52" t="str">
        <f t="shared" si="509"/>
        <v/>
      </c>
    </row>
    <row r="16219" spans="1:8">
      <c r="A16219" s="48" t="str">
        <f>('ANNEXURE B &amp; C'!CO$3)</f>
        <v>480404</v>
      </c>
      <c r="B16219" s="2">
        <v>1088020</v>
      </c>
      <c r="C16219" s="2" t="s">
        <v>90</v>
      </c>
      <c r="D16219" s="20">
        <v>0</v>
      </c>
      <c r="E16219" s="20">
        <v>0</v>
      </c>
      <c r="F16219" s="38">
        <f>('ANNEXURE B &amp; C'!CO$103)</f>
        <v>0</v>
      </c>
      <c r="G16219" s="9" t="str">
        <f t="shared" si="508"/>
        <v/>
      </c>
      <c r="H16219" s="52" t="str">
        <f t="shared" si="509"/>
        <v/>
      </c>
    </row>
    <row r="16220" spans="1:8">
      <c r="A16220" s="48" t="str">
        <f>('ANNEXURE B &amp; C'!CO$3)</f>
        <v>480404</v>
      </c>
      <c r="B16220" s="2">
        <v>1088080</v>
      </c>
      <c r="C16220" s="2" t="s">
        <v>91</v>
      </c>
      <c r="D16220" s="20">
        <v>0</v>
      </c>
      <c r="E16220" s="20">
        <v>0</v>
      </c>
      <c r="F16220" s="38">
        <f>('ANNEXURE B &amp; C'!CO$104)</f>
        <v>0</v>
      </c>
      <c r="G16220" s="9" t="str">
        <f t="shared" si="508"/>
        <v/>
      </c>
      <c r="H16220" s="52" t="str">
        <f t="shared" si="509"/>
        <v/>
      </c>
    </row>
    <row r="16221" spans="1:8">
      <c r="A16221" s="48" t="str">
        <f>('ANNEXURE B &amp; C'!CO$3)</f>
        <v>480404</v>
      </c>
      <c r="B16221" s="2">
        <v>1088081</v>
      </c>
      <c r="C16221" s="2" t="s">
        <v>92</v>
      </c>
      <c r="D16221" s="20">
        <v>0</v>
      </c>
      <c r="E16221" s="20">
        <v>0</v>
      </c>
      <c r="F16221" s="38">
        <f>('ANNEXURE B &amp; C'!CO$105)</f>
        <v>0</v>
      </c>
      <c r="G16221" s="9" t="str">
        <f t="shared" si="508"/>
        <v/>
      </c>
      <c r="H16221" s="52" t="str">
        <f t="shared" si="509"/>
        <v/>
      </c>
    </row>
    <row r="16222" spans="1:8">
      <c r="A16222" s="48" t="str">
        <f>('ANNEXURE B &amp; C'!CO$3)</f>
        <v>480404</v>
      </c>
      <c r="B16222" s="2">
        <v>1088082</v>
      </c>
      <c r="C16222" s="2" t="s">
        <v>93</v>
      </c>
      <c r="D16222" s="20">
        <v>0</v>
      </c>
      <c r="E16222" s="20">
        <v>0</v>
      </c>
      <c r="F16222" s="38">
        <f>('ANNEXURE B &amp; C'!CO$106)</f>
        <v>0</v>
      </c>
      <c r="G16222" s="9" t="str">
        <f t="shared" si="508"/>
        <v/>
      </c>
      <c r="H16222" s="52" t="str">
        <f t="shared" si="509"/>
        <v/>
      </c>
    </row>
    <row r="16223" spans="1:8">
      <c r="A16223" s="48" t="str">
        <f>('ANNEXURE B &amp; C'!CO$3)</f>
        <v>480404</v>
      </c>
      <c r="B16223" s="2">
        <v>1088083</v>
      </c>
      <c r="C16223" s="2" t="s">
        <v>94</v>
      </c>
      <c r="D16223" s="20">
        <v>0</v>
      </c>
      <c r="E16223" s="20">
        <v>0</v>
      </c>
      <c r="F16223" s="38">
        <f>('ANNEXURE B &amp; C'!CO$107)</f>
        <v>0</v>
      </c>
      <c r="G16223" s="9" t="str">
        <f t="shared" si="508"/>
        <v/>
      </c>
      <c r="H16223" s="52" t="str">
        <f t="shared" si="509"/>
        <v/>
      </c>
    </row>
    <row r="16224" spans="1:8">
      <c r="A16224" s="48" t="str">
        <f>('ANNEXURE B &amp; C'!CO$3)</f>
        <v>480404</v>
      </c>
      <c r="B16224" s="2">
        <v>1088084</v>
      </c>
      <c r="C16224" s="2" t="s">
        <v>95</v>
      </c>
      <c r="D16224" s="20">
        <v>0</v>
      </c>
      <c r="E16224" s="20">
        <v>0</v>
      </c>
      <c r="F16224" s="38">
        <f>('ANNEXURE B &amp; C'!CO$108)</f>
        <v>0</v>
      </c>
      <c r="G16224" s="9" t="str">
        <f t="shared" si="508"/>
        <v/>
      </c>
      <c r="H16224" s="52" t="str">
        <f t="shared" si="509"/>
        <v/>
      </c>
    </row>
    <row r="16225" spans="1:8">
      <c r="A16225" s="48" t="str">
        <f>('ANNEXURE B &amp; C'!CO$3)</f>
        <v>480404</v>
      </c>
      <c r="B16225" s="2">
        <v>1088085</v>
      </c>
      <c r="C16225" s="2" t="s">
        <v>96</v>
      </c>
      <c r="D16225" s="20">
        <v>0</v>
      </c>
      <c r="E16225" s="20">
        <v>0</v>
      </c>
      <c r="F16225" s="38">
        <f>('ANNEXURE B &amp; C'!CO$109)</f>
        <v>0</v>
      </c>
      <c r="G16225" s="9" t="str">
        <f t="shared" si="508"/>
        <v/>
      </c>
      <c r="H16225" s="52" t="str">
        <f t="shared" si="509"/>
        <v/>
      </c>
    </row>
    <row r="16226" spans="1:8">
      <c r="A16226" s="48" t="str">
        <f>('ANNEXURE B &amp; C'!CO$3)</f>
        <v>480404</v>
      </c>
      <c r="B16226" s="2">
        <v>1088110</v>
      </c>
      <c r="C16226" s="2" t="s">
        <v>61</v>
      </c>
      <c r="D16226" s="20">
        <v>0</v>
      </c>
      <c r="E16226" s="20">
        <v>0</v>
      </c>
      <c r="F16226" s="38">
        <f>('ANNEXURE B &amp; C'!CO$110)</f>
        <v>0</v>
      </c>
      <c r="G16226" s="9" t="str">
        <f t="shared" si="508"/>
        <v/>
      </c>
      <c r="H16226" s="52" t="str">
        <f t="shared" si="509"/>
        <v/>
      </c>
    </row>
    <row r="16227" spans="1:8">
      <c r="A16227" s="48" t="str">
        <f>('ANNEXURE B &amp; C'!CO$3)</f>
        <v>480404</v>
      </c>
      <c r="B16227" s="2">
        <v>1088180</v>
      </c>
      <c r="C16227" s="2" t="s">
        <v>97</v>
      </c>
      <c r="D16227" s="20">
        <v>0</v>
      </c>
      <c r="E16227" s="20">
        <v>0</v>
      </c>
      <c r="F16227" s="38">
        <f>('ANNEXURE B &amp; C'!CO$111)</f>
        <v>0</v>
      </c>
      <c r="G16227" s="9" t="str">
        <f t="shared" si="508"/>
        <v/>
      </c>
      <c r="H16227" s="52" t="str">
        <f t="shared" si="509"/>
        <v/>
      </c>
    </row>
    <row r="16228" spans="1:8">
      <c r="A16228" s="48" t="str">
        <f>('ANNEXURE B &amp; C'!CO$3)</f>
        <v>480404</v>
      </c>
      <c r="B16228" s="3">
        <v>1088990</v>
      </c>
      <c r="C16228" s="3" t="s">
        <v>98</v>
      </c>
      <c r="D16228" s="39">
        <v>0</v>
      </c>
      <c r="E16228" s="39">
        <v>0</v>
      </c>
      <c r="F16228" s="39">
        <f>SUM(F16218:F16227)</f>
        <v>0</v>
      </c>
      <c r="G16228" s="9" t="str">
        <f t="shared" si="508"/>
        <v/>
      </c>
      <c r="H16228" s="52" t="str">
        <f t="shared" si="509"/>
        <v/>
      </c>
    </row>
    <row r="16229" spans="1:8">
      <c r="B16229" s="1"/>
      <c r="C16229" s="1"/>
      <c r="D16229" s="31"/>
      <c r="E16229" s="31"/>
      <c r="F16229" s="31"/>
      <c r="G16229" s="9" t="str">
        <f t="shared" si="508"/>
        <v/>
      </c>
      <c r="H16229" s="52" t="str">
        <f t="shared" si="509"/>
        <v/>
      </c>
    </row>
    <row r="16230" spans="1:8" ht="15.75" thickBot="1">
      <c r="A16230" s="48" t="str">
        <f>('ANNEXURE B &amp; C'!CO$3)</f>
        <v>480404</v>
      </c>
      <c r="B16230" s="4">
        <v>1089995</v>
      </c>
      <c r="C16230" s="4" t="s">
        <v>99</v>
      </c>
      <c r="D16230" s="40">
        <v>1586800</v>
      </c>
      <c r="E16230" s="40">
        <v>622661.54</v>
      </c>
      <c r="F16230" s="40">
        <f>SUM(F16228+F16216)</f>
        <v>1933602</v>
      </c>
      <c r="G16230" s="9" t="str">
        <f t="shared" si="508"/>
        <v/>
      </c>
      <c r="H16230" s="52">
        <f t="shared" si="509"/>
        <v>0.2185543231661205</v>
      </c>
    </row>
    <row r="16231" spans="1:8" ht="15.75" thickTop="1">
      <c r="B16231" s="1"/>
      <c r="C16231" s="1"/>
      <c r="D16231" s="31"/>
      <c r="E16231" s="31"/>
      <c r="F16231" s="31"/>
      <c r="G16231" s="9" t="str">
        <f t="shared" si="508"/>
        <v/>
      </c>
      <c r="H16231" s="52" t="str">
        <f t="shared" si="509"/>
        <v/>
      </c>
    </row>
    <row r="16232" spans="1:8">
      <c r="A16232" s="48" t="str">
        <f>('ANNEXURE B &amp; C'!CO$3)</f>
        <v>480404</v>
      </c>
      <c r="B16232" s="1">
        <v>1100000</v>
      </c>
      <c r="C16232" s="1" t="s">
        <v>100</v>
      </c>
      <c r="D16232" s="31"/>
      <c r="E16232" s="31"/>
      <c r="F16232" s="31"/>
      <c r="G16232" s="9" t="str">
        <f t="shared" si="508"/>
        <v/>
      </c>
      <c r="H16232" s="52" t="str">
        <f t="shared" si="509"/>
        <v/>
      </c>
    </row>
    <row r="16233" spans="1:8">
      <c r="A16233" s="48" t="str">
        <f>('ANNEXURE B &amp; C'!CO$3)</f>
        <v>480404</v>
      </c>
      <c r="B16233" s="2">
        <v>1101200</v>
      </c>
      <c r="C16233" s="2" t="s">
        <v>101</v>
      </c>
      <c r="D16233" s="20">
        <v>0</v>
      </c>
      <c r="E16233" s="20">
        <v>0</v>
      </c>
      <c r="F16233" s="38">
        <f>('ANNEXURE B &amp; C'!CO$117)</f>
        <v>0</v>
      </c>
      <c r="G16233" s="9" t="str">
        <f t="shared" si="508"/>
        <v/>
      </c>
      <c r="H16233" s="52" t="str">
        <f t="shared" si="509"/>
        <v/>
      </c>
    </row>
    <row r="16234" spans="1:8">
      <c r="A16234" s="48" t="str">
        <f>('ANNEXURE B &amp; C'!CO$3)</f>
        <v>480404</v>
      </c>
      <c r="B16234" s="2">
        <v>1101201</v>
      </c>
      <c r="C16234" s="2" t="s">
        <v>102</v>
      </c>
      <c r="D16234" s="20">
        <v>100000</v>
      </c>
      <c r="E16234" s="20">
        <v>82633.69</v>
      </c>
      <c r="F16234" s="38">
        <f>('ANNEXURE B &amp; C'!CO$118)</f>
        <v>162634</v>
      </c>
      <c r="G16234" s="9" t="str">
        <f t="shared" si="508"/>
        <v/>
      </c>
      <c r="H16234" s="52">
        <f t="shared" si="509"/>
        <v>0.62634000000000001</v>
      </c>
    </row>
    <row r="16235" spans="1:8">
      <c r="A16235" s="48" t="str">
        <f>('ANNEXURE B &amp; C'!CO$3)</f>
        <v>480404</v>
      </c>
      <c r="B16235" s="2">
        <v>1101203</v>
      </c>
      <c r="C16235" s="2" t="s">
        <v>103</v>
      </c>
      <c r="D16235" s="20">
        <v>0</v>
      </c>
      <c r="E16235" s="20">
        <v>0</v>
      </c>
      <c r="F16235" s="38">
        <f>('ANNEXURE B &amp; C'!CO$119)</f>
        <v>0</v>
      </c>
      <c r="G16235" s="9" t="str">
        <f t="shared" si="508"/>
        <v/>
      </c>
      <c r="H16235" s="52" t="str">
        <f t="shared" si="509"/>
        <v/>
      </c>
    </row>
    <row r="16236" spans="1:8">
      <c r="A16236" s="48" t="str">
        <f>('ANNEXURE B &amp; C'!CO$3)</f>
        <v>480404</v>
      </c>
      <c r="B16236" s="2">
        <v>1101204</v>
      </c>
      <c r="C16236" s="2" t="s">
        <v>104</v>
      </c>
      <c r="D16236" s="20">
        <v>0</v>
      </c>
      <c r="E16236" s="20">
        <v>0</v>
      </c>
      <c r="F16236" s="38">
        <f>('ANNEXURE B &amp; C'!CO$120)</f>
        <v>0</v>
      </c>
      <c r="G16236" s="9" t="str">
        <f t="shared" si="508"/>
        <v/>
      </c>
      <c r="H16236" s="52" t="str">
        <f t="shared" si="509"/>
        <v/>
      </c>
    </row>
    <row r="16237" spans="1:8" ht="15.75" thickBot="1">
      <c r="A16237" s="48" t="str">
        <f>('ANNEXURE B &amp; C'!CO$3)</f>
        <v>480404</v>
      </c>
      <c r="B16237" s="4">
        <v>1109995</v>
      </c>
      <c r="C16237" s="4" t="s">
        <v>105</v>
      </c>
      <c r="D16237" s="40">
        <v>100000</v>
      </c>
      <c r="E16237" s="40">
        <v>82633.69</v>
      </c>
      <c r="F16237" s="40">
        <f>SUM(F16233:F16236)</f>
        <v>162634</v>
      </c>
      <c r="G16237" s="9" t="str">
        <f t="shared" si="508"/>
        <v/>
      </c>
      <c r="H16237" s="52">
        <f t="shared" si="509"/>
        <v>0.62634000000000001</v>
      </c>
    </row>
    <row r="16238" spans="1:8" ht="15.75" thickTop="1">
      <c r="B16238" s="1"/>
      <c r="C16238" s="1"/>
      <c r="D16238" s="31"/>
      <c r="E16238" s="31"/>
      <c r="F16238" s="31"/>
      <c r="G16238" s="9" t="str">
        <f t="shared" si="508"/>
        <v/>
      </c>
      <c r="H16238" s="52" t="str">
        <f t="shared" si="509"/>
        <v/>
      </c>
    </row>
    <row r="16239" spans="1:8">
      <c r="A16239" s="48" t="str">
        <f>('ANNEXURE B &amp; C'!CO$3)</f>
        <v>480404</v>
      </c>
      <c r="B16239" s="1">
        <v>1120000</v>
      </c>
      <c r="C16239" s="1" t="s">
        <v>106</v>
      </c>
      <c r="D16239" s="31"/>
      <c r="E16239" s="31"/>
      <c r="F16239" s="31"/>
      <c r="G16239" s="9" t="str">
        <f t="shared" si="508"/>
        <v/>
      </c>
      <c r="H16239" s="52" t="str">
        <f t="shared" si="509"/>
        <v/>
      </c>
    </row>
    <row r="16240" spans="1:8">
      <c r="A16240" s="48" t="str">
        <f>('ANNEXURE B &amp; C'!CO$3)</f>
        <v>480404</v>
      </c>
      <c r="B16240" s="2">
        <v>1120300</v>
      </c>
      <c r="C16240" s="2" t="s">
        <v>106</v>
      </c>
      <c r="D16240" s="20">
        <v>0</v>
      </c>
      <c r="E16240" s="20">
        <v>0</v>
      </c>
      <c r="F16240" s="38">
        <f>('ANNEXURE B &amp; C'!CO$124)</f>
        <v>0</v>
      </c>
      <c r="G16240" s="9" t="str">
        <f t="shared" si="508"/>
        <v/>
      </c>
      <c r="H16240" s="52" t="str">
        <f t="shared" si="509"/>
        <v/>
      </c>
    </row>
    <row r="16241" spans="1:8" ht="15.75" thickBot="1">
      <c r="A16241" s="48" t="str">
        <f>('ANNEXURE B &amp; C'!CO$3)</f>
        <v>480404</v>
      </c>
      <c r="B16241" s="4">
        <v>1129990</v>
      </c>
      <c r="C16241" s="4" t="s">
        <v>107</v>
      </c>
      <c r="D16241" s="40">
        <v>0</v>
      </c>
      <c r="E16241" s="40">
        <v>0</v>
      </c>
      <c r="F16241" s="40">
        <f>SUM(F16239:F16240)</f>
        <v>0</v>
      </c>
      <c r="G16241" s="9" t="str">
        <f t="shared" si="508"/>
        <v/>
      </c>
      <c r="H16241" s="52" t="str">
        <f t="shared" si="509"/>
        <v/>
      </c>
    </row>
    <row r="16242" spans="1:8" ht="15.75" thickTop="1">
      <c r="B16242" s="1"/>
      <c r="C16242" s="1"/>
      <c r="D16242" s="31"/>
      <c r="E16242" s="31"/>
      <c r="F16242" s="31"/>
      <c r="G16242" s="9" t="str">
        <f t="shared" si="508"/>
        <v/>
      </c>
      <c r="H16242" s="52" t="str">
        <f t="shared" si="509"/>
        <v/>
      </c>
    </row>
    <row r="16243" spans="1:8">
      <c r="A16243" s="48" t="str">
        <f>('ANNEXURE B &amp; C'!CO$3)</f>
        <v>480404</v>
      </c>
      <c r="B16243" s="1">
        <v>1130000</v>
      </c>
      <c r="C16243" s="1" t="s">
        <v>108</v>
      </c>
      <c r="D16243" s="31"/>
      <c r="E16243" s="31"/>
      <c r="F16243" s="31"/>
      <c r="G16243" s="9" t="str">
        <f t="shared" si="508"/>
        <v/>
      </c>
      <c r="H16243" s="52" t="str">
        <f t="shared" si="509"/>
        <v/>
      </c>
    </row>
    <row r="16244" spans="1:8">
      <c r="A16244" s="48" t="str">
        <f>('ANNEXURE B &amp; C'!CO$3)</f>
        <v>480404</v>
      </c>
      <c r="B16244" s="2">
        <v>1130200</v>
      </c>
      <c r="C16244" s="2" t="s">
        <v>109</v>
      </c>
      <c r="D16244" s="20">
        <v>0</v>
      </c>
      <c r="E16244" s="20">
        <v>0</v>
      </c>
      <c r="F16244" s="38">
        <f>('ANNEXURE B &amp; C'!CO$128)</f>
        <v>0</v>
      </c>
      <c r="G16244" s="9" t="str">
        <f t="shared" si="508"/>
        <v/>
      </c>
      <c r="H16244" s="52" t="str">
        <f t="shared" si="509"/>
        <v/>
      </c>
    </row>
    <row r="16245" spans="1:8">
      <c r="A16245" s="48" t="str">
        <f>('ANNEXURE B &amp; C'!CO$3)</f>
        <v>480404</v>
      </c>
      <c r="B16245" s="2">
        <v>1130201</v>
      </c>
      <c r="C16245" s="2" t="s">
        <v>110</v>
      </c>
      <c r="D16245" s="20">
        <v>0</v>
      </c>
      <c r="E16245" s="20">
        <v>0</v>
      </c>
      <c r="F16245" s="38">
        <f>('ANNEXURE B &amp; C'!CO$129)</f>
        <v>0</v>
      </c>
      <c r="G16245" s="9" t="str">
        <f t="shared" si="508"/>
        <v/>
      </c>
      <c r="H16245" s="52" t="str">
        <f t="shared" si="509"/>
        <v/>
      </c>
    </row>
    <row r="16246" spans="1:8" ht="15.75" thickBot="1">
      <c r="A16246" s="48" t="str">
        <f>('ANNEXURE B &amp; C'!CO$3)</f>
        <v>480404</v>
      </c>
      <c r="B16246" s="4">
        <v>1139995</v>
      </c>
      <c r="C16246" s="4" t="s">
        <v>111</v>
      </c>
      <c r="D16246" s="40">
        <v>0</v>
      </c>
      <c r="E16246" s="40">
        <v>0</v>
      </c>
      <c r="F16246" s="40">
        <f>SUM(F16243:F16245)</f>
        <v>0</v>
      </c>
      <c r="G16246" s="9" t="str">
        <f t="shared" si="508"/>
        <v/>
      </c>
      <c r="H16246" s="52" t="str">
        <f t="shared" si="509"/>
        <v/>
      </c>
    </row>
    <row r="16247" spans="1:8" ht="15.75" thickTop="1">
      <c r="B16247" s="1"/>
      <c r="C16247" s="1"/>
      <c r="D16247" s="31"/>
      <c r="E16247" s="31"/>
      <c r="F16247" s="31"/>
      <c r="G16247" s="9" t="str">
        <f t="shared" si="508"/>
        <v/>
      </c>
      <c r="H16247" s="52" t="str">
        <f t="shared" si="509"/>
        <v/>
      </c>
    </row>
    <row r="16248" spans="1:8" ht="15.75" thickBot="1">
      <c r="A16248" s="48" t="str">
        <f>('ANNEXURE B &amp; C'!CO$3)</f>
        <v>480404</v>
      </c>
      <c r="B16248" s="5">
        <v>1199998</v>
      </c>
      <c r="C16248" s="5" t="s">
        <v>112</v>
      </c>
      <c r="D16248" s="41">
        <v>8491574</v>
      </c>
      <c r="E16248" s="41">
        <v>5131406.17</v>
      </c>
      <c r="F16248" s="41">
        <f>SUM(F16246+F16241+F16237+F16230+F16158)</f>
        <v>10726096</v>
      </c>
      <c r="G16248" s="9" t="str">
        <f t="shared" si="508"/>
        <v/>
      </c>
      <c r="H16248" s="52">
        <f t="shared" si="509"/>
        <v>0.26314579605618466</v>
      </c>
    </row>
    <row r="16249" spans="1:8">
      <c r="B16249" s="1"/>
      <c r="C16249" s="1"/>
      <c r="D16249" s="31"/>
      <c r="E16249" s="31"/>
      <c r="F16249" s="31"/>
      <c r="G16249" s="9" t="str">
        <f t="shared" si="508"/>
        <v/>
      </c>
      <c r="H16249" s="52" t="str">
        <f t="shared" si="509"/>
        <v/>
      </c>
    </row>
    <row r="16250" spans="1:8">
      <c r="A16250" s="48" t="str">
        <f>('ANNEXURE B &amp; C'!CO$3)</f>
        <v>480404</v>
      </c>
      <c r="B16250" s="1">
        <v>2200000</v>
      </c>
      <c r="C16250" s="1" t="s">
        <v>113</v>
      </c>
      <c r="D16250" s="31"/>
      <c r="E16250" s="31"/>
      <c r="F16250" s="31"/>
      <c r="G16250" s="9" t="str">
        <f t="shared" si="508"/>
        <v/>
      </c>
      <c r="H16250" s="52" t="str">
        <f t="shared" si="509"/>
        <v/>
      </c>
    </row>
    <row r="16251" spans="1:8">
      <c r="B16251" s="1"/>
      <c r="C16251" s="1"/>
      <c r="D16251" s="31"/>
      <c r="E16251" s="31"/>
      <c r="F16251" s="31"/>
      <c r="G16251" s="9" t="str">
        <f t="shared" si="508"/>
        <v/>
      </c>
      <c r="H16251" s="52" t="str">
        <f t="shared" si="509"/>
        <v/>
      </c>
    </row>
    <row r="16252" spans="1:8">
      <c r="A16252" s="48" t="str">
        <f>('ANNEXURE B &amp; C'!CO$3)</f>
        <v>480404</v>
      </c>
      <c r="B16252" s="1">
        <v>2230000</v>
      </c>
      <c r="C16252" s="1" t="s">
        <v>114</v>
      </c>
      <c r="D16252" s="31"/>
      <c r="E16252" s="31"/>
      <c r="F16252" s="31"/>
      <c r="G16252" s="9" t="str">
        <f t="shared" si="508"/>
        <v/>
      </c>
      <c r="H16252" s="52" t="str">
        <f t="shared" si="509"/>
        <v/>
      </c>
    </row>
    <row r="16253" spans="1:8">
      <c r="A16253" s="48" t="str">
        <f>('ANNEXURE B &amp; C'!CO$3)</f>
        <v>480404</v>
      </c>
      <c r="B16253" s="2">
        <v>2231202</v>
      </c>
      <c r="C16253" s="2" t="s">
        <v>115</v>
      </c>
      <c r="D16253" s="20">
        <v>0</v>
      </c>
      <c r="E16253" s="20">
        <v>0</v>
      </c>
      <c r="F16253" s="38">
        <f>('ANNEXURE B &amp; C'!CO$137)</f>
        <v>0</v>
      </c>
      <c r="G16253" s="9" t="str">
        <f t="shared" si="508"/>
        <v/>
      </c>
      <c r="H16253" s="52" t="str">
        <f t="shared" si="509"/>
        <v/>
      </c>
    </row>
    <row r="16254" spans="1:8">
      <c r="A16254" s="48" t="str">
        <f>('ANNEXURE B &amp; C'!CO$3)</f>
        <v>480404</v>
      </c>
      <c r="B16254" s="2">
        <v>2231900</v>
      </c>
      <c r="C16254" s="2" t="s">
        <v>116</v>
      </c>
      <c r="D16254" s="20">
        <v>0</v>
      </c>
      <c r="E16254" s="20">
        <v>0</v>
      </c>
      <c r="F16254" s="38">
        <f>('ANNEXURE B &amp; C'!CO$138)</f>
        <v>0</v>
      </c>
      <c r="G16254" s="9" t="str">
        <f t="shared" si="508"/>
        <v/>
      </c>
      <c r="H16254" s="52" t="str">
        <f t="shared" si="509"/>
        <v/>
      </c>
    </row>
    <row r="16255" spans="1:8">
      <c r="A16255" s="48" t="str">
        <f>('ANNEXURE B &amp; C'!CO$3)</f>
        <v>480404</v>
      </c>
      <c r="B16255" s="3">
        <v>2239995</v>
      </c>
      <c r="C16255" s="3" t="s">
        <v>117</v>
      </c>
      <c r="D16255" s="39">
        <v>0</v>
      </c>
      <c r="E16255" s="39">
        <v>0</v>
      </c>
      <c r="F16255" s="39">
        <f>SUM(F16253:F16254)</f>
        <v>0</v>
      </c>
      <c r="G16255" s="9" t="str">
        <f t="shared" ref="G16255:G16318" si="510">IF(E16255&lt;0.01,"",IF(E16255&gt;F16255,"BUDGET ERROR - INSUFICIENT",""))</f>
        <v/>
      </c>
      <c r="H16255" s="52" t="str">
        <f t="shared" ref="H16255:H16318" si="511">IF(F16255&lt;0.1,"",IF(D16255=0,"NO ORIGINAL BUDGET",(F16255-D16255)/D16255))</f>
        <v/>
      </c>
    </row>
    <row r="16256" spans="1:8">
      <c r="B16256" s="1"/>
      <c r="C16256" s="1"/>
      <c r="D16256" s="31"/>
      <c r="E16256" s="31"/>
      <c r="F16256" s="31"/>
      <c r="G16256" s="9" t="str">
        <f t="shared" si="510"/>
        <v/>
      </c>
      <c r="H16256" s="52" t="str">
        <f t="shared" si="511"/>
        <v/>
      </c>
    </row>
    <row r="16257" spans="1:8">
      <c r="A16257" s="48" t="str">
        <f>('ANNEXURE B &amp; C'!CO$3)</f>
        <v>480404</v>
      </c>
      <c r="B16257" s="1">
        <v>2240000</v>
      </c>
      <c r="C16257" s="1" t="s">
        <v>118</v>
      </c>
      <c r="D16257" s="31"/>
      <c r="E16257" s="31"/>
      <c r="F16257" s="31"/>
      <c r="G16257" s="9" t="str">
        <f t="shared" si="510"/>
        <v/>
      </c>
      <c r="H16257" s="52" t="str">
        <f t="shared" si="511"/>
        <v/>
      </c>
    </row>
    <row r="16258" spans="1:8">
      <c r="A16258" s="48" t="str">
        <f>('ANNEXURE B &amp; C'!CO$3)</f>
        <v>480404</v>
      </c>
      <c r="B16258" s="2">
        <v>2240001</v>
      </c>
      <c r="C16258" s="2" t="s">
        <v>119</v>
      </c>
      <c r="D16258" s="20">
        <v>0</v>
      </c>
      <c r="E16258" s="20">
        <v>0</v>
      </c>
      <c r="F16258" s="38">
        <f>('ANNEXURE B &amp; C'!CO$142)</f>
        <v>0</v>
      </c>
      <c r="G16258" s="9" t="str">
        <f t="shared" si="510"/>
        <v/>
      </c>
      <c r="H16258" s="52" t="str">
        <f t="shared" si="511"/>
        <v/>
      </c>
    </row>
    <row r="16259" spans="1:8">
      <c r="A16259" s="48" t="str">
        <f>('ANNEXURE B &amp; C'!CO$3)</f>
        <v>480404</v>
      </c>
      <c r="B16259" s="2">
        <v>2240002</v>
      </c>
      <c r="C16259" s="2" t="s">
        <v>120</v>
      </c>
      <c r="D16259" s="20">
        <v>0</v>
      </c>
      <c r="E16259" s="20">
        <v>0</v>
      </c>
      <c r="F16259" s="38">
        <f>('ANNEXURE B &amp; C'!CO$143)</f>
        <v>0</v>
      </c>
      <c r="G16259" s="9" t="str">
        <f t="shared" si="510"/>
        <v/>
      </c>
      <c r="H16259" s="52" t="str">
        <f t="shared" si="511"/>
        <v/>
      </c>
    </row>
    <row r="16260" spans="1:8">
      <c r="A16260" s="48" t="str">
        <f>('ANNEXURE B &amp; C'!CO$3)</f>
        <v>480404</v>
      </c>
      <c r="B16260" s="2">
        <v>2240400</v>
      </c>
      <c r="C16260" s="2" t="s">
        <v>121</v>
      </c>
      <c r="D16260" s="20">
        <v>0</v>
      </c>
      <c r="E16260" s="20">
        <v>0</v>
      </c>
      <c r="F16260" s="38">
        <f>('ANNEXURE B &amp; C'!CO$144)</f>
        <v>0</v>
      </c>
      <c r="G16260" s="9" t="str">
        <f t="shared" si="510"/>
        <v/>
      </c>
      <c r="H16260" s="52" t="str">
        <f t="shared" si="511"/>
        <v/>
      </c>
    </row>
    <row r="16261" spans="1:8">
      <c r="A16261" s="48" t="str">
        <f>('ANNEXURE B &amp; C'!CO$3)</f>
        <v>480404</v>
      </c>
      <c r="B16261" s="2">
        <v>2240500</v>
      </c>
      <c r="C16261" s="2" t="s">
        <v>122</v>
      </c>
      <c r="D16261" s="20">
        <v>0</v>
      </c>
      <c r="E16261" s="20">
        <v>0</v>
      </c>
      <c r="F16261" s="38">
        <f>('ANNEXURE B &amp; C'!CO$145)</f>
        <v>0</v>
      </c>
      <c r="G16261" s="9" t="str">
        <f t="shared" si="510"/>
        <v/>
      </c>
      <c r="H16261" s="52" t="str">
        <f t="shared" si="511"/>
        <v/>
      </c>
    </row>
    <row r="16262" spans="1:8">
      <c r="A16262" s="48" t="str">
        <f>('ANNEXURE B &amp; C'!CO$3)</f>
        <v>480404</v>
      </c>
      <c r="B16262" s="3">
        <v>2249995</v>
      </c>
      <c r="C16262" s="3" t="s">
        <v>123</v>
      </c>
      <c r="D16262" s="39">
        <v>0</v>
      </c>
      <c r="E16262" s="39">
        <v>0</v>
      </c>
      <c r="F16262" s="39">
        <f>SUM(F16258:F16261)</f>
        <v>0</v>
      </c>
      <c r="G16262" s="9" t="str">
        <f t="shared" si="510"/>
        <v/>
      </c>
      <c r="H16262" s="52" t="str">
        <f t="shared" si="511"/>
        <v/>
      </c>
    </row>
    <row r="16263" spans="1:8">
      <c r="B16263" s="1"/>
      <c r="C16263" s="1"/>
      <c r="D16263" s="31"/>
      <c r="E16263" s="31"/>
      <c r="F16263" s="31"/>
      <c r="G16263" s="9" t="str">
        <f t="shared" si="510"/>
        <v/>
      </c>
      <c r="H16263" s="52" t="str">
        <f t="shared" si="511"/>
        <v/>
      </c>
    </row>
    <row r="16264" spans="1:8">
      <c r="A16264" s="48" t="str">
        <f>('ANNEXURE B &amp; C'!CO$3)</f>
        <v>480404</v>
      </c>
      <c r="B16264" s="1">
        <v>2260000</v>
      </c>
      <c r="C16264" s="1" t="s">
        <v>124</v>
      </c>
      <c r="D16264" s="31"/>
      <c r="E16264" s="31"/>
      <c r="F16264" s="31"/>
      <c r="G16264" s="9" t="str">
        <f t="shared" si="510"/>
        <v/>
      </c>
      <c r="H16264" s="52" t="str">
        <f t="shared" si="511"/>
        <v/>
      </c>
    </row>
    <row r="16265" spans="1:8">
      <c r="A16265" s="48" t="str">
        <f>('ANNEXURE B &amp; C'!CO$3)</f>
        <v>480404</v>
      </c>
      <c r="B16265" s="2">
        <v>2260806</v>
      </c>
      <c r="C16265" s="2" t="s">
        <v>125</v>
      </c>
      <c r="D16265" s="20">
        <v>0</v>
      </c>
      <c r="E16265" s="20">
        <v>0</v>
      </c>
      <c r="F16265" s="38">
        <f>('ANNEXURE B &amp; C'!CO$149)</f>
        <v>0</v>
      </c>
      <c r="G16265" s="9" t="str">
        <f t="shared" si="510"/>
        <v/>
      </c>
      <c r="H16265" s="52" t="str">
        <f t="shared" si="511"/>
        <v/>
      </c>
    </row>
    <row r="16266" spans="1:8">
      <c r="A16266" s="48" t="str">
        <f>('ANNEXURE B &amp; C'!CO$3)</f>
        <v>480404</v>
      </c>
      <c r="B16266" s="2">
        <v>2260808</v>
      </c>
      <c r="C16266" s="2" t="s">
        <v>126</v>
      </c>
      <c r="D16266" s="20">
        <v>0</v>
      </c>
      <c r="E16266" s="20">
        <v>0</v>
      </c>
      <c r="F16266" s="38">
        <f>('ANNEXURE B &amp; C'!CO$150)</f>
        <v>0</v>
      </c>
      <c r="G16266" s="9" t="str">
        <f t="shared" si="510"/>
        <v/>
      </c>
      <c r="H16266" s="52" t="str">
        <f t="shared" si="511"/>
        <v/>
      </c>
    </row>
    <row r="16267" spans="1:8">
      <c r="A16267" s="48" t="str">
        <f>('ANNEXURE B &amp; C'!CO$3)</f>
        <v>480404</v>
      </c>
      <c r="B16267" s="2">
        <v>2260810</v>
      </c>
      <c r="C16267" s="2" t="s">
        <v>127</v>
      </c>
      <c r="D16267" s="20">
        <v>0</v>
      </c>
      <c r="E16267" s="20">
        <v>0</v>
      </c>
      <c r="F16267" s="38">
        <f>('ANNEXURE B &amp; C'!CO$151)</f>
        <v>0</v>
      </c>
      <c r="G16267" s="9" t="str">
        <f t="shared" si="510"/>
        <v/>
      </c>
      <c r="H16267" s="52" t="str">
        <f t="shared" si="511"/>
        <v/>
      </c>
    </row>
    <row r="16268" spans="1:8">
      <c r="A16268" s="48" t="str">
        <f>('ANNEXURE B &amp; C'!CO$3)</f>
        <v>480404</v>
      </c>
      <c r="B16268" s="3">
        <v>2269995</v>
      </c>
      <c r="C16268" s="3" t="s">
        <v>128</v>
      </c>
      <c r="D16268" s="39">
        <v>0</v>
      </c>
      <c r="E16268" s="39">
        <v>0</v>
      </c>
      <c r="F16268" s="39">
        <f>SUM(F16265:F16267)</f>
        <v>0</v>
      </c>
      <c r="G16268" s="9" t="str">
        <f t="shared" si="510"/>
        <v/>
      </c>
      <c r="H16268" s="52" t="str">
        <f t="shared" si="511"/>
        <v/>
      </c>
    </row>
    <row r="16269" spans="1:8">
      <c r="B16269" s="1"/>
      <c r="C16269" s="1"/>
      <c r="D16269" s="31"/>
      <c r="E16269" s="31"/>
      <c r="F16269" s="31"/>
      <c r="G16269" s="9" t="str">
        <f t="shared" si="510"/>
        <v/>
      </c>
      <c r="H16269" s="52" t="str">
        <f t="shared" si="511"/>
        <v/>
      </c>
    </row>
    <row r="16270" spans="1:8">
      <c r="A16270" s="48" t="str">
        <f>('ANNEXURE B &amp; C'!CO$3)</f>
        <v>480404</v>
      </c>
      <c r="B16270" s="1">
        <v>2270000</v>
      </c>
      <c r="C16270" s="1" t="s">
        <v>129</v>
      </c>
      <c r="D16270" s="31"/>
      <c r="E16270" s="31"/>
      <c r="F16270" s="31"/>
      <c r="G16270" s="9" t="str">
        <f t="shared" si="510"/>
        <v/>
      </c>
      <c r="H16270" s="52" t="str">
        <f t="shared" si="511"/>
        <v/>
      </c>
    </row>
    <row r="16271" spans="1:8">
      <c r="A16271" s="48" t="str">
        <f>('ANNEXURE B &amp; C'!CO$3)</f>
        <v>480404</v>
      </c>
      <c r="B16271" s="2">
        <v>2271701</v>
      </c>
      <c r="C16271" s="2" t="s">
        <v>130</v>
      </c>
      <c r="D16271" s="20">
        <v>0</v>
      </c>
      <c r="E16271" s="20">
        <v>0</v>
      </c>
      <c r="F16271" s="38">
        <f>('ANNEXURE B &amp; C'!CO$155)</f>
        <v>0</v>
      </c>
      <c r="G16271" s="9" t="str">
        <f t="shared" si="510"/>
        <v/>
      </c>
      <c r="H16271" s="52" t="str">
        <f t="shared" si="511"/>
        <v/>
      </c>
    </row>
    <row r="16272" spans="1:8">
      <c r="A16272" s="48" t="str">
        <f>('ANNEXURE B &amp; C'!CO$3)</f>
        <v>480404</v>
      </c>
      <c r="B16272" s="2">
        <v>2271702</v>
      </c>
      <c r="C16272" s="2" t="s">
        <v>131</v>
      </c>
      <c r="D16272" s="20">
        <v>0</v>
      </c>
      <c r="E16272" s="20">
        <v>0</v>
      </c>
      <c r="F16272" s="38">
        <f>('ANNEXURE B &amp; C'!CO$156)</f>
        <v>0</v>
      </c>
      <c r="G16272" s="9" t="str">
        <f t="shared" si="510"/>
        <v/>
      </c>
      <c r="H16272" s="52" t="str">
        <f t="shared" si="511"/>
        <v/>
      </c>
    </row>
    <row r="16273" spans="1:8">
      <c r="A16273" s="48" t="str">
        <f>('ANNEXURE B &amp; C'!CO$3)</f>
        <v>480404</v>
      </c>
      <c r="B16273" s="2">
        <v>2271703</v>
      </c>
      <c r="C16273" s="2" t="s">
        <v>132</v>
      </c>
      <c r="D16273" s="20">
        <v>0</v>
      </c>
      <c r="E16273" s="20">
        <v>0</v>
      </c>
      <c r="F16273" s="38">
        <f>('ANNEXURE B &amp; C'!CO$157)</f>
        <v>0</v>
      </c>
      <c r="G16273" s="9" t="str">
        <f t="shared" si="510"/>
        <v/>
      </c>
      <c r="H16273" s="52" t="str">
        <f t="shared" si="511"/>
        <v/>
      </c>
    </row>
    <row r="16274" spans="1:8">
      <c r="A16274" s="48" t="str">
        <f>('ANNEXURE B &amp; C'!CO$3)</f>
        <v>480404</v>
      </c>
      <c r="B16274" s="2">
        <v>2271704</v>
      </c>
      <c r="C16274" s="2" t="s">
        <v>133</v>
      </c>
      <c r="D16274" s="20">
        <v>0</v>
      </c>
      <c r="E16274" s="20">
        <v>0</v>
      </c>
      <c r="F16274" s="38">
        <f>('ANNEXURE B &amp; C'!CO$158)</f>
        <v>0</v>
      </c>
      <c r="G16274" s="9" t="str">
        <f t="shared" si="510"/>
        <v/>
      </c>
      <c r="H16274" s="52" t="str">
        <f t="shared" si="511"/>
        <v/>
      </c>
    </row>
    <row r="16275" spans="1:8">
      <c r="A16275" s="48" t="str">
        <f>('ANNEXURE B &amp; C'!CO$3)</f>
        <v>480404</v>
      </c>
      <c r="B16275" s="3">
        <v>2279995</v>
      </c>
      <c r="C16275" s="3" t="s">
        <v>134</v>
      </c>
      <c r="D16275" s="35">
        <v>0</v>
      </c>
      <c r="E16275" s="35">
        <v>0</v>
      </c>
      <c r="F16275" s="35">
        <f>SUM(F16271:F16274)</f>
        <v>0</v>
      </c>
      <c r="G16275" s="9" t="str">
        <f t="shared" si="510"/>
        <v/>
      </c>
      <c r="H16275" s="52" t="str">
        <f t="shared" si="511"/>
        <v/>
      </c>
    </row>
    <row r="16276" spans="1:8">
      <c r="B16276" s="1"/>
      <c r="C16276" s="1"/>
      <c r="D16276" s="31"/>
      <c r="E16276" s="31"/>
      <c r="F16276" s="31"/>
      <c r="G16276" s="9" t="str">
        <f t="shared" si="510"/>
        <v/>
      </c>
      <c r="H16276" s="52" t="str">
        <f t="shared" si="511"/>
        <v/>
      </c>
    </row>
    <row r="16277" spans="1:8">
      <c r="A16277" s="48" t="str">
        <f>('ANNEXURE B &amp; C'!CO$3)</f>
        <v>480404</v>
      </c>
      <c r="B16277" s="1">
        <v>2280000</v>
      </c>
      <c r="C16277" s="1" t="s">
        <v>135</v>
      </c>
      <c r="D16277" s="31"/>
      <c r="E16277" s="31"/>
      <c r="F16277" s="31"/>
      <c r="G16277" s="9" t="str">
        <f t="shared" si="510"/>
        <v/>
      </c>
      <c r="H16277" s="52" t="str">
        <f t="shared" si="511"/>
        <v/>
      </c>
    </row>
    <row r="16278" spans="1:8">
      <c r="A16278" s="48" t="str">
        <f>('ANNEXURE B &amp; C'!CO$3)</f>
        <v>480404</v>
      </c>
      <c r="B16278" s="2">
        <v>2280001</v>
      </c>
      <c r="C16278" s="2" t="s">
        <v>136</v>
      </c>
      <c r="D16278" s="20">
        <v>0</v>
      </c>
      <c r="E16278" s="20">
        <v>0</v>
      </c>
      <c r="F16278" s="38">
        <f>('ANNEXURE B &amp; C'!CO$162)</f>
        <v>0</v>
      </c>
      <c r="G16278" s="9" t="str">
        <f t="shared" si="510"/>
        <v/>
      </c>
      <c r="H16278" s="52" t="str">
        <f t="shared" si="511"/>
        <v/>
      </c>
    </row>
    <row r="16279" spans="1:8">
      <c r="A16279" s="48" t="str">
        <f>('ANNEXURE B &amp; C'!CO$3)</f>
        <v>480404</v>
      </c>
      <c r="B16279" s="2">
        <v>2280002</v>
      </c>
      <c r="C16279" s="2" t="s">
        <v>137</v>
      </c>
      <c r="D16279" s="20">
        <v>0</v>
      </c>
      <c r="E16279" s="20">
        <v>0</v>
      </c>
      <c r="F16279" s="38">
        <f>('ANNEXURE B &amp; C'!CO$163)</f>
        <v>0</v>
      </c>
      <c r="G16279" s="9" t="str">
        <f t="shared" si="510"/>
        <v/>
      </c>
      <c r="H16279" s="52" t="str">
        <f t="shared" si="511"/>
        <v/>
      </c>
    </row>
    <row r="16280" spans="1:8">
      <c r="A16280" s="48" t="str">
        <f>('ANNEXURE B &amp; C'!CO$3)</f>
        <v>480404</v>
      </c>
      <c r="B16280" s="3">
        <v>2289995</v>
      </c>
      <c r="C16280" s="3" t="s">
        <v>138</v>
      </c>
      <c r="D16280" s="39">
        <v>0</v>
      </c>
      <c r="E16280" s="39">
        <v>0</v>
      </c>
      <c r="F16280" s="39">
        <f>SUM(F16278:F16279)</f>
        <v>0</v>
      </c>
      <c r="G16280" s="9" t="str">
        <f t="shared" si="510"/>
        <v/>
      </c>
      <c r="H16280" s="52" t="str">
        <f t="shared" si="511"/>
        <v/>
      </c>
    </row>
    <row r="16281" spans="1:8">
      <c r="B16281" s="1"/>
      <c r="C16281" s="1"/>
      <c r="D16281" s="31"/>
      <c r="E16281" s="31"/>
      <c r="F16281" s="31"/>
      <c r="G16281" s="9" t="str">
        <f t="shared" si="510"/>
        <v/>
      </c>
      <c r="H16281" s="52" t="str">
        <f t="shared" si="511"/>
        <v/>
      </c>
    </row>
    <row r="16282" spans="1:8">
      <c r="A16282" s="48" t="str">
        <f>('ANNEXURE B &amp; C'!CO$3)</f>
        <v>480404</v>
      </c>
      <c r="B16282" s="1">
        <v>2300000</v>
      </c>
      <c r="C16282" s="1" t="s">
        <v>139</v>
      </c>
      <c r="D16282" s="31"/>
      <c r="E16282" s="31"/>
      <c r="F16282" s="31"/>
      <c r="G16282" s="9" t="str">
        <f t="shared" si="510"/>
        <v/>
      </c>
      <c r="H16282" s="52" t="str">
        <f t="shared" si="511"/>
        <v/>
      </c>
    </row>
    <row r="16283" spans="1:8">
      <c r="A16283" s="48" t="str">
        <f>('ANNEXURE B &amp; C'!CO$3)</f>
        <v>480404</v>
      </c>
      <c r="B16283" s="2">
        <v>2300001</v>
      </c>
      <c r="C16283" s="2" t="s">
        <v>140</v>
      </c>
      <c r="D16283" s="20">
        <v>0</v>
      </c>
      <c r="E16283" s="20">
        <v>0</v>
      </c>
      <c r="F16283" s="38">
        <f>('ANNEXURE B &amp; C'!CO$167)</f>
        <v>0</v>
      </c>
      <c r="G16283" s="9" t="str">
        <f t="shared" si="510"/>
        <v/>
      </c>
      <c r="H16283" s="52" t="str">
        <f t="shared" si="511"/>
        <v/>
      </c>
    </row>
    <row r="16284" spans="1:8">
      <c r="A16284" s="48" t="str">
        <f>('ANNEXURE B &amp; C'!CO$3)</f>
        <v>480404</v>
      </c>
      <c r="B16284" s="2">
        <v>2300002</v>
      </c>
      <c r="C16284" s="2" t="s">
        <v>141</v>
      </c>
      <c r="D16284" s="20">
        <v>0</v>
      </c>
      <c r="E16284" s="20">
        <v>0</v>
      </c>
      <c r="F16284" s="38">
        <f>('ANNEXURE B &amp; C'!CO$168)</f>
        <v>0</v>
      </c>
      <c r="G16284" s="9" t="str">
        <f t="shared" si="510"/>
        <v/>
      </c>
      <c r="H16284" s="52" t="str">
        <f t="shared" si="511"/>
        <v/>
      </c>
    </row>
    <row r="16285" spans="1:8">
      <c r="A16285" s="48" t="str">
        <f>('ANNEXURE B &amp; C'!CO$3)</f>
        <v>480404</v>
      </c>
      <c r="B16285" s="2">
        <v>2300003</v>
      </c>
      <c r="C16285" s="2" t="s">
        <v>142</v>
      </c>
      <c r="D16285" s="20">
        <v>0</v>
      </c>
      <c r="E16285" s="20">
        <v>0</v>
      </c>
      <c r="F16285" s="38">
        <f>('ANNEXURE B &amp; C'!CO$169)</f>
        <v>0</v>
      </c>
      <c r="G16285" s="9" t="str">
        <f t="shared" si="510"/>
        <v/>
      </c>
      <c r="H16285" s="52" t="str">
        <f t="shared" si="511"/>
        <v/>
      </c>
    </row>
    <row r="16286" spans="1:8">
      <c r="A16286" s="48" t="str">
        <f>('ANNEXURE B &amp; C'!CO$3)</f>
        <v>480404</v>
      </c>
      <c r="B16286" s="2">
        <v>2300204</v>
      </c>
      <c r="C16286" s="2" t="s">
        <v>143</v>
      </c>
      <c r="D16286" s="20">
        <v>0</v>
      </c>
      <c r="E16286" s="20">
        <v>0</v>
      </c>
      <c r="F16286" s="38">
        <f>('ANNEXURE B &amp; C'!CO$170)</f>
        <v>0</v>
      </c>
      <c r="G16286" s="9" t="str">
        <f t="shared" si="510"/>
        <v/>
      </c>
      <c r="H16286" s="52" t="str">
        <f t="shared" si="511"/>
        <v/>
      </c>
    </row>
    <row r="16287" spans="1:8">
      <c r="A16287" s="48" t="str">
        <f>('ANNEXURE B &amp; C'!CO$3)</f>
        <v>480404</v>
      </c>
      <c r="B16287" s="2">
        <v>2300800</v>
      </c>
      <c r="C16287" s="2" t="s">
        <v>144</v>
      </c>
      <c r="D16287" s="20">
        <v>0</v>
      </c>
      <c r="E16287" s="20">
        <v>0</v>
      </c>
      <c r="F16287" s="38">
        <f>('ANNEXURE B &amp; C'!CO$171)</f>
        <v>0</v>
      </c>
      <c r="G16287" s="9" t="str">
        <f t="shared" si="510"/>
        <v/>
      </c>
      <c r="H16287" s="52" t="str">
        <f t="shared" si="511"/>
        <v/>
      </c>
    </row>
    <row r="16288" spans="1:8">
      <c r="A16288" s="48" t="str">
        <f>('ANNEXURE B &amp; C'!CO$3)</f>
        <v>480404</v>
      </c>
      <c r="B16288" s="2">
        <v>2300801</v>
      </c>
      <c r="C16288" s="2" t="s">
        <v>145</v>
      </c>
      <c r="D16288" s="20">
        <v>0</v>
      </c>
      <c r="E16288" s="20">
        <v>0</v>
      </c>
      <c r="F16288" s="38">
        <f>('ANNEXURE B &amp; C'!CO$172)</f>
        <v>0</v>
      </c>
      <c r="G16288" s="9" t="str">
        <f t="shared" si="510"/>
        <v/>
      </c>
      <c r="H16288" s="52" t="str">
        <f t="shared" si="511"/>
        <v/>
      </c>
    </row>
    <row r="16289" spans="1:8">
      <c r="A16289" s="48" t="str">
        <f>('ANNEXURE B &amp; C'!CO$3)</f>
        <v>480404</v>
      </c>
      <c r="B16289" s="2">
        <v>2300803</v>
      </c>
      <c r="C16289" s="2" t="s">
        <v>146</v>
      </c>
      <c r="D16289" s="20">
        <v>0</v>
      </c>
      <c r="E16289" s="20">
        <v>0</v>
      </c>
      <c r="F16289" s="38">
        <f>('ANNEXURE B &amp; C'!CO$173)</f>
        <v>0</v>
      </c>
      <c r="G16289" s="9" t="str">
        <f t="shared" si="510"/>
        <v/>
      </c>
      <c r="H16289" s="52" t="str">
        <f t="shared" si="511"/>
        <v/>
      </c>
    </row>
    <row r="16290" spans="1:8">
      <c r="A16290" s="48" t="str">
        <f>('ANNEXURE B &amp; C'!CO$3)</f>
        <v>480404</v>
      </c>
      <c r="B16290" s="2">
        <v>2301503</v>
      </c>
      <c r="C16290" s="2" t="s">
        <v>147</v>
      </c>
      <c r="D16290" s="20">
        <v>0</v>
      </c>
      <c r="E16290" s="20">
        <v>0</v>
      </c>
      <c r="F16290" s="38">
        <f>('ANNEXURE B &amp; C'!CO$174)</f>
        <v>0</v>
      </c>
      <c r="G16290" s="9" t="str">
        <f t="shared" si="510"/>
        <v/>
      </c>
      <c r="H16290" s="52" t="str">
        <f t="shared" si="511"/>
        <v/>
      </c>
    </row>
    <row r="16291" spans="1:8">
      <c r="A16291" s="48" t="str">
        <f>('ANNEXURE B &amp; C'!CO$3)</f>
        <v>480404</v>
      </c>
      <c r="B16291" s="2">
        <v>2301802</v>
      </c>
      <c r="C16291" s="2" t="s">
        <v>148</v>
      </c>
      <c r="D16291" s="20">
        <v>0</v>
      </c>
      <c r="E16291" s="20">
        <v>0</v>
      </c>
      <c r="F16291" s="38">
        <f>('ANNEXURE B &amp; C'!CO$175)</f>
        <v>0</v>
      </c>
      <c r="G16291" s="9" t="str">
        <f t="shared" si="510"/>
        <v/>
      </c>
      <c r="H16291" s="52" t="str">
        <f t="shared" si="511"/>
        <v/>
      </c>
    </row>
    <row r="16292" spans="1:8">
      <c r="A16292" s="48" t="str">
        <f>('ANNEXURE B &amp; C'!CO$3)</f>
        <v>480404</v>
      </c>
      <c r="B16292" s="2">
        <v>2301803</v>
      </c>
      <c r="C16292" s="2" t="s">
        <v>149</v>
      </c>
      <c r="D16292" s="20">
        <v>0</v>
      </c>
      <c r="E16292" s="20">
        <v>0</v>
      </c>
      <c r="F16292" s="38">
        <f>('ANNEXURE B &amp; C'!CO$176)</f>
        <v>0</v>
      </c>
      <c r="G16292" s="9" t="str">
        <f t="shared" si="510"/>
        <v/>
      </c>
      <c r="H16292" s="52" t="str">
        <f t="shared" si="511"/>
        <v/>
      </c>
    </row>
    <row r="16293" spans="1:8">
      <c r="A16293" s="48" t="str">
        <f>('ANNEXURE B &amp; C'!CO$3)</f>
        <v>480404</v>
      </c>
      <c r="B16293" s="2">
        <v>2301900</v>
      </c>
      <c r="C16293" s="2" t="s">
        <v>150</v>
      </c>
      <c r="D16293" s="20">
        <v>0</v>
      </c>
      <c r="E16293" s="20">
        <v>-929.8</v>
      </c>
      <c r="F16293" s="38">
        <f>('ANNEXURE B &amp; C'!CO$177)</f>
        <v>-930</v>
      </c>
      <c r="G16293" s="9" t="str">
        <f t="shared" si="510"/>
        <v/>
      </c>
      <c r="H16293" s="52" t="str">
        <f t="shared" si="511"/>
        <v/>
      </c>
    </row>
    <row r="16294" spans="1:8">
      <c r="A16294" s="48" t="str">
        <f>('ANNEXURE B &amp; C'!CO$3)</f>
        <v>480404</v>
      </c>
      <c r="B16294" s="2">
        <v>2301901</v>
      </c>
      <c r="C16294" s="2" t="s">
        <v>151</v>
      </c>
      <c r="D16294" s="20">
        <v>0</v>
      </c>
      <c r="E16294" s="20">
        <v>0</v>
      </c>
      <c r="F16294" s="38">
        <f>('ANNEXURE B &amp; C'!CO$178)</f>
        <v>0</v>
      </c>
      <c r="G16294" s="9" t="str">
        <f t="shared" si="510"/>
        <v/>
      </c>
      <c r="H16294" s="52" t="str">
        <f t="shared" si="511"/>
        <v/>
      </c>
    </row>
    <row r="16295" spans="1:8">
      <c r="A16295" s="48" t="str">
        <f>('ANNEXURE B &amp; C'!CO$3)</f>
        <v>480404</v>
      </c>
      <c r="B16295" s="3">
        <v>2309995</v>
      </c>
      <c r="C16295" s="3" t="s">
        <v>152</v>
      </c>
      <c r="D16295" s="39">
        <v>0</v>
      </c>
      <c r="E16295" s="39">
        <v>-929.8</v>
      </c>
      <c r="F16295" s="39">
        <f>SUM(F16283:F16294)</f>
        <v>-930</v>
      </c>
      <c r="G16295" s="9" t="str">
        <f t="shared" si="510"/>
        <v/>
      </c>
      <c r="H16295" s="52" t="str">
        <f t="shared" si="511"/>
        <v/>
      </c>
    </row>
    <row r="16296" spans="1:8">
      <c r="B16296" s="1"/>
      <c r="C16296" s="1"/>
      <c r="D16296" s="31"/>
      <c r="E16296" s="31"/>
      <c r="F16296" s="31"/>
      <c r="G16296" s="9" t="str">
        <f t="shared" si="510"/>
        <v/>
      </c>
      <c r="H16296" s="52" t="str">
        <f t="shared" si="511"/>
        <v/>
      </c>
    </row>
    <row r="16297" spans="1:8" ht="15.75" thickBot="1">
      <c r="A16297" s="48" t="str">
        <f>('ANNEXURE B &amp; C'!CO$3)</f>
        <v>480404</v>
      </c>
      <c r="B16297" s="4">
        <v>2359997</v>
      </c>
      <c r="C16297" s="4" t="s">
        <v>153</v>
      </c>
      <c r="D16297" s="40">
        <v>0</v>
      </c>
      <c r="E16297" s="40">
        <v>-929.8</v>
      </c>
      <c r="F16297" s="40">
        <f>SUM(F16295+F16280+F16275+F16268+F16262+F16255)</f>
        <v>-930</v>
      </c>
      <c r="G16297" s="9" t="str">
        <f t="shared" si="510"/>
        <v/>
      </c>
      <c r="H16297" s="52" t="str">
        <f t="shared" si="511"/>
        <v/>
      </c>
    </row>
    <row r="16298" spans="1:8" ht="15.75" thickTop="1">
      <c r="B16298" s="1"/>
      <c r="C16298" s="1"/>
      <c r="D16298" s="31"/>
      <c r="E16298" s="31"/>
      <c r="F16298" s="31"/>
      <c r="G16298" s="9" t="str">
        <f t="shared" si="510"/>
        <v/>
      </c>
      <c r="H16298" s="52" t="str">
        <f t="shared" si="511"/>
        <v/>
      </c>
    </row>
    <row r="16299" spans="1:8" ht="15.75" thickBot="1">
      <c r="A16299" s="48" t="str">
        <f>('ANNEXURE B &amp; C'!CO$3)</f>
        <v>480404</v>
      </c>
      <c r="B16299" s="5">
        <v>2379995</v>
      </c>
      <c r="C16299" s="5" t="s">
        <v>154</v>
      </c>
      <c r="D16299" s="41">
        <v>0</v>
      </c>
      <c r="E16299" s="41">
        <v>-929.8</v>
      </c>
      <c r="F16299" s="41">
        <f>SUM(F16297)</f>
        <v>-930</v>
      </c>
      <c r="G16299" s="9" t="str">
        <f t="shared" si="510"/>
        <v/>
      </c>
      <c r="H16299" s="52" t="str">
        <f t="shared" si="511"/>
        <v/>
      </c>
    </row>
    <row r="16300" spans="1:8">
      <c r="B16300" s="1"/>
      <c r="C16300" s="1"/>
      <c r="D16300" s="31"/>
      <c r="E16300" s="31"/>
      <c r="F16300" s="31"/>
      <c r="G16300" s="9" t="str">
        <f t="shared" si="510"/>
        <v/>
      </c>
      <c r="H16300" s="52" t="str">
        <f t="shared" si="511"/>
        <v/>
      </c>
    </row>
    <row r="16301" spans="1:8" ht="15.75" thickBot="1">
      <c r="A16301" s="48" t="str">
        <f>('ANNEXURE B &amp; C'!CO$3)</f>
        <v>480404</v>
      </c>
      <c r="B16301" s="5">
        <v>2459998</v>
      </c>
      <c r="C16301" s="5" t="s">
        <v>155</v>
      </c>
      <c r="D16301" s="41">
        <v>0</v>
      </c>
      <c r="E16301" s="41">
        <v>-929.8</v>
      </c>
      <c r="F16301" s="41">
        <f>SUM(F16299)</f>
        <v>-930</v>
      </c>
      <c r="G16301" s="9" t="str">
        <f t="shared" si="510"/>
        <v/>
      </c>
      <c r="H16301" s="52" t="str">
        <f t="shared" si="511"/>
        <v/>
      </c>
    </row>
    <row r="16302" spans="1:8">
      <c r="B16302" s="1"/>
      <c r="C16302" s="1"/>
      <c r="D16302" s="31"/>
      <c r="E16302" s="31"/>
      <c r="F16302" s="31"/>
      <c r="G16302" s="9" t="str">
        <f t="shared" si="510"/>
        <v/>
      </c>
      <c r="H16302" s="52" t="str">
        <f t="shared" si="511"/>
        <v/>
      </c>
    </row>
    <row r="16303" spans="1:8">
      <c r="A16303" s="48" t="str">
        <f>('ANNEXURE B &amp; C'!CO$3)</f>
        <v>480404</v>
      </c>
      <c r="B16303" s="1">
        <v>3010000</v>
      </c>
      <c r="C16303" s="1" t="s">
        <v>156</v>
      </c>
      <c r="D16303" s="31"/>
      <c r="E16303" s="31"/>
      <c r="F16303" s="31"/>
      <c r="G16303" s="9" t="str">
        <f t="shared" si="510"/>
        <v/>
      </c>
      <c r="H16303" s="52" t="str">
        <f t="shared" si="511"/>
        <v/>
      </c>
    </row>
    <row r="16304" spans="1:8">
      <c r="A16304" s="48" t="str">
        <f>('ANNEXURE B &amp; C'!CO$3)</f>
        <v>480404</v>
      </c>
      <c r="B16304" s="2">
        <v>3010001</v>
      </c>
      <c r="C16304" s="2" t="s">
        <v>112</v>
      </c>
      <c r="D16304" s="38">
        <v>8491574</v>
      </c>
      <c r="E16304" s="38">
        <v>5131406.17</v>
      </c>
      <c r="F16304" s="38">
        <f>('ANNEXURE B &amp; C'!CO$188)</f>
        <v>10726096</v>
      </c>
      <c r="G16304" s="9" t="str">
        <f t="shared" si="510"/>
        <v/>
      </c>
      <c r="H16304" s="52">
        <f t="shared" si="511"/>
        <v>0.26314579605618466</v>
      </c>
    </row>
    <row r="16305" spans="1:8">
      <c r="A16305" s="48" t="str">
        <f>('ANNEXURE B &amp; C'!CO$3)</f>
        <v>480404</v>
      </c>
      <c r="B16305" s="2">
        <v>3010002</v>
      </c>
      <c r="C16305" s="2" t="s">
        <v>155</v>
      </c>
      <c r="D16305" s="38">
        <v>0</v>
      </c>
      <c r="E16305" s="38">
        <v>-929.8</v>
      </c>
      <c r="F16305" s="38">
        <f>('ANNEXURE B &amp; C'!CO$189)</f>
        <v>-930</v>
      </c>
      <c r="G16305" s="9" t="str">
        <f t="shared" si="510"/>
        <v/>
      </c>
      <c r="H16305" s="52" t="str">
        <f t="shared" si="511"/>
        <v/>
      </c>
    </row>
    <row r="16306" spans="1:8">
      <c r="A16306" s="48" t="str">
        <f>('ANNEXURE B &amp; C'!CO$3)</f>
        <v>480404</v>
      </c>
      <c r="B16306" s="2"/>
      <c r="C16306" s="1" t="s">
        <v>338</v>
      </c>
      <c r="D16306" s="39"/>
      <c r="E16306" s="39"/>
      <c r="F16306" s="39">
        <f>('ANNEXURE B &amp; C'!CO$190)</f>
        <v>0</v>
      </c>
      <c r="G16306" s="9" t="str">
        <f t="shared" si="510"/>
        <v/>
      </c>
      <c r="H16306" s="52" t="str">
        <f t="shared" si="511"/>
        <v/>
      </c>
    </row>
    <row r="16307" spans="1:8" ht="15.75" thickBot="1">
      <c r="A16307" s="48" t="str">
        <f>('ANNEXURE B &amp; C'!CO$3)</f>
        <v>480404</v>
      </c>
      <c r="B16307" s="5">
        <v>3019995</v>
      </c>
      <c r="C16307" s="5" t="s">
        <v>339</v>
      </c>
      <c r="D16307" s="37">
        <v>8491574</v>
      </c>
      <c r="E16307" s="37">
        <v>5130476.37</v>
      </c>
      <c r="F16307" s="37">
        <f>('ANNEXURE B &amp; C'!CO$191)</f>
        <v>10725166</v>
      </c>
      <c r="G16307" s="9" t="str">
        <f t="shared" si="510"/>
        <v/>
      </c>
      <c r="H16307" s="52">
        <f t="shared" si="511"/>
        <v>0.2630362757246183</v>
      </c>
    </row>
    <row r="16308" spans="1:8">
      <c r="B16308" s="1"/>
      <c r="C16308" s="1"/>
      <c r="D16308" s="31"/>
      <c r="E16308" s="31"/>
      <c r="F16308" s="31"/>
      <c r="G16308" s="9" t="str">
        <f t="shared" si="510"/>
        <v/>
      </c>
      <c r="H16308" s="52" t="str">
        <f t="shared" si="511"/>
        <v/>
      </c>
    </row>
    <row r="16309" spans="1:8">
      <c r="A16309" s="48" t="str">
        <f>('ANNEXURE B &amp; C'!CO$3)</f>
        <v>480404</v>
      </c>
      <c r="B16309" s="1">
        <v>4030000</v>
      </c>
      <c r="C16309" s="1" t="s">
        <v>157</v>
      </c>
      <c r="D16309" s="31"/>
      <c r="E16309" s="31"/>
      <c r="F16309" s="31"/>
      <c r="G16309" s="9" t="str">
        <f t="shared" si="510"/>
        <v/>
      </c>
      <c r="H16309" s="52" t="str">
        <f t="shared" si="511"/>
        <v/>
      </c>
    </row>
    <row r="16310" spans="1:8">
      <c r="A16310" s="48" t="str">
        <f>('ANNEXURE B &amp; C'!CO$3)</f>
        <v>480404</v>
      </c>
      <c r="B16310" s="2">
        <v>4030001</v>
      </c>
      <c r="C16310" s="2" t="s">
        <v>158</v>
      </c>
      <c r="D16310" s="20">
        <v>130000</v>
      </c>
      <c r="E16310" s="20">
        <v>5200</v>
      </c>
      <c r="F16310" s="38">
        <f>('ANNEXURE B &amp; C'!CO$194)</f>
        <v>120000</v>
      </c>
      <c r="G16310" s="9" t="str">
        <f t="shared" si="510"/>
        <v/>
      </c>
      <c r="H16310" s="52">
        <f t="shared" si="511"/>
        <v>-7.6923076923076927E-2</v>
      </c>
    </row>
    <row r="16311" spans="1:8">
      <c r="A16311" s="48" t="str">
        <f>('ANNEXURE B &amp; C'!CO$3)</f>
        <v>480404</v>
      </c>
      <c r="B16311" s="2">
        <v>4030002</v>
      </c>
      <c r="C16311" s="2" t="s">
        <v>159</v>
      </c>
      <c r="D16311" s="20">
        <v>0</v>
      </c>
      <c r="E16311" s="20">
        <v>0</v>
      </c>
      <c r="F16311" s="38">
        <f>('ANNEXURE B &amp; C'!CO$195)</f>
        <v>0</v>
      </c>
      <c r="G16311" s="9" t="str">
        <f t="shared" si="510"/>
        <v/>
      </c>
      <c r="H16311" s="52" t="str">
        <f t="shared" si="511"/>
        <v/>
      </c>
    </row>
    <row r="16312" spans="1:8">
      <c r="A16312" s="48" t="str">
        <f>('ANNEXURE B &amp; C'!CO$3)</f>
        <v>480404</v>
      </c>
      <c r="B16312" s="2">
        <v>4030003</v>
      </c>
      <c r="C16312" s="2" t="s">
        <v>160</v>
      </c>
      <c r="D16312" s="20">
        <v>0</v>
      </c>
      <c r="E16312" s="20">
        <v>0</v>
      </c>
      <c r="F16312" s="38">
        <f>('ANNEXURE B &amp; C'!CO$196)</f>
        <v>0</v>
      </c>
      <c r="G16312" s="9" t="str">
        <f t="shared" si="510"/>
        <v/>
      </c>
      <c r="H16312" s="52" t="str">
        <f t="shared" si="511"/>
        <v/>
      </c>
    </row>
    <row r="16313" spans="1:8">
      <c r="A16313" s="48" t="str">
        <f>('ANNEXURE B &amp; C'!CO$3)</f>
        <v>480404</v>
      </c>
      <c r="B16313" s="2">
        <v>4030004</v>
      </c>
      <c r="C16313" s="2" t="s">
        <v>161</v>
      </c>
      <c r="D16313" s="20">
        <v>14000000</v>
      </c>
      <c r="E16313" s="20">
        <v>8936702.8000000007</v>
      </c>
      <c r="F16313" s="38">
        <f>('ANNEXURE B &amp; C'!CO$197)</f>
        <v>14000000</v>
      </c>
      <c r="G16313" s="9" t="str">
        <f t="shared" si="510"/>
        <v/>
      </c>
      <c r="H16313" s="52">
        <f t="shared" si="511"/>
        <v>0</v>
      </c>
    </row>
    <row r="16314" spans="1:8">
      <c r="A16314" s="48" t="str">
        <f>('ANNEXURE B &amp; C'!CO$3)</f>
        <v>480404</v>
      </c>
      <c r="B16314" s="2">
        <v>4030005</v>
      </c>
      <c r="C16314" s="2" t="s">
        <v>162</v>
      </c>
      <c r="D16314" s="20">
        <v>0</v>
      </c>
      <c r="E16314" s="20">
        <v>0</v>
      </c>
      <c r="F16314" s="38">
        <f>('ANNEXURE B &amp; C'!CO$198)</f>
        <v>0</v>
      </c>
      <c r="G16314" s="9" t="str">
        <f t="shared" si="510"/>
        <v/>
      </c>
      <c r="H16314" s="52" t="str">
        <f t="shared" si="511"/>
        <v/>
      </c>
    </row>
    <row r="16315" spans="1:8" ht="15.75" thickBot="1">
      <c r="A16315" s="48" t="str">
        <f>('ANNEXURE B &amp; C'!CO$3)</f>
        <v>480404</v>
      </c>
      <c r="B16315" s="3">
        <v>4039995</v>
      </c>
      <c r="C16315" s="3" t="s">
        <v>163</v>
      </c>
      <c r="D16315" s="42">
        <v>14130000</v>
      </c>
      <c r="E16315" s="36">
        <v>8941902.8000000007</v>
      </c>
      <c r="F16315" s="43">
        <f>SUM(F16310:F16314)</f>
        <v>14120000</v>
      </c>
      <c r="G16315" s="9" t="str">
        <f t="shared" si="510"/>
        <v/>
      </c>
      <c r="H16315" s="52">
        <f t="shared" si="511"/>
        <v>-7.0771408351026188E-4</v>
      </c>
    </row>
    <row r="16316" spans="1:8" ht="15.75" thickTop="1">
      <c r="B16316" s="2"/>
      <c r="C16316" s="2"/>
      <c r="D16316" s="32"/>
      <c r="E16316" s="32"/>
      <c r="G16316" s="9" t="str">
        <f t="shared" si="510"/>
        <v/>
      </c>
      <c r="H16316" s="52" t="str">
        <f t="shared" si="511"/>
        <v/>
      </c>
    </row>
    <row r="16317" spans="1:8">
      <c r="A16317" s="48" t="str">
        <f>('ANNEXURE B &amp; C'!CO$3)</f>
        <v>480404</v>
      </c>
      <c r="B16317" s="1">
        <v>4030000</v>
      </c>
      <c r="C16317" s="1" t="s">
        <v>164</v>
      </c>
      <c r="D16317" s="31"/>
      <c r="E16317" s="31"/>
      <c r="F16317" s="31"/>
      <c r="G16317" s="9" t="str">
        <f t="shared" si="510"/>
        <v/>
      </c>
      <c r="H16317" s="52" t="str">
        <f t="shared" si="511"/>
        <v/>
      </c>
    </row>
    <row r="16318" spans="1:8">
      <c r="A16318" s="48" t="str">
        <f>('ANNEXURE B &amp; C'!CO$3)</f>
        <v>480404</v>
      </c>
      <c r="B16318" s="2">
        <v>4031001</v>
      </c>
      <c r="C16318" s="2" t="s">
        <v>158</v>
      </c>
      <c r="D16318" s="20">
        <v>0</v>
      </c>
      <c r="E16318" s="20">
        <v>0</v>
      </c>
      <c r="F16318" s="38">
        <f>('ANNEXURE B &amp; C'!CO$202)</f>
        <v>0</v>
      </c>
      <c r="G16318" s="9" t="str">
        <f t="shared" si="510"/>
        <v/>
      </c>
      <c r="H16318" s="52" t="str">
        <f t="shared" si="511"/>
        <v/>
      </c>
    </row>
    <row r="16319" spans="1:8">
      <c r="A16319" s="48" t="str">
        <f>('ANNEXURE B &amp; C'!CO$3)</f>
        <v>480404</v>
      </c>
      <c r="B16319" s="2">
        <v>4031002</v>
      </c>
      <c r="C16319" s="2" t="s">
        <v>159</v>
      </c>
      <c r="D16319" s="20">
        <v>0</v>
      </c>
      <c r="E16319" s="20">
        <v>0</v>
      </c>
      <c r="F16319" s="38">
        <f>('ANNEXURE B &amp; C'!CO$203)</f>
        <v>0</v>
      </c>
      <c r="G16319" s="9" t="str">
        <f t="shared" ref="G16319:G16382" si="512">IF(E16319&lt;0.01,"",IF(E16319&gt;F16319,"BUDGET ERROR - INSUFICIENT",""))</f>
        <v/>
      </c>
      <c r="H16319" s="52" t="str">
        <f t="shared" ref="H16319:H16382" si="513">IF(F16319&lt;0.1,"",IF(D16319=0,"NO ORIGINAL BUDGET",(F16319-D16319)/D16319))</f>
        <v/>
      </c>
    </row>
    <row r="16320" spans="1:8">
      <c r="A16320" s="48" t="str">
        <f>('ANNEXURE B &amp; C'!CO$3)</f>
        <v>480404</v>
      </c>
      <c r="B16320" s="2">
        <v>4031003</v>
      </c>
      <c r="C16320" s="2" t="s">
        <v>160</v>
      </c>
      <c r="D16320" s="20">
        <v>0</v>
      </c>
      <c r="E16320" s="20">
        <v>0</v>
      </c>
      <c r="F16320" s="38">
        <f>('ANNEXURE B &amp; C'!CO$204)</f>
        <v>0</v>
      </c>
      <c r="G16320" s="9" t="str">
        <f t="shared" si="512"/>
        <v/>
      </c>
      <c r="H16320" s="52" t="str">
        <f t="shared" si="513"/>
        <v/>
      </c>
    </row>
    <row r="16321" spans="1:8">
      <c r="A16321" s="48" t="str">
        <f>('ANNEXURE B &amp; C'!CO$3)</f>
        <v>480404</v>
      </c>
      <c r="B16321" s="2">
        <v>4031004</v>
      </c>
      <c r="C16321" s="2" t="s">
        <v>161</v>
      </c>
      <c r="D16321" s="20">
        <v>0</v>
      </c>
      <c r="E16321" s="20">
        <v>0</v>
      </c>
      <c r="F16321" s="38">
        <f>('ANNEXURE B &amp; C'!CO$205)</f>
        <v>0</v>
      </c>
      <c r="G16321" s="9" t="str">
        <f t="shared" si="512"/>
        <v/>
      </c>
      <c r="H16321" s="52" t="str">
        <f t="shared" si="513"/>
        <v/>
      </c>
    </row>
    <row r="16322" spans="1:8">
      <c r="A16322" s="48" t="str">
        <f>('ANNEXURE B &amp; C'!CO$3)</f>
        <v>480404</v>
      </c>
      <c r="B16322" s="2">
        <v>4031005</v>
      </c>
      <c r="C16322" s="2" t="s">
        <v>162</v>
      </c>
      <c r="D16322" s="20">
        <v>0</v>
      </c>
      <c r="E16322" s="20">
        <v>0</v>
      </c>
      <c r="F16322" s="38">
        <f>('ANNEXURE B &amp; C'!CO$206)</f>
        <v>0</v>
      </c>
      <c r="G16322" s="9" t="str">
        <f t="shared" si="512"/>
        <v/>
      </c>
      <c r="H16322" s="52" t="str">
        <f t="shared" si="513"/>
        <v/>
      </c>
    </row>
    <row r="16323" spans="1:8">
      <c r="A16323" s="48" t="str">
        <f>('ANNEXURE B &amp; C'!CO$3)</f>
        <v>480404</v>
      </c>
      <c r="B16323" s="3">
        <v>4039995</v>
      </c>
      <c r="C16323" s="3" t="s">
        <v>165</v>
      </c>
      <c r="D16323" s="39">
        <v>0</v>
      </c>
      <c r="E16323" s="39">
        <v>0</v>
      </c>
      <c r="F16323" s="39">
        <f>SUM(F16318:F16322)</f>
        <v>0</v>
      </c>
      <c r="G16323" s="9" t="str">
        <f t="shared" si="512"/>
        <v/>
      </c>
      <c r="H16323" s="52" t="str">
        <f t="shared" si="513"/>
        <v/>
      </c>
    </row>
    <row r="16324" spans="1:8">
      <c r="B16324" s="2"/>
      <c r="C16324" s="2"/>
      <c r="D16324" s="32"/>
      <c r="E16324" s="32"/>
      <c r="G16324" s="9" t="str">
        <f t="shared" si="512"/>
        <v/>
      </c>
      <c r="H16324" s="52" t="str">
        <f t="shared" si="513"/>
        <v/>
      </c>
    </row>
    <row r="16325" spans="1:8" ht="15.75" thickBot="1">
      <c r="A16325" s="48" t="str">
        <f>('ANNEXURE B &amp; C'!CO$3)</f>
        <v>480404</v>
      </c>
      <c r="B16325" s="5">
        <v>4039995</v>
      </c>
      <c r="C16325" s="5" t="s">
        <v>166</v>
      </c>
      <c r="D16325" s="41">
        <v>14130000</v>
      </c>
      <c r="E16325" s="41">
        <v>8941902.8000000007</v>
      </c>
      <c r="F16325" s="41">
        <f>SUM(F16323+F16315)</f>
        <v>14120000</v>
      </c>
      <c r="G16325" s="9" t="str">
        <f t="shared" si="512"/>
        <v/>
      </c>
      <c r="H16325" s="52">
        <f t="shared" si="513"/>
        <v>-7.0771408351026188E-4</v>
      </c>
    </row>
    <row r="16326" spans="1:8">
      <c r="G16326" s="9" t="str">
        <f t="shared" si="512"/>
        <v/>
      </c>
      <c r="H16326" s="52" t="str">
        <f t="shared" si="513"/>
        <v/>
      </c>
    </row>
    <row r="16327" spans="1:8">
      <c r="A16327" s="48" t="str">
        <f>('ANNEXURE B &amp; C'!CP$3)</f>
        <v>480501</v>
      </c>
      <c r="B16327" s="1">
        <v>1000000</v>
      </c>
      <c r="C16327" s="1" t="s">
        <v>0</v>
      </c>
      <c r="D16327" s="31"/>
      <c r="E16327" s="31"/>
      <c r="G16327" s="9" t="str">
        <f t="shared" si="512"/>
        <v/>
      </c>
      <c r="H16327" s="52" t="str">
        <f t="shared" si="513"/>
        <v/>
      </c>
    </row>
    <row r="16328" spans="1:8">
      <c r="B16328" s="1"/>
      <c r="C16328" s="1"/>
      <c r="D16328" s="31"/>
      <c r="E16328" s="31"/>
      <c r="G16328" s="9" t="str">
        <f t="shared" si="512"/>
        <v/>
      </c>
      <c r="H16328" s="52" t="str">
        <f t="shared" si="513"/>
        <v/>
      </c>
    </row>
    <row r="16329" spans="1:8">
      <c r="A16329" s="48" t="str">
        <f>('ANNEXURE B &amp; C'!CP$3)</f>
        <v>480501</v>
      </c>
      <c r="B16329" s="1">
        <v>1020000</v>
      </c>
      <c r="C16329" s="1" t="s">
        <v>2</v>
      </c>
      <c r="D16329" s="31"/>
      <c r="E16329" s="31"/>
      <c r="F16329" s="31"/>
      <c r="G16329" s="9" t="str">
        <f t="shared" si="512"/>
        <v/>
      </c>
      <c r="H16329" s="52" t="str">
        <f t="shared" si="513"/>
        <v/>
      </c>
    </row>
    <row r="16330" spans="1:8">
      <c r="A16330" s="48" t="str">
        <f>('ANNEXURE B &amp; C'!CP$3)</f>
        <v>480501</v>
      </c>
      <c r="B16330" s="2">
        <v>1020001</v>
      </c>
      <c r="C16330" s="2" t="s">
        <v>3</v>
      </c>
      <c r="D16330" s="20">
        <v>0</v>
      </c>
      <c r="E16330" s="20">
        <v>0</v>
      </c>
      <c r="F16330" s="38">
        <f>('ANNEXURE B &amp; C'!CP$10)</f>
        <v>0</v>
      </c>
      <c r="G16330" s="9" t="str">
        <f t="shared" si="512"/>
        <v/>
      </c>
      <c r="H16330" s="52" t="str">
        <f t="shared" si="513"/>
        <v/>
      </c>
    </row>
    <row r="16331" spans="1:8">
      <c r="A16331" s="48" t="str">
        <f>('ANNEXURE B &amp; C'!CP$3)</f>
        <v>480501</v>
      </c>
      <c r="B16331" s="2">
        <v>1020002</v>
      </c>
      <c r="C16331" s="2" t="s">
        <v>4</v>
      </c>
      <c r="D16331" s="20">
        <v>28818880</v>
      </c>
      <c r="E16331" s="20">
        <v>13986667.67</v>
      </c>
      <c r="F16331" s="38">
        <f>('ANNEXURE B &amp; C'!CP$11)</f>
        <v>27824081</v>
      </c>
      <c r="G16331" s="9" t="str">
        <f t="shared" si="512"/>
        <v/>
      </c>
      <c r="H16331" s="52">
        <f t="shared" si="513"/>
        <v>-3.4519002820373311E-2</v>
      </c>
    </row>
    <row r="16332" spans="1:8">
      <c r="A16332" s="48" t="str">
        <f>('ANNEXURE B &amp; C'!CP$3)</f>
        <v>480501</v>
      </c>
      <c r="B16332" s="2">
        <v>1020004</v>
      </c>
      <c r="C16332" s="2" t="s">
        <v>5</v>
      </c>
      <c r="D16332" s="20">
        <v>425148</v>
      </c>
      <c r="E16332" s="20">
        <v>155375</v>
      </c>
      <c r="F16332" s="38">
        <f>('ANNEXURE B &amp; C'!CP$12)</f>
        <v>313019</v>
      </c>
      <c r="G16332" s="9" t="str">
        <f t="shared" si="512"/>
        <v/>
      </c>
      <c r="H16332" s="52">
        <f t="shared" si="513"/>
        <v>-0.26374109721791</v>
      </c>
    </row>
    <row r="16333" spans="1:8">
      <c r="A16333" s="48" t="str">
        <f>('ANNEXURE B &amp; C'!CP$3)</f>
        <v>480501</v>
      </c>
      <c r="B16333" s="2">
        <v>1020005</v>
      </c>
      <c r="C16333" s="2" t="s">
        <v>6</v>
      </c>
      <c r="D16333" s="20">
        <v>9225</v>
      </c>
      <c r="E16333" s="20">
        <v>4874.8999999999996</v>
      </c>
      <c r="F16333" s="38">
        <f>('ANNEXURE B &amp; C'!CP$13)</f>
        <v>9672</v>
      </c>
      <c r="G16333" s="9" t="str">
        <f t="shared" si="512"/>
        <v/>
      </c>
      <c r="H16333" s="52">
        <f t="shared" si="513"/>
        <v>4.8455284552845528E-2</v>
      </c>
    </row>
    <row r="16334" spans="1:8">
      <c r="A16334" s="48" t="str">
        <f>('ANNEXURE B &amp; C'!CP$3)</f>
        <v>480501</v>
      </c>
      <c r="B16334" s="2">
        <v>1020006</v>
      </c>
      <c r="C16334" s="2" t="s">
        <v>7</v>
      </c>
      <c r="D16334" s="20">
        <v>2389998</v>
      </c>
      <c r="E16334" s="20">
        <v>1165371</v>
      </c>
      <c r="F16334" s="38">
        <f>('ANNEXURE B &amp; C'!CP$14)</f>
        <v>2303941</v>
      </c>
      <c r="G16334" s="9" t="str">
        <f t="shared" si="512"/>
        <v/>
      </c>
      <c r="H16334" s="52">
        <f t="shared" si="513"/>
        <v>-3.60071431022118E-2</v>
      </c>
    </row>
    <row r="16335" spans="1:8">
      <c r="A16335" s="48" t="str">
        <f>('ANNEXURE B &amp; C'!CP$3)</f>
        <v>480501</v>
      </c>
      <c r="B16335" s="2">
        <v>1020007</v>
      </c>
      <c r="C16335" s="2" t="s">
        <v>8</v>
      </c>
      <c r="D16335" s="20">
        <v>3082856</v>
      </c>
      <c r="E16335" s="20">
        <v>3047610.55</v>
      </c>
      <c r="F16335" s="38">
        <f>('ANNEXURE B &amp; C'!CP$15)</f>
        <v>5000000</v>
      </c>
      <c r="G16335" s="9" t="str">
        <f t="shared" si="512"/>
        <v/>
      </c>
      <c r="H16335" s="52">
        <f t="shared" si="513"/>
        <v>0.62187270505012238</v>
      </c>
    </row>
    <row r="16336" spans="1:8">
      <c r="A16336" s="48" t="str">
        <f>('ANNEXURE B &amp; C'!CP$3)</f>
        <v>480501</v>
      </c>
      <c r="B16336" s="2">
        <v>1020009</v>
      </c>
      <c r="C16336" s="2" t="s">
        <v>9</v>
      </c>
      <c r="D16336" s="20">
        <v>0</v>
      </c>
      <c r="E16336" s="20">
        <v>0</v>
      </c>
      <c r="F16336" s="38">
        <f>('ANNEXURE B &amp; C'!CP$16)</f>
        <v>0</v>
      </c>
      <c r="G16336" s="9" t="str">
        <f t="shared" si="512"/>
        <v/>
      </c>
      <c r="H16336" s="52" t="str">
        <f t="shared" si="513"/>
        <v/>
      </c>
    </row>
    <row r="16337" spans="1:8">
      <c r="A16337" s="48" t="str">
        <f>('ANNEXURE B &amp; C'!CP$3)</f>
        <v>480501</v>
      </c>
      <c r="B16337" s="2">
        <v>1020010</v>
      </c>
      <c r="C16337" s="2" t="s">
        <v>10</v>
      </c>
      <c r="D16337" s="20">
        <v>1601864</v>
      </c>
      <c r="E16337" s="20">
        <v>812193.75</v>
      </c>
      <c r="F16337" s="38">
        <f>('ANNEXURE B &amp; C'!CP$17)</f>
        <v>1624394</v>
      </c>
      <c r="G16337" s="9" t="str">
        <f t="shared" si="512"/>
        <v/>
      </c>
      <c r="H16337" s="52">
        <f t="shared" si="513"/>
        <v>1.406486443293563E-2</v>
      </c>
    </row>
    <row r="16338" spans="1:8">
      <c r="A16338" s="48" t="str">
        <f>('ANNEXURE B &amp; C'!CP$3)</f>
        <v>480501</v>
      </c>
      <c r="B16338" s="2">
        <v>1020011</v>
      </c>
      <c r="C16338" s="2" t="s">
        <v>11</v>
      </c>
      <c r="D16338" s="20">
        <v>0</v>
      </c>
      <c r="E16338" s="20">
        <v>0</v>
      </c>
      <c r="F16338" s="38">
        <f>('ANNEXURE B &amp; C'!CP$18)</f>
        <v>0</v>
      </c>
      <c r="G16338" s="9" t="str">
        <f t="shared" si="512"/>
        <v/>
      </c>
      <c r="H16338" s="52" t="str">
        <f t="shared" si="513"/>
        <v/>
      </c>
    </row>
    <row r="16339" spans="1:8">
      <c r="A16339" s="48" t="str">
        <f>('ANNEXURE B &amp; C'!CP$3)</f>
        <v>480501</v>
      </c>
      <c r="B16339" s="2">
        <v>1020012</v>
      </c>
      <c r="C16339" s="2" t="s">
        <v>12</v>
      </c>
      <c r="D16339" s="20">
        <v>157137</v>
      </c>
      <c r="E16339" s="20">
        <v>87348.9</v>
      </c>
      <c r="F16339" s="38">
        <f>('ANNEXURE B &amp; C'!CP$19)</f>
        <v>165546</v>
      </c>
      <c r="G16339" s="9" t="str">
        <f t="shared" si="512"/>
        <v/>
      </c>
      <c r="H16339" s="52">
        <f t="shared" si="513"/>
        <v>5.351381278756754E-2</v>
      </c>
    </row>
    <row r="16340" spans="1:8">
      <c r="A16340" s="48" t="str">
        <f>('ANNEXURE B &amp; C'!CP$3)</f>
        <v>480501</v>
      </c>
      <c r="B16340" s="2">
        <v>1020013</v>
      </c>
      <c r="C16340" s="2" t="s">
        <v>13</v>
      </c>
      <c r="D16340" s="20">
        <v>274907</v>
      </c>
      <c r="E16340" s="20">
        <v>145975.87</v>
      </c>
      <c r="F16340" s="38">
        <f>('ANNEXURE B &amp; C'!CP$20)</f>
        <v>276831</v>
      </c>
      <c r="G16340" s="9" t="str">
        <f t="shared" si="512"/>
        <v/>
      </c>
      <c r="H16340" s="52">
        <f t="shared" si="513"/>
        <v>6.9987304797622472E-3</v>
      </c>
    </row>
    <row r="16341" spans="1:8">
      <c r="A16341" s="48" t="str">
        <f>('ANNEXURE B &amp; C'!CP$3)</f>
        <v>480501</v>
      </c>
      <c r="B16341" s="2">
        <v>1020014</v>
      </c>
      <c r="C16341" s="2" t="s">
        <v>14</v>
      </c>
      <c r="D16341" s="20">
        <v>0</v>
      </c>
      <c r="E16341" s="20">
        <v>0</v>
      </c>
      <c r="F16341" s="38">
        <f>('ANNEXURE B &amp; C'!CP$21)</f>
        <v>0</v>
      </c>
      <c r="G16341" s="9" t="str">
        <f t="shared" si="512"/>
        <v/>
      </c>
      <c r="H16341" s="52" t="str">
        <f t="shared" si="513"/>
        <v/>
      </c>
    </row>
    <row r="16342" spans="1:8" ht="15.75" thickBot="1">
      <c r="A16342" s="48" t="str">
        <f>('ANNEXURE B &amp; C'!CP$3)</f>
        <v>480501</v>
      </c>
      <c r="B16342" s="3">
        <v>1029990</v>
      </c>
      <c r="C16342" s="3" t="s">
        <v>15</v>
      </c>
      <c r="D16342" s="41">
        <v>36760015</v>
      </c>
      <c r="E16342" s="41">
        <v>19405417.640000001</v>
      </c>
      <c r="F16342" s="41">
        <f>SUM(F16330:F16341)</f>
        <v>37517484</v>
      </c>
      <c r="G16342" s="9" t="str">
        <f t="shared" si="512"/>
        <v/>
      </c>
      <c r="H16342" s="52">
        <f t="shared" si="513"/>
        <v>2.0605785933438821E-2</v>
      </c>
    </row>
    <row r="16343" spans="1:8">
      <c r="B16343" s="1"/>
      <c r="C16343" s="1"/>
      <c r="D16343" s="31"/>
      <c r="E16343" s="31"/>
      <c r="F16343" s="31"/>
      <c r="G16343" s="9" t="str">
        <f t="shared" si="512"/>
        <v/>
      </c>
      <c r="H16343" s="52" t="str">
        <f t="shared" si="513"/>
        <v/>
      </c>
    </row>
    <row r="16344" spans="1:8">
      <c r="A16344" s="48" t="str">
        <f>('ANNEXURE B &amp; C'!CP$3)</f>
        <v>480501</v>
      </c>
      <c r="B16344" s="1">
        <v>1030000</v>
      </c>
      <c r="C16344" s="1" t="s">
        <v>16</v>
      </c>
      <c r="D16344" s="31"/>
      <c r="E16344" s="31"/>
      <c r="F16344" s="31"/>
      <c r="G16344" s="9" t="str">
        <f t="shared" si="512"/>
        <v/>
      </c>
      <c r="H16344" s="52" t="str">
        <f t="shared" si="513"/>
        <v/>
      </c>
    </row>
    <row r="16345" spans="1:8">
      <c r="A16345" s="48" t="str">
        <f>('ANNEXURE B &amp; C'!CP$3)</f>
        <v>480501</v>
      </c>
      <c r="B16345" s="2">
        <v>1030001</v>
      </c>
      <c r="C16345" s="2" t="s">
        <v>17</v>
      </c>
      <c r="D16345" s="20">
        <v>610850</v>
      </c>
      <c r="E16345" s="20">
        <v>294260.76</v>
      </c>
      <c r="F16345" s="38">
        <f>('ANNEXURE B &amp; C'!CP$25)</f>
        <v>588438</v>
      </c>
      <c r="G16345" s="9" t="str">
        <f t="shared" si="512"/>
        <v/>
      </c>
      <c r="H16345" s="52">
        <f t="shared" si="513"/>
        <v>-3.668985839404109E-2</v>
      </c>
    </row>
    <row r="16346" spans="1:8">
      <c r="A16346" s="48" t="str">
        <f>('ANNEXURE B &amp; C'!CP$3)</f>
        <v>480501</v>
      </c>
      <c r="B16346" s="2">
        <v>1030002</v>
      </c>
      <c r="C16346" s="2" t="s">
        <v>18</v>
      </c>
      <c r="D16346" s="20">
        <v>3363348</v>
      </c>
      <c r="E16346" s="20">
        <v>1583504.53</v>
      </c>
      <c r="F16346" s="38">
        <f>('ANNEXURE B &amp; C'!CP$26)</f>
        <v>3145949</v>
      </c>
      <c r="G16346" s="9" t="str">
        <f t="shared" si="512"/>
        <v/>
      </c>
      <c r="H16346" s="52">
        <f t="shared" si="513"/>
        <v>-6.4637676505672328E-2</v>
      </c>
    </row>
    <row r="16347" spans="1:8">
      <c r="A16347" s="48" t="str">
        <f>('ANNEXURE B &amp; C'!CP$3)</f>
        <v>480501</v>
      </c>
      <c r="B16347" s="2">
        <v>1030003</v>
      </c>
      <c r="C16347" s="2" t="s">
        <v>19</v>
      </c>
      <c r="D16347" s="20">
        <v>6335327</v>
      </c>
      <c r="E16347" s="20">
        <v>3045331.26</v>
      </c>
      <c r="F16347" s="38">
        <f>('ANNEXURE B &amp; C'!CP$27)</f>
        <v>6087139</v>
      </c>
      <c r="G16347" s="9" t="str">
        <f t="shared" si="512"/>
        <v/>
      </c>
      <c r="H16347" s="52">
        <f t="shared" si="513"/>
        <v>-3.9175246991986365E-2</v>
      </c>
    </row>
    <row r="16348" spans="1:8">
      <c r="A16348" s="48" t="str">
        <f>('ANNEXURE B &amp; C'!CP$3)</f>
        <v>480501</v>
      </c>
      <c r="B16348" s="2">
        <v>1030004</v>
      </c>
      <c r="C16348" s="2" t="s">
        <v>20</v>
      </c>
      <c r="D16348" s="20">
        <v>0</v>
      </c>
      <c r="E16348" s="20">
        <v>0</v>
      </c>
      <c r="F16348" s="38">
        <f>('ANNEXURE B &amp; C'!CP$28)</f>
        <v>0</v>
      </c>
      <c r="G16348" s="9" t="str">
        <f t="shared" si="512"/>
        <v/>
      </c>
      <c r="H16348" s="52" t="str">
        <f t="shared" si="513"/>
        <v/>
      </c>
    </row>
    <row r="16349" spans="1:8">
      <c r="A16349" s="48" t="str">
        <f>('ANNEXURE B &amp; C'!CP$3)</f>
        <v>480501</v>
      </c>
      <c r="B16349" s="3">
        <v>1039990</v>
      </c>
      <c r="C16349" s="3" t="s">
        <v>21</v>
      </c>
      <c r="D16349" s="39">
        <v>10309525</v>
      </c>
      <c r="E16349" s="39">
        <v>4923096.55</v>
      </c>
      <c r="F16349" s="39">
        <f>SUM(F16345:F16348)</f>
        <v>9821526</v>
      </c>
      <c r="G16349" s="9" t="str">
        <f t="shared" si="512"/>
        <v/>
      </c>
      <c r="H16349" s="52">
        <f t="shared" si="513"/>
        <v>-4.7334770515615417E-2</v>
      </c>
    </row>
    <row r="16350" spans="1:8">
      <c r="B16350" s="1"/>
      <c r="C16350" s="1"/>
      <c r="D16350" s="31"/>
      <c r="E16350" s="31"/>
      <c r="F16350" s="31"/>
      <c r="G16350" s="9" t="str">
        <f t="shared" si="512"/>
        <v/>
      </c>
      <c r="H16350" s="52" t="str">
        <f t="shared" si="513"/>
        <v/>
      </c>
    </row>
    <row r="16351" spans="1:8">
      <c r="A16351" s="48" t="str">
        <f>('ANNEXURE B &amp; C'!CP$3)</f>
        <v>480501</v>
      </c>
      <c r="B16351" s="1">
        <v>1040000</v>
      </c>
      <c r="C16351" s="1" t="s">
        <v>22</v>
      </c>
      <c r="D16351" s="31"/>
      <c r="E16351" s="31"/>
      <c r="F16351" s="31"/>
      <c r="G16351" s="9" t="str">
        <f t="shared" si="512"/>
        <v/>
      </c>
      <c r="H16351" s="52" t="str">
        <f t="shared" si="513"/>
        <v/>
      </c>
    </row>
    <row r="16352" spans="1:8">
      <c r="A16352" s="48" t="str">
        <f>('ANNEXURE B &amp; C'!CP$3)</f>
        <v>480501</v>
      </c>
      <c r="B16352" s="2">
        <v>1040001</v>
      </c>
      <c r="C16352" s="2" t="s">
        <v>23</v>
      </c>
      <c r="D16352" s="20">
        <v>0</v>
      </c>
      <c r="E16352" s="20">
        <v>0</v>
      </c>
      <c r="F16352" s="38">
        <f>('ANNEXURE B &amp; C'!CP$32)</f>
        <v>0</v>
      </c>
      <c r="G16352" s="9" t="str">
        <f t="shared" si="512"/>
        <v/>
      </c>
      <c r="H16352" s="52" t="str">
        <f t="shared" si="513"/>
        <v/>
      </c>
    </row>
    <row r="16353" spans="1:8">
      <c r="A16353" s="48" t="str">
        <f>('ANNEXURE B &amp; C'!CP$3)</f>
        <v>480501</v>
      </c>
      <c r="B16353" s="2">
        <v>1040002</v>
      </c>
      <c r="C16353" s="2" t="s">
        <v>24</v>
      </c>
      <c r="D16353" s="20">
        <v>0</v>
      </c>
      <c r="E16353" s="20">
        <v>0</v>
      </c>
      <c r="F16353" s="38">
        <f>('ANNEXURE B &amp; C'!CP$33)</f>
        <v>0</v>
      </c>
      <c r="G16353" s="9" t="str">
        <f t="shared" si="512"/>
        <v/>
      </c>
      <c r="H16353" s="52" t="str">
        <f t="shared" si="513"/>
        <v/>
      </c>
    </row>
    <row r="16354" spans="1:8">
      <c r="A16354" s="48" t="str">
        <f>('ANNEXURE B &amp; C'!CP$3)</f>
        <v>480501</v>
      </c>
      <c r="B16354" s="2">
        <v>1040003</v>
      </c>
      <c r="C16354" s="2" t="s">
        <v>25</v>
      </c>
      <c r="D16354" s="20">
        <v>0</v>
      </c>
      <c r="E16354" s="20">
        <v>0</v>
      </c>
      <c r="F16354" s="38">
        <f>('ANNEXURE B &amp; C'!CP$34)</f>
        <v>0</v>
      </c>
      <c r="G16354" s="9" t="str">
        <f t="shared" si="512"/>
        <v/>
      </c>
      <c r="H16354" s="52" t="str">
        <f t="shared" si="513"/>
        <v/>
      </c>
    </row>
    <row r="16355" spans="1:8">
      <c r="A16355" s="48" t="str">
        <f>('ANNEXURE B &amp; C'!CP$3)</f>
        <v>480501</v>
      </c>
      <c r="B16355" s="2">
        <v>1040004</v>
      </c>
      <c r="C16355" s="2" t="s">
        <v>26</v>
      </c>
      <c r="D16355" s="20">
        <v>0</v>
      </c>
      <c r="E16355" s="20">
        <v>0</v>
      </c>
      <c r="F16355" s="38">
        <f>('ANNEXURE B &amp; C'!CP$35)</f>
        <v>0</v>
      </c>
      <c r="G16355" s="9" t="str">
        <f t="shared" si="512"/>
        <v/>
      </c>
      <c r="H16355" s="52" t="str">
        <f t="shared" si="513"/>
        <v/>
      </c>
    </row>
    <row r="16356" spans="1:8">
      <c r="A16356" s="48" t="str">
        <f>('ANNEXURE B &amp; C'!CP$3)</f>
        <v>480501</v>
      </c>
      <c r="B16356" s="2">
        <v>1040005</v>
      </c>
      <c r="C16356" s="2" t="s">
        <v>27</v>
      </c>
      <c r="D16356" s="20">
        <v>0</v>
      </c>
      <c r="E16356" s="20">
        <v>0</v>
      </c>
      <c r="F16356" s="38">
        <f>('ANNEXURE B &amp; C'!CP$36)</f>
        <v>0</v>
      </c>
      <c r="G16356" s="9" t="str">
        <f t="shared" si="512"/>
        <v/>
      </c>
      <c r="H16356" s="52" t="str">
        <f t="shared" si="513"/>
        <v/>
      </c>
    </row>
    <row r="16357" spans="1:8">
      <c r="A16357" s="48" t="str">
        <f>('ANNEXURE B &amp; C'!CP$3)</f>
        <v>480501</v>
      </c>
      <c r="B16357" s="2">
        <v>1040006</v>
      </c>
      <c r="C16357" s="2" t="s">
        <v>28</v>
      </c>
      <c r="D16357" s="20">
        <v>0</v>
      </c>
      <c r="E16357" s="20">
        <v>0</v>
      </c>
      <c r="F16357" s="38">
        <f>('ANNEXURE B &amp; C'!CP$37)</f>
        <v>0</v>
      </c>
      <c r="G16357" s="9" t="str">
        <f t="shared" si="512"/>
        <v/>
      </c>
      <c r="H16357" s="52" t="str">
        <f t="shared" si="513"/>
        <v/>
      </c>
    </row>
    <row r="16358" spans="1:8">
      <c r="A16358" s="48" t="str">
        <f>('ANNEXURE B &amp; C'!CP$3)</f>
        <v>480501</v>
      </c>
      <c r="B16358" s="2">
        <v>1040007</v>
      </c>
      <c r="C16358" s="2" t="s">
        <v>29</v>
      </c>
      <c r="D16358" s="20">
        <v>0</v>
      </c>
      <c r="E16358" s="20">
        <v>0</v>
      </c>
      <c r="F16358" s="38">
        <f>('ANNEXURE B &amp; C'!CP$38)</f>
        <v>0</v>
      </c>
      <c r="G16358" s="9" t="str">
        <f t="shared" si="512"/>
        <v/>
      </c>
      <c r="H16358" s="52" t="str">
        <f t="shared" si="513"/>
        <v/>
      </c>
    </row>
    <row r="16359" spans="1:8">
      <c r="A16359" s="48" t="str">
        <f>('ANNEXURE B &amp; C'!CP$3)</f>
        <v>480501</v>
      </c>
      <c r="B16359" s="2">
        <v>1040008</v>
      </c>
      <c r="C16359" s="2" t="s">
        <v>30</v>
      </c>
      <c r="D16359" s="20">
        <v>0</v>
      </c>
      <c r="E16359" s="20">
        <v>0</v>
      </c>
      <c r="F16359" s="38">
        <f>('ANNEXURE B &amp; C'!CP$39)</f>
        <v>0</v>
      </c>
      <c r="G16359" s="9" t="str">
        <f t="shared" si="512"/>
        <v/>
      </c>
      <c r="H16359" s="52" t="str">
        <f t="shared" si="513"/>
        <v/>
      </c>
    </row>
    <row r="16360" spans="1:8">
      <c r="A16360" s="48" t="str">
        <f>('ANNEXURE B &amp; C'!CP$3)</f>
        <v>480501</v>
      </c>
      <c r="B16360" s="3">
        <v>1049990</v>
      </c>
      <c r="C16360" s="3" t="s">
        <v>31</v>
      </c>
      <c r="D16360" s="39">
        <v>0</v>
      </c>
      <c r="E16360" s="39">
        <v>0</v>
      </c>
      <c r="F16360" s="39">
        <f>SUM(F16352:F16359)</f>
        <v>0</v>
      </c>
      <c r="G16360" s="9" t="str">
        <f t="shared" si="512"/>
        <v/>
      </c>
      <c r="H16360" s="52" t="str">
        <f t="shared" si="513"/>
        <v/>
      </c>
    </row>
    <row r="16361" spans="1:8">
      <c r="B16361" s="1"/>
      <c r="C16361" s="1"/>
      <c r="D16361" s="31"/>
      <c r="E16361" s="31"/>
      <c r="F16361" s="31"/>
      <c r="G16361" s="9" t="str">
        <f t="shared" si="512"/>
        <v/>
      </c>
      <c r="H16361" s="52" t="str">
        <f t="shared" si="513"/>
        <v/>
      </c>
    </row>
    <row r="16362" spans="1:8" ht="15.75" thickBot="1">
      <c r="A16362" s="48" t="str">
        <f>('ANNEXURE B &amp; C'!CP$3)</f>
        <v>480501</v>
      </c>
      <c r="B16362" s="4">
        <v>1049995</v>
      </c>
      <c r="C16362" s="4" t="s">
        <v>32</v>
      </c>
      <c r="D16362" s="40">
        <v>47069540</v>
      </c>
      <c r="E16362" s="40">
        <v>24328514.190000001</v>
      </c>
      <c r="F16362" s="40">
        <f>SUM(F16360+F16349+F16342)</f>
        <v>47339010</v>
      </c>
      <c r="G16362" s="9" t="str">
        <f t="shared" si="512"/>
        <v/>
      </c>
      <c r="H16362" s="52">
        <f t="shared" si="513"/>
        <v>5.7249337894527972E-3</v>
      </c>
    </row>
    <row r="16363" spans="1:8" ht="15.75" thickTop="1">
      <c r="B16363" s="1"/>
      <c r="C16363" s="1"/>
      <c r="D16363" s="31"/>
      <c r="E16363" s="31"/>
      <c r="F16363" s="31"/>
      <c r="G16363" s="9" t="str">
        <f t="shared" si="512"/>
        <v/>
      </c>
      <c r="H16363" s="52" t="str">
        <f t="shared" si="513"/>
        <v/>
      </c>
    </row>
    <row r="16364" spans="1:8">
      <c r="A16364" s="48" t="str">
        <f>('ANNEXURE B &amp; C'!CP$3)</f>
        <v>480501</v>
      </c>
      <c r="B16364" s="1">
        <v>1050000</v>
      </c>
      <c r="C16364" s="1" t="s">
        <v>33</v>
      </c>
      <c r="D16364" s="31"/>
      <c r="E16364" s="31"/>
      <c r="F16364" s="31"/>
      <c r="G16364" s="9" t="str">
        <f t="shared" si="512"/>
        <v/>
      </c>
      <c r="H16364" s="52" t="str">
        <f t="shared" si="513"/>
        <v/>
      </c>
    </row>
    <row r="16365" spans="1:8">
      <c r="B16365" s="1"/>
      <c r="C16365" s="1"/>
      <c r="D16365" s="31"/>
      <c r="E16365" s="31"/>
      <c r="F16365" s="31"/>
      <c r="G16365" s="9" t="str">
        <f t="shared" si="512"/>
        <v/>
      </c>
      <c r="H16365" s="52" t="str">
        <f t="shared" si="513"/>
        <v/>
      </c>
    </row>
    <row r="16366" spans="1:8">
      <c r="A16366" s="48" t="str">
        <f>('ANNEXURE B &amp; C'!CP$3)</f>
        <v>480501</v>
      </c>
      <c r="B16366" s="1">
        <v>1060000</v>
      </c>
      <c r="C16366" s="1" t="s">
        <v>34</v>
      </c>
      <c r="D16366" s="31"/>
      <c r="E16366" s="31"/>
      <c r="F16366" s="31"/>
      <c r="G16366" s="9" t="str">
        <f t="shared" si="512"/>
        <v/>
      </c>
      <c r="H16366" s="52" t="str">
        <f t="shared" si="513"/>
        <v/>
      </c>
    </row>
    <row r="16367" spans="1:8">
      <c r="A16367" s="48" t="str">
        <f>('ANNEXURE B &amp; C'!CP$3)</f>
        <v>480501</v>
      </c>
      <c r="B16367" s="2">
        <v>1060001</v>
      </c>
      <c r="C16367" s="2" t="s">
        <v>35</v>
      </c>
      <c r="D16367" s="20">
        <v>0</v>
      </c>
      <c r="E16367" s="20">
        <v>0</v>
      </c>
      <c r="F16367" s="38">
        <f>('ANNEXURE B &amp; C'!CP$47)</f>
        <v>0</v>
      </c>
      <c r="G16367" s="9" t="str">
        <f t="shared" si="512"/>
        <v/>
      </c>
      <c r="H16367" s="52" t="str">
        <f t="shared" si="513"/>
        <v/>
      </c>
    </row>
    <row r="16368" spans="1:8">
      <c r="A16368" s="48" t="str">
        <f>('ANNEXURE B &amp; C'!CP$3)</f>
        <v>480501</v>
      </c>
      <c r="B16368" s="2">
        <v>1060003</v>
      </c>
      <c r="C16368" s="2" t="s">
        <v>36</v>
      </c>
      <c r="D16368" s="20">
        <v>0</v>
      </c>
      <c r="E16368" s="20">
        <v>0</v>
      </c>
      <c r="F16368" s="38">
        <f>('ANNEXURE B &amp; C'!CP$48)</f>
        <v>0</v>
      </c>
      <c r="G16368" s="9" t="str">
        <f t="shared" si="512"/>
        <v/>
      </c>
      <c r="H16368" s="52" t="str">
        <f t="shared" si="513"/>
        <v/>
      </c>
    </row>
    <row r="16369" spans="1:8">
      <c r="A16369" s="48" t="str">
        <f>('ANNEXURE B &amp; C'!CP$3)</f>
        <v>480501</v>
      </c>
      <c r="B16369" s="2">
        <v>1060090</v>
      </c>
      <c r="C16369" s="2" t="s">
        <v>37</v>
      </c>
      <c r="D16369" s="20">
        <v>0</v>
      </c>
      <c r="E16369" s="20">
        <v>0</v>
      </c>
      <c r="F16369" s="38">
        <f>('ANNEXURE B &amp; C'!CP$49)</f>
        <v>0</v>
      </c>
      <c r="G16369" s="9" t="str">
        <f t="shared" si="512"/>
        <v/>
      </c>
      <c r="H16369" s="52" t="str">
        <f t="shared" si="513"/>
        <v/>
      </c>
    </row>
    <row r="16370" spans="1:8">
      <c r="A16370" s="48" t="str">
        <f>('ANNEXURE B &amp; C'!CP$3)</f>
        <v>480501</v>
      </c>
      <c r="B16370" s="2">
        <v>1060100</v>
      </c>
      <c r="C16370" s="2" t="s">
        <v>38</v>
      </c>
      <c r="D16370" s="20">
        <v>0</v>
      </c>
      <c r="E16370" s="20">
        <v>0</v>
      </c>
      <c r="F16370" s="38">
        <f>('ANNEXURE B &amp; C'!CP$50)</f>
        <v>0</v>
      </c>
      <c r="G16370" s="9" t="str">
        <f t="shared" si="512"/>
        <v/>
      </c>
      <c r="H16370" s="52" t="str">
        <f t="shared" si="513"/>
        <v/>
      </c>
    </row>
    <row r="16371" spans="1:8">
      <c r="A16371" s="48" t="str">
        <f>('ANNEXURE B &amp; C'!CP$3)</f>
        <v>480501</v>
      </c>
      <c r="B16371" s="2">
        <v>1060200</v>
      </c>
      <c r="C16371" s="2" t="s">
        <v>39</v>
      </c>
      <c r="D16371" s="20">
        <v>0</v>
      </c>
      <c r="E16371" s="20">
        <v>0</v>
      </c>
      <c r="F16371" s="38">
        <f>('ANNEXURE B &amp; C'!CP$51)</f>
        <v>0</v>
      </c>
      <c r="G16371" s="9" t="str">
        <f t="shared" si="512"/>
        <v/>
      </c>
      <c r="H16371" s="52" t="str">
        <f t="shared" si="513"/>
        <v/>
      </c>
    </row>
    <row r="16372" spans="1:8">
      <c r="A16372" s="48" t="str">
        <f>('ANNEXURE B &amp; C'!CP$3)</f>
        <v>480501</v>
      </c>
      <c r="B16372" s="2">
        <v>1060201</v>
      </c>
      <c r="C16372" s="2" t="s">
        <v>40</v>
      </c>
      <c r="D16372" s="20">
        <v>0</v>
      </c>
      <c r="E16372" s="20">
        <v>0</v>
      </c>
      <c r="F16372" s="38">
        <f>('ANNEXURE B &amp; C'!CP$52)</f>
        <v>0</v>
      </c>
      <c r="G16372" s="9" t="str">
        <f t="shared" si="512"/>
        <v/>
      </c>
      <c r="H16372" s="52" t="str">
        <f t="shared" si="513"/>
        <v/>
      </c>
    </row>
    <row r="16373" spans="1:8">
      <c r="A16373" s="48" t="str">
        <f>('ANNEXURE B &amp; C'!CP$3)</f>
        <v>480501</v>
      </c>
      <c r="B16373" s="2">
        <v>1060204</v>
      </c>
      <c r="C16373" s="2" t="s">
        <v>41</v>
      </c>
      <c r="D16373" s="20">
        <v>0</v>
      </c>
      <c r="E16373" s="20">
        <v>0</v>
      </c>
      <c r="F16373" s="38">
        <f>('ANNEXURE B &amp; C'!CP$53)</f>
        <v>0</v>
      </c>
      <c r="G16373" s="9" t="str">
        <f t="shared" si="512"/>
        <v/>
      </c>
      <c r="H16373" s="52" t="str">
        <f t="shared" si="513"/>
        <v/>
      </c>
    </row>
    <row r="16374" spans="1:8">
      <c r="A16374" s="48" t="str">
        <f>('ANNEXURE B &amp; C'!CP$3)</f>
        <v>480501</v>
      </c>
      <c r="B16374" s="2">
        <v>1060205</v>
      </c>
      <c r="C16374" s="2" t="s">
        <v>42</v>
      </c>
      <c r="D16374" s="20">
        <v>0</v>
      </c>
      <c r="E16374" s="20">
        <v>0</v>
      </c>
      <c r="F16374" s="38">
        <f>('ANNEXURE B &amp; C'!CP$54)</f>
        <v>0</v>
      </c>
      <c r="G16374" s="9" t="str">
        <f t="shared" si="512"/>
        <v/>
      </c>
      <c r="H16374" s="52" t="str">
        <f t="shared" si="513"/>
        <v/>
      </c>
    </row>
    <row r="16375" spans="1:8">
      <c r="A16375" s="48" t="str">
        <f>('ANNEXURE B &amp; C'!CP$3)</f>
        <v>480501</v>
      </c>
      <c r="B16375" s="2">
        <v>1060207</v>
      </c>
      <c r="C16375" s="2" t="s">
        <v>43</v>
      </c>
      <c r="D16375" s="20">
        <v>0</v>
      </c>
      <c r="E16375" s="20">
        <v>0</v>
      </c>
      <c r="F16375" s="38">
        <f>('ANNEXURE B &amp; C'!CP$55)</f>
        <v>0</v>
      </c>
      <c r="G16375" s="9" t="str">
        <f t="shared" si="512"/>
        <v/>
      </c>
      <c r="H16375" s="52" t="str">
        <f t="shared" si="513"/>
        <v/>
      </c>
    </row>
    <row r="16376" spans="1:8">
      <c r="A16376" s="48" t="str">
        <f>('ANNEXURE B &amp; C'!CP$3)</f>
        <v>480501</v>
      </c>
      <c r="B16376" s="2">
        <v>1060208</v>
      </c>
      <c r="C16376" s="2" t="s">
        <v>44</v>
      </c>
      <c r="D16376" s="20">
        <v>0</v>
      </c>
      <c r="E16376" s="20">
        <v>0</v>
      </c>
      <c r="F16376" s="38">
        <f>('ANNEXURE B &amp; C'!CP$56)</f>
        <v>0</v>
      </c>
      <c r="G16376" s="9" t="str">
        <f t="shared" si="512"/>
        <v/>
      </c>
      <c r="H16376" s="52" t="str">
        <f t="shared" si="513"/>
        <v/>
      </c>
    </row>
    <row r="16377" spans="1:8">
      <c r="A16377" s="48" t="str">
        <f>('ANNEXURE B &amp; C'!CP$3)</f>
        <v>480501</v>
      </c>
      <c r="B16377" s="2">
        <v>1060209</v>
      </c>
      <c r="C16377" s="2" t="s">
        <v>45</v>
      </c>
      <c r="D16377" s="20">
        <v>0</v>
      </c>
      <c r="E16377" s="20">
        <v>0</v>
      </c>
      <c r="F16377" s="38">
        <f>('ANNEXURE B &amp; C'!CP$57)</f>
        <v>0</v>
      </c>
      <c r="G16377" s="9" t="str">
        <f t="shared" si="512"/>
        <v/>
      </c>
      <c r="H16377" s="52" t="str">
        <f t="shared" si="513"/>
        <v/>
      </c>
    </row>
    <row r="16378" spans="1:8">
      <c r="A16378" s="48" t="str">
        <f>('ANNEXURE B &amp; C'!CP$3)</f>
        <v>480501</v>
      </c>
      <c r="B16378" s="2">
        <v>1060210</v>
      </c>
      <c r="C16378" s="2" t="s">
        <v>46</v>
      </c>
      <c r="D16378" s="20">
        <v>0</v>
      </c>
      <c r="E16378" s="20">
        <v>0</v>
      </c>
      <c r="F16378" s="38">
        <f>('ANNEXURE B &amp; C'!CP$58)</f>
        <v>0</v>
      </c>
      <c r="G16378" s="9" t="str">
        <f t="shared" si="512"/>
        <v/>
      </c>
      <c r="H16378" s="52" t="str">
        <f t="shared" si="513"/>
        <v/>
      </c>
    </row>
    <row r="16379" spans="1:8">
      <c r="A16379" s="48" t="str">
        <f>('ANNEXURE B &amp; C'!CP$3)</f>
        <v>480501</v>
      </c>
      <c r="B16379" s="2">
        <v>1060303</v>
      </c>
      <c r="C16379" s="2" t="s">
        <v>47</v>
      </c>
      <c r="D16379" s="20">
        <v>0</v>
      </c>
      <c r="E16379" s="20">
        <v>0</v>
      </c>
      <c r="F16379" s="38">
        <f>('ANNEXURE B &amp; C'!CP$59)</f>
        <v>0</v>
      </c>
      <c r="G16379" s="9" t="str">
        <f t="shared" si="512"/>
        <v/>
      </c>
      <c r="H16379" s="52" t="str">
        <f t="shared" si="513"/>
        <v/>
      </c>
    </row>
    <row r="16380" spans="1:8">
      <c r="A16380" s="48" t="str">
        <f>('ANNEXURE B &amp; C'!CP$3)</f>
        <v>480501</v>
      </c>
      <c r="B16380" s="2">
        <v>1060304</v>
      </c>
      <c r="C16380" s="2" t="s">
        <v>48</v>
      </c>
      <c r="D16380" s="20">
        <v>0</v>
      </c>
      <c r="E16380" s="20">
        <v>0</v>
      </c>
      <c r="F16380" s="38">
        <f>('ANNEXURE B &amp; C'!CP$60)</f>
        <v>0</v>
      </c>
      <c r="G16380" s="9" t="str">
        <f t="shared" si="512"/>
        <v/>
      </c>
      <c r="H16380" s="52" t="str">
        <f t="shared" si="513"/>
        <v/>
      </c>
    </row>
    <row r="16381" spans="1:8">
      <c r="A16381" s="48" t="str">
        <f>('ANNEXURE B &amp; C'!CP$3)</f>
        <v>480501</v>
      </c>
      <c r="B16381" s="2">
        <v>1060305</v>
      </c>
      <c r="C16381" s="2" t="s">
        <v>49</v>
      </c>
      <c r="D16381" s="20">
        <v>0</v>
      </c>
      <c r="E16381" s="20">
        <v>0</v>
      </c>
      <c r="F16381" s="38">
        <f>('ANNEXURE B &amp; C'!CP$61)</f>
        <v>0</v>
      </c>
      <c r="G16381" s="9" t="str">
        <f t="shared" si="512"/>
        <v/>
      </c>
      <c r="H16381" s="52" t="str">
        <f t="shared" si="513"/>
        <v/>
      </c>
    </row>
    <row r="16382" spans="1:8">
      <c r="A16382" s="48" t="str">
        <f>('ANNEXURE B &amp; C'!CP$3)</f>
        <v>480501</v>
      </c>
      <c r="B16382" s="2">
        <v>1060400</v>
      </c>
      <c r="C16382" s="2" t="s">
        <v>50</v>
      </c>
      <c r="D16382" s="20">
        <v>0</v>
      </c>
      <c r="E16382" s="20">
        <v>0</v>
      </c>
      <c r="F16382" s="38">
        <f>('ANNEXURE B &amp; C'!CP$62)</f>
        <v>0</v>
      </c>
      <c r="G16382" s="9" t="str">
        <f t="shared" si="512"/>
        <v/>
      </c>
      <c r="H16382" s="52" t="str">
        <f t="shared" si="513"/>
        <v/>
      </c>
    </row>
    <row r="16383" spans="1:8">
      <c r="A16383" s="48" t="str">
        <f>('ANNEXURE B &amp; C'!CP$3)</f>
        <v>480501</v>
      </c>
      <c r="B16383" s="2">
        <v>1060401</v>
      </c>
      <c r="C16383" s="2" t="s">
        <v>51</v>
      </c>
      <c r="D16383" s="20">
        <v>0</v>
      </c>
      <c r="E16383" s="20">
        <v>0</v>
      </c>
      <c r="F16383" s="38">
        <f>('ANNEXURE B &amp; C'!CP$63)</f>
        <v>0</v>
      </c>
      <c r="G16383" s="9" t="str">
        <f t="shared" ref="G16383:G16446" si="514">IF(E16383&lt;0.01,"",IF(E16383&gt;F16383,"BUDGET ERROR - INSUFICIENT",""))</f>
        <v/>
      </c>
      <c r="H16383" s="52" t="str">
        <f t="shared" ref="H16383:H16446" si="515">IF(F16383&lt;0.1,"",IF(D16383=0,"NO ORIGINAL BUDGET",(F16383-D16383)/D16383))</f>
        <v/>
      </c>
    </row>
    <row r="16384" spans="1:8">
      <c r="A16384" s="48" t="str">
        <f>('ANNEXURE B &amp; C'!CP$3)</f>
        <v>480501</v>
      </c>
      <c r="B16384" s="2">
        <v>1060402</v>
      </c>
      <c r="C16384" s="2" t="s">
        <v>52</v>
      </c>
      <c r="D16384" s="20">
        <v>16000</v>
      </c>
      <c r="E16384" s="20">
        <v>0</v>
      </c>
      <c r="F16384" s="38">
        <f>('ANNEXURE B &amp; C'!CP$64)</f>
        <v>16000</v>
      </c>
      <c r="G16384" s="9" t="str">
        <f t="shared" si="514"/>
        <v/>
      </c>
      <c r="H16384" s="52">
        <f t="shared" si="515"/>
        <v>0</v>
      </c>
    </row>
    <row r="16385" spans="1:8">
      <c r="A16385" s="48" t="str">
        <f>('ANNEXURE B &amp; C'!CP$3)</f>
        <v>480501</v>
      </c>
      <c r="B16385" s="2">
        <v>1060403</v>
      </c>
      <c r="C16385" s="2" t="s">
        <v>53</v>
      </c>
      <c r="D16385" s="20">
        <v>0</v>
      </c>
      <c r="E16385" s="20">
        <v>0</v>
      </c>
      <c r="F16385" s="38">
        <f>('ANNEXURE B &amp; C'!CP$65)</f>
        <v>0</v>
      </c>
      <c r="G16385" s="9" t="str">
        <f t="shared" si="514"/>
        <v/>
      </c>
      <c r="H16385" s="52" t="str">
        <f t="shared" si="515"/>
        <v/>
      </c>
    </row>
    <row r="16386" spans="1:8">
      <c r="A16386" s="48" t="str">
        <f>('ANNEXURE B &amp; C'!CP$3)</f>
        <v>480501</v>
      </c>
      <c r="B16386" s="2">
        <v>1060404</v>
      </c>
      <c r="C16386" s="2" t="s">
        <v>54</v>
      </c>
      <c r="D16386" s="20">
        <v>0</v>
      </c>
      <c r="E16386" s="20">
        <v>0</v>
      </c>
      <c r="F16386" s="38">
        <f>('ANNEXURE B &amp; C'!CP$66)</f>
        <v>0</v>
      </c>
      <c r="G16386" s="9" t="str">
        <f t="shared" si="514"/>
        <v/>
      </c>
      <c r="H16386" s="52" t="str">
        <f t="shared" si="515"/>
        <v/>
      </c>
    </row>
    <row r="16387" spans="1:8">
      <c r="A16387" s="48" t="str">
        <f>('ANNEXURE B &amp; C'!CP$3)</f>
        <v>480501</v>
      </c>
      <c r="B16387" s="2">
        <v>1060405</v>
      </c>
      <c r="C16387" s="2" t="s">
        <v>55</v>
      </c>
      <c r="D16387" s="20">
        <v>0</v>
      </c>
      <c r="E16387" s="20">
        <v>0</v>
      </c>
      <c r="F16387" s="38">
        <f>('ANNEXURE B &amp; C'!CP$67)</f>
        <v>0</v>
      </c>
      <c r="G16387" s="9" t="str">
        <f t="shared" si="514"/>
        <v/>
      </c>
      <c r="H16387" s="52" t="str">
        <f t="shared" si="515"/>
        <v/>
      </c>
    </row>
    <row r="16388" spans="1:8">
      <c r="A16388" s="48" t="str">
        <f>('ANNEXURE B &amp; C'!CP$3)</f>
        <v>480501</v>
      </c>
      <c r="B16388" s="2">
        <v>1060601</v>
      </c>
      <c r="C16388" s="2" t="s">
        <v>56</v>
      </c>
      <c r="D16388" s="20">
        <v>0</v>
      </c>
      <c r="E16388" s="20">
        <v>0</v>
      </c>
      <c r="F16388" s="38">
        <f>('ANNEXURE B &amp; C'!CP$68)</f>
        <v>0</v>
      </c>
      <c r="G16388" s="9" t="str">
        <f t="shared" si="514"/>
        <v/>
      </c>
      <c r="H16388" s="52" t="str">
        <f t="shared" si="515"/>
        <v/>
      </c>
    </row>
    <row r="16389" spans="1:8">
      <c r="A16389" s="48" t="str">
        <f>('ANNEXURE B &amp; C'!CP$3)</f>
        <v>480501</v>
      </c>
      <c r="B16389" s="2">
        <v>1060701</v>
      </c>
      <c r="C16389" s="2" t="s">
        <v>57</v>
      </c>
      <c r="D16389" s="20">
        <v>0</v>
      </c>
      <c r="E16389" s="20">
        <v>0</v>
      </c>
      <c r="F16389" s="38">
        <f>('ANNEXURE B &amp; C'!CP$69)</f>
        <v>0</v>
      </c>
      <c r="G16389" s="9" t="str">
        <f t="shared" si="514"/>
        <v/>
      </c>
      <c r="H16389" s="52" t="str">
        <f t="shared" si="515"/>
        <v/>
      </c>
    </row>
    <row r="16390" spans="1:8">
      <c r="A16390" s="48" t="str">
        <f>('ANNEXURE B &amp; C'!CP$3)</f>
        <v>480501</v>
      </c>
      <c r="B16390" s="2">
        <v>1060702</v>
      </c>
      <c r="C16390" s="2" t="s">
        <v>58</v>
      </c>
      <c r="D16390" s="20">
        <v>0</v>
      </c>
      <c r="E16390" s="20">
        <v>0</v>
      </c>
      <c r="F16390" s="38">
        <f>('ANNEXURE B &amp; C'!CP$70)</f>
        <v>0</v>
      </c>
      <c r="G16390" s="9" t="str">
        <f t="shared" si="514"/>
        <v/>
      </c>
      <c r="H16390" s="52" t="str">
        <f t="shared" si="515"/>
        <v/>
      </c>
    </row>
    <row r="16391" spans="1:8">
      <c r="A16391" s="48" t="str">
        <f>('ANNEXURE B &amp; C'!CP$3)</f>
        <v>480501</v>
      </c>
      <c r="B16391" s="2">
        <v>1061101</v>
      </c>
      <c r="C16391" s="2" t="s">
        <v>59</v>
      </c>
      <c r="D16391" s="20">
        <v>0</v>
      </c>
      <c r="E16391" s="20">
        <v>0</v>
      </c>
      <c r="F16391" s="38">
        <f>('ANNEXURE B &amp; C'!CP$71)</f>
        <v>0</v>
      </c>
      <c r="G16391" s="9" t="str">
        <f t="shared" si="514"/>
        <v/>
      </c>
      <c r="H16391" s="52" t="str">
        <f t="shared" si="515"/>
        <v/>
      </c>
    </row>
    <row r="16392" spans="1:8">
      <c r="A16392" s="48" t="str">
        <f>('ANNEXURE B &amp; C'!CP$3)</f>
        <v>480501</v>
      </c>
      <c r="B16392" s="2">
        <v>1061102</v>
      </c>
      <c r="C16392" s="2" t="s">
        <v>60</v>
      </c>
      <c r="D16392" s="20">
        <v>1000</v>
      </c>
      <c r="E16392" s="20">
        <v>0</v>
      </c>
      <c r="F16392" s="38">
        <f>('ANNEXURE B &amp; C'!CP$72)</f>
        <v>1000</v>
      </c>
      <c r="G16392" s="9" t="str">
        <f t="shared" si="514"/>
        <v/>
      </c>
      <c r="H16392" s="52">
        <f t="shared" si="515"/>
        <v>0</v>
      </c>
    </row>
    <row r="16393" spans="1:8">
      <c r="A16393" s="48" t="str">
        <f>('ANNEXURE B &amp; C'!CP$3)</f>
        <v>480501</v>
      </c>
      <c r="B16393" s="2">
        <v>1061104</v>
      </c>
      <c r="C16393" s="2" t="s">
        <v>61</v>
      </c>
      <c r="D16393" s="20">
        <v>0</v>
      </c>
      <c r="E16393" s="20">
        <v>0</v>
      </c>
      <c r="F16393" s="38">
        <f>('ANNEXURE B &amp; C'!CP$73)</f>
        <v>0</v>
      </c>
      <c r="G16393" s="9" t="str">
        <f t="shared" si="514"/>
        <v/>
      </c>
      <c r="H16393" s="52" t="str">
        <f t="shared" si="515"/>
        <v/>
      </c>
    </row>
    <row r="16394" spans="1:8">
      <c r="A16394" s="48" t="str">
        <f>('ANNEXURE B &amp; C'!CP$3)</f>
        <v>480501</v>
      </c>
      <c r="B16394" s="2">
        <v>1061106</v>
      </c>
      <c r="C16394" s="2" t="s">
        <v>62</v>
      </c>
      <c r="D16394" s="20">
        <v>0</v>
      </c>
      <c r="E16394" s="20">
        <v>0</v>
      </c>
      <c r="F16394" s="38">
        <f>('ANNEXURE B &amp; C'!CP$74)</f>
        <v>0</v>
      </c>
      <c r="G16394" s="9" t="str">
        <f t="shared" si="514"/>
        <v/>
      </c>
      <c r="H16394" s="52" t="str">
        <f t="shared" si="515"/>
        <v/>
      </c>
    </row>
    <row r="16395" spans="1:8">
      <c r="A16395" s="48" t="str">
        <f>('ANNEXURE B &amp; C'!CP$3)</f>
        <v>480501</v>
      </c>
      <c r="B16395" s="2">
        <v>1061201</v>
      </c>
      <c r="C16395" s="2" t="s">
        <v>63</v>
      </c>
      <c r="D16395" s="20">
        <v>0</v>
      </c>
      <c r="E16395" s="20">
        <v>0</v>
      </c>
      <c r="F16395" s="38">
        <f>('ANNEXURE B &amp; C'!CP$75)</f>
        <v>0</v>
      </c>
      <c r="G16395" s="9" t="str">
        <f t="shared" si="514"/>
        <v/>
      </c>
      <c r="H16395" s="52" t="str">
        <f t="shared" si="515"/>
        <v/>
      </c>
    </row>
    <row r="16396" spans="1:8">
      <c r="A16396" s="48" t="str">
        <f>('ANNEXURE B &amp; C'!CP$3)</f>
        <v>480501</v>
      </c>
      <c r="B16396" s="2">
        <v>1061203</v>
      </c>
      <c r="C16396" s="2" t="s">
        <v>64</v>
      </c>
      <c r="D16396" s="20">
        <v>408</v>
      </c>
      <c r="E16396" s="20">
        <v>0</v>
      </c>
      <c r="F16396" s="38">
        <f>('ANNEXURE B &amp; C'!CP$76)</f>
        <v>408</v>
      </c>
      <c r="G16396" s="9" t="str">
        <f t="shared" si="514"/>
        <v/>
      </c>
      <c r="H16396" s="52">
        <f t="shared" si="515"/>
        <v>0</v>
      </c>
    </row>
    <row r="16397" spans="1:8">
      <c r="A16397" s="48" t="str">
        <f>('ANNEXURE B &amp; C'!CP$3)</f>
        <v>480501</v>
      </c>
      <c r="B16397" s="2">
        <v>1061204</v>
      </c>
      <c r="C16397" s="2" t="s">
        <v>65</v>
      </c>
      <c r="D16397" s="20">
        <v>0</v>
      </c>
      <c r="E16397" s="20">
        <v>0</v>
      </c>
      <c r="F16397" s="38">
        <f>('ANNEXURE B &amp; C'!CP$77)</f>
        <v>0</v>
      </c>
      <c r="G16397" s="9" t="str">
        <f t="shared" si="514"/>
        <v/>
      </c>
      <c r="H16397" s="52" t="str">
        <f t="shared" si="515"/>
        <v/>
      </c>
    </row>
    <row r="16398" spans="1:8">
      <c r="A16398" s="48" t="str">
        <f>('ANNEXURE B &amp; C'!CP$3)</f>
        <v>480501</v>
      </c>
      <c r="B16398" s="2">
        <v>1061501</v>
      </c>
      <c r="C16398" s="2" t="s">
        <v>66</v>
      </c>
      <c r="D16398" s="20">
        <v>2500</v>
      </c>
      <c r="E16398" s="20">
        <v>0</v>
      </c>
      <c r="F16398" s="38">
        <f>('ANNEXURE B &amp; C'!CP$78)</f>
        <v>2500</v>
      </c>
      <c r="G16398" s="9" t="str">
        <f t="shared" si="514"/>
        <v/>
      </c>
      <c r="H16398" s="52">
        <f t="shared" si="515"/>
        <v>0</v>
      </c>
    </row>
    <row r="16399" spans="1:8">
      <c r="A16399" s="48" t="str">
        <f>('ANNEXURE B &amp; C'!CP$3)</f>
        <v>480501</v>
      </c>
      <c r="B16399" s="2">
        <v>1061502</v>
      </c>
      <c r="C16399" s="2" t="s">
        <v>67</v>
      </c>
      <c r="D16399" s="20">
        <v>1000</v>
      </c>
      <c r="E16399" s="20">
        <v>980.15</v>
      </c>
      <c r="F16399" s="38">
        <f>('ANNEXURE B &amp; C'!CP$79)</f>
        <v>1981</v>
      </c>
      <c r="G16399" s="9" t="str">
        <f t="shared" si="514"/>
        <v/>
      </c>
      <c r="H16399" s="52">
        <f t="shared" si="515"/>
        <v>0.98099999999999998</v>
      </c>
    </row>
    <row r="16400" spans="1:8">
      <c r="A16400" s="48" t="str">
        <f>('ANNEXURE B &amp; C'!CP$3)</f>
        <v>480501</v>
      </c>
      <c r="B16400" s="2">
        <v>1061507</v>
      </c>
      <c r="C16400" s="2" t="s">
        <v>68</v>
      </c>
      <c r="D16400" s="20">
        <v>0</v>
      </c>
      <c r="E16400" s="20">
        <v>0</v>
      </c>
      <c r="F16400" s="38">
        <f>('ANNEXURE B &amp; C'!CP$80)</f>
        <v>0</v>
      </c>
      <c r="G16400" s="9" t="str">
        <f t="shared" si="514"/>
        <v/>
      </c>
      <c r="H16400" s="52" t="str">
        <f t="shared" si="515"/>
        <v/>
      </c>
    </row>
    <row r="16401" spans="1:8">
      <c r="A16401" s="48" t="str">
        <f>('ANNEXURE B &amp; C'!CP$3)</f>
        <v>480501</v>
      </c>
      <c r="B16401" s="2">
        <v>1061508</v>
      </c>
      <c r="C16401" s="2" t="s">
        <v>69</v>
      </c>
      <c r="D16401" s="20">
        <v>0</v>
      </c>
      <c r="E16401" s="20">
        <v>0</v>
      </c>
      <c r="F16401" s="38">
        <f>('ANNEXURE B &amp; C'!CP$81)</f>
        <v>0</v>
      </c>
      <c r="G16401" s="9" t="str">
        <f t="shared" si="514"/>
        <v/>
      </c>
      <c r="H16401" s="52" t="str">
        <f t="shared" si="515"/>
        <v/>
      </c>
    </row>
    <row r="16402" spans="1:8">
      <c r="A16402" s="48" t="str">
        <f>('ANNEXURE B &amp; C'!CP$3)</f>
        <v>480501</v>
      </c>
      <c r="B16402" s="2">
        <v>1061701</v>
      </c>
      <c r="C16402" s="2" t="s">
        <v>70</v>
      </c>
      <c r="D16402" s="20">
        <v>180000</v>
      </c>
      <c r="E16402" s="20">
        <v>13000</v>
      </c>
      <c r="F16402" s="38">
        <f>('ANNEXURE B &amp; C'!CP$82)</f>
        <v>51500</v>
      </c>
      <c r="G16402" s="9" t="str">
        <f t="shared" si="514"/>
        <v/>
      </c>
      <c r="H16402" s="52">
        <f t="shared" si="515"/>
        <v>-0.71388888888888891</v>
      </c>
    </row>
    <row r="16403" spans="1:8">
      <c r="A16403" s="48" t="str">
        <f>('ANNEXURE B &amp; C'!CP$3)</f>
        <v>480501</v>
      </c>
      <c r="B16403" s="2">
        <v>1061705</v>
      </c>
      <c r="C16403" s="2" t="s">
        <v>71</v>
      </c>
      <c r="D16403" s="20">
        <v>0</v>
      </c>
      <c r="E16403" s="20">
        <v>0</v>
      </c>
      <c r="F16403" s="38">
        <f>('ANNEXURE B &amp; C'!CP$83)</f>
        <v>0</v>
      </c>
      <c r="G16403" s="9" t="str">
        <f t="shared" si="514"/>
        <v/>
      </c>
      <c r="H16403" s="52" t="str">
        <f t="shared" si="515"/>
        <v/>
      </c>
    </row>
    <row r="16404" spans="1:8">
      <c r="A16404" s="48" t="str">
        <f>('ANNEXURE B &amp; C'!CP$3)</f>
        <v>480501</v>
      </c>
      <c r="B16404" s="2">
        <v>1061799</v>
      </c>
      <c r="C16404" s="2" t="s">
        <v>72</v>
      </c>
      <c r="D16404" s="20">
        <v>36000</v>
      </c>
      <c r="E16404" s="20">
        <v>3246</v>
      </c>
      <c r="F16404" s="38">
        <f>('ANNEXURE B &amp; C'!CP$84)</f>
        <v>26000</v>
      </c>
      <c r="G16404" s="9" t="str">
        <f t="shared" si="514"/>
        <v/>
      </c>
      <c r="H16404" s="52">
        <f t="shared" si="515"/>
        <v>-0.27777777777777779</v>
      </c>
    </row>
    <row r="16405" spans="1:8">
      <c r="A16405" s="48" t="str">
        <f>('ANNEXURE B &amp; C'!CP$3)</f>
        <v>480501</v>
      </c>
      <c r="B16405" s="2">
        <v>1061800</v>
      </c>
      <c r="C16405" s="2" t="s">
        <v>73</v>
      </c>
      <c r="D16405" s="20">
        <v>30000</v>
      </c>
      <c r="E16405" s="20">
        <v>15144.63</v>
      </c>
      <c r="F16405" s="38">
        <f>('ANNEXURE B &amp; C'!CP$85)</f>
        <v>50899</v>
      </c>
      <c r="G16405" s="9" t="str">
        <f t="shared" si="514"/>
        <v/>
      </c>
      <c r="H16405" s="52">
        <f t="shared" si="515"/>
        <v>0.69663333333333333</v>
      </c>
    </row>
    <row r="16406" spans="1:8">
      <c r="A16406" s="48" t="str">
        <f>('ANNEXURE B &amp; C'!CP$3)</f>
        <v>480501</v>
      </c>
      <c r="B16406" s="2">
        <v>1061801</v>
      </c>
      <c r="C16406" s="2" t="s">
        <v>74</v>
      </c>
      <c r="D16406" s="20">
        <v>85000</v>
      </c>
      <c r="E16406" s="20">
        <v>10272.35</v>
      </c>
      <c r="F16406" s="38">
        <f>('ANNEXURE B &amp; C'!CP$86)</f>
        <v>85000</v>
      </c>
      <c r="G16406" s="9" t="str">
        <f t="shared" si="514"/>
        <v/>
      </c>
      <c r="H16406" s="52">
        <f t="shared" si="515"/>
        <v>0</v>
      </c>
    </row>
    <row r="16407" spans="1:8">
      <c r="A16407" s="48" t="str">
        <f>('ANNEXURE B &amp; C'!CP$3)</f>
        <v>480501</v>
      </c>
      <c r="B16407" s="2">
        <v>1061802</v>
      </c>
      <c r="C16407" s="2" t="s">
        <v>75</v>
      </c>
      <c r="D16407" s="20">
        <v>0</v>
      </c>
      <c r="E16407" s="20">
        <v>0</v>
      </c>
      <c r="F16407" s="38">
        <f>('ANNEXURE B &amp; C'!CP$87)</f>
        <v>0</v>
      </c>
      <c r="G16407" s="9" t="str">
        <f t="shared" si="514"/>
        <v/>
      </c>
      <c r="H16407" s="52" t="str">
        <f t="shared" si="515"/>
        <v/>
      </c>
    </row>
    <row r="16408" spans="1:8">
      <c r="A16408" s="48" t="str">
        <f>('ANNEXURE B &amp; C'!CP$3)</f>
        <v>480501</v>
      </c>
      <c r="B16408" s="2">
        <v>1061805</v>
      </c>
      <c r="C16408" s="2" t="s">
        <v>76</v>
      </c>
      <c r="D16408" s="20">
        <v>0</v>
      </c>
      <c r="E16408" s="20">
        <v>0</v>
      </c>
      <c r="F16408" s="38">
        <f>('ANNEXURE B &amp; C'!CP$88)</f>
        <v>0</v>
      </c>
      <c r="G16408" s="9" t="str">
        <f t="shared" si="514"/>
        <v/>
      </c>
      <c r="H16408" s="52" t="str">
        <f t="shared" si="515"/>
        <v/>
      </c>
    </row>
    <row r="16409" spans="1:8">
      <c r="A16409" s="48" t="str">
        <f>('ANNEXURE B &amp; C'!CP$3)</f>
        <v>480501</v>
      </c>
      <c r="B16409" s="2">
        <v>1061806</v>
      </c>
      <c r="C16409" s="2" t="s">
        <v>77</v>
      </c>
      <c r="D16409" s="20">
        <v>10000</v>
      </c>
      <c r="E16409" s="20">
        <v>106.24</v>
      </c>
      <c r="F16409" s="38">
        <f>('ANNEXURE B &amp; C'!CP$89)</f>
        <v>10000</v>
      </c>
      <c r="G16409" s="9" t="str">
        <f t="shared" si="514"/>
        <v/>
      </c>
      <c r="H16409" s="52">
        <f t="shared" si="515"/>
        <v>0</v>
      </c>
    </row>
    <row r="16410" spans="1:8">
      <c r="A16410" s="48" t="str">
        <f>('ANNEXURE B &amp; C'!CP$3)</f>
        <v>480501</v>
      </c>
      <c r="B16410" s="2">
        <v>1061899</v>
      </c>
      <c r="C16410" s="2" t="s">
        <v>78</v>
      </c>
      <c r="D16410" s="20">
        <v>0</v>
      </c>
      <c r="E16410" s="20">
        <v>0</v>
      </c>
      <c r="F16410" s="38">
        <f>('ANNEXURE B &amp; C'!CP$90)</f>
        <v>0</v>
      </c>
      <c r="G16410" s="9" t="str">
        <f t="shared" si="514"/>
        <v/>
      </c>
      <c r="H16410" s="52" t="str">
        <f t="shared" si="515"/>
        <v/>
      </c>
    </row>
    <row r="16411" spans="1:8">
      <c r="A16411" s="48" t="str">
        <f>('ANNEXURE B &amp; C'!CP$3)</f>
        <v>480501</v>
      </c>
      <c r="B16411" s="2">
        <v>1061900</v>
      </c>
      <c r="C16411" s="2" t="s">
        <v>79</v>
      </c>
      <c r="D16411" s="20">
        <v>100000</v>
      </c>
      <c r="E16411" s="20">
        <v>31247.58</v>
      </c>
      <c r="F16411" s="38">
        <f>('ANNEXURE B &amp; C'!CP$91)</f>
        <v>62380</v>
      </c>
      <c r="G16411" s="9" t="str">
        <f t="shared" si="514"/>
        <v/>
      </c>
      <c r="H16411" s="52">
        <f t="shared" si="515"/>
        <v>-0.37619999999999998</v>
      </c>
    </row>
    <row r="16412" spans="1:8">
      <c r="A16412" s="48" t="str">
        <f>('ANNEXURE B &amp; C'!CP$3)</f>
        <v>480501</v>
      </c>
      <c r="B16412" s="2">
        <v>1061902</v>
      </c>
      <c r="C16412" s="2" t="s">
        <v>80</v>
      </c>
      <c r="D16412" s="20">
        <v>105000</v>
      </c>
      <c r="E16412" s="20">
        <v>6429</v>
      </c>
      <c r="F16412" s="38">
        <f>('ANNEXURE B &amp; C'!CP$92)</f>
        <v>105000</v>
      </c>
      <c r="G16412" s="9" t="str">
        <f t="shared" si="514"/>
        <v/>
      </c>
      <c r="H16412" s="52">
        <f t="shared" si="515"/>
        <v>0</v>
      </c>
    </row>
    <row r="16413" spans="1:8">
      <c r="A16413" s="48" t="str">
        <f>('ANNEXURE B &amp; C'!CP$3)</f>
        <v>480501</v>
      </c>
      <c r="B16413" s="2">
        <v>1061903</v>
      </c>
      <c r="C16413" s="2" t="s">
        <v>81</v>
      </c>
      <c r="D16413" s="20">
        <v>0</v>
      </c>
      <c r="E16413" s="20">
        <v>0</v>
      </c>
      <c r="F16413" s="38">
        <f>('ANNEXURE B &amp; C'!CP$93)</f>
        <v>0</v>
      </c>
      <c r="G16413" s="9" t="str">
        <f t="shared" si="514"/>
        <v/>
      </c>
      <c r="H16413" s="52" t="str">
        <f t="shared" si="515"/>
        <v/>
      </c>
    </row>
    <row r="16414" spans="1:8">
      <c r="A16414" s="48" t="str">
        <f>('ANNEXURE B &amp; C'!CP$3)</f>
        <v>480501</v>
      </c>
      <c r="B16414" s="2">
        <v>1061904</v>
      </c>
      <c r="C16414" s="2" t="s">
        <v>82</v>
      </c>
      <c r="D16414" s="20">
        <v>0</v>
      </c>
      <c r="E16414" s="20">
        <v>0</v>
      </c>
      <c r="F16414" s="38">
        <f>('ANNEXURE B &amp; C'!CP$94)</f>
        <v>0</v>
      </c>
      <c r="G16414" s="9" t="str">
        <f t="shared" si="514"/>
        <v/>
      </c>
      <c r="H16414" s="52" t="str">
        <f t="shared" si="515"/>
        <v/>
      </c>
    </row>
    <row r="16415" spans="1:8">
      <c r="A16415" s="48" t="str">
        <f>('ANNEXURE B &amp; C'!CP$3)</f>
        <v>480501</v>
      </c>
      <c r="B16415" s="2">
        <v>1062001</v>
      </c>
      <c r="C16415" s="2" t="s">
        <v>83</v>
      </c>
      <c r="D16415" s="20">
        <v>600000</v>
      </c>
      <c r="E16415" s="20">
        <v>0</v>
      </c>
      <c r="F16415" s="38">
        <f>('ANNEXURE B &amp; C'!CP$95)</f>
        <v>600000</v>
      </c>
      <c r="G16415" s="9" t="str">
        <f t="shared" si="514"/>
        <v/>
      </c>
      <c r="H16415" s="52">
        <f t="shared" si="515"/>
        <v>0</v>
      </c>
    </row>
    <row r="16416" spans="1:8">
      <c r="A16416" s="48" t="str">
        <f>('ANNEXURE B &amp; C'!CP$3)</f>
        <v>480501</v>
      </c>
      <c r="B16416" s="2">
        <v>1062003</v>
      </c>
      <c r="C16416" s="2" t="s">
        <v>84</v>
      </c>
      <c r="D16416" s="20">
        <v>0</v>
      </c>
      <c r="E16416" s="20">
        <v>0</v>
      </c>
      <c r="F16416" s="38">
        <f>('ANNEXURE B &amp; C'!CP$96)</f>
        <v>0</v>
      </c>
      <c r="G16416" s="9" t="str">
        <f t="shared" si="514"/>
        <v/>
      </c>
      <c r="H16416" s="52" t="str">
        <f t="shared" si="515"/>
        <v/>
      </c>
    </row>
    <row r="16417" spans="1:8">
      <c r="A16417" s="48" t="str">
        <f>('ANNEXURE B &amp; C'!CP$3)</f>
        <v>480501</v>
      </c>
      <c r="B16417" s="2">
        <v>1062009</v>
      </c>
      <c r="C16417" s="2" t="s">
        <v>85</v>
      </c>
      <c r="D16417" s="20">
        <v>0</v>
      </c>
      <c r="E16417" s="20">
        <v>0</v>
      </c>
      <c r="F16417" s="38">
        <f>('ANNEXURE B &amp; C'!CP$97)</f>
        <v>0</v>
      </c>
      <c r="G16417" s="9" t="str">
        <f t="shared" si="514"/>
        <v/>
      </c>
      <c r="H16417" s="52" t="str">
        <f t="shared" si="515"/>
        <v/>
      </c>
    </row>
    <row r="16418" spans="1:8">
      <c r="A16418" s="48" t="str">
        <f>('ANNEXURE B &amp; C'!CP$3)</f>
        <v>480501</v>
      </c>
      <c r="B16418" s="2">
        <v>1062010</v>
      </c>
      <c r="C16418" s="2" t="s">
        <v>86</v>
      </c>
      <c r="D16418" s="20">
        <v>0</v>
      </c>
      <c r="E16418" s="20">
        <v>0</v>
      </c>
      <c r="F16418" s="38">
        <f>('ANNEXURE B &amp; C'!CP$98)</f>
        <v>0</v>
      </c>
      <c r="G16418" s="9" t="str">
        <f t="shared" si="514"/>
        <v/>
      </c>
      <c r="H16418" s="52" t="str">
        <f t="shared" si="515"/>
        <v/>
      </c>
    </row>
    <row r="16419" spans="1:8">
      <c r="A16419" s="48" t="str">
        <f>('ANNEXURE B &amp; C'!CP$3)</f>
        <v>480501</v>
      </c>
      <c r="B16419" s="2">
        <v>1062201</v>
      </c>
      <c r="C16419" s="2" t="s">
        <v>87</v>
      </c>
      <c r="D16419" s="20">
        <v>0</v>
      </c>
      <c r="E16419" s="20">
        <v>0</v>
      </c>
      <c r="F16419" s="38">
        <f>('ANNEXURE B &amp; C'!CP$99)</f>
        <v>0</v>
      </c>
      <c r="G16419" s="9" t="str">
        <f t="shared" si="514"/>
        <v/>
      </c>
      <c r="H16419" s="52" t="str">
        <f t="shared" si="515"/>
        <v/>
      </c>
    </row>
    <row r="16420" spans="1:8">
      <c r="A16420" s="48" t="str">
        <f>('ANNEXURE B &amp; C'!CP$3)</f>
        <v>480501</v>
      </c>
      <c r="B16420" s="3">
        <v>1066990</v>
      </c>
      <c r="C16420" s="3" t="s">
        <v>88</v>
      </c>
      <c r="D16420" s="39">
        <v>1166908</v>
      </c>
      <c r="E16420" s="39">
        <v>80425.95</v>
      </c>
      <c r="F16420" s="39">
        <f>SUM(F16367:F16419)</f>
        <v>1012668</v>
      </c>
      <c r="G16420" s="9" t="str">
        <f t="shared" si="514"/>
        <v/>
      </c>
      <c r="H16420" s="52">
        <f t="shared" si="515"/>
        <v>-0.13217837224528411</v>
      </c>
    </row>
    <row r="16421" spans="1:8">
      <c r="B16421" s="1"/>
      <c r="C16421" s="1"/>
      <c r="D16421" s="31"/>
      <c r="E16421" s="31"/>
      <c r="F16421" s="31"/>
      <c r="G16421" s="9" t="str">
        <f t="shared" si="514"/>
        <v/>
      </c>
      <c r="H16421" s="52" t="str">
        <f t="shared" si="515"/>
        <v/>
      </c>
    </row>
    <row r="16422" spans="1:8">
      <c r="A16422" s="48" t="str">
        <f>('ANNEXURE B &amp; C'!CP$3)</f>
        <v>480501</v>
      </c>
      <c r="B16422" s="1">
        <v>1080000</v>
      </c>
      <c r="C16422" s="1" t="s">
        <v>89</v>
      </c>
      <c r="D16422" s="31"/>
      <c r="E16422" s="31"/>
      <c r="F16422" s="31"/>
      <c r="G16422" s="9" t="str">
        <f t="shared" si="514"/>
        <v/>
      </c>
      <c r="H16422" s="52" t="str">
        <f t="shared" si="515"/>
        <v/>
      </c>
    </row>
    <row r="16423" spans="1:8">
      <c r="A16423" s="48" t="str">
        <f>('ANNEXURE B &amp; C'!CP$3)</f>
        <v>480501</v>
      </c>
      <c r="B16423" s="2">
        <v>1088020</v>
      </c>
      <c r="C16423" s="2" t="s">
        <v>90</v>
      </c>
      <c r="D16423" s="20">
        <v>0</v>
      </c>
      <c r="E16423" s="20">
        <v>0</v>
      </c>
      <c r="F16423" s="38">
        <f>('ANNEXURE B &amp; C'!CP$103)</f>
        <v>0</v>
      </c>
      <c r="G16423" s="9" t="str">
        <f t="shared" si="514"/>
        <v/>
      </c>
      <c r="H16423" s="52" t="str">
        <f t="shared" si="515"/>
        <v/>
      </c>
    </row>
    <row r="16424" spans="1:8">
      <c r="A16424" s="48" t="str">
        <f>('ANNEXURE B &amp; C'!CP$3)</f>
        <v>480501</v>
      </c>
      <c r="B16424" s="2">
        <v>1088080</v>
      </c>
      <c r="C16424" s="2" t="s">
        <v>91</v>
      </c>
      <c r="D16424" s="20">
        <v>410000</v>
      </c>
      <c r="E16424" s="20">
        <v>410000</v>
      </c>
      <c r="F16424" s="38">
        <f>('ANNEXURE B &amp; C'!CP$104)</f>
        <v>410000</v>
      </c>
      <c r="G16424" s="9" t="str">
        <f t="shared" si="514"/>
        <v/>
      </c>
      <c r="H16424" s="52">
        <f t="shared" si="515"/>
        <v>0</v>
      </c>
    </row>
    <row r="16425" spans="1:8">
      <c r="A16425" s="48" t="str">
        <f>('ANNEXURE B &amp; C'!CP$3)</f>
        <v>480501</v>
      </c>
      <c r="B16425" s="2">
        <v>1088081</v>
      </c>
      <c r="C16425" s="2" t="s">
        <v>92</v>
      </c>
      <c r="D16425" s="20">
        <v>650000</v>
      </c>
      <c r="E16425" s="20">
        <v>114165.72</v>
      </c>
      <c r="F16425" s="38">
        <f>('ANNEXURE B &amp; C'!CP$105)</f>
        <v>360332</v>
      </c>
      <c r="G16425" s="9" t="str">
        <f t="shared" si="514"/>
        <v/>
      </c>
      <c r="H16425" s="52">
        <f t="shared" si="515"/>
        <v>-0.44564307692307692</v>
      </c>
    </row>
    <row r="16426" spans="1:8">
      <c r="A16426" s="48" t="str">
        <f>('ANNEXURE B &amp; C'!CP$3)</f>
        <v>480501</v>
      </c>
      <c r="B16426" s="2">
        <v>1088082</v>
      </c>
      <c r="C16426" s="2" t="s">
        <v>93</v>
      </c>
      <c r="D16426" s="20">
        <v>0</v>
      </c>
      <c r="E16426" s="20">
        <v>0</v>
      </c>
      <c r="F16426" s="38">
        <f>('ANNEXURE B &amp; C'!CP$106)</f>
        <v>0</v>
      </c>
      <c r="G16426" s="9" t="str">
        <f t="shared" si="514"/>
        <v/>
      </c>
      <c r="H16426" s="52" t="str">
        <f t="shared" si="515"/>
        <v/>
      </c>
    </row>
    <row r="16427" spans="1:8">
      <c r="A16427" s="48" t="str">
        <f>('ANNEXURE B &amp; C'!CP$3)</f>
        <v>480501</v>
      </c>
      <c r="B16427" s="2">
        <v>1088083</v>
      </c>
      <c r="C16427" s="2" t="s">
        <v>94</v>
      </c>
      <c r="D16427" s="20">
        <v>0</v>
      </c>
      <c r="E16427" s="20">
        <v>0</v>
      </c>
      <c r="F16427" s="38">
        <f>('ANNEXURE B &amp; C'!CP$107)</f>
        <v>0</v>
      </c>
      <c r="G16427" s="9" t="str">
        <f t="shared" si="514"/>
        <v/>
      </c>
      <c r="H16427" s="52" t="str">
        <f t="shared" si="515"/>
        <v/>
      </c>
    </row>
    <row r="16428" spans="1:8">
      <c r="A16428" s="48" t="str">
        <f>('ANNEXURE B &amp; C'!CP$3)</f>
        <v>480501</v>
      </c>
      <c r="B16428" s="2">
        <v>1088084</v>
      </c>
      <c r="C16428" s="2" t="s">
        <v>95</v>
      </c>
      <c r="D16428" s="20">
        <v>0</v>
      </c>
      <c r="E16428" s="20">
        <v>0</v>
      </c>
      <c r="F16428" s="38">
        <f>('ANNEXURE B &amp; C'!CP$108)</f>
        <v>0</v>
      </c>
      <c r="G16428" s="9" t="str">
        <f t="shared" si="514"/>
        <v/>
      </c>
      <c r="H16428" s="52" t="str">
        <f t="shared" si="515"/>
        <v/>
      </c>
    </row>
    <row r="16429" spans="1:8">
      <c r="A16429" s="48" t="str">
        <f>('ANNEXURE B &amp; C'!CP$3)</f>
        <v>480501</v>
      </c>
      <c r="B16429" s="2">
        <v>1088085</v>
      </c>
      <c r="C16429" s="2" t="s">
        <v>96</v>
      </c>
      <c r="D16429" s="20">
        <v>0</v>
      </c>
      <c r="E16429" s="20">
        <v>0</v>
      </c>
      <c r="F16429" s="38">
        <f>('ANNEXURE B &amp; C'!CP$109)</f>
        <v>0</v>
      </c>
      <c r="G16429" s="9" t="str">
        <f t="shared" si="514"/>
        <v/>
      </c>
      <c r="H16429" s="52" t="str">
        <f t="shared" si="515"/>
        <v/>
      </c>
    </row>
    <row r="16430" spans="1:8">
      <c r="A16430" s="48" t="str">
        <f>('ANNEXURE B &amp; C'!CP$3)</f>
        <v>480501</v>
      </c>
      <c r="B16430" s="2">
        <v>1088110</v>
      </c>
      <c r="C16430" s="2" t="s">
        <v>61</v>
      </c>
      <c r="D16430" s="20">
        <v>0</v>
      </c>
      <c r="E16430" s="20">
        <v>0</v>
      </c>
      <c r="F16430" s="38">
        <f>('ANNEXURE B &amp; C'!CP$110)</f>
        <v>0</v>
      </c>
      <c r="G16430" s="9" t="str">
        <f t="shared" si="514"/>
        <v/>
      </c>
      <c r="H16430" s="52" t="str">
        <f t="shared" si="515"/>
        <v/>
      </c>
    </row>
    <row r="16431" spans="1:8">
      <c r="A16431" s="48" t="str">
        <f>('ANNEXURE B &amp; C'!CP$3)</f>
        <v>480501</v>
      </c>
      <c r="B16431" s="2">
        <v>1088180</v>
      </c>
      <c r="C16431" s="2" t="s">
        <v>97</v>
      </c>
      <c r="D16431" s="20">
        <v>0</v>
      </c>
      <c r="E16431" s="20">
        <v>0</v>
      </c>
      <c r="F16431" s="38">
        <f>('ANNEXURE B &amp; C'!CP$111)</f>
        <v>0</v>
      </c>
      <c r="G16431" s="9" t="str">
        <f t="shared" si="514"/>
        <v/>
      </c>
      <c r="H16431" s="52" t="str">
        <f t="shared" si="515"/>
        <v/>
      </c>
    </row>
    <row r="16432" spans="1:8">
      <c r="A16432" s="48" t="str">
        <f>('ANNEXURE B &amp; C'!CP$3)</f>
        <v>480501</v>
      </c>
      <c r="B16432" s="3">
        <v>1088990</v>
      </c>
      <c r="C16432" s="3" t="s">
        <v>98</v>
      </c>
      <c r="D16432" s="39">
        <v>1060000</v>
      </c>
      <c r="E16432" s="39">
        <v>524165.72</v>
      </c>
      <c r="F16432" s="39">
        <f>SUM(F16422:F16431)</f>
        <v>770332</v>
      </c>
      <c r="G16432" s="9" t="str">
        <f t="shared" si="514"/>
        <v/>
      </c>
      <c r="H16432" s="52">
        <f t="shared" si="515"/>
        <v>-0.27327169811320756</v>
      </c>
    </row>
    <row r="16433" spans="1:8">
      <c r="B16433" s="1"/>
      <c r="C16433" s="1"/>
      <c r="D16433" s="31"/>
      <c r="E16433" s="31"/>
      <c r="F16433" s="31"/>
      <c r="G16433" s="9" t="str">
        <f t="shared" si="514"/>
        <v/>
      </c>
      <c r="H16433" s="52" t="str">
        <f t="shared" si="515"/>
        <v/>
      </c>
    </row>
    <row r="16434" spans="1:8" ht="15.75" thickBot="1">
      <c r="A16434" s="48" t="str">
        <f>('ANNEXURE B &amp; C'!CP$3)</f>
        <v>480501</v>
      </c>
      <c r="B16434" s="4">
        <v>1089995</v>
      </c>
      <c r="C16434" s="4" t="s">
        <v>99</v>
      </c>
      <c r="D16434" s="40">
        <v>2226908</v>
      </c>
      <c r="E16434" s="40">
        <v>604591.66999999993</v>
      </c>
      <c r="F16434" s="40">
        <f>SUM(F16432+F16420)</f>
        <v>1783000</v>
      </c>
      <c r="G16434" s="9" t="str">
        <f t="shared" si="514"/>
        <v/>
      </c>
      <c r="H16434" s="52">
        <f t="shared" si="515"/>
        <v>-0.1993382753126757</v>
      </c>
    </row>
    <row r="16435" spans="1:8" ht="15.75" thickTop="1">
      <c r="B16435" s="1"/>
      <c r="C16435" s="1"/>
      <c r="D16435" s="31"/>
      <c r="E16435" s="31"/>
      <c r="F16435" s="31"/>
      <c r="G16435" s="9" t="str">
        <f t="shared" si="514"/>
        <v/>
      </c>
      <c r="H16435" s="52" t="str">
        <f t="shared" si="515"/>
        <v/>
      </c>
    </row>
    <row r="16436" spans="1:8">
      <c r="A16436" s="48" t="str">
        <f>('ANNEXURE B &amp; C'!CP$3)</f>
        <v>480501</v>
      </c>
      <c r="B16436" s="1">
        <v>1100000</v>
      </c>
      <c r="C16436" s="1" t="s">
        <v>100</v>
      </c>
      <c r="D16436" s="31"/>
      <c r="E16436" s="31"/>
      <c r="F16436" s="31"/>
      <c r="G16436" s="9" t="str">
        <f t="shared" si="514"/>
        <v/>
      </c>
      <c r="H16436" s="52" t="str">
        <f t="shared" si="515"/>
        <v/>
      </c>
    </row>
    <row r="16437" spans="1:8">
      <c r="A16437" s="48" t="str">
        <f>('ANNEXURE B &amp; C'!CP$3)</f>
        <v>480501</v>
      </c>
      <c r="B16437" s="2">
        <v>1101200</v>
      </c>
      <c r="C16437" s="2" t="s">
        <v>101</v>
      </c>
      <c r="D16437" s="20">
        <v>0</v>
      </c>
      <c r="E16437" s="20">
        <v>0</v>
      </c>
      <c r="F16437" s="38">
        <f>('ANNEXURE B &amp; C'!CP$117)</f>
        <v>0</v>
      </c>
      <c r="G16437" s="9" t="str">
        <f t="shared" si="514"/>
        <v/>
      </c>
      <c r="H16437" s="52" t="str">
        <f t="shared" si="515"/>
        <v/>
      </c>
    </row>
    <row r="16438" spans="1:8">
      <c r="A16438" s="48" t="str">
        <f>('ANNEXURE B &amp; C'!CP$3)</f>
        <v>480501</v>
      </c>
      <c r="B16438" s="2">
        <v>1101201</v>
      </c>
      <c r="C16438" s="2" t="s">
        <v>102</v>
      </c>
      <c r="D16438" s="20">
        <v>0</v>
      </c>
      <c r="E16438" s="20">
        <v>0</v>
      </c>
      <c r="F16438" s="38">
        <f>('ANNEXURE B &amp; C'!CP$118)</f>
        <v>0</v>
      </c>
      <c r="G16438" s="9" t="str">
        <f t="shared" si="514"/>
        <v/>
      </c>
      <c r="H16438" s="52" t="str">
        <f t="shared" si="515"/>
        <v/>
      </c>
    </row>
    <row r="16439" spans="1:8">
      <c r="A16439" s="48" t="str">
        <f>('ANNEXURE B &amp; C'!CP$3)</f>
        <v>480501</v>
      </c>
      <c r="B16439" s="2">
        <v>1101203</v>
      </c>
      <c r="C16439" s="2" t="s">
        <v>103</v>
      </c>
      <c r="D16439" s="20">
        <v>5000</v>
      </c>
      <c r="E16439" s="20">
        <v>0</v>
      </c>
      <c r="F16439" s="38">
        <f>('ANNEXURE B &amp; C'!CP$119)</f>
        <v>5000</v>
      </c>
      <c r="G16439" s="9" t="str">
        <f t="shared" si="514"/>
        <v/>
      </c>
      <c r="H16439" s="52">
        <f t="shared" si="515"/>
        <v>0</v>
      </c>
    </row>
    <row r="16440" spans="1:8">
      <c r="A16440" s="48" t="str">
        <f>('ANNEXURE B &amp; C'!CP$3)</f>
        <v>480501</v>
      </c>
      <c r="B16440" s="2">
        <v>1101204</v>
      </c>
      <c r="C16440" s="2" t="s">
        <v>104</v>
      </c>
      <c r="D16440" s="20">
        <v>2300</v>
      </c>
      <c r="E16440" s="20">
        <v>0</v>
      </c>
      <c r="F16440" s="38">
        <f>('ANNEXURE B &amp; C'!CP$120)</f>
        <v>2300</v>
      </c>
      <c r="G16440" s="9" t="str">
        <f t="shared" si="514"/>
        <v/>
      </c>
      <c r="H16440" s="52">
        <f t="shared" si="515"/>
        <v>0</v>
      </c>
    </row>
    <row r="16441" spans="1:8" ht="15.75" thickBot="1">
      <c r="A16441" s="48" t="str">
        <f>('ANNEXURE B &amp; C'!CP$3)</f>
        <v>480501</v>
      </c>
      <c r="B16441" s="4">
        <v>1109995</v>
      </c>
      <c r="C16441" s="4" t="s">
        <v>105</v>
      </c>
      <c r="D16441" s="40">
        <v>7300</v>
      </c>
      <c r="E16441" s="40">
        <v>0</v>
      </c>
      <c r="F16441" s="40">
        <f>SUM(F16437:F16440)</f>
        <v>7300</v>
      </c>
      <c r="G16441" s="9" t="str">
        <f t="shared" si="514"/>
        <v/>
      </c>
      <c r="H16441" s="52">
        <f t="shared" si="515"/>
        <v>0</v>
      </c>
    </row>
    <row r="16442" spans="1:8" ht="15.75" thickTop="1">
      <c r="B16442" s="1"/>
      <c r="C16442" s="1"/>
      <c r="D16442" s="31"/>
      <c r="E16442" s="31"/>
      <c r="F16442" s="31"/>
      <c r="G16442" s="9" t="str">
        <f t="shared" si="514"/>
        <v/>
      </c>
      <c r="H16442" s="52" t="str">
        <f t="shared" si="515"/>
        <v/>
      </c>
    </row>
    <row r="16443" spans="1:8">
      <c r="A16443" s="48" t="str">
        <f>('ANNEXURE B &amp; C'!CP$3)</f>
        <v>480501</v>
      </c>
      <c r="B16443" s="1">
        <v>1120000</v>
      </c>
      <c r="C16443" s="1" t="s">
        <v>106</v>
      </c>
      <c r="D16443" s="31"/>
      <c r="E16443" s="31"/>
      <c r="F16443" s="31"/>
      <c r="G16443" s="9" t="str">
        <f t="shared" si="514"/>
        <v/>
      </c>
      <c r="H16443" s="52" t="str">
        <f t="shared" si="515"/>
        <v/>
      </c>
    </row>
    <row r="16444" spans="1:8">
      <c r="A16444" s="48" t="str">
        <f>('ANNEXURE B &amp; C'!CP$3)</f>
        <v>480501</v>
      </c>
      <c r="B16444" s="2">
        <v>1120300</v>
      </c>
      <c r="C16444" s="2" t="s">
        <v>106</v>
      </c>
      <c r="D16444" s="20">
        <v>0</v>
      </c>
      <c r="E16444" s="20">
        <v>0</v>
      </c>
      <c r="F16444" s="38">
        <f>('ANNEXURE B &amp; C'!CP$124)</f>
        <v>0</v>
      </c>
      <c r="G16444" s="9" t="str">
        <f t="shared" si="514"/>
        <v/>
      </c>
      <c r="H16444" s="52" t="str">
        <f t="shared" si="515"/>
        <v/>
      </c>
    </row>
    <row r="16445" spans="1:8" ht="15.75" thickBot="1">
      <c r="A16445" s="48" t="str">
        <f>('ANNEXURE B &amp; C'!CP$3)</f>
        <v>480501</v>
      </c>
      <c r="B16445" s="4">
        <v>1129990</v>
      </c>
      <c r="C16445" s="4" t="s">
        <v>107</v>
      </c>
      <c r="D16445" s="40">
        <v>0</v>
      </c>
      <c r="E16445" s="40">
        <v>0</v>
      </c>
      <c r="F16445" s="40">
        <f>SUM(F16443:F16444)</f>
        <v>0</v>
      </c>
      <c r="G16445" s="9" t="str">
        <f t="shared" si="514"/>
        <v/>
      </c>
      <c r="H16445" s="52" t="str">
        <f t="shared" si="515"/>
        <v/>
      </c>
    </row>
    <row r="16446" spans="1:8" ht="15.75" thickTop="1">
      <c r="B16446" s="1"/>
      <c r="C16446" s="1"/>
      <c r="D16446" s="31"/>
      <c r="E16446" s="31"/>
      <c r="F16446" s="31"/>
      <c r="G16446" s="9" t="str">
        <f t="shared" si="514"/>
        <v/>
      </c>
      <c r="H16446" s="52" t="str">
        <f t="shared" si="515"/>
        <v/>
      </c>
    </row>
    <row r="16447" spans="1:8">
      <c r="A16447" s="48" t="str">
        <f>('ANNEXURE B &amp; C'!CP$3)</f>
        <v>480501</v>
      </c>
      <c r="B16447" s="1">
        <v>1130000</v>
      </c>
      <c r="C16447" s="1" t="s">
        <v>108</v>
      </c>
      <c r="D16447" s="31"/>
      <c r="E16447" s="31"/>
      <c r="F16447" s="31"/>
      <c r="G16447" s="9" t="str">
        <f t="shared" ref="G16447:G16510" si="516">IF(E16447&lt;0.01,"",IF(E16447&gt;F16447,"BUDGET ERROR - INSUFICIENT",""))</f>
        <v/>
      </c>
      <c r="H16447" s="52" t="str">
        <f t="shared" ref="H16447:H16510" si="517">IF(F16447&lt;0.1,"",IF(D16447=0,"NO ORIGINAL BUDGET",(F16447-D16447)/D16447))</f>
        <v/>
      </c>
    </row>
    <row r="16448" spans="1:8">
      <c r="A16448" s="48" t="str">
        <f>('ANNEXURE B &amp; C'!CP$3)</f>
        <v>480501</v>
      </c>
      <c r="B16448" s="2">
        <v>1130200</v>
      </c>
      <c r="C16448" s="2" t="s">
        <v>109</v>
      </c>
      <c r="D16448" s="20">
        <v>0</v>
      </c>
      <c r="E16448" s="20">
        <v>0</v>
      </c>
      <c r="F16448" s="38">
        <f>('ANNEXURE B &amp; C'!CP$128)</f>
        <v>0</v>
      </c>
      <c r="G16448" s="9" t="str">
        <f t="shared" si="516"/>
        <v/>
      </c>
      <c r="H16448" s="52" t="str">
        <f t="shared" si="517"/>
        <v/>
      </c>
    </row>
    <row r="16449" spans="1:8">
      <c r="A16449" s="48" t="str">
        <f>('ANNEXURE B &amp; C'!CP$3)</f>
        <v>480501</v>
      </c>
      <c r="B16449" s="2">
        <v>1130201</v>
      </c>
      <c r="C16449" s="2" t="s">
        <v>110</v>
      </c>
      <c r="D16449" s="20">
        <v>0</v>
      </c>
      <c r="E16449" s="20">
        <v>0</v>
      </c>
      <c r="F16449" s="38">
        <f>('ANNEXURE B &amp; C'!CP$129)</f>
        <v>0</v>
      </c>
      <c r="G16449" s="9" t="str">
        <f t="shared" si="516"/>
        <v/>
      </c>
      <c r="H16449" s="52" t="str">
        <f t="shared" si="517"/>
        <v/>
      </c>
    </row>
    <row r="16450" spans="1:8" ht="15.75" thickBot="1">
      <c r="A16450" s="48" t="str">
        <f>('ANNEXURE B &amp; C'!CP$3)</f>
        <v>480501</v>
      </c>
      <c r="B16450" s="4">
        <v>1139995</v>
      </c>
      <c r="C16450" s="4" t="s">
        <v>111</v>
      </c>
      <c r="D16450" s="40">
        <v>0</v>
      </c>
      <c r="E16450" s="40">
        <v>0</v>
      </c>
      <c r="F16450" s="40">
        <f>SUM(F16447:F16449)</f>
        <v>0</v>
      </c>
      <c r="G16450" s="9" t="str">
        <f t="shared" si="516"/>
        <v/>
      </c>
      <c r="H16450" s="52" t="str">
        <f t="shared" si="517"/>
        <v/>
      </c>
    </row>
    <row r="16451" spans="1:8" ht="15.75" thickTop="1">
      <c r="B16451" s="1"/>
      <c r="C16451" s="1"/>
      <c r="D16451" s="31"/>
      <c r="E16451" s="31"/>
      <c r="F16451" s="31"/>
      <c r="G16451" s="9" t="str">
        <f t="shared" si="516"/>
        <v/>
      </c>
      <c r="H16451" s="52" t="str">
        <f t="shared" si="517"/>
        <v/>
      </c>
    </row>
    <row r="16452" spans="1:8" ht="15.75" thickBot="1">
      <c r="A16452" s="48" t="str">
        <f>('ANNEXURE B &amp; C'!CP$3)</f>
        <v>480501</v>
      </c>
      <c r="B16452" s="5">
        <v>1199998</v>
      </c>
      <c r="C16452" s="5" t="s">
        <v>112</v>
      </c>
      <c r="D16452" s="41">
        <v>49303748</v>
      </c>
      <c r="E16452" s="41">
        <v>24933105.859999999</v>
      </c>
      <c r="F16452" s="41">
        <f>SUM(F16450+F16445+F16441+F16434+F16362)</f>
        <v>49129310</v>
      </c>
      <c r="G16452" s="9" t="str">
        <f t="shared" si="516"/>
        <v/>
      </c>
      <c r="H16452" s="52">
        <f t="shared" si="517"/>
        <v>-3.5380271698614071E-3</v>
      </c>
    </row>
    <row r="16453" spans="1:8">
      <c r="B16453" s="1"/>
      <c r="C16453" s="1"/>
      <c r="D16453" s="31"/>
      <c r="E16453" s="31"/>
      <c r="F16453" s="31"/>
      <c r="G16453" s="9" t="str">
        <f t="shared" si="516"/>
        <v/>
      </c>
      <c r="H16453" s="52" t="str">
        <f t="shared" si="517"/>
        <v/>
      </c>
    </row>
    <row r="16454" spans="1:8">
      <c r="A16454" s="48" t="str">
        <f>('ANNEXURE B &amp; C'!CP$3)</f>
        <v>480501</v>
      </c>
      <c r="B16454" s="1">
        <v>2200000</v>
      </c>
      <c r="C16454" s="1" t="s">
        <v>113</v>
      </c>
      <c r="D16454" s="31"/>
      <c r="E16454" s="31"/>
      <c r="F16454" s="31"/>
      <c r="G16454" s="9" t="str">
        <f t="shared" si="516"/>
        <v/>
      </c>
      <c r="H16454" s="52" t="str">
        <f t="shared" si="517"/>
        <v/>
      </c>
    </row>
    <row r="16455" spans="1:8">
      <c r="B16455" s="1"/>
      <c r="C16455" s="1"/>
      <c r="D16455" s="31"/>
      <c r="E16455" s="31"/>
      <c r="F16455" s="31"/>
      <c r="G16455" s="9" t="str">
        <f t="shared" si="516"/>
        <v/>
      </c>
      <c r="H16455" s="52" t="str">
        <f t="shared" si="517"/>
        <v/>
      </c>
    </row>
    <row r="16456" spans="1:8">
      <c r="A16456" s="48" t="str">
        <f>('ANNEXURE B &amp; C'!CP$3)</f>
        <v>480501</v>
      </c>
      <c r="B16456" s="1">
        <v>2230000</v>
      </c>
      <c r="C16456" s="1" t="s">
        <v>114</v>
      </c>
      <c r="D16456" s="31"/>
      <c r="E16456" s="31"/>
      <c r="F16456" s="31"/>
      <c r="G16456" s="9" t="str">
        <f t="shared" si="516"/>
        <v/>
      </c>
      <c r="H16456" s="52" t="str">
        <f t="shared" si="517"/>
        <v/>
      </c>
    </row>
    <row r="16457" spans="1:8">
      <c r="A16457" s="48" t="str">
        <f>('ANNEXURE B &amp; C'!CP$3)</f>
        <v>480501</v>
      </c>
      <c r="B16457" s="2">
        <v>2231202</v>
      </c>
      <c r="C16457" s="2" t="s">
        <v>115</v>
      </c>
      <c r="D16457" s="20">
        <v>0</v>
      </c>
      <c r="E16457" s="20">
        <v>0</v>
      </c>
      <c r="F16457" s="38">
        <f>('ANNEXURE B &amp; C'!CP$137)</f>
        <v>0</v>
      </c>
      <c r="G16457" s="9" t="str">
        <f t="shared" si="516"/>
        <v/>
      </c>
      <c r="H16457" s="52" t="str">
        <f t="shared" si="517"/>
        <v/>
      </c>
    </row>
    <row r="16458" spans="1:8">
      <c r="A16458" s="48" t="str">
        <f>('ANNEXURE B &amp; C'!CP$3)</f>
        <v>480501</v>
      </c>
      <c r="B16458" s="2">
        <v>2231900</v>
      </c>
      <c r="C16458" s="2" t="s">
        <v>116</v>
      </c>
      <c r="D16458" s="20">
        <v>0</v>
      </c>
      <c r="E16458" s="20">
        <v>0</v>
      </c>
      <c r="F16458" s="38">
        <f>('ANNEXURE B &amp; C'!CP$138)</f>
        <v>0</v>
      </c>
      <c r="G16458" s="9" t="str">
        <f t="shared" si="516"/>
        <v/>
      </c>
      <c r="H16458" s="52" t="str">
        <f t="shared" si="517"/>
        <v/>
      </c>
    </row>
    <row r="16459" spans="1:8">
      <c r="A16459" s="48" t="str">
        <f>('ANNEXURE B &amp; C'!CP$3)</f>
        <v>480501</v>
      </c>
      <c r="B16459" s="3">
        <v>2239995</v>
      </c>
      <c r="C16459" s="3" t="s">
        <v>117</v>
      </c>
      <c r="D16459" s="39">
        <v>0</v>
      </c>
      <c r="E16459" s="39">
        <v>0</v>
      </c>
      <c r="F16459" s="39">
        <f>SUM(F16457:F16458)</f>
        <v>0</v>
      </c>
      <c r="G16459" s="9" t="str">
        <f t="shared" si="516"/>
        <v/>
      </c>
      <c r="H16459" s="52" t="str">
        <f t="shared" si="517"/>
        <v/>
      </c>
    </row>
    <row r="16460" spans="1:8">
      <c r="B16460" s="1"/>
      <c r="C16460" s="1"/>
      <c r="D16460" s="31"/>
      <c r="E16460" s="31"/>
      <c r="F16460" s="31"/>
      <c r="G16460" s="9" t="str">
        <f t="shared" si="516"/>
        <v/>
      </c>
      <c r="H16460" s="52" t="str">
        <f t="shared" si="517"/>
        <v/>
      </c>
    </row>
    <row r="16461" spans="1:8">
      <c r="A16461" s="48" t="str">
        <f>('ANNEXURE B &amp; C'!CP$3)</f>
        <v>480501</v>
      </c>
      <c r="B16461" s="1">
        <v>2240000</v>
      </c>
      <c r="C16461" s="1" t="s">
        <v>118</v>
      </c>
      <c r="D16461" s="31"/>
      <c r="E16461" s="31"/>
      <c r="F16461" s="31"/>
      <c r="G16461" s="9" t="str">
        <f t="shared" si="516"/>
        <v/>
      </c>
      <c r="H16461" s="52" t="str">
        <f t="shared" si="517"/>
        <v/>
      </c>
    </row>
    <row r="16462" spans="1:8">
      <c r="A16462" s="48" t="str">
        <f>('ANNEXURE B &amp; C'!CP$3)</f>
        <v>480501</v>
      </c>
      <c r="B16462" s="2">
        <v>2240001</v>
      </c>
      <c r="C16462" s="2" t="s">
        <v>119</v>
      </c>
      <c r="D16462" s="20">
        <v>-33970000</v>
      </c>
      <c r="E16462" s="20">
        <v>-8492500</v>
      </c>
      <c r="F16462" s="38">
        <f>('ANNEXURE B &amp; C'!CP$142)</f>
        <v>-33970000</v>
      </c>
      <c r="G16462" s="9" t="str">
        <f t="shared" si="516"/>
        <v/>
      </c>
      <c r="H16462" s="52" t="str">
        <f t="shared" si="517"/>
        <v/>
      </c>
    </row>
    <row r="16463" spans="1:8">
      <c r="A16463" s="48" t="str">
        <f>('ANNEXURE B &amp; C'!CP$3)</f>
        <v>480501</v>
      </c>
      <c r="B16463" s="2">
        <v>2240002</v>
      </c>
      <c r="C16463" s="2" t="s">
        <v>120</v>
      </c>
      <c r="D16463" s="20">
        <v>0</v>
      </c>
      <c r="E16463" s="20">
        <v>0</v>
      </c>
      <c r="F16463" s="38">
        <f>('ANNEXURE B &amp; C'!CP$143)</f>
        <v>0</v>
      </c>
      <c r="G16463" s="9" t="str">
        <f t="shared" si="516"/>
        <v/>
      </c>
      <c r="H16463" s="52" t="str">
        <f t="shared" si="517"/>
        <v/>
      </c>
    </row>
    <row r="16464" spans="1:8">
      <c r="A16464" s="48" t="str">
        <f>('ANNEXURE B &amp; C'!CP$3)</f>
        <v>480501</v>
      </c>
      <c r="B16464" s="2">
        <v>2240400</v>
      </c>
      <c r="C16464" s="2" t="s">
        <v>121</v>
      </c>
      <c r="D16464" s="20">
        <v>0</v>
      </c>
      <c r="E16464" s="20">
        <v>0</v>
      </c>
      <c r="F16464" s="38">
        <f>('ANNEXURE B &amp; C'!CP$144)</f>
        <v>0</v>
      </c>
      <c r="G16464" s="9" t="str">
        <f t="shared" si="516"/>
        <v/>
      </c>
      <c r="H16464" s="52" t="str">
        <f t="shared" si="517"/>
        <v/>
      </c>
    </row>
    <row r="16465" spans="1:8">
      <c r="A16465" s="48" t="str">
        <f>('ANNEXURE B &amp; C'!CP$3)</f>
        <v>480501</v>
      </c>
      <c r="B16465" s="2">
        <v>2240500</v>
      </c>
      <c r="C16465" s="2" t="s">
        <v>122</v>
      </c>
      <c r="D16465" s="20">
        <v>0</v>
      </c>
      <c r="E16465" s="20">
        <v>0</v>
      </c>
      <c r="F16465" s="38">
        <f>('ANNEXURE B &amp; C'!CP$145)</f>
        <v>0</v>
      </c>
      <c r="G16465" s="9" t="str">
        <f t="shared" si="516"/>
        <v/>
      </c>
      <c r="H16465" s="52" t="str">
        <f t="shared" si="517"/>
        <v/>
      </c>
    </row>
    <row r="16466" spans="1:8">
      <c r="A16466" s="48" t="str">
        <f>('ANNEXURE B &amp; C'!CP$3)</f>
        <v>480501</v>
      </c>
      <c r="B16466" s="3">
        <v>2249995</v>
      </c>
      <c r="C16466" s="3" t="s">
        <v>123</v>
      </c>
      <c r="D16466" s="39">
        <v>-33970000</v>
      </c>
      <c r="E16466" s="39">
        <v>-8492500</v>
      </c>
      <c r="F16466" s="39">
        <f>SUM(F16462:F16465)</f>
        <v>-33970000</v>
      </c>
      <c r="G16466" s="9" t="str">
        <f t="shared" si="516"/>
        <v/>
      </c>
      <c r="H16466" s="52" t="str">
        <f t="shared" si="517"/>
        <v/>
      </c>
    </row>
    <row r="16467" spans="1:8">
      <c r="B16467" s="1"/>
      <c r="C16467" s="1"/>
      <c r="D16467" s="31"/>
      <c r="E16467" s="31"/>
      <c r="F16467" s="31"/>
      <c r="G16467" s="9" t="str">
        <f t="shared" si="516"/>
        <v/>
      </c>
      <c r="H16467" s="52" t="str">
        <f t="shared" si="517"/>
        <v/>
      </c>
    </row>
    <row r="16468" spans="1:8">
      <c r="A16468" s="48" t="str">
        <f>('ANNEXURE B &amp; C'!CP$3)</f>
        <v>480501</v>
      </c>
      <c r="B16468" s="1">
        <v>2260000</v>
      </c>
      <c r="C16468" s="1" t="s">
        <v>124</v>
      </c>
      <c r="D16468" s="31"/>
      <c r="E16468" s="31"/>
      <c r="F16468" s="31"/>
      <c r="G16468" s="9" t="str">
        <f t="shared" si="516"/>
        <v/>
      </c>
      <c r="H16468" s="52" t="str">
        <f t="shared" si="517"/>
        <v/>
      </c>
    </row>
    <row r="16469" spans="1:8">
      <c r="A16469" s="48" t="str">
        <f>('ANNEXURE B &amp; C'!CP$3)</f>
        <v>480501</v>
      </c>
      <c r="B16469" s="2">
        <v>2260806</v>
      </c>
      <c r="C16469" s="2" t="s">
        <v>125</v>
      </c>
      <c r="D16469" s="20">
        <v>0</v>
      </c>
      <c r="E16469" s="20">
        <v>0</v>
      </c>
      <c r="F16469" s="38">
        <f>('ANNEXURE B &amp; C'!CP$149)</f>
        <v>0</v>
      </c>
      <c r="G16469" s="9" t="str">
        <f t="shared" si="516"/>
        <v/>
      </c>
      <c r="H16469" s="52" t="str">
        <f t="shared" si="517"/>
        <v/>
      </c>
    </row>
    <row r="16470" spans="1:8">
      <c r="A16470" s="48" t="str">
        <f>('ANNEXURE B &amp; C'!CP$3)</f>
        <v>480501</v>
      </c>
      <c r="B16470" s="2">
        <v>2260808</v>
      </c>
      <c r="C16470" s="2" t="s">
        <v>126</v>
      </c>
      <c r="D16470" s="20">
        <v>0</v>
      </c>
      <c r="E16470" s="20">
        <v>0</v>
      </c>
      <c r="F16470" s="38">
        <f>('ANNEXURE B &amp; C'!CP$150)</f>
        <v>0</v>
      </c>
      <c r="G16470" s="9" t="str">
        <f t="shared" si="516"/>
        <v/>
      </c>
      <c r="H16470" s="52" t="str">
        <f t="shared" si="517"/>
        <v/>
      </c>
    </row>
    <row r="16471" spans="1:8">
      <c r="A16471" s="48" t="str">
        <f>('ANNEXURE B &amp; C'!CP$3)</f>
        <v>480501</v>
      </c>
      <c r="B16471" s="2">
        <v>2260810</v>
      </c>
      <c r="C16471" s="2" t="s">
        <v>127</v>
      </c>
      <c r="D16471" s="20">
        <v>0</v>
      </c>
      <c r="E16471" s="20">
        <v>0</v>
      </c>
      <c r="F16471" s="38">
        <f>('ANNEXURE B &amp; C'!CP$151)</f>
        <v>0</v>
      </c>
      <c r="G16471" s="9" t="str">
        <f t="shared" si="516"/>
        <v/>
      </c>
      <c r="H16471" s="52" t="str">
        <f t="shared" si="517"/>
        <v/>
      </c>
    </row>
    <row r="16472" spans="1:8">
      <c r="A16472" s="48" t="str">
        <f>('ANNEXURE B &amp; C'!CP$3)</f>
        <v>480501</v>
      </c>
      <c r="B16472" s="3">
        <v>2269995</v>
      </c>
      <c r="C16472" s="3" t="s">
        <v>128</v>
      </c>
      <c r="D16472" s="39">
        <v>0</v>
      </c>
      <c r="E16472" s="39">
        <v>0</v>
      </c>
      <c r="F16472" s="39">
        <f>SUM(F16469:F16471)</f>
        <v>0</v>
      </c>
      <c r="G16472" s="9" t="str">
        <f t="shared" si="516"/>
        <v/>
      </c>
      <c r="H16472" s="52" t="str">
        <f t="shared" si="517"/>
        <v/>
      </c>
    </row>
    <row r="16473" spans="1:8">
      <c r="B16473" s="1"/>
      <c r="C16473" s="1"/>
      <c r="D16473" s="31"/>
      <c r="E16473" s="31"/>
      <c r="F16473" s="31"/>
      <c r="G16473" s="9" t="str">
        <f t="shared" si="516"/>
        <v/>
      </c>
      <c r="H16473" s="52" t="str">
        <f t="shared" si="517"/>
        <v/>
      </c>
    </row>
    <row r="16474" spans="1:8">
      <c r="A16474" s="48" t="str">
        <f>('ANNEXURE B &amp; C'!CP$3)</f>
        <v>480501</v>
      </c>
      <c r="B16474" s="1">
        <v>2270000</v>
      </c>
      <c r="C16474" s="1" t="s">
        <v>129</v>
      </c>
      <c r="D16474" s="31"/>
      <c r="E16474" s="31"/>
      <c r="F16474" s="31"/>
      <c r="G16474" s="9" t="str">
        <f t="shared" si="516"/>
        <v/>
      </c>
      <c r="H16474" s="52" t="str">
        <f t="shared" si="517"/>
        <v/>
      </c>
    </row>
    <row r="16475" spans="1:8">
      <c r="A16475" s="48" t="str">
        <f>('ANNEXURE B &amp; C'!CP$3)</f>
        <v>480501</v>
      </c>
      <c r="B16475" s="2">
        <v>2271701</v>
      </c>
      <c r="C16475" s="2" t="s">
        <v>130</v>
      </c>
      <c r="D16475" s="20">
        <v>0</v>
      </c>
      <c r="E16475" s="20">
        <v>0</v>
      </c>
      <c r="F16475" s="38">
        <f>('ANNEXURE B &amp; C'!CP$155)</f>
        <v>0</v>
      </c>
      <c r="G16475" s="9" t="str">
        <f t="shared" si="516"/>
        <v/>
      </c>
      <c r="H16475" s="52" t="str">
        <f t="shared" si="517"/>
        <v/>
      </c>
    </row>
    <row r="16476" spans="1:8">
      <c r="A16476" s="48" t="str">
        <f>('ANNEXURE B &amp; C'!CP$3)</f>
        <v>480501</v>
      </c>
      <c r="B16476" s="2">
        <v>2271702</v>
      </c>
      <c r="C16476" s="2" t="s">
        <v>131</v>
      </c>
      <c r="D16476" s="20">
        <v>0</v>
      </c>
      <c r="E16476" s="20">
        <v>0</v>
      </c>
      <c r="F16476" s="38">
        <f>('ANNEXURE B &amp; C'!CP$156)</f>
        <v>0</v>
      </c>
      <c r="G16476" s="9" t="str">
        <f t="shared" si="516"/>
        <v/>
      </c>
      <c r="H16476" s="52" t="str">
        <f t="shared" si="517"/>
        <v/>
      </c>
    </row>
    <row r="16477" spans="1:8">
      <c r="A16477" s="48" t="str">
        <f>('ANNEXURE B &amp; C'!CP$3)</f>
        <v>480501</v>
      </c>
      <c r="B16477" s="2">
        <v>2271703</v>
      </c>
      <c r="C16477" s="2" t="s">
        <v>132</v>
      </c>
      <c r="D16477" s="20">
        <v>0</v>
      </c>
      <c r="E16477" s="20">
        <v>0</v>
      </c>
      <c r="F16477" s="38">
        <f>('ANNEXURE B &amp; C'!CP$157)</f>
        <v>0</v>
      </c>
      <c r="G16477" s="9" t="str">
        <f t="shared" si="516"/>
        <v/>
      </c>
      <c r="H16477" s="52" t="str">
        <f t="shared" si="517"/>
        <v/>
      </c>
    </row>
    <row r="16478" spans="1:8">
      <c r="A16478" s="48" t="str">
        <f>('ANNEXURE B &amp; C'!CP$3)</f>
        <v>480501</v>
      </c>
      <c r="B16478" s="2">
        <v>2271704</v>
      </c>
      <c r="C16478" s="2" t="s">
        <v>133</v>
      </c>
      <c r="D16478" s="20">
        <v>0</v>
      </c>
      <c r="E16478" s="20">
        <v>0</v>
      </c>
      <c r="F16478" s="38">
        <f>('ANNEXURE B &amp; C'!CP$158)</f>
        <v>0</v>
      </c>
      <c r="G16478" s="9" t="str">
        <f t="shared" si="516"/>
        <v/>
      </c>
      <c r="H16478" s="52" t="str">
        <f t="shared" si="517"/>
        <v/>
      </c>
    </row>
    <row r="16479" spans="1:8">
      <c r="A16479" s="48" t="str">
        <f>('ANNEXURE B &amp; C'!CP$3)</f>
        <v>480501</v>
      </c>
      <c r="B16479" s="3">
        <v>2279995</v>
      </c>
      <c r="C16479" s="3" t="s">
        <v>134</v>
      </c>
      <c r="D16479" s="35">
        <v>0</v>
      </c>
      <c r="E16479" s="35">
        <v>0</v>
      </c>
      <c r="F16479" s="35">
        <f>SUM(F16475:F16478)</f>
        <v>0</v>
      </c>
      <c r="G16479" s="9" t="str">
        <f t="shared" si="516"/>
        <v/>
      </c>
      <c r="H16479" s="52" t="str">
        <f t="shared" si="517"/>
        <v/>
      </c>
    </row>
    <row r="16480" spans="1:8">
      <c r="B16480" s="1"/>
      <c r="C16480" s="1"/>
      <c r="D16480" s="31"/>
      <c r="E16480" s="31"/>
      <c r="F16480" s="31"/>
      <c r="G16480" s="9" t="str">
        <f t="shared" si="516"/>
        <v/>
      </c>
      <c r="H16480" s="52" t="str">
        <f t="shared" si="517"/>
        <v/>
      </c>
    </row>
    <row r="16481" spans="1:8">
      <c r="A16481" s="48" t="str">
        <f>('ANNEXURE B &amp; C'!CP$3)</f>
        <v>480501</v>
      </c>
      <c r="B16481" s="1">
        <v>2280000</v>
      </c>
      <c r="C16481" s="1" t="s">
        <v>135</v>
      </c>
      <c r="D16481" s="31"/>
      <c r="E16481" s="31"/>
      <c r="F16481" s="31"/>
      <c r="G16481" s="9" t="str">
        <f t="shared" si="516"/>
        <v/>
      </c>
      <c r="H16481" s="52" t="str">
        <f t="shared" si="517"/>
        <v/>
      </c>
    </row>
    <row r="16482" spans="1:8">
      <c r="A16482" s="48" t="str">
        <f>('ANNEXURE B &amp; C'!CP$3)</f>
        <v>480501</v>
      </c>
      <c r="B16482" s="2">
        <v>2280001</v>
      </c>
      <c r="C16482" s="2" t="s">
        <v>136</v>
      </c>
      <c r="D16482" s="20">
        <v>0</v>
      </c>
      <c r="E16482" s="20">
        <v>0</v>
      </c>
      <c r="F16482" s="38">
        <f>('ANNEXURE B &amp; C'!CP$162)</f>
        <v>0</v>
      </c>
      <c r="G16482" s="9" t="str">
        <f t="shared" si="516"/>
        <v/>
      </c>
      <c r="H16482" s="52" t="str">
        <f t="shared" si="517"/>
        <v/>
      </c>
    </row>
    <row r="16483" spans="1:8">
      <c r="A16483" s="48" t="str">
        <f>('ANNEXURE B &amp; C'!CP$3)</f>
        <v>480501</v>
      </c>
      <c r="B16483" s="2">
        <v>2280002</v>
      </c>
      <c r="C16483" s="2" t="s">
        <v>137</v>
      </c>
      <c r="D16483" s="20">
        <v>0</v>
      </c>
      <c r="E16483" s="20">
        <v>0</v>
      </c>
      <c r="F16483" s="38">
        <f>('ANNEXURE B &amp; C'!CP$163)</f>
        <v>0</v>
      </c>
      <c r="G16483" s="9" t="str">
        <f t="shared" si="516"/>
        <v/>
      </c>
      <c r="H16483" s="52" t="str">
        <f t="shared" si="517"/>
        <v/>
      </c>
    </row>
    <row r="16484" spans="1:8">
      <c r="A16484" s="48" t="str">
        <f>('ANNEXURE B &amp; C'!CP$3)</f>
        <v>480501</v>
      </c>
      <c r="B16484" s="3">
        <v>2289995</v>
      </c>
      <c r="C16484" s="3" t="s">
        <v>138</v>
      </c>
      <c r="D16484" s="39">
        <v>0</v>
      </c>
      <c r="E16484" s="39">
        <v>0</v>
      </c>
      <c r="F16484" s="39">
        <f>SUM(F16482:F16483)</f>
        <v>0</v>
      </c>
      <c r="G16484" s="9" t="str">
        <f t="shared" si="516"/>
        <v/>
      </c>
      <c r="H16484" s="52" t="str">
        <f t="shared" si="517"/>
        <v/>
      </c>
    </row>
    <row r="16485" spans="1:8">
      <c r="B16485" s="1"/>
      <c r="C16485" s="1"/>
      <c r="D16485" s="31"/>
      <c r="E16485" s="31"/>
      <c r="F16485" s="31"/>
      <c r="G16485" s="9" t="str">
        <f t="shared" si="516"/>
        <v/>
      </c>
      <c r="H16485" s="52" t="str">
        <f t="shared" si="517"/>
        <v/>
      </c>
    </row>
    <row r="16486" spans="1:8">
      <c r="A16486" s="48" t="str">
        <f>('ANNEXURE B &amp; C'!CP$3)</f>
        <v>480501</v>
      </c>
      <c r="B16486" s="1">
        <v>2300000</v>
      </c>
      <c r="C16486" s="1" t="s">
        <v>139</v>
      </c>
      <c r="D16486" s="31"/>
      <c r="E16486" s="31"/>
      <c r="F16486" s="31"/>
      <c r="G16486" s="9" t="str">
        <f t="shared" si="516"/>
        <v/>
      </c>
      <c r="H16486" s="52" t="str">
        <f t="shared" si="517"/>
        <v/>
      </c>
    </row>
    <row r="16487" spans="1:8">
      <c r="A16487" s="48" t="str">
        <f>('ANNEXURE B &amp; C'!CP$3)</f>
        <v>480501</v>
      </c>
      <c r="B16487" s="2">
        <v>2300001</v>
      </c>
      <c r="C16487" s="2" t="s">
        <v>140</v>
      </c>
      <c r="D16487" s="20">
        <v>-600000</v>
      </c>
      <c r="E16487" s="20">
        <v>-171344</v>
      </c>
      <c r="F16487" s="38">
        <f>('ANNEXURE B &amp; C'!CP$167)</f>
        <v>-420930</v>
      </c>
      <c r="G16487" s="9" t="str">
        <f t="shared" si="516"/>
        <v/>
      </c>
      <c r="H16487" s="52" t="str">
        <f t="shared" si="517"/>
        <v/>
      </c>
    </row>
    <row r="16488" spans="1:8">
      <c r="A16488" s="48" t="str">
        <f>('ANNEXURE B &amp; C'!CP$3)</f>
        <v>480501</v>
      </c>
      <c r="B16488" s="2">
        <v>2300002</v>
      </c>
      <c r="C16488" s="2" t="s">
        <v>141</v>
      </c>
      <c r="D16488" s="20">
        <v>0</v>
      </c>
      <c r="E16488" s="20">
        <v>0</v>
      </c>
      <c r="F16488" s="38">
        <f>('ANNEXURE B &amp; C'!CP$168)</f>
        <v>0</v>
      </c>
      <c r="G16488" s="9" t="str">
        <f t="shared" si="516"/>
        <v/>
      </c>
      <c r="H16488" s="52" t="str">
        <f t="shared" si="517"/>
        <v/>
      </c>
    </row>
    <row r="16489" spans="1:8">
      <c r="A16489" s="48" t="str">
        <f>('ANNEXURE B &amp; C'!CP$3)</f>
        <v>480501</v>
      </c>
      <c r="B16489" s="2">
        <v>2300003</v>
      </c>
      <c r="C16489" s="2" t="s">
        <v>142</v>
      </c>
      <c r="D16489" s="20">
        <v>0</v>
      </c>
      <c r="E16489" s="20">
        <v>0</v>
      </c>
      <c r="F16489" s="38">
        <f>('ANNEXURE B &amp; C'!CP$169)</f>
        <v>0</v>
      </c>
      <c r="G16489" s="9" t="str">
        <f t="shared" si="516"/>
        <v/>
      </c>
      <c r="H16489" s="52" t="str">
        <f t="shared" si="517"/>
        <v/>
      </c>
    </row>
    <row r="16490" spans="1:8">
      <c r="A16490" s="48" t="str">
        <f>('ANNEXURE B &amp; C'!CP$3)</f>
        <v>480501</v>
      </c>
      <c r="B16490" s="2">
        <v>2300204</v>
      </c>
      <c r="C16490" s="2" t="s">
        <v>143</v>
      </c>
      <c r="D16490" s="20">
        <v>0</v>
      </c>
      <c r="E16490" s="20">
        <v>0</v>
      </c>
      <c r="F16490" s="38">
        <f>('ANNEXURE B &amp; C'!CP$170)</f>
        <v>0</v>
      </c>
      <c r="G16490" s="9" t="str">
        <f t="shared" si="516"/>
        <v/>
      </c>
      <c r="H16490" s="52" t="str">
        <f t="shared" si="517"/>
        <v/>
      </c>
    </row>
    <row r="16491" spans="1:8">
      <c r="A16491" s="48" t="str">
        <f>('ANNEXURE B &amp; C'!CP$3)</f>
        <v>480501</v>
      </c>
      <c r="B16491" s="2">
        <v>2300800</v>
      </c>
      <c r="C16491" s="2" t="s">
        <v>144</v>
      </c>
      <c r="D16491" s="20">
        <v>0</v>
      </c>
      <c r="E16491" s="20">
        <v>0</v>
      </c>
      <c r="F16491" s="38">
        <f>('ANNEXURE B &amp; C'!CP$171)</f>
        <v>0</v>
      </c>
      <c r="G16491" s="9" t="str">
        <f t="shared" si="516"/>
        <v/>
      </c>
      <c r="H16491" s="52" t="str">
        <f t="shared" si="517"/>
        <v/>
      </c>
    </row>
    <row r="16492" spans="1:8">
      <c r="A16492" s="48" t="str">
        <f>('ANNEXURE B &amp; C'!CP$3)</f>
        <v>480501</v>
      </c>
      <c r="B16492" s="2">
        <v>2300801</v>
      </c>
      <c r="C16492" s="2" t="s">
        <v>145</v>
      </c>
      <c r="D16492" s="20">
        <v>0</v>
      </c>
      <c r="E16492" s="20">
        <v>0</v>
      </c>
      <c r="F16492" s="38">
        <f>('ANNEXURE B &amp; C'!CP$172)</f>
        <v>0</v>
      </c>
      <c r="G16492" s="9" t="str">
        <f t="shared" si="516"/>
        <v/>
      </c>
      <c r="H16492" s="52" t="str">
        <f t="shared" si="517"/>
        <v/>
      </c>
    </row>
    <row r="16493" spans="1:8">
      <c r="A16493" s="48" t="str">
        <f>('ANNEXURE B &amp; C'!CP$3)</f>
        <v>480501</v>
      </c>
      <c r="B16493" s="2">
        <v>2300803</v>
      </c>
      <c r="C16493" s="2" t="s">
        <v>146</v>
      </c>
      <c r="D16493" s="20">
        <v>0</v>
      </c>
      <c r="E16493" s="20">
        <v>0</v>
      </c>
      <c r="F16493" s="38">
        <f>('ANNEXURE B &amp; C'!CP$173)</f>
        <v>0</v>
      </c>
      <c r="G16493" s="9" t="str">
        <f t="shared" si="516"/>
        <v/>
      </c>
      <c r="H16493" s="52" t="str">
        <f t="shared" si="517"/>
        <v/>
      </c>
    </row>
    <row r="16494" spans="1:8">
      <c r="A16494" s="48" t="str">
        <f>('ANNEXURE B &amp; C'!CP$3)</f>
        <v>480501</v>
      </c>
      <c r="B16494" s="2">
        <v>2301503</v>
      </c>
      <c r="C16494" s="2" t="s">
        <v>147</v>
      </c>
      <c r="D16494" s="20">
        <v>0</v>
      </c>
      <c r="E16494" s="20">
        <v>0</v>
      </c>
      <c r="F16494" s="38">
        <f>('ANNEXURE B &amp; C'!CP$174)</f>
        <v>0</v>
      </c>
      <c r="G16494" s="9" t="str">
        <f t="shared" si="516"/>
        <v/>
      </c>
      <c r="H16494" s="52" t="str">
        <f t="shared" si="517"/>
        <v/>
      </c>
    </row>
    <row r="16495" spans="1:8">
      <c r="A16495" s="48" t="str">
        <f>('ANNEXURE B &amp; C'!CP$3)</f>
        <v>480501</v>
      </c>
      <c r="B16495" s="2">
        <v>2301802</v>
      </c>
      <c r="C16495" s="2" t="s">
        <v>148</v>
      </c>
      <c r="D16495" s="20">
        <v>0</v>
      </c>
      <c r="E16495" s="20">
        <v>-3851</v>
      </c>
      <c r="F16495" s="38">
        <f>('ANNEXURE B &amp; C'!CP$175)</f>
        <v>-3851</v>
      </c>
      <c r="G16495" s="9" t="str">
        <f t="shared" si="516"/>
        <v/>
      </c>
      <c r="H16495" s="52" t="str">
        <f t="shared" si="517"/>
        <v/>
      </c>
    </row>
    <row r="16496" spans="1:8">
      <c r="A16496" s="48" t="str">
        <f>('ANNEXURE B &amp; C'!CP$3)</f>
        <v>480501</v>
      </c>
      <c r="B16496" s="2">
        <v>2301803</v>
      </c>
      <c r="C16496" s="2" t="s">
        <v>149</v>
      </c>
      <c r="D16496" s="20">
        <v>0</v>
      </c>
      <c r="E16496" s="20">
        <v>0</v>
      </c>
      <c r="F16496" s="38">
        <f>('ANNEXURE B &amp; C'!CP$176)</f>
        <v>0</v>
      </c>
      <c r="G16496" s="9" t="str">
        <f t="shared" si="516"/>
        <v/>
      </c>
      <c r="H16496" s="52" t="str">
        <f t="shared" si="517"/>
        <v/>
      </c>
    </row>
    <row r="16497" spans="1:8">
      <c r="A16497" s="48" t="str">
        <f>('ANNEXURE B &amp; C'!CP$3)</f>
        <v>480501</v>
      </c>
      <c r="B16497" s="2">
        <v>2301900</v>
      </c>
      <c r="C16497" s="2" t="s">
        <v>150</v>
      </c>
      <c r="D16497" s="20">
        <v>0</v>
      </c>
      <c r="E16497" s="20">
        <v>-184.13</v>
      </c>
      <c r="F16497" s="38">
        <f>('ANNEXURE B &amp; C'!CP$177)</f>
        <v>-185</v>
      </c>
      <c r="G16497" s="9" t="str">
        <f t="shared" si="516"/>
        <v/>
      </c>
      <c r="H16497" s="52" t="str">
        <f t="shared" si="517"/>
        <v/>
      </c>
    </row>
    <row r="16498" spans="1:8">
      <c r="A16498" s="48" t="str">
        <f>('ANNEXURE B &amp; C'!CP$3)</f>
        <v>480501</v>
      </c>
      <c r="B16498" s="2">
        <v>2301901</v>
      </c>
      <c r="C16498" s="2" t="s">
        <v>151</v>
      </c>
      <c r="D16498" s="20">
        <v>0</v>
      </c>
      <c r="E16498" s="20">
        <v>0</v>
      </c>
      <c r="F16498" s="38">
        <f>('ANNEXURE B &amp; C'!CP$178)</f>
        <v>0</v>
      </c>
      <c r="G16498" s="9" t="str">
        <f t="shared" si="516"/>
        <v/>
      </c>
      <c r="H16498" s="52" t="str">
        <f t="shared" si="517"/>
        <v/>
      </c>
    </row>
    <row r="16499" spans="1:8">
      <c r="A16499" s="48" t="str">
        <f>('ANNEXURE B &amp; C'!CP$3)</f>
        <v>480501</v>
      </c>
      <c r="B16499" s="3">
        <v>2309995</v>
      </c>
      <c r="C16499" s="3" t="s">
        <v>152</v>
      </c>
      <c r="D16499" s="39">
        <v>-600000</v>
      </c>
      <c r="E16499" s="39">
        <v>-175379.13</v>
      </c>
      <c r="F16499" s="39">
        <f>SUM(F16487:F16498)</f>
        <v>-424966</v>
      </c>
      <c r="G16499" s="9" t="str">
        <f t="shared" si="516"/>
        <v/>
      </c>
      <c r="H16499" s="52" t="str">
        <f t="shared" si="517"/>
        <v/>
      </c>
    </row>
    <row r="16500" spans="1:8">
      <c r="B16500" s="1"/>
      <c r="C16500" s="1"/>
      <c r="D16500" s="31"/>
      <c r="E16500" s="31"/>
      <c r="F16500" s="31"/>
      <c r="G16500" s="9" t="str">
        <f t="shared" si="516"/>
        <v/>
      </c>
      <c r="H16500" s="52" t="str">
        <f t="shared" si="517"/>
        <v/>
      </c>
    </row>
    <row r="16501" spans="1:8" ht="15.75" thickBot="1">
      <c r="A16501" s="48" t="str">
        <f>('ANNEXURE B &amp; C'!CP$3)</f>
        <v>480501</v>
      </c>
      <c r="B16501" s="4">
        <v>2359997</v>
      </c>
      <c r="C16501" s="4" t="s">
        <v>153</v>
      </c>
      <c r="D16501" s="40">
        <v>-34570000</v>
      </c>
      <c r="E16501" s="40">
        <v>-8667879.1300000008</v>
      </c>
      <c r="F16501" s="40">
        <f>SUM(F16499+F16484+F16479+F16472+F16466+F16459)</f>
        <v>-34394966</v>
      </c>
      <c r="G16501" s="9" t="str">
        <f t="shared" si="516"/>
        <v/>
      </c>
      <c r="H16501" s="52" t="str">
        <f t="shared" si="517"/>
        <v/>
      </c>
    </row>
    <row r="16502" spans="1:8" ht="15.75" thickTop="1">
      <c r="B16502" s="1"/>
      <c r="C16502" s="1"/>
      <c r="D16502" s="31"/>
      <c r="E16502" s="31"/>
      <c r="F16502" s="31"/>
      <c r="G16502" s="9" t="str">
        <f t="shared" si="516"/>
        <v/>
      </c>
      <c r="H16502" s="52" t="str">
        <f t="shared" si="517"/>
        <v/>
      </c>
    </row>
    <row r="16503" spans="1:8" ht="15.75" thickBot="1">
      <c r="A16503" s="48" t="str">
        <f>('ANNEXURE B &amp; C'!CP$3)</f>
        <v>480501</v>
      </c>
      <c r="B16503" s="5">
        <v>2379995</v>
      </c>
      <c r="C16503" s="5" t="s">
        <v>154</v>
      </c>
      <c r="D16503" s="41">
        <v>-34570000</v>
      </c>
      <c r="E16503" s="41">
        <v>-8667879.1300000008</v>
      </c>
      <c r="F16503" s="41">
        <f>SUM(F16501)</f>
        <v>-34394966</v>
      </c>
      <c r="G16503" s="9" t="str">
        <f t="shared" si="516"/>
        <v/>
      </c>
      <c r="H16503" s="52" t="str">
        <f t="shared" si="517"/>
        <v/>
      </c>
    </row>
    <row r="16504" spans="1:8">
      <c r="B16504" s="1"/>
      <c r="C16504" s="1"/>
      <c r="D16504" s="31"/>
      <c r="E16504" s="31"/>
      <c r="F16504" s="31"/>
      <c r="G16504" s="9" t="str">
        <f t="shared" si="516"/>
        <v/>
      </c>
      <c r="H16504" s="52" t="str">
        <f t="shared" si="517"/>
        <v/>
      </c>
    </row>
    <row r="16505" spans="1:8" ht="15.75" thickBot="1">
      <c r="A16505" s="48" t="str">
        <f>('ANNEXURE B &amp; C'!CP$3)</f>
        <v>480501</v>
      </c>
      <c r="B16505" s="5">
        <v>2459998</v>
      </c>
      <c r="C16505" s="5" t="s">
        <v>155</v>
      </c>
      <c r="D16505" s="41">
        <v>-34570000</v>
      </c>
      <c r="E16505" s="41">
        <v>-8667879.1300000008</v>
      </c>
      <c r="F16505" s="41">
        <f>SUM(F16503)</f>
        <v>-34394966</v>
      </c>
      <c r="G16505" s="9" t="str">
        <f t="shared" si="516"/>
        <v/>
      </c>
      <c r="H16505" s="52" t="str">
        <f t="shared" si="517"/>
        <v/>
      </c>
    </row>
    <row r="16506" spans="1:8">
      <c r="B16506" s="1"/>
      <c r="C16506" s="1"/>
      <c r="D16506" s="31"/>
      <c r="E16506" s="31"/>
      <c r="F16506" s="31"/>
      <c r="G16506" s="9" t="str">
        <f t="shared" si="516"/>
        <v/>
      </c>
      <c r="H16506" s="52" t="str">
        <f t="shared" si="517"/>
        <v/>
      </c>
    </row>
    <row r="16507" spans="1:8">
      <c r="A16507" s="48" t="str">
        <f>('ANNEXURE B &amp; C'!CP$3)</f>
        <v>480501</v>
      </c>
      <c r="B16507" s="1">
        <v>3010000</v>
      </c>
      <c r="C16507" s="1" t="s">
        <v>156</v>
      </c>
      <c r="D16507" s="31"/>
      <c r="E16507" s="31"/>
      <c r="F16507" s="31"/>
      <c r="G16507" s="9" t="str">
        <f t="shared" si="516"/>
        <v/>
      </c>
      <c r="H16507" s="52" t="str">
        <f t="shared" si="517"/>
        <v/>
      </c>
    </row>
    <row r="16508" spans="1:8">
      <c r="A16508" s="48" t="str">
        <f>('ANNEXURE B &amp; C'!CP$3)</f>
        <v>480501</v>
      </c>
      <c r="B16508" s="2">
        <v>3010001</v>
      </c>
      <c r="C16508" s="2" t="s">
        <v>112</v>
      </c>
      <c r="D16508" s="38">
        <v>49303748</v>
      </c>
      <c r="E16508" s="38">
        <v>24933105.859999999</v>
      </c>
      <c r="F16508" s="38">
        <f>('ANNEXURE B &amp; C'!CP$188)</f>
        <v>49129310</v>
      </c>
      <c r="G16508" s="9" t="str">
        <f t="shared" si="516"/>
        <v/>
      </c>
      <c r="H16508" s="52">
        <f t="shared" si="517"/>
        <v>-3.5380271698614071E-3</v>
      </c>
    </row>
    <row r="16509" spans="1:8">
      <c r="A16509" s="48" t="str">
        <f>('ANNEXURE B &amp; C'!CP$3)</f>
        <v>480501</v>
      </c>
      <c r="B16509" s="2">
        <v>3010002</v>
      </c>
      <c r="C16509" s="2" t="s">
        <v>155</v>
      </c>
      <c r="D16509" s="38">
        <v>-34570000</v>
      </c>
      <c r="E16509" s="38">
        <v>-8667879.1300000008</v>
      </c>
      <c r="F16509" s="38">
        <f>('ANNEXURE B &amp; C'!CP$189)</f>
        <v>-34394966</v>
      </c>
      <c r="G16509" s="9" t="str">
        <f t="shared" si="516"/>
        <v/>
      </c>
      <c r="H16509" s="52" t="str">
        <f t="shared" si="517"/>
        <v/>
      </c>
    </row>
    <row r="16510" spans="1:8">
      <c r="A16510" s="48" t="str">
        <f>('ANNEXURE B &amp; C'!CP$3)</f>
        <v>480501</v>
      </c>
      <c r="B16510" s="2"/>
      <c r="C16510" s="1" t="s">
        <v>338</v>
      </c>
      <c r="D16510" s="39"/>
      <c r="E16510" s="39"/>
      <c r="F16510" s="39">
        <f>('ANNEXURE B &amp; C'!CP$190)</f>
        <v>0</v>
      </c>
      <c r="G16510" s="9" t="str">
        <f t="shared" si="516"/>
        <v/>
      </c>
      <c r="H16510" s="52" t="str">
        <f t="shared" si="517"/>
        <v/>
      </c>
    </row>
    <row r="16511" spans="1:8" ht="15.75" thickBot="1">
      <c r="A16511" s="48" t="str">
        <f>('ANNEXURE B &amp; C'!CP$3)</f>
        <v>480501</v>
      </c>
      <c r="B16511" s="5">
        <v>3019995</v>
      </c>
      <c r="C16511" s="5" t="s">
        <v>339</v>
      </c>
      <c r="D16511" s="37">
        <v>14733748</v>
      </c>
      <c r="E16511" s="37">
        <v>16265226.729999999</v>
      </c>
      <c r="F16511" s="37">
        <f>('ANNEXURE B &amp; C'!CP$191)</f>
        <v>14734344</v>
      </c>
      <c r="H16511" s="52">
        <f t="shared" ref="H16511:H16574" si="518">IF(F16511&lt;0.1,"",IF(D16511=0,"NO ORIGINAL BUDGET",(F16511-D16511)/D16511))</f>
        <v>4.0451350192768328E-5</v>
      </c>
    </row>
    <row r="16512" spans="1:8">
      <c r="B16512" s="1"/>
      <c r="C16512" s="1"/>
      <c r="D16512" s="31"/>
      <c r="E16512" s="31"/>
      <c r="F16512" s="31"/>
      <c r="G16512" s="9" t="str">
        <f t="shared" ref="G16512:G16574" si="519">IF(E16512&lt;0.01,"",IF(E16512&gt;F16512,"BUDGET ERROR - INSUFICIENT",""))</f>
        <v/>
      </c>
      <c r="H16512" s="52" t="str">
        <f t="shared" si="518"/>
        <v/>
      </c>
    </row>
    <row r="16513" spans="1:8">
      <c r="A16513" s="48" t="str">
        <f>('ANNEXURE B &amp; C'!CP$3)</f>
        <v>480501</v>
      </c>
      <c r="B16513" s="1">
        <v>4030000</v>
      </c>
      <c r="C16513" s="1" t="s">
        <v>157</v>
      </c>
      <c r="D16513" s="31"/>
      <c r="E16513" s="31"/>
      <c r="F16513" s="31"/>
      <c r="G16513" s="9" t="str">
        <f t="shared" si="519"/>
        <v/>
      </c>
      <c r="H16513" s="52" t="str">
        <f t="shared" si="518"/>
        <v/>
      </c>
    </row>
    <row r="16514" spans="1:8">
      <c r="A16514" s="48" t="str">
        <f>('ANNEXURE B &amp; C'!CP$3)</f>
        <v>480501</v>
      </c>
      <c r="B16514" s="2">
        <v>4030001</v>
      </c>
      <c r="C16514" s="2" t="s">
        <v>158</v>
      </c>
      <c r="D16514" s="20">
        <v>67000</v>
      </c>
      <c r="E16514" s="20">
        <v>0</v>
      </c>
      <c r="F16514" s="38">
        <f>('ANNEXURE B &amp; C'!CP$194)</f>
        <v>0</v>
      </c>
      <c r="G16514" s="9" t="str">
        <f t="shared" si="519"/>
        <v/>
      </c>
      <c r="H16514" s="52" t="str">
        <f t="shared" si="518"/>
        <v/>
      </c>
    </row>
    <row r="16515" spans="1:8">
      <c r="A16515" s="48" t="str">
        <f>('ANNEXURE B &amp; C'!CP$3)</f>
        <v>480501</v>
      </c>
      <c r="B16515" s="2">
        <v>4030002</v>
      </c>
      <c r="C16515" s="2" t="s">
        <v>159</v>
      </c>
      <c r="D16515" s="20">
        <v>15000</v>
      </c>
      <c r="E16515" s="20">
        <v>0</v>
      </c>
      <c r="F16515" s="38">
        <f>('ANNEXURE B &amp; C'!CP$195)</f>
        <v>0</v>
      </c>
      <c r="G16515" s="9" t="str">
        <f t="shared" si="519"/>
        <v/>
      </c>
      <c r="H16515" s="52" t="str">
        <f t="shared" si="518"/>
        <v/>
      </c>
    </row>
    <row r="16516" spans="1:8">
      <c r="A16516" s="48" t="str">
        <f>('ANNEXURE B &amp; C'!CP$3)</f>
        <v>480501</v>
      </c>
      <c r="B16516" s="2">
        <v>4030003</v>
      </c>
      <c r="C16516" s="2" t="s">
        <v>160</v>
      </c>
      <c r="D16516" s="20">
        <v>0</v>
      </c>
      <c r="E16516" s="20">
        <v>0</v>
      </c>
      <c r="F16516" s="38">
        <f>('ANNEXURE B &amp; C'!CP$196)</f>
        <v>0</v>
      </c>
      <c r="G16516" s="9" t="str">
        <f t="shared" si="519"/>
        <v/>
      </c>
      <c r="H16516" s="52" t="str">
        <f t="shared" si="518"/>
        <v/>
      </c>
    </row>
    <row r="16517" spans="1:8">
      <c r="A16517" s="48" t="str">
        <f>('ANNEXURE B &amp; C'!CP$3)</f>
        <v>480501</v>
      </c>
      <c r="B16517" s="2">
        <v>4030004</v>
      </c>
      <c r="C16517" s="2" t="s">
        <v>161</v>
      </c>
      <c r="D16517" s="20">
        <v>0</v>
      </c>
      <c r="E16517" s="20">
        <v>0</v>
      </c>
      <c r="F16517" s="38">
        <f>('ANNEXURE B &amp; C'!CP$197)</f>
        <v>0</v>
      </c>
      <c r="G16517" s="9" t="str">
        <f t="shared" si="519"/>
        <v/>
      </c>
      <c r="H16517" s="52" t="str">
        <f t="shared" si="518"/>
        <v/>
      </c>
    </row>
    <row r="16518" spans="1:8">
      <c r="A16518" s="48" t="str">
        <f>('ANNEXURE B &amp; C'!CP$3)</f>
        <v>480501</v>
      </c>
      <c r="B16518" s="2">
        <v>4030005</v>
      </c>
      <c r="C16518" s="2" t="s">
        <v>162</v>
      </c>
      <c r="D16518" s="20">
        <v>0</v>
      </c>
      <c r="E16518" s="20">
        <v>0</v>
      </c>
      <c r="F16518" s="38">
        <f>('ANNEXURE B &amp; C'!CP$198)</f>
        <v>0</v>
      </c>
      <c r="G16518" s="9" t="str">
        <f t="shared" si="519"/>
        <v/>
      </c>
      <c r="H16518" s="52" t="str">
        <f t="shared" si="518"/>
        <v/>
      </c>
    </row>
    <row r="16519" spans="1:8" ht="15.75" thickBot="1">
      <c r="A16519" s="48" t="str">
        <f>('ANNEXURE B &amp; C'!CP$3)</f>
        <v>480501</v>
      </c>
      <c r="B16519" s="3">
        <v>4039995</v>
      </c>
      <c r="C16519" s="3" t="s">
        <v>163</v>
      </c>
      <c r="D16519" s="42">
        <v>82000</v>
      </c>
      <c r="E16519" s="36">
        <v>0</v>
      </c>
      <c r="F16519" s="43">
        <f>SUM(F16514:F16518)</f>
        <v>0</v>
      </c>
      <c r="G16519" s="9" t="str">
        <f t="shared" si="519"/>
        <v/>
      </c>
      <c r="H16519" s="52" t="str">
        <f t="shared" si="518"/>
        <v/>
      </c>
    </row>
    <row r="16520" spans="1:8" ht="15.75" thickTop="1">
      <c r="B16520" s="2"/>
      <c r="C16520" s="2"/>
      <c r="D16520" s="32"/>
      <c r="E16520" s="32"/>
      <c r="G16520" s="9" t="str">
        <f t="shared" si="519"/>
        <v/>
      </c>
      <c r="H16520" s="52" t="str">
        <f t="shared" si="518"/>
        <v/>
      </c>
    </row>
    <row r="16521" spans="1:8">
      <c r="A16521" s="48" t="str">
        <f>('ANNEXURE B &amp; C'!CP$3)</f>
        <v>480501</v>
      </c>
      <c r="B16521" s="1">
        <v>4030000</v>
      </c>
      <c r="C16521" s="1" t="s">
        <v>164</v>
      </c>
      <c r="D16521" s="31"/>
      <c r="E16521" s="31"/>
      <c r="F16521" s="31"/>
      <c r="G16521" s="9" t="str">
        <f t="shared" si="519"/>
        <v/>
      </c>
      <c r="H16521" s="52" t="str">
        <f t="shared" si="518"/>
        <v/>
      </c>
    </row>
    <row r="16522" spans="1:8">
      <c r="A16522" s="48" t="str">
        <f>('ANNEXURE B &amp; C'!CP$3)</f>
        <v>480501</v>
      </c>
      <c r="B16522" s="2">
        <v>4031001</v>
      </c>
      <c r="C16522" s="2" t="s">
        <v>158</v>
      </c>
      <c r="D16522" s="20">
        <v>0</v>
      </c>
      <c r="E16522" s="20">
        <v>0</v>
      </c>
      <c r="F16522" s="38">
        <f>('ANNEXURE B &amp; C'!CP$202)</f>
        <v>67000</v>
      </c>
      <c r="G16522" s="9" t="str">
        <f t="shared" si="519"/>
        <v/>
      </c>
      <c r="H16522" s="52" t="str">
        <f t="shared" si="518"/>
        <v>NO ORIGINAL BUDGET</v>
      </c>
    </row>
    <row r="16523" spans="1:8">
      <c r="A16523" s="48" t="str">
        <f>('ANNEXURE B &amp; C'!CP$3)</f>
        <v>480501</v>
      </c>
      <c r="B16523" s="2">
        <v>4031002</v>
      </c>
      <c r="C16523" s="2" t="s">
        <v>159</v>
      </c>
      <c r="D16523" s="20">
        <v>0</v>
      </c>
      <c r="E16523" s="20">
        <v>0</v>
      </c>
      <c r="F16523" s="38">
        <f>('ANNEXURE B &amp; C'!CP$203)</f>
        <v>15000</v>
      </c>
      <c r="G16523" s="9" t="str">
        <f t="shared" si="519"/>
        <v/>
      </c>
      <c r="H16523" s="52" t="str">
        <f t="shared" si="518"/>
        <v>NO ORIGINAL BUDGET</v>
      </c>
    </row>
    <row r="16524" spans="1:8">
      <c r="A16524" s="48" t="str">
        <f>('ANNEXURE B &amp; C'!CP$3)</f>
        <v>480501</v>
      </c>
      <c r="B16524" s="2">
        <v>4031003</v>
      </c>
      <c r="C16524" s="2" t="s">
        <v>160</v>
      </c>
      <c r="D16524" s="20">
        <v>0</v>
      </c>
      <c r="E16524" s="20">
        <v>0</v>
      </c>
      <c r="F16524" s="38">
        <f>('ANNEXURE B &amp; C'!CP$204)</f>
        <v>0</v>
      </c>
      <c r="G16524" s="9" t="str">
        <f t="shared" si="519"/>
        <v/>
      </c>
      <c r="H16524" s="52" t="str">
        <f t="shared" si="518"/>
        <v/>
      </c>
    </row>
    <row r="16525" spans="1:8">
      <c r="A16525" s="48" t="str">
        <f>('ANNEXURE B &amp; C'!CP$3)</f>
        <v>480501</v>
      </c>
      <c r="B16525" s="2">
        <v>4031004</v>
      </c>
      <c r="C16525" s="2" t="s">
        <v>161</v>
      </c>
      <c r="D16525" s="20">
        <v>0</v>
      </c>
      <c r="E16525" s="20">
        <v>0</v>
      </c>
      <c r="F16525" s="38">
        <f>('ANNEXURE B &amp; C'!CP$205)</f>
        <v>0</v>
      </c>
      <c r="G16525" s="9" t="str">
        <f t="shared" si="519"/>
        <v/>
      </c>
      <c r="H16525" s="52" t="str">
        <f t="shared" si="518"/>
        <v/>
      </c>
    </row>
    <row r="16526" spans="1:8">
      <c r="A16526" s="48" t="str">
        <f>('ANNEXURE B &amp; C'!CP$3)</f>
        <v>480501</v>
      </c>
      <c r="B16526" s="2">
        <v>4031005</v>
      </c>
      <c r="C16526" s="2" t="s">
        <v>162</v>
      </c>
      <c r="D16526" s="20">
        <v>0</v>
      </c>
      <c r="E16526" s="20">
        <v>0</v>
      </c>
      <c r="F16526" s="38">
        <f>('ANNEXURE B &amp; C'!CP$206)</f>
        <v>0</v>
      </c>
      <c r="G16526" s="9" t="str">
        <f t="shared" si="519"/>
        <v/>
      </c>
      <c r="H16526" s="52" t="str">
        <f t="shared" si="518"/>
        <v/>
      </c>
    </row>
    <row r="16527" spans="1:8">
      <c r="A16527" s="48" t="str">
        <f>('ANNEXURE B &amp; C'!CP$3)</f>
        <v>480501</v>
      </c>
      <c r="B16527" s="3">
        <v>4039995</v>
      </c>
      <c r="C16527" s="3" t="s">
        <v>165</v>
      </c>
      <c r="D16527" s="39">
        <v>0</v>
      </c>
      <c r="E16527" s="39">
        <v>0</v>
      </c>
      <c r="F16527" s="39">
        <f>SUM(F16522:F16526)</f>
        <v>82000</v>
      </c>
      <c r="G16527" s="9" t="str">
        <f t="shared" si="519"/>
        <v/>
      </c>
      <c r="H16527" s="52" t="str">
        <f t="shared" si="518"/>
        <v>NO ORIGINAL BUDGET</v>
      </c>
    </row>
    <row r="16528" spans="1:8">
      <c r="B16528" s="2"/>
      <c r="C16528" s="2"/>
      <c r="D16528" s="32"/>
      <c r="E16528" s="32"/>
      <c r="G16528" s="9" t="str">
        <f t="shared" si="519"/>
        <v/>
      </c>
      <c r="H16528" s="52" t="str">
        <f t="shared" si="518"/>
        <v/>
      </c>
    </row>
    <row r="16529" spans="1:8" ht="15.75" thickBot="1">
      <c r="A16529" s="48" t="str">
        <f>('ANNEXURE B &amp; C'!CP$3)</f>
        <v>480501</v>
      </c>
      <c r="B16529" s="5">
        <v>4039995</v>
      </c>
      <c r="C16529" s="5" t="s">
        <v>166</v>
      </c>
      <c r="D16529" s="41">
        <v>82000</v>
      </c>
      <c r="E16529" s="41">
        <v>0</v>
      </c>
      <c r="F16529" s="41">
        <f>SUM(F16527+F16519)</f>
        <v>82000</v>
      </c>
      <c r="G16529" s="9" t="str">
        <f t="shared" si="519"/>
        <v/>
      </c>
      <c r="H16529" s="52">
        <f t="shared" si="518"/>
        <v>0</v>
      </c>
    </row>
    <row r="16530" spans="1:8">
      <c r="G16530" s="9" t="str">
        <f t="shared" si="519"/>
        <v/>
      </c>
      <c r="H16530" s="52" t="str">
        <f t="shared" si="518"/>
        <v/>
      </c>
    </row>
    <row r="16531" spans="1:8">
      <c r="A16531" s="48" t="str">
        <f>('ANNEXURE B &amp; C'!CQ$3)</f>
        <v>480502</v>
      </c>
      <c r="B16531" s="1">
        <v>1000000</v>
      </c>
      <c r="C16531" s="1" t="s">
        <v>0</v>
      </c>
      <c r="D16531" s="31"/>
      <c r="E16531" s="31"/>
      <c r="G16531" s="9" t="str">
        <f t="shared" si="519"/>
        <v/>
      </c>
      <c r="H16531" s="52" t="str">
        <f t="shared" si="518"/>
        <v/>
      </c>
    </row>
    <row r="16532" spans="1:8">
      <c r="B16532" s="1"/>
      <c r="C16532" s="1"/>
      <c r="D16532" s="31"/>
      <c r="E16532" s="31"/>
      <c r="G16532" s="9" t="str">
        <f t="shared" si="519"/>
        <v/>
      </c>
      <c r="H16532" s="52" t="str">
        <f t="shared" si="518"/>
        <v/>
      </c>
    </row>
    <row r="16533" spans="1:8">
      <c r="A16533" s="48" t="str">
        <f>('ANNEXURE B &amp; C'!CQ$3)</f>
        <v>480502</v>
      </c>
      <c r="B16533" s="1">
        <v>1020000</v>
      </c>
      <c r="C16533" s="1" t="s">
        <v>2</v>
      </c>
      <c r="D16533" s="31"/>
      <c r="E16533" s="31"/>
      <c r="F16533" s="31"/>
      <c r="G16533" s="9" t="str">
        <f t="shared" si="519"/>
        <v/>
      </c>
      <c r="H16533" s="52" t="str">
        <f t="shared" si="518"/>
        <v/>
      </c>
    </row>
    <row r="16534" spans="1:8">
      <c r="A16534" s="48" t="str">
        <f>('ANNEXURE B &amp; C'!CQ$3)</f>
        <v>480502</v>
      </c>
      <c r="B16534" s="2">
        <v>1020001</v>
      </c>
      <c r="C16534" s="2" t="s">
        <v>3</v>
      </c>
      <c r="D16534" s="20">
        <v>0</v>
      </c>
      <c r="E16534" s="20">
        <v>0</v>
      </c>
      <c r="F16534" s="38">
        <f>('ANNEXURE B &amp; C'!CQ$10)</f>
        <v>0</v>
      </c>
      <c r="G16534" s="9" t="str">
        <f t="shared" si="519"/>
        <v/>
      </c>
      <c r="H16534" s="52" t="str">
        <f t="shared" si="518"/>
        <v/>
      </c>
    </row>
    <row r="16535" spans="1:8">
      <c r="A16535" s="48" t="str">
        <f>('ANNEXURE B &amp; C'!CQ$3)</f>
        <v>480502</v>
      </c>
      <c r="B16535" s="2">
        <v>1020002</v>
      </c>
      <c r="C16535" s="2" t="s">
        <v>4</v>
      </c>
      <c r="D16535" s="20">
        <v>308688</v>
      </c>
      <c r="E16535" s="20">
        <v>175949</v>
      </c>
      <c r="F16535" s="38">
        <f>('ANNEXURE B &amp; C'!CQ$11)</f>
        <v>351371</v>
      </c>
      <c r="G16535" s="9" t="str">
        <f t="shared" si="519"/>
        <v/>
      </c>
      <c r="H16535" s="52">
        <f t="shared" si="518"/>
        <v>0.13827230083449957</v>
      </c>
    </row>
    <row r="16536" spans="1:8">
      <c r="A16536" s="48" t="str">
        <f>('ANNEXURE B &amp; C'!CQ$3)</f>
        <v>480502</v>
      </c>
      <c r="B16536" s="2">
        <v>1020004</v>
      </c>
      <c r="C16536" s="2" t="s">
        <v>5</v>
      </c>
      <c r="D16536" s="20">
        <v>8232</v>
      </c>
      <c r="E16536" s="20">
        <v>3012</v>
      </c>
      <c r="F16536" s="38">
        <f>('ANNEXURE B &amp; C'!CQ$12)</f>
        <v>6024</v>
      </c>
      <c r="G16536" s="9" t="str">
        <f t="shared" si="519"/>
        <v/>
      </c>
      <c r="H16536" s="52">
        <f t="shared" si="518"/>
        <v>-0.26822157434402333</v>
      </c>
    </row>
    <row r="16537" spans="1:8">
      <c r="A16537" s="48" t="str">
        <f>('ANNEXURE B &amp; C'!CQ$3)</f>
        <v>480502</v>
      </c>
      <c r="B16537" s="2">
        <v>1020005</v>
      </c>
      <c r="C16537" s="2" t="s">
        <v>6</v>
      </c>
      <c r="D16537" s="20">
        <v>45</v>
      </c>
      <c r="E16537" s="20">
        <v>24.6</v>
      </c>
      <c r="F16537" s="38">
        <f>('ANNEXURE B &amp; C'!CQ$13)</f>
        <v>50</v>
      </c>
      <c r="G16537" s="9" t="str">
        <f t="shared" si="519"/>
        <v/>
      </c>
      <c r="H16537" s="52">
        <f t="shared" si="518"/>
        <v>0.1111111111111111</v>
      </c>
    </row>
    <row r="16538" spans="1:8">
      <c r="A16538" s="48" t="str">
        <f>('ANNEXURE B &amp; C'!CQ$3)</f>
        <v>480502</v>
      </c>
      <c r="B16538" s="2">
        <v>1020006</v>
      </c>
      <c r="C16538" s="2" t="s">
        <v>7</v>
      </c>
      <c r="D16538" s="20">
        <v>25724</v>
      </c>
      <c r="E16538" s="20">
        <v>29237</v>
      </c>
      <c r="F16538" s="38">
        <f>('ANNEXURE B &amp; C'!CQ$14)</f>
        <v>29237</v>
      </c>
      <c r="G16538" s="9" t="str">
        <f t="shared" si="519"/>
        <v/>
      </c>
      <c r="H16538" s="52">
        <f t="shared" si="518"/>
        <v>0.13656507541595397</v>
      </c>
    </row>
    <row r="16539" spans="1:8">
      <c r="A16539" s="48" t="str">
        <f>('ANNEXURE B &amp; C'!CQ$3)</f>
        <v>480502</v>
      </c>
      <c r="B16539" s="2">
        <v>1020007</v>
      </c>
      <c r="C16539" s="2" t="s">
        <v>8</v>
      </c>
      <c r="D16539" s="20">
        <v>0</v>
      </c>
      <c r="E16539" s="20">
        <v>0</v>
      </c>
      <c r="F16539" s="38">
        <f>('ANNEXURE B &amp; C'!CQ$15)</f>
        <v>0</v>
      </c>
      <c r="G16539" s="9" t="str">
        <f t="shared" si="519"/>
        <v/>
      </c>
      <c r="H16539" s="52" t="str">
        <f t="shared" si="518"/>
        <v/>
      </c>
    </row>
    <row r="16540" spans="1:8">
      <c r="A16540" s="48" t="str">
        <f>('ANNEXURE B &amp; C'!CQ$3)</f>
        <v>480502</v>
      </c>
      <c r="B16540" s="2">
        <v>1020009</v>
      </c>
      <c r="C16540" s="2" t="s">
        <v>9</v>
      </c>
      <c r="D16540" s="20">
        <v>0</v>
      </c>
      <c r="E16540" s="20">
        <v>0</v>
      </c>
      <c r="F16540" s="38">
        <f>('ANNEXURE B &amp; C'!CQ$16)</f>
        <v>0</v>
      </c>
      <c r="G16540" s="9" t="str">
        <f t="shared" si="519"/>
        <v/>
      </c>
      <c r="H16540" s="52" t="str">
        <f t="shared" si="518"/>
        <v/>
      </c>
    </row>
    <row r="16541" spans="1:8">
      <c r="A16541" s="48" t="str">
        <f>('ANNEXURE B &amp; C'!CQ$3)</f>
        <v>480502</v>
      </c>
      <c r="B16541" s="2">
        <v>1020010</v>
      </c>
      <c r="C16541" s="2" t="s">
        <v>10</v>
      </c>
      <c r="D16541" s="20">
        <v>0</v>
      </c>
      <c r="E16541" s="20">
        <v>0</v>
      </c>
      <c r="F16541" s="38">
        <f>('ANNEXURE B &amp; C'!CQ$17)</f>
        <v>0</v>
      </c>
      <c r="G16541" s="9" t="str">
        <f t="shared" si="519"/>
        <v/>
      </c>
      <c r="H16541" s="52" t="str">
        <f t="shared" si="518"/>
        <v/>
      </c>
    </row>
    <row r="16542" spans="1:8">
      <c r="A16542" s="48" t="str">
        <f>('ANNEXURE B &amp; C'!CQ$3)</f>
        <v>480502</v>
      </c>
      <c r="B16542" s="2">
        <v>1020011</v>
      </c>
      <c r="C16542" s="2" t="s">
        <v>11</v>
      </c>
      <c r="D16542" s="20">
        <v>0</v>
      </c>
      <c r="E16542" s="20">
        <v>0</v>
      </c>
      <c r="F16542" s="38">
        <f>('ANNEXURE B &amp; C'!CQ$18)</f>
        <v>0</v>
      </c>
      <c r="G16542" s="9" t="str">
        <f t="shared" si="519"/>
        <v/>
      </c>
      <c r="H16542" s="52" t="str">
        <f t="shared" si="518"/>
        <v/>
      </c>
    </row>
    <row r="16543" spans="1:8">
      <c r="A16543" s="48" t="str">
        <f>('ANNEXURE B &amp; C'!CQ$3)</f>
        <v>480502</v>
      </c>
      <c r="B16543" s="2">
        <v>1020012</v>
      </c>
      <c r="C16543" s="2" t="s">
        <v>12</v>
      </c>
      <c r="D16543" s="20">
        <v>152544</v>
      </c>
      <c r="E16543" s="20">
        <v>83899.199999999997</v>
      </c>
      <c r="F16543" s="38">
        <f>('ANNEXURE B &amp; C'!CQ$19)</f>
        <v>167800</v>
      </c>
      <c r="G16543" s="9" t="str">
        <f t="shared" si="519"/>
        <v/>
      </c>
      <c r="H16543" s="52">
        <f t="shared" si="518"/>
        <v>0.1000104887770086</v>
      </c>
    </row>
    <row r="16544" spans="1:8">
      <c r="A16544" s="48" t="str">
        <f>('ANNEXURE B &amp; C'!CQ$3)</f>
        <v>480502</v>
      </c>
      <c r="B16544" s="2">
        <v>1020013</v>
      </c>
      <c r="C16544" s="2" t="s">
        <v>13</v>
      </c>
      <c r="D16544" s="20">
        <v>1497</v>
      </c>
      <c r="E16544" s="20">
        <v>748.68</v>
      </c>
      <c r="F16544" s="38">
        <f>('ANNEXURE B &amp; C'!CQ$20)</f>
        <v>1498</v>
      </c>
      <c r="G16544" s="9" t="str">
        <f t="shared" si="519"/>
        <v/>
      </c>
      <c r="H16544" s="52">
        <f t="shared" si="518"/>
        <v>6.680026720106881E-4</v>
      </c>
    </row>
    <row r="16545" spans="1:8">
      <c r="A16545" s="48" t="str">
        <f>('ANNEXURE B &amp; C'!CQ$3)</f>
        <v>480502</v>
      </c>
      <c r="B16545" s="2">
        <v>1020014</v>
      </c>
      <c r="C16545" s="2" t="s">
        <v>14</v>
      </c>
      <c r="D16545" s="20">
        <v>0</v>
      </c>
      <c r="E16545" s="20">
        <v>0</v>
      </c>
      <c r="F16545" s="38">
        <f>('ANNEXURE B &amp; C'!CQ$21)</f>
        <v>0</v>
      </c>
      <c r="G16545" s="9" t="str">
        <f t="shared" si="519"/>
        <v/>
      </c>
      <c r="H16545" s="52" t="str">
        <f t="shared" si="518"/>
        <v/>
      </c>
    </row>
    <row r="16546" spans="1:8" ht="15.75" thickBot="1">
      <c r="A16546" s="48" t="str">
        <f>('ANNEXURE B &amp; C'!CQ$3)</f>
        <v>480502</v>
      </c>
      <c r="B16546" s="3">
        <v>1029990</v>
      </c>
      <c r="C16546" s="3" t="s">
        <v>15</v>
      </c>
      <c r="D16546" s="41">
        <v>496730</v>
      </c>
      <c r="E16546" s="41">
        <v>292870.48</v>
      </c>
      <c r="F16546" s="41">
        <f>SUM(F16534:F16545)</f>
        <v>555980</v>
      </c>
      <c r="G16546" s="9" t="str">
        <f t="shared" si="519"/>
        <v/>
      </c>
      <c r="H16546" s="52">
        <f t="shared" si="518"/>
        <v>0.11928009180037445</v>
      </c>
    </row>
    <row r="16547" spans="1:8">
      <c r="B16547" s="1"/>
      <c r="C16547" s="1"/>
      <c r="D16547" s="31"/>
      <c r="E16547" s="31"/>
      <c r="F16547" s="31"/>
      <c r="G16547" s="9" t="str">
        <f t="shared" si="519"/>
        <v/>
      </c>
      <c r="H16547" s="52" t="str">
        <f t="shared" si="518"/>
        <v/>
      </c>
    </row>
    <row r="16548" spans="1:8">
      <c r="A16548" s="48" t="str">
        <f>('ANNEXURE B &amp; C'!CQ$3)</f>
        <v>480502</v>
      </c>
      <c r="B16548" s="1">
        <v>1030000</v>
      </c>
      <c r="C16548" s="1" t="s">
        <v>16</v>
      </c>
      <c r="D16548" s="31"/>
      <c r="E16548" s="31"/>
      <c r="F16548" s="31"/>
      <c r="G16548" s="9" t="str">
        <f t="shared" si="519"/>
        <v/>
      </c>
      <c r="H16548" s="52" t="str">
        <f t="shared" si="518"/>
        <v/>
      </c>
    </row>
    <row r="16549" spans="1:8">
      <c r="A16549" s="48" t="str">
        <f>('ANNEXURE B &amp; C'!CQ$3)</f>
        <v>480502</v>
      </c>
      <c r="B16549" s="2">
        <v>1030001</v>
      </c>
      <c r="C16549" s="2" t="s">
        <v>17</v>
      </c>
      <c r="D16549" s="20">
        <v>6174</v>
      </c>
      <c r="E16549" s="20">
        <v>3508.44</v>
      </c>
      <c r="F16549" s="38">
        <f>('ANNEXURE B &amp; C'!CQ$25)</f>
        <v>7018</v>
      </c>
      <c r="G16549" s="9" t="str">
        <f t="shared" si="519"/>
        <v/>
      </c>
      <c r="H16549" s="52">
        <f t="shared" si="518"/>
        <v>0.13670229996760608</v>
      </c>
    </row>
    <row r="16550" spans="1:8">
      <c r="A16550" s="48" t="str">
        <f>('ANNEXURE B &amp; C'!CQ$3)</f>
        <v>480502</v>
      </c>
      <c r="B16550" s="2">
        <v>1030002</v>
      </c>
      <c r="C16550" s="2" t="s">
        <v>18</v>
      </c>
      <c r="D16550" s="20">
        <v>0</v>
      </c>
      <c r="E16550" s="20">
        <v>5868.6</v>
      </c>
      <c r="F16550" s="38">
        <f>('ANNEXURE B &amp; C'!CQ$26)</f>
        <v>15539</v>
      </c>
      <c r="G16550" s="9" t="str">
        <f t="shared" si="519"/>
        <v/>
      </c>
      <c r="H16550" s="52" t="str">
        <f t="shared" si="518"/>
        <v>NO ORIGINAL BUDGET</v>
      </c>
    </row>
    <row r="16551" spans="1:8">
      <c r="A16551" s="48" t="str">
        <f>('ANNEXURE B &amp; C'!CQ$3)</f>
        <v>480502</v>
      </c>
      <c r="B16551" s="2">
        <v>1030003</v>
      </c>
      <c r="C16551" s="2" t="s">
        <v>19</v>
      </c>
      <c r="D16551" s="20">
        <v>67911</v>
      </c>
      <c r="E16551" s="20">
        <v>38592.839999999997</v>
      </c>
      <c r="F16551" s="38">
        <f>('ANNEXURE B &amp; C'!CQ$27)</f>
        <v>77186</v>
      </c>
      <c r="G16551" s="9" t="str">
        <f t="shared" si="519"/>
        <v/>
      </c>
      <c r="H16551" s="52">
        <f t="shared" si="518"/>
        <v>0.13657581246042613</v>
      </c>
    </row>
    <row r="16552" spans="1:8">
      <c r="A16552" s="48" t="str">
        <f>('ANNEXURE B &amp; C'!CQ$3)</f>
        <v>480502</v>
      </c>
      <c r="B16552" s="2">
        <v>1030004</v>
      </c>
      <c r="C16552" s="2" t="s">
        <v>20</v>
      </c>
      <c r="D16552" s="20">
        <v>0</v>
      </c>
      <c r="E16552" s="20">
        <v>0</v>
      </c>
      <c r="F16552" s="38">
        <f>('ANNEXURE B &amp; C'!CQ$28)</f>
        <v>0</v>
      </c>
      <c r="G16552" s="9" t="str">
        <f t="shared" si="519"/>
        <v/>
      </c>
      <c r="H16552" s="52" t="str">
        <f t="shared" si="518"/>
        <v/>
      </c>
    </row>
    <row r="16553" spans="1:8">
      <c r="A16553" s="48" t="str">
        <f>('ANNEXURE B &amp; C'!CQ$3)</f>
        <v>480502</v>
      </c>
      <c r="B16553" s="3">
        <v>1039990</v>
      </c>
      <c r="C16553" s="3" t="s">
        <v>21</v>
      </c>
      <c r="D16553" s="39">
        <v>74085</v>
      </c>
      <c r="E16553" s="39">
        <v>47969.88</v>
      </c>
      <c r="F16553" s="39">
        <f>SUM(F16549:F16552)</f>
        <v>99743</v>
      </c>
      <c r="G16553" s="9" t="str">
        <f t="shared" si="519"/>
        <v/>
      </c>
      <c r="H16553" s="52">
        <f t="shared" si="518"/>
        <v>0.34633191604238373</v>
      </c>
    </row>
    <row r="16554" spans="1:8">
      <c r="B16554" s="1"/>
      <c r="C16554" s="1"/>
      <c r="D16554" s="31"/>
      <c r="E16554" s="31"/>
      <c r="F16554" s="31"/>
      <c r="G16554" s="9" t="str">
        <f t="shared" si="519"/>
        <v/>
      </c>
      <c r="H16554" s="52" t="str">
        <f t="shared" si="518"/>
        <v/>
      </c>
    </row>
    <row r="16555" spans="1:8">
      <c r="A16555" s="48" t="str">
        <f>('ANNEXURE B &amp; C'!CQ$3)</f>
        <v>480502</v>
      </c>
      <c r="B16555" s="1">
        <v>1040000</v>
      </c>
      <c r="C16555" s="1" t="s">
        <v>22</v>
      </c>
      <c r="D16555" s="31"/>
      <c r="E16555" s="31"/>
      <c r="F16555" s="31"/>
      <c r="G16555" s="9" t="str">
        <f t="shared" si="519"/>
        <v/>
      </c>
      <c r="H16555" s="52" t="str">
        <f t="shared" si="518"/>
        <v/>
      </c>
    </row>
    <row r="16556" spans="1:8">
      <c r="A16556" s="48" t="str">
        <f>('ANNEXURE B &amp; C'!CQ$3)</f>
        <v>480502</v>
      </c>
      <c r="B16556" s="2">
        <v>1040001</v>
      </c>
      <c r="C16556" s="2" t="s">
        <v>23</v>
      </c>
      <c r="D16556" s="20">
        <v>0</v>
      </c>
      <c r="E16556" s="20">
        <v>0</v>
      </c>
      <c r="F16556" s="38">
        <f>('ANNEXURE B &amp; C'!CQ$32)</f>
        <v>0</v>
      </c>
      <c r="G16556" s="9" t="str">
        <f t="shared" si="519"/>
        <v/>
      </c>
      <c r="H16556" s="52" t="str">
        <f t="shared" si="518"/>
        <v/>
      </c>
    </row>
    <row r="16557" spans="1:8">
      <c r="A16557" s="48" t="str">
        <f>('ANNEXURE B &amp; C'!CQ$3)</f>
        <v>480502</v>
      </c>
      <c r="B16557" s="2">
        <v>1040002</v>
      </c>
      <c r="C16557" s="2" t="s">
        <v>24</v>
      </c>
      <c r="D16557" s="20">
        <v>0</v>
      </c>
      <c r="E16557" s="20">
        <v>0</v>
      </c>
      <c r="F16557" s="38">
        <f>('ANNEXURE B &amp; C'!CQ$33)</f>
        <v>0</v>
      </c>
      <c r="G16557" s="9" t="str">
        <f t="shared" si="519"/>
        <v/>
      </c>
      <c r="H16557" s="52" t="str">
        <f t="shared" si="518"/>
        <v/>
      </c>
    </row>
    <row r="16558" spans="1:8">
      <c r="A16558" s="48" t="str">
        <f>('ANNEXURE B &amp; C'!CQ$3)</f>
        <v>480502</v>
      </c>
      <c r="B16558" s="2">
        <v>1040003</v>
      </c>
      <c r="C16558" s="2" t="s">
        <v>25</v>
      </c>
      <c r="D16558" s="20">
        <v>0</v>
      </c>
      <c r="E16558" s="20">
        <v>0</v>
      </c>
      <c r="F16558" s="38">
        <f>('ANNEXURE B &amp; C'!CQ$34)</f>
        <v>0</v>
      </c>
      <c r="G16558" s="9" t="str">
        <f t="shared" si="519"/>
        <v/>
      </c>
      <c r="H16558" s="52" t="str">
        <f t="shared" si="518"/>
        <v/>
      </c>
    </row>
    <row r="16559" spans="1:8">
      <c r="A16559" s="48" t="str">
        <f>('ANNEXURE B &amp; C'!CQ$3)</f>
        <v>480502</v>
      </c>
      <c r="B16559" s="2">
        <v>1040004</v>
      </c>
      <c r="C16559" s="2" t="s">
        <v>26</v>
      </c>
      <c r="D16559" s="20">
        <v>0</v>
      </c>
      <c r="E16559" s="20">
        <v>0</v>
      </c>
      <c r="F16559" s="38">
        <f>('ANNEXURE B &amp; C'!CQ$35)</f>
        <v>0</v>
      </c>
      <c r="G16559" s="9" t="str">
        <f t="shared" si="519"/>
        <v/>
      </c>
      <c r="H16559" s="52" t="str">
        <f t="shared" si="518"/>
        <v/>
      </c>
    </row>
    <row r="16560" spans="1:8">
      <c r="A16560" s="48" t="str">
        <f>('ANNEXURE B &amp; C'!CQ$3)</f>
        <v>480502</v>
      </c>
      <c r="B16560" s="2">
        <v>1040005</v>
      </c>
      <c r="C16560" s="2" t="s">
        <v>27</v>
      </c>
      <c r="D16560" s="20">
        <v>0</v>
      </c>
      <c r="E16560" s="20">
        <v>0</v>
      </c>
      <c r="F16560" s="38">
        <f>('ANNEXURE B &amp; C'!CQ$36)</f>
        <v>0</v>
      </c>
      <c r="G16560" s="9" t="str">
        <f t="shared" si="519"/>
        <v/>
      </c>
      <c r="H16560" s="52" t="str">
        <f t="shared" si="518"/>
        <v/>
      </c>
    </row>
    <row r="16561" spans="1:8">
      <c r="A16561" s="48" t="str">
        <f>('ANNEXURE B &amp; C'!CQ$3)</f>
        <v>480502</v>
      </c>
      <c r="B16561" s="2">
        <v>1040006</v>
      </c>
      <c r="C16561" s="2" t="s">
        <v>28</v>
      </c>
      <c r="D16561" s="20">
        <v>0</v>
      </c>
      <c r="E16561" s="20">
        <v>0</v>
      </c>
      <c r="F16561" s="38">
        <f>('ANNEXURE B &amp; C'!CQ$37)</f>
        <v>0</v>
      </c>
      <c r="G16561" s="9" t="str">
        <f t="shared" si="519"/>
        <v/>
      </c>
      <c r="H16561" s="52" t="str">
        <f t="shared" si="518"/>
        <v/>
      </c>
    </row>
    <row r="16562" spans="1:8">
      <c r="A16562" s="48" t="str">
        <f>('ANNEXURE B &amp; C'!CQ$3)</f>
        <v>480502</v>
      </c>
      <c r="B16562" s="2">
        <v>1040007</v>
      </c>
      <c r="C16562" s="2" t="s">
        <v>29</v>
      </c>
      <c r="D16562" s="20">
        <v>0</v>
      </c>
      <c r="E16562" s="20">
        <v>0</v>
      </c>
      <c r="F16562" s="38">
        <f>('ANNEXURE B &amp; C'!CQ$38)</f>
        <v>0</v>
      </c>
      <c r="G16562" s="9" t="str">
        <f t="shared" si="519"/>
        <v/>
      </c>
      <c r="H16562" s="52" t="str">
        <f t="shared" si="518"/>
        <v/>
      </c>
    </row>
    <row r="16563" spans="1:8">
      <c r="A16563" s="48" t="str">
        <f>('ANNEXURE B &amp; C'!CQ$3)</f>
        <v>480502</v>
      </c>
      <c r="B16563" s="2">
        <v>1040008</v>
      </c>
      <c r="C16563" s="2" t="s">
        <v>30</v>
      </c>
      <c r="D16563" s="20">
        <v>0</v>
      </c>
      <c r="E16563" s="20">
        <v>0</v>
      </c>
      <c r="F16563" s="38">
        <f>('ANNEXURE B &amp; C'!CQ$39)</f>
        <v>0</v>
      </c>
      <c r="G16563" s="9" t="str">
        <f t="shared" si="519"/>
        <v/>
      </c>
      <c r="H16563" s="52" t="str">
        <f t="shared" si="518"/>
        <v/>
      </c>
    </row>
    <row r="16564" spans="1:8">
      <c r="A16564" s="48" t="str">
        <f>('ANNEXURE B &amp; C'!CQ$3)</f>
        <v>480502</v>
      </c>
      <c r="B16564" s="3">
        <v>1049990</v>
      </c>
      <c r="C16564" s="3" t="s">
        <v>31</v>
      </c>
      <c r="D16564" s="39">
        <v>0</v>
      </c>
      <c r="E16564" s="39">
        <v>0</v>
      </c>
      <c r="F16564" s="39">
        <f>SUM(F16556:F16563)</f>
        <v>0</v>
      </c>
      <c r="G16564" s="9" t="str">
        <f t="shared" si="519"/>
        <v/>
      </c>
      <c r="H16564" s="52" t="str">
        <f t="shared" si="518"/>
        <v/>
      </c>
    </row>
    <row r="16565" spans="1:8">
      <c r="B16565" s="1"/>
      <c r="C16565" s="1"/>
      <c r="D16565" s="31"/>
      <c r="E16565" s="31"/>
      <c r="F16565" s="31"/>
      <c r="G16565" s="9" t="str">
        <f t="shared" si="519"/>
        <v/>
      </c>
      <c r="H16565" s="52" t="str">
        <f t="shared" si="518"/>
        <v/>
      </c>
    </row>
    <row r="16566" spans="1:8" ht="15.75" thickBot="1">
      <c r="A16566" s="48" t="str">
        <f>('ANNEXURE B &amp; C'!CQ$3)</f>
        <v>480502</v>
      </c>
      <c r="B16566" s="4">
        <v>1049995</v>
      </c>
      <c r="C16566" s="4" t="s">
        <v>32</v>
      </c>
      <c r="D16566" s="40">
        <v>570815</v>
      </c>
      <c r="E16566" s="40">
        <v>340840.36</v>
      </c>
      <c r="F16566" s="40">
        <f>SUM(F16564+F16553+F16546)</f>
        <v>655723</v>
      </c>
      <c r="G16566" s="9" t="str">
        <f t="shared" si="519"/>
        <v/>
      </c>
      <c r="H16566" s="52">
        <f t="shared" si="518"/>
        <v>0.14874871893695857</v>
      </c>
    </row>
    <row r="16567" spans="1:8" ht="15.75" thickTop="1">
      <c r="B16567" s="1"/>
      <c r="C16567" s="1"/>
      <c r="D16567" s="31"/>
      <c r="E16567" s="31"/>
      <c r="F16567" s="31"/>
      <c r="G16567" s="9" t="str">
        <f t="shared" si="519"/>
        <v/>
      </c>
      <c r="H16567" s="52" t="str">
        <f t="shared" si="518"/>
        <v/>
      </c>
    </row>
    <row r="16568" spans="1:8">
      <c r="A16568" s="48" t="str">
        <f>('ANNEXURE B &amp; C'!CQ$3)</f>
        <v>480502</v>
      </c>
      <c r="B16568" s="1">
        <v>1050000</v>
      </c>
      <c r="C16568" s="1" t="s">
        <v>33</v>
      </c>
      <c r="D16568" s="31"/>
      <c r="E16568" s="31"/>
      <c r="F16568" s="31"/>
      <c r="G16568" s="9" t="str">
        <f t="shared" si="519"/>
        <v/>
      </c>
      <c r="H16568" s="52" t="str">
        <f t="shared" si="518"/>
        <v/>
      </c>
    </row>
    <row r="16569" spans="1:8">
      <c r="B16569" s="1"/>
      <c r="C16569" s="1"/>
      <c r="D16569" s="31"/>
      <c r="E16569" s="31"/>
      <c r="F16569" s="31"/>
      <c r="G16569" s="9" t="str">
        <f t="shared" si="519"/>
        <v/>
      </c>
      <c r="H16569" s="52" t="str">
        <f t="shared" si="518"/>
        <v/>
      </c>
    </row>
    <row r="16570" spans="1:8">
      <c r="A16570" s="48" t="str">
        <f>('ANNEXURE B &amp; C'!CQ$3)</f>
        <v>480502</v>
      </c>
      <c r="B16570" s="1">
        <v>1060000</v>
      </c>
      <c r="C16570" s="1" t="s">
        <v>34</v>
      </c>
      <c r="D16570" s="31"/>
      <c r="E16570" s="31"/>
      <c r="F16570" s="31"/>
      <c r="G16570" s="9" t="str">
        <f t="shared" si="519"/>
        <v/>
      </c>
      <c r="H16570" s="52" t="str">
        <f t="shared" si="518"/>
        <v/>
      </c>
    </row>
    <row r="16571" spans="1:8">
      <c r="A16571" s="48" t="str">
        <f>('ANNEXURE B &amp; C'!CQ$3)</f>
        <v>480502</v>
      </c>
      <c r="B16571" s="2">
        <v>1060001</v>
      </c>
      <c r="C16571" s="2" t="s">
        <v>35</v>
      </c>
      <c r="D16571" s="20">
        <v>0</v>
      </c>
      <c r="E16571" s="20">
        <v>0</v>
      </c>
      <c r="F16571" s="38">
        <f>('ANNEXURE B &amp; C'!CQ$47)</f>
        <v>0</v>
      </c>
      <c r="G16571" s="9" t="str">
        <f t="shared" si="519"/>
        <v/>
      </c>
      <c r="H16571" s="52" t="str">
        <f t="shared" si="518"/>
        <v/>
      </c>
    </row>
    <row r="16572" spans="1:8">
      <c r="A16572" s="48" t="str">
        <f>('ANNEXURE B &amp; C'!CQ$3)</f>
        <v>480502</v>
      </c>
      <c r="B16572" s="2">
        <v>1060003</v>
      </c>
      <c r="C16572" s="2" t="s">
        <v>36</v>
      </c>
      <c r="D16572" s="20">
        <v>0</v>
      </c>
      <c r="E16572" s="20">
        <v>0</v>
      </c>
      <c r="F16572" s="38">
        <f>('ANNEXURE B &amp; C'!CQ$48)</f>
        <v>0</v>
      </c>
      <c r="G16572" s="9" t="str">
        <f t="shared" si="519"/>
        <v/>
      </c>
      <c r="H16572" s="52" t="str">
        <f t="shared" si="518"/>
        <v/>
      </c>
    </row>
    <row r="16573" spans="1:8">
      <c r="A16573" s="48" t="str">
        <f>('ANNEXURE B &amp; C'!CQ$3)</f>
        <v>480502</v>
      </c>
      <c r="B16573" s="2">
        <v>1060090</v>
      </c>
      <c r="C16573" s="2" t="s">
        <v>37</v>
      </c>
      <c r="D16573" s="20">
        <v>0</v>
      </c>
      <c r="E16573" s="20">
        <v>0</v>
      </c>
      <c r="F16573" s="38">
        <f>('ANNEXURE B &amp; C'!CQ$49)</f>
        <v>0</v>
      </c>
      <c r="G16573" s="9" t="str">
        <f t="shared" si="519"/>
        <v/>
      </c>
      <c r="H16573" s="52" t="str">
        <f t="shared" si="518"/>
        <v/>
      </c>
    </row>
    <row r="16574" spans="1:8">
      <c r="A16574" s="48" t="str">
        <f>('ANNEXURE B &amp; C'!CQ$3)</f>
        <v>480502</v>
      </c>
      <c r="B16574" s="2">
        <v>1060100</v>
      </c>
      <c r="C16574" s="2" t="s">
        <v>38</v>
      </c>
      <c r="D16574" s="20">
        <v>0</v>
      </c>
      <c r="E16574" s="20">
        <v>0</v>
      </c>
      <c r="F16574" s="38">
        <f>('ANNEXURE B &amp; C'!CQ$50)</f>
        <v>0</v>
      </c>
      <c r="G16574" s="9" t="str">
        <f t="shared" si="519"/>
        <v/>
      </c>
      <c r="H16574" s="52" t="str">
        <f t="shared" si="518"/>
        <v/>
      </c>
    </row>
    <row r="16575" spans="1:8">
      <c r="A16575" s="48" t="str">
        <f>('ANNEXURE B &amp; C'!CQ$3)</f>
        <v>480502</v>
      </c>
      <c r="B16575" s="2">
        <v>1060200</v>
      </c>
      <c r="C16575" s="2" t="s">
        <v>39</v>
      </c>
      <c r="D16575" s="20">
        <v>0</v>
      </c>
      <c r="E16575" s="20">
        <v>0</v>
      </c>
      <c r="F16575" s="38">
        <f>('ANNEXURE B &amp; C'!CQ$51)</f>
        <v>0</v>
      </c>
      <c r="G16575" s="9" t="str">
        <f t="shared" ref="G16575:G16638" si="520">IF(E16575&lt;0.01,"",IF(E16575&gt;F16575,"BUDGET ERROR - INSUFICIENT",""))</f>
        <v/>
      </c>
      <c r="H16575" s="52" t="str">
        <f t="shared" ref="H16575:H16638" si="521">IF(F16575&lt;0.1,"",IF(D16575=0,"NO ORIGINAL BUDGET",(F16575-D16575)/D16575))</f>
        <v/>
      </c>
    </row>
    <row r="16576" spans="1:8">
      <c r="A16576" s="48" t="str">
        <f>('ANNEXURE B &amp; C'!CQ$3)</f>
        <v>480502</v>
      </c>
      <c r="B16576" s="2">
        <v>1060201</v>
      </c>
      <c r="C16576" s="2" t="s">
        <v>40</v>
      </c>
      <c r="D16576" s="20">
        <v>0</v>
      </c>
      <c r="E16576" s="20">
        <v>0</v>
      </c>
      <c r="F16576" s="38">
        <f>('ANNEXURE B &amp; C'!CQ$52)</f>
        <v>0</v>
      </c>
      <c r="G16576" s="9" t="str">
        <f t="shared" si="520"/>
        <v/>
      </c>
      <c r="H16576" s="52" t="str">
        <f t="shared" si="521"/>
        <v/>
      </c>
    </row>
    <row r="16577" spans="1:8">
      <c r="A16577" s="48" t="str">
        <f>('ANNEXURE B &amp; C'!CQ$3)</f>
        <v>480502</v>
      </c>
      <c r="B16577" s="2">
        <v>1060204</v>
      </c>
      <c r="C16577" s="2" t="s">
        <v>41</v>
      </c>
      <c r="D16577" s="20">
        <v>0</v>
      </c>
      <c r="E16577" s="20">
        <v>0</v>
      </c>
      <c r="F16577" s="38">
        <f>('ANNEXURE B &amp; C'!CQ$53)</f>
        <v>0</v>
      </c>
      <c r="G16577" s="9" t="str">
        <f t="shared" si="520"/>
        <v/>
      </c>
      <c r="H16577" s="52" t="str">
        <f t="shared" si="521"/>
        <v/>
      </c>
    </row>
    <row r="16578" spans="1:8">
      <c r="A16578" s="48" t="str">
        <f>('ANNEXURE B &amp; C'!CQ$3)</f>
        <v>480502</v>
      </c>
      <c r="B16578" s="2">
        <v>1060205</v>
      </c>
      <c r="C16578" s="2" t="s">
        <v>42</v>
      </c>
      <c r="D16578" s="20">
        <v>352534</v>
      </c>
      <c r="E16578" s="20">
        <v>143316.69</v>
      </c>
      <c r="F16578" s="38">
        <f>('ANNEXURE B &amp; C'!CQ$54)</f>
        <v>352534</v>
      </c>
      <c r="G16578" s="9" t="str">
        <f t="shared" si="520"/>
        <v/>
      </c>
      <c r="H16578" s="52">
        <f t="shared" si="521"/>
        <v>0</v>
      </c>
    </row>
    <row r="16579" spans="1:8">
      <c r="A16579" s="48" t="str">
        <f>('ANNEXURE B &amp; C'!CQ$3)</f>
        <v>480502</v>
      </c>
      <c r="B16579" s="2">
        <v>1060207</v>
      </c>
      <c r="C16579" s="2" t="s">
        <v>43</v>
      </c>
      <c r="D16579" s="20">
        <v>0</v>
      </c>
      <c r="E16579" s="20">
        <v>0</v>
      </c>
      <c r="F16579" s="38">
        <f>('ANNEXURE B &amp; C'!CQ$55)</f>
        <v>0</v>
      </c>
      <c r="G16579" s="9" t="str">
        <f t="shared" si="520"/>
        <v/>
      </c>
      <c r="H16579" s="52" t="str">
        <f t="shared" si="521"/>
        <v/>
      </c>
    </row>
    <row r="16580" spans="1:8">
      <c r="A16580" s="48" t="str">
        <f>('ANNEXURE B &amp; C'!CQ$3)</f>
        <v>480502</v>
      </c>
      <c r="B16580" s="2">
        <v>1060208</v>
      </c>
      <c r="C16580" s="2" t="s">
        <v>44</v>
      </c>
      <c r="D16580" s="20">
        <v>7000</v>
      </c>
      <c r="E16580" s="20">
        <v>4500</v>
      </c>
      <c r="F16580" s="38">
        <f>('ANNEXURE B &amp; C'!CQ$56)</f>
        <v>7000</v>
      </c>
      <c r="G16580" s="9" t="str">
        <f t="shared" si="520"/>
        <v/>
      </c>
      <c r="H16580" s="52">
        <f t="shared" si="521"/>
        <v>0</v>
      </c>
    </row>
    <row r="16581" spans="1:8">
      <c r="A16581" s="48" t="str">
        <f>('ANNEXURE B &amp; C'!CQ$3)</f>
        <v>480502</v>
      </c>
      <c r="B16581" s="2">
        <v>1060209</v>
      </c>
      <c r="C16581" s="2" t="s">
        <v>45</v>
      </c>
      <c r="D16581" s="20">
        <v>0</v>
      </c>
      <c r="E16581" s="20">
        <v>0</v>
      </c>
      <c r="F16581" s="38">
        <f>('ANNEXURE B &amp; C'!CQ$57)</f>
        <v>0</v>
      </c>
      <c r="G16581" s="9" t="str">
        <f t="shared" si="520"/>
        <v/>
      </c>
      <c r="H16581" s="52" t="str">
        <f t="shared" si="521"/>
        <v/>
      </c>
    </row>
    <row r="16582" spans="1:8">
      <c r="A16582" s="48" t="str">
        <f>('ANNEXURE B &amp; C'!CQ$3)</f>
        <v>480502</v>
      </c>
      <c r="B16582" s="2">
        <v>1060210</v>
      </c>
      <c r="C16582" s="2" t="s">
        <v>46</v>
      </c>
      <c r="D16582" s="20">
        <v>0</v>
      </c>
      <c r="E16582" s="20">
        <v>0</v>
      </c>
      <c r="F16582" s="38">
        <f>('ANNEXURE B &amp; C'!CQ$58)</f>
        <v>0</v>
      </c>
      <c r="G16582" s="9" t="str">
        <f t="shared" si="520"/>
        <v/>
      </c>
      <c r="H16582" s="52" t="str">
        <f t="shared" si="521"/>
        <v/>
      </c>
    </row>
    <row r="16583" spans="1:8">
      <c r="A16583" s="48" t="str">
        <f>('ANNEXURE B &amp; C'!CQ$3)</f>
        <v>480502</v>
      </c>
      <c r="B16583" s="2">
        <v>1060303</v>
      </c>
      <c r="C16583" s="2" t="s">
        <v>47</v>
      </c>
      <c r="D16583" s="20">
        <v>0</v>
      </c>
      <c r="E16583" s="20">
        <v>0</v>
      </c>
      <c r="F16583" s="38">
        <f>('ANNEXURE B &amp; C'!CQ$59)</f>
        <v>0</v>
      </c>
      <c r="G16583" s="9" t="str">
        <f t="shared" si="520"/>
        <v/>
      </c>
      <c r="H16583" s="52" t="str">
        <f t="shared" si="521"/>
        <v/>
      </c>
    </row>
    <row r="16584" spans="1:8">
      <c r="A16584" s="48" t="str">
        <f>('ANNEXURE B &amp; C'!CQ$3)</f>
        <v>480502</v>
      </c>
      <c r="B16584" s="2">
        <v>1060304</v>
      </c>
      <c r="C16584" s="2" t="s">
        <v>48</v>
      </c>
      <c r="D16584" s="20">
        <v>0</v>
      </c>
      <c r="E16584" s="20">
        <v>0</v>
      </c>
      <c r="F16584" s="38">
        <f>('ANNEXURE B &amp; C'!CQ$60)</f>
        <v>0</v>
      </c>
      <c r="G16584" s="9" t="str">
        <f t="shared" si="520"/>
        <v/>
      </c>
      <c r="H16584" s="52" t="str">
        <f t="shared" si="521"/>
        <v/>
      </c>
    </row>
    <row r="16585" spans="1:8">
      <c r="A16585" s="48" t="str">
        <f>('ANNEXURE B &amp; C'!CQ$3)</f>
        <v>480502</v>
      </c>
      <c r="B16585" s="2">
        <v>1060305</v>
      </c>
      <c r="C16585" s="2" t="s">
        <v>49</v>
      </c>
      <c r="D16585" s="20">
        <v>0</v>
      </c>
      <c r="E16585" s="20">
        <v>0</v>
      </c>
      <c r="F16585" s="38">
        <f>('ANNEXURE B &amp; C'!CQ$61)</f>
        <v>0</v>
      </c>
      <c r="G16585" s="9" t="str">
        <f t="shared" si="520"/>
        <v/>
      </c>
      <c r="H16585" s="52" t="str">
        <f t="shared" si="521"/>
        <v/>
      </c>
    </row>
    <row r="16586" spans="1:8">
      <c r="A16586" s="48" t="str">
        <f>('ANNEXURE B &amp; C'!CQ$3)</f>
        <v>480502</v>
      </c>
      <c r="B16586" s="2">
        <v>1060400</v>
      </c>
      <c r="C16586" s="2" t="s">
        <v>50</v>
      </c>
      <c r="D16586" s="20">
        <v>0</v>
      </c>
      <c r="E16586" s="20">
        <v>0</v>
      </c>
      <c r="F16586" s="38">
        <f>('ANNEXURE B &amp; C'!CQ$62)</f>
        <v>0</v>
      </c>
      <c r="G16586" s="9" t="str">
        <f t="shared" si="520"/>
        <v/>
      </c>
      <c r="H16586" s="52" t="str">
        <f t="shared" si="521"/>
        <v/>
      </c>
    </row>
    <row r="16587" spans="1:8">
      <c r="A16587" s="48" t="str">
        <f>('ANNEXURE B &amp; C'!CQ$3)</f>
        <v>480502</v>
      </c>
      <c r="B16587" s="2">
        <v>1060401</v>
      </c>
      <c r="C16587" s="2" t="s">
        <v>51</v>
      </c>
      <c r="D16587" s="20">
        <v>0</v>
      </c>
      <c r="E16587" s="20">
        <v>0</v>
      </c>
      <c r="F16587" s="38">
        <f>('ANNEXURE B &amp; C'!CQ$63)</f>
        <v>0</v>
      </c>
      <c r="G16587" s="9" t="str">
        <f t="shared" si="520"/>
        <v/>
      </c>
      <c r="H16587" s="52" t="str">
        <f t="shared" si="521"/>
        <v/>
      </c>
    </row>
    <row r="16588" spans="1:8">
      <c r="A16588" s="48" t="str">
        <f>('ANNEXURE B &amp; C'!CQ$3)</f>
        <v>480502</v>
      </c>
      <c r="B16588" s="2">
        <v>1060402</v>
      </c>
      <c r="C16588" s="2" t="s">
        <v>52</v>
      </c>
      <c r="D16588" s="20">
        <v>0</v>
      </c>
      <c r="E16588" s="20">
        <v>0</v>
      </c>
      <c r="F16588" s="38">
        <f>('ANNEXURE B &amp; C'!CQ$64)</f>
        <v>0</v>
      </c>
      <c r="G16588" s="9" t="str">
        <f t="shared" si="520"/>
        <v/>
      </c>
      <c r="H16588" s="52" t="str">
        <f t="shared" si="521"/>
        <v/>
      </c>
    </row>
    <row r="16589" spans="1:8">
      <c r="A16589" s="48" t="str">
        <f>('ANNEXURE B &amp; C'!CQ$3)</f>
        <v>480502</v>
      </c>
      <c r="B16589" s="2">
        <v>1060403</v>
      </c>
      <c r="C16589" s="2" t="s">
        <v>53</v>
      </c>
      <c r="D16589" s="20">
        <v>0</v>
      </c>
      <c r="E16589" s="20">
        <v>0</v>
      </c>
      <c r="F16589" s="38">
        <f>('ANNEXURE B &amp; C'!CQ$65)</f>
        <v>0</v>
      </c>
      <c r="G16589" s="9" t="str">
        <f t="shared" si="520"/>
        <v/>
      </c>
      <c r="H16589" s="52" t="str">
        <f t="shared" si="521"/>
        <v/>
      </c>
    </row>
    <row r="16590" spans="1:8">
      <c r="A16590" s="48" t="str">
        <f>('ANNEXURE B &amp; C'!CQ$3)</f>
        <v>480502</v>
      </c>
      <c r="B16590" s="2">
        <v>1060404</v>
      </c>
      <c r="C16590" s="2" t="s">
        <v>54</v>
      </c>
      <c r="D16590" s="20">
        <v>0</v>
      </c>
      <c r="E16590" s="20">
        <v>0</v>
      </c>
      <c r="F16590" s="38">
        <f>('ANNEXURE B &amp; C'!CQ$66)</f>
        <v>0</v>
      </c>
      <c r="G16590" s="9" t="str">
        <f t="shared" si="520"/>
        <v/>
      </c>
      <c r="H16590" s="52" t="str">
        <f t="shared" si="521"/>
        <v/>
      </c>
    </row>
    <row r="16591" spans="1:8">
      <c r="A16591" s="48" t="str">
        <f>('ANNEXURE B &amp; C'!CQ$3)</f>
        <v>480502</v>
      </c>
      <c r="B16591" s="2">
        <v>1060405</v>
      </c>
      <c r="C16591" s="2" t="s">
        <v>55</v>
      </c>
      <c r="D16591" s="20">
        <v>0</v>
      </c>
      <c r="E16591" s="20">
        <v>0</v>
      </c>
      <c r="F16591" s="38">
        <f>('ANNEXURE B &amp; C'!CQ$67)</f>
        <v>0</v>
      </c>
      <c r="G16591" s="9" t="str">
        <f t="shared" si="520"/>
        <v/>
      </c>
      <c r="H16591" s="52" t="str">
        <f t="shared" si="521"/>
        <v/>
      </c>
    </row>
    <row r="16592" spans="1:8">
      <c r="A16592" s="48" t="str">
        <f>('ANNEXURE B &amp; C'!CQ$3)</f>
        <v>480502</v>
      </c>
      <c r="B16592" s="2">
        <v>1060601</v>
      </c>
      <c r="C16592" s="2" t="s">
        <v>56</v>
      </c>
      <c r="D16592" s="20">
        <v>0</v>
      </c>
      <c r="E16592" s="20">
        <v>0</v>
      </c>
      <c r="F16592" s="38">
        <f>('ANNEXURE B &amp; C'!CQ$68)</f>
        <v>0</v>
      </c>
      <c r="G16592" s="9" t="str">
        <f t="shared" si="520"/>
        <v/>
      </c>
      <c r="H16592" s="52" t="str">
        <f t="shared" si="521"/>
        <v/>
      </c>
    </row>
    <row r="16593" spans="1:8">
      <c r="A16593" s="48" t="str">
        <f>('ANNEXURE B &amp; C'!CQ$3)</f>
        <v>480502</v>
      </c>
      <c r="B16593" s="2">
        <v>1060701</v>
      </c>
      <c r="C16593" s="2" t="s">
        <v>57</v>
      </c>
      <c r="D16593" s="20">
        <v>0</v>
      </c>
      <c r="E16593" s="20">
        <v>0</v>
      </c>
      <c r="F16593" s="38">
        <f>('ANNEXURE B &amp; C'!CQ$69)</f>
        <v>0</v>
      </c>
      <c r="G16593" s="9" t="str">
        <f t="shared" si="520"/>
        <v/>
      </c>
      <c r="H16593" s="52" t="str">
        <f t="shared" si="521"/>
        <v/>
      </c>
    </row>
    <row r="16594" spans="1:8">
      <c r="A16594" s="48" t="str">
        <f>('ANNEXURE B &amp; C'!CQ$3)</f>
        <v>480502</v>
      </c>
      <c r="B16594" s="2">
        <v>1060702</v>
      </c>
      <c r="C16594" s="2" t="s">
        <v>58</v>
      </c>
      <c r="D16594" s="20">
        <v>0</v>
      </c>
      <c r="E16594" s="20">
        <v>0</v>
      </c>
      <c r="F16594" s="38">
        <f>('ANNEXURE B &amp; C'!CQ$70)</f>
        <v>0</v>
      </c>
      <c r="G16594" s="9" t="str">
        <f t="shared" si="520"/>
        <v/>
      </c>
      <c r="H16594" s="52" t="str">
        <f t="shared" si="521"/>
        <v/>
      </c>
    </row>
    <row r="16595" spans="1:8">
      <c r="A16595" s="48" t="str">
        <f>('ANNEXURE B &amp; C'!CQ$3)</f>
        <v>480502</v>
      </c>
      <c r="B16595" s="2">
        <v>1061101</v>
      </c>
      <c r="C16595" s="2" t="s">
        <v>59</v>
      </c>
      <c r="D16595" s="20">
        <v>0</v>
      </c>
      <c r="E16595" s="20">
        <v>0</v>
      </c>
      <c r="F16595" s="38">
        <f>('ANNEXURE B &amp; C'!CQ$71)</f>
        <v>0</v>
      </c>
      <c r="G16595" s="9" t="str">
        <f t="shared" si="520"/>
        <v/>
      </c>
      <c r="H16595" s="52" t="str">
        <f t="shared" si="521"/>
        <v/>
      </c>
    </row>
    <row r="16596" spans="1:8">
      <c r="A16596" s="48" t="str">
        <f>('ANNEXURE B &amp; C'!CQ$3)</f>
        <v>480502</v>
      </c>
      <c r="B16596" s="2">
        <v>1061102</v>
      </c>
      <c r="C16596" s="2" t="s">
        <v>60</v>
      </c>
      <c r="D16596" s="20">
        <v>0</v>
      </c>
      <c r="E16596" s="20">
        <v>0</v>
      </c>
      <c r="F16596" s="38">
        <f>('ANNEXURE B &amp; C'!CQ$72)</f>
        <v>0</v>
      </c>
      <c r="G16596" s="9" t="str">
        <f t="shared" si="520"/>
        <v/>
      </c>
      <c r="H16596" s="52" t="str">
        <f t="shared" si="521"/>
        <v/>
      </c>
    </row>
    <row r="16597" spans="1:8">
      <c r="A16597" s="48" t="str">
        <f>('ANNEXURE B &amp; C'!CQ$3)</f>
        <v>480502</v>
      </c>
      <c r="B16597" s="2">
        <v>1061104</v>
      </c>
      <c r="C16597" s="2" t="s">
        <v>61</v>
      </c>
      <c r="D16597" s="20">
        <v>0</v>
      </c>
      <c r="E16597" s="20">
        <v>0</v>
      </c>
      <c r="F16597" s="38">
        <f>('ANNEXURE B &amp; C'!CQ$73)</f>
        <v>0</v>
      </c>
      <c r="G16597" s="9" t="str">
        <f t="shared" si="520"/>
        <v/>
      </c>
      <c r="H16597" s="52" t="str">
        <f t="shared" si="521"/>
        <v/>
      </c>
    </row>
    <row r="16598" spans="1:8">
      <c r="A16598" s="48" t="str">
        <f>('ANNEXURE B &amp; C'!CQ$3)</f>
        <v>480502</v>
      </c>
      <c r="B16598" s="2">
        <v>1061106</v>
      </c>
      <c r="C16598" s="2" t="s">
        <v>62</v>
      </c>
      <c r="D16598" s="20">
        <v>0</v>
      </c>
      <c r="E16598" s="20">
        <v>0</v>
      </c>
      <c r="F16598" s="38">
        <f>('ANNEXURE B &amp; C'!CQ$74)</f>
        <v>0</v>
      </c>
      <c r="G16598" s="9" t="str">
        <f t="shared" si="520"/>
        <v/>
      </c>
      <c r="H16598" s="52" t="str">
        <f t="shared" si="521"/>
        <v/>
      </c>
    </row>
    <row r="16599" spans="1:8">
      <c r="A16599" s="48" t="str">
        <f>('ANNEXURE B &amp; C'!CQ$3)</f>
        <v>480502</v>
      </c>
      <c r="B16599" s="2">
        <v>1061201</v>
      </c>
      <c r="C16599" s="2" t="s">
        <v>63</v>
      </c>
      <c r="D16599" s="20">
        <v>0</v>
      </c>
      <c r="E16599" s="20">
        <v>0</v>
      </c>
      <c r="F16599" s="38">
        <f>('ANNEXURE B &amp; C'!CQ$75)</f>
        <v>0</v>
      </c>
      <c r="G16599" s="9" t="str">
        <f t="shared" si="520"/>
        <v/>
      </c>
      <c r="H16599" s="52" t="str">
        <f t="shared" si="521"/>
        <v/>
      </c>
    </row>
    <row r="16600" spans="1:8">
      <c r="A16600" s="48" t="str">
        <f>('ANNEXURE B &amp; C'!CQ$3)</f>
        <v>480502</v>
      </c>
      <c r="B16600" s="2">
        <v>1061203</v>
      </c>
      <c r="C16600" s="2" t="s">
        <v>64</v>
      </c>
      <c r="D16600" s="20">
        <v>1500</v>
      </c>
      <c r="E16600" s="20">
        <v>0</v>
      </c>
      <c r="F16600" s="38">
        <f>('ANNEXURE B &amp; C'!CQ$76)</f>
        <v>1500</v>
      </c>
      <c r="G16600" s="9" t="str">
        <f t="shared" si="520"/>
        <v/>
      </c>
      <c r="H16600" s="52">
        <f t="shared" si="521"/>
        <v>0</v>
      </c>
    </row>
    <row r="16601" spans="1:8">
      <c r="A16601" s="48" t="str">
        <f>('ANNEXURE B &amp; C'!CQ$3)</f>
        <v>480502</v>
      </c>
      <c r="B16601" s="2">
        <v>1061204</v>
      </c>
      <c r="C16601" s="2" t="s">
        <v>65</v>
      </c>
      <c r="D16601" s="20">
        <v>0</v>
      </c>
      <c r="E16601" s="20">
        <v>0</v>
      </c>
      <c r="F16601" s="38">
        <f>('ANNEXURE B &amp; C'!CQ$77)</f>
        <v>0</v>
      </c>
      <c r="G16601" s="9" t="str">
        <f t="shared" si="520"/>
        <v/>
      </c>
      <c r="H16601" s="52" t="str">
        <f t="shared" si="521"/>
        <v/>
      </c>
    </row>
    <row r="16602" spans="1:8">
      <c r="A16602" s="48" t="str">
        <f>('ANNEXURE B &amp; C'!CQ$3)</f>
        <v>480502</v>
      </c>
      <c r="B16602" s="2">
        <v>1061501</v>
      </c>
      <c r="C16602" s="2" t="s">
        <v>66</v>
      </c>
      <c r="D16602" s="20">
        <v>0</v>
      </c>
      <c r="E16602" s="20">
        <v>0</v>
      </c>
      <c r="F16602" s="38">
        <f>('ANNEXURE B &amp; C'!CQ$78)</f>
        <v>0</v>
      </c>
      <c r="G16602" s="9" t="str">
        <f t="shared" si="520"/>
        <v/>
      </c>
      <c r="H16602" s="52" t="str">
        <f t="shared" si="521"/>
        <v/>
      </c>
    </row>
    <row r="16603" spans="1:8">
      <c r="A16603" s="48" t="str">
        <f>('ANNEXURE B &amp; C'!CQ$3)</f>
        <v>480502</v>
      </c>
      <c r="B16603" s="2">
        <v>1061502</v>
      </c>
      <c r="C16603" s="2" t="s">
        <v>67</v>
      </c>
      <c r="D16603" s="20">
        <v>0</v>
      </c>
      <c r="E16603" s="20">
        <v>0</v>
      </c>
      <c r="F16603" s="38">
        <f>('ANNEXURE B &amp; C'!CQ$79)</f>
        <v>0</v>
      </c>
      <c r="G16603" s="9" t="str">
        <f t="shared" si="520"/>
        <v/>
      </c>
      <c r="H16603" s="52" t="str">
        <f t="shared" si="521"/>
        <v/>
      </c>
    </row>
    <row r="16604" spans="1:8">
      <c r="A16604" s="48" t="str">
        <f>('ANNEXURE B &amp; C'!CQ$3)</f>
        <v>480502</v>
      </c>
      <c r="B16604" s="2">
        <v>1061507</v>
      </c>
      <c r="C16604" s="2" t="s">
        <v>68</v>
      </c>
      <c r="D16604" s="20">
        <v>0</v>
      </c>
      <c r="E16604" s="20">
        <v>0</v>
      </c>
      <c r="F16604" s="38">
        <f>('ANNEXURE B &amp; C'!CQ$80)</f>
        <v>0</v>
      </c>
      <c r="G16604" s="9" t="str">
        <f t="shared" si="520"/>
        <v/>
      </c>
      <c r="H16604" s="52" t="str">
        <f t="shared" si="521"/>
        <v/>
      </c>
    </row>
    <row r="16605" spans="1:8">
      <c r="A16605" s="48" t="str">
        <f>('ANNEXURE B &amp; C'!CQ$3)</f>
        <v>480502</v>
      </c>
      <c r="B16605" s="2">
        <v>1061508</v>
      </c>
      <c r="C16605" s="2" t="s">
        <v>69</v>
      </c>
      <c r="D16605" s="20">
        <v>0</v>
      </c>
      <c r="E16605" s="20">
        <v>0</v>
      </c>
      <c r="F16605" s="38">
        <f>('ANNEXURE B &amp; C'!CQ$81)</f>
        <v>0</v>
      </c>
      <c r="G16605" s="9" t="str">
        <f t="shared" si="520"/>
        <v/>
      </c>
      <c r="H16605" s="52" t="str">
        <f t="shared" si="521"/>
        <v/>
      </c>
    </row>
    <row r="16606" spans="1:8">
      <c r="A16606" s="48" t="str">
        <f>('ANNEXURE B &amp; C'!CQ$3)</f>
        <v>480502</v>
      </c>
      <c r="B16606" s="2">
        <v>1061701</v>
      </c>
      <c r="C16606" s="2" t="s">
        <v>70</v>
      </c>
      <c r="D16606" s="20">
        <v>4000</v>
      </c>
      <c r="E16606" s="20">
        <v>1200</v>
      </c>
      <c r="F16606" s="38">
        <f>('ANNEXURE B &amp; C'!CQ$82)</f>
        <v>4000</v>
      </c>
      <c r="G16606" s="9" t="str">
        <f t="shared" si="520"/>
        <v/>
      </c>
      <c r="H16606" s="52">
        <f t="shared" si="521"/>
        <v>0</v>
      </c>
    </row>
    <row r="16607" spans="1:8">
      <c r="A16607" s="48" t="str">
        <f>('ANNEXURE B &amp; C'!CQ$3)</f>
        <v>480502</v>
      </c>
      <c r="B16607" s="2">
        <v>1061705</v>
      </c>
      <c r="C16607" s="2" t="s">
        <v>71</v>
      </c>
      <c r="D16607" s="20">
        <v>0</v>
      </c>
      <c r="E16607" s="20">
        <v>0</v>
      </c>
      <c r="F16607" s="38">
        <f>('ANNEXURE B &amp; C'!CQ$83)</f>
        <v>0</v>
      </c>
      <c r="G16607" s="9" t="str">
        <f t="shared" si="520"/>
        <v/>
      </c>
      <c r="H16607" s="52" t="str">
        <f t="shared" si="521"/>
        <v/>
      </c>
    </row>
    <row r="16608" spans="1:8">
      <c r="A16608" s="48" t="str">
        <f>('ANNEXURE B &amp; C'!CQ$3)</f>
        <v>480502</v>
      </c>
      <c r="B16608" s="2">
        <v>1061799</v>
      </c>
      <c r="C16608" s="2" t="s">
        <v>72</v>
      </c>
      <c r="D16608" s="20">
        <v>1300</v>
      </c>
      <c r="E16608" s="20">
        <v>0</v>
      </c>
      <c r="F16608" s="38">
        <f>('ANNEXURE B &amp; C'!CQ$84)</f>
        <v>1300</v>
      </c>
      <c r="G16608" s="9" t="str">
        <f t="shared" si="520"/>
        <v/>
      </c>
      <c r="H16608" s="52">
        <f t="shared" si="521"/>
        <v>0</v>
      </c>
    </row>
    <row r="16609" spans="1:8">
      <c r="A16609" s="48" t="str">
        <f>('ANNEXURE B &amp; C'!CQ$3)</f>
        <v>480502</v>
      </c>
      <c r="B16609" s="2">
        <v>1061800</v>
      </c>
      <c r="C16609" s="2" t="s">
        <v>73</v>
      </c>
      <c r="D16609" s="20">
        <v>25000</v>
      </c>
      <c r="E16609" s="20">
        <v>0</v>
      </c>
      <c r="F16609" s="38">
        <f>('ANNEXURE B &amp; C'!CQ$85)</f>
        <v>25000</v>
      </c>
      <c r="G16609" s="9" t="str">
        <f t="shared" si="520"/>
        <v/>
      </c>
      <c r="H16609" s="52">
        <f t="shared" si="521"/>
        <v>0</v>
      </c>
    </row>
    <row r="16610" spans="1:8">
      <c r="A16610" s="48" t="str">
        <f>('ANNEXURE B &amp; C'!CQ$3)</f>
        <v>480502</v>
      </c>
      <c r="B16610" s="2">
        <v>1061801</v>
      </c>
      <c r="C16610" s="2" t="s">
        <v>74</v>
      </c>
      <c r="D16610" s="20">
        <v>90000</v>
      </c>
      <c r="E16610" s="20">
        <v>0</v>
      </c>
      <c r="F16610" s="38">
        <f>('ANNEXURE B &amp; C'!CQ$86)</f>
        <v>90000</v>
      </c>
      <c r="G16610" s="9" t="str">
        <f t="shared" si="520"/>
        <v/>
      </c>
      <c r="H16610" s="52">
        <f t="shared" si="521"/>
        <v>0</v>
      </c>
    </row>
    <row r="16611" spans="1:8">
      <c r="A16611" s="48" t="str">
        <f>('ANNEXURE B &amp; C'!CQ$3)</f>
        <v>480502</v>
      </c>
      <c r="B16611" s="2">
        <v>1061802</v>
      </c>
      <c r="C16611" s="2" t="s">
        <v>75</v>
      </c>
      <c r="D16611" s="20">
        <v>0</v>
      </c>
      <c r="E16611" s="20">
        <v>0</v>
      </c>
      <c r="F16611" s="38">
        <f>('ANNEXURE B &amp; C'!CQ$87)</f>
        <v>0</v>
      </c>
      <c r="G16611" s="9" t="str">
        <f t="shared" si="520"/>
        <v/>
      </c>
      <c r="H16611" s="52" t="str">
        <f t="shared" si="521"/>
        <v/>
      </c>
    </row>
    <row r="16612" spans="1:8">
      <c r="A16612" s="48" t="str">
        <f>('ANNEXURE B &amp; C'!CQ$3)</f>
        <v>480502</v>
      </c>
      <c r="B16612" s="2">
        <v>1061805</v>
      </c>
      <c r="C16612" s="2" t="s">
        <v>76</v>
      </c>
      <c r="D16612" s="20">
        <v>0</v>
      </c>
      <c r="E16612" s="20">
        <v>0</v>
      </c>
      <c r="F16612" s="38">
        <f>('ANNEXURE B &amp; C'!CQ$88)</f>
        <v>0</v>
      </c>
      <c r="G16612" s="9" t="str">
        <f t="shared" si="520"/>
        <v/>
      </c>
      <c r="H16612" s="52" t="str">
        <f t="shared" si="521"/>
        <v/>
      </c>
    </row>
    <row r="16613" spans="1:8">
      <c r="A16613" s="48" t="str">
        <f>('ANNEXURE B &amp; C'!CQ$3)</f>
        <v>480502</v>
      </c>
      <c r="B16613" s="2">
        <v>1061806</v>
      </c>
      <c r="C16613" s="2" t="s">
        <v>77</v>
      </c>
      <c r="D16613" s="20">
        <v>4477</v>
      </c>
      <c r="E16613" s="20">
        <v>1390</v>
      </c>
      <c r="F16613" s="38">
        <f>('ANNEXURE B &amp; C'!CQ$89)</f>
        <v>4477</v>
      </c>
      <c r="G16613" s="9" t="str">
        <f t="shared" si="520"/>
        <v/>
      </c>
      <c r="H16613" s="52">
        <f t="shared" si="521"/>
        <v>0</v>
      </c>
    </row>
    <row r="16614" spans="1:8">
      <c r="A16614" s="48" t="str">
        <f>('ANNEXURE B &amp; C'!CQ$3)</f>
        <v>480502</v>
      </c>
      <c r="B16614" s="2">
        <v>1061899</v>
      </c>
      <c r="C16614" s="2" t="s">
        <v>78</v>
      </c>
      <c r="D16614" s="20">
        <v>0</v>
      </c>
      <c r="E16614" s="20">
        <v>0</v>
      </c>
      <c r="F16614" s="38">
        <f>('ANNEXURE B &amp; C'!CQ$90)</f>
        <v>0</v>
      </c>
      <c r="G16614" s="9" t="str">
        <f t="shared" si="520"/>
        <v/>
      </c>
      <c r="H16614" s="52" t="str">
        <f t="shared" si="521"/>
        <v/>
      </c>
    </row>
    <row r="16615" spans="1:8">
      <c r="A16615" s="48" t="str">
        <f>('ANNEXURE B &amp; C'!CQ$3)</f>
        <v>480502</v>
      </c>
      <c r="B16615" s="2">
        <v>1061900</v>
      </c>
      <c r="C16615" s="2" t="s">
        <v>79</v>
      </c>
      <c r="D16615" s="20">
        <v>15600</v>
      </c>
      <c r="E16615" s="20">
        <v>8493.64</v>
      </c>
      <c r="F16615" s="38">
        <f>('ANNEXURE B &amp; C'!CQ$91)</f>
        <v>14413</v>
      </c>
      <c r="G16615" s="9" t="str">
        <f t="shared" si="520"/>
        <v/>
      </c>
      <c r="H16615" s="52">
        <f t="shared" si="521"/>
        <v>-7.6089743589743589E-2</v>
      </c>
    </row>
    <row r="16616" spans="1:8">
      <c r="A16616" s="48" t="str">
        <f>('ANNEXURE B &amp; C'!CQ$3)</f>
        <v>480502</v>
      </c>
      <c r="B16616" s="2">
        <v>1061902</v>
      </c>
      <c r="C16616" s="2" t="s">
        <v>80</v>
      </c>
      <c r="D16616" s="20">
        <v>200000</v>
      </c>
      <c r="E16616" s="20">
        <v>131920.46</v>
      </c>
      <c r="F16616" s="38">
        <f>('ANNEXURE B &amp; C'!CQ$92)</f>
        <v>200000</v>
      </c>
      <c r="G16616" s="9" t="str">
        <f t="shared" si="520"/>
        <v/>
      </c>
      <c r="H16616" s="52">
        <f t="shared" si="521"/>
        <v>0</v>
      </c>
    </row>
    <row r="16617" spans="1:8">
      <c r="A16617" s="48" t="str">
        <f>('ANNEXURE B &amp; C'!CQ$3)</f>
        <v>480502</v>
      </c>
      <c r="B16617" s="2">
        <v>1061903</v>
      </c>
      <c r="C16617" s="2" t="s">
        <v>81</v>
      </c>
      <c r="D16617" s="20">
        <v>0</v>
      </c>
      <c r="E16617" s="20">
        <v>0</v>
      </c>
      <c r="F16617" s="38">
        <f>('ANNEXURE B &amp; C'!CQ$93)</f>
        <v>0</v>
      </c>
      <c r="G16617" s="9" t="str">
        <f t="shared" si="520"/>
        <v/>
      </c>
      <c r="H16617" s="52" t="str">
        <f t="shared" si="521"/>
        <v/>
      </c>
    </row>
    <row r="16618" spans="1:8">
      <c r="A16618" s="48" t="str">
        <f>('ANNEXURE B &amp; C'!CQ$3)</f>
        <v>480502</v>
      </c>
      <c r="B16618" s="2">
        <v>1061904</v>
      </c>
      <c r="C16618" s="2" t="s">
        <v>82</v>
      </c>
      <c r="D16618" s="20">
        <v>0</v>
      </c>
      <c r="E16618" s="20">
        <v>0</v>
      </c>
      <c r="F16618" s="38">
        <f>('ANNEXURE B &amp; C'!CQ$94)</f>
        <v>0</v>
      </c>
      <c r="G16618" s="9" t="str">
        <f t="shared" si="520"/>
        <v/>
      </c>
      <c r="H16618" s="52" t="str">
        <f t="shared" si="521"/>
        <v/>
      </c>
    </row>
    <row r="16619" spans="1:8">
      <c r="A16619" s="48" t="str">
        <f>('ANNEXURE B &amp; C'!CQ$3)</f>
        <v>480502</v>
      </c>
      <c r="B16619" s="2">
        <v>1062001</v>
      </c>
      <c r="C16619" s="2" t="s">
        <v>83</v>
      </c>
      <c r="D16619" s="20">
        <v>0</v>
      </c>
      <c r="E16619" s="20">
        <v>0</v>
      </c>
      <c r="F16619" s="38">
        <f>('ANNEXURE B &amp; C'!CQ$95)</f>
        <v>0</v>
      </c>
      <c r="G16619" s="9" t="str">
        <f t="shared" si="520"/>
        <v/>
      </c>
      <c r="H16619" s="52" t="str">
        <f t="shared" si="521"/>
        <v/>
      </c>
    </row>
    <row r="16620" spans="1:8">
      <c r="A16620" s="48" t="str">
        <f>('ANNEXURE B &amp; C'!CQ$3)</f>
        <v>480502</v>
      </c>
      <c r="B16620" s="2">
        <v>1062003</v>
      </c>
      <c r="C16620" s="2" t="s">
        <v>84</v>
      </c>
      <c r="D16620" s="20">
        <v>0</v>
      </c>
      <c r="E16620" s="20">
        <v>0</v>
      </c>
      <c r="F16620" s="38">
        <f>('ANNEXURE B &amp; C'!CQ$96)</f>
        <v>0</v>
      </c>
      <c r="G16620" s="9" t="str">
        <f t="shared" si="520"/>
        <v/>
      </c>
      <c r="H16620" s="52" t="str">
        <f t="shared" si="521"/>
        <v/>
      </c>
    </row>
    <row r="16621" spans="1:8">
      <c r="A16621" s="48" t="str">
        <f>('ANNEXURE B &amp; C'!CQ$3)</f>
        <v>480502</v>
      </c>
      <c r="B16621" s="2">
        <v>1062009</v>
      </c>
      <c r="C16621" s="2" t="s">
        <v>85</v>
      </c>
      <c r="D16621" s="20">
        <v>0</v>
      </c>
      <c r="E16621" s="20">
        <v>0</v>
      </c>
      <c r="F16621" s="38">
        <f>('ANNEXURE B &amp; C'!CQ$97)</f>
        <v>0</v>
      </c>
      <c r="G16621" s="9" t="str">
        <f t="shared" si="520"/>
        <v/>
      </c>
      <c r="H16621" s="52" t="str">
        <f t="shared" si="521"/>
        <v/>
      </c>
    </row>
    <row r="16622" spans="1:8">
      <c r="A16622" s="48" t="str">
        <f>('ANNEXURE B &amp; C'!CQ$3)</f>
        <v>480502</v>
      </c>
      <c r="B16622" s="2">
        <v>1062010</v>
      </c>
      <c r="C16622" s="2" t="s">
        <v>86</v>
      </c>
      <c r="D16622" s="20">
        <v>0</v>
      </c>
      <c r="E16622" s="20">
        <v>0</v>
      </c>
      <c r="F16622" s="38">
        <f>('ANNEXURE B &amp; C'!CQ$98)</f>
        <v>0</v>
      </c>
      <c r="G16622" s="9" t="str">
        <f t="shared" si="520"/>
        <v/>
      </c>
      <c r="H16622" s="52" t="str">
        <f t="shared" si="521"/>
        <v/>
      </c>
    </row>
    <row r="16623" spans="1:8">
      <c r="A16623" s="48" t="str">
        <f>('ANNEXURE B &amp; C'!CQ$3)</f>
        <v>480502</v>
      </c>
      <c r="B16623" s="2">
        <v>1062201</v>
      </c>
      <c r="C16623" s="2" t="s">
        <v>87</v>
      </c>
      <c r="D16623" s="20">
        <v>0</v>
      </c>
      <c r="E16623" s="20">
        <v>0</v>
      </c>
      <c r="F16623" s="38">
        <f>('ANNEXURE B &amp; C'!CQ$99)</f>
        <v>0</v>
      </c>
      <c r="G16623" s="9" t="str">
        <f t="shared" si="520"/>
        <v/>
      </c>
      <c r="H16623" s="52" t="str">
        <f t="shared" si="521"/>
        <v/>
      </c>
    </row>
    <row r="16624" spans="1:8">
      <c r="A16624" s="48" t="str">
        <f>('ANNEXURE B &amp; C'!CQ$3)</f>
        <v>480502</v>
      </c>
      <c r="B16624" s="3">
        <v>1066990</v>
      </c>
      <c r="C16624" s="3" t="s">
        <v>88</v>
      </c>
      <c r="D16624" s="39">
        <v>701411</v>
      </c>
      <c r="E16624" s="39">
        <v>290820.79000000004</v>
      </c>
      <c r="F16624" s="39">
        <f>SUM(F16571:F16623)</f>
        <v>700224</v>
      </c>
      <c r="G16624" s="9" t="str">
        <f t="shared" si="520"/>
        <v/>
      </c>
      <c r="H16624" s="52">
        <f t="shared" si="521"/>
        <v>-1.6923030862076587E-3</v>
      </c>
    </row>
    <row r="16625" spans="1:8">
      <c r="B16625" s="1"/>
      <c r="C16625" s="1"/>
      <c r="D16625" s="31"/>
      <c r="E16625" s="31"/>
      <c r="F16625" s="31"/>
      <c r="G16625" s="9" t="str">
        <f t="shared" si="520"/>
        <v/>
      </c>
      <c r="H16625" s="52" t="str">
        <f t="shared" si="521"/>
        <v/>
      </c>
    </row>
    <row r="16626" spans="1:8">
      <c r="A16626" s="48" t="str">
        <f>('ANNEXURE B &amp; C'!CQ$3)</f>
        <v>480502</v>
      </c>
      <c r="B16626" s="1">
        <v>1080000</v>
      </c>
      <c r="C16626" s="1" t="s">
        <v>89</v>
      </c>
      <c r="D16626" s="31"/>
      <c r="E16626" s="31"/>
      <c r="F16626" s="31"/>
      <c r="G16626" s="9" t="str">
        <f t="shared" si="520"/>
        <v/>
      </c>
      <c r="H16626" s="52" t="str">
        <f t="shared" si="521"/>
        <v/>
      </c>
    </row>
    <row r="16627" spans="1:8">
      <c r="A16627" s="48" t="str">
        <f>('ANNEXURE B &amp; C'!CQ$3)</f>
        <v>480502</v>
      </c>
      <c r="B16627" s="2">
        <v>1088020</v>
      </c>
      <c r="C16627" s="2" t="s">
        <v>90</v>
      </c>
      <c r="D16627" s="20">
        <v>0</v>
      </c>
      <c r="E16627" s="20">
        <v>0</v>
      </c>
      <c r="F16627" s="38">
        <f>('ANNEXURE B &amp; C'!CQ$103)</f>
        <v>0</v>
      </c>
      <c r="G16627" s="9" t="str">
        <f t="shared" si="520"/>
        <v/>
      </c>
      <c r="H16627" s="52" t="str">
        <f t="shared" si="521"/>
        <v/>
      </c>
    </row>
    <row r="16628" spans="1:8">
      <c r="A16628" s="48" t="str">
        <f>('ANNEXURE B &amp; C'!CQ$3)</f>
        <v>480502</v>
      </c>
      <c r="B16628" s="2">
        <v>1088080</v>
      </c>
      <c r="C16628" s="2" t="s">
        <v>91</v>
      </c>
      <c r="D16628" s="20">
        <v>0</v>
      </c>
      <c r="E16628" s="20">
        <v>0</v>
      </c>
      <c r="F16628" s="38">
        <f>('ANNEXURE B &amp; C'!CQ$104)</f>
        <v>0</v>
      </c>
      <c r="G16628" s="9" t="str">
        <f t="shared" si="520"/>
        <v/>
      </c>
      <c r="H16628" s="52" t="str">
        <f t="shared" si="521"/>
        <v/>
      </c>
    </row>
    <row r="16629" spans="1:8">
      <c r="A16629" s="48" t="str">
        <f>('ANNEXURE B &amp; C'!CQ$3)</f>
        <v>480502</v>
      </c>
      <c r="B16629" s="2">
        <v>1088081</v>
      </c>
      <c r="C16629" s="2" t="s">
        <v>92</v>
      </c>
      <c r="D16629" s="20">
        <v>0</v>
      </c>
      <c r="E16629" s="20">
        <v>0</v>
      </c>
      <c r="F16629" s="38">
        <f>('ANNEXURE B &amp; C'!CQ$105)</f>
        <v>0</v>
      </c>
      <c r="G16629" s="9" t="str">
        <f t="shared" si="520"/>
        <v/>
      </c>
      <c r="H16629" s="52" t="str">
        <f t="shared" si="521"/>
        <v/>
      </c>
    </row>
    <row r="16630" spans="1:8">
      <c r="A16630" s="48" t="str">
        <f>('ANNEXURE B &amp; C'!CQ$3)</f>
        <v>480502</v>
      </c>
      <c r="B16630" s="2">
        <v>1088082</v>
      </c>
      <c r="C16630" s="2" t="s">
        <v>93</v>
      </c>
      <c r="D16630" s="20">
        <v>0</v>
      </c>
      <c r="E16630" s="20">
        <v>0</v>
      </c>
      <c r="F16630" s="38">
        <f>('ANNEXURE B &amp; C'!CQ$106)</f>
        <v>0</v>
      </c>
      <c r="G16630" s="9" t="str">
        <f t="shared" si="520"/>
        <v/>
      </c>
      <c r="H16630" s="52" t="str">
        <f t="shared" si="521"/>
        <v/>
      </c>
    </row>
    <row r="16631" spans="1:8">
      <c r="A16631" s="48" t="str">
        <f>('ANNEXURE B &amp; C'!CQ$3)</f>
        <v>480502</v>
      </c>
      <c r="B16631" s="2">
        <v>1088083</v>
      </c>
      <c r="C16631" s="2" t="s">
        <v>94</v>
      </c>
      <c r="D16631" s="20">
        <v>0</v>
      </c>
      <c r="E16631" s="20">
        <v>0</v>
      </c>
      <c r="F16631" s="38">
        <f>('ANNEXURE B &amp; C'!CQ$107)</f>
        <v>0</v>
      </c>
      <c r="G16631" s="9" t="str">
        <f t="shared" si="520"/>
        <v/>
      </c>
      <c r="H16631" s="52" t="str">
        <f t="shared" si="521"/>
        <v/>
      </c>
    </row>
    <row r="16632" spans="1:8">
      <c r="A16632" s="48" t="str">
        <f>('ANNEXURE B &amp; C'!CQ$3)</f>
        <v>480502</v>
      </c>
      <c r="B16632" s="2">
        <v>1088084</v>
      </c>
      <c r="C16632" s="2" t="s">
        <v>95</v>
      </c>
      <c r="D16632" s="20">
        <v>0</v>
      </c>
      <c r="E16632" s="20">
        <v>0</v>
      </c>
      <c r="F16632" s="38">
        <f>('ANNEXURE B &amp; C'!CQ$108)</f>
        <v>0</v>
      </c>
      <c r="G16632" s="9" t="str">
        <f t="shared" si="520"/>
        <v/>
      </c>
      <c r="H16632" s="52" t="str">
        <f t="shared" si="521"/>
        <v/>
      </c>
    </row>
    <row r="16633" spans="1:8">
      <c r="A16633" s="48" t="str">
        <f>('ANNEXURE B &amp; C'!CQ$3)</f>
        <v>480502</v>
      </c>
      <c r="B16633" s="2">
        <v>1088085</v>
      </c>
      <c r="C16633" s="2" t="s">
        <v>96</v>
      </c>
      <c r="D16633" s="20">
        <v>0</v>
      </c>
      <c r="E16633" s="20">
        <v>0</v>
      </c>
      <c r="F16633" s="38">
        <f>('ANNEXURE B &amp; C'!CQ$109)</f>
        <v>0</v>
      </c>
      <c r="G16633" s="9" t="str">
        <f t="shared" si="520"/>
        <v/>
      </c>
      <c r="H16633" s="52" t="str">
        <f t="shared" si="521"/>
        <v/>
      </c>
    </row>
    <row r="16634" spans="1:8">
      <c r="A16634" s="48" t="str">
        <f>('ANNEXURE B &amp; C'!CQ$3)</f>
        <v>480502</v>
      </c>
      <c r="B16634" s="2">
        <v>1088110</v>
      </c>
      <c r="C16634" s="2" t="s">
        <v>61</v>
      </c>
      <c r="D16634" s="20">
        <v>0</v>
      </c>
      <c r="E16634" s="20">
        <v>0</v>
      </c>
      <c r="F16634" s="38">
        <f>('ANNEXURE B &amp; C'!CQ$110)</f>
        <v>0</v>
      </c>
      <c r="G16634" s="9" t="str">
        <f t="shared" si="520"/>
        <v/>
      </c>
      <c r="H16634" s="52" t="str">
        <f t="shared" si="521"/>
        <v/>
      </c>
    </row>
    <row r="16635" spans="1:8">
      <c r="A16635" s="48" t="str">
        <f>('ANNEXURE B &amp; C'!CQ$3)</f>
        <v>480502</v>
      </c>
      <c r="B16635" s="2">
        <v>1088180</v>
      </c>
      <c r="C16635" s="2" t="s">
        <v>97</v>
      </c>
      <c r="D16635" s="20">
        <v>0</v>
      </c>
      <c r="E16635" s="20">
        <v>0</v>
      </c>
      <c r="F16635" s="38">
        <f>('ANNEXURE B &amp; C'!CQ$111)</f>
        <v>0</v>
      </c>
      <c r="G16635" s="9" t="str">
        <f t="shared" si="520"/>
        <v/>
      </c>
      <c r="H16635" s="52" t="str">
        <f t="shared" si="521"/>
        <v/>
      </c>
    </row>
    <row r="16636" spans="1:8">
      <c r="A16636" s="48" t="str">
        <f>('ANNEXURE B &amp; C'!CQ$3)</f>
        <v>480502</v>
      </c>
      <c r="B16636" s="3">
        <v>1088990</v>
      </c>
      <c r="C16636" s="3" t="s">
        <v>98</v>
      </c>
      <c r="D16636" s="39">
        <v>0</v>
      </c>
      <c r="E16636" s="39">
        <v>0</v>
      </c>
      <c r="F16636" s="39">
        <f>SUM(F16626:F16635)</f>
        <v>0</v>
      </c>
      <c r="G16636" s="9" t="str">
        <f t="shared" si="520"/>
        <v/>
      </c>
      <c r="H16636" s="52" t="str">
        <f t="shared" si="521"/>
        <v/>
      </c>
    </row>
    <row r="16637" spans="1:8">
      <c r="B16637" s="1"/>
      <c r="C16637" s="1"/>
      <c r="D16637" s="31"/>
      <c r="E16637" s="31"/>
      <c r="F16637" s="31"/>
      <c r="G16637" s="9" t="str">
        <f t="shared" si="520"/>
        <v/>
      </c>
      <c r="H16637" s="52" t="str">
        <f t="shared" si="521"/>
        <v/>
      </c>
    </row>
    <row r="16638" spans="1:8" ht="15.75" thickBot="1">
      <c r="A16638" s="48" t="str">
        <f>('ANNEXURE B &amp; C'!CQ$3)</f>
        <v>480502</v>
      </c>
      <c r="B16638" s="4">
        <v>1089995</v>
      </c>
      <c r="C16638" s="4" t="s">
        <v>99</v>
      </c>
      <c r="D16638" s="40">
        <v>701411</v>
      </c>
      <c r="E16638" s="40">
        <v>290820.79000000004</v>
      </c>
      <c r="F16638" s="40">
        <f>SUM(F16636+F16624)</f>
        <v>700224</v>
      </c>
      <c r="G16638" s="9" t="str">
        <f t="shared" si="520"/>
        <v/>
      </c>
      <c r="H16638" s="52">
        <f t="shared" si="521"/>
        <v>-1.6923030862076587E-3</v>
      </c>
    </row>
    <row r="16639" spans="1:8" ht="15.75" thickTop="1">
      <c r="B16639" s="1"/>
      <c r="C16639" s="1"/>
      <c r="D16639" s="31"/>
      <c r="E16639" s="31"/>
      <c r="F16639" s="31"/>
      <c r="G16639" s="9" t="str">
        <f t="shared" ref="G16639:G16702" si="522">IF(E16639&lt;0.01,"",IF(E16639&gt;F16639,"BUDGET ERROR - INSUFICIENT",""))</f>
        <v/>
      </c>
      <c r="H16639" s="52" t="str">
        <f t="shared" ref="H16639:H16702" si="523">IF(F16639&lt;0.1,"",IF(D16639=0,"NO ORIGINAL BUDGET",(F16639-D16639)/D16639))</f>
        <v/>
      </c>
    </row>
    <row r="16640" spans="1:8">
      <c r="A16640" s="48" t="str">
        <f>('ANNEXURE B &amp; C'!CQ$3)</f>
        <v>480502</v>
      </c>
      <c r="B16640" s="1">
        <v>1100000</v>
      </c>
      <c r="C16640" s="1" t="s">
        <v>100</v>
      </c>
      <c r="D16640" s="31"/>
      <c r="E16640" s="31"/>
      <c r="F16640" s="31"/>
      <c r="G16640" s="9" t="str">
        <f t="shared" si="522"/>
        <v/>
      </c>
      <c r="H16640" s="52" t="str">
        <f t="shared" si="523"/>
        <v/>
      </c>
    </row>
    <row r="16641" spans="1:8">
      <c r="A16641" s="48" t="str">
        <f>('ANNEXURE B &amp; C'!CQ$3)</f>
        <v>480502</v>
      </c>
      <c r="B16641" s="2">
        <v>1101200</v>
      </c>
      <c r="C16641" s="2" t="s">
        <v>101</v>
      </c>
      <c r="D16641" s="20">
        <v>0</v>
      </c>
      <c r="E16641" s="20">
        <v>0</v>
      </c>
      <c r="F16641" s="38">
        <f>('ANNEXURE B &amp; C'!CQ$117)</f>
        <v>0</v>
      </c>
      <c r="G16641" s="9" t="str">
        <f t="shared" si="522"/>
        <v/>
      </c>
      <c r="H16641" s="52" t="str">
        <f t="shared" si="523"/>
        <v/>
      </c>
    </row>
    <row r="16642" spans="1:8">
      <c r="A16642" s="48" t="str">
        <f>('ANNEXURE B &amp; C'!CQ$3)</f>
        <v>480502</v>
      </c>
      <c r="B16642" s="2">
        <v>1101201</v>
      </c>
      <c r="C16642" s="2" t="s">
        <v>102</v>
      </c>
      <c r="D16642" s="20">
        <v>0</v>
      </c>
      <c r="E16642" s="20">
        <v>0</v>
      </c>
      <c r="F16642" s="38">
        <f>('ANNEXURE B &amp; C'!CQ$118)</f>
        <v>0</v>
      </c>
      <c r="G16642" s="9" t="str">
        <f t="shared" si="522"/>
        <v/>
      </c>
      <c r="H16642" s="52" t="str">
        <f t="shared" si="523"/>
        <v/>
      </c>
    </row>
    <row r="16643" spans="1:8">
      <c r="A16643" s="48" t="str">
        <f>('ANNEXURE B &amp; C'!CQ$3)</f>
        <v>480502</v>
      </c>
      <c r="B16643" s="2">
        <v>1101203</v>
      </c>
      <c r="C16643" s="2" t="s">
        <v>103</v>
      </c>
      <c r="D16643" s="20">
        <v>0</v>
      </c>
      <c r="E16643" s="20">
        <v>0</v>
      </c>
      <c r="F16643" s="38">
        <f>('ANNEXURE B &amp; C'!CQ$119)</f>
        <v>0</v>
      </c>
      <c r="G16643" s="9" t="str">
        <f t="shared" si="522"/>
        <v/>
      </c>
      <c r="H16643" s="52" t="str">
        <f t="shared" si="523"/>
        <v/>
      </c>
    </row>
    <row r="16644" spans="1:8">
      <c r="A16644" s="48" t="str">
        <f>('ANNEXURE B &amp; C'!CQ$3)</f>
        <v>480502</v>
      </c>
      <c r="B16644" s="2">
        <v>1101204</v>
      </c>
      <c r="C16644" s="2" t="s">
        <v>104</v>
      </c>
      <c r="D16644" s="20">
        <v>0</v>
      </c>
      <c r="E16644" s="20">
        <v>0</v>
      </c>
      <c r="F16644" s="38">
        <f>('ANNEXURE B &amp; C'!CQ$120)</f>
        <v>0</v>
      </c>
      <c r="G16644" s="9" t="str">
        <f t="shared" si="522"/>
        <v/>
      </c>
      <c r="H16644" s="52" t="str">
        <f t="shared" si="523"/>
        <v/>
      </c>
    </row>
    <row r="16645" spans="1:8" ht="15.75" thickBot="1">
      <c r="A16645" s="48" t="str">
        <f>('ANNEXURE B &amp; C'!CQ$3)</f>
        <v>480502</v>
      </c>
      <c r="B16645" s="4">
        <v>1109995</v>
      </c>
      <c r="C16645" s="4" t="s">
        <v>105</v>
      </c>
      <c r="D16645" s="40">
        <v>0</v>
      </c>
      <c r="E16645" s="40">
        <v>0</v>
      </c>
      <c r="F16645" s="40">
        <f>SUM(F16641:F16644)</f>
        <v>0</v>
      </c>
      <c r="G16645" s="9" t="str">
        <f t="shared" si="522"/>
        <v/>
      </c>
      <c r="H16645" s="52" t="str">
        <f t="shared" si="523"/>
        <v/>
      </c>
    </row>
    <row r="16646" spans="1:8" ht="15.75" thickTop="1">
      <c r="B16646" s="1"/>
      <c r="C16646" s="1"/>
      <c r="D16646" s="31"/>
      <c r="E16646" s="31"/>
      <c r="F16646" s="31"/>
      <c r="G16646" s="9" t="str">
        <f t="shared" si="522"/>
        <v/>
      </c>
      <c r="H16646" s="52" t="str">
        <f t="shared" si="523"/>
        <v/>
      </c>
    </row>
    <row r="16647" spans="1:8">
      <c r="A16647" s="48" t="str">
        <f>('ANNEXURE B &amp; C'!CQ$3)</f>
        <v>480502</v>
      </c>
      <c r="B16647" s="1">
        <v>1120000</v>
      </c>
      <c r="C16647" s="1" t="s">
        <v>106</v>
      </c>
      <c r="D16647" s="31"/>
      <c r="E16647" s="31"/>
      <c r="F16647" s="31"/>
      <c r="G16647" s="9" t="str">
        <f t="shared" si="522"/>
        <v/>
      </c>
      <c r="H16647" s="52" t="str">
        <f t="shared" si="523"/>
        <v/>
      </c>
    </row>
    <row r="16648" spans="1:8">
      <c r="A16648" s="48" t="str">
        <f>('ANNEXURE B &amp; C'!CQ$3)</f>
        <v>480502</v>
      </c>
      <c r="B16648" s="2">
        <v>1120300</v>
      </c>
      <c r="C16648" s="2" t="s">
        <v>106</v>
      </c>
      <c r="D16648" s="20">
        <v>0</v>
      </c>
      <c r="E16648" s="20">
        <v>0</v>
      </c>
      <c r="F16648" s="38">
        <f>('ANNEXURE B &amp; C'!CQ$124)</f>
        <v>0</v>
      </c>
      <c r="G16648" s="9" t="str">
        <f t="shared" si="522"/>
        <v/>
      </c>
      <c r="H16648" s="52" t="str">
        <f t="shared" si="523"/>
        <v/>
      </c>
    </row>
    <row r="16649" spans="1:8" ht="15.75" thickBot="1">
      <c r="A16649" s="48" t="str">
        <f>('ANNEXURE B &amp; C'!CQ$3)</f>
        <v>480502</v>
      </c>
      <c r="B16649" s="4">
        <v>1129990</v>
      </c>
      <c r="C16649" s="4" t="s">
        <v>107</v>
      </c>
      <c r="D16649" s="40">
        <v>0</v>
      </c>
      <c r="E16649" s="40">
        <v>0</v>
      </c>
      <c r="F16649" s="40">
        <f>SUM(F16647:F16648)</f>
        <v>0</v>
      </c>
      <c r="G16649" s="9" t="str">
        <f t="shared" si="522"/>
        <v/>
      </c>
      <c r="H16649" s="52" t="str">
        <f t="shared" si="523"/>
        <v/>
      </c>
    </row>
    <row r="16650" spans="1:8" ht="15.75" thickTop="1">
      <c r="B16650" s="1"/>
      <c r="C16650" s="1"/>
      <c r="D16650" s="31"/>
      <c r="E16650" s="31"/>
      <c r="F16650" s="31"/>
      <c r="G16650" s="9" t="str">
        <f t="shared" si="522"/>
        <v/>
      </c>
      <c r="H16650" s="52" t="str">
        <f t="shared" si="523"/>
        <v/>
      </c>
    </row>
    <row r="16651" spans="1:8">
      <c r="A16651" s="48" t="str">
        <f>('ANNEXURE B &amp; C'!CQ$3)</f>
        <v>480502</v>
      </c>
      <c r="B16651" s="1">
        <v>1130000</v>
      </c>
      <c r="C16651" s="1" t="s">
        <v>108</v>
      </c>
      <c r="D16651" s="31"/>
      <c r="E16651" s="31"/>
      <c r="F16651" s="31"/>
      <c r="G16651" s="9" t="str">
        <f t="shared" si="522"/>
        <v/>
      </c>
      <c r="H16651" s="52" t="str">
        <f t="shared" si="523"/>
        <v/>
      </c>
    </row>
    <row r="16652" spans="1:8">
      <c r="A16652" s="48" t="str">
        <f>('ANNEXURE B &amp; C'!CQ$3)</f>
        <v>480502</v>
      </c>
      <c r="B16652" s="2">
        <v>1130200</v>
      </c>
      <c r="C16652" s="2" t="s">
        <v>109</v>
      </c>
      <c r="D16652" s="20">
        <v>0</v>
      </c>
      <c r="E16652" s="20">
        <v>0</v>
      </c>
      <c r="F16652" s="38">
        <f>('ANNEXURE B &amp; C'!CQ$128)</f>
        <v>0</v>
      </c>
      <c r="G16652" s="9" t="str">
        <f t="shared" si="522"/>
        <v/>
      </c>
      <c r="H16652" s="52" t="str">
        <f t="shared" si="523"/>
        <v/>
      </c>
    </row>
    <row r="16653" spans="1:8">
      <c r="A16653" s="48" t="str">
        <f>('ANNEXURE B &amp; C'!CQ$3)</f>
        <v>480502</v>
      </c>
      <c r="B16653" s="2">
        <v>1130201</v>
      </c>
      <c r="C16653" s="2" t="s">
        <v>110</v>
      </c>
      <c r="D16653" s="20">
        <v>0</v>
      </c>
      <c r="E16653" s="20">
        <v>0</v>
      </c>
      <c r="F16653" s="38">
        <f>('ANNEXURE B &amp; C'!CQ$129)</f>
        <v>0</v>
      </c>
      <c r="G16653" s="9" t="str">
        <f t="shared" si="522"/>
        <v/>
      </c>
      <c r="H16653" s="52" t="str">
        <f t="shared" si="523"/>
        <v/>
      </c>
    </row>
    <row r="16654" spans="1:8" ht="15.75" thickBot="1">
      <c r="A16654" s="48" t="str">
        <f>('ANNEXURE B &amp; C'!CQ$3)</f>
        <v>480502</v>
      </c>
      <c r="B16654" s="4">
        <v>1139995</v>
      </c>
      <c r="C16654" s="4" t="s">
        <v>111</v>
      </c>
      <c r="D16654" s="40">
        <v>0</v>
      </c>
      <c r="E16654" s="40">
        <v>0</v>
      </c>
      <c r="F16654" s="40">
        <f>SUM(F16651:F16653)</f>
        <v>0</v>
      </c>
      <c r="G16654" s="9" t="str">
        <f t="shared" si="522"/>
        <v/>
      </c>
      <c r="H16654" s="52" t="str">
        <f t="shared" si="523"/>
        <v/>
      </c>
    </row>
    <row r="16655" spans="1:8" ht="15.75" thickTop="1">
      <c r="B16655" s="1"/>
      <c r="C16655" s="1"/>
      <c r="D16655" s="31"/>
      <c r="E16655" s="31"/>
      <c r="F16655" s="31"/>
      <c r="G16655" s="9" t="str">
        <f t="shared" si="522"/>
        <v/>
      </c>
      <c r="H16655" s="52" t="str">
        <f t="shared" si="523"/>
        <v/>
      </c>
    </row>
    <row r="16656" spans="1:8" ht="15.75" thickBot="1">
      <c r="A16656" s="48" t="str">
        <f>('ANNEXURE B &amp; C'!CQ$3)</f>
        <v>480502</v>
      </c>
      <c r="B16656" s="5">
        <v>1199998</v>
      </c>
      <c r="C16656" s="5" t="s">
        <v>112</v>
      </c>
      <c r="D16656" s="41">
        <v>1272226</v>
      </c>
      <c r="E16656" s="41">
        <v>631661.15</v>
      </c>
      <c r="F16656" s="41">
        <f>SUM(F16654+F16649+F16645+F16638+F16566)</f>
        <v>1355947</v>
      </c>
      <c r="G16656" s="9" t="str">
        <f t="shared" si="522"/>
        <v/>
      </c>
      <c r="H16656" s="52">
        <f t="shared" si="523"/>
        <v>6.5806704154764958E-2</v>
      </c>
    </row>
    <row r="16657" spans="1:8">
      <c r="B16657" s="1"/>
      <c r="C16657" s="1"/>
      <c r="D16657" s="31"/>
      <c r="E16657" s="31"/>
      <c r="F16657" s="31"/>
      <c r="G16657" s="9" t="str">
        <f t="shared" si="522"/>
        <v/>
      </c>
      <c r="H16657" s="52" t="str">
        <f t="shared" si="523"/>
        <v/>
      </c>
    </row>
    <row r="16658" spans="1:8">
      <c r="A16658" s="48" t="str">
        <f>('ANNEXURE B &amp; C'!CQ$3)</f>
        <v>480502</v>
      </c>
      <c r="B16658" s="1">
        <v>2200000</v>
      </c>
      <c r="C16658" s="1" t="s">
        <v>113</v>
      </c>
      <c r="D16658" s="31"/>
      <c r="E16658" s="31"/>
      <c r="F16658" s="31"/>
      <c r="G16658" s="9" t="str">
        <f t="shared" si="522"/>
        <v/>
      </c>
      <c r="H16658" s="52" t="str">
        <f t="shared" si="523"/>
        <v/>
      </c>
    </row>
    <row r="16659" spans="1:8">
      <c r="B16659" s="1"/>
      <c r="C16659" s="1"/>
      <c r="D16659" s="31"/>
      <c r="E16659" s="31"/>
      <c r="F16659" s="31"/>
      <c r="G16659" s="9" t="str">
        <f t="shared" si="522"/>
        <v/>
      </c>
      <c r="H16659" s="52" t="str">
        <f t="shared" si="523"/>
        <v/>
      </c>
    </row>
    <row r="16660" spans="1:8">
      <c r="A16660" s="48" t="str">
        <f>('ANNEXURE B &amp; C'!CQ$3)</f>
        <v>480502</v>
      </c>
      <c r="B16660" s="1">
        <v>2230000</v>
      </c>
      <c r="C16660" s="1" t="s">
        <v>114</v>
      </c>
      <c r="D16660" s="31"/>
      <c r="E16660" s="31"/>
      <c r="F16660" s="31"/>
      <c r="G16660" s="9" t="str">
        <f t="shared" si="522"/>
        <v/>
      </c>
      <c r="H16660" s="52" t="str">
        <f t="shared" si="523"/>
        <v/>
      </c>
    </row>
    <row r="16661" spans="1:8">
      <c r="A16661" s="48" t="str">
        <f>('ANNEXURE B &amp; C'!CQ$3)</f>
        <v>480502</v>
      </c>
      <c r="B16661" s="2">
        <v>2231202</v>
      </c>
      <c r="C16661" s="2" t="s">
        <v>115</v>
      </c>
      <c r="D16661" s="20">
        <v>0</v>
      </c>
      <c r="E16661" s="20">
        <v>0</v>
      </c>
      <c r="F16661" s="38">
        <f>('ANNEXURE B &amp; C'!CQ$137)</f>
        <v>0</v>
      </c>
      <c r="G16661" s="9" t="str">
        <f t="shared" si="522"/>
        <v/>
      </c>
      <c r="H16661" s="52" t="str">
        <f t="shared" si="523"/>
        <v/>
      </c>
    </row>
    <row r="16662" spans="1:8">
      <c r="A16662" s="48" t="str">
        <f>('ANNEXURE B &amp; C'!CQ$3)</f>
        <v>480502</v>
      </c>
      <c r="B16662" s="2">
        <v>2231900</v>
      </c>
      <c r="C16662" s="2" t="s">
        <v>116</v>
      </c>
      <c r="D16662" s="20">
        <v>0</v>
      </c>
      <c r="E16662" s="20">
        <v>0</v>
      </c>
      <c r="F16662" s="38">
        <f>('ANNEXURE B &amp; C'!CQ$138)</f>
        <v>0</v>
      </c>
      <c r="G16662" s="9" t="str">
        <f t="shared" si="522"/>
        <v/>
      </c>
      <c r="H16662" s="52" t="str">
        <f t="shared" si="523"/>
        <v/>
      </c>
    </row>
    <row r="16663" spans="1:8">
      <c r="A16663" s="48" t="str">
        <f>('ANNEXURE B &amp; C'!CQ$3)</f>
        <v>480502</v>
      </c>
      <c r="B16663" s="3">
        <v>2239995</v>
      </c>
      <c r="C16663" s="3" t="s">
        <v>117</v>
      </c>
      <c r="D16663" s="39">
        <v>0</v>
      </c>
      <c r="E16663" s="39">
        <v>0</v>
      </c>
      <c r="F16663" s="39">
        <f>SUM(F16661:F16662)</f>
        <v>0</v>
      </c>
      <c r="G16663" s="9" t="str">
        <f t="shared" si="522"/>
        <v/>
      </c>
      <c r="H16663" s="52" t="str">
        <f t="shared" si="523"/>
        <v/>
      </c>
    </row>
    <row r="16664" spans="1:8">
      <c r="B16664" s="1"/>
      <c r="C16664" s="1"/>
      <c r="D16664" s="31"/>
      <c r="E16664" s="31"/>
      <c r="F16664" s="31"/>
      <c r="G16664" s="9" t="str">
        <f t="shared" si="522"/>
        <v/>
      </c>
      <c r="H16664" s="52" t="str">
        <f t="shared" si="523"/>
        <v/>
      </c>
    </row>
    <row r="16665" spans="1:8">
      <c r="A16665" s="48" t="str">
        <f>('ANNEXURE B &amp; C'!CQ$3)</f>
        <v>480502</v>
      </c>
      <c r="B16665" s="1">
        <v>2240000</v>
      </c>
      <c r="C16665" s="1" t="s">
        <v>118</v>
      </c>
      <c r="D16665" s="31"/>
      <c r="E16665" s="31"/>
      <c r="F16665" s="31"/>
      <c r="G16665" s="9" t="str">
        <f t="shared" si="522"/>
        <v/>
      </c>
      <c r="H16665" s="52" t="str">
        <f t="shared" si="523"/>
        <v/>
      </c>
    </row>
    <row r="16666" spans="1:8">
      <c r="A16666" s="48" t="str">
        <f>('ANNEXURE B &amp; C'!CQ$3)</f>
        <v>480502</v>
      </c>
      <c r="B16666" s="2">
        <v>2240001</v>
      </c>
      <c r="C16666" s="2" t="s">
        <v>119</v>
      </c>
      <c r="D16666" s="20">
        <v>0</v>
      </c>
      <c r="E16666" s="20">
        <v>0</v>
      </c>
      <c r="F16666" s="38">
        <f>('ANNEXURE B &amp; C'!CQ$142)</f>
        <v>0</v>
      </c>
      <c r="G16666" s="9" t="str">
        <f t="shared" si="522"/>
        <v/>
      </c>
      <c r="H16666" s="52" t="str">
        <f t="shared" si="523"/>
        <v/>
      </c>
    </row>
    <row r="16667" spans="1:8">
      <c r="A16667" s="48" t="str">
        <f>('ANNEXURE B &amp; C'!CQ$3)</f>
        <v>480502</v>
      </c>
      <c r="B16667" s="2">
        <v>2240002</v>
      </c>
      <c r="C16667" s="2" t="s">
        <v>120</v>
      </c>
      <c r="D16667" s="20">
        <v>0</v>
      </c>
      <c r="E16667" s="20">
        <v>0</v>
      </c>
      <c r="F16667" s="38">
        <f>('ANNEXURE B &amp; C'!CQ$143)</f>
        <v>0</v>
      </c>
      <c r="G16667" s="9" t="str">
        <f t="shared" si="522"/>
        <v/>
      </c>
      <c r="H16667" s="52" t="str">
        <f t="shared" si="523"/>
        <v/>
      </c>
    </row>
    <row r="16668" spans="1:8">
      <c r="A16668" s="48" t="str">
        <f>('ANNEXURE B &amp; C'!CQ$3)</f>
        <v>480502</v>
      </c>
      <c r="B16668" s="2">
        <v>2240400</v>
      </c>
      <c r="C16668" s="2" t="s">
        <v>121</v>
      </c>
      <c r="D16668" s="20">
        <v>0</v>
      </c>
      <c r="E16668" s="20">
        <v>0</v>
      </c>
      <c r="F16668" s="38">
        <f>('ANNEXURE B &amp; C'!CQ$144)</f>
        <v>0</v>
      </c>
      <c r="G16668" s="9" t="str">
        <f t="shared" si="522"/>
        <v/>
      </c>
      <c r="H16668" s="52" t="str">
        <f t="shared" si="523"/>
        <v/>
      </c>
    </row>
    <row r="16669" spans="1:8">
      <c r="A16669" s="48" t="str">
        <f>('ANNEXURE B &amp; C'!CQ$3)</f>
        <v>480502</v>
      </c>
      <c r="B16669" s="2">
        <v>2240500</v>
      </c>
      <c r="C16669" s="2" t="s">
        <v>122</v>
      </c>
      <c r="D16669" s="20">
        <v>0</v>
      </c>
      <c r="E16669" s="20">
        <v>0</v>
      </c>
      <c r="F16669" s="38">
        <f>('ANNEXURE B &amp; C'!CQ$145)</f>
        <v>0</v>
      </c>
      <c r="G16669" s="9" t="str">
        <f t="shared" si="522"/>
        <v/>
      </c>
      <c r="H16669" s="52" t="str">
        <f t="shared" si="523"/>
        <v/>
      </c>
    </row>
    <row r="16670" spans="1:8">
      <c r="A16670" s="48" t="str">
        <f>('ANNEXURE B &amp; C'!CQ$3)</f>
        <v>480502</v>
      </c>
      <c r="B16670" s="3">
        <v>2249995</v>
      </c>
      <c r="C16670" s="3" t="s">
        <v>123</v>
      </c>
      <c r="D16670" s="39">
        <v>0</v>
      </c>
      <c r="E16670" s="39">
        <v>0</v>
      </c>
      <c r="F16670" s="39">
        <f>SUM(F16666:F16669)</f>
        <v>0</v>
      </c>
      <c r="G16670" s="9" t="str">
        <f t="shared" si="522"/>
        <v/>
      </c>
      <c r="H16670" s="52" t="str">
        <f t="shared" si="523"/>
        <v/>
      </c>
    </row>
    <row r="16671" spans="1:8">
      <c r="B16671" s="1"/>
      <c r="C16671" s="1"/>
      <c r="D16671" s="31"/>
      <c r="E16671" s="31"/>
      <c r="F16671" s="31"/>
      <c r="G16671" s="9" t="str">
        <f t="shared" si="522"/>
        <v/>
      </c>
      <c r="H16671" s="52" t="str">
        <f t="shared" si="523"/>
        <v/>
      </c>
    </row>
    <row r="16672" spans="1:8">
      <c r="A16672" s="48" t="str">
        <f>('ANNEXURE B &amp; C'!CQ$3)</f>
        <v>480502</v>
      </c>
      <c r="B16672" s="1">
        <v>2260000</v>
      </c>
      <c r="C16672" s="1" t="s">
        <v>124</v>
      </c>
      <c r="D16672" s="31"/>
      <c r="E16672" s="31"/>
      <c r="F16672" s="31"/>
      <c r="G16672" s="9" t="str">
        <f t="shared" si="522"/>
        <v/>
      </c>
      <c r="H16672" s="52" t="str">
        <f t="shared" si="523"/>
        <v/>
      </c>
    </row>
    <row r="16673" spans="1:8">
      <c r="A16673" s="48" t="str">
        <f>('ANNEXURE B &amp; C'!CQ$3)</f>
        <v>480502</v>
      </c>
      <c r="B16673" s="2">
        <v>2260806</v>
      </c>
      <c r="C16673" s="2" t="s">
        <v>125</v>
      </c>
      <c r="D16673" s="20">
        <v>0</v>
      </c>
      <c r="E16673" s="20">
        <v>0</v>
      </c>
      <c r="F16673" s="38">
        <f>('ANNEXURE B &amp; C'!CQ$149)</f>
        <v>0</v>
      </c>
      <c r="G16673" s="9" t="str">
        <f t="shared" si="522"/>
        <v/>
      </c>
      <c r="H16673" s="52" t="str">
        <f t="shared" si="523"/>
        <v/>
      </c>
    </row>
    <row r="16674" spans="1:8">
      <c r="A16674" s="48" t="str">
        <f>('ANNEXURE B &amp; C'!CQ$3)</f>
        <v>480502</v>
      </c>
      <c r="B16674" s="2">
        <v>2260808</v>
      </c>
      <c r="C16674" s="2" t="s">
        <v>126</v>
      </c>
      <c r="D16674" s="20">
        <v>0</v>
      </c>
      <c r="E16674" s="20">
        <v>0</v>
      </c>
      <c r="F16674" s="38">
        <f>('ANNEXURE B &amp; C'!CQ$150)</f>
        <v>0</v>
      </c>
      <c r="G16674" s="9" t="str">
        <f t="shared" si="522"/>
        <v/>
      </c>
      <c r="H16674" s="52" t="str">
        <f t="shared" si="523"/>
        <v/>
      </c>
    </row>
    <row r="16675" spans="1:8">
      <c r="A16675" s="48" t="str">
        <f>('ANNEXURE B &amp; C'!CQ$3)</f>
        <v>480502</v>
      </c>
      <c r="B16675" s="2">
        <v>2260810</v>
      </c>
      <c r="C16675" s="2" t="s">
        <v>127</v>
      </c>
      <c r="D16675" s="20">
        <v>0</v>
      </c>
      <c r="E16675" s="20">
        <v>0</v>
      </c>
      <c r="F16675" s="38">
        <f>('ANNEXURE B &amp; C'!CQ$151)</f>
        <v>0</v>
      </c>
      <c r="G16675" s="9" t="str">
        <f t="shared" si="522"/>
        <v/>
      </c>
      <c r="H16675" s="52" t="str">
        <f t="shared" si="523"/>
        <v/>
      </c>
    </row>
    <row r="16676" spans="1:8">
      <c r="A16676" s="48" t="str">
        <f>('ANNEXURE B &amp; C'!CQ$3)</f>
        <v>480502</v>
      </c>
      <c r="B16676" s="3">
        <v>2269995</v>
      </c>
      <c r="C16676" s="3" t="s">
        <v>128</v>
      </c>
      <c r="D16676" s="39">
        <v>0</v>
      </c>
      <c r="E16676" s="39">
        <v>0</v>
      </c>
      <c r="F16676" s="39">
        <f>SUM(F16673:F16675)</f>
        <v>0</v>
      </c>
      <c r="G16676" s="9" t="str">
        <f t="shared" si="522"/>
        <v/>
      </c>
      <c r="H16676" s="52" t="str">
        <f t="shared" si="523"/>
        <v/>
      </c>
    </row>
    <row r="16677" spans="1:8">
      <c r="B16677" s="1"/>
      <c r="C16677" s="1"/>
      <c r="D16677" s="31"/>
      <c r="E16677" s="31"/>
      <c r="F16677" s="31"/>
      <c r="G16677" s="9" t="str">
        <f t="shared" si="522"/>
        <v/>
      </c>
      <c r="H16677" s="52" t="str">
        <f t="shared" si="523"/>
        <v/>
      </c>
    </row>
    <row r="16678" spans="1:8">
      <c r="A16678" s="48" t="str">
        <f>('ANNEXURE B &amp; C'!CQ$3)</f>
        <v>480502</v>
      </c>
      <c r="B16678" s="1">
        <v>2270000</v>
      </c>
      <c r="C16678" s="1" t="s">
        <v>129</v>
      </c>
      <c r="D16678" s="31"/>
      <c r="E16678" s="31"/>
      <c r="F16678" s="31"/>
      <c r="G16678" s="9" t="str">
        <f t="shared" si="522"/>
        <v/>
      </c>
      <c r="H16678" s="52" t="str">
        <f t="shared" si="523"/>
        <v/>
      </c>
    </row>
    <row r="16679" spans="1:8">
      <c r="A16679" s="48" t="str">
        <f>('ANNEXURE B &amp; C'!CQ$3)</f>
        <v>480502</v>
      </c>
      <c r="B16679" s="2">
        <v>2271701</v>
      </c>
      <c r="C16679" s="2" t="s">
        <v>130</v>
      </c>
      <c r="D16679" s="20">
        <v>0</v>
      </c>
      <c r="E16679" s="20">
        <v>0</v>
      </c>
      <c r="F16679" s="38">
        <f>('ANNEXURE B &amp; C'!CQ$155)</f>
        <v>0</v>
      </c>
      <c r="G16679" s="9" t="str">
        <f t="shared" si="522"/>
        <v/>
      </c>
      <c r="H16679" s="52" t="str">
        <f t="shared" si="523"/>
        <v/>
      </c>
    </row>
    <row r="16680" spans="1:8">
      <c r="A16680" s="48" t="str">
        <f>('ANNEXURE B &amp; C'!CQ$3)</f>
        <v>480502</v>
      </c>
      <c r="B16680" s="2">
        <v>2271702</v>
      </c>
      <c r="C16680" s="2" t="s">
        <v>131</v>
      </c>
      <c r="D16680" s="20">
        <v>0</v>
      </c>
      <c r="E16680" s="20">
        <v>0</v>
      </c>
      <c r="F16680" s="38">
        <f>('ANNEXURE B &amp; C'!CQ$156)</f>
        <v>0</v>
      </c>
      <c r="G16680" s="9" t="str">
        <f t="shared" si="522"/>
        <v/>
      </c>
      <c r="H16680" s="52" t="str">
        <f t="shared" si="523"/>
        <v/>
      </c>
    </row>
    <row r="16681" spans="1:8">
      <c r="A16681" s="48" t="str">
        <f>('ANNEXURE B &amp; C'!CQ$3)</f>
        <v>480502</v>
      </c>
      <c r="B16681" s="2">
        <v>2271703</v>
      </c>
      <c r="C16681" s="2" t="s">
        <v>132</v>
      </c>
      <c r="D16681" s="20">
        <v>0</v>
      </c>
      <c r="E16681" s="20">
        <v>0</v>
      </c>
      <c r="F16681" s="38">
        <f>('ANNEXURE B &amp; C'!CQ$157)</f>
        <v>0</v>
      </c>
      <c r="G16681" s="9" t="str">
        <f t="shared" si="522"/>
        <v/>
      </c>
      <c r="H16681" s="52" t="str">
        <f t="shared" si="523"/>
        <v/>
      </c>
    </row>
    <row r="16682" spans="1:8">
      <c r="A16682" s="48" t="str">
        <f>('ANNEXURE B &amp; C'!CQ$3)</f>
        <v>480502</v>
      </c>
      <c r="B16682" s="2">
        <v>2271704</v>
      </c>
      <c r="C16682" s="2" t="s">
        <v>133</v>
      </c>
      <c r="D16682" s="20">
        <v>0</v>
      </c>
      <c r="E16682" s="20">
        <v>0</v>
      </c>
      <c r="F16682" s="38">
        <f>('ANNEXURE B &amp; C'!CQ$158)</f>
        <v>0</v>
      </c>
      <c r="G16682" s="9" t="str">
        <f t="shared" si="522"/>
        <v/>
      </c>
      <c r="H16682" s="52" t="str">
        <f t="shared" si="523"/>
        <v/>
      </c>
    </row>
    <row r="16683" spans="1:8">
      <c r="A16683" s="48" t="str">
        <f>('ANNEXURE B &amp; C'!CQ$3)</f>
        <v>480502</v>
      </c>
      <c r="B16683" s="3">
        <v>2279995</v>
      </c>
      <c r="C16683" s="3" t="s">
        <v>134</v>
      </c>
      <c r="D16683" s="35">
        <v>0</v>
      </c>
      <c r="E16683" s="35">
        <v>0</v>
      </c>
      <c r="F16683" s="35">
        <f>SUM(F16679:F16682)</f>
        <v>0</v>
      </c>
      <c r="G16683" s="9" t="str">
        <f t="shared" si="522"/>
        <v/>
      </c>
      <c r="H16683" s="52" t="str">
        <f t="shared" si="523"/>
        <v/>
      </c>
    </row>
    <row r="16684" spans="1:8">
      <c r="B16684" s="1"/>
      <c r="C16684" s="1"/>
      <c r="D16684" s="31"/>
      <c r="E16684" s="31"/>
      <c r="F16684" s="31"/>
      <c r="G16684" s="9" t="str">
        <f t="shared" si="522"/>
        <v/>
      </c>
      <c r="H16684" s="52" t="str">
        <f t="shared" si="523"/>
        <v/>
      </c>
    </row>
    <row r="16685" spans="1:8">
      <c r="A16685" s="48" t="str">
        <f>('ANNEXURE B &amp; C'!CQ$3)</f>
        <v>480502</v>
      </c>
      <c r="B16685" s="1">
        <v>2280000</v>
      </c>
      <c r="C16685" s="1" t="s">
        <v>135</v>
      </c>
      <c r="D16685" s="31"/>
      <c r="E16685" s="31"/>
      <c r="F16685" s="31"/>
      <c r="G16685" s="9" t="str">
        <f t="shared" si="522"/>
        <v/>
      </c>
      <c r="H16685" s="52" t="str">
        <f t="shared" si="523"/>
        <v/>
      </c>
    </row>
    <row r="16686" spans="1:8">
      <c r="A16686" s="48" t="str">
        <f>('ANNEXURE B &amp; C'!CQ$3)</f>
        <v>480502</v>
      </c>
      <c r="B16686" s="2">
        <v>2280001</v>
      </c>
      <c r="C16686" s="2" t="s">
        <v>136</v>
      </c>
      <c r="D16686" s="20">
        <v>0</v>
      </c>
      <c r="E16686" s="20">
        <v>0</v>
      </c>
      <c r="F16686" s="38">
        <f>('ANNEXURE B &amp; C'!CQ$162)</f>
        <v>0</v>
      </c>
      <c r="G16686" s="9" t="str">
        <f t="shared" si="522"/>
        <v/>
      </c>
      <c r="H16686" s="52" t="str">
        <f t="shared" si="523"/>
        <v/>
      </c>
    </row>
    <row r="16687" spans="1:8">
      <c r="A16687" s="48" t="str">
        <f>('ANNEXURE B &amp; C'!CQ$3)</f>
        <v>480502</v>
      </c>
      <c r="B16687" s="2">
        <v>2280002</v>
      </c>
      <c r="C16687" s="2" t="s">
        <v>137</v>
      </c>
      <c r="D16687" s="20">
        <v>0</v>
      </c>
      <c r="E16687" s="20">
        <v>0</v>
      </c>
      <c r="F16687" s="38">
        <f>('ANNEXURE B &amp; C'!CQ$163)</f>
        <v>0</v>
      </c>
      <c r="G16687" s="9" t="str">
        <f t="shared" si="522"/>
        <v/>
      </c>
      <c r="H16687" s="52" t="str">
        <f t="shared" si="523"/>
        <v/>
      </c>
    </row>
    <row r="16688" spans="1:8">
      <c r="A16688" s="48" t="str">
        <f>('ANNEXURE B &amp; C'!CQ$3)</f>
        <v>480502</v>
      </c>
      <c r="B16688" s="3">
        <v>2289995</v>
      </c>
      <c r="C16688" s="3" t="s">
        <v>138</v>
      </c>
      <c r="D16688" s="39">
        <v>0</v>
      </c>
      <c r="E16688" s="39">
        <v>0</v>
      </c>
      <c r="F16688" s="39">
        <f>SUM(F16686:F16687)</f>
        <v>0</v>
      </c>
      <c r="G16688" s="9" t="str">
        <f t="shared" si="522"/>
        <v/>
      </c>
      <c r="H16688" s="52" t="str">
        <f t="shared" si="523"/>
        <v/>
      </c>
    </row>
    <row r="16689" spans="1:8">
      <c r="B16689" s="1"/>
      <c r="C16689" s="1"/>
      <c r="D16689" s="31"/>
      <c r="E16689" s="31"/>
      <c r="F16689" s="31"/>
      <c r="G16689" s="9" t="str">
        <f t="shared" si="522"/>
        <v/>
      </c>
      <c r="H16689" s="52" t="str">
        <f t="shared" si="523"/>
        <v/>
      </c>
    </row>
    <row r="16690" spans="1:8">
      <c r="A16690" s="48" t="str">
        <f>('ANNEXURE B &amp; C'!CQ$3)</f>
        <v>480502</v>
      </c>
      <c r="B16690" s="1">
        <v>2300000</v>
      </c>
      <c r="C16690" s="1" t="s">
        <v>139</v>
      </c>
      <c r="D16690" s="31"/>
      <c r="E16690" s="31"/>
      <c r="F16690" s="31"/>
      <c r="G16690" s="9" t="str">
        <f t="shared" si="522"/>
        <v/>
      </c>
      <c r="H16690" s="52" t="str">
        <f t="shared" si="523"/>
        <v/>
      </c>
    </row>
    <row r="16691" spans="1:8">
      <c r="A16691" s="48" t="str">
        <f>('ANNEXURE B &amp; C'!CQ$3)</f>
        <v>480502</v>
      </c>
      <c r="B16691" s="2">
        <v>2300001</v>
      </c>
      <c r="C16691" s="2" t="s">
        <v>140</v>
      </c>
      <c r="D16691" s="20">
        <v>0</v>
      </c>
      <c r="E16691" s="20">
        <v>0</v>
      </c>
      <c r="F16691" s="38">
        <f>('ANNEXURE B &amp; C'!CQ$167)</f>
        <v>0</v>
      </c>
      <c r="G16691" s="9" t="str">
        <f t="shared" si="522"/>
        <v/>
      </c>
      <c r="H16691" s="52" t="str">
        <f t="shared" si="523"/>
        <v/>
      </c>
    </row>
    <row r="16692" spans="1:8">
      <c r="A16692" s="48" t="str">
        <f>('ANNEXURE B &amp; C'!CQ$3)</f>
        <v>480502</v>
      </c>
      <c r="B16692" s="2">
        <v>2300002</v>
      </c>
      <c r="C16692" s="2" t="s">
        <v>141</v>
      </c>
      <c r="D16692" s="20">
        <v>0</v>
      </c>
      <c r="E16692" s="20">
        <v>0</v>
      </c>
      <c r="F16692" s="38">
        <f>('ANNEXURE B &amp; C'!CQ$168)</f>
        <v>0</v>
      </c>
      <c r="G16692" s="9" t="str">
        <f t="shared" si="522"/>
        <v/>
      </c>
      <c r="H16692" s="52" t="str">
        <f t="shared" si="523"/>
        <v/>
      </c>
    </row>
    <row r="16693" spans="1:8">
      <c r="A16693" s="48" t="str">
        <f>('ANNEXURE B &amp; C'!CQ$3)</f>
        <v>480502</v>
      </c>
      <c r="B16693" s="2">
        <v>2300003</v>
      </c>
      <c r="C16693" s="2" t="s">
        <v>142</v>
      </c>
      <c r="D16693" s="20">
        <v>0</v>
      </c>
      <c r="E16693" s="20">
        <v>0</v>
      </c>
      <c r="F16693" s="38">
        <f>('ANNEXURE B &amp; C'!CQ$169)</f>
        <v>0</v>
      </c>
      <c r="G16693" s="9" t="str">
        <f t="shared" si="522"/>
        <v/>
      </c>
      <c r="H16693" s="52" t="str">
        <f t="shared" si="523"/>
        <v/>
      </c>
    </row>
    <row r="16694" spans="1:8">
      <c r="A16694" s="48" t="str">
        <f>('ANNEXURE B &amp; C'!CQ$3)</f>
        <v>480502</v>
      </c>
      <c r="B16694" s="2">
        <v>2300204</v>
      </c>
      <c r="C16694" s="2" t="s">
        <v>143</v>
      </c>
      <c r="D16694" s="20">
        <v>0</v>
      </c>
      <c r="E16694" s="20">
        <v>0</v>
      </c>
      <c r="F16694" s="38">
        <f>('ANNEXURE B &amp; C'!CQ$170)</f>
        <v>0</v>
      </c>
      <c r="G16694" s="9" t="str">
        <f t="shared" si="522"/>
        <v/>
      </c>
      <c r="H16694" s="52" t="str">
        <f t="shared" si="523"/>
        <v/>
      </c>
    </row>
    <row r="16695" spans="1:8">
      <c r="A16695" s="48" t="str">
        <f>('ANNEXURE B &amp; C'!CQ$3)</f>
        <v>480502</v>
      </c>
      <c r="B16695" s="2">
        <v>2300800</v>
      </c>
      <c r="C16695" s="2" t="s">
        <v>144</v>
      </c>
      <c r="D16695" s="20">
        <v>0</v>
      </c>
      <c r="E16695" s="20">
        <v>0</v>
      </c>
      <c r="F16695" s="38">
        <f>('ANNEXURE B &amp; C'!CQ$171)</f>
        <v>0</v>
      </c>
      <c r="G16695" s="9" t="str">
        <f t="shared" si="522"/>
        <v/>
      </c>
      <c r="H16695" s="52" t="str">
        <f t="shared" si="523"/>
        <v/>
      </c>
    </row>
    <row r="16696" spans="1:8">
      <c r="A16696" s="48" t="str">
        <f>('ANNEXURE B &amp; C'!CQ$3)</f>
        <v>480502</v>
      </c>
      <c r="B16696" s="2">
        <v>2300801</v>
      </c>
      <c r="C16696" s="2" t="s">
        <v>145</v>
      </c>
      <c r="D16696" s="20">
        <v>0</v>
      </c>
      <c r="E16696" s="20">
        <v>0</v>
      </c>
      <c r="F16696" s="38">
        <f>('ANNEXURE B &amp; C'!CQ$172)</f>
        <v>0</v>
      </c>
      <c r="G16696" s="9" t="str">
        <f t="shared" si="522"/>
        <v/>
      </c>
      <c r="H16696" s="52" t="str">
        <f t="shared" si="523"/>
        <v/>
      </c>
    </row>
    <row r="16697" spans="1:8">
      <c r="A16697" s="48" t="str">
        <f>('ANNEXURE B &amp; C'!CQ$3)</f>
        <v>480502</v>
      </c>
      <c r="B16697" s="2">
        <v>2300803</v>
      </c>
      <c r="C16697" s="2" t="s">
        <v>146</v>
      </c>
      <c r="D16697" s="20">
        <v>0</v>
      </c>
      <c r="E16697" s="20">
        <v>0</v>
      </c>
      <c r="F16697" s="38">
        <f>('ANNEXURE B &amp; C'!CQ$173)</f>
        <v>0</v>
      </c>
      <c r="G16697" s="9" t="str">
        <f t="shared" si="522"/>
        <v/>
      </c>
      <c r="H16697" s="52" t="str">
        <f t="shared" si="523"/>
        <v/>
      </c>
    </row>
    <row r="16698" spans="1:8">
      <c r="A16698" s="48" t="str">
        <f>('ANNEXURE B &amp; C'!CQ$3)</f>
        <v>480502</v>
      </c>
      <c r="B16698" s="2">
        <v>2301503</v>
      </c>
      <c r="C16698" s="2" t="s">
        <v>147</v>
      </c>
      <c r="D16698" s="20">
        <v>0</v>
      </c>
      <c r="E16698" s="20">
        <v>0</v>
      </c>
      <c r="F16698" s="38">
        <f>('ANNEXURE B &amp; C'!CQ$174)</f>
        <v>0</v>
      </c>
      <c r="G16698" s="9" t="str">
        <f t="shared" si="522"/>
        <v/>
      </c>
      <c r="H16698" s="52" t="str">
        <f t="shared" si="523"/>
        <v/>
      </c>
    </row>
    <row r="16699" spans="1:8">
      <c r="A16699" s="48" t="str">
        <f>('ANNEXURE B &amp; C'!CQ$3)</f>
        <v>480502</v>
      </c>
      <c r="B16699" s="2">
        <v>2301802</v>
      </c>
      <c r="C16699" s="2" t="s">
        <v>148</v>
      </c>
      <c r="D16699" s="20">
        <v>0</v>
      </c>
      <c r="E16699" s="20">
        <v>0</v>
      </c>
      <c r="F16699" s="38">
        <f>('ANNEXURE B &amp; C'!CQ$175)</f>
        <v>0</v>
      </c>
      <c r="G16699" s="9" t="str">
        <f t="shared" si="522"/>
        <v/>
      </c>
      <c r="H16699" s="52" t="str">
        <f t="shared" si="523"/>
        <v/>
      </c>
    </row>
    <row r="16700" spans="1:8">
      <c r="A16700" s="48" t="str">
        <f>('ANNEXURE B &amp; C'!CQ$3)</f>
        <v>480502</v>
      </c>
      <c r="B16700" s="2">
        <v>2301803</v>
      </c>
      <c r="C16700" s="2" t="s">
        <v>149</v>
      </c>
      <c r="D16700" s="20">
        <v>0</v>
      </c>
      <c r="E16700" s="20">
        <v>0</v>
      </c>
      <c r="F16700" s="38">
        <f>('ANNEXURE B &amp; C'!CQ$176)</f>
        <v>0</v>
      </c>
      <c r="G16700" s="9" t="str">
        <f t="shared" si="522"/>
        <v/>
      </c>
      <c r="H16700" s="52" t="str">
        <f t="shared" si="523"/>
        <v/>
      </c>
    </row>
    <row r="16701" spans="1:8">
      <c r="A16701" s="48" t="str">
        <f>('ANNEXURE B &amp; C'!CQ$3)</f>
        <v>480502</v>
      </c>
      <c r="B16701" s="2">
        <v>2301900</v>
      </c>
      <c r="C16701" s="2" t="s">
        <v>150</v>
      </c>
      <c r="D16701" s="20">
        <v>0</v>
      </c>
      <c r="E16701" s="20">
        <v>0</v>
      </c>
      <c r="F16701" s="38">
        <f>('ANNEXURE B &amp; C'!CQ$177)</f>
        <v>0</v>
      </c>
      <c r="G16701" s="9" t="str">
        <f t="shared" si="522"/>
        <v/>
      </c>
      <c r="H16701" s="52" t="str">
        <f t="shared" si="523"/>
        <v/>
      </c>
    </row>
    <row r="16702" spans="1:8">
      <c r="A16702" s="48" t="str">
        <f>('ANNEXURE B &amp; C'!CQ$3)</f>
        <v>480502</v>
      </c>
      <c r="B16702" s="2">
        <v>2301901</v>
      </c>
      <c r="C16702" s="2" t="s">
        <v>151</v>
      </c>
      <c r="D16702" s="20">
        <v>0</v>
      </c>
      <c r="E16702" s="20">
        <v>0</v>
      </c>
      <c r="F16702" s="38">
        <f>('ANNEXURE B &amp; C'!CQ$178)</f>
        <v>0</v>
      </c>
      <c r="G16702" s="9" t="str">
        <f t="shared" si="522"/>
        <v/>
      </c>
      <c r="H16702" s="52" t="str">
        <f t="shared" si="523"/>
        <v/>
      </c>
    </row>
    <row r="16703" spans="1:8">
      <c r="A16703" s="48" t="str">
        <f>('ANNEXURE B &amp; C'!CQ$3)</f>
        <v>480502</v>
      </c>
      <c r="B16703" s="3">
        <v>2309995</v>
      </c>
      <c r="C16703" s="3" t="s">
        <v>152</v>
      </c>
      <c r="D16703" s="39">
        <v>0</v>
      </c>
      <c r="E16703" s="39">
        <v>0</v>
      </c>
      <c r="F16703" s="39">
        <f>SUM(F16691:F16702)</f>
        <v>0</v>
      </c>
      <c r="G16703" s="9" t="str">
        <f t="shared" ref="G16703:G16766" si="524">IF(E16703&lt;0.01,"",IF(E16703&gt;F16703,"BUDGET ERROR - INSUFICIENT",""))</f>
        <v/>
      </c>
      <c r="H16703" s="52" t="str">
        <f t="shared" ref="H16703:H16766" si="525">IF(F16703&lt;0.1,"",IF(D16703=0,"NO ORIGINAL BUDGET",(F16703-D16703)/D16703))</f>
        <v/>
      </c>
    </row>
    <row r="16704" spans="1:8">
      <c r="B16704" s="1"/>
      <c r="C16704" s="1"/>
      <c r="D16704" s="31"/>
      <c r="E16704" s="31"/>
      <c r="F16704" s="31"/>
      <c r="G16704" s="9" t="str">
        <f t="shared" si="524"/>
        <v/>
      </c>
      <c r="H16704" s="52" t="str">
        <f t="shared" si="525"/>
        <v/>
      </c>
    </row>
    <row r="16705" spans="1:8" ht="15.75" thickBot="1">
      <c r="A16705" s="48" t="str">
        <f>('ANNEXURE B &amp; C'!CQ$3)</f>
        <v>480502</v>
      </c>
      <c r="B16705" s="4">
        <v>2359997</v>
      </c>
      <c r="C16705" s="4" t="s">
        <v>153</v>
      </c>
      <c r="D16705" s="40">
        <v>0</v>
      </c>
      <c r="E16705" s="40">
        <v>0</v>
      </c>
      <c r="F16705" s="40">
        <f>SUM(F16703+F16688+F16683+F16676+F16670+F16663)</f>
        <v>0</v>
      </c>
      <c r="G16705" s="9" t="str">
        <f t="shared" si="524"/>
        <v/>
      </c>
      <c r="H16705" s="52" t="str">
        <f t="shared" si="525"/>
        <v/>
      </c>
    </row>
    <row r="16706" spans="1:8" ht="15.75" thickTop="1">
      <c r="B16706" s="1"/>
      <c r="C16706" s="1"/>
      <c r="D16706" s="31"/>
      <c r="E16706" s="31"/>
      <c r="F16706" s="31"/>
      <c r="G16706" s="9" t="str">
        <f t="shared" si="524"/>
        <v/>
      </c>
      <c r="H16706" s="52" t="str">
        <f t="shared" si="525"/>
        <v/>
      </c>
    </row>
    <row r="16707" spans="1:8" ht="15.75" thickBot="1">
      <c r="A16707" s="48" t="str">
        <f>('ANNEXURE B &amp; C'!CQ$3)</f>
        <v>480502</v>
      </c>
      <c r="B16707" s="5">
        <v>2379995</v>
      </c>
      <c r="C16707" s="5" t="s">
        <v>154</v>
      </c>
      <c r="D16707" s="41">
        <v>0</v>
      </c>
      <c r="E16707" s="41">
        <v>0</v>
      </c>
      <c r="F16707" s="41">
        <f>SUM(F16705)</f>
        <v>0</v>
      </c>
      <c r="G16707" s="9" t="str">
        <f t="shared" si="524"/>
        <v/>
      </c>
      <c r="H16707" s="52" t="str">
        <f t="shared" si="525"/>
        <v/>
      </c>
    </row>
    <row r="16708" spans="1:8">
      <c r="B16708" s="1"/>
      <c r="C16708" s="1"/>
      <c r="D16708" s="31"/>
      <c r="E16708" s="31"/>
      <c r="F16708" s="31"/>
      <c r="G16708" s="9" t="str">
        <f t="shared" si="524"/>
        <v/>
      </c>
      <c r="H16708" s="52" t="str">
        <f t="shared" si="525"/>
        <v/>
      </c>
    </row>
    <row r="16709" spans="1:8" ht="15.75" thickBot="1">
      <c r="A16709" s="48" t="str">
        <f>('ANNEXURE B &amp; C'!CQ$3)</f>
        <v>480502</v>
      </c>
      <c r="B16709" s="5">
        <v>2459998</v>
      </c>
      <c r="C16709" s="5" t="s">
        <v>155</v>
      </c>
      <c r="D16709" s="41">
        <v>0</v>
      </c>
      <c r="E16709" s="41">
        <v>0</v>
      </c>
      <c r="F16709" s="41">
        <f>SUM(F16707)</f>
        <v>0</v>
      </c>
      <c r="G16709" s="9" t="str">
        <f t="shared" si="524"/>
        <v/>
      </c>
      <c r="H16709" s="52" t="str">
        <f t="shared" si="525"/>
        <v/>
      </c>
    </row>
    <row r="16710" spans="1:8">
      <c r="B16710" s="1"/>
      <c r="C16710" s="1"/>
      <c r="D16710" s="31"/>
      <c r="E16710" s="31"/>
      <c r="F16710" s="31"/>
      <c r="G16710" s="9" t="str">
        <f t="shared" si="524"/>
        <v/>
      </c>
      <c r="H16710" s="52" t="str">
        <f t="shared" si="525"/>
        <v/>
      </c>
    </row>
    <row r="16711" spans="1:8">
      <c r="A16711" s="48" t="str">
        <f>('ANNEXURE B &amp; C'!CQ$3)</f>
        <v>480502</v>
      </c>
      <c r="B16711" s="1">
        <v>3010000</v>
      </c>
      <c r="C16711" s="1" t="s">
        <v>156</v>
      </c>
      <c r="D16711" s="31"/>
      <c r="E16711" s="31"/>
      <c r="F16711" s="31"/>
      <c r="G16711" s="9" t="str">
        <f t="shared" si="524"/>
        <v/>
      </c>
      <c r="H16711" s="52" t="str">
        <f t="shared" si="525"/>
        <v/>
      </c>
    </row>
    <row r="16712" spans="1:8">
      <c r="A16712" s="48" t="str">
        <f>('ANNEXURE B &amp; C'!CQ$3)</f>
        <v>480502</v>
      </c>
      <c r="B16712" s="2">
        <v>3010001</v>
      </c>
      <c r="C16712" s="2" t="s">
        <v>112</v>
      </c>
      <c r="D16712" s="38">
        <v>1272226</v>
      </c>
      <c r="E16712" s="38">
        <v>631661.15</v>
      </c>
      <c r="F16712" s="38">
        <f>('ANNEXURE B &amp; C'!CQ$188)</f>
        <v>1355947</v>
      </c>
      <c r="G16712" s="9" t="str">
        <f t="shared" si="524"/>
        <v/>
      </c>
      <c r="H16712" s="52">
        <f t="shared" si="525"/>
        <v>6.5806704154764958E-2</v>
      </c>
    </row>
    <row r="16713" spans="1:8">
      <c r="A16713" s="48" t="str">
        <f>('ANNEXURE B &amp; C'!CQ$3)</f>
        <v>480502</v>
      </c>
      <c r="B16713" s="2">
        <v>3010002</v>
      </c>
      <c r="C16713" s="2" t="s">
        <v>155</v>
      </c>
      <c r="D16713" s="38">
        <v>0</v>
      </c>
      <c r="E16713" s="38">
        <v>0</v>
      </c>
      <c r="F16713" s="38">
        <f>('ANNEXURE B &amp; C'!CQ$189)</f>
        <v>0</v>
      </c>
      <c r="G16713" s="9" t="str">
        <f t="shared" si="524"/>
        <v/>
      </c>
      <c r="H16713" s="52" t="str">
        <f t="shared" si="525"/>
        <v/>
      </c>
    </row>
    <row r="16714" spans="1:8">
      <c r="A16714" s="48" t="str">
        <f>('ANNEXURE B &amp; C'!CQ$3)</f>
        <v>480502</v>
      </c>
      <c r="B16714" s="2"/>
      <c r="C16714" s="1" t="s">
        <v>338</v>
      </c>
      <c r="D16714" s="39"/>
      <c r="E16714" s="39"/>
      <c r="F16714" s="39">
        <f>('ANNEXURE B &amp; C'!CQ$190)</f>
        <v>0</v>
      </c>
      <c r="G16714" s="9" t="str">
        <f t="shared" si="524"/>
        <v/>
      </c>
      <c r="H16714" s="52" t="str">
        <f t="shared" si="525"/>
        <v/>
      </c>
    </row>
    <row r="16715" spans="1:8" ht="15.75" thickBot="1">
      <c r="A16715" s="48" t="str">
        <f>('ANNEXURE B &amp; C'!CQ$3)</f>
        <v>480502</v>
      </c>
      <c r="B16715" s="5">
        <v>3019995</v>
      </c>
      <c r="C16715" s="5" t="s">
        <v>339</v>
      </c>
      <c r="D16715" s="37">
        <v>1272226</v>
      </c>
      <c r="E16715" s="37">
        <v>631661.15</v>
      </c>
      <c r="F16715" s="37">
        <f>('ANNEXURE B &amp; C'!CQ$191)</f>
        <v>1355947</v>
      </c>
      <c r="G16715" s="9" t="str">
        <f t="shared" si="524"/>
        <v/>
      </c>
      <c r="H16715" s="52">
        <f t="shared" si="525"/>
        <v>6.5806704154764958E-2</v>
      </c>
    </row>
    <row r="16716" spans="1:8">
      <c r="B16716" s="1"/>
      <c r="C16716" s="1"/>
      <c r="D16716" s="31"/>
      <c r="E16716" s="31"/>
      <c r="F16716" s="31"/>
      <c r="G16716" s="9" t="str">
        <f t="shared" si="524"/>
        <v/>
      </c>
      <c r="H16716" s="52" t="str">
        <f t="shared" si="525"/>
        <v/>
      </c>
    </row>
    <row r="16717" spans="1:8">
      <c r="A16717" s="48" t="str">
        <f>('ANNEXURE B &amp; C'!CQ$3)</f>
        <v>480502</v>
      </c>
      <c r="B16717" s="1">
        <v>4030000</v>
      </c>
      <c r="C16717" s="1" t="s">
        <v>157</v>
      </c>
      <c r="D16717" s="31"/>
      <c r="E16717" s="31"/>
      <c r="F16717" s="31"/>
      <c r="G16717" s="9" t="str">
        <f t="shared" si="524"/>
        <v/>
      </c>
      <c r="H16717" s="52" t="str">
        <f t="shared" si="525"/>
        <v/>
      </c>
    </row>
    <row r="16718" spans="1:8">
      <c r="A16718" s="48" t="str">
        <f>('ANNEXURE B &amp; C'!CQ$3)</f>
        <v>480502</v>
      </c>
      <c r="B16718" s="2">
        <v>4030001</v>
      </c>
      <c r="C16718" s="2" t="s">
        <v>158</v>
      </c>
      <c r="D16718" s="20">
        <v>5000</v>
      </c>
      <c r="E16718" s="20">
        <v>0</v>
      </c>
      <c r="F16718" s="38">
        <f>('ANNEXURE B &amp; C'!CQ$194)</f>
        <v>0</v>
      </c>
      <c r="G16718" s="9" t="str">
        <f t="shared" si="524"/>
        <v/>
      </c>
      <c r="H16718" s="52" t="str">
        <f t="shared" si="525"/>
        <v/>
      </c>
    </row>
    <row r="16719" spans="1:8">
      <c r="A16719" s="48" t="str">
        <f>('ANNEXURE B &amp; C'!CQ$3)</f>
        <v>480502</v>
      </c>
      <c r="B16719" s="2">
        <v>4030002</v>
      </c>
      <c r="C16719" s="2" t="s">
        <v>159</v>
      </c>
      <c r="D16719" s="20">
        <v>12000</v>
      </c>
      <c r="E16719" s="20">
        <v>10964.91</v>
      </c>
      <c r="F16719" s="38">
        <f>('ANNEXURE B &amp; C'!CQ$195)</f>
        <v>10965</v>
      </c>
      <c r="G16719" s="9" t="str">
        <f t="shared" si="524"/>
        <v/>
      </c>
      <c r="H16719" s="52">
        <f t="shared" si="525"/>
        <v>-8.6249999999999993E-2</v>
      </c>
    </row>
    <row r="16720" spans="1:8">
      <c r="A16720" s="48" t="str">
        <f>('ANNEXURE B &amp; C'!CQ$3)</f>
        <v>480502</v>
      </c>
      <c r="B16720" s="2">
        <v>4030003</v>
      </c>
      <c r="C16720" s="2" t="s">
        <v>160</v>
      </c>
      <c r="D16720" s="20">
        <v>0</v>
      </c>
      <c r="E16720" s="20">
        <v>0</v>
      </c>
      <c r="F16720" s="38">
        <f>('ANNEXURE B &amp; C'!CQ$196)</f>
        <v>0</v>
      </c>
      <c r="G16720" s="9" t="str">
        <f t="shared" si="524"/>
        <v/>
      </c>
      <c r="H16720" s="52" t="str">
        <f t="shared" si="525"/>
        <v/>
      </c>
    </row>
    <row r="16721" spans="1:8">
      <c r="A16721" s="48" t="str">
        <f>('ANNEXURE B &amp; C'!CQ$3)</f>
        <v>480502</v>
      </c>
      <c r="B16721" s="2">
        <v>4030004</v>
      </c>
      <c r="C16721" s="2" t="s">
        <v>161</v>
      </c>
      <c r="D16721" s="20">
        <v>100000</v>
      </c>
      <c r="E16721" s="20">
        <v>0</v>
      </c>
      <c r="F16721" s="38">
        <f>('ANNEXURE B &amp; C'!CQ$197)</f>
        <v>100000</v>
      </c>
      <c r="G16721" s="9" t="str">
        <f t="shared" si="524"/>
        <v/>
      </c>
      <c r="H16721" s="52">
        <f t="shared" si="525"/>
        <v>0</v>
      </c>
    </row>
    <row r="16722" spans="1:8">
      <c r="A16722" s="48" t="str">
        <f>('ANNEXURE B &amp; C'!CQ$3)</f>
        <v>480502</v>
      </c>
      <c r="B16722" s="2">
        <v>4030005</v>
      </c>
      <c r="C16722" s="2" t="s">
        <v>162</v>
      </c>
      <c r="D16722" s="20">
        <v>0</v>
      </c>
      <c r="E16722" s="20">
        <v>0</v>
      </c>
      <c r="F16722" s="38">
        <f>('ANNEXURE B &amp; C'!CQ$198)</f>
        <v>0</v>
      </c>
      <c r="G16722" s="9" t="str">
        <f t="shared" si="524"/>
        <v/>
      </c>
      <c r="H16722" s="52" t="str">
        <f t="shared" si="525"/>
        <v/>
      </c>
    </row>
    <row r="16723" spans="1:8" ht="15.75" thickBot="1">
      <c r="A16723" s="48" t="str">
        <f>('ANNEXURE B &amp; C'!CQ$3)</f>
        <v>480502</v>
      </c>
      <c r="B16723" s="3">
        <v>4039995</v>
      </c>
      <c r="C16723" s="3" t="s">
        <v>163</v>
      </c>
      <c r="D16723" s="42">
        <v>117000</v>
      </c>
      <c r="E16723" s="36">
        <v>10964.91</v>
      </c>
      <c r="F16723" s="43">
        <f>SUM(F16718:F16722)</f>
        <v>110965</v>
      </c>
      <c r="G16723" s="9" t="str">
        <f t="shared" si="524"/>
        <v/>
      </c>
      <c r="H16723" s="52">
        <f t="shared" si="525"/>
        <v>-5.158119658119658E-2</v>
      </c>
    </row>
    <row r="16724" spans="1:8" ht="15.75" thickTop="1">
      <c r="B16724" s="2"/>
      <c r="C16724" s="2"/>
      <c r="D16724" s="32"/>
      <c r="E16724" s="32"/>
      <c r="G16724" s="9" t="str">
        <f t="shared" si="524"/>
        <v/>
      </c>
      <c r="H16724" s="52" t="str">
        <f t="shared" si="525"/>
        <v/>
      </c>
    </row>
    <row r="16725" spans="1:8">
      <c r="A16725" s="48" t="str">
        <f>('ANNEXURE B &amp; C'!CQ$3)</f>
        <v>480502</v>
      </c>
      <c r="B16725" s="1">
        <v>4030000</v>
      </c>
      <c r="C16725" s="1" t="s">
        <v>164</v>
      </c>
      <c r="D16725" s="31"/>
      <c r="E16725" s="31"/>
      <c r="F16725" s="31"/>
      <c r="G16725" s="9" t="str">
        <f t="shared" si="524"/>
        <v/>
      </c>
      <c r="H16725" s="52" t="str">
        <f t="shared" si="525"/>
        <v/>
      </c>
    </row>
    <row r="16726" spans="1:8">
      <c r="A16726" s="48" t="str">
        <f>('ANNEXURE B &amp; C'!CQ$3)</f>
        <v>480502</v>
      </c>
      <c r="B16726" s="2">
        <v>4031001</v>
      </c>
      <c r="C16726" s="2" t="s">
        <v>158</v>
      </c>
      <c r="D16726" s="20">
        <v>0</v>
      </c>
      <c r="E16726" s="20">
        <v>0</v>
      </c>
      <c r="F16726" s="38">
        <f>('ANNEXURE B &amp; C'!CQ$202)</f>
        <v>0</v>
      </c>
      <c r="G16726" s="9" t="str">
        <f t="shared" si="524"/>
        <v/>
      </c>
      <c r="H16726" s="52" t="str">
        <f t="shared" si="525"/>
        <v/>
      </c>
    </row>
    <row r="16727" spans="1:8">
      <c r="A16727" s="48" t="str">
        <f>('ANNEXURE B &amp; C'!CQ$3)</f>
        <v>480502</v>
      </c>
      <c r="B16727" s="2">
        <v>4031002</v>
      </c>
      <c r="C16727" s="2" t="s">
        <v>159</v>
      </c>
      <c r="D16727" s="20">
        <v>0</v>
      </c>
      <c r="E16727" s="20">
        <v>0</v>
      </c>
      <c r="F16727" s="38">
        <f>('ANNEXURE B &amp; C'!CQ$203)</f>
        <v>0</v>
      </c>
      <c r="G16727" s="9" t="str">
        <f t="shared" si="524"/>
        <v/>
      </c>
      <c r="H16727" s="52" t="str">
        <f t="shared" si="525"/>
        <v/>
      </c>
    </row>
    <row r="16728" spans="1:8">
      <c r="A16728" s="48" t="str">
        <f>('ANNEXURE B &amp; C'!CQ$3)</f>
        <v>480502</v>
      </c>
      <c r="B16728" s="2">
        <v>4031003</v>
      </c>
      <c r="C16728" s="2" t="s">
        <v>160</v>
      </c>
      <c r="D16728" s="20">
        <v>0</v>
      </c>
      <c r="E16728" s="20">
        <v>0</v>
      </c>
      <c r="F16728" s="38">
        <f>('ANNEXURE B &amp; C'!CQ$204)</f>
        <v>0</v>
      </c>
      <c r="G16728" s="9" t="str">
        <f t="shared" si="524"/>
        <v/>
      </c>
      <c r="H16728" s="52" t="str">
        <f t="shared" si="525"/>
        <v/>
      </c>
    </row>
    <row r="16729" spans="1:8">
      <c r="A16729" s="48" t="str">
        <f>('ANNEXURE B &amp; C'!CQ$3)</f>
        <v>480502</v>
      </c>
      <c r="B16729" s="2">
        <v>4031004</v>
      </c>
      <c r="C16729" s="2" t="s">
        <v>161</v>
      </c>
      <c r="D16729" s="20">
        <v>0</v>
      </c>
      <c r="E16729" s="20">
        <v>0</v>
      </c>
      <c r="F16729" s="38">
        <f>('ANNEXURE B &amp; C'!CQ$205)</f>
        <v>0</v>
      </c>
      <c r="G16729" s="9" t="str">
        <f t="shared" si="524"/>
        <v/>
      </c>
      <c r="H16729" s="52" t="str">
        <f t="shared" si="525"/>
        <v/>
      </c>
    </row>
    <row r="16730" spans="1:8">
      <c r="A16730" s="48" t="str">
        <f>('ANNEXURE B &amp; C'!CQ$3)</f>
        <v>480502</v>
      </c>
      <c r="B16730" s="2">
        <v>4031005</v>
      </c>
      <c r="C16730" s="2" t="s">
        <v>162</v>
      </c>
      <c r="D16730" s="20">
        <v>0</v>
      </c>
      <c r="E16730" s="20">
        <v>0</v>
      </c>
      <c r="F16730" s="38">
        <f>('ANNEXURE B &amp; C'!CQ$206)</f>
        <v>0</v>
      </c>
      <c r="G16730" s="9" t="str">
        <f t="shared" si="524"/>
        <v/>
      </c>
      <c r="H16730" s="52" t="str">
        <f t="shared" si="525"/>
        <v/>
      </c>
    </row>
    <row r="16731" spans="1:8">
      <c r="A16731" s="48" t="str">
        <f>('ANNEXURE B &amp; C'!CQ$3)</f>
        <v>480502</v>
      </c>
      <c r="B16731" s="3">
        <v>4039995</v>
      </c>
      <c r="C16731" s="3" t="s">
        <v>165</v>
      </c>
      <c r="D16731" s="39">
        <v>0</v>
      </c>
      <c r="E16731" s="39">
        <v>0</v>
      </c>
      <c r="F16731" s="39">
        <f>SUM(F16726:F16730)</f>
        <v>0</v>
      </c>
      <c r="G16731" s="9" t="str">
        <f t="shared" si="524"/>
        <v/>
      </c>
      <c r="H16731" s="52" t="str">
        <f t="shared" si="525"/>
        <v/>
      </c>
    </row>
    <row r="16732" spans="1:8">
      <c r="B16732" s="2"/>
      <c r="C16732" s="2"/>
      <c r="D16732" s="32"/>
      <c r="E16732" s="32"/>
      <c r="G16732" s="9" t="str">
        <f t="shared" si="524"/>
        <v/>
      </c>
      <c r="H16732" s="52" t="str">
        <f t="shared" si="525"/>
        <v/>
      </c>
    </row>
    <row r="16733" spans="1:8" ht="15.75" thickBot="1">
      <c r="A16733" s="48" t="str">
        <f>('ANNEXURE B &amp; C'!CQ$3)</f>
        <v>480502</v>
      </c>
      <c r="B16733" s="5">
        <v>4039995</v>
      </c>
      <c r="C16733" s="5" t="s">
        <v>166</v>
      </c>
      <c r="D16733" s="41">
        <v>117000</v>
      </c>
      <c r="E16733" s="41">
        <v>10964.91</v>
      </c>
      <c r="F16733" s="41">
        <f>SUM(F16731+F16723)</f>
        <v>110965</v>
      </c>
      <c r="G16733" s="9" t="str">
        <f t="shared" si="524"/>
        <v/>
      </c>
      <c r="H16733" s="52">
        <f t="shared" si="525"/>
        <v>-5.158119658119658E-2</v>
      </c>
    </row>
    <row r="16734" spans="1:8">
      <c r="G16734" s="9" t="str">
        <f t="shared" si="524"/>
        <v/>
      </c>
      <c r="H16734" s="52" t="str">
        <f t="shared" si="525"/>
        <v/>
      </c>
    </row>
    <row r="16735" spans="1:8">
      <c r="A16735" s="48" t="str">
        <f>('ANNEXURE B &amp; C'!CR$3)</f>
        <v>480503</v>
      </c>
      <c r="B16735" s="1">
        <v>1000000</v>
      </c>
      <c r="C16735" s="1" t="s">
        <v>0</v>
      </c>
      <c r="D16735" s="31"/>
      <c r="E16735" s="31"/>
      <c r="G16735" s="9" t="str">
        <f t="shared" si="524"/>
        <v/>
      </c>
      <c r="H16735" s="52" t="str">
        <f t="shared" si="525"/>
        <v/>
      </c>
    </row>
    <row r="16736" spans="1:8">
      <c r="B16736" s="1"/>
      <c r="C16736" s="1"/>
      <c r="D16736" s="31"/>
      <c r="E16736" s="31"/>
      <c r="G16736" s="9" t="str">
        <f t="shared" si="524"/>
        <v/>
      </c>
      <c r="H16736" s="52" t="str">
        <f t="shared" si="525"/>
        <v/>
      </c>
    </row>
    <row r="16737" spans="1:8">
      <c r="A16737" s="48" t="str">
        <f>('ANNEXURE B &amp; C'!CR$3)</f>
        <v>480503</v>
      </c>
      <c r="B16737" s="1">
        <v>1020000</v>
      </c>
      <c r="C16737" s="1" t="s">
        <v>2</v>
      </c>
      <c r="D16737" s="31"/>
      <c r="E16737" s="31"/>
      <c r="F16737" s="31"/>
      <c r="G16737" s="9" t="str">
        <f t="shared" si="524"/>
        <v/>
      </c>
      <c r="H16737" s="52" t="str">
        <f t="shared" si="525"/>
        <v/>
      </c>
    </row>
    <row r="16738" spans="1:8">
      <c r="A16738" s="48" t="str">
        <f>('ANNEXURE B &amp; C'!CR$3)</f>
        <v>480503</v>
      </c>
      <c r="B16738" s="2">
        <v>1020001</v>
      </c>
      <c r="C16738" s="2" t="s">
        <v>3</v>
      </c>
      <c r="D16738" s="20">
        <v>0</v>
      </c>
      <c r="E16738" s="20">
        <v>0</v>
      </c>
      <c r="F16738" s="38">
        <f>('ANNEXURE B &amp; C'!CR$10)</f>
        <v>0</v>
      </c>
      <c r="G16738" s="9" t="str">
        <f t="shared" si="524"/>
        <v/>
      </c>
      <c r="H16738" s="52" t="str">
        <f t="shared" si="525"/>
        <v/>
      </c>
    </row>
    <row r="16739" spans="1:8">
      <c r="A16739" s="48" t="str">
        <f>('ANNEXURE B &amp; C'!CR$3)</f>
        <v>480503</v>
      </c>
      <c r="B16739" s="2">
        <v>1020002</v>
      </c>
      <c r="C16739" s="2" t="s">
        <v>4</v>
      </c>
      <c r="D16739" s="20">
        <v>833483</v>
      </c>
      <c r="E16739" s="20">
        <v>398437</v>
      </c>
      <c r="F16739" s="38">
        <f>('ANNEXURE B &amp; C'!CR$11)</f>
        <v>758389</v>
      </c>
      <c r="G16739" s="9" t="str">
        <f t="shared" si="524"/>
        <v/>
      </c>
      <c r="H16739" s="52">
        <f t="shared" si="525"/>
        <v>-9.0096618647290946E-2</v>
      </c>
    </row>
    <row r="16740" spans="1:8">
      <c r="A16740" s="48" t="str">
        <f>('ANNEXURE B &amp; C'!CR$3)</f>
        <v>480503</v>
      </c>
      <c r="B16740" s="2">
        <v>1020004</v>
      </c>
      <c r="C16740" s="2" t="s">
        <v>5</v>
      </c>
      <c r="D16740" s="20">
        <v>16464</v>
      </c>
      <c r="E16740" s="20">
        <v>6024</v>
      </c>
      <c r="F16740" s="38">
        <f>('ANNEXURE B &amp; C'!CR$12)</f>
        <v>12048</v>
      </c>
      <c r="G16740" s="9" t="str">
        <f t="shared" si="524"/>
        <v/>
      </c>
      <c r="H16740" s="52">
        <f t="shared" si="525"/>
        <v>-0.26822157434402333</v>
      </c>
    </row>
    <row r="16741" spans="1:8">
      <c r="A16741" s="48" t="str">
        <f>('ANNEXURE B &amp; C'!CR$3)</f>
        <v>480503</v>
      </c>
      <c r="B16741" s="2">
        <v>1020005</v>
      </c>
      <c r="C16741" s="2" t="s">
        <v>6</v>
      </c>
      <c r="D16741" s="20">
        <v>180</v>
      </c>
      <c r="E16741" s="20">
        <v>90.2</v>
      </c>
      <c r="F16741" s="38">
        <f>('ANNEXURE B &amp; C'!CR$13)</f>
        <v>165</v>
      </c>
      <c r="G16741" s="9" t="str">
        <f t="shared" si="524"/>
        <v/>
      </c>
      <c r="H16741" s="52">
        <f t="shared" si="525"/>
        <v>-8.3333333333333329E-2</v>
      </c>
    </row>
    <row r="16742" spans="1:8">
      <c r="A16742" s="48" t="str">
        <f>('ANNEXURE B &amp; C'!CR$3)</f>
        <v>480503</v>
      </c>
      <c r="B16742" s="2">
        <v>1020006</v>
      </c>
      <c r="C16742" s="2" t="s">
        <v>7</v>
      </c>
      <c r="D16742" s="20">
        <v>69321</v>
      </c>
      <c r="E16742" s="20">
        <v>47980</v>
      </c>
      <c r="F16742" s="38">
        <f>('ANNEXURE B &amp; C'!CR$14)</f>
        <v>59793</v>
      </c>
      <c r="G16742" s="9" t="str">
        <f t="shared" si="524"/>
        <v/>
      </c>
      <c r="H16742" s="52">
        <f t="shared" si="525"/>
        <v>-0.13744752672350369</v>
      </c>
    </row>
    <row r="16743" spans="1:8">
      <c r="A16743" s="48" t="str">
        <f>('ANNEXURE B &amp; C'!CR$3)</f>
        <v>480503</v>
      </c>
      <c r="B16743" s="2">
        <v>1020007</v>
      </c>
      <c r="C16743" s="2" t="s">
        <v>8</v>
      </c>
      <c r="D16743" s="20">
        <v>0</v>
      </c>
      <c r="E16743" s="20">
        <v>17981.400000000001</v>
      </c>
      <c r="F16743" s="38">
        <f>('ANNEXURE B &amp; C'!CR$15)</f>
        <v>33982</v>
      </c>
      <c r="G16743" s="9" t="str">
        <f t="shared" si="524"/>
        <v/>
      </c>
      <c r="H16743" s="52" t="str">
        <f t="shared" si="525"/>
        <v>NO ORIGINAL BUDGET</v>
      </c>
    </row>
    <row r="16744" spans="1:8">
      <c r="A16744" s="48" t="str">
        <f>('ANNEXURE B &amp; C'!CR$3)</f>
        <v>480503</v>
      </c>
      <c r="B16744" s="2">
        <v>1020009</v>
      </c>
      <c r="C16744" s="2" t="s">
        <v>9</v>
      </c>
      <c r="D16744" s="20">
        <v>0</v>
      </c>
      <c r="E16744" s="20">
        <v>0</v>
      </c>
      <c r="F16744" s="38">
        <f>('ANNEXURE B &amp; C'!CR$16)</f>
        <v>0</v>
      </c>
      <c r="G16744" s="9" t="str">
        <f t="shared" si="524"/>
        <v/>
      </c>
      <c r="H16744" s="52" t="str">
        <f t="shared" si="525"/>
        <v/>
      </c>
    </row>
    <row r="16745" spans="1:8">
      <c r="A16745" s="48" t="str">
        <f>('ANNEXURE B &amp; C'!CR$3)</f>
        <v>480503</v>
      </c>
      <c r="B16745" s="2">
        <v>1020010</v>
      </c>
      <c r="C16745" s="2" t="s">
        <v>10</v>
      </c>
      <c r="D16745" s="20">
        <v>0</v>
      </c>
      <c r="E16745" s="20">
        <v>3190</v>
      </c>
      <c r="F16745" s="38">
        <f>('ANNEXURE B &amp; C'!CR$17)</f>
        <v>6380</v>
      </c>
      <c r="G16745" s="9" t="str">
        <f t="shared" si="524"/>
        <v/>
      </c>
      <c r="H16745" s="52" t="str">
        <f t="shared" si="525"/>
        <v>NO ORIGINAL BUDGET</v>
      </c>
    </row>
    <row r="16746" spans="1:8">
      <c r="A16746" s="48" t="str">
        <f>('ANNEXURE B &amp; C'!CR$3)</f>
        <v>480503</v>
      </c>
      <c r="B16746" s="2">
        <v>1020011</v>
      </c>
      <c r="C16746" s="2" t="s">
        <v>11</v>
      </c>
      <c r="D16746" s="20">
        <v>0</v>
      </c>
      <c r="E16746" s="20">
        <v>0</v>
      </c>
      <c r="F16746" s="38">
        <f>('ANNEXURE B &amp; C'!CR$18)</f>
        <v>0</v>
      </c>
      <c r="G16746" s="9" t="str">
        <f t="shared" si="524"/>
        <v/>
      </c>
      <c r="H16746" s="52" t="str">
        <f t="shared" si="525"/>
        <v/>
      </c>
    </row>
    <row r="16747" spans="1:8">
      <c r="A16747" s="48" t="str">
        <f>('ANNEXURE B &amp; C'!CR$3)</f>
        <v>480503</v>
      </c>
      <c r="B16747" s="2">
        <v>1020012</v>
      </c>
      <c r="C16747" s="2" t="s">
        <v>12</v>
      </c>
      <c r="D16747" s="20">
        <v>192402</v>
      </c>
      <c r="E16747" s="20">
        <v>122925.3</v>
      </c>
      <c r="F16747" s="38">
        <f>('ANNEXURE B &amp; C'!CR$19)</f>
        <v>219128</v>
      </c>
      <c r="G16747" s="9" t="str">
        <f t="shared" si="524"/>
        <v/>
      </c>
      <c r="H16747" s="52">
        <f t="shared" si="525"/>
        <v>0.13890707996798371</v>
      </c>
    </row>
    <row r="16748" spans="1:8">
      <c r="A16748" s="48" t="str">
        <f>('ANNEXURE B &amp; C'!CR$3)</f>
        <v>480503</v>
      </c>
      <c r="B16748" s="2">
        <v>1020013</v>
      </c>
      <c r="C16748" s="2" t="s">
        <v>13</v>
      </c>
      <c r="D16748" s="20">
        <v>5633</v>
      </c>
      <c r="E16748" s="20">
        <v>2697.25</v>
      </c>
      <c r="F16748" s="38">
        <f>('ANNEXURE B &amp; C'!CR$20)</f>
        <v>4923</v>
      </c>
      <c r="G16748" s="9" t="str">
        <f t="shared" si="524"/>
        <v/>
      </c>
      <c r="H16748" s="52">
        <f t="shared" si="525"/>
        <v>-0.12604296112195987</v>
      </c>
    </row>
    <row r="16749" spans="1:8">
      <c r="A16749" s="48" t="str">
        <f>('ANNEXURE B &amp; C'!CR$3)</f>
        <v>480503</v>
      </c>
      <c r="B16749" s="2">
        <v>1020014</v>
      </c>
      <c r="C16749" s="2" t="s">
        <v>14</v>
      </c>
      <c r="D16749" s="20">
        <v>0</v>
      </c>
      <c r="E16749" s="20">
        <v>0</v>
      </c>
      <c r="F16749" s="38">
        <f>('ANNEXURE B &amp; C'!CR$21)</f>
        <v>0</v>
      </c>
      <c r="G16749" s="9" t="str">
        <f t="shared" si="524"/>
        <v/>
      </c>
      <c r="H16749" s="52" t="str">
        <f t="shared" si="525"/>
        <v/>
      </c>
    </row>
    <row r="16750" spans="1:8" ht="15.75" thickBot="1">
      <c r="A16750" s="48" t="str">
        <f>('ANNEXURE B &amp; C'!CR$3)</f>
        <v>480503</v>
      </c>
      <c r="B16750" s="3">
        <v>1029990</v>
      </c>
      <c r="C16750" s="3" t="s">
        <v>15</v>
      </c>
      <c r="D16750" s="41">
        <v>1117483</v>
      </c>
      <c r="E16750" s="41">
        <v>599325.15</v>
      </c>
      <c r="F16750" s="41">
        <f>SUM(F16738:F16749)</f>
        <v>1094808</v>
      </c>
      <c r="G16750" s="9" t="str">
        <f t="shared" si="524"/>
        <v/>
      </c>
      <c r="H16750" s="52">
        <f t="shared" si="525"/>
        <v>-2.0291136419972385E-2</v>
      </c>
    </row>
    <row r="16751" spans="1:8">
      <c r="B16751" s="1"/>
      <c r="C16751" s="1"/>
      <c r="D16751" s="31"/>
      <c r="E16751" s="31"/>
      <c r="F16751" s="31"/>
      <c r="G16751" s="9" t="str">
        <f t="shared" si="524"/>
        <v/>
      </c>
      <c r="H16751" s="52" t="str">
        <f t="shared" si="525"/>
        <v/>
      </c>
    </row>
    <row r="16752" spans="1:8">
      <c r="A16752" s="48" t="str">
        <f>('ANNEXURE B &amp; C'!CR$3)</f>
        <v>480503</v>
      </c>
      <c r="B16752" s="1">
        <v>1030000</v>
      </c>
      <c r="C16752" s="1" t="s">
        <v>16</v>
      </c>
      <c r="D16752" s="31"/>
      <c r="E16752" s="31"/>
      <c r="F16752" s="31"/>
      <c r="G16752" s="9" t="str">
        <f t="shared" si="524"/>
        <v/>
      </c>
      <c r="H16752" s="52" t="str">
        <f t="shared" si="525"/>
        <v/>
      </c>
    </row>
    <row r="16753" spans="1:8">
      <c r="A16753" s="48" t="str">
        <f>('ANNEXURE B &amp; C'!CR$3)</f>
        <v>480503</v>
      </c>
      <c r="B16753" s="2">
        <v>1030001</v>
      </c>
      <c r="C16753" s="2" t="s">
        <v>17</v>
      </c>
      <c r="D16753" s="20">
        <v>16670</v>
      </c>
      <c r="E16753" s="20">
        <v>7944.6</v>
      </c>
      <c r="F16753" s="38">
        <f>('ANNEXURE B &amp; C'!CR$25)</f>
        <v>15145</v>
      </c>
      <c r="G16753" s="9" t="str">
        <f t="shared" si="524"/>
        <v/>
      </c>
      <c r="H16753" s="52">
        <f t="shared" si="525"/>
        <v>-9.1481703659268152E-2</v>
      </c>
    </row>
    <row r="16754" spans="1:8">
      <c r="A16754" s="48" t="str">
        <f>('ANNEXURE B &amp; C'!CR$3)</f>
        <v>480503</v>
      </c>
      <c r="B16754" s="2">
        <v>1030002</v>
      </c>
      <c r="C16754" s="2" t="s">
        <v>18</v>
      </c>
      <c r="D16754" s="20">
        <v>66182</v>
      </c>
      <c r="E16754" s="20">
        <v>32266.799999999999</v>
      </c>
      <c r="F16754" s="38">
        <f>('ANNEXURE B &amp; C'!CR$26)</f>
        <v>60455</v>
      </c>
      <c r="G16754" s="9" t="str">
        <f t="shared" si="524"/>
        <v/>
      </c>
      <c r="H16754" s="52">
        <f t="shared" si="525"/>
        <v>-8.6534102928288656E-2</v>
      </c>
    </row>
    <row r="16755" spans="1:8">
      <c r="A16755" s="48" t="str">
        <f>('ANNEXURE B &amp; C'!CR$3)</f>
        <v>480503</v>
      </c>
      <c r="B16755" s="2">
        <v>1030003</v>
      </c>
      <c r="C16755" s="2" t="s">
        <v>19</v>
      </c>
      <c r="D16755" s="20">
        <v>183366</v>
      </c>
      <c r="E16755" s="20">
        <v>87390.6</v>
      </c>
      <c r="F16755" s="38">
        <f>('ANNEXURE B &amp; C'!CR$27)</f>
        <v>166581</v>
      </c>
      <c r="G16755" s="9" t="str">
        <f t="shared" si="524"/>
        <v/>
      </c>
      <c r="H16755" s="52">
        <f t="shared" si="525"/>
        <v>-9.1538235005399038E-2</v>
      </c>
    </row>
    <row r="16756" spans="1:8">
      <c r="A16756" s="48" t="str">
        <f>('ANNEXURE B &amp; C'!CR$3)</f>
        <v>480503</v>
      </c>
      <c r="B16756" s="2">
        <v>1030004</v>
      </c>
      <c r="C16756" s="2" t="s">
        <v>20</v>
      </c>
      <c r="D16756" s="20">
        <v>0</v>
      </c>
      <c r="E16756" s="20">
        <v>0</v>
      </c>
      <c r="F16756" s="38">
        <f>('ANNEXURE B &amp; C'!CR$28)</f>
        <v>0</v>
      </c>
      <c r="G16756" s="9" t="str">
        <f t="shared" si="524"/>
        <v/>
      </c>
      <c r="H16756" s="52" t="str">
        <f t="shared" si="525"/>
        <v/>
      </c>
    </row>
    <row r="16757" spans="1:8">
      <c r="A16757" s="48" t="str">
        <f>('ANNEXURE B &amp; C'!CR$3)</f>
        <v>480503</v>
      </c>
      <c r="B16757" s="3">
        <v>1039990</v>
      </c>
      <c r="C16757" s="3" t="s">
        <v>21</v>
      </c>
      <c r="D16757" s="39">
        <v>266218</v>
      </c>
      <c r="E16757" s="39">
        <v>127602</v>
      </c>
      <c r="F16757" s="39">
        <f>SUM(F16753:F16756)</f>
        <v>242181</v>
      </c>
      <c r="G16757" s="9" t="str">
        <f t="shared" si="524"/>
        <v/>
      </c>
      <c r="H16757" s="52">
        <f t="shared" si="525"/>
        <v>-9.0290664042251084E-2</v>
      </c>
    </row>
    <row r="16758" spans="1:8">
      <c r="B16758" s="1"/>
      <c r="C16758" s="1"/>
      <c r="D16758" s="31"/>
      <c r="E16758" s="31"/>
      <c r="F16758" s="31"/>
      <c r="G16758" s="9" t="str">
        <f t="shared" si="524"/>
        <v/>
      </c>
      <c r="H16758" s="52" t="str">
        <f t="shared" si="525"/>
        <v/>
      </c>
    </row>
    <row r="16759" spans="1:8">
      <c r="A16759" s="48" t="str">
        <f>('ANNEXURE B &amp; C'!CR$3)</f>
        <v>480503</v>
      </c>
      <c r="B16759" s="1">
        <v>1040000</v>
      </c>
      <c r="C16759" s="1" t="s">
        <v>22</v>
      </c>
      <c r="D16759" s="31"/>
      <c r="E16759" s="31"/>
      <c r="F16759" s="31"/>
      <c r="G16759" s="9" t="str">
        <f t="shared" si="524"/>
        <v/>
      </c>
      <c r="H16759" s="52" t="str">
        <f t="shared" si="525"/>
        <v/>
      </c>
    </row>
    <row r="16760" spans="1:8">
      <c r="A16760" s="48" t="str">
        <f>('ANNEXURE B &amp; C'!CR$3)</f>
        <v>480503</v>
      </c>
      <c r="B16760" s="2">
        <v>1040001</v>
      </c>
      <c r="C16760" s="2" t="s">
        <v>23</v>
      </c>
      <c r="D16760" s="20">
        <v>0</v>
      </c>
      <c r="E16760" s="20">
        <v>0</v>
      </c>
      <c r="F16760" s="38">
        <f>('ANNEXURE B &amp; C'!CR$32)</f>
        <v>0</v>
      </c>
      <c r="G16760" s="9" t="str">
        <f t="shared" si="524"/>
        <v/>
      </c>
      <c r="H16760" s="52" t="str">
        <f t="shared" si="525"/>
        <v/>
      </c>
    </row>
    <row r="16761" spans="1:8">
      <c r="A16761" s="48" t="str">
        <f>('ANNEXURE B &amp; C'!CR$3)</f>
        <v>480503</v>
      </c>
      <c r="B16761" s="2">
        <v>1040002</v>
      </c>
      <c r="C16761" s="2" t="s">
        <v>24</v>
      </c>
      <c r="D16761" s="20">
        <v>0</v>
      </c>
      <c r="E16761" s="20">
        <v>0</v>
      </c>
      <c r="F16761" s="38">
        <f>('ANNEXURE B &amp; C'!CR$33)</f>
        <v>0</v>
      </c>
      <c r="G16761" s="9" t="str">
        <f t="shared" si="524"/>
        <v/>
      </c>
      <c r="H16761" s="52" t="str">
        <f t="shared" si="525"/>
        <v/>
      </c>
    </row>
    <row r="16762" spans="1:8">
      <c r="A16762" s="48" t="str">
        <f>('ANNEXURE B &amp; C'!CR$3)</f>
        <v>480503</v>
      </c>
      <c r="B16762" s="2">
        <v>1040003</v>
      </c>
      <c r="C16762" s="2" t="s">
        <v>25</v>
      </c>
      <c r="D16762" s="20">
        <v>0</v>
      </c>
      <c r="E16762" s="20">
        <v>0</v>
      </c>
      <c r="F16762" s="38">
        <f>('ANNEXURE B &amp; C'!CR$34)</f>
        <v>0</v>
      </c>
      <c r="G16762" s="9" t="str">
        <f t="shared" si="524"/>
        <v/>
      </c>
      <c r="H16762" s="52" t="str">
        <f t="shared" si="525"/>
        <v/>
      </c>
    </row>
    <row r="16763" spans="1:8">
      <c r="A16763" s="48" t="str">
        <f>('ANNEXURE B &amp; C'!CR$3)</f>
        <v>480503</v>
      </c>
      <c r="B16763" s="2">
        <v>1040004</v>
      </c>
      <c r="C16763" s="2" t="s">
        <v>26</v>
      </c>
      <c r="D16763" s="20">
        <v>0</v>
      </c>
      <c r="E16763" s="20">
        <v>0</v>
      </c>
      <c r="F16763" s="38">
        <f>('ANNEXURE B &amp; C'!CR$35)</f>
        <v>0</v>
      </c>
      <c r="G16763" s="9" t="str">
        <f t="shared" si="524"/>
        <v/>
      </c>
      <c r="H16763" s="52" t="str">
        <f t="shared" si="525"/>
        <v/>
      </c>
    </row>
    <row r="16764" spans="1:8">
      <c r="A16764" s="48" t="str">
        <f>('ANNEXURE B &amp; C'!CR$3)</f>
        <v>480503</v>
      </c>
      <c r="B16764" s="2">
        <v>1040005</v>
      </c>
      <c r="C16764" s="2" t="s">
        <v>27</v>
      </c>
      <c r="D16764" s="20">
        <v>0</v>
      </c>
      <c r="E16764" s="20">
        <v>0</v>
      </c>
      <c r="F16764" s="38">
        <f>('ANNEXURE B &amp; C'!CR$36)</f>
        <v>0</v>
      </c>
      <c r="G16764" s="9" t="str">
        <f t="shared" si="524"/>
        <v/>
      </c>
      <c r="H16764" s="52" t="str">
        <f t="shared" si="525"/>
        <v/>
      </c>
    </row>
    <row r="16765" spans="1:8">
      <c r="A16765" s="48" t="str">
        <f>('ANNEXURE B &amp; C'!CR$3)</f>
        <v>480503</v>
      </c>
      <c r="B16765" s="2">
        <v>1040006</v>
      </c>
      <c r="C16765" s="2" t="s">
        <v>28</v>
      </c>
      <c r="D16765" s="20">
        <v>0</v>
      </c>
      <c r="E16765" s="20">
        <v>0</v>
      </c>
      <c r="F16765" s="38">
        <f>('ANNEXURE B &amp; C'!CR$37)</f>
        <v>0</v>
      </c>
      <c r="G16765" s="9" t="str">
        <f t="shared" si="524"/>
        <v/>
      </c>
      <c r="H16765" s="52" t="str">
        <f t="shared" si="525"/>
        <v/>
      </c>
    </row>
    <row r="16766" spans="1:8">
      <c r="A16766" s="48" t="str">
        <f>('ANNEXURE B &amp; C'!CR$3)</f>
        <v>480503</v>
      </c>
      <c r="B16766" s="2">
        <v>1040007</v>
      </c>
      <c r="C16766" s="2" t="s">
        <v>29</v>
      </c>
      <c r="D16766" s="20">
        <v>0</v>
      </c>
      <c r="E16766" s="20">
        <v>0</v>
      </c>
      <c r="F16766" s="38">
        <f>('ANNEXURE B &amp; C'!CR$38)</f>
        <v>0</v>
      </c>
      <c r="G16766" s="9" t="str">
        <f t="shared" si="524"/>
        <v/>
      </c>
      <c r="H16766" s="52" t="str">
        <f t="shared" si="525"/>
        <v/>
      </c>
    </row>
    <row r="16767" spans="1:8">
      <c r="A16767" s="48" t="str">
        <f>('ANNEXURE B &amp; C'!CR$3)</f>
        <v>480503</v>
      </c>
      <c r="B16767" s="2">
        <v>1040008</v>
      </c>
      <c r="C16767" s="2" t="s">
        <v>30</v>
      </c>
      <c r="D16767" s="20">
        <v>0</v>
      </c>
      <c r="E16767" s="20">
        <v>0</v>
      </c>
      <c r="F16767" s="38">
        <f>('ANNEXURE B &amp; C'!CR$39)</f>
        <v>0</v>
      </c>
      <c r="G16767" s="9" t="str">
        <f t="shared" ref="G16767:G16830" si="526">IF(E16767&lt;0.01,"",IF(E16767&gt;F16767,"BUDGET ERROR - INSUFICIENT",""))</f>
        <v/>
      </c>
      <c r="H16767" s="52" t="str">
        <f t="shared" ref="H16767:H16830" si="527">IF(F16767&lt;0.1,"",IF(D16767=0,"NO ORIGINAL BUDGET",(F16767-D16767)/D16767))</f>
        <v/>
      </c>
    </row>
    <row r="16768" spans="1:8">
      <c r="A16768" s="48" t="str">
        <f>('ANNEXURE B &amp; C'!CR$3)</f>
        <v>480503</v>
      </c>
      <c r="B16768" s="3">
        <v>1049990</v>
      </c>
      <c r="C16768" s="3" t="s">
        <v>31</v>
      </c>
      <c r="D16768" s="39">
        <v>0</v>
      </c>
      <c r="E16768" s="39">
        <v>0</v>
      </c>
      <c r="F16768" s="39">
        <f>SUM(F16760:F16767)</f>
        <v>0</v>
      </c>
      <c r="G16768" s="9" t="str">
        <f t="shared" si="526"/>
        <v/>
      </c>
      <c r="H16768" s="52" t="str">
        <f t="shared" si="527"/>
        <v/>
      </c>
    </row>
    <row r="16769" spans="1:8">
      <c r="B16769" s="1"/>
      <c r="C16769" s="1"/>
      <c r="D16769" s="31"/>
      <c r="E16769" s="31"/>
      <c r="F16769" s="31"/>
      <c r="G16769" s="9" t="str">
        <f t="shared" si="526"/>
        <v/>
      </c>
      <c r="H16769" s="52" t="str">
        <f t="shared" si="527"/>
        <v/>
      </c>
    </row>
    <row r="16770" spans="1:8" ht="15.75" thickBot="1">
      <c r="A16770" s="48" t="str">
        <f>('ANNEXURE B &amp; C'!CR$3)</f>
        <v>480503</v>
      </c>
      <c r="B16770" s="4">
        <v>1049995</v>
      </c>
      <c r="C16770" s="4" t="s">
        <v>32</v>
      </c>
      <c r="D16770" s="40">
        <v>1383701</v>
      </c>
      <c r="E16770" s="40">
        <v>726927.15</v>
      </c>
      <c r="F16770" s="40">
        <f>SUM(F16768+F16757+F16750)</f>
        <v>1336989</v>
      </c>
      <c r="G16770" s="9" t="str">
        <f t="shared" si="526"/>
        <v/>
      </c>
      <c r="H16770" s="52">
        <f t="shared" si="527"/>
        <v>-3.3758738340147185E-2</v>
      </c>
    </row>
    <row r="16771" spans="1:8" ht="15.75" thickTop="1">
      <c r="B16771" s="1"/>
      <c r="C16771" s="1"/>
      <c r="D16771" s="31"/>
      <c r="E16771" s="31"/>
      <c r="F16771" s="31"/>
      <c r="G16771" s="9" t="str">
        <f t="shared" si="526"/>
        <v/>
      </c>
      <c r="H16771" s="52" t="str">
        <f t="shared" si="527"/>
        <v/>
      </c>
    </row>
    <row r="16772" spans="1:8">
      <c r="A16772" s="48" t="str">
        <f>('ANNEXURE B &amp; C'!CR$3)</f>
        <v>480503</v>
      </c>
      <c r="B16772" s="1">
        <v>1050000</v>
      </c>
      <c r="C16772" s="1" t="s">
        <v>33</v>
      </c>
      <c r="D16772" s="31"/>
      <c r="E16772" s="31"/>
      <c r="F16772" s="31"/>
      <c r="G16772" s="9" t="str">
        <f t="shared" si="526"/>
        <v/>
      </c>
      <c r="H16772" s="52" t="str">
        <f t="shared" si="527"/>
        <v/>
      </c>
    </row>
    <row r="16773" spans="1:8">
      <c r="B16773" s="1"/>
      <c r="C16773" s="1"/>
      <c r="D16773" s="31"/>
      <c r="E16773" s="31"/>
      <c r="F16773" s="31"/>
      <c r="G16773" s="9" t="str">
        <f t="shared" si="526"/>
        <v/>
      </c>
      <c r="H16773" s="52" t="str">
        <f t="shared" si="527"/>
        <v/>
      </c>
    </row>
    <row r="16774" spans="1:8">
      <c r="A16774" s="48" t="str">
        <f>('ANNEXURE B &amp; C'!CR$3)</f>
        <v>480503</v>
      </c>
      <c r="B16774" s="1">
        <v>1060000</v>
      </c>
      <c r="C16774" s="1" t="s">
        <v>34</v>
      </c>
      <c r="D16774" s="31"/>
      <c r="E16774" s="31"/>
      <c r="F16774" s="31"/>
      <c r="G16774" s="9" t="str">
        <f t="shared" si="526"/>
        <v/>
      </c>
      <c r="H16774" s="52" t="str">
        <f t="shared" si="527"/>
        <v/>
      </c>
    </row>
    <row r="16775" spans="1:8">
      <c r="A16775" s="48" t="str">
        <f>('ANNEXURE B &amp; C'!CR$3)</f>
        <v>480503</v>
      </c>
      <c r="B16775" s="2">
        <v>1060001</v>
      </c>
      <c r="C16775" s="2" t="s">
        <v>35</v>
      </c>
      <c r="D16775" s="20">
        <v>0</v>
      </c>
      <c r="E16775" s="20">
        <v>0</v>
      </c>
      <c r="F16775" s="38">
        <f>('ANNEXURE B &amp; C'!CR$47)</f>
        <v>0</v>
      </c>
      <c r="G16775" s="9" t="str">
        <f t="shared" si="526"/>
        <v/>
      </c>
      <c r="H16775" s="52" t="str">
        <f t="shared" si="527"/>
        <v/>
      </c>
    </row>
    <row r="16776" spans="1:8">
      <c r="A16776" s="48" t="str">
        <f>('ANNEXURE B &amp; C'!CR$3)</f>
        <v>480503</v>
      </c>
      <c r="B16776" s="2">
        <v>1060003</v>
      </c>
      <c r="C16776" s="2" t="s">
        <v>36</v>
      </c>
      <c r="D16776" s="20">
        <v>0</v>
      </c>
      <c r="E16776" s="20">
        <v>0</v>
      </c>
      <c r="F16776" s="38">
        <f>('ANNEXURE B &amp; C'!CR$48)</f>
        <v>0</v>
      </c>
      <c r="G16776" s="9" t="str">
        <f t="shared" si="526"/>
        <v/>
      </c>
      <c r="H16776" s="52" t="str">
        <f t="shared" si="527"/>
        <v/>
      </c>
    </row>
    <row r="16777" spans="1:8">
      <c r="A16777" s="48" t="str">
        <f>('ANNEXURE B &amp; C'!CR$3)</f>
        <v>480503</v>
      </c>
      <c r="B16777" s="2">
        <v>1060090</v>
      </c>
      <c r="C16777" s="2" t="s">
        <v>37</v>
      </c>
      <c r="D16777" s="20">
        <v>0</v>
      </c>
      <c r="E16777" s="20">
        <v>0</v>
      </c>
      <c r="F16777" s="38">
        <f>('ANNEXURE B &amp; C'!CR$49)</f>
        <v>0</v>
      </c>
      <c r="G16777" s="9" t="str">
        <f t="shared" si="526"/>
        <v/>
      </c>
      <c r="H16777" s="52" t="str">
        <f t="shared" si="527"/>
        <v/>
      </c>
    </row>
    <row r="16778" spans="1:8">
      <c r="A16778" s="48" t="str">
        <f>('ANNEXURE B &amp; C'!CR$3)</f>
        <v>480503</v>
      </c>
      <c r="B16778" s="2">
        <v>1060100</v>
      </c>
      <c r="C16778" s="2" t="s">
        <v>38</v>
      </c>
      <c r="D16778" s="20">
        <v>0</v>
      </c>
      <c r="E16778" s="20">
        <v>0</v>
      </c>
      <c r="F16778" s="38">
        <f>('ANNEXURE B &amp; C'!CR$50)</f>
        <v>0</v>
      </c>
      <c r="G16778" s="9" t="str">
        <f t="shared" si="526"/>
        <v/>
      </c>
      <c r="H16778" s="52" t="str">
        <f t="shared" si="527"/>
        <v/>
      </c>
    </row>
    <row r="16779" spans="1:8">
      <c r="A16779" s="48" t="str">
        <f>('ANNEXURE B &amp; C'!CR$3)</f>
        <v>480503</v>
      </c>
      <c r="B16779" s="2">
        <v>1060200</v>
      </c>
      <c r="C16779" s="2" t="s">
        <v>39</v>
      </c>
      <c r="D16779" s="20">
        <v>0</v>
      </c>
      <c r="E16779" s="20">
        <v>0</v>
      </c>
      <c r="F16779" s="38">
        <f>('ANNEXURE B &amp; C'!CR$51)</f>
        <v>0</v>
      </c>
      <c r="G16779" s="9" t="str">
        <f t="shared" si="526"/>
        <v/>
      </c>
      <c r="H16779" s="52" t="str">
        <f t="shared" si="527"/>
        <v/>
      </c>
    </row>
    <row r="16780" spans="1:8">
      <c r="A16780" s="48" t="str">
        <f>('ANNEXURE B &amp; C'!CR$3)</f>
        <v>480503</v>
      </c>
      <c r="B16780" s="2">
        <v>1060201</v>
      </c>
      <c r="C16780" s="2" t="s">
        <v>40</v>
      </c>
      <c r="D16780" s="20">
        <v>0</v>
      </c>
      <c r="E16780" s="20">
        <v>0</v>
      </c>
      <c r="F16780" s="38">
        <f>('ANNEXURE B &amp; C'!CR$52)</f>
        <v>0</v>
      </c>
      <c r="G16780" s="9" t="str">
        <f t="shared" si="526"/>
        <v/>
      </c>
      <c r="H16780" s="52" t="str">
        <f t="shared" si="527"/>
        <v/>
      </c>
    </row>
    <row r="16781" spans="1:8">
      <c r="A16781" s="48" t="str">
        <f>('ANNEXURE B &amp; C'!CR$3)</f>
        <v>480503</v>
      </c>
      <c r="B16781" s="2">
        <v>1060204</v>
      </c>
      <c r="C16781" s="2" t="s">
        <v>41</v>
      </c>
      <c r="D16781" s="20">
        <v>0</v>
      </c>
      <c r="E16781" s="20">
        <v>0</v>
      </c>
      <c r="F16781" s="38">
        <f>('ANNEXURE B &amp; C'!CR$53)</f>
        <v>0</v>
      </c>
      <c r="G16781" s="9" t="str">
        <f t="shared" si="526"/>
        <v/>
      </c>
      <c r="H16781" s="52" t="str">
        <f t="shared" si="527"/>
        <v/>
      </c>
    </row>
    <row r="16782" spans="1:8">
      <c r="A16782" s="48" t="str">
        <f>('ANNEXURE B &amp; C'!CR$3)</f>
        <v>480503</v>
      </c>
      <c r="B16782" s="2">
        <v>1060205</v>
      </c>
      <c r="C16782" s="2" t="s">
        <v>42</v>
      </c>
      <c r="D16782" s="20">
        <v>0</v>
      </c>
      <c r="E16782" s="20">
        <v>0</v>
      </c>
      <c r="F16782" s="38">
        <f>('ANNEXURE B &amp; C'!CR$54)</f>
        <v>0</v>
      </c>
      <c r="G16782" s="9" t="str">
        <f t="shared" si="526"/>
        <v/>
      </c>
      <c r="H16782" s="52" t="str">
        <f t="shared" si="527"/>
        <v/>
      </c>
    </row>
    <row r="16783" spans="1:8">
      <c r="A16783" s="48" t="str">
        <f>('ANNEXURE B &amp; C'!CR$3)</f>
        <v>480503</v>
      </c>
      <c r="B16783" s="2">
        <v>1060207</v>
      </c>
      <c r="C16783" s="2" t="s">
        <v>43</v>
      </c>
      <c r="D16783" s="20">
        <v>0</v>
      </c>
      <c r="E16783" s="20">
        <v>0</v>
      </c>
      <c r="F16783" s="38">
        <f>('ANNEXURE B &amp; C'!CR$55)</f>
        <v>0</v>
      </c>
      <c r="G16783" s="9" t="str">
        <f t="shared" si="526"/>
        <v/>
      </c>
      <c r="H16783" s="52" t="str">
        <f t="shared" si="527"/>
        <v/>
      </c>
    </row>
    <row r="16784" spans="1:8">
      <c r="A16784" s="48" t="str">
        <f>('ANNEXURE B &amp; C'!CR$3)</f>
        <v>480503</v>
      </c>
      <c r="B16784" s="2">
        <v>1060208</v>
      </c>
      <c r="C16784" s="2" t="s">
        <v>44</v>
      </c>
      <c r="D16784" s="20">
        <v>8600</v>
      </c>
      <c r="E16784" s="20">
        <v>4500</v>
      </c>
      <c r="F16784" s="38">
        <f>('ANNEXURE B &amp; C'!CR$56)</f>
        <v>8600</v>
      </c>
      <c r="G16784" s="9" t="str">
        <f t="shared" si="526"/>
        <v/>
      </c>
      <c r="H16784" s="52">
        <f t="shared" si="527"/>
        <v>0</v>
      </c>
    </row>
    <row r="16785" spans="1:8">
      <c r="A16785" s="48" t="str">
        <f>('ANNEXURE B &amp; C'!CR$3)</f>
        <v>480503</v>
      </c>
      <c r="B16785" s="2">
        <v>1060209</v>
      </c>
      <c r="C16785" s="2" t="s">
        <v>45</v>
      </c>
      <c r="D16785" s="20">
        <v>0</v>
      </c>
      <c r="E16785" s="20">
        <v>0</v>
      </c>
      <c r="F16785" s="38">
        <f>('ANNEXURE B &amp; C'!CR$57)</f>
        <v>0</v>
      </c>
      <c r="G16785" s="9" t="str">
        <f t="shared" si="526"/>
        <v/>
      </c>
      <c r="H16785" s="52" t="str">
        <f t="shared" si="527"/>
        <v/>
      </c>
    </row>
    <row r="16786" spans="1:8">
      <c r="A16786" s="48" t="str">
        <f>('ANNEXURE B &amp; C'!CR$3)</f>
        <v>480503</v>
      </c>
      <c r="B16786" s="2">
        <v>1060210</v>
      </c>
      <c r="C16786" s="2" t="s">
        <v>46</v>
      </c>
      <c r="D16786" s="20">
        <v>0</v>
      </c>
      <c r="E16786" s="20">
        <v>0</v>
      </c>
      <c r="F16786" s="38">
        <f>('ANNEXURE B &amp; C'!CR$58)</f>
        <v>0</v>
      </c>
      <c r="G16786" s="9" t="str">
        <f t="shared" si="526"/>
        <v/>
      </c>
      <c r="H16786" s="52" t="str">
        <f t="shared" si="527"/>
        <v/>
      </c>
    </row>
    <row r="16787" spans="1:8">
      <c r="A16787" s="48" t="str">
        <f>('ANNEXURE B &amp; C'!CR$3)</f>
        <v>480503</v>
      </c>
      <c r="B16787" s="2">
        <v>1060303</v>
      </c>
      <c r="C16787" s="2" t="s">
        <v>47</v>
      </c>
      <c r="D16787" s="20">
        <v>0</v>
      </c>
      <c r="E16787" s="20">
        <v>0</v>
      </c>
      <c r="F16787" s="38">
        <f>('ANNEXURE B &amp; C'!CR$59)</f>
        <v>0</v>
      </c>
      <c r="G16787" s="9" t="str">
        <f t="shared" si="526"/>
        <v/>
      </c>
      <c r="H16787" s="52" t="str">
        <f t="shared" si="527"/>
        <v/>
      </c>
    </row>
    <row r="16788" spans="1:8">
      <c r="A16788" s="48" t="str">
        <f>('ANNEXURE B &amp; C'!CR$3)</f>
        <v>480503</v>
      </c>
      <c r="B16788" s="2">
        <v>1060304</v>
      </c>
      <c r="C16788" s="2" t="s">
        <v>48</v>
      </c>
      <c r="D16788" s="20">
        <v>115000</v>
      </c>
      <c r="E16788" s="20">
        <v>108631.34</v>
      </c>
      <c r="F16788" s="38">
        <f>('ANNEXURE B &amp; C'!CR$60)</f>
        <v>136000</v>
      </c>
      <c r="G16788" s="9" t="str">
        <f t="shared" si="526"/>
        <v/>
      </c>
      <c r="H16788" s="52">
        <f t="shared" si="527"/>
        <v>0.18260869565217391</v>
      </c>
    </row>
    <row r="16789" spans="1:8">
      <c r="A16789" s="48" t="str">
        <f>('ANNEXURE B &amp; C'!CR$3)</f>
        <v>480503</v>
      </c>
      <c r="B16789" s="2">
        <v>1060305</v>
      </c>
      <c r="C16789" s="2" t="s">
        <v>49</v>
      </c>
      <c r="D16789" s="20">
        <v>0</v>
      </c>
      <c r="E16789" s="20">
        <v>0</v>
      </c>
      <c r="F16789" s="38">
        <f>('ANNEXURE B &amp; C'!CR$61)</f>
        <v>0</v>
      </c>
      <c r="G16789" s="9" t="str">
        <f t="shared" si="526"/>
        <v/>
      </c>
      <c r="H16789" s="52" t="str">
        <f t="shared" si="527"/>
        <v/>
      </c>
    </row>
    <row r="16790" spans="1:8">
      <c r="A16790" s="48" t="str">
        <f>('ANNEXURE B &amp; C'!CR$3)</f>
        <v>480503</v>
      </c>
      <c r="B16790" s="2">
        <v>1060400</v>
      </c>
      <c r="C16790" s="2" t="s">
        <v>50</v>
      </c>
      <c r="D16790" s="20">
        <v>0</v>
      </c>
      <c r="E16790" s="20">
        <v>0</v>
      </c>
      <c r="F16790" s="38">
        <f>('ANNEXURE B &amp; C'!CR$62)</f>
        <v>0</v>
      </c>
      <c r="G16790" s="9" t="str">
        <f t="shared" si="526"/>
        <v/>
      </c>
      <c r="H16790" s="52" t="str">
        <f t="shared" si="527"/>
        <v/>
      </c>
    </row>
    <row r="16791" spans="1:8">
      <c r="A16791" s="48" t="str">
        <f>('ANNEXURE B &amp; C'!CR$3)</f>
        <v>480503</v>
      </c>
      <c r="B16791" s="2">
        <v>1060401</v>
      </c>
      <c r="C16791" s="2" t="s">
        <v>51</v>
      </c>
      <c r="D16791" s="20">
        <v>0</v>
      </c>
      <c r="E16791" s="20">
        <v>0</v>
      </c>
      <c r="F16791" s="38">
        <f>('ANNEXURE B &amp; C'!CR$63)</f>
        <v>0</v>
      </c>
      <c r="G16791" s="9" t="str">
        <f t="shared" si="526"/>
        <v/>
      </c>
      <c r="H16791" s="52" t="str">
        <f t="shared" si="527"/>
        <v/>
      </c>
    </row>
    <row r="16792" spans="1:8">
      <c r="A16792" s="48" t="str">
        <f>('ANNEXURE B &amp; C'!CR$3)</f>
        <v>480503</v>
      </c>
      <c r="B16792" s="2">
        <v>1060402</v>
      </c>
      <c r="C16792" s="2" t="s">
        <v>52</v>
      </c>
      <c r="D16792" s="20">
        <v>3900</v>
      </c>
      <c r="E16792" s="20">
        <v>2731.13</v>
      </c>
      <c r="F16792" s="38">
        <f>('ANNEXURE B &amp; C'!CR$64)</f>
        <v>3900</v>
      </c>
      <c r="G16792" s="9" t="str">
        <f t="shared" si="526"/>
        <v/>
      </c>
      <c r="H16792" s="52">
        <f t="shared" si="527"/>
        <v>0</v>
      </c>
    </row>
    <row r="16793" spans="1:8">
      <c r="A16793" s="48" t="str">
        <f>('ANNEXURE B &amp; C'!CR$3)</f>
        <v>480503</v>
      </c>
      <c r="B16793" s="2">
        <v>1060403</v>
      </c>
      <c r="C16793" s="2" t="s">
        <v>53</v>
      </c>
      <c r="D16793" s="20">
        <v>0</v>
      </c>
      <c r="E16793" s="20">
        <v>0</v>
      </c>
      <c r="F16793" s="38">
        <f>('ANNEXURE B &amp; C'!CR$65)</f>
        <v>0</v>
      </c>
      <c r="G16793" s="9" t="str">
        <f t="shared" si="526"/>
        <v/>
      </c>
      <c r="H16793" s="52" t="str">
        <f t="shared" si="527"/>
        <v/>
      </c>
    </row>
    <row r="16794" spans="1:8">
      <c r="A16794" s="48" t="str">
        <f>('ANNEXURE B &amp; C'!CR$3)</f>
        <v>480503</v>
      </c>
      <c r="B16794" s="2">
        <v>1060404</v>
      </c>
      <c r="C16794" s="2" t="s">
        <v>54</v>
      </c>
      <c r="D16794" s="20">
        <v>0</v>
      </c>
      <c r="E16794" s="20">
        <v>0</v>
      </c>
      <c r="F16794" s="38">
        <f>('ANNEXURE B &amp; C'!CR$66)</f>
        <v>0</v>
      </c>
      <c r="G16794" s="9" t="str">
        <f t="shared" si="526"/>
        <v/>
      </c>
      <c r="H16794" s="52" t="str">
        <f t="shared" si="527"/>
        <v/>
      </c>
    </row>
    <row r="16795" spans="1:8">
      <c r="A16795" s="48" t="str">
        <f>('ANNEXURE B &amp; C'!CR$3)</f>
        <v>480503</v>
      </c>
      <c r="B16795" s="2">
        <v>1060405</v>
      </c>
      <c r="C16795" s="2" t="s">
        <v>55</v>
      </c>
      <c r="D16795" s="20">
        <v>0</v>
      </c>
      <c r="E16795" s="20">
        <v>0</v>
      </c>
      <c r="F16795" s="38">
        <f>('ANNEXURE B &amp; C'!CR$67)</f>
        <v>0</v>
      </c>
      <c r="G16795" s="9" t="str">
        <f t="shared" si="526"/>
        <v/>
      </c>
      <c r="H16795" s="52" t="str">
        <f t="shared" si="527"/>
        <v/>
      </c>
    </row>
    <row r="16796" spans="1:8">
      <c r="A16796" s="48" t="str">
        <f>('ANNEXURE B &amp; C'!CR$3)</f>
        <v>480503</v>
      </c>
      <c r="B16796" s="2">
        <v>1060601</v>
      </c>
      <c r="C16796" s="2" t="s">
        <v>56</v>
      </c>
      <c r="D16796" s="20">
        <v>0</v>
      </c>
      <c r="E16796" s="20">
        <v>0</v>
      </c>
      <c r="F16796" s="38">
        <f>('ANNEXURE B &amp; C'!CR$68)</f>
        <v>0</v>
      </c>
      <c r="G16796" s="9" t="str">
        <f t="shared" si="526"/>
        <v/>
      </c>
      <c r="H16796" s="52" t="str">
        <f t="shared" si="527"/>
        <v/>
      </c>
    </row>
    <row r="16797" spans="1:8">
      <c r="A16797" s="48" t="str">
        <f>('ANNEXURE B &amp; C'!CR$3)</f>
        <v>480503</v>
      </c>
      <c r="B16797" s="2">
        <v>1060701</v>
      </c>
      <c r="C16797" s="2" t="s">
        <v>57</v>
      </c>
      <c r="D16797" s="20">
        <v>0</v>
      </c>
      <c r="E16797" s="20">
        <v>0</v>
      </c>
      <c r="F16797" s="38">
        <f>('ANNEXURE B &amp; C'!CR$69)</f>
        <v>0</v>
      </c>
      <c r="G16797" s="9" t="str">
        <f t="shared" si="526"/>
        <v/>
      </c>
      <c r="H16797" s="52" t="str">
        <f t="shared" si="527"/>
        <v/>
      </c>
    </row>
    <row r="16798" spans="1:8">
      <c r="A16798" s="48" t="str">
        <f>('ANNEXURE B &amp; C'!CR$3)</f>
        <v>480503</v>
      </c>
      <c r="B16798" s="2">
        <v>1060702</v>
      </c>
      <c r="C16798" s="2" t="s">
        <v>58</v>
      </c>
      <c r="D16798" s="20">
        <v>0</v>
      </c>
      <c r="E16798" s="20">
        <v>0</v>
      </c>
      <c r="F16798" s="38">
        <f>('ANNEXURE B &amp; C'!CR$70)</f>
        <v>0</v>
      </c>
      <c r="G16798" s="9" t="str">
        <f t="shared" si="526"/>
        <v/>
      </c>
      <c r="H16798" s="52" t="str">
        <f t="shared" si="527"/>
        <v/>
      </c>
    </row>
    <row r="16799" spans="1:8">
      <c r="A16799" s="48" t="str">
        <f>('ANNEXURE B &amp; C'!CR$3)</f>
        <v>480503</v>
      </c>
      <c r="B16799" s="2">
        <v>1061101</v>
      </c>
      <c r="C16799" s="2" t="s">
        <v>59</v>
      </c>
      <c r="D16799" s="20">
        <v>0</v>
      </c>
      <c r="E16799" s="20">
        <v>0</v>
      </c>
      <c r="F16799" s="38">
        <f>('ANNEXURE B &amp; C'!CR$71)</f>
        <v>0</v>
      </c>
      <c r="G16799" s="9" t="str">
        <f t="shared" si="526"/>
        <v/>
      </c>
      <c r="H16799" s="52" t="str">
        <f t="shared" si="527"/>
        <v/>
      </c>
    </row>
    <row r="16800" spans="1:8">
      <c r="A16800" s="48" t="str">
        <f>('ANNEXURE B &amp; C'!CR$3)</f>
        <v>480503</v>
      </c>
      <c r="B16800" s="2">
        <v>1061102</v>
      </c>
      <c r="C16800" s="2" t="s">
        <v>60</v>
      </c>
      <c r="D16800" s="20">
        <v>1100</v>
      </c>
      <c r="E16800" s="20">
        <v>0</v>
      </c>
      <c r="F16800" s="38">
        <f>('ANNEXURE B &amp; C'!CR$72)</f>
        <v>1100</v>
      </c>
      <c r="G16800" s="9" t="str">
        <f t="shared" si="526"/>
        <v/>
      </c>
      <c r="H16800" s="52">
        <f t="shared" si="527"/>
        <v>0</v>
      </c>
    </row>
    <row r="16801" spans="1:8">
      <c r="A16801" s="48" t="str">
        <f>('ANNEXURE B &amp; C'!CR$3)</f>
        <v>480503</v>
      </c>
      <c r="B16801" s="2">
        <v>1061104</v>
      </c>
      <c r="C16801" s="2" t="s">
        <v>61</v>
      </c>
      <c r="D16801" s="20">
        <v>0</v>
      </c>
      <c r="E16801" s="20">
        <v>0</v>
      </c>
      <c r="F16801" s="38">
        <f>('ANNEXURE B &amp; C'!CR$73)</f>
        <v>0</v>
      </c>
      <c r="G16801" s="9" t="str">
        <f t="shared" si="526"/>
        <v/>
      </c>
      <c r="H16801" s="52" t="str">
        <f t="shared" si="527"/>
        <v/>
      </c>
    </row>
    <row r="16802" spans="1:8">
      <c r="A16802" s="48" t="str">
        <f>('ANNEXURE B &amp; C'!CR$3)</f>
        <v>480503</v>
      </c>
      <c r="B16802" s="2">
        <v>1061106</v>
      </c>
      <c r="C16802" s="2" t="s">
        <v>62</v>
      </c>
      <c r="D16802" s="20">
        <v>0</v>
      </c>
      <c r="E16802" s="20">
        <v>0</v>
      </c>
      <c r="F16802" s="38">
        <f>('ANNEXURE B &amp; C'!CR$74)</f>
        <v>0</v>
      </c>
      <c r="G16802" s="9" t="str">
        <f t="shared" si="526"/>
        <v/>
      </c>
      <c r="H16802" s="52" t="str">
        <f t="shared" si="527"/>
        <v/>
      </c>
    </row>
    <row r="16803" spans="1:8">
      <c r="A16803" s="48" t="str">
        <f>('ANNEXURE B &amp; C'!CR$3)</f>
        <v>480503</v>
      </c>
      <c r="B16803" s="2">
        <v>1061201</v>
      </c>
      <c r="C16803" s="2" t="s">
        <v>63</v>
      </c>
      <c r="D16803" s="20">
        <v>0</v>
      </c>
      <c r="E16803" s="20">
        <v>0</v>
      </c>
      <c r="F16803" s="38">
        <f>('ANNEXURE B &amp; C'!CR$75)</f>
        <v>0</v>
      </c>
      <c r="G16803" s="9" t="str">
        <f t="shared" si="526"/>
        <v/>
      </c>
      <c r="H16803" s="52" t="str">
        <f t="shared" si="527"/>
        <v/>
      </c>
    </row>
    <row r="16804" spans="1:8">
      <c r="A16804" s="48" t="str">
        <f>('ANNEXURE B &amp; C'!CR$3)</f>
        <v>480503</v>
      </c>
      <c r="B16804" s="2">
        <v>1061203</v>
      </c>
      <c r="C16804" s="2" t="s">
        <v>64</v>
      </c>
      <c r="D16804" s="20">
        <v>500</v>
      </c>
      <c r="E16804" s="20">
        <v>0</v>
      </c>
      <c r="F16804" s="38">
        <f>('ANNEXURE B &amp; C'!CR$76)</f>
        <v>500</v>
      </c>
      <c r="G16804" s="9" t="str">
        <f t="shared" si="526"/>
        <v/>
      </c>
      <c r="H16804" s="52">
        <f t="shared" si="527"/>
        <v>0</v>
      </c>
    </row>
    <row r="16805" spans="1:8">
      <c r="A16805" s="48" t="str">
        <f>('ANNEXURE B &amp; C'!CR$3)</f>
        <v>480503</v>
      </c>
      <c r="B16805" s="2">
        <v>1061204</v>
      </c>
      <c r="C16805" s="2" t="s">
        <v>65</v>
      </c>
      <c r="D16805" s="20">
        <v>0</v>
      </c>
      <c r="E16805" s="20">
        <v>0</v>
      </c>
      <c r="F16805" s="38">
        <f>('ANNEXURE B &amp; C'!CR$77)</f>
        <v>0</v>
      </c>
      <c r="G16805" s="9" t="str">
        <f t="shared" si="526"/>
        <v/>
      </c>
      <c r="H16805" s="52" t="str">
        <f t="shared" si="527"/>
        <v/>
      </c>
    </row>
    <row r="16806" spans="1:8">
      <c r="A16806" s="48" t="str">
        <f>('ANNEXURE B &amp; C'!CR$3)</f>
        <v>480503</v>
      </c>
      <c r="B16806" s="2">
        <v>1061501</v>
      </c>
      <c r="C16806" s="2" t="s">
        <v>66</v>
      </c>
      <c r="D16806" s="20">
        <v>0</v>
      </c>
      <c r="E16806" s="20">
        <v>0</v>
      </c>
      <c r="F16806" s="38">
        <f>('ANNEXURE B &amp; C'!CR$78)</f>
        <v>0</v>
      </c>
      <c r="G16806" s="9" t="str">
        <f t="shared" si="526"/>
        <v/>
      </c>
      <c r="H16806" s="52" t="str">
        <f t="shared" si="527"/>
        <v/>
      </c>
    </row>
    <row r="16807" spans="1:8">
      <c r="A16807" s="48" t="str">
        <f>('ANNEXURE B &amp; C'!CR$3)</f>
        <v>480503</v>
      </c>
      <c r="B16807" s="2">
        <v>1061502</v>
      </c>
      <c r="C16807" s="2" t="s">
        <v>67</v>
      </c>
      <c r="D16807" s="20">
        <v>0</v>
      </c>
      <c r="E16807" s="20">
        <v>0</v>
      </c>
      <c r="F16807" s="38">
        <f>('ANNEXURE B &amp; C'!CR$79)</f>
        <v>0</v>
      </c>
      <c r="G16807" s="9" t="str">
        <f t="shared" si="526"/>
        <v/>
      </c>
      <c r="H16807" s="52" t="str">
        <f t="shared" si="527"/>
        <v/>
      </c>
    </row>
    <row r="16808" spans="1:8">
      <c r="A16808" s="48" t="str">
        <f>('ANNEXURE B &amp; C'!CR$3)</f>
        <v>480503</v>
      </c>
      <c r="B16808" s="2">
        <v>1061507</v>
      </c>
      <c r="C16808" s="2" t="s">
        <v>68</v>
      </c>
      <c r="D16808" s="20">
        <v>0</v>
      </c>
      <c r="E16808" s="20">
        <v>0</v>
      </c>
      <c r="F16808" s="38">
        <f>('ANNEXURE B &amp; C'!CR$80)</f>
        <v>0</v>
      </c>
      <c r="G16808" s="9" t="str">
        <f t="shared" si="526"/>
        <v/>
      </c>
      <c r="H16808" s="52" t="str">
        <f t="shared" si="527"/>
        <v/>
      </c>
    </row>
    <row r="16809" spans="1:8">
      <c r="A16809" s="48" t="str">
        <f>('ANNEXURE B &amp; C'!CR$3)</f>
        <v>480503</v>
      </c>
      <c r="B16809" s="2">
        <v>1061508</v>
      </c>
      <c r="C16809" s="2" t="s">
        <v>69</v>
      </c>
      <c r="D16809" s="20">
        <v>0</v>
      </c>
      <c r="E16809" s="20">
        <v>0</v>
      </c>
      <c r="F16809" s="38">
        <f>('ANNEXURE B &amp; C'!CR$81)</f>
        <v>0</v>
      </c>
      <c r="G16809" s="9" t="str">
        <f t="shared" si="526"/>
        <v/>
      </c>
      <c r="H16809" s="52" t="str">
        <f t="shared" si="527"/>
        <v/>
      </c>
    </row>
    <row r="16810" spans="1:8">
      <c r="A16810" s="48" t="str">
        <f>('ANNEXURE B &amp; C'!CR$3)</f>
        <v>480503</v>
      </c>
      <c r="B16810" s="2">
        <v>1061701</v>
      </c>
      <c r="C16810" s="2" t="s">
        <v>70</v>
      </c>
      <c r="D16810" s="20">
        <v>7500</v>
      </c>
      <c r="E16810" s="20">
        <v>2400</v>
      </c>
      <c r="F16810" s="38">
        <f>('ANNEXURE B &amp; C'!CR$82)</f>
        <v>7500</v>
      </c>
      <c r="G16810" s="9" t="str">
        <f t="shared" si="526"/>
        <v/>
      </c>
      <c r="H16810" s="52">
        <f t="shared" si="527"/>
        <v>0</v>
      </c>
    </row>
    <row r="16811" spans="1:8">
      <c r="A16811" s="48" t="str">
        <f>('ANNEXURE B &amp; C'!CR$3)</f>
        <v>480503</v>
      </c>
      <c r="B16811" s="2">
        <v>1061705</v>
      </c>
      <c r="C16811" s="2" t="s">
        <v>71</v>
      </c>
      <c r="D16811" s="20">
        <v>0</v>
      </c>
      <c r="E16811" s="20">
        <v>0</v>
      </c>
      <c r="F16811" s="38">
        <f>('ANNEXURE B &amp; C'!CR$83)</f>
        <v>0</v>
      </c>
      <c r="G16811" s="9" t="str">
        <f t="shared" si="526"/>
        <v/>
      </c>
      <c r="H16811" s="52" t="str">
        <f t="shared" si="527"/>
        <v/>
      </c>
    </row>
    <row r="16812" spans="1:8">
      <c r="A16812" s="48" t="str">
        <f>('ANNEXURE B &amp; C'!CR$3)</f>
        <v>480503</v>
      </c>
      <c r="B16812" s="2">
        <v>1061799</v>
      </c>
      <c r="C16812" s="2" t="s">
        <v>72</v>
      </c>
      <c r="D16812" s="20">
        <v>3100</v>
      </c>
      <c r="E16812" s="20">
        <v>2719.3</v>
      </c>
      <c r="F16812" s="38">
        <f>('ANNEXURE B &amp; C'!CR$84)</f>
        <v>3100</v>
      </c>
      <c r="G16812" s="9" t="str">
        <f t="shared" si="526"/>
        <v/>
      </c>
      <c r="H16812" s="52">
        <f t="shared" si="527"/>
        <v>0</v>
      </c>
    </row>
    <row r="16813" spans="1:8">
      <c r="A16813" s="48" t="str">
        <f>('ANNEXURE B &amp; C'!CR$3)</f>
        <v>480503</v>
      </c>
      <c r="B16813" s="2">
        <v>1061800</v>
      </c>
      <c r="C16813" s="2" t="s">
        <v>73</v>
      </c>
      <c r="D16813" s="20">
        <v>15000</v>
      </c>
      <c r="E16813" s="20">
        <v>2105.46</v>
      </c>
      <c r="F16813" s="38">
        <f>('ANNEXURE B &amp; C'!CR$85)</f>
        <v>14690</v>
      </c>
      <c r="G16813" s="9" t="str">
        <f t="shared" si="526"/>
        <v/>
      </c>
      <c r="H16813" s="52">
        <f t="shared" si="527"/>
        <v>-2.0666666666666667E-2</v>
      </c>
    </row>
    <row r="16814" spans="1:8">
      <c r="A16814" s="48" t="str">
        <f>('ANNEXURE B &amp; C'!CR$3)</f>
        <v>480503</v>
      </c>
      <c r="B16814" s="2">
        <v>1061801</v>
      </c>
      <c r="C16814" s="2" t="s">
        <v>74</v>
      </c>
      <c r="D16814" s="20">
        <v>21000</v>
      </c>
      <c r="E16814" s="20">
        <v>0</v>
      </c>
      <c r="F16814" s="38">
        <f>('ANNEXURE B &amp; C'!CR$86)</f>
        <v>0</v>
      </c>
      <c r="G16814" s="9" t="str">
        <f t="shared" si="526"/>
        <v/>
      </c>
      <c r="H16814" s="52" t="str">
        <f t="shared" si="527"/>
        <v/>
      </c>
    </row>
    <row r="16815" spans="1:8">
      <c r="A16815" s="48" t="str">
        <f>('ANNEXURE B &amp; C'!CR$3)</f>
        <v>480503</v>
      </c>
      <c r="B16815" s="2">
        <v>1061802</v>
      </c>
      <c r="C16815" s="2" t="s">
        <v>75</v>
      </c>
      <c r="D16815" s="20">
        <v>0</v>
      </c>
      <c r="E16815" s="20">
        <v>0</v>
      </c>
      <c r="F16815" s="38">
        <f>('ANNEXURE B &amp; C'!CR$87)</f>
        <v>0</v>
      </c>
      <c r="G16815" s="9" t="str">
        <f t="shared" si="526"/>
        <v/>
      </c>
      <c r="H16815" s="52" t="str">
        <f t="shared" si="527"/>
        <v/>
      </c>
    </row>
    <row r="16816" spans="1:8">
      <c r="A16816" s="48" t="str">
        <f>('ANNEXURE B &amp; C'!CR$3)</f>
        <v>480503</v>
      </c>
      <c r="B16816" s="2">
        <v>1061805</v>
      </c>
      <c r="C16816" s="2" t="s">
        <v>76</v>
      </c>
      <c r="D16816" s="20">
        <v>0</v>
      </c>
      <c r="E16816" s="20">
        <v>0</v>
      </c>
      <c r="F16816" s="38">
        <f>('ANNEXURE B &amp; C'!CR$88)</f>
        <v>0</v>
      </c>
      <c r="G16816" s="9" t="str">
        <f t="shared" si="526"/>
        <v/>
      </c>
      <c r="H16816" s="52" t="str">
        <f t="shared" si="527"/>
        <v/>
      </c>
    </row>
    <row r="16817" spans="1:8">
      <c r="A16817" s="48" t="str">
        <f>('ANNEXURE B &amp; C'!CR$3)</f>
        <v>480503</v>
      </c>
      <c r="B16817" s="2">
        <v>1061806</v>
      </c>
      <c r="C16817" s="2" t="s">
        <v>77</v>
      </c>
      <c r="D16817" s="20">
        <v>27689</v>
      </c>
      <c r="E16817" s="20">
        <v>21688.400000000001</v>
      </c>
      <c r="F16817" s="38">
        <f>('ANNEXURE B &amp; C'!CR$89)</f>
        <v>27689</v>
      </c>
      <c r="G16817" s="9" t="str">
        <f t="shared" si="526"/>
        <v/>
      </c>
      <c r="H16817" s="52">
        <f t="shared" si="527"/>
        <v>0</v>
      </c>
    </row>
    <row r="16818" spans="1:8">
      <c r="A16818" s="48" t="str">
        <f>('ANNEXURE B &amp; C'!CR$3)</f>
        <v>480503</v>
      </c>
      <c r="B16818" s="2">
        <v>1061899</v>
      </c>
      <c r="C16818" s="2" t="s">
        <v>78</v>
      </c>
      <c r="D16818" s="20">
        <v>0</v>
      </c>
      <c r="E16818" s="20">
        <v>0</v>
      </c>
      <c r="F16818" s="38">
        <f>('ANNEXURE B &amp; C'!CR$90)</f>
        <v>0</v>
      </c>
      <c r="G16818" s="9" t="str">
        <f t="shared" si="526"/>
        <v/>
      </c>
      <c r="H16818" s="52" t="str">
        <f t="shared" si="527"/>
        <v/>
      </c>
    </row>
    <row r="16819" spans="1:8">
      <c r="A16819" s="48" t="str">
        <f>('ANNEXURE B &amp; C'!CR$3)</f>
        <v>480503</v>
      </c>
      <c r="B16819" s="2">
        <v>1061900</v>
      </c>
      <c r="C16819" s="2" t="s">
        <v>79</v>
      </c>
      <c r="D16819" s="20">
        <v>27000</v>
      </c>
      <c r="E16819" s="20">
        <v>8379.4</v>
      </c>
      <c r="F16819" s="38">
        <f>('ANNEXURE B &amp; C'!CR$91)</f>
        <v>27000</v>
      </c>
      <c r="G16819" s="9" t="str">
        <f t="shared" si="526"/>
        <v/>
      </c>
      <c r="H16819" s="52">
        <f t="shared" si="527"/>
        <v>0</v>
      </c>
    </row>
    <row r="16820" spans="1:8">
      <c r="A16820" s="48" t="str">
        <f>('ANNEXURE B &amp; C'!CR$3)</f>
        <v>480503</v>
      </c>
      <c r="B16820" s="2">
        <v>1061902</v>
      </c>
      <c r="C16820" s="2" t="s">
        <v>80</v>
      </c>
      <c r="D16820" s="20">
        <v>30000</v>
      </c>
      <c r="E16820" s="20">
        <v>0</v>
      </c>
      <c r="F16820" s="38">
        <f>('ANNEXURE B &amp; C'!CR$92)</f>
        <v>30000</v>
      </c>
      <c r="G16820" s="9" t="str">
        <f t="shared" si="526"/>
        <v/>
      </c>
      <c r="H16820" s="52">
        <f t="shared" si="527"/>
        <v>0</v>
      </c>
    </row>
    <row r="16821" spans="1:8">
      <c r="A16821" s="48" t="str">
        <f>('ANNEXURE B &amp; C'!CR$3)</f>
        <v>480503</v>
      </c>
      <c r="B16821" s="2">
        <v>1061903</v>
      </c>
      <c r="C16821" s="2" t="s">
        <v>81</v>
      </c>
      <c r="D16821" s="20">
        <v>0</v>
      </c>
      <c r="E16821" s="20">
        <v>0</v>
      </c>
      <c r="F16821" s="38">
        <f>('ANNEXURE B &amp; C'!CR$93)</f>
        <v>0</v>
      </c>
      <c r="G16821" s="9" t="str">
        <f t="shared" si="526"/>
        <v/>
      </c>
      <c r="H16821" s="52" t="str">
        <f t="shared" si="527"/>
        <v/>
      </c>
    </row>
    <row r="16822" spans="1:8">
      <c r="A16822" s="48" t="str">
        <f>('ANNEXURE B &amp; C'!CR$3)</f>
        <v>480503</v>
      </c>
      <c r="B16822" s="2">
        <v>1061904</v>
      </c>
      <c r="C16822" s="2" t="s">
        <v>82</v>
      </c>
      <c r="D16822" s="20">
        <v>0</v>
      </c>
      <c r="E16822" s="20">
        <v>0</v>
      </c>
      <c r="F16822" s="38">
        <f>('ANNEXURE B &amp; C'!CR$94)</f>
        <v>0</v>
      </c>
      <c r="G16822" s="9" t="str">
        <f t="shared" si="526"/>
        <v/>
      </c>
      <c r="H16822" s="52" t="str">
        <f t="shared" si="527"/>
        <v/>
      </c>
    </row>
    <row r="16823" spans="1:8">
      <c r="A16823" s="48" t="str">
        <f>('ANNEXURE B &amp; C'!CR$3)</f>
        <v>480503</v>
      </c>
      <c r="B16823" s="2">
        <v>1062001</v>
      </c>
      <c r="C16823" s="2" t="s">
        <v>83</v>
      </c>
      <c r="D16823" s="20">
        <v>3000</v>
      </c>
      <c r="E16823" s="20">
        <v>0</v>
      </c>
      <c r="F16823" s="38">
        <f>('ANNEXURE B &amp; C'!CR$95)</f>
        <v>3000</v>
      </c>
      <c r="G16823" s="9" t="str">
        <f t="shared" si="526"/>
        <v/>
      </c>
      <c r="H16823" s="52">
        <f t="shared" si="527"/>
        <v>0</v>
      </c>
    </row>
    <row r="16824" spans="1:8">
      <c r="A16824" s="48" t="str">
        <f>('ANNEXURE B &amp; C'!CR$3)</f>
        <v>480503</v>
      </c>
      <c r="B16824" s="2">
        <v>1062003</v>
      </c>
      <c r="C16824" s="2" t="s">
        <v>84</v>
      </c>
      <c r="D16824" s="20">
        <v>0</v>
      </c>
      <c r="E16824" s="20">
        <v>0</v>
      </c>
      <c r="F16824" s="38">
        <f>('ANNEXURE B &amp; C'!CR$96)</f>
        <v>0</v>
      </c>
      <c r="G16824" s="9" t="str">
        <f t="shared" si="526"/>
        <v/>
      </c>
      <c r="H16824" s="52" t="str">
        <f t="shared" si="527"/>
        <v/>
      </c>
    </row>
    <row r="16825" spans="1:8">
      <c r="A16825" s="48" t="str">
        <f>('ANNEXURE B &amp; C'!CR$3)</f>
        <v>480503</v>
      </c>
      <c r="B16825" s="2">
        <v>1062009</v>
      </c>
      <c r="C16825" s="2" t="s">
        <v>85</v>
      </c>
      <c r="D16825" s="20">
        <v>0</v>
      </c>
      <c r="E16825" s="20">
        <v>0</v>
      </c>
      <c r="F16825" s="38">
        <f>('ANNEXURE B &amp; C'!CR$97)</f>
        <v>0</v>
      </c>
      <c r="G16825" s="9" t="str">
        <f t="shared" si="526"/>
        <v/>
      </c>
      <c r="H16825" s="52" t="str">
        <f t="shared" si="527"/>
        <v/>
      </c>
    </row>
    <row r="16826" spans="1:8">
      <c r="A16826" s="48" t="str">
        <f>('ANNEXURE B &amp; C'!CR$3)</f>
        <v>480503</v>
      </c>
      <c r="B16826" s="2">
        <v>1062010</v>
      </c>
      <c r="C16826" s="2" t="s">
        <v>86</v>
      </c>
      <c r="D16826" s="20">
        <v>0</v>
      </c>
      <c r="E16826" s="20">
        <v>0</v>
      </c>
      <c r="F16826" s="38">
        <f>('ANNEXURE B &amp; C'!CR$98)</f>
        <v>0</v>
      </c>
      <c r="G16826" s="9" t="str">
        <f t="shared" si="526"/>
        <v/>
      </c>
      <c r="H16826" s="52" t="str">
        <f t="shared" si="527"/>
        <v/>
      </c>
    </row>
    <row r="16827" spans="1:8">
      <c r="A16827" s="48" t="str">
        <f>('ANNEXURE B &amp; C'!CR$3)</f>
        <v>480503</v>
      </c>
      <c r="B16827" s="2">
        <v>1062201</v>
      </c>
      <c r="C16827" s="2" t="s">
        <v>87</v>
      </c>
      <c r="D16827" s="20">
        <v>0</v>
      </c>
      <c r="E16827" s="20">
        <v>0</v>
      </c>
      <c r="F16827" s="38">
        <f>('ANNEXURE B &amp; C'!CR$99)</f>
        <v>0</v>
      </c>
      <c r="G16827" s="9" t="str">
        <f t="shared" si="526"/>
        <v/>
      </c>
      <c r="H16827" s="52" t="str">
        <f t="shared" si="527"/>
        <v/>
      </c>
    </row>
    <row r="16828" spans="1:8">
      <c r="A16828" s="48" t="str">
        <f>('ANNEXURE B &amp; C'!CR$3)</f>
        <v>480503</v>
      </c>
      <c r="B16828" s="3">
        <v>1066990</v>
      </c>
      <c r="C16828" s="3" t="s">
        <v>88</v>
      </c>
      <c r="D16828" s="39">
        <v>263389</v>
      </c>
      <c r="E16828" s="39">
        <v>153155.03</v>
      </c>
      <c r="F16828" s="39">
        <f>SUM(F16775:F16827)</f>
        <v>263079</v>
      </c>
      <c r="G16828" s="9" t="str">
        <f t="shared" si="526"/>
        <v/>
      </c>
      <c r="H16828" s="52">
        <f t="shared" si="527"/>
        <v>-1.1769663881179549E-3</v>
      </c>
    </row>
    <row r="16829" spans="1:8">
      <c r="B16829" s="1"/>
      <c r="C16829" s="1"/>
      <c r="D16829" s="31"/>
      <c r="E16829" s="31"/>
      <c r="F16829" s="31"/>
      <c r="G16829" s="9" t="str">
        <f t="shared" si="526"/>
        <v/>
      </c>
      <c r="H16829" s="52" t="str">
        <f t="shared" si="527"/>
        <v/>
      </c>
    </row>
    <row r="16830" spans="1:8">
      <c r="A16830" s="48" t="str">
        <f>('ANNEXURE B &amp; C'!CR$3)</f>
        <v>480503</v>
      </c>
      <c r="B16830" s="1">
        <v>1080000</v>
      </c>
      <c r="C16830" s="1" t="s">
        <v>89</v>
      </c>
      <c r="D16830" s="31"/>
      <c r="E16830" s="31"/>
      <c r="F16830" s="31"/>
      <c r="G16830" s="9" t="str">
        <f t="shared" si="526"/>
        <v/>
      </c>
      <c r="H16830" s="52" t="str">
        <f t="shared" si="527"/>
        <v/>
      </c>
    </row>
    <row r="16831" spans="1:8">
      <c r="A16831" s="48" t="str">
        <f>('ANNEXURE B &amp; C'!CR$3)</f>
        <v>480503</v>
      </c>
      <c r="B16831" s="2">
        <v>1088020</v>
      </c>
      <c r="C16831" s="2" t="s">
        <v>90</v>
      </c>
      <c r="D16831" s="20">
        <v>0</v>
      </c>
      <c r="E16831" s="20">
        <v>0</v>
      </c>
      <c r="F16831" s="38">
        <f>('ANNEXURE B &amp; C'!CR$103)</f>
        <v>0</v>
      </c>
      <c r="G16831" s="9" t="str">
        <f t="shared" ref="G16831:G16894" si="528">IF(E16831&lt;0.01,"",IF(E16831&gt;F16831,"BUDGET ERROR - INSUFICIENT",""))</f>
        <v/>
      </c>
      <c r="H16831" s="52" t="str">
        <f t="shared" ref="H16831:H16894" si="529">IF(F16831&lt;0.1,"",IF(D16831=0,"NO ORIGINAL BUDGET",(F16831-D16831)/D16831))</f>
        <v/>
      </c>
    </row>
    <row r="16832" spans="1:8">
      <c r="A16832" s="48" t="str">
        <f>('ANNEXURE B &amp; C'!CR$3)</f>
        <v>480503</v>
      </c>
      <c r="B16832" s="2">
        <v>1088080</v>
      </c>
      <c r="C16832" s="2" t="s">
        <v>91</v>
      </c>
      <c r="D16832" s="20">
        <v>0</v>
      </c>
      <c r="E16832" s="20">
        <v>0</v>
      </c>
      <c r="F16832" s="38">
        <f>('ANNEXURE B &amp; C'!CR$104)</f>
        <v>0</v>
      </c>
      <c r="G16832" s="9" t="str">
        <f t="shared" si="528"/>
        <v/>
      </c>
      <c r="H16832" s="52" t="str">
        <f t="shared" si="529"/>
        <v/>
      </c>
    </row>
    <row r="16833" spans="1:8">
      <c r="A16833" s="48" t="str">
        <f>('ANNEXURE B &amp; C'!CR$3)</f>
        <v>480503</v>
      </c>
      <c r="B16833" s="2">
        <v>1088081</v>
      </c>
      <c r="C16833" s="2" t="s">
        <v>92</v>
      </c>
      <c r="D16833" s="20">
        <v>0</v>
      </c>
      <c r="E16833" s="20">
        <v>0</v>
      </c>
      <c r="F16833" s="38">
        <f>('ANNEXURE B &amp; C'!CR$105)</f>
        <v>0</v>
      </c>
      <c r="G16833" s="9" t="str">
        <f t="shared" si="528"/>
        <v/>
      </c>
      <c r="H16833" s="52" t="str">
        <f t="shared" si="529"/>
        <v/>
      </c>
    </row>
    <row r="16834" spans="1:8">
      <c r="A16834" s="48" t="str">
        <f>('ANNEXURE B &amp; C'!CR$3)</f>
        <v>480503</v>
      </c>
      <c r="B16834" s="2">
        <v>1088082</v>
      </c>
      <c r="C16834" s="2" t="s">
        <v>93</v>
      </c>
      <c r="D16834" s="20">
        <v>0</v>
      </c>
      <c r="E16834" s="20">
        <v>0</v>
      </c>
      <c r="F16834" s="38">
        <f>('ANNEXURE B &amp; C'!CR$106)</f>
        <v>0</v>
      </c>
      <c r="G16834" s="9" t="str">
        <f t="shared" si="528"/>
        <v/>
      </c>
      <c r="H16834" s="52" t="str">
        <f t="shared" si="529"/>
        <v/>
      </c>
    </row>
    <row r="16835" spans="1:8">
      <c r="A16835" s="48" t="str">
        <f>('ANNEXURE B &amp; C'!CR$3)</f>
        <v>480503</v>
      </c>
      <c r="B16835" s="2">
        <v>1088083</v>
      </c>
      <c r="C16835" s="2" t="s">
        <v>94</v>
      </c>
      <c r="D16835" s="20">
        <v>0</v>
      </c>
      <c r="E16835" s="20">
        <v>0</v>
      </c>
      <c r="F16835" s="38">
        <f>('ANNEXURE B &amp; C'!CR$107)</f>
        <v>0</v>
      </c>
      <c r="G16835" s="9" t="str">
        <f t="shared" si="528"/>
        <v/>
      </c>
      <c r="H16835" s="52" t="str">
        <f t="shared" si="529"/>
        <v/>
      </c>
    </row>
    <row r="16836" spans="1:8">
      <c r="A16836" s="48" t="str">
        <f>('ANNEXURE B &amp; C'!CR$3)</f>
        <v>480503</v>
      </c>
      <c r="B16836" s="2">
        <v>1088084</v>
      </c>
      <c r="C16836" s="2" t="s">
        <v>95</v>
      </c>
      <c r="D16836" s="20">
        <v>0</v>
      </c>
      <c r="E16836" s="20">
        <v>0</v>
      </c>
      <c r="F16836" s="38">
        <f>('ANNEXURE B &amp; C'!CR$108)</f>
        <v>0</v>
      </c>
      <c r="G16836" s="9" t="str">
        <f t="shared" si="528"/>
        <v/>
      </c>
      <c r="H16836" s="52" t="str">
        <f t="shared" si="529"/>
        <v/>
      </c>
    </row>
    <row r="16837" spans="1:8">
      <c r="A16837" s="48" t="str">
        <f>('ANNEXURE B &amp; C'!CR$3)</f>
        <v>480503</v>
      </c>
      <c r="B16837" s="2">
        <v>1088085</v>
      </c>
      <c r="C16837" s="2" t="s">
        <v>96</v>
      </c>
      <c r="D16837" s="20">
        <v>0</v>
      </c>
      <c r="E16837" s="20">
        <v>0</v>
      </c>
      <c r="F16837" s="38">
        <f>('ANNEXURE B &amp; C'!CR$109)</f>
        <v>0</v>
      </c>
      <c r="G16837" s="9" t="str">
        <f t="shared" si="528"/>
        <v/>
      </c>
      <c r="H16837" s="52" t="str">
        <f t="shared" si="529"/>
        <v/>
      </c>
    </row>
    <row r="16838" spans="1:8">
      <c r="A16838" s="48" t="str">
        <f>('ANNEXURE B &amp; C'!CR$3)</f>
        <v>480503</v>
      </c>
      <c r="B16838" s="2">
        <v>1088110</v>
      </c>
      <c r="C16838" s="2" t="s">
        <v>61</v>
      </c>
      <c r="D16838" s="20">
        <v>0</v>
      </c>
      <c r="E16838" s="20">
        <v>0</v>
      </c>
      <c r="F16838" s="38">
        <f>('ANNEXURE B &amp; C'!CR$110)</f>
        <v>0</v>
      </c>
      <c r="G16838" s="9" t="str">
        <f t="shared" si="528"/>
        <v/>
      </c>
      <c r="H16838" s="52" t="str">
        <f t="shared" si="529"/>
        <v/>
      </c>
    </row>
    <row r="16839" spans="1:8">
      <c r="A16839" s="48" t="str">
        <f>('ANNEXURE B &amp; C'!CR$3)</f>
        <v>480503</v>
      </c>
      <c r="B16839" s="2">
        <v>1088180</v>
      </c>
      <c r="C16839" s="2" t="s">
        <v>97</v>
      </c>
      <c r="D16839" s="20">
        <v>0</v>
      </c>
      <c r="E16839" s="20">
        <v>0</v>
      </c>
      <c r="F16839" s="38">
        <f>('ANNEXURE B &amp; C'!CR$111)</f>
        <v>0</v>
      </c>
      <c r="G16839" s="9" t="str">
        <f t="shared" si="528"/>
        <v/>
      </c>
      <c r="H16839" s="52" t="str">
        <f t="shared" si="529"/>
        <v/>
      </c>
    </row>
    <row r="16840" spans="1:8">
      <c r="A16840" s="48" t="str">
        <f>('ANNEXURE B &amp; C'!CR$3)</f>
        <v>480503</v>
      </c>
      <c r="B16840" s="3">
        <v>1088990</v>
      </c>
      <c r="C16840" s="3" t="s">
        <v>98</v>
      </c>
      <c r="D16840" s="39">
        <v>0</v>
      </c>
      <c r="E16840" s="39">
        <v>0</v>
      </c>
      <c r="F16840" s="39">
        <f>SUM(F16830:F16839)</f>
        <v>0</v>
      </c>
      <c r="G16840" s="9" t="str">
        <f t="shared" si="528"/>
        <v/>
      </c>
      <c r="H16840" s="52" t="str">
        <f t="shared" si="529"/>
        <v/>
      </c>
    </row>
    <row r="16841" spans="1:8">
      <c r="B16841" s="1"/>
      <c r="C16841" s="1"/>
      <c r="D16841" s="31"/>
      <c r="E16841" s="31"/>
      <c r="F16841" s="31"/>
      <c r="G16841" s="9" t="str">
        <f t="shared" si="528"/>
        <v/>
      </c>
      <c r="H16841" s="52" t="str">
        <f t="shared" si="529"/>
        <v/>
      </c>
    </row>
    <row r="16842" spans="1:8" ht="15.75" thickBot="1">
      <c r="A16842" s="48" t="str">
        <f>('ANNEXURE B &amp; C'!CR$3)</f>
        <v>480503</v>
      </c>
      <c r="B16842" s="4">
        <v>1089995</v>
      </c>
      <c r="C16842" s="4" t="s">
        <v>99</v>
      </c>
      <c r="D16842" s="40">
        <v>263389</v>
      </c>
      <c r="E16842" s="40">
        <v>153155.03</v>
      </c>
      <c r="F16842" s="40">
        <f>SUM(F16840+F16828)</f>
        <v>263079</v>
      </c>
      <c r="G16842" s="9" t="str">
        <f t="shared" si="528"/>
        <v/>
      </c>
      <c r="H16842" s="52">
        <f t="shared" si="529"/>
        <v>-1.1769663881179549E-3</v>
      </c>
    </row>
    <row r="16843" spans="1:8" ht="15.75" thickTop="1">
      <c r="B16843" s="1"/>
      <c r="C16843" s="1"/>
      <c r="D16843" s="31"/>
      <c r="E16843" s="31"/>
      <c r="F16843" s="31"/>
      <c r="G16843" s="9" t="str">
        <f t="shared" si="528"/>
        <v/>
      </c>
      <c r="H16843" s="52" t="str">
        <f t="shared" si="529"/>
        <v/>
      </c>
    </row>
    <row r="16844" spans="1:8">
      <c r="A16844" s="48" t="str">
        <f>('ANNEXURE B &amp; C'!CR$3)</f>
        <v>480503</v>
      </c>
      <c r="B16844" s="1">
        <v>1100000</v>
      </c>
      <c r="C16844" s="1" t="s">
        <v>100</v>
      </c>
      <c r="D16844" s="31"/>
      <c r="E16844" s="31"/>
      <c r="F16844" s="31"/>
      <c r="G16844" s="9" t="str">
        <f t="shared" si="528"/>
        <v/>
      </c>
      <c r="H16844" s="52" t="str">
        <f t="shared" si="529"/>
        <v/>
      </c>
    </row>
    <row r="16845" spans="1:8">
      <c r="A16845" s="48" t="str">
        <f>('ANNEXURE B &amp; C'!CR$3)</f>
        <v>480503</v>
      </c>
      <c r="B16845" s="2">
        <v>1101200</v>
      </c>
      <c r="C16845" s="2" t="s">
        <v>101</v>
      </c>
      <c r="D16845" s="20">
        <v>0</v>
      </c>
      <c r="E16845" s="20">
        <v>0</v>
      </c>
      <c r="F16845" s="38">
        <f>('ANNEXURE B &amp; C'!CR$117)</f>
        <v>0</v>
      </c>
      <c r="G16845" s="9" t="str">
        <f t="shared" si="528"/>
        <v/>
      </c>
      <c r="H16845" s="52" t="str">
        <f t="shared" si="529"/>
        <v/>
      </c>
    </row>
    <row r="16846" spans="1:8">
      <c r="A16846" s="48" t="str">
        <f>('ANNEXURE B &amp; C'!CR$3)</f>
        <v>480503</v>
      </c>
      <c r="B16846" s="2">
        <v>1101201</v>
      </c>
      <c r="C16846" s="2" t="s">
        <v>102</v>
      </c>
      <c r="D16846" s="20">
        <v>0</v>
      </c>
      <c r="E16846" s="20">
        <v>0</v>
      </c>
      <c r="F16846" s="38">
        <f>('ANNEXURE B &amp; C'!CR$118)</f>
        <v>0</v>
      </c>
      <c r="G16846" s="9" t="str">
        <f t="shared" si="528"/>
        <v/>
      </c>
      <c r="H16846" s="52" t="str">
        <f t="shared" si="529"/>
        <v/>
      </c>
    </row>
    <row r="16847" spans="1:8">
      <c r="A16847" s="48" t="str">
        <f>('ANNEXURE B &amp; C'!CR$3)</f>
        <v>480503</v>
      </c>
      <c r="B16847" s="2">
        <v>1101203</v>
      </c>
      <c r="C16847" s="2" t="s">
        <v>103</v>
      </c>
      <c r="D16847" s="20">
        <v>0</v>
      </c>
      <c r="E16847" s="20">
        <v>0</v>
      </c>
      <c r="F16847" s="38">
        <f>('ANNEXURE B &amp; C'!CR$119)</f>
        <v>0</v>
      </c>
      <c r="G16847" s="9" t="str">
        <f t="shared" si="528"/>
        <v/>
      </c>
      <c r="H16847" s="52" t="str">
        <f t="shared" si="529"/>
        <v/>
      </c>
    </row>
    <row r="16848" spans="1:8">
      <c r="A16848" s="48" t="str">
        <f>('ANNEXURE B &amp; C'!CR$3)</f>
        <v>480503</v>
      </c>
      <c r="B16848" s="2">
        <v>1101204</v>
      </c>
      <c r="C16848" s="2" t="s">
        <v>104</v>
      </c>
      <c r="D16848" s="20">
        <v>0</v>
      </c>
      <c r="E16848" s="20">
        <v>0</v>
      </c>
      <c r="F16848" s="38">
        <f>('ANNEXURE B &amp; C'!CR$120)</f>
        <v>0</v>
      </c>
      <c r="G16848" s="9" t="str">
        <f t="shared" si="528"/>
        <v/>
      </c>
      <c r="H16848" s="52" t="str">
        <f t="shared" si="529"/>
        <v/>
      </c>
    </row>
    <row r="16849" spans="1:8" ht="15.75" thickBot="1">
      <c r="A16849" s="48" t="str">
        <f>('ANNEXURE B &amp; C'!CR$3)</f>
        <v>480503</v>
      </c>
      <c r="B16849" s="4">
        <v>1109995</v>
      </c>
      <c r="C16849" s="4" t="s">
        <v>105</v>
      </c>
      <c r="D16849" s="40">
        <v>0</v>
      </c>
      <c r="E16849" s="40">
        <v>0</v>
      </c>
      <c r="F16849" s="40">
        <f>SUM(F16845:F16848)</f>
        <v>0</v>
      </c>
      <c r="G16849" s="9" t="str">
        <f t="shared" si="528"/>
        <v/>
      </c>
      <c r="H16849" s="52" t="str">
        <f t="shared" si="529"/>
        <v/>
      </c>
    </row>
    <row r="16850" spans="1:8" ht="15.75" thickTop="1">
      <c r="B16850" s="1"/>
      <c r="C16850" s="1"/>
      <c r="D16850" s="31"/>
      <c r="E16850" s="31"/>
      <c r="F16850" s="31"/>
      <c r="G16850" s="9" t="str">
        <f t="shared" si="528"/>
        <v/>
      </c>
      <c r="H16850" s="52" t="str">
        <f t="shared" si="529"/>
        <v/>
      </c>
    </row>
    <row r="16851" spans="1:8">
      <c r="A16851" s="48" t="str">
        <f>('ANNEXURE B &amp; C'!CR$3)</f>
        <v>480503</v>
      </c>
      <c r="B16851" s="1">
        <v>1120000</v>
      </c>
      <c r="C16851" s="1" t="s">
        <v>106</v>
      </c>
      <c r="D16851" s="31"/>
      <c r="E16851" s="31"/>
      <c r="F16851" s="31"/>
      <c r="G16851" s="9" t="str">
        <f t="shared" si="528"/>
        <v/>
      </c>
      <c r="H16851" s="52" t="str">
        <f t="shared" si="529"/>
        <v/>
      </c>
    </row>
    <row r="16852" spans="1:8">
      <c r="A16852" s="48" t="str">
        <f>('ANNEXURE B &amp; C'!CR$3)</f>
        <v>480503</v>
      </c>
      <c r="B16852" s="2">
        <v>1120300</v>
      </c>
      <c r="C16852" s="2" t="s">
        <v>106</v>
      </c>
      <c r="D16852" s="20">
        <v>0</v>
      </c>
      <c r="E16852" s="20">
        <v>0</v>
      </c>
      <c r="F16852" s="38">
        <f>('ANNEXURE B &amp; C'!CR$124)</f>
        <v>0</v>
      </c>
      <c r="G16852" s="9" t="str">
        <f t="shared" si="528"/>
        <v/>
      </c>
      <c r="H16852" s="52" t="str">
        <f t="shared" si="529"/>
        <v/>
      </c>
    </row>
    <row r="16853" spans="1:8" ht="15.75" thickBot="1">
      <c r="A16853" s="48" t="str">
        <f>('ANNEXURE B &amp; C'!CR$3)</f>
        <v>480503</v>
      </c>
      <c r="B16853" s="4">
        <v>1129990</v>
      </c>
      <c r="C16853" s="4" t="s">
        <v>107</v>
      </c>
      <c r="D16853" s="40">
        <v>0</v>
      </c>
      <c r="E16853" s="40">
        <v>0</v>
      </c>
      <c r="F16853" s="40">
        <f>SUM(F16851:F16852)</f>
        <v>0</v>
      </c>
      <c r="G16853" s="9" t="str">
        <f t="shared" si="528"/>
        <v/>
      </c>
      <c r="H16853" s="52" t="str">
        <f t="shared" si="529"/>
        <v/>
      </c>
    </row>
    <row r="16854" spans="1:8" ht="15.75" thickTop="1">
      <c r="B16854" s="1"/>
      <c r="C16854" s="1"/>
      <c r="D16854" s="31"/>
      <c r="E16854" s="31"/>
      <c r="F16854" s="31"/>
      <c r="G16854" s="9" t="str">
        <f t="shared" si="528"/>
        <v/>
      </c>
      <c r="H16854" s="52" t="str">
        <f t="shared" si="529"/>
        <v/>
      </c>
    </row>
    <row r="16855" spans="1:8">
      <c r="A16855" s="48" t="str">
        <f>('ANNEXURE B &amp; C'!CR$3)</f>
        <v>480503</v>
      </c>
      <c r="B16855" s="1">
        <v>1130000</v>
      </c>
      <c r="C16855" s="1" t="s">
        <v>108</v>
      </c>
      <c r="D16855" s="31"/>
      <c r="E16855" s="31"/>
      <c r="F16855" s="31"/>
      <c r="G16855" s="9" t="str">
        <f t="shared" si="528"/>
        <v/>
      </c>
      <c r="H16855" s="52" t="str">
        <f t="shared" si="529"/>
        <v/>
      </c>
    </row>
    <row r="16856" spans="1:8">
      <c r="A16856" s="48" t="str">
        <f>('ANNEXURE B &amp; C'!CR$3)</f>
        <v>480503</v>
      </c>
      <c r="B16856" s="2">
        <v>1130200</v>
      </c>
      <c r="C16856" s="2" t="s">
        <v>109</v>
      </c>
      <c r="D16856" s="20">
        <v>0</v>
      </c>
      <c r="E16856" s="20">
        <v>0</v>
      </c>
      <c r="F16856" s="38">
        <f>('ANNEXURE B &amp; C'!CR$128)</f>
        <v>0</v>
      </c>
      <c r="G16856" s="9" t="str">
        <f t="shared" si="528"/>
        <v/>
      </c>
      <c r="H16856" s="52" t="str">
        <f t="shared" si="529"/>
        <v/>
      </c>
    </row>
    <row r="16857" spans="1:8">
      <c r="A16857" s="48" t="str">
        <f>('ANNEXURE B &amp; C'!CR$3)</f>
        <v>480503</v>
      </c>
      <c r="B16857" s="2">
        <v>1130201</v>
      </c>
      <c r="C16857" s="2" t="s">
        <v>110</v>
      </c>
      <c r="D16857" s="20">
        <v>0</v>
      </c>
      <c r="E16857" s="20">
        <v>0</v>
      </c>
      <c r="F16857" s="38">
        <f>('ANNEXURE B &amp; C'!CR$129)</f>
        <v>0</v>
      </c>
      <c r="G16857" s="9" t="str">
        <f t="shared" si="528"/>
        <v/>
      </c>
      <c r="H16857" s="52" t="str">
        <f t="shared" si="529"/>
        <v/>
      </c>
    </row>
    <row r="16858" spans="1:8" ht="15.75" thickBot="1">
      <c r="A16858" s="48" t="str">
        <f>('ANNEXURE B &amp; C'!CR$3)</f>
        <v>480503</v>
      </c>
      <c r="B16858" s="4">
        <v>1139995</v>
      </c>
      <c r="C16858" s="4" t="s">
        <v>111</v>
      </c>
      <c r="D16858" s="40">
        <v>0</v>
      </c>
      <c r="E16858" s="40">
        <v>0</v>
      </c>
      <c r="F16858" s="40">
        <f>SUM(F16855:F16857)</f>
        <v>0</v>
      </c>
      <c r="G16858" s="9" t="str">
        <f t="shared" si="528"/>
        <v/>
      </c>
      <c r="H16858" s="52" t="str">
        <f t="shared" si="529"/>
        <v/>
      </c>
    </row>
    <row r="16859" spans="1:8" ht="15.75" thickTop="1">
      <c r="B16859" s="1"/>
      <c r="C16859" s="1"/>
      <c r="D16859" s="31"/>
      <c r="E16859" s="31"/>
      <c r="F16859" s="31"/>
      <c r="G16859" s="9" t="str">
        <f t="shared" si="528"/>
        <v/>
      </c>
      <c r="H16859" s="52" t="str">
        <f t="shared" si="529"/>
        <v/>
      </c>
    </row>
    <row r="16860" spans="1:8" ht="15.75" thickBot="1">
      <c r="A16860" s="48" t="str">
        <f>('ANNEXURE B &amp; C'!CR$3)</f>
        <v>480503</v>
      </c>
      <c r="B16860" s="5">
        <v>1199998</v>
      </c>
      <c r="C16860" s="5" t="s">
        <v>112</v>
      </c>
      <c r="D16860" s="41">
        <v>1647090</v>
      </c>
      <c r="E16860" s="41">
        <v>880082.18</v>
      </c>
      <c r="F16860" s="41">
        <f>SUM(F16858+F16853+F16849+F16842+F16770)</f>
        <v>1600068</v>
      </c>
      <c r="G16860" s="9" t="str">
        <f t="shared" si="528"/>
        <v/>
      </c>
      <c r="H16860" s="52">
        <f t="shared" si="529"/>
        <v>-2.8548531045662351E-2</v>
      </c>
    </row>
    <row r="16861" spans="1:8">
      <c r="B16861" s="1"/>
      <c r="C16861" s="1"/>
      <c r="D16861" s="31"/>
      <c r="E16861" s="31"/>
      <c r="F16861" s="31"/>
      <c r="G16861" s="9" t="str">
        <f t="shared" si="528"/>
        <v/>
      </c>
      <c r="H16861" s="52" t="str">
        <f t="shared" si="529"/>
        <v/>
      </c>
    </row>
    <row r="16862" spans="1:8">
      <c r="A16862" s="48" t="str">
        <f>('ANNEXURE B &amp; C'!CR$3)</f>
        <v>480503</v>
      </c>
      <c r="B16862" s="1">
        <v>2200000</v>
      </c>
      <c r="C16862" s="1" t="s">
        <v>113</v>
      </c>
      <c r="D16862" s="31"/>
      <c r="E16862" s="31"/>
      <c r="F16862" s="31"/>
      <c r="G16862" s="9" t="str">
        <f t="shared" si="528"/>
        <v/>
      </c>
      <c r="H16862" s="52" t="str">
        <f t="shared" si="529"/>
        <v/>
      </c>
    </row>
    <row r="16863" spans="1:8">
      <c r="B16863" s="1"/>
      <c r="C16863" s="1"/>
      <c r="D16863" s="31"/>
      <c r="E16863" s="31"/>
      <c r="F16863" s="31"/>
      <c r="G16863" s="9" t="str">
        <f t="shared" si="528"/>
        <v/>
      </c>
      <c r="H16863" s="52" t="str">
        <f t="shared" si="529"/>
        <v/>
      </c>
    </row>
    <row r="16864" spans="1:8">
      <c r="A16864" s="48" t="str">
        <f>('ANNEXURE B &amp; C'!CR$3)</f>
        <v>480503</v>
      </c>
      <c r="B16864" s="1">
        <v>2230000</v>
      </c>
      <c r="C16864" s="1" t="s">
        <v>114</v>
      </c>
      <c r="D16864" s="31"/>
      <c r="E16864" s="31"/>
      <c r="F16864" s="31"/>
      <c r="G16864" s="9" t="str">
        <f t="shared" si="528"/>
        <v/>
      </c>
      <c r="H16864" s="52" t="str">
        <f t="shared" si="529"/>
        <v/>
      </c>
    </row>
    <row r="16865" spans="1:8">
      <c r="A16865" s="48" t="str">
        <f>('ANNEXURE B &amp; C'!CR$3)</f>
        <v>480503</v>
      </c>
      <c r="B16865" s="2">
        <v>2231202</v>
      </c>
      <c r="C16865" s="2" t="s">
        <v>115</v>
      </c>
      <c r="D16865" s="20">
        <v>0</v>
      </c>
      <c r="E16865" s="20">
        <v>0</v>
      </c>
      <c r="F16865" s="38">
        <f>('ANNEXURE B &amp; C'!CR$137)</f>
        <v>0</v>
      </c>
      <c r="G16865" s="9" t="str">
        <f t="shared" si="528"/>
        <v/>
      </c>
      <c r="H16865" s="52" t="str">
        <f t="shared" si="529"/>
        <v/>
      </c>
    </row>
    <row r="16866" spans="1:8">
      <c r="A16866" s="48" t="str">
        <f>('ANNEXURE B &amp; C'!CR$3)</f>
        <v>480503</v>
      </c>
      <c r="B16866" s="2">
        <v>2231900</v>
      </c>
      <c r="C16866" s="2" t="s">
        <v>116</v>
      </c>
      <c r="D16866" s="20">
        <v>0</v>
      </c>
      <c r="E16866" s="20">
        <v>0</v>
      </c>
      <c r="F16866" s="38">
        <f>('ANNEXURE B &amp; C'!CR$138)</f>
        <v>0</v>
      </c>
      <c r="G16866" s="9" t="str">
        <f t="shared" si="528"/>
        <v/>
      </c>
      <c r="H16866" s="52" t="str">
        <f t="shared" si="529"/>
        <v/>
      </c>
    </row>
    <row r="16867" spans="1:8">
      <c r="A16867" s="48" t="str">
        <f>('ANNEXURE B &amp; C'!CR$3)</f>
        <v>480503</v>
      </c>
      <c r="B16867" s="3">
        <v>2239995</v>
      </c>
      <c r="C16867" s="3" t="s">
        <v>117</v>
      </c>
      <c r="D16867" s="39">
        <v>0</v>
      </c>
      <c r="E16867" s="39">
        <v>0</v>
      </c>
      <c r="F16867" s="39">
        <f>SUM(F16865:F16866)</f>
        <v>0</v>
      </c>
      <c r="G16867" s="9" t="str">
        <f t="shared" si="528"/>
        <v/>
      </c>
      <c r="H16867" s="52" t="str">
        <f t="shared" si="529"/>
        <v/>
      </c>
    </row>
    <row r="16868" spans="1:8">
      <c r="B16868" s="1"/>
      <c r="C16868" s="1"/>
      <c r="D16868" s="31"/>
      <c r="E16868" s="31"/>
      <c r="F16868" s="31"/>
      <c r="G16868" s="9" t="str">
        <f t="shared" si="528"/>
        <v/>
      </c>
      <c r="H16868" s="52" t="str">
        <f t="shared" si="529"/>
        <v/>
      </c>
    </row>
    <row r="16869" spans="1:8">
      <c r="A16869" s="48" t="str">
        <f>('ANNEXURE B &amp; C'!CR$3)</f>
        <v>480503</v>
      </c>
      <c r="B16869" s="1">
        <v>2240000</v>
      </c>
      <c r="C16869" s="1" t="s">
        <v>118</v>
      </c>
      <c r="D16869" s="31"/>
      <c r="E16869" s="31"/>
      <c r="F16869" s="31"/>
      <c r="G16869" s="9" t="str">
        <f t="shared" si="528"/>
        <v/>
      </c>
      <c r="H16869" s="52" t="str">
        <f t="shared" si="529"/>
        <v/>
      </c>
    </row>
    <row r="16870" spans="1:8">
      <c r="A16870" s="48" t="str">
        <f>('ANNEXURE B &amp; C'!CR$3)</f>
        <v>480503</v>
      </c>
      <c r="B16870" s="2">
        <v>2240001</v>
      </c>
      <c r="C16870" s="2" t="s">
        <v>119</v>
      </c>
      <c r="D16870" s="20">
        <v>0</v>
      </c>
      <c r="E16870" s="20">
        <v>0</v>
      </c>
      <c r="F16870" s="38">
        <f>('ANNEXURE B &amp; C'!CR$142)</f>
        <v>0</v>
      </c>
      <c r="G16870" s="9" t="str">
        <f t="shared" si="528"/>
        <v/>
      </c>
      <c r="H16870" s="52" t="str">
        <f t="shared" si="529"/>
        <v/>
      </c>
    </row>
    <row r="16871" spans="1:8">
      <c r="A16871" s="48" t="str">
        <f>('ANNEXURE B &amp; C'!CR$3)</f>
        <v>480503</v>
      </c>
      <c r="B16871" s="2">
        <v>2240002</v>
      </c>
      <c r="C16871" s="2" t="s">
        <v>120</v>
      </c>
      <c r="D16871" s="20">
        <v>0</v>
      </c>
      <c r="E16871" s="20">
        <v>0</v>
      </c>
      <c r="F16871" s="38">
        <f>('ANNEXURE B &amp; C'!CR$143)</f>
        <v>0</v>
      </c>
      <c r="G16871" s="9" t="str">
        <f t="shared" si="528"/>
        <v/>
      </c>
      <c r="H16871" s="52" t="str">
        <f t="shared" si="529"/>
        <v/>
      </c>
    </row>
    <row r="16872" spans="1:8">
      <c r="A16872" s="48" t="str">
        <f>('ANNEXURE B &amp; C'!CR$3)</f>
        <v>480503</v>
      </c>
      <c r="B16872" s="2">
        <v>2240400</v>
      </c>
      <c r="C16872" s="2" t="s">
        <v>121</v>
      </c>
      <c r="D16872" s="20">
        <v>0</v>
      </c>
      <c r="E16872" s="20">
        <v>0</v>
      </c>
      <c r="F16872" s="38">
        <f>('ANNEXURE B &amp; C'!CR$144)</f>
        <v>0</v>
      </c>
      <c r="G16872" s="9" t="str">
        <f t="shared" si="528"/>
        <v/>
      </c>
      <c r="H16872" s="52" t="str">
        <f t="shared" si="529"/>
        <v/>
      </c>
    </row>
    <row r="16873" spans="1:8">
      <c r="A16873" s="48" t="str">
        <f>('ANNEXURE B &amp; C'!CR$3)</f>
        <v>480503</v>
      </c>
      <c r="B16873" s="2">
        <v>2240500</v>
      </c>
      <c r="C16873" s="2" t="s">
        <v>122</v>
      </c>
      <c r="D16873" s="20">
        <v>0</v>
      </c>
      <c r="E16873" s="20">
        <v>0</v>
      </c>
      <c r="F16873" s="38">
        <f>('ANNEXURE B &amp; C'!CR$145)</f>
        <v>0</v>
      </c>
      <c r="G16873" s="9" t="str">
        <f t="shared" si="528"/>
        <v/>
      </c>
      <c r="H16873" s="52" t="str">
        <f t="shared" si="529"/>
        <v/>
      </c>
    </row>
    <row r="16874" spans="1:8">
      <c r="A16874" s="48" t="str">
        <f>('ANNEXURE B &amp; C'!CR$3)</f>
        <v>480503</v>
      </c>
      <c r="B16874" s="3">
        <v>2249995</v>
      </c>
      <c r="C16874" s="3" t="s">
        <v>123</v>
      </c>
      <c r="D16874" s="39">
        <v>0</v>
      </c>
      <c r="E16874" s="39">
        <v>0</v>
      </c>
      <c r="F16874" s="39">
        <f>SUM(F16870:F16873)</f>
        <v>0</v>
      </c>
      <c r="G16874" s="9" t="str">
        <f t="shared" si="528"/>
        <v/>
      </c>
      <c r="H16874" s="52" t="str">
        <f t="shared" si="529"/>
        <v/>
      </c>
    </row>
    <row r="16875" spans="1:8">
      <c r="B16875" s="1"/>
      <c r="C16875" s="1"/>
      <c r="D16875" s="31"/>
      <c r="E16875" s="31"/>
      <c r="F16875" s="31"/>
      <c r="G16875" s="9" t="str">
        <f t="shared" si="528"/>
        <v/>
      </c>
      <c r="H16875" s="52" t="str">
        <f t="shared" si="529"/>
        <v/>
      </c>
    </row>
    <row r="16876" spans="1:8">
      <c r="A16876" s="48" t="str">
        <f>('ANNEXURE B &amp; C'!CR$3)</f>
        <v>480503</v>
      </c>
      <c r="B16876" s="1">
        <v>2260000</v>
      </c>
      <c r="C16876" s="1" t="s">
        <v>124</v>
      </c>
      <c r="D16876" s="31"/>
      <c r="E16876" s="31"/>
      <c r="F16876" s="31"/>
      <c r="G16876" s="9" t="str">
        <f t="shared" si="528"/>
        <v/>
      </c>
      <c r="H16876" s="52" t="str">
        <f t="shared" si="529"/>
        <v/>
      </c>
    </row>
    <row r="16877" spans="1:8">
      <c r="A16877" s="48" t="str">
        <f>('ANNEXURE B &amp; C'!CR$3)</f>
        <v>480503</v>
      </c>
      <c r="B16877" s="2">
        <v>2260806</v>
      </c>
      <c r="C16877" s="2" t="s">
        <v>125</v>
      </c>
      <c r="D16877" s="20">
        <v>0</v>
      </c>
      <c r="E16877" s="20">
        <v>0</v>
      </c>
      <c r="F16877" s="38">
        <f>('ANNEXURE B &amp; C'!CR$149)</f>
        <v>0</v>
      </c>
      <c r="G16877" s="9" t="str">
        <f t="shared" si="528"/>
        <v/>
      </c>
      <c r="H16877" s="52" t="str">
        <f t="shared" si="529"/>
        <v/>
      </c>
    </row>
    <row r="16878" spans="1:8">
      <c r="A16878" s="48" t="str">
        <f>('ANNEXURE B &amp; C'!CR$3)</f>
        <v>480503</v>
      </c>
      <c r="B16878" s="2">
        <v>2260808</v>
      </c>
      <c r="C16878" s="2" t="s">
        <v>126</v>
      </c>
      <c r="D16878" s="20">
        <v>0</v>
      </c>
      <c r="E16878" s="20">
        <v>0</v>
      </c>
      <c r="F16878" s="38">
        <f>('ANNEXURE B &amp; C'!CR$150)</f>
        <v>0</v>
      </c>
      <c r="G16878" s="9" t="str">
        <f t="shared" si="528"/>
        <v/>
      </c>
      <c r="H16878" s="52" t="str">
        <f t="shared" si="529"/>
        <v/>
      </c>
    </row>
    <row r="16879" spans="1:8">
      <c r="A16879" s="48" t="str">
        <f>('ANNEXURE B &amp; C'!CR$3)</f>
        <v>480503</v>
      </c>
      <c r="B16879" s="2">
        <v>2260810</v>
      </c>
      <c r="C16879" s="2" t="s">
        <v>127</v>
      </c>
      <c r="D16879" s="20">
        <v>0</v>
      </c>
      <c r="E16879" s="20">
        <v>0</v>
      </c>
      <c r="F16879" s="38">
        <f>('ANNEXURE B &amp; C'!CR$151)</f>
        <v>0</v>
      </c>
      <c r="G16879" s="9" t="str">
        <f t="shared" si="528"/>
        <v/>
      </c>
      <c r="H16879" s="52" t="str">
        <f t="shared" si="529"/>
        <v/>
      </c>
    </row>
    <row r="16880" spans="1:8">
      <c r="A16880" s="48" t="str">
        <f>('ANNEXURE B &amp; C'!CR$3)</f>
        <v>480503</v>
      </c>
      <c r="B16880" s="3">
        <v>2269995</v>
      </c>
      <c r="C16880" s="3" t="s">
        <v>128</v>
      </c>
      <c r="D16880" s="39">
        <v>0</v>
      </c>
      <c r="E16880" s="39">
        <v>0</v>
      </c>
      <c r="F16880" s="39">
        <f>SUM(F16877:F16879)</f>
        <v>0</v>
      </c>
      <c r="G16880" s="9" t="str">
        <f t="shared" si="528"/>
        <v/>
      </c>
      <c r="H16880" s="52" t="str">
        <f t="shared" si="529"/>
        <v/>
      </c>
    </row>
    <row r="16881" spans="1:8">
      <c r="B16881" s="1"/>
      <c r="C16881" s="1"/>
      <c r="D16881" s="31"/>
      <c r="E16881" s="31"/>
      <c r="F16881" s="31"/>
      <c r="G16881" s="9" t="str">
        <f t="shared" si="528"/>
        <v/>
      </c>
      <c r="H16881" s="52" t="str">
        <f t="shared" si="529"/>
        <v/>
      </c>
    </row>
    <row r="16882" spans="1:8">
      <c r="A16882" s="48" t="str">
        <f>('ANNEXURE B &amp; C'!CR$3)</f>
        <v>480503</v>
      </c>
      <c r="B16882" s="1">
        <v>2270000</v>
      </c>
      <c r="C16882" s="1" t="s">
        <v>129</v>
      </c>
      <c r="D16882" s="31"/>
      <c r="E16882" s="31"/>
      <c r="F16882" s="31"/>
      <c r="G16882" s="9" t="str">
        <f t="shared" si="528"/>
        <v/>
      </c>
      <c r="H16882" s="52" t="str">
        <f t="shared" si="529"/>
        <v/>
      </c>
    </row>
    <row r="16883" spans="1:8">
      <c r="A16883" s="48" t="str">
        <f>('ANNEXURE B &amp; C'!CR$3)</f>
        <v>480503</v>
      </c>
      <c r="B16883" s="2">
        <v>2271701</v>
      </c>
      <c r="C16883" s="2" t="s">
        <v>130</v>
      </c>
      <c r="D16883" s="20">
        <v>0</v>
      </c>
      <c r="E16883" s="20">
        <v>0</v>
      </c>
      <c r="F16883" s="38">
        <f>('ANNEXURE B &amp; C'!CR$155)</f>
        <v>0</v>
      </c>
      <c r="G16883" s="9" t="str">
        <f t="shared" si="528"/>
        <v/>
      </c>
      <c r="H16883" s="52" t="str">
        <f t="shared" si="529"/>
        <v/>
      </c>
    </row>
    <row r="16884" spans="1:8">
      <c r="A16884" s="48" t="str">
        <f>('ANNEXURE B &amp; C'!CR$3)</f>
        <v>480503</v>
      </c>
      <c r="B16884" s="2">
        <v>2271702</v>
      </c>
      <c r="C16884" s="2" t="s">
        <v>131</v>
      </c>
      <c r="D16884" s="20">
        <v>0</v>
      </c>
      <c r="E16884" s="20">
        <v>0</v>
      </c>
      <c r="F16884" s="38">
        <f>('ANNEXURE B &amp; C'!CR$156)</f>
        <v>0</v>
      </c>
      <c r="G16884" s="9" t="str">
        <f t="shared" si="528"/>
        <v/>
      </c>
      <c r="H16884" s="52" t="str">
        <f t="shared" si="529"/>
        <v/>
      </c>
    </row>
    <row r="16885" spans="1:8">
      <c r="A16885" s="48" t="str">
        <f>('ANNEXURE B &amp; C'!CR$3)</f>
        <v>480503</v>
      </c>
      <c r="B16885" s="2">
        <v>2271703</v>
      </c>
      <c r="C16885" s="2" t="s">
        <v>132</v>
      </c>
      <c r="D16885" s="20">
        <v>0</v>
      </c>
      <c r="E16885" s="20">
        <v>0</v>
      </c>
      <c r="F16885" s="38">
        <f>('ANNEXURE B &amp; C'!CR$157)</f>
        <v>0</v>
      </c>
      <c r="G16885" s="9" t="str">
        <f t="shared" si="528"/>
        <v/>
      </c>
      <c r="H16885" s="52" t="str">
        <f t="shared" si="529"/>
        <v/>
      </c>
    </row>
    <row r="16886" spans="1:8">
      <c r="A16886" s="48" t="str">
        <f>('ANNEXURE B &amp; C'!CR$3)</f>
        <v>480503</v>
      </c>
      <c r="B16886" s="2">
        <v>2271704</v>
      </c>
      <c r="C16886" s="2" t="s">
        <v>133</v>
      </c>
      <c r="D16886" s="20">
        <v>0</v>
      </c>
      <c r="E16886" s="20">
        <v>0</v>
      </c>
      <c r="F16886" s="38">
        <f>('ANNEXURE B &amp; C'!CR$158)</f>
        <v>0</v>
      </c>
      <c r="G16886" s="9" t="str">
        <f t="shared" si="528"/>
        <v/>
      </c>
      <c r="H16886" s="52" t="str">
        <f t="shared" si="529"/>
        <v/>
      </c>
    </row>
    <row r="16887" spans="1:8">
      <c r="A16887" s="48" t="str">
        <f>('ANNEXURE B &amp; C'!CR$3)</f>
        <v>480503</v>
      </c>
      <c r="B16887" s="3">
        <v>2279995</v>
      </c>
      <c r="C16887" s="3" t="s">
        <v>134</v>
      </c>
      <c r="D16887" s="35">
        <v>0</v>
      </c>
      <c r="E16887" s="35">
        <v>0</v>
      </c>
      <c r="F16887" s="35">
        <f>SUM(F16883:F16886)</f>
        <v>0</v>
      </c>
      <c r="G16887" s="9" t="str">
        <f t="shared" si="528"/>
        <v/>
      </c>
      <c r="H16887" s="52" t="str">
        <f t="shared" si="529"/>
        <v/>
      </c>
    </row>
    <row r="16888" spans="1:8">
      <c r="B16888" s="1"/>
      <c r="C16888" s="1"/>
      <c r="D16888" s="31"/>
      <c r="E16888" s="31"/>
      <c r="F16888" s="31"/>
      <c r="G16888" s="9" t="str">
        <f t="shared" si="528"/>
        <v/>
      </c>
      <c r="H16888" s="52" t="str">
        <f t="shared" si="529"/>
        <v/>
      </c>
    </row>
    <row r="16889" spans="1:8">
      <c r="A16889" s="48" t="str">
        <f>('ANNEXURE B &amp; C'!CR$3)</f>
        <v>480503</v>
      </c>
      <c r="B16889" s="1">
        <v>2280000</v>
      </c>
      <c r="C16889" s="1" t="s">
        <v>135</v>
      </c>
      <c r="D16889" s="31"/>
      <c r="E16889" s="31"/>
      <c r="F16889" s="31"/>
      <c r="G16889" s="9" t="str">
        <f t="shared" si="528"/>
        <v/>
      </c>
      <c r="H16889" s="52" t="str">
        <f t="shared" si="529"/>
        <v/>
      </c>
    </row>
    <row r="16890" spans="1:8">
      <c r="A16890" s="48" t="str">
        <f>('ANNEXURE B &amp; C'!CR$3)</f>
        <v>480503</v>
      </c>
      <c r="B16890" s="2">
        <v>2280001</v>
      </c>
      <c r="C16890" s="2" t="s">
        <v>136</v>
      </c>
      <c r="D16890" s="20">
        <v>0</v>
      </c>
      <c r="E16890" s="20">
        <v>0</v>
      </c>
      <c r="F16890" s="38">
        <f>('ANNEXURE B &amp; C'!CR$162)</f>
        <v>0</v>
      </c>
      <c r="G16890" s="9" t="str">
        <f t="shared" si="528"/>
        <v/>
      </c>
      <c r="H16890" s="52" t="str">
        <f t="shared" si="529"/>
        <v/>
      </c>
    </row>
    <row r="16891" spans="1:8">
      <c r="A16891" s="48" t="str">
        <f>('ANNEXURE B &amp; C'!CR$3)</f>
        <v>480503</v>
      </c>
      <c r="B16891" s="2">
        <v>2280002</v>
      </c>
      <c r="C16891" s="2" t="s">
        <v>137</v>
      </c>
      <c r="D16891" s="20">
        <v>0</v>
      </c>
      <c r="E16891" s="20">
        <v>0</v>
      </c>
      <c r="F16891" s="38">
        <f>('ANNEXURE B &amp; C'!CR$163)</f>
        <v>0</v>
      </c>
      <c r="G16891" s="9" t="str">
        <f t="shared" si="528"/>
        <v/>
      </c>
      <c r="H16891" s="52" t="str">
        <f t="shared" si="529"/>
        <v/>
      </c>
    </row>
    <row r="16892" spans="1:8">
      <c r="A16892" s="48" t="str">
        <f>('ANNEXURE B &amp; C'!CR$3)</f>
        <v>480503</v>
      </c>
      <c r="B16892" s="3">
        <v>2289995</v>
      </c>
      <c r="C16892" s="3" t="s">
        <v>138</v>
      </c>
      <c r="D16892" s="39">
        <v>0</v>
      </c>
      <c r="E16892" s="39">
        <v>0</v>
      </c>
      <c r="F16892" s="39">
        <f>SUM(F16890:F16891)</f>
        <v>0</v>
      </c>
      <c r="G16892" s="9" t="str">
        <f t="shared" si="528"/>
        <v/>
      </c>
      <c r="H16892" s="52" t="str">
        <f t="shared" si="529"/>
        <v/>
      </c>
    </row>
    <row r="16893" spans="1:8">
      <c r="B16893" s="1"/>
      <c r="C16893" s="1"/>
      <c r="D16893" s="31"/>
      <c r="E16893" s="31"/>
      <c r="F16893" s="31"/>
      <c r="G16893" s="9" t="str">
        <f t="shared" si="528"/>
        <v/>
      </c>
      <c r="H16893" s="52" t="str">
        <f t="shared" si="529"/>
        <v/>
      </c>
    </row>
    <row r="16894" spans="1:8">
      <c r="A16894" s="48" t="str">
        <f>('ANNEXURE B &amp; C'!CR$3)</f>
        <v>480503</v>
      </c>
      <c r="B16894" s="1">
        <v>2300000</v>
      </c>
      <c r="C16894" s="1" t="s">
        <v>139</v>
      </c>
      <c r="D16894" s="31"/>
      <c r="E16894" s="31"/>
      <c r="F16894" s="31"/>
      <c r="G16894" s="9" t="str">
        <f t="shared" si="528"/>
        <v/>
      </c>
      <c r="H16894" s="52" t="str">
        <f t="shared" si="529"/>
        <v/>
      </c>
    </row>
    <row r="16895" spans="1:8">
      <c r="A16895" s="48" t="str">
        <f>('ANNEXURE B &amp; C'!CR$3)</f>
        <v>480503</v>
      </c>
      <c r="B16895" s="2">
        <v>2300001</v>
      </c>
      <c r="C16895" s="2" t="s">
        <v>140</v>
      </c>
      <c r="D16895" s="20">
        <v>0</v>
      </c>
      <c r="E16895" s="20">
        <v>0</v>
      </c>
      <c r="F16895" s="38">
        <f>('ANNEXURE B &amp; C'!CR$167)</f>
        <v>0</v>
      </c>
      <c r="G16895" s="9" t="str">
        <f t="shared" ref="G16895:G16958" si="530">IF(E16895&lt;0.01,"",IF(E16895&gt;F16895,"BUDGET ERROR - INSUFICIENT",""))</f>
        <v/>
      </c>
      <c r="H16895" s="52" t="str">
        <f t="shared" ref="H16895:H16958" si="531">IF(F16895&lt;0.1,"",IF(D16895=0,"NO ORIGINAL BUDGET",(F16895-D16895)/D16895))</f>
        <v/>
      </c>
    </row>
    <row r="16896" spans="1:8">
      <c r="A16896" s="48" t="str">
        <f>('ANNEXURE B &amp; C'!CR$3)</f>
        <v>480503</v>
      </c>
      <c r="B16896" s="2">
        <v>2300002</v>
      </c>
      <c r="C16896" s="2" t="s">
        <v>141</v>
      </c>
      <c r="D16896" s="20">
        <v>0</v>
      </c>
      <c r="E16896" s="20">
        <v>0</v>
      </c>
      <c r="F16896" s="38">
        <f>('ANNEXURE B &amp; C'!CR$168)</f>
        <v>0</v>
      </c>
      <c r="G16896" s="9" t="str">
        <f t="shared" si="530"/>
        <v/>
      </c>
      <c r="H16896" s="52" t="str">
        <f t="shared" si="531"/>
        <v/>
      </c>
    </row>
    <row r="16897" spans="1:8">
      <c r="A16897" s="48" t="str">
        <f>('ANNEXURE B &amp; C'!CR$3)</f>
        <v>480503</v>
      </c>
      <c r="B16897" s="2">
        <v>2300003</v>
      </c>
      <c r="C16897" s="2" t="s">
        <v>142</v>
      </c>
      <c r="D16897" s="20">
        <v>0</v>
      </c>
      <c r="E16897" s="20">
        <v>0</v>
      </c>
      <c r="F16897" s="38">
        <f>('ANNEXURE B &amp; C'!CR$169)</f>
        <v>0</v>
      </c>
      <c r="G16897" s="9" t="str">
        <f t="shared" si="530"/>
        <v/>
      </c>
      <c r="H16897" s="52" t="str">
        <f t="shared" si="531"/>
        <v/>
      </c>
    </row>
    <row r="16898" spans="1:8">
      <c r="A16898" s="48" t="str">
        <f>('ANNEXURE B &amp; C'!CR$3)</f>
        <v>480503</v>
      </c>
      <c r="B16898" s="2">
        <v>2300204</v>
      </c>
      <c r="C16898" s="2" t="s">
        <v>143</v>
      </c>
      <c r="D16898" s="20">
        <v>0</v>
      </c>
      <c r="E16898" s="20">
        <v>0</v>
      </c>
      <c r="F16898" s="38">
        <f>('ANNEXURE B &amp; C'!CR$170)</f>
        <v>0</v>
      </c>
      <c r="G16898" s="9" t="str">
        <f t="shared" si="530"/>
        <v/>
      </c>
      <c r="H16898" s="52" t="str">
        <f t="shared" si="531"/>
        <v/>
      </c>
    </row>
    <row r="16899" spans="1:8">
      <c r="A16899" s="48" t="str">
        <f>('ANNEXURE B &amp; C'!CR$3)</f>
        <v>480503</v>
      </c>
      <c r="B16899" s="2">
        <v>2300800</v>
      </c>
      <c r="C16899" s="2" t="s">
        <v>144</v>
      </c>
      <c r="D16899" s="20">
        <v>0</v>
      </c>
      <c r="E16899" s="20">
        <v>0</v>
      </c>
      <c r="F16899" s="38">
        <f>('ANNEXURE B &amp; C'!CR$171)</f>
        <v>0</v>
      </c>
      <c r="G16899" s="9" t="str">
        <f t="shared" si="530"/>
        <v/>
      </c>
      <c r="H16899" s="52" t="str">
        <f t="shared" si="531"/>
        <v/>
      </c>
    </row>
    <row r="16900" spans="1:8">
      <c r="A16900" s="48" t="str">
        <f>('ANNEXURE B &amp; C'!CR$3)</f>
        <v>480503</v>
      </c>
      <c r="B16900" s="2">
        <v>2300801</v>
      </c>
      <c r="C16900" s="2" t="s">
        <v>145</v>
      </c>
      <c r="D16900" s="20">
        <v>0</v>
      </c>
      <c r="E16900" s="20">
        <v>0</v>
      </c>
      <c r="F16900" s="38">
        <f>('ANNEXURE B &amp; C'!CR$172)</f>
        <v>0</v>
      </c>
      <c r="G16900" s="9" t="str">
        <f t="shared" si="530"/>
        <v/>
      </c>
      <c r="H16900" s="52" t="str">
        <f t="shared" si="531"/>
        <v/>
      </c>
    </row>
    <row r="16901" spans="1:8">
      <c r="A16901" s="48" t="str">
        <f>('ANNEXURE B &amp; C'!CR$3)</f>
        <v>480503</v>
      </c>
      <c r="B16901" s="2">
        <v>2300803</v>
      </c>
      <c r="C16901" s="2" t="s">
        <v>146</v>
      </c>
      <c r="D16901" s="20">
        <v>0</v>
      </c>
      <c r="E16901" s="20">
        <v>0</v>
      </c>
      <c r="F16901" s="38">
        <f>('ANNEXURE B &amp; C'!CR$173)</f>
        <v>0</v>
      </c>
      <c r="G16901" s="9" t="str">
        <f t="shared" si="530"/>
        <v/>
      </c>
      <c r="H16901" s="52" t="str">
        <f t="shared" si="531"/>
        <v/>
      </c>
    </row>
    <row r="16902" spans="1:8">
      <c r="A16902" s="48" t="str">
        <f>('ANNEXURE B &amp; C'!CR$3)</f>
        <v>480503</v>
      </c>
      <c r="B16902" s="2">
        <v>2301503</v>
      </c>
      <c r="C16902" s="2" t="s">
        <v>147</v>
      </c>
      <c r="D16902" s="20">
        <v>0</v>
      </c>
      <c r="E16902" s="20">
        <v>0</v>
      </c>
      <c r="F16902" s="38">
        <f>('ANNEXURE B &amp; C'!CR$174)</f>
        <v>0</v>
      </c>
      <c r="G16902" s="9" t="str">
        <f t="shared" si="530"/>
        <v/>
      </c>
      <c r="H16902" s="52" t="str">
        <f t="shared" si="531"/>
        <v/>
      </c>
    </row>
    <row r="16903" spans="1:8">
      <c r="A16903" s="48" t="str">
        <f>('ANNEXURE B &amp; C'!CR$3)</f>
        <v>480503</v>
      </c>
      <c r="B16903" s="2">
        <v>2301802</v>
      </c>
      <c r="C16903" s="2" t="s">
        <v>148</v>
      </c>
      <c r="D16903" s="20">
        <v>0</v>
      </c>
      <c r="E16903" s="20">
        <v>0</v>
      </c>
      <c r="F16903" s="38">
        <f>('ANNEXURE B &amp; C'!CR$175)</f>
        <v>0</v>
      </c>
      <c r="G16903" s="9" t="str">
        <f t="shared" si="530"/>
        <v/>
      </c>
      <c r="H16903" s="52" t="str">
        <f t="shared" si="531"/>
        <v/>
      </c>
    </row>
    <row r="16904" spans="1:8">
      <c r="A16904" s="48" t="str">
        <f>('ANNEXURE B &amp; C'!CR$3)</f>
        <v>480503</v>
      </c>
      <c r="B16904" s="2">
        <v>2301803</v>
      </c>
      <c r="C16904" s="2" t="s">
        <v>149</v>
      </c>
      <c r="D16904" s="20">
        <v>0</v>
      </c>
      <c r="E16904" s="20">
        <v>0</v>
      </c>
      <c r="F16904" s="38">
        <f>('ANNEXURE B &amp; C'!CR$176)</f>
        <v>0</v>
      </c>
      <c r="G16904" s="9" t="str">
        <f t="shared" si="530"/>
        <v/>
      </c>
      <c r="H16904" s="52" t="str">
        <f t="shared" si="531"/>
        <v/>
      </c>
    </row>
    <row r="16905" spans="1:8">
      <c r="A16905" s="48" t="str">
        <f>('ANNEXURE B &amp; C'!CR$3)</f>
        <v>480503</v>
      </c>
      <c r="B16905" s="2">
        <v>2301900</v>
      </c>
      <c r="C16905" s="2" t="s">
        <v>150</v>
      </c>
      <c r="D16905" s="20">
        <v>0</v>
      </c>
      <c r="E16905" s="20">
        <v>-451.2</v>
      </c>
      <c r="F16905" s="38">
        <f>('ANNEXURE B &amp; C'!CR$177)</f>
        <v>-452</v>
      </c>
      <c r="G16905" s="9" t="str">
        <f t="shared" si="530"/>
        <v/>
      </c>
      <c r="H16905" s="52" t="str">
        <f t="shared" si="531"/>
        <v/>
      </c>
    </row>
    <row r="16906" spans="1:8">
      <c r="A16906" s="48" t="str">
        <f>('ANNEXURE B &amp; C'!CR$3)</f>
        <v>480503</v>
      </c>
      <c r="B16906" s="2">
        <v>2301901</v>
      </c>
      <c r="C16906" s="2" t="s">
        <v>151</v>
      </c>
      <c r="D16906" s="20">
        <v>0</v>
      </c>
      <c r="E16906" s="20">
        <v>0</v>
      </c>
      <c r="F16906" s="38">
        <f>('ANNEXURE B &amp; C'!CR$178)</f>
        <v>0</v>
      </c>
      <c r="G16906" s="9" t="str">
        <f t="shared" si="530"/>
        <v/>
      </c>
      <c r="H16906" s="52" t="str">
        <f t="shared" si="531"/>
        <v/>
      </c>
    </row>
    <row r="16907" spans="1:8">
      <c r="A16907" s="48" t="str">
        <f>('ANNEXURE B &amp; C'!CR$3)</f>
        <v>480503</v>
      </c>
      <c r="B16907" s="3">
        <v>2309995</v>
      </c>
      <c r="C16907" s="3" t="s">
        <v>152</v>
      </c>
      <c r="D16907" s="39">
        <v>0</v>
      </c>
      <c r="E16907" s="39">
        <v>-451.2</v>
      </c>
      <c r="F16907" s="39">
        <f>SUM(F16895:F16906)</f>
        <v>-452</v>
      </c>
      <c r="G16907" s="9" t="str">
        <f t="shared" si="530"/>
        <v/>
      </c>
      <c r="H16907" s="52" t="str">
        <f t="shared" si="531"/>
        <v/>
      </c>
    </row>
    <row r="16908" spans="1:8">
      <c r="B16908" s="1"/>
      <c r="C16908" s="1"/>
      <c r="D16908" s="31"/>
      <c r="E16908" s="31"/>
      <c r="F16908" s="31"/>
      <c r="G16908" s="9" t="str">
        <f t="shared" si="530"/>
        <v/>
      </c>
      <c r="H16908" s="52" t="str">
        <f t="shared" si="531"/>
        <v/>
      </c>
    </row>
    <row r="16909" spans="1:8" ht="15.75" thickBot="1">
      <c r="A16909" s="48" t="str">
        <f>('ANNEXURE B &amp; C'!CR$3)</f>
        <v>480503</v>
      </c>
      <c r="B16909" s="4">
        <v>2359997</v>
      </c>
      <c r="C16909" s="4" t="s">
        <v>153</v>
      </c>
      <c r="D16909" s="40">
        <v>0</v>
      </c>
      <c r="E16909" s="40">
        <v>-451.2</v>
      </c>
      <c r="F16909" s="40">
        <f>SUM(F16907+F16892+F16887+F16880+F16874+F16867)</f>
        <v>-452</v>
      </c>
      <c r="G16909" s="9" t="str">
        <f t="shared" si="530"/>
        <v/>
      </c>
      <c r="H16909" s="52" t="str">
        <f t="shared" si="531"/>
        <v/>
      </c>
    </row>
    <row r="16910" spans="1:8" ht="15.75" thickTop="1">
      <c r="B16910" s="1"/>
      <c r="C16910" s="1"/>
      <c r="D16910" s="31"/>
      <c r="E16910" s="31"/>
      <c r="F16910" s="31"/>
      <c r="G16910" s="9" t="str">
        <f t="shared" si="530"/>
        <v/>
      </c>
      <c r="H16910" s="52" t="str">
        <f t="shared" si="531"/>
        <v/>
      </c>
    </row>
    <row r="16911" spans="1:8" ht="15.75" thickBot="1">
      <c r="A16911" s="48" t="str">
        <f>('ANNEXURE B &amp; C'!CR$3)</f>
        <v>480503</v>
      </c>
      <c r="B16911" s="5">
        <v>2379995</v>
      </c>
      <c r="C16911" s="5" t="s">
        <v>154</v>
      </c>
      <c r="D16911" s="41">
        <v>0</v>
      </c>
      <c r="E16911" s="41">
        <v>-451.2</v>
      </c>
      <c r="F16911" s="41">
        <f>SUM(F16909)</f>
        <v>-452</v>
      </c>
      <c r="G16911" s="9" t="str">
        <f t="shared" si="530"/>
        <v/>
      </c>
      <c r="H16911" s="52" t="str">
        <f t="shared" si="531"/>
        <v/>
      </c>
    </row>
    <row r="16912" spans="1:8">
      <c r="B16912" s="1"/>
      <c r="C16912" s="1"/>
      <c r="D16912" s="31"/>
      <c r="E16912" s="31"/>
      <c r="F16912" s="31"/>
      <c r="G16912" s="9" t="str">
        <f t="shared" si="530"/>
        <v/>
      </c>
      <c r="H16912" s="52" t="str">
        <f t="shared" si="531"/>
        <v/>
      </c>
    </row>
    <row r="16913" spans="1:8" ht="15.75" thickBot="1">
      <c r="A16913" s="48" t="str">
        <f>('ANNEXURE B &amp; C'!CR$3)</f>
        <v>480503</v>
      </c>
      <c r="B16913" s="5">
        <v>2459998</v>
      </c>
      <c r="C16913" s="5" t="s">
        <v>155</v>
      </c>
      <c r="D16913" s="41">
        <v>0</v>
      </c>
      <c r="E16913" s="41">
        <v>-451.2</v>
      </c>
      <c r="F16913" s="41">
        <f>SUM(F16911)</f>
        <v>-452</v>
      </c>
      <c r="G16913" s="9" t="str">
        <f t="shared" si="530"/>
        <v/>
      </c>
      <c r="H16913" s="52" t="str">
        <f t="shared" si="531"/>
        <v/>
      </c>
    </row>
    <row r="16914" spans="1:8">
      <c r="B16914" s="1"/>
      <c r="C16914" s="1"/>
      <c r="D16914" s="31"/>
      <c r="E16914" s="31"/>
      <c r="F16914" s="31"/>
      <c r="G16914" s="9" t="str">
        <f t="shared" si="530"/>
        <v/>
      </c>
      <c r="H16914" s="52" t="str">
        <f t="shared" si="531"/>
        <v/>
      </c>
    </row>
    <row r="16915" spans="1:8">
      <c r="A16915" s="48" t="str">
        <f>('ANNEXURE B &amp; C'!CR$3)</f>
        <v>480503</v>
      </c>
      <c r="B16915" s="1">
        <v>3010000</v>
      </c>
      <c r="C16915" s="1" t="s">
        <v>156</v>
      </c>
      <c r="D16915" s="31"/>
      <c r="E16915" s="31"/>
      <c r="F16915" s="31"/>
      <c r="G16915" s="9" t="str">
        <f t="shared" si="530"/>
        <v/>
      </c>
      <c r="H16915" s="52" t="str">
        <f t="shared" si="531"/>
        <v/>
      </c>
    </row>
    <row r="16916" spans="1:8">
      <c r="A16916" s="48" t="str">
        <f>('ANNEXURE B &amp; C'!CR$3)</f>
        <v>480503</v>
      </c>
      <c r="B16916" s="2">
        <v>3010001</v>
      </c>
      <c r="C16916" s="2" t="s">
        <v>112</v>
      </c>
      <c r="D16916" s="38">
        <v>1647090</v>
      </c>
      <c r="E16916" s="38">
        <v>880082.18</v>
      </c>
      <c r="F16916" s="38">
        <f>('ANNEXURE B &amp; C'!CR$188)</f>
        <v>1600068</v>
      </c>
      <c r="G16916" s="9" t="str">
        <f t="shared" si="530"/>
        <v/>
      </c>
      <c r="H16916" s="52">
        <f t="shared" si="531"/>
        <v>-2.8548531045662351E-2</v>
      </c>
    </row>
    <row r="16917" spans="1:8">
      <c r="A16917" s="48" t="str">
        <f>('ANNEXURE B &amp; C'!CR$3)</f>
        <v>480503</v>
      </c>
      <c r="B16917" s="2">
        <v>3010002</v>
      </c>
      <c r="C16917" s="2" t="s">
        <v>155</v>
      </c>
      <c r="D16917" s="38">
        <v>0</v>
      </c>
      <c r="E16917" s="38">
        <v>-451.2</v>
      </c>
      <c r="F16917" s="38">
        <f>('ANNEXURE B &amp; C'!CR$189)</f>
        <v>-452</v>
      </c>
      <c r="G16917" s="9" t="str">
        <f t="shared" si="530"/>
        <v/>
      </c>
      <c r="H16917" s="52" t="str">
        <f t="shared" si="531"/>
        <v/>
      </c>
    </row>
    <row r="16918" spans="1:8">
      <c r="A16918" s="48" t="str">
        <f>('ANNEXURE B &amp; C'!CR$3)</f>
        <v>480503</v>
      </c>
      <c r="B16918" s="2"/>
      <c r="C16918" s="1" t="s">
        <v>338</v>
      </c>
      <c r="D16918" s="39"/>
      <c r="E16918" s="39"/>
      <c r="F16918" s="39">
        <f>('ANNEXURE B &amp; C'!CR$190)</f>
        <v>0</v>
      </c>
      <c r="G16918" s="9" t="str">
        <f t="shared" si="530"/>
        <v/>
      </c>
      <c r="H16918" s="52" t="str">
        <f t="shared" si="531"/>
        <v/>
      </c>
    </row>
    <row r="16919" spans="1:8" ht="15.75" thickBot="1">
      <c r="A16919" s="48" t="str">
        <f>('ANNEXURE B &amp; C'!CR$3)</f>
        <v>480503</v>
      </c>
      <c r="B16919" s="5">
        <v>3019995</v>
      </c>
      <c r="C16919" s="5" t="s">
        <v>339</v>
      </c>
      <c r="D16919" s="37">
        <v>1647090</v>
      </c>
      <c r="E16919" s="37">
        <v>879630.9800000001</v>
      </c>
      <c r="F16919" s="37">
        <f>('ANNEXURE B &amp; C'!CR$191)</f>
        <v>1599616</v>
      </c>
      <c r="G16919" s="9" t="str">
        <f t="shared" si="530"/>
        <v/>
      </c>
      <c r="H16919" s="52">
        <f t="shared" si="531"/>
        <v>-2.8822954422648428E-2</v>
      </c>
    </row>
    <row r="16920" spans="1:8">
      <c r="B16920" s="1"/>
      <c r="C16920" s="1"/>
      <c r="D16920" s="31"/>
      <c r="E16920" s="31"/>
      <c r="F16920" s="31"/>
      <c r="G16920" s="9" t="str">
        <f t="shared" si="530"/>
        <v/>
      </c>
      <c r="H16920" s="52" t="str">
        <f t="shared" si="531"/>
        <v/>
      </c>
    </row>
    <row r="16921" spans="1:8">
      <c r="A16921" s="48" t="str">
        <f>('ANNEXURE B &amp; C'!CR$3)</f>
        <v>480503</v>
      </c>
      <c r="B16921" s="1">
        <v>4030000</v>
      </c>
      <c r="C16921" s="1" t="s">
        <v>157</v>
      </c>
      <c r="D16921" s="31"/>
      <c r="E16921" s="31"/>
      <c r="F16921" s="31"/>
      <c r="G16921" s="9" t="str">
        <f t="shared" si="530"/>
        <v/>
      </c>
      <c r="H16921" s="52" t="str">
        <f t="shared" si="531"/>
        <v/>
      </c>
    </row>
    <row r="16922" spans="1:8">
      <c r="A16922" s="48" t="str">
        <f>('ANNEXURE B &amp; C'!CR$3)</f>
        <v>480503</v>
      </c>
      <c r="B16922" s="2">
        <v>4030001</v>
      </c>
      <c r="C16922" s="2" t="s">
        <v>158</v>
      </c>
      <c r="D16922" s="20">
        <v>15000</v>
      </c>
      <c r="E16922" s="20">
        <v>0</v>
      </c>
      <c r="F16922" s="38">
        <f>('ANNEXURE B &amp; C'!CR$194)</f>
        <v>15000</v>
      </c>
      <c r="G16922" s="9" t="str">
        <f t="shared" si="530"/>
        <v/>
      </c>
      <c r="H16922" s="52">
        <f t="shared" si="531"/>
        <v>0</v>
      </c>
    </row>
    <row r="16923" spans="1:8">
      <c r="A16923" s="48" t="str">
        <f>('ANNEXURE B &amp; C'!CR$3)</f>
        <v>480503</v>
      </c>
      <c r="B16923" s="2">
        <v>4030002</v>
      </c>
      <c r="C16923" s="2" t="s">
        <v>159</v>
      </c>
      <c r="D16923" s="20">
        <v>6000</v>
      </c>
      <c r="E16923" s="20">
        <v>3333.33</v>
      </c>
      <c r="F16923" s="38">
        <f>('ANNEXURE B &amp; C'!CR$195)</f>
        <v>6000</v>
      </c>
      <c r="G16923" s="9" t="str">
        <f t="shared" si="530"/>
        <v/>
      </c>
      <c r="H16923" s="52">
        <f t="shared" si="531"/>
        <v>0</v>
      </c>
    </row>
    <row r="16924" spans="1:8">
      <c r="A16924" s="48" t="str">
        <f>('ANNEXURE B &amp; C'!CR$3)</f>
        <v>480503</v>
      </c>
      <c r="B16924" s="2">
        <v>4030003</v>
      </c>
      <c r="C16924" s="2" t="s">
        <v>160</v>
      </c>
      <c r="D16924" s="20">
        <v>350000</v>
      </c>
      <c r="E16924" s="20">
        <v>0</v>
      </c>
      <c r="F16924" s="38">
        <f>('ANNEXURE B &amp; C'!CR$196)</f>
        <v>350000</v>
      </c>
      <c r="G16924" s="9" t="str">
        <f t="shared" si="530"/>
        <v/>
      </c>
      <c r="H16924" s="52">
        <f t="shared" si="531"/>
        <v>0</v>
      </c>
    </row>
    <row r="16925" spans="1:8">
      <c r="A16925" s="48" t="str">
        <f>('ANNEXURE B &amp; C'!CR$3)</f>
        <v>480503</v>
      </c>
      <c r="B16925" s="2">
        <v>4030004</v>
      </c>
      <c r="C16925" s="2" t="s">
        <v>161</v>
      </c>
      <c r="D16925" s="20">
        <v>0</v>
      </c>
      <c r="E16925" s="20">
        <v>0</v>
      </c>
      <c r="F16925" s="38">
        <f>('ANNEXURE B &amp; C'!CR$197)</f>
        <v>0</v>
      </c>
      <c r="G16925" s="9" t="str">
        <f t="shared" si="530"/>
        <v/>
      </c>
      <c r="H16925" s="52" t="str">
        <f t="shared" si="531"/>
        <v/>
      </c>
    </row>
    <row r="16926" spans="1:8">
      <c r="A16926" s="48" t="str">
        <f>('ANNEXURE B &amp; C'!CR$3)</f>
        <v>480503</v>
      </c>
      <c r="B16926" s="2">
        <v>4030005</v>
      </c>
      <c r="C16926" s="2" t="s">
        <v>162</v>
      </c>
      <c r="D16926" s="20">
        <v>0</v>
      </c>
      <c r="E16926" s="20">
        <v>0</v>
      </c>
      <c r="F16926" s="38">
        <f>('ANNEXURE B &amp; C'!CR$198)</f>
        <v>0</v>
      </c>
      <c r="G16926" s="9" t="str">
        <f t="shared" si="530"/>
        <v/>
      </c>
      <c r="H16926" s="52" t="str">
        <f t="shared" si="531"/>
        <v/>
      </c>
    </row>
    <row r="16927" spans="1:8" ht="15.75" thickBot="1">
      <c r="A16927" s="48" t="str">
        <f>('ANNEXURE B &amp; C'!CR$3)</f>
        <v>480503</v>
      </c>
      <c r="B16927" s="3">
        <v>4039995</v>
      </c>
      <c r="C16927" s="3" t="s">
        <v>163</v>
      </c>
      <c r="D16927" s="42">
        <v>371000</v>
      </c>
      <c r="E16927" s="36">
        <v>3333.33</v>
      </c>
      <c r="F16927" s="43">
        <f>SUM(F16922:F16926)</f>
        <v>371000</v>
      </c>
      <c r="G16927" s="9" t="str">
        <f t="shared" si="530"/>
        <v/>
      </c>
      <c r="H16927" s="52">
        <f t="shared" si="531"/>
        <v>0</v>
      </c>
    </row>
    <row r="16928" spans="1:8" ht="15.75" thickTop="1">
      <c r="B16928" s="2"/>
      <c r="C16928" s="2"/>
      <c r="D16928" s="32"/>
      <c r="E16928" s="32"/>
      <c r="G16928" s="9" t="str">
        <f t="shared" si="530"/>
        <v/>
      </c>
      <c r="H16928" s="52" t="str">
        <f t="shared" si="531"/>
        <v/>
      </c>
    </row>
    <row r="16929" spans="1:8">
      <c r="A16929" s="48" t="str">
        <f>('ANNEXURE B &amp; C'!CR$3)</f>
        <v>480503</v>
      </c>
      <c r="B16929" s="1">
        <v>4030000</v>
      </c>
      <c r="C16929" s="1" t="s">
        <v>164</v>
      </c>
      <c r="D16929" s="31"/>
      <c r="E16929" s="31"/>
      <c r="F16929" s="31"/>
      <c r="G16929" s="9" t="str">
        <f t="shared" si="530"/>
        <v/>
      </c>
      <c r="H16929" s="52" t="str">
        <f t="shared" si="531"/>
        <v/>
      </c>
    </row>
    <row r="16930" spans="1:8">
      <c r="A16930" s="48" t="str">
        <f>('ANNEXURE B &amp; C'!CR$3)</f>
        <v>480503</v>
      </c>
      <c r="B16930" s="2">
        <v>4031001</v>
      </c>
      <c r="C16930" s="2" t="s">
        <v>158</v>
      </c>
      <c r="D16930" s="20">
        <v>0</v>
      </c>
      <c r="E16930" s="20">
        <v>0</v>
      </c>
      <c r="F16930" s="38">
        <f>('ANNEXURE B &amp; C'!CR$202)</f>
        <v>0</v>
      </c>
      <c r="G16930" s="9" t="str">
        <f t="shared" si="530"/>
        <v/>
      </c>
      <c r="H16930" s="52" t="str">
        <f t="shared" si="531"/>
        <v/>
      </c>
    </row>
    <row r="16931" spans="1:8">
      <c r="A16931" s="48" t="str">
        <f>('ANNEXURE B &amp; C'!CR$3)</f>
        <v>480503</v>
      </c>
      <c r="B16931" s="2">
        <v>4031002</v>
      </c>
      <c r="C16931" s="2" t="s">
        <v>159</v>
      </c>
      <c r="D16931" s="20">
        <v>0</v>
      </c>
      <c r="E16931" s="20">
        <v>0</v>
      </c>
      <c r="F16931" s="38">
        <f>('ANNEXURE B &amp; C'!CR$203)</f>
        <v>0</v>
      </c>
      <c r="G16931" s="9" t="str">
        <f t="shared" si="530"/>
        <v/>
      </c>
      <c r="H16931" s="52" t="str">
        <f t="shared" si="531"/>
        <v/>
      </c>
    </row>
    <row r="16932" spans="1:8">
      <c r="A16932" s="48" t="str">
        <f>('ANNEXURE B &amp; C'!CR$3)</f>
        <v>480503</v>
      </c>
      <c r="B16932" s="2">
        <v>4031003</v>
      </c>
      <c r="C16932" s="2" t="s">
        <v>160</v>
      </c>
      <c r="D16932" s="20">
        <v>0</v>
      </c>
      <c r="E16932" s="20">
        <v>0</v>
      </c>
      <c r="F16932" s="38">
        <f>('ANNEXURE B &amp; C'!CR$204)</f>
        <v>0</v>
      </c>
      <c r="G16932" s="9" t="str">
        <f t="shared" si="530"/>
        <v/>
      </c>
      <c r="H16932" s="52" t="str">
        <f t="shared" si="531"/>
        <v/>
      </c>
    </row>
    <row r="16933" spans="1:8">
      <c r="A16933" s="48" t="str">
        <f>('ANNEXURE B &amp; C'!CR$3)</f>
        <v>480503</v>
      </c>
      <c r="B16933" s="2">
        <v>4031004</v>
      </c>
      <c r="C16933" s="2" t="s">
        <v>161</v>
      </c>
      <c r="D16933" s="20">
        <v>0</v>
      </c>
      <c r="E16933" s="20">
        <v>0</v>
      </c>
      <c r="F16933" s="38">
        <f>('ANNEXURE B &amp; C'!CR$205)</f>
        <v>0</v>
      </c>
      <c r="G16933" s="9" t="str">
        <f t="shared" si="530"/>
        <v/>
      </c>
      <c r="H16933" s="52" t="str">
        <f t="shared" si="531"/>
        <v/>
      </c>
    </row>
    <row r="16934" spans="1:8">
      <c r="A16934" s="48" t="str">
        <f>('ANNEXURE B &amp; C'!CR$3)</f>
        <v>480503</v>
      </c>
      <c r="B16934" s="2">
        <v>4031005</v>
      </c>
      <c r="C16934" s="2" t="s">
        <v>162</v>
      </c>
      <c r="D16934" s="20">
        <v>0</v>
      </c>
      <c r="E16934" s="20">
        <v>0</v>
      </c>
      <c r="F16934" s="38">
        <f>('ANNEXURE B &amp; C'!CR$206)</f>
        <v>0</v>
      </c>
      <c r="G16934" s="9" t="str">
        <f t="shared" si="530"/>
        <v/>
      </c>
      <c r="H16934" s="52" t="str">
        <f t="shared" si="531"/>
        <v/>
      </c>
    </row>
    <row r="16935" spans="1:8">
      <c r="A16935" s="48" t="str">
        <f>('ANNEXURE B &amp; C'!CR$3)</f>
        <v>480503</v>
      </c>
      <c r="B16935" s="3">
        <v>4039995</v>
      </c>
      <c r="C16935" s="3" t="s">
        <v>165</v>
      </c>
      <c r="D16935" s="39">
        <v>0</v>
      </c>
      <c r="E16935" s="39">
        <v>0</v>
      </c>
      <c r="F16935" s="39">
        <f>SUM(F16930:F16934)</f>
        <v>0</v>
      </c>
      <c r="G16935" s="9" t="str">
        <f t="shared" si="530"/>
        <v/>
      </c>
      <c r="H16935" s="52" t="str">
        <f t="shared" si="531"/>
        <v/>
      </c>
    </row>
    <row r="16936" spans="1:8">
      <c r="B16936" s="2"/>
      <c r="C16936" s="2"/>
      <c r="D16936" s="32"/>
      <c r="E16936" s="32"/>
      <c r="G16936" s="9" t="str">
        <f t="shared" si="530"/>
        <v/>
      </c>
      <c r="H16936" s="52" t="str">
        <f t="shared" si="531"/>
        <v/>
      </c>
    </row>
    <row r="16937" spans="1:8" ht="15.75" thickBot="1">
      <c r="A16937" s="48" t="str">
        <f>('ANNEXURE B &amp; C'!CR$3)</f>
        <v>480503</v>
      </c>
      <c r="B16937" s="5">
        <v>4039995</v>
      </c>
      <c r="C16937" s="5" t="s">
        <v>166</v>
      </c>
      <c r="D16937" s="41">
        <v>371000</v>
      </c>
      <c r="E16937" s="41">
        <v>3333.33</v>
      </c>
      <c r="F16937" s="41">
        <f>SUM(F16935+F16927)</f>
        <v>371000</v>
      </c>
      <c r="G16937" s="9" t="str">
        <f t="shared" si="530"/>
        <v/>
      </c>
      <c r="H16937" s="52">
        <f t="shared" si="531"/>
        <v>0</v>
      </c>
    </row>
    <row r="16938" spans="1:8">
      <c r="G16938" s="9" t="str">
        <f t="shared" si="530"/>
        <v/>
      </c>
      <c r="H16938" s="52" t="str">
        <f t="shared" si="531"/>
        <v/>
      </c>
    </row>
    <row r="16939" spans="1:8">
      <c r="A16939" s="48" t="str">
        <f>('ANNEXURE B &amp; C'!CS$3)</f>
        <v>480504</v>
      </c>
      <c r="B16939" s="1">
        <v>1000000</v>
      </c>
      <c r="C16939" s="1" t="s">
        <v>0</v>
      </c>
      <c r="D16939" s="31"/>
      <c r="E16939" s="31"/>
      <c r="G16939" s="9" t="str">
        <f t="shared" si="530"/>
        <v/>
      </c>
      <c r="H16939" s="52" t="str">
        <f t="shared" si="531"/>
        <v/>
      </c>
    </row>
    <row r="16940" spans="1:8">
      <c r="B16940" s="1"/>
      <c r="C16940" s="1"/>
      <c r="D16940" s="31"/>
      <c r="E16940" s="31"/>
      <c r="G16940" s="9" t="str">
        <f t="shared" si="530"/>
        <v/>
      </c>
      <c r="H16940" s="52" t="str">
        <f t="shared" si="531"/>
        <v/>
      </c>
    </row>
    <row r="16941" spans="1:8">
      <c r="A16941" s="48" t="str">
        <f>('ANNEXURE B &amp; C'!CS$3)</f>
        <v>480504</v>
      </c>
      <c r="B16941" s="1">
        <v>1020000</v>
      </c>
      <c r="C16941" s="1" t="s">
        <v>2</v>
      </c>
      <c r="D16941" s="31"/>
      <c r="E16941" s="31"/>
      <c r="F16941" s="31"/>
      <c r="G16941" s="9" t="str">
        <f t="shared" si="530"/>
        <v/>
      </c>
      <c r="H16941" s="52" t="str">
        <f t="shared" si="531"/>
        <v/>
      </c>
    </row>
    <row r="16942" spans="1:8">
      <c r="A16942" s="48" t="str">
        <f>('ANNEXURE B &amp; C'!CS$3)</f>
        <v>480504</v>
      </c>
      <c r="B16942" s="2">
        <v>1020001</v>
      </c>
      <c r="C16942" s="2" t="s">
        <v>3</v>
      </c>
      <c r="D16942" s="20">
        <v>0</v>
      </c>
      <c r="E16942" s="20">
        <v>0</v>
      </c>
      <c r="F16942" s="38">
        <f>('ANNEXURE B &amp; C'!CS$10)</f>
        <v>0</v>
      </c>
      <c r="G16942" s="9" t="str">
        <f t="shared" si="530"/>
        <v/>
      </c>
      <c r="H16942" s="52" t="str">
        <f t="shared" si="531"/>
        <v/>
      </c>
    </row>
    <row r="16943" spans="1:8">
      <c r="A16943" s="48" t="str">
        <f>('ANNEXURE B &amp; C'!CS$3)</f>
        <v>480504</v>
      </c>
      <c r="B16943" s="2">
        <v>1020002</v>
      </c>
      <c r="C16943" s="2" t="s">
        <v>4</v>
      </c>
      <c r="D16943" s="20">
        <v>3258936</v>
      </c>
      <c r="E16943" s="20">
        <v>1678320.26</v>
      </c>
      <c r="F16943" s="38">
        <f>('ANNEXURE B &amp; C'!CS$11)</f>
        <v>3326319</v>
      </c>
      <c r="G16943" s="9" t="str">
        <f t="shared" si="530"/>
        <v/>
      </c>
      <c r="H16943" s="52">
        <f t="shared" si="531"/>
        <v>2.0676380266442789E-2</v>
      </c>
    </row>
    <row r="16944" spans="1:8">
      <c r="A16944" s="48" t="str">
        <f>('ANNEXURE B &amp; C'!CS$3)</f>
        <v>480504</v>
      </c>
      <c r="B16944" s="2">
        <v>1020004</v>
      </c>
      <c r="C16944" s="2" t="s">
        <v>5</v>
      </c>
      <c r="D16944" s="20">
        <v>39924</v>
      </c>
      <c r="E16944" s="20">
        <v>17316</v>
      </c>
      <c r="F16944" s="38">
        <f>('ANNEXURE B &amp; C'!CS$12)</f>
        <v>37644</v>
      </c>
      <c r="G16944" s="9" t="str">
        <f t="shared" si="530"/>
        <v/>
      </c>
      <c r="H16944" s="52">
        <f t="shared" si="531"/>
        <v>-5.7108506161707241E-2</v>
      </c>
    </row>
    <row r="16945" spans="1:8">
      <c r="A16945" s="48" t="str">
        <f>('ANNEXURE B &amp; C'!CS$3)</f>
        <v>480504</v>
      </c>
      <c r="B16945" s="2">
        <v>1020005</v>
      </c>
      <c r="C16945" s="2" t="s">
        <v>6</v>
      </c>
      <c r="D16945" s="20">
        <v>1035</v>
      </c>
      <c r="E16945" s="20">
        <v>582.20000000000005</v>
      </c>
      <c r="F16945" s="38">
        <f>('ANNEXURE B &amp; C'!CS$13)</f>
        <v>1174</v>
      </c>
      <c r="G16945" s="9" t="str">
        <f t="shared" si="530"/>
        <v/>
      </c>
      <c r="H16945" s="52">
        <f t="shared" si="531"/>
        <v>0.13429951690821257</v>
      </c>
    </row>
    <row r="16946" spans="1:8">
      <c r="A16946" s="48" t="str">
        <f>('ANNEXURE B &amp; C'!CS$3)</f>
        <v>480504</v>
      </c>
      <c r="B16946" s="2">
        <v>1020006</v>
      </c>
      <c r="C16946" s="2" t="s">
        <v>7</v>
      </c>
      <c r="D16946" s="20">
        <v>270896</v>
      </c>
      <c r="E16946" s="20">
        <v>107731.13</v>
      </c>
      <c r="F16946" s="38">
        <f>('ANNEXURE B &amp; C'!CS$14)</f>
        <v>286014</v>
      </c>
      <c r="G16946" s="9" t="str">
        <f t="shared" si="530"/>
        <v/>
      </c>
      <c r="H16946" s="52">
        <f t="shared" si="531"/>
        <v>5.5807394719744843E-2</v>
      </c>
    </row>
    <row r="16947" spans="1:8">
      <c r="A16947" s="48" t="str">
        <f>('ANNEXURE B &amp; C'!CS$3)</f>
        <v>480504</v>
      </c>
      <c r="B16947" s="2">
        <v>1020007</v>
      </c>
      <c r="C16947" s="2" t="s">
        <v>8</v>
      </c>
      <c r="D16947" s="20">
        <v>552200</v>
      </c>
      <c r="E16947" s="20">
        <v>541632.51</v>
      </c>
      <c r="F16947" s="38">
        <f>('ANNEXURE B &amp; C'!CS$15)</f>
        <v>881633</v>
      </c>
      <c r="G16947" s="9" t="str">
        <f t="shared" si="530"/>
        <v/>
      </c>
      <c r="H16947" s="52">
        <f t="shared" si="531"/>
        <v>0.59658275986961251</v>
      </c>
    </row>
    <row r="16948" spans="1:8">
      <c r="A16948" s="48" t="str">
        <f>('ANNEXURE B &amp; C'!CS$3)</f>
        <v>480504</v>
      </c>
      <c r="B16948" s="2">
        <v>1020009</v>
      </c>
      <c r="C16948" s="2" t="s">
        <v>9</v>
      </c>
      <c r="D16948" s="20">
        <v>0</v>
      </c>
      <c r="E16948" s="20">
        <v>0</v>
      </c>
      <c r="F16948" s="38">
        <f>('ANNEXURE B &amp; C'!CS$16)</f>
        <v>0</v>
      </c>
      <c r="G16948" s="9" t="str">
        <f t="shared" si="530"/>
        <v/>
      </c>
      <c r="H16948" s="52" t="str">
        <f t="shared" si="531"/>
        <v/>
      </c>
    </row>
    <row r="16949" spans="1:8">
      <c r="A16949" s="48" t="str">
        <f>('ANNEXURE B &amp; C'!CS$3)</f>
        <v>480504</v>
      </c>
      <c r="B16949" s="2">
        <v>1020010</v>
      </c>
      <c r="C16949" s="2" t="s">
        <v>10</v>
      </c>
      <c r="D16949" s="20">
        <v>208054</v>
      </c>
      <c r="E16949" s="20">
        <v>107684.81</v>
      </c>
      <c r="F16949" s="38">
        <f>('ANNEXURE B &amp; C'!CS$17)</f>
        <v>215370</v>
      </c>
      <c r="G16949" s="9" t="str">
        <f t="shared" si="530"/>
        <v/>
      </c>
      <c r="H16949" s="52">
        <f t="shared" si="531"/>
        <v>3.5163947821238717E-2</v>
      </c>
    </row>
    <row r="16950" spans="1:8">
      <c r="A16950" s="48" t="str">
        <f>('ANNEXURE B &amp; C'!CS$3)</f>
        <v>480504</v>
      </c>
      <c r="B16950" s="2">
        <v>1020011</v>
      </c>
      <c r="C16950" s="2" t="s">
        <v>11</v>
      </c>
      <c r="D16950" s="20">
        <v>0</v>
      </c>
      <c r="E16950" s="20">
        <v>0</v>
      </c>
      <c r="F16950" s="38">
        <f>('ANNEXURE B &amp; C'!CS$18)</f>
        <v>0</v>
      </c>
      <c r="G16950" s="9" t="str">
        <f t="shared" si="530"/>
        <v/>
      </c>
      <c r="H16950" s="52" t="str">
        <f t="shared" si="531"/>
        <v/>
      </c>
    </row>
    <row r="16951" spans="1:8">
      <c r="A16951" s="48" t="str">
        <f>('ANNEXURE B &amp; C'!CS$3)</f>
        <v>480504</v>
      </c>
      <c r="B16951" s="2">
        <v>1020012</v>
      </c>
      <c r="C16951" s="2" t="s">
        <v>12</v>
      </c>
      <c r="D16951" s="20">
        <v>0</v>
      </c>
      <c r="E16951" s="20">
        <v>0</v>
      </c>
      <c r="F16951" s="38">
        <f>('ANNEXURE B &amp; C'!CS$19)</f>
        <v>0</v>
      </c>
      <c r="G16951" s="9" t="str">
        <f t="shared" si="530"/>
        <v/>
      </c>
      <c r="H16951" s="52" t="str">
        <f t="shared" si="531"/>
        <v/>
      </c>
    </row>
    <row r="16952" spans="1:8">
      <c r="A16952" s="48" t="str">
        <f>('ANNEXURE B &amp; C'!CS$3)</f>
        <v>480504</v>
      </c>
      <c r="B16952" s="2">
        <v>1020013</v>
      </c>
      <c r="C16952" s="2" t="s">
        <v>13</v>
      </c>
      <c r="D16952" s="20">
        <v>30597</v>
      </c>
      <c r="E16952" s="20">
        <v>17524.330000000002</v>
      </c>
      <c r="F16952" s="38">
        <f>('ANNEXURE B &amp; C'!CS$20)</f>
        <v>33318</v>
      </c>
      <c r="G16952" s="9" t="str">
        <f t="shared" si="530"/>
        <v/>
      </c>
      <c r="H16952" s="52">
        <f t="shared" si="531"/>
        <v>8.8930287283066969E-2</v>
      </c>
    </row>
    <row r="16953" spans="1:8">
      <c r="A16953" s="48" t="str">
        <f>('ANNEXURE B &amp; C'!CS$3)</f>
        <v>480504</v>
      </c>
      <c r="B16953" s="2">
        <v>1020014</v>
      </c>
      <c r="C16953" s="2" t="s">
        <v>14</v>
      </c>
      <c r="D16953" s="20">
        <v>0</v>
      </c>
      <c r="E16953" s="20">
        <v>0</v>
      </c>
      <c r="F16953" s="38">
        <f>('ANNEXURE B &amp; C'!CS$21)</f>
        <v>0</v>
      </c>
      <c r="G16953" s="9" t="str">
        <f t="shared" si="530"/>
        <v/>
      </c>
      <c r="H16953" s="52" t="str">
        <f t="shared" si="531"/>
        <v/>
      </c>
    </row>
    <row r="16954" spans="1:8" ht="15.75" thickBot="1">
      <c r="A16954" s="48" t="str">
        <f>('ANNEXURE B &amp; C'!CS$3)</f>
        <v>480504</v>
      </c>
      <c r="B16954" s="3">
        <v>1029990</v>
      </c>
      <c r="C16954" s="3" t="s">
        <v>15</v>
      </c>
      <c r="D16954" s="41">
        <v>4361642</v>
      </c>
      <c r="E16954" s="41">
        <v>2470791.2399999998</v>
      </c>
      <c r="F16954" s="41">
        <f>SUM(F16942:F16953)</f>
        <v>4781472</v>
      </c>
      <c r="G16954" s="9" t="str">
        <f t="shared" si="530"/>
        <v/>
      </c>
      <c r="H16954" s="52">
        <f t="shared" si="531"/>
        <v>9.6255034227935257E-2</v>
      </c>
    </row>
    <row r="16955" spans="1:8">
      <c r="B16955" s="1"/>
      <c r="C16955" s="1"/>
      <c r="D16955" s="31"/>
      <c r="E16955" s="31"/>
      <c r="F16955" s="31"/>
      <c r="G16955" s="9" t="str">
        <f t="shared" si="530"/>
        <v/>
      </c>
      <c r="H16955" s="52" t="str">
        <f t="shared" si="531"/>
        <v/>
      </c>
    </row>
    <row r="16956" spans="1:8">
      <c r="A16956" s="48" t="str">
        <f>('ANNEXURE B &amp; C'!CS$3)</f>
        <v>480504</v>
      </c>
      <c r="B16956" s="1">
        <v>1030000</v>
      </c>
      <c r="C16956" s="1" t="s">
        <v>16</v>
      </c>
      <c r="D16956" s="31"/>
      <c r="E16956" s="31"/>
      <c r="F16956" s="31"/>
      <c r="G16956" s="9" t="str">
        <f t="shared" si="530"/>
        <v/>
      </c>
      <c r="H16956" s="52" t="str">
        <f t="shared" si="531"/>
        <v/>
      </c>
    </row>
    <row r="16957" spans="1:8">
      <c r="A16957" s="48" t="str">
        <f>('ANNEXURE B &amp; C'!CS$3)</f>
        <v>480504</v>
      </c>
      <c r="B16957" s="2">
        <v>1030001</v>
      </c>
      <c r="C16957" s="2" t="s">
        <v>17</v>
      </c>
      <c r="D16957" s="20">
        <v>65178</v>
      </c>
      <c r="E16957" s="20">
        <v>32003.360000000001</v>
      </c>
      <c r="F16957" s="38">
        <f>('ANNEXURE B &amp; C'!CS$25)</f>
        <v>63710</v>
      </c>
      <c r="G16957" s="9" t="str">
        <f t="shared" si="530"/>
        <v/>
      </c>
      <c r="H16957" s="52">
        <f t="shared" si="531"/>
        <v>-2.252293718739452E-2</v>
      </c>
    </row>
    <row r="16958" spans="1:8">
      <c r="A16958" s="48" t="str">
        <f>('ANNEXURE B &amp; C'!CS$3)</f>
        <v>480504</v>
      </c>
      <c r="B16958" s="2">
        <v>1030002</v>
      </c>
      <c r="C16958" s="2" t="s">
        <v>18</v>
      </c>
      <c r="D16958" s="20">
        <v>359777</v>
      </c>
      <c r="E16958" s="20">
        <v>164622.96</v>
      </c>
      <c r="F16958" s="38">
        <f>('ANNEXURE B &amp; C'!CS$26)</f>
        <v>324341</v>
      </c>
      <c r="G16958" s="9" t="str">
        <f t="shared" si="530"/>
        <v/>
      </c>
      <c r="H16958" s="52">
        <f t="shared" si="531"/>
        <v>-9.8494345108219819E-2</v>
      </c>
    </row>
    <row r="16959" spans="1:8">
      <c r="A16959" s="48" t="str">
        <f>('ANNEXURE B &amp; C'!CS$3)</f>
        <v>480504</v>
      </c>
      <c r="B16959" s="2">
        <v>1030003</v>
      </c>
      <c r="C16959" s="2" t="s">
        <v>19</v>
      </c>
      <c r="D16959" s="20">
        <v>707312</v>
      </c>
      <c r="E16959" s="20">
        <v>347188.96</v>
      </c>
      <c r="F16959" s="38">
        <f>('ANNEXURE B &amp; C'!CS$27)</f>
        <v>691100</v>
      </c>
      <c r="G16959" s="9" t="str">
        <f t="shared" ref="G16959:G17022" si="532">IF(E16959&lt;0.01,"",IF(E16959&gt;F16959,"BUDGET ERROR - INSUFICIENT",""))</f>
        <v/>
      </c>
      <c r="H16959" s="52">
        <f t="shared" ref="H16959:H17022" si="533">IF(F16959&lt;0.1,"",IF(D16959=0,"NO ORIGINAL BUDGET",(F16959-D16959)/D16959))</f>
        <v>-2.2920578188974597E-2</v>
      </c>
    </row>
    <row r="16960" spans="1:8">
      <c r="A16960" s="48" t="str">
        <f>('ANNEXURE B &amp; C'!CS$3)</f>
        <v>480504</v>
      </c>
      <c r="B16960" s="2">
        <v>1030004</v>
      </c>
      <c r="C16960" s="2" t="s">
        <v>20</v>
      </c>
      <c r="D16960" s="20">
        <v>0</v>
      </c>
      <c r="E16960" s="20">
        <v>0</v>
      </c>
      <c r="F16960" s="38">
        <f>('ANNEXURE B &amp; C'!CS$28)</f>
        <v>0</v>
      </c>
      <c r="G16960" s="9" t="str">
        <f t="shared" si="532"/>
        <v/>
      </c>
      <c r="H16960" s="52" t="str">
        <f t="shared" si="533"/>
        <v/>
      </c>
    </row>
    <row r="16961" spans="1:8">
      <c r="A16961" s="48" t="str">
        <f>('ANNEXURE B &amp; C'!CS$3)</f>
        <v>480504</v>
      </c>
      <c r="B16961" s="3">
        <v>1039990</v>
      </c>
      <c r="C16961" s="3" t="s">
        <v>21</v>
      </c>
      <c r="D16961" s="39">
        <v>1132267</v>
      </c>
      <c r="E16961" s="39">
        <v>543815.28</v>
      </c>
      <c r="F16961" s="39">
        <f>SUM(F16957:F16960)</f>
        <v>1079151</v>
      </c>
      <c r="G16961" s="9" t="str">
        <f t="shared" si="532"/>
        <v/>
      </c>
      <c r="H16961" s="52">
        <f t="shared" si="533"/>
        <v>-4.6911196740698088E-2</v>
      </c>
    </row>
    <row r="16962" spans="1:8">
      <c r="B16962" s="1"/>
      <c r="C16962" s="1"/>
      <c r="D16962" s="31"/>
      <c r="E16962" s="31"/>
      <c r="F16962" s="31"/>
      <c r="G16962" s="9" t="str">
        <f t="shared" si="532"/>
        <v/>
      </c>
      <c r="H16962" s="52" t="str">
        <f t="shared" si="533"/>
        <v/>
      </c>
    </row>
    <row r="16963" spans="1:8">
      <c r="A16963" s="48" t="str">
        <f>('ANNEXURE B &amp; C'!CS$3)</f>
        <v>480504</v>
      </c>
      <c r="B16963" s="1">
        <v>1040000</v>
      </c>
      <c r="C16963" s="1" t="s">
        <v>22</v>
      </c>
      <c r="D16963" s="31"/>
      <c r="E16963" s="31"/>
      <c r="F16963" s="31"/>
      <c r="G16963" s="9" t="str">
        <f t="shared" si="532"/>
        <v/>
      </c>
      <c r="H16963" s="52" t="str">
        <f t="shared" si="533"/>
        <v/>
      </c>
    </row>
    <row r="16964" spans="1:8">
      <c r="A16964" s="48" t="str">
        <f>('ANNEXURE B &amp; C'!CS$3)</f>
        <v>480504</v>
      </c>
      <c r="B16964" s="2">
        <v>1040001</v>
      </c>
      <c r="C16964" s="2" t="s">
        <v>23</v>
      </c>
      <c r="D16964" s="20">
        <v>0</v>
      </c>
      <c r="E16964" s="20">
        <v>0</v>
      </c>
      <c r="F16964" s="38">
        <f>('ANNEXURE B &amp; C'!CS$32)</f>
        <v>0</v>
      </c>
      <c r="G16964" s="9" t="str">
        <f t="shared" si="532"/>
        <v/>
      </c>
      <c r="H16964" s="52" t="str">
        <f t="shared" si="533"/>
        <v/>
      </c>
    </row>
    <row r="16965" spans="1:8">
      <c r="A16965" s="48" t="str">
        <f>('ANNEXURE B &amp; C'!CS$3)</f>
        <v>480504</v>
      </c>
      <c r="B16965" s="2">
        <v>1040002</v>
      </c>
      <c r="C16965" s="2" t="s">
        <v>24</v>
      </c>
      <c r="D16965" s="20">
        <v>0</v>
      </c>
      <c r="E16965" s="20">
        <v>0</v>
      </c>
      <c r="F16965" s="38">
        <f>('ANNEXURE B &amp; C'!CS$33)</f>
        <v>0</v>
      </c>
      <c r="G16965" s="9" t="str">
        <f t="shared" si="532"/>
        <v/>
      </c>
      <c r="H16965" s="52" t="str">
        <f t="shared" si="533"/>
        <v/>
      </c>
    </row>
    <row r="16966" spans="1:8">
      <c r="A16966" s="48" t="str">
        <f>('ANNEXURE B &amp; C'!CS$3)</f>
        <v>480504</v>
      </c>
      <c r="B16966" s="2">
        <v>1040003</v>
      </c>
      <c r="C16966" s="2" t="s">
        <v>25</v>
      </c>
      <c r="D16966" s="20">
        <v>0</v>
      </c>
      <c r="E16966" s="20">
        <v>0</v>
      </c>
      <c r="F16966" s="38">
        <f>('ANNEXURE B &amp; C'!CS$34)</f>
        <v>0</v>
      </c>
      <c r="G16966" s="9" t="str">
        <f t="shared" si="532"/>
        <v/>
      </c>
      <c r="H16966" s="52" t="str">
        <f t="shared" si="533"/>
        <v/>
      </c>
    </row>
    <row r="16967" spans="1:8">
      <c r="A16967" s="48" t="str">
        <f>('ANNEXURE B &amp; C'!CS$3)</f>
        <v>480504</v>
      </c>
      <c r="B16967" s="2">
        <v>1040004</v>
      </c>
      <c r="C16967" s="2" t="s">
        <v>26</v>
      </c>
      <c r="D16967" s="20">
        <v>0</v>
      </c>
      <c r="E16967" s="20">
        <v>0</v>
      </c>
      <c r="F16967" s="38">
        <f>('ANNEXURE B &amp; C'!CS$35)</f>
        <v>0</v>
      </c>
      <c r="G16967" s="9" t="str">
        <f t="shared" si="532"/>
        <v/>
      </c>
      <c r="H16967" s="52" t="str">
        <f t="shared" si="533"/>
        <v/>
      </c>
    </row>
    <row r="16968" spans="1:8">
      <c r="A16968" s="48" t="str">
        <f>('ANNEXURE B &amp; C'!CS$3)</f>
        <v>480504</v>
      </c>
      <c r="B16968" s="2">
        <v>1040005</v>
      </c>
      <c r="C16968" s="2" t="s">
        <v>27</v>
      </c>
      <c r="D16968" s="20">
        <v>0</v>
      </c>
      <c r="E16968" s="20">
        <v>0</v>
      </c>
      <c r="F16968" s="38">
        <f>('ANNEXURE B &amp; C'!CS$36)</f>
        <v>0</v>
      </c>
      <c r="G16968" s="9" t="str">
        <f t="shared" si="532"/>
        <v/>
      </c>
      <c r="H16968" s="52" t="str">
        <f t="shared" si="533"/>
        <v/>
      </c>
    </row>
    <row r="16969" spans="1:8">
      <c r="A16969" s="48" t="str">
        <f>('ANNEXURE B &amp; C'!CS$3)</f>
        <v>480504</v>
      </c>
      <c r="B16969" s="2">
        <v>1040006</v>
      </c>
      <c r="C16969" s="2" t="s">
        <v>28</v>
      </c>
      <c r="D16969" s="20">
        <v>0</v>
      </c>
      <c r="E16969" s="20">
        <v>0</v>
      </c>
      <c r="F16969" s="38">
        <f>('ANNEXURE B &amp; C'!CS$37)</f>
        <v>0</v>
      </c>
      <c r="G16969" s="9" t="str">
        <f t="shared" si="532"/>
        <v/>
      </c>
      <c r="H16969" s="52" t="str">
        <f t="shared" si="533"/>
        <v/>
      </c>
    </row>
    <row r="16970" spans="1:8">
      <c r="A16970" s="48" t="str">
        <f>('ANNEXURE B &amp; C'!CS$3)</f>
        <v>480504</v>
      </c>
      <c r="B16970" s="2">
        <v>1040007</v>
      </c>
      <c r="C16970" s="2" t="s">
        <v>29</v>
      </c>
      <c r="D16970" s="20">
        <v>0</v>
      </c>
      <c r="E16970" s="20">
        <v>0</v>
      </c>
      <c r="F16970" s="38">
        <f>('ANNEXURE B &amp; C'!CS$38)</f>
        <v>0</v>
      </c>
      <c r="G16970" s="9" t="str">
        <f t="shared" si="532"/>
        <v/>
      </c>
      <c r="H16970" s="52" t="str">
        <f t="shared" si="533"/>
        <v/>
      </c>
    </row>
    <row r="16971" spans="1:8">
      <c r="A16971" s="48" t="str">
        <f>('ANNEXURE B &amp; C'!CS$3)</f>
        <v>480504</v>
      </c>
      <c r="B16971" s="2">
        <v>1040008</v>
      </c>
      <c r="C16971" s="2" t="s">
        <v>30</v>
      </c>
      <c r="D16971" s="20">
        <v>0</v>
      </c>
      <c r="E16971" s="20">
        <v>0</v>
      </c>
      <c r="F16971" s="38">
        <f>('ANNEXURE B &amp; C'!CS$39)</f>
        <v>0</v>
      </c>
      <c r="G16971" s="9" t="str">
        <f t="shared" si="532"/>
        <v/>
      </c>
      <c r="H16971" s="52" t="str">
        <f t="shared" si="533"/>
        <v/>
      </c>
    </row>
    <row r="16972" spans="1:8">
      <c r="A16972" s="48" t="str">
        <f>('ANNEXURE B &amp; C'!CS$3)</f>
        <v>480504</v>
      </c>
      <c r="B16972" s="3">
        <v>1049990</v>
      </c>
      <c r="C16972" s="3" t="s">
        <v>31</v>
      </c>
      <c r="D16972" s="39">
        <v>0</v>
      </c>
      <c r="E16972" s="39">
        <v>0</v>
      </c>
      <c r="F16972" s="39">
        <f>SUM(F16964:F16971)</f>
        <v>0</v>
      </c>
      <c r="G16972" s="9" t="str">
        <f t="shared" si="532"/>
        <v/>
      </c>
      <c r="H16972" s="52" t="str">
        <f t="shared" si="533"/>
        <v/>
      </c>
    </row>
    <row r="16973" spans="1:8">
      <c r="B16973" s="1"/>
      <c r="C16973" s="1"/>
      <c r="D16973" s="31"/>
      <c r="E16973" s="31"/>
      <c r="F16973" s="31"/>
      <c r="G16973" s="9" t="str">
        <f t="shared" si="532"/>
        <v/>
      </c>
      <c r="H16973" s="52" t="str">
        <f t="shared" si="533"/>
        <v/>
      </c>
    </row>
    <row r="16974" spans="1:8" ht="15.75" thickBot="1">
      <c r="A16974" s="48" t="str">
        <f>('ANNEXURE B &amp; C'!CS$3)</f>
        <v>480504</v>
      </c>
      <c r="B16974" s="4">
        <v>1049995</v>
      </c>
      <c r="C16974" s="4" t="s">
        <v>32</v>
      </c>
      <c r="D16974" s="40">
        <v>5493909</v>
      </c>
      <c r="E16974" s="40">
        <v>3014606.5199999996</v>
      </c>
      <c r="F16974" s="40">
        <f>SUM(F16972+F16961+F16954)</f>
        <v>5860623</v>
      </c>
      <c r="G16974" s="9" t="str">
        <f t="shared" si="532"/>
        <v/>
      </c>
      <c r="H16974" s="52">
        <f t="shared" si="533"/>
        <v>6.674919442604528E-2</v>
      </c>
    </row>
    <row r="16975" spans="1:8" ht="15.75" thickTop="1">
      <c r="B16975" s="1"/>
      <c r="C16975" s="1"/>
      <c r="D16975" s="31"/>
      <c r="E16975" s="31"/>
      <c r="F16975" s="31"/>
      <c r="G16975" s="9" t="str">
        <f t="shared" si="532"/>
        <v/>
      </c>
      <c r="H16975" s="52" t="str">
        <f t="shared" si="533"/>
        <v/>
      </c>
    </row>
    <row r="16976" spans="1:8">
      <c r="A16976" s="48" t="str">
        <f>('ANNEXURE B &amp; C'!CS$3)</f>
        <v>480504</v>
      </c>
      <c r="B16976" s="1">
        <v>1050000</v>
      </c>
      <c r="C16976" s="1" t="s">
        <v>33</v>
      </c>
      <c r="D16976" s="31"/>
      <c r="E16976" s="31"/>
      <c r="F16976" s="31"/>
      <c r="G16976" s="9" t="str">
        <f t="shared" si="532"/>
        <v/>
      </c>
      <c r="H16976" s="52" t="str">
        <f t="shared" si="533"/>
        <v/>
      </c>
    </row>
    <row r="16977" spans="1:8">
      <c r="B16977" s="1"/>
      <c r="C16977" s="1"/>
      <c r="D16977" s="31"/>
      <c r="E16977" s="31"/>
      <c r="F16977" s="31"/>
      <c r="G16977" s="9" t="str">
        <f t="shared" si="532"/>
        <v/>
      </c>
      <c r="H16977" s="52" t="str">
        <f t="shared" si="533"/>
        <v/>
      </c>
    </row>
    <row r="16978" spans="1:8">
      <c r="A16978" s="48" t="str">
        <f>('ANNEXURE B &amp; C'!CS$3)</f>
        <v>480504</v>
      </c>
      <c r="B16978" s="1">
        <v>1060000</v>
      </c>
      <c r="C16978" s="1" t="s">
        <v>34</v>
      </c>
      <c r="D16978" s="31"/>
      <c r="E16978" s="31"/>
      <c r="F16978" s="31"/>
      <c r="G16978" s="9" t="str">
        <f t="shared" si="532"/>
        <v/>
      </c>
      <c r="H16978" s="52" t="str">
        <f t="shared" si="533"/>
        <v/>
      </c>
    </row>
    <row r="16979" spans="1:8">
      <c r="A16979" s="48" t="str">
        <f>('ANNEXURE B &amp; C'!CS$3)</f>
        <v>480504</v>
      </c>
      <c r="B16979" s="2">
        <v>1060001</v>
      </c>
      <c r="C16979" s="2" t="s">
        <v>35</v>
      </c>
      <c r="D16979" s="20">
        <v>0</v>
      </c>
      <c r="E16979" s="20">
        <v>0</v>
      </c>
      <c r="F16979" s="38">
        <f>('ANNEXURE B &amp; C'!CS$47)</f>
        <v>0</v>
      </c>
      <c r="G16979" s="9" t="str">
        <f t="shared" si="532"/>
        <v/>
      </c>
      <c r="H16979" s="52" t="str">
        <f t="shared" si="533"/>
        <v/>
      </c>
    </row>
    <row r="16980" spans="1:8">
      <c r="A16980" s="48" t="str">
        <f>('ANNEXURE B &amp; C'!CS$3)</f>
        <v>480504</v>
      </c>
      <c r="B16980" s="2">
        <v>1060003</v>
      </c>
      <c r="C16980" s="2" t="s">
        <v>36</v>
      </c>
      <c r="D16980" s="20">
        <v>0</v>
      </c>
      <c r="E16980" s="20">
        <v>0</v>
      </c>
      <c r="F16980" s="38">
        <f>('ANNEXURE B &amp; C'!CS$48)</f>
        <v>0</v>
      </c>
      <c r="G16980" s="9" t="str">
        <f t="shared" si="532"/>
        <v/>
      </c>
      <c r="H16980" s="52" t="str">
        <f t="shared" si="533"/>
        <v/>
      </c>
    </row>
    <row r="16981" spans="1:8">
      <c r="A16981" s="48" t="str">
        <f>('ANNEXURE B &amp; C'!CS$3)</f>
        <v>480504</v>
      </c>
      <c r="B16981" s="2">
        <v>1060090</v>
      </c>
      <c r="C16981" s="2" t="s">
        <v>37</v>
      </c>
      <c r="D16981" s="20">
        <v>0</v>
      </c>
      <c r="E16981" s="20">
        <v>0</v>
      </c>
      <c r="F16981" s="38">
        <f>('ANNEXURE B &amp; C'!CS$49)</f>
        <v>0</v>
      </c>
      <c r="G16981" s="9" t="str">
        <f t="shared" si="532"/>
        <v/>
      </c>
      <c r="H16981" s="52" t="str">
        <f t="shared" si="533"/>
        <v/>
      </c>
    </row>
    <row r="16982" spans="1:8">
      <c r="A16982" s="48" t="str">
        <f>('ANNEXURE B &amp; C'!CS$3)</f>
        <v>480504</v>
      </c>
      <c r="B16982" s="2">
        <v>1060100</v>
      </c>
      <c r="C16982" s="2" t="s">
        <v>38</v>
      </c>
      <c r="D16982" s="20">
        <v>0</v>
      </c>
      <c r="E16982" s="20">
        <v>0</v>
      </c>
      <c r="F16982" s="38">
        <f>('ANNEXURE B &amp; C'!CS$50)</f>
        <v>0</v>
      </c>
      <c r="G16982" s="9" t="str">
        <f t="shared" si="532"/>
        <v/>
      </c>
      <c r="H16982" s="52" t="str">
        <f t="shared" si="533"/>
        <v/>
      </c>
    </row>
    <row r="16983" spans="1:8">
      <c r="A16983" s="48" t="str">
        <f>('ANNEXURE B &amp; C'!CS$3)</f>
        <v>480504</v>
      </c>
      <c r="B16983" s="2">
        <v>1060200</v>
      </c>
      <c r="C16983" s="2" t="s">
        <v>39</v>
      </c>
      <c r="D16983" s="20">
        <v>0</v>
      </c>
      <c r="E16983" s="20">
        <v>0</v>
      </c>
      <c r="F16983" s="38">
        <f>('ANNEXURE B &amp; C'!CS$51)</f>
        <v>0</v>
      </c>
      <c r="G16983" s="9" t="str">
        <f t="shared" si="532"/>
        <v/>
      </c>
      <c r="H16983" s="52" t="str">
        <f t="shared" si="533"/>
        <v/>
      </c>
    </row>
    <row r="16984" spans="1:8">
      <c r="A16984" s="48" t="str">
        <f>('ANNEXURE B &amp; C'!CS$3)</f>
        <v>480504</v>
      </c>
      <c r="B16984" s="2">
        <v>1060201</v>
      </c>
      <c r="C16984" s="2" t="s">
        <v>40</v>
      </c>
      <c r="D16984" s="20">
        <v>0</v>
      </c>
      <c r="E16984" s="20">
        <v>0</v>
      </c>
      <c r="F16984" s="38">
        <f>('ANNEXURE B &amp; C'!CS$52)</f>
        <v>0</v>
      </c>
      <c r="G16984" s="9" t="str">
        <f t="shared" si="532"/>
        <v/>
      </c>
      <c r="H16984" s="52" t="str">
        <f t="shared" si="533"/>
        <v/>
      </c>
    </row>
    <row r="16985" spans="1:8">
      <c r="A16985" s="48" t="str">
        <f>('ANNEXURE B &amp; C'!CS$3)</f>
        <v>480504</v>
      </c>
      <c r="B16985" s="2">
        <v>1060204</v>
      </c>
      <c r="C16985" s="2" t="s">
        <v>41</v>
      </c>
      <c r="D16985" s="20">
        <v>0</v>
      </c>
      <c r="E16985" s="20">
        <v>0</v>
      </c>
      <c r="F16985" s="38">
        <f>('ANNEXURE B &amp; C'!CS$53)</f>
        <v>0</v>
      </c>
      <c r="G16985" s="9" t="str">
        <f t="shared" si="532"/>
        <v/>
      </c>
      <c r="H16985" s="52" t="str">
        <f t="shared" si="533"/>
        <v/>
      </c>
    </row>
    <row r="16986" spans="1:8">
      <c r="A16986" s="48" t="str">
        <f>('ANNEXURE B &amp; C'!CS$3)</f>
        <v>480504</v>
      </c>
      <c r="B16986" s="2">
        <v>1060205</v>
      </c>
      <c r="C16986" s="2" t="s">
        <v>42</v>
      </c>
      <c r="D16986" s="20">
        <v>0</v>
      </c>
      <c r="E16986" s="20">
        <v>0</v>
      </c>
      <c r="F16986" s="38">
        <f>('ANNEXURE B &amp; C'!CS$54)</f>
        <v>0</v>
      </c>
      <c r="G16986" s="9" t="str">
        <f t="shared" si="532"/>
        <v/>
      </c>
      <c r="H16986" s="52" t="str">
        <f t="shared" si="533"/>
        <v/>
      </c>
    </row>
    <row r="16987" spans="1:8">
      <c r="A16987" s="48" t="str">
        <f>('ANNEXURE B &amp; C'!CS$3)</f>
        <v>480504</v>
      </c>
      <c r="B16987" s="2">
        <v>1060207</v>
      </c>
      <c r="C16987" s="2" t="s">
        <v>43</v>
      </c>
      <c r="D16987" s="20">
        <v>0</v>
      </c>
      <c r="E16987" s="20">
        <v>0</v>
      </c>
      <c r="F16987" s="38">
        <f>('ANNEXURE B &amp; C'!CS$55)</f>
        <v>0</v>
      </c>
      <c r="G16987" s="9" t="str">
        <f t="shared" si="532"/>
        <v/>
      </c>
      <c r="H16987" s="52" t="str">
        <f t="shared" si="533"/>
        <v/>
      </c>
    </row>
    <row r="16988" spans="1:8">
      <c r="A16988" s="48" t="str">
        <f>('ANNEXURE B &amp; C'!CS$3)</f>
        <v>480504</v>
      </c>
      <c r="B16988" s="2">
        <v>1060208</v>
      </c>
      <c r="C16988" s="2" t="s">
        <v>44</v>
      </c>
      <c r="D16988" s="20">
        <v>0</v>
      </c>
      <c r="E16988" s="20">
        <v>0</v>
      </c>
      <c r="F16988" s="38">
        <f>('ANNEXURE B &amp; C'!CS$56)</f>
        <v>0</v>
      </c>
      <c r="G16988" s="9" t="str">
        <f t="shared" si="532"/>
        <v/>
      </c>
      <c r="H16988" s="52" t="str">
        <f t="shared" si="533"/>
        <v/>
      </c>
    </row>
    <row r="16989" spans="1:8">
      <c r="A16989" s="48" t="str">
        <f>('ANNEXURE B &amp; C'!CS$3)</f>
        <v>480504</v>
      </c>
      <c r="B16989" s="2">
        <v>1060209</v>
      </c>
      <c r="C16989" s="2" t="s">
        <v>45</v>
      </c>
      <c r="D16989" s="20">
        <v>0</v>
      </c>
      <c r="E16989" s="20">
        <v>0</v>
      </c>
      <c r="F16989" s="38">
        <f>('ANNEXURE B &amp; C'!CS$57)</f>
        <v>0</v>
      </c>
      <c r="G16989" s="9" t="str">
        <f t="shared" si="532"/>
        <v/>
      </c>
      <c r="H16989" s="52" t="str">
        <f t="shared" si="533"/>
        <v/>
      </c>
    </row>
    <row r="16990" spans="1:8">
      <c r="A16990" s="48" t="str">
        <f>('ANNEXURE B &amp; C'!CS$3)</f>
        <v>480504</v>
      </c>
      <c r="B16990" s="2">
        <v>1060210</v>
      </c>
      <c r="C16990" s="2" t="s">
        <v>46</v>
      </c>
      <c r="D16990" s="20">
        <v>0</v>
      </c>
      <c r="E16990" s="20">
        <v>0</v>
      </c>
      <c r="F16990" s="38">
        <f>('ANNEXURE B &amp; C'!CS$58)</f>
        <v>0</v>
      </c>
      <c r="G16990" s="9" t="str">
        <f t="shared" si="532"/>
        <v/>
      </c>
      <c r="H16990" s="52" t="str">
        <f t="shared" si="533"/>
        <v/>
      </c>
    </row>
    <row r="16991" spans="1:8">
      <c r="A16991" s="48" t="str">
        <f>('ANNEXURE B &amp; C'!CS$3)</f>
        <v>480504</v>
      </c>
      <c r="B16991" s="2">
        <v>1060303</v>
      </c>
      <c r="C16991" s="2" t="s">
        <v>47</v>
      </c>
      <c r="D16991" s="20">
        <v>0</v>
      </c>
      <c r="E16991" s="20">
        <v>0</v>
      </c>
      <c r="F16991" s="38">
        <f>('ANNEXURE B &amp; C'!CS$59)</f>
        <v>0</v>
      </c>
      <c r="G16991" s="9" t="str">
        <f t="shared" si="532"/>
        <v/>
      </c>
      <c r="H16991" s="52" t="str">
        <f t="shared" si="533"/>
        <v/>
      </c>
    </row>
    <row r="16992" spans="1:8">
      <c r="A16992" s="48" t="str">
        <f>('ANNEXURE B &amp; C'!CS$3)</f>
        <v>480504</v>
      </c>
      <c r="B16992" s="2">
        <v>1060304</v>
      </c>
      <c r="C16992" s="2" t="s">
        <v>48</v>
      </c>
      <c r="D16992" s="20">
        <v>0</v>
      </c>
      <c r="E16992" s="20">
        <v>0</v>
      </c>
      <c r="F16992" s="38">
        <f>('ANNEXURE B &amp; C'!CS$60)</f>
        <v>0</v>
      </c>
      <c r="G16992" s="9" t="str">
        <f t="shared" si="532"/>
        <v/>
      </c>
      <c r="H16992" s="52" t="str">
        <f t="shared" si="533"/>
        <v/>
      </c>
    </row>
    <row r="16993" spans="1:8">
      <c r="A16993" s="48" t="str">
        <f>('ANNEXURE B &amp; C'!CS$3)</f>
        <v>480504</v>
      </c>
      <c r="B16993" s="2">
        <v>1060305</v>
      </c>
      <c r="C16993" s="2" t="s">
        <v>49</v>
      </c>
      <c r="D16993" s="20">
        <v>0</v>
      </c>
      <c r="E16993" s="20">
        <v>0</v>
      </c>
      <c r="F16993" s="38">
        <f>('ANNEXURE B &amp; C'!CS$61)</f>
        <v>0</v>
      </c>
      <c r="G16993" s="9" t="str">
        <f t="shared" si="532"/>
        <v/>
      </c>
      <c r="H16993" s="52" t="str">
        <f t="shared" si="533"/>
        <v/>
      </c>
    </row>
    <row r="16994" spans="1:8">
      <c r="A16994" s="48" t="str">
        <f>('ANNEXURE B &amp; C'!CS$3)</f>
        <v>480504</v>
      </c>
      <c r="B16994" s="2">
        <v>1060400</v>
      </c>
      <c r="C16994" s="2" t="s">
        <v>50</v>
      </c>
      <c r="D16994" s="20">
        <v>0</v>
      </c>
      <c r="E16994" s="20">
        <v>0</v>
      </c>
      <c r="F16994" s="38">
        <f>('ANNEXURE B &amp; C'!CS$62)</f>
        <v>0</v>
      </c>
      <c r="G16994" s="9" t="str">
        <f t="shared" si="532"/>
        <v/>
      </c>
      <c r="H16994" s="52" t="str">
        <f t="shared" si="533"/>
        <v/>
      </c>
    </row>
    <row r="16995" spans="1:8">
      <c r="A16995" s="48" t="str">
        <f>('ANNEXURE B &amp; C'!CS$3)</f>
        <v>480504</v>
      </c>
      <c r="B16995" s="2">
        <v>1060401</v>
      </c>
      <c r="C16995" s="2" t="s">
        <v>51</v>
      </c>
      <c r="D16995" s="20">
        <v>0</v>
      </c>
      <c r="E16995" s="20">
        <v>0</v>
      </c>
      <c r="F16995" s="38">
        <f>('ANNEXURE B &amp; C'!CS$63)</f>
        <v>0</v>
      </c>
      <c r="G16995" s="9" t="str">
        <f t="shared" si="532"/>
        <v/>
      </c>
      <c r="H16995" s="52" t="str">
        <f t="shared" si="533"/>
        <v/>
      </c>
    </row>
    <row r="16996" spans="1:8">
      <c r="A16996" s="48" t="str">
        <f>('ANNEXURE B &amp; C'!CS$3)</f>
        <v>480504</v>
      </c>
      <c r="B16996" s="2">
        <v>1060402</v>
      </c>
      <c r="C16996" s="2" t="s">
        <v>52</v>
      </c>
      <c r="D16996" s="20">
        <v>4600</v>
      </c>
      <c r="E16996" s="20">
        <v>2485.1999999999998</v>
      </c>
      <c r="F16996" s="38">
        <f>('ANNEXURE B &amp; C'!CS$64)</f>
        <v>4600</v>
      </c>
      <c r="G16996" s="9" t="str">
        <f t="shared" si="532"/>
        <v/>
      </c>
      <c r="H16996" s="52">
        <f t="shared" si="533"/>
        <v>0</v>
      </c>
    </row>
    <row r="16997" spans="1:8">
      <c r="A16997" s="48" t="str">
        <f>('ANNEXURE B &amp; C'!CS$3)</f>
        <v>480504</v>
      </c>
      <c r="B16997" s="2">
        <v>1060403</v>
      </c>
      <c r="C16997" s="2" t="s">
        <v>53</v>
      </c>
      <c r="D16997" s="20">
        <v>0</v>
      </c>
      <c r="E16997" s="20">
        <v>0</v>
      </c>
      <c r="F16997" s="38">
        <f>('ANNEXURE B &amp; C'!CS$65)</f>
        <v>0</v>
      </c>
      <c r="G16997" s="9" t="str">
        <f t="shared" si="532"/>
        <v/>
      </c>
      <c r="H16997" s="52" t="str">
        <f t="shared" si="533"/>
        <v/>
      </c>
    </row>
    <row r="16998" spans="1:8">
      <c r="A16998" s="48" t="str">
        <f>('ANNEXURE B &amp; C'!CS$3)</f>
        <v>480504</v>
      </c>
      <c r="B16998" s="2">
        <v>1060404</v>
      </c>
      <c r="C16998" s="2" t="s">
        <v>54</v>
      </c>
      <c r="D16998" s="20">
        <v>0</v>
      </c>
      <c r="E16998" s="20">
        <v>0</v>
      </c>
      <c r="F16998" s="38">
        <f>('ANNEXURE B &amp; C'!CS$66)</f>
        <v>0</v>
      </c>
      <c r="G16998" s="9" t="str">
        <f t="shared" si="532"/>
        <v/>
      </c>
      <c r="H16998" s="52" t="str">
        <f t="shared" si="533"/>
        <v/>
      </c>
    </row>
    <row r="16999" spans="1:8">
      <c r="A16999" s="48" t="str">
        <f>('ANNEXURE B &amp; C'!CS$3)</f>
        <v>480504</v>
      </c>
      <c r="B16999" s="2">
        <v>1060405</v>
      </c>
      <c r="C16999" s="2" t="s">
        <v>55</v>
      </c>
      <c r="D16999" s="20">
        <v>0</v>
      </c>
      <c r="E16999" s="20">
        <v>0</v>
      </c>
      <c r="F16999" s="38">
        <f>('ANNEXURE B &amp; C'!CS$67)</f>
        <v>0</v>
      </c>
      <c r="G16999" s="9" t="str">
        <f t="shared" si="532"/>
        <v/>
      </c>
      <c r="H16999" s="52" t="str">
        <f t="shared" si="533"/>
        <v/>
      </c>
    </row>
    <row r="17000" spans="1:8">
      <c r="A17000" s="48" t="str">
        <f>('ANNEXURE B &amp; C'!CS$3)</f>
        <v>480504</v>
      </c>
      <c r="B17000" s="2">
        <v>1060601</v>
      </c>
      <c r="C17000" s="2" t="s">
        <v>56</v>
      </c>
      <c r="D17000" s="20">
        <v>0</v>
      </c>
      <c r="E17000" s="20">
        <v>0</v>
      </c>
      <c r="F17000" s="38">
        <f>('ANNEXURE B &amp; C'!CS$68)</f>
        <v>0</v>
      </c>
      <c r="G17000" s="9" t="str">
        <f t="shared" si="532"/>
        <v/>
      </c>
      <c r="H17000" s="52" t="str">
        <f t="shared" si="533"/>
        <v/>
      </c>
    </row>
    <row r="17001" spans="1:8">
      <c r="A17001" s="48" t="str">
        <f>('ANNEXURE B &amp; C'!CS$3)</f>
        <v>480504</v>
      </c>
      <c r="B17001" s="2">
        <v>1060701</v>
      </c>
      <c r="C17001" s="2" t="s">
        <v>57</v>
      </c>
      <c r="D17001" s="20">
        <v>0</v>
      </c>
      <c r="E17001" s="20">
        <v>0</v>
      </c>
      <c r="F17001" s="38">
        <f>('ANNEXURE B &amp; C'!CS$69)</f>
        <v>0</v>
      </c>
      <c r="G17001" s="9" t="str">
        <f t="shared" si="532"/>
        <v/>
      </c>
      <c r="H17001" s="52" t="str">
        <f t="shared" si="533"/>
        <v/>
      </c>
    </row>
    <row r="17002" spans="1:8">
      <c r="A17002" s="48" t="str">
        <f>('ANNEXURE B &amp; C'!CS$3)</f>
        <v>480504</v>
      </c>
      <c r="B17002" s="2">
        <v>1060702</v>
      </c>
      <c r="C17002" s="2" t="s">
        <v>58</v>
      </c>
      <c r="D17002" s="20">
        <v>0</v>
      </c>
      <c r="E17002" s="20">
        <v>0</v>
      </c>
      <c r="F17002" s="38">
        <f>('ANNEXURE B &amp; C'!CS$70)</f>
        <v>0</v>
      </c>
      <c r="G17002" s="9" t="str">
        <f t="shared" si="532"/>
        <v/>
      </c>
      <c r="H17002" s="52" t="str">
        <f t="shared" si="533"/>
        <v/>
      </c>
    </row>
    <row r="17003" spans="1:8">
      <c r="A17003" s="48" t="str">
        <f>('ANNEXURE B &amp; C'!CS$3)</f>
        <v>480504</v>
      </c>
      <c r="B17003" s="2">
        <v>1061101</v>
      </c>
      <c r="C17003" s="2" t="s">
        <v>59</v>
      </c>
      <c r="D17003" s="20">
        <v>0</v>
      </c>
      <c r="E17003" s="20">
        <v>0</v>
      </c>
      <c r="F17003" s="38">
        <f>('ANNEXURE B &amp; C'!CS$71)</f>
        <v>0</v>
      </c>
      <c r="G17003" s="9" t="str">
        <f t="shared" si="532"/>
        <v/>
      </c>
      <c r="H17003" s="52" t="str">
        <f t="shared" si="533"/>
        <v/>
      </c>
    </row>
    <row r="17004" spans="1:8">
      <c r="A17004" s="48" t="str">
        <f>('ANNEXURE B &amp; C'!CS$3)</f>
        <v>480504</v>
      </c>
      <c r="B17004" s="2">
        <v>1061102</v>
      </c>
      <c r="C17004" s="2" t="s">
        <v>60</v>
      </c>
      <c r="D17004" s="20">
        <v>0</v>
      </c>
      <c r="E17004" s="20">
        <v>0</v>
      </c>
      <c r="F17004" s="38">
        <f>('ANNEXURE B &amp; C'!CS$72)</f>
        <v>0</v>
      </c>
      <c r="G17004" s="9" t="str">
        <f t="shared" si="532"/>
        <v/>
      </c>
      <c r="H17004" s="52" t="str">
        <f t="shared" si="533"/>
        <v/>
      </c>
    </row>
    <row r="17005" spans="1:8">
      <c r="A17005" s="48" t="str">
        <f>('ANNEXURE B &amp; C'!CS$3)</f>
        <v>480504</v>
      </c>
      <c r="B17005" s="2">
        <v>1061104</v>
      </c>
      <c r="C17005" s="2" t="s">
        <v>61</v>
      </c>
      <c r="D17005" s="20">
        <v>0</v>
      </c>
      <c r="E17005" s="20">
        <v>0</v>
      </c>
      <c r="F17005" s="38">
        <f>('ANNEXURE B &amp; C'!CS$73)</f>
        <v>0</v>
      </c>
      <c r="G17005" s="9" t="str">
        <f t="shared" si="532"/>
        <v/>
      </c>
      <c r="H17005" s="52" t="str">
        <f t="shared" si="533"/>
        <v/>
      </c>
    </row>
    <row r="17006" spans="1:8">
      <c r="A17006" s="48" t="str">
        <f>('ANNEXURE B &amp; C'!CS$3)</f>
        <v>480504</v>
      </c>
      <c r="B17006" s="2">
        <v>1061106</v>
      </c>
      <c r="C17006" s="2" t="s">
        <v>62</v>
      </c>
      <c r="D17006" s="20">
        <v>0</v>
      </c>
      <c r="E17006" s="20">
        <v>0</v>
      </c>
      <c r="F17006" s="38">
        <f>('ANNEXURE B &amp; C'!CS$74)</f>
        <v>0</v>
      </c>
      <c r="G17006" s="9" t="str">
        <f t="shared" si="532"/>
        <v/>
      </c>
      <c r="H17006" s="52" t="str">
        <f t="shared" si="533"/>
        <v/>
      </c>
    </row>
    <row r="17007" spans="1:8">
      <c r="A17007" s="48" t="str">
        <f>('ANNEXURE B &amp; C'!CS$3)</f>
        <v>480504</v>
      </c>
      <c r="B17007" s="2">
        <v>1061201</v>
      </c>
      <c r="C17007" s="2" t="s">
        <v>63</v>
      </c>
      <c r="D17007" s="20">
        <v>0</v>
      </c>
      <c r="E17007" s="20">
        <v>0</v>
      </c>
      <c r="F17007" s="38">
        <f>('ANNEXURE B &amp; C'!CS$75)</f>
        <v>0</v>
      </c>
      <c r="G17007" s="9" t="str">
        <f t="shared" si="532"/>
        <v/>
      </c>
      <c r="H17007" s="52" t="str">
        <f t="shared" si="533"/>
        <v/>
      </c>
    </row>
    <row r="17008" spans="1:8">
      <c r="A17008" s="48" t="str">
        <f>('ANNEXURE B &amp; C'!CS$3)</f>
        <v>480504</v>
      </c>
      <c r="B17008" s="2">
        <v>1061203</v>
      </c>
      <c r="C17008" s="2" t="s">
        <v>64</v>
      </c>
      <c r="D17008" s="20">
        <v>0</v>
      </c>
      <c r="E17008" s="20">
        <v>0</v>
      </c>
      <c r="F17008" s="38">
        <f>('ANNEXURE B &amp; C'!CS$76)</f>
        <v>0</v>
      </c>
      <c r="G17008" s="9" t="str">
        <f t="shared" si="532"/>
        <v/>
      </c>
      <c r="H17008" s="52" t="str">
        <f t="shared" si="533"/>
        <v/>
      </c>
    </row>
    <row r="17009" spans="1:8">
      <c r="A17009" s="48" t="str">
        <f>('ANNEXURE B &amp; C'!CS$3)</f>
        <v>480504</v>
      </c>
      <c r="B17009" s="2">
        <v>1061204</v>
      </c>
      <c r="C17009" s="2" t="s">
        <v>65</v>
      </c>
      <c r="D17009" s="20">
        <v>0</v>
      </c>
      <c r="E17009" s="20">
        <v>0</v>
      </c>
      <c r="F17009" s="38">
        <f>('ANNEXURE B &amp; C'!CS$77)</f>
        <v>0</v>
      </c>
      <c r="G17009" s="9" t="str">
        <f t="shared" si="532"/>
        <v/>
      </c>
      <c r="H17009" s="52" t="str">
        <f t="shared" si="533"/>
        <v/>
      </c>
    </row>
    <row r="17010" spans="1:8">
      <c r="A17010" s="48" t="str">
        <f>('ANNEXURE B &amp; C'!CS$3)</f>
        <v>480504</v>
      </c>
      <c r="B17010" s="2">
        <v>1061501</v>
      </c>
      <c r="C17010" s="2" t="s">
        <v>66</v>
      </c>
      <c r="D17010" s="20">
        <v>0</v>
      </c>
      <c r="E17010" s="20">
        <v>0</v>
      </c>
      <c r="F17010" s="38">
        <f>('ANNEXURE B &amp; C'!CS$78)</f>
        <v>0</v>
      </c>
      <c r="G17010" s="9" t="str">
        <f t="shared" si="532"/>
        <v/>
      </c>
      <c r="H17010" s="52" t="str">
        <f t="shared" si="533"/>
        <v/>
      </c>
    </row>
    <row r="17011" spans="1:8">
      <c r="A17011" s="48" t="str">
        <f>('ANNEXURE B &amp; C'!CS$3)</f>
        <v>480504</v>
      </c>
      <c r="B17011" s="2">
        <v>1061502</v>
      </c>
      <c r="C17011" s="2" t="s">
        <v>67</v>
      </c>
      <c r="D17011" s="20">
        <v>0</v>
      </c>
      <c r="E17011" s="20">
        <v>0</v>
      </c>
      <c r="F17011" s="38">
        <f>('ANNEXURE B &amp; C'!CS$79)</f>
        <v>0</v>
      </c>
      <c r="G17011" s="9" t="str">
        <f t="shared" si="532"/>
        <v/>
      </c>
      <c r="H17011" s="52" t="str">
        <f t="shared" si="533"/>
        <v/>
      </c>
    </row>
    <row r="17012" spans="1:8">
      <c r="A17012" s="48" t="str">
        <f>('ANNEXURE B &amp; C'!CS$3)</f>
        <v>480504</v>
      </c>
      <c r="B17012" s="2">
        <v>1061507</v>
      </c>
      <c r="C17012" s="2" t="s">
        <v>68</v>
      </c>
      <c r="D17012" s="20">
        <v>0</v>
      </c>
      <c r="E17012" s="20">
        <v>0</v>
      </c>
      <c r="F17012" s="38">
        <f>('ANNEXURE B &amp; C'!CS$80)</f>
        <v>0</v>
      </c>
      <c r="G17012" s="9" t="str">
        <f t="shared" si="532"/>
        <v/>
      </c>
      <c r="H17012" s="52" t="str">
        <f t="shared" si="533"/>
        <v/>
      </c>
    </row>
    <row r="17013" spans="1:8">
      <c r="A17013" s="48" t="str">
        <f>('ANNEXURE B &amp; C'!CS$3)</f>
        <v>480504</v>
      </c>
      <c r="B17013" s="2">
        <v>1061508</v>
      </c>
      <c r="C17013" s="2" t="s">
        <v>69</v>
      </c>
      <c r="D17013" s="20">
        <v>0</v>
      </c>
      <c r="E17013" s="20">
        <v>0</v>
      </c>
      <c r="F17013" s="38">
        <f>('ANNEXURE B &amp; C'!CS$81)</f>
        <v>0</v>
      </c>
      <c r="G17013" s="9" t="str">
        <f t="shared" si="532"/>
        <v/>
      </c>
      <c r="H17013" s="52" t="str">
        <f t="shared" si="533"/>
        <v/>
      </c>
    </row>
    <row r="17014" spans="1:8">
      <c r="A17014" s="48" t="str">
        <f>('ANNEXURE B &amp; C'!CS$3)</f>
        <v>480504</v>
      </c>
      <c r="B17014" s="2">
        <v>1061701</v>
      </c>
      <c r="C17014" s="2" t="s">
        <v>70</v>
      </c>
      <c r="D17014" s="20">
        <v>20000</v>
      </c>
      <c r="E17014" s="20">
        <v>5750</v>
      </c>
      <c r="F17014" s="38">
        <f>('ANNEXURE B &amp; C'!CS$82)</f>
        <v>5750</v>
      </c>
      <c r="G17014" s="9" t="str">
        <f t="shared" si="532"/>
        <v/>
      </c>
      <c r="H17014" s="52">
        <f t="shared" si="533"/>
        <v>-0.71250000000000002</v>
      </c>
    </row>
    <row r="17015" spans="1:8">
      <c r="A17015" s="48" t="str">
        <f>('ANNEXURE B &amp; C'!CS$3)</f>
        <v>480504</v>
      </c>
      <c r="B17015" s="2">
        <v>1061705</v>
      </c>
      <c r="C17015" s="2" t="s">
        <v>71</v>
      </c>
      <c r="D17015" s="20">
        <v>0</v>
      </c>
      <c r="E17015" s="20">
        <v>0</v>
      </c>
      <c r="F17015" s="38">
        <f>('ANNEXURE B &amp; C'!CS$83)</f>
        <v>0</v>
      </c>
      <c r="G17015" s="9" t="str">
        <f t="shared" si="532"/>
        <v/>
      </c>
      <c r="H17015" s="52" t="str">
        <f t="shared" si="533"/>
        <v/>
      </c>
    </row>
    <row r="17016" spans="1:8">
      <c r="A17016" s="48" t="str">
        <f>('ANNEXURE B &amp; C'!CS$3)</f>
        <v>480504</v>
      </c>
      <c r="B17016" s="2">
        <v>1061799</v>
      </c>
      <c r="C17016" s="2" t="s">
        <v>72</v>
      </c>
      <c r="D17016" s="20">
        <v>3600</v>
      </c>
      <c r="E17016" s="20">
        <v>2066.04</v>
      </c>
      <c r="F17016" s="38">
        <f>('ANNEXURE B &amp; C'!CS$84)</f>
        <v>3600</v>
      </c>
      <c r="G17016" s="9" t="str">
        <f t="shared" si="532"/>
        <v/>
      </c>
      <c r="H17016" s="52">
        <f t="shared" si="533"/>
        <v>0</v>
      </c>
    </row>
    <row r="17017" spans="1:8">
      <c r="A17017" s="48" t="str">
        <f>('ANNEXURE B &amp; C'!CS$3)</f>
        <v>480504</v>
      </c>
      <c r="B17017" s="2">
        <v>1061800</v>
      </c>
      <c r="C17017" s="2" t="s">
        <v>73</v>
      </c>
      <c r="D17017" s="20">
        <v>0</v>
      </c>
      <c r="E17017" s="20">
        <v>0</v>
      </c>
      <c r="F17017" s="38">
        <f>('ANNEXURE B &amp; C'!CS$85)</f>
        <v>0</v>
      </c>
      <c r="G17017" s="9" t="str">
        <f t="shared" si="532"/>
        <v/>
      </c>
      <c r="H17017" s="52" t="str">
        <f t="shared" si="533"/>
        <v/>
      </c>
    </row>
    <row r="17018" spans="1:8">
      <c r="A17018" s="48" t="str">
        <f>('ANNEXURE B &amp; C'!CS$3)</f>
        <v>480504</v>
      </c>
      <c r="B17018" s="2">
        <v>1061801</v>
      </c>
      <c r="C17018" s="2" t="s">
        <v>74</v>
      </c>
      <c r="D17018" s="20">
        <v>0</v>
      </c>
      <c r="E17018" s="20">
        <v>0</v>
      </c>
      <c r="F17018" s="38">
        <f>('ANNEXURE B &amp; C'!CS$86)</f>
        <v>0</v>
      </c>
      <c r="G17018" s="9" t="str">
        <f t="shared" si="532"/>
        <v/>
      </c>
      <c r="H17018" s="52" t="str">
        <f t="shared" si="533"/>
        <v/>
      </c>
    </row>
    <row r="17019" spans="1:8">
      <c r="A17019" s="48" t="str">
        <f>('ANNEXURE B &amp; C'!CS$3)</f>
        <v>480504</v>
      </c>
      <c r="B17019" s="2">
        <v>1061802</v>
      </c>
      <c r="C17019" s="2" t="s">
        <v>75</v>
      </c>
      <c r="D17019" s="20">
        <v>0</v>
      </c>
      <c r="E17019" s="20">
        <v>0</v>
      </c>
      <c r="F17019" s="38">
        <f>('ANNEXURE B &amp; C'!CS$87)</f>
        <v>0</v>
      </c>
      <c r="G17019" s="9" t="str">
        <f t="shared" si="532"/>
        <v/>
      </c>
      <c r="H17019" s="52" t="str">
        <f t="shared" si="533"/>
        <v/>
      </c>
    </row>
    <row r="17020" spans="1:8">
      <c r="A17020" s="48" t="str">
        <f>('ANNEXURE B &amp; C'!CS$3)</f>
        <v>480504</v>
      </c>
      <c r="B17020" s="2">
        <v>1061805</v>
      </c>
      <c r="C17020" s="2" t="s">
        <v>76</v>
      </c>
      <c r="D17020" s="20">
        <v>0</v>
      </c>
      <c r="E17020" s="20">
        <v>0</v>
      </c>
      <c r="F17020" s="38">
        <f>('ANNEXURE B &amp; C'!CS$88)</f>
        <v>0</v>
      </c>
      <c r="G17020" s="9" t="str">
        <f t="shared" si="532"/>
        <v/>
      </c>
      <c r="H17020" s="52" t="str">
        <f t="shared" si="533"/>
        <v/>
      </c>
    </row>
    <row r="17021" spans="1:8">
      <c r="A17021" s="48" t="str">
        <f>('ANNEXURE B &amp; C'!CS$3)</f>
        <v>480504</v>
      </c>
      <c r="B17021" s="2">
        <v>1061806</v>
      </c>
      <c r="C17021" s="2" t="s">
        <v>77</v>
      </c>
      <c r="D17021" s="20">
        <v>0</v>
      </c>
      <c r="E17021" s="20">
        <v>1380</v>
      </c>
      <c r="F17021" s="38">
        <f>('ANNEXURE B &amp; C'!CS$89)</f>
        <v>1380</v>
      </c>
      <c r="G17021" s="9" t="str">
        <f t="shared" si="532"/>
        <v/>
      </c>
      <c r="H17021" s="52" t="str">
        <f t="shared" si="533"/>
        <v>NO ORIGINAL BUDGET</v>
      </c>
    </row>
    <row r="17022" spans="1:8">
      <c r="A17022" s="48" t="str">
        <f>('ANNEXURE B &amp; C'!CS$3)</f>
        <v>480504</v>
      </c>
      <c r="B17022" s="2">
        <v>1061899</v>
      </c>
      <c r="C17022" s="2" t="s">
        <v>78</v>
      </c>
      <c r="D17022" s="20">
        <v>687000</v>
      </c>
      <c r="E17022" s="20">
        <v>0</v>
      </c>
      <c r="F17022" s="38">
        <f>('ANNEXURE B &amp; C'!CS$90)</f>
        <v>0</v>
      </c>
      <c r="G17022" s="9" t="str">
        <f t="shared" si="532"/>
        <v/>
      </c>
      <c r="H17022" s="52" t="str">
        <f t="shared" si="533"/>
        <v/>
      </c>
    </row>
    <row r="17023" spans="1:8">
      <c r="A17023" s="48" t="str">
        <f>('ANNEXURE B &amp; C'!CS$3)</f>
        <v>480504</v>
      </c>
      <c r="B17023" s="2">
        <v>1061900</v>
      </c>
      <c r="C17023" s="2" t="s">
        <v>79</v>
      </c>
      <c r="D17023" s="20">
        <v>14200</v>
      </c>
      <c r="E17023" s="20">
        <v>3600</v>
      </c>
      <c r="F17023" s="38">
        <f>('ANNEXURE B &amp; C'!CS$91)</f>
        <v>8640</v>
      </c>
      <c r="G17023" s="9" t="str">
        <f t="shared" ref="G17023:G17086" si="534">IF(E17023&lt;0.01,"",IF(E17023&gt;F17023,"BUDGET ERROR - INSUFICIENT",""))</f>
        <v/>
      </c>
      <c r="H17023" s="52">
        <f t="shared" ref="H17023:H17086" si="535">IF(F17023&lt;0.1,"",IF(D17023=0,"NO ORIGINAL BUDGET",(F17023-D17023)/D17023))</f>
        <v>-0.39154929577464787</v>
      </c>
    </row>
    <row r="17024" spans="1:8">
      <c r="A17024" s="48" t="str">
        <f>('ANNEXURE B &amp; C'!CS$3)</f>
        <v>480504</v>
      </c>
      <c r="B17024" s="2">
        <v>1061902</v>
      </c>
      <c r="C17024" s="2" t="s">
        <v>80</v>
      </c>
      <c r="D17024" s="20">
        <v>62000</v>
      </c>
      <c r="E17024" s="20">
        <v>0</v>
      </c>
      <c r="F17024" s="38">
        <f>('ANNEXURE B &amp; C'!CS$92)</f>
        <v>62000</v>
      </c>
      <c r="G17024" s="9" t="str">
        <f t="shared" si="534"/>
        <v/>
      </c>
      <c r="H17024" s="52">
        <f t="shared" si="535"/>
        <v>0</v>
      </c>
    </row>
    <row r="17025" spans="1:8">
      <c r="A17025" s="48" t="str">
        <f>('ANNEXURE B &amp; C'!CS$3)</f>
        <v>480504</v>
      </c>
      <c r="B17025" s="2">
        <v>1061903</v>
      </c>
      <c r="C17025" s="2" t="s">
        <v>81</v>
      </c>
      <c r="D17025" s="20">
        <v>0</v>
      </c>
      <c r="E17025" s="20">
        <v>0</v>
      </c>
      <c r="F17025" s="38">
        <f>('ANNEXURE B &amp; C'!CS$93)</f>
        <v>0</v>
      </c>
      <c r="G17025" s="9" t="str">
        <f t="shared" si="534"/>
        <v/>
      </c>
      <c r="H17025" s="52" t="str">
        <f t="shared" si="535"/>
        <v/>
      </c>
    </row>
    <row r="17026" spans="1:8">
      <c r="A17026" s="48" t="str">
        <f>('ANNEXURE B &amp; C'!CS$3)</f>
        <v>480504</v>
      </c>
      <c r="B17026" s="2">
        <v>1061904</v>
      </c>
      <c r="C17026" s="2" t="s">
        <v>82</v>
      </c>
      <c r="D17026" s="20">
        <v>0</v>
      </c>
      <c r="E17026" s="20">
        <v>0</v>
      </c>
      <c r="F17026" s="38">
        <f>('ANNEXURE B &amp; C'!CS$94)</f>
        <v>0</v>
      </c>
      <c r="G17026" s="9" t="str">
        <f t="shared" si="534"/>
        <v/>
      </c>
      <c r="H17026" s="52" t="str">
        <f t="shared" si="535"/>
        <v/>
      </c>
    </row>
    <row r="17027" spans="1:8">
      <c r="A17027" s="48" t="str">
        <f>('ANNEXURE B &amp; C'!CS$3)</f>
        <v>480504</v>
      </c>
      <c r="B17027" s="2">
        <v>1062001</v>
      </c>
      <c r="C17027" s="2" t="s">
        <v>83</v>
      </c>
      <c r="D17027" s="20">
        <v>0</v>
      </c>
      <c r="E17027" s="20">
        <v>0</v>
      </c>
      <c r="F17027" s="38">
        <f>('ANNEXURE B &amp; C'!CS$95)</f>
        <v>0</v>
      </c>
      <c r="G17027" s="9" t="str">
        <f t="shared" si="534"/>
        <v/>
      </c>
      <c r="H17027" s="52" t="str">
        <f t="shared" si="535"/>
        <v/>
      </c>
    </row>
    <row r="17028" spans="1:8">
      <c r="A17028" s="48" t="str">
        <f>('ANNEXURE B &amp; C'!CS$3)</f>
        <v>480504</v>
      </c>
      <c r="B17028" s="2">
        <v>1062003</v>
      </c>
      <c r="C17028" s="2" t="s">
        <v>84</v>
      </c>
      <c r="D17028" s="20">
        <v>0</v>
      </c>
      <c r="E17028" s="20">
        <v>0</v>
      </c>
      <c r="F17028" s="38">
        <f>('ANNEXURE B &amp; C'!CS$96)</f>
        <v>0</v>
      </c>
      <c r="G17028" s="9" t="str">
        <f t="shared" si="534"/>
        <v/>
      </c>
      <c r="H17028" s="52" t="str">
        <f t="shared" si="535"/>
        <v/>
      </c>
    </row>
    <row r="17029" spans="1:8">
      <c r="A17029" s="48" t="str">
        <f>('ANNEXURE B &amp; C'!CS$3)</f>
        <v>480504</v>
      </c>
      <c r="B17029" s="2">
        <v>1062009</v>
      </c>
      <c r="C17029" s="2" t="s">
        <v>85</v>
      </c>
      <c r="D17029" s="20">
        <v>0</v>
      </c>
      <c r="E17029" s="20">
        <v>0</v>
      </c>
      <c r="F17029" s="38">
        <f>('ANNEXURE B &amp; C'!CS$97)</f>
        <v>0</v>
      </c>
      <c r="G17029" s="9" t="str">
        <f t="shared" si="534"/>
        <v/>
      </c>
      <c r="H17029" s="52" t="str">
        <f t="shared" si="535"/>
        <v/>
      </c>
    </row>
    <row r="17030" spans="1:8">
      <c r="A17030" s="48" t="str">
        <f>('ANNEXURE B &amp; C'!CS$3)</f>
        <v>480504</v>
      </c>
      <c r="B17030" s="2">
        <v>1062010</v>
      </c>
      <c r="C17030" s="2" t="s">
        <v>86</v>
      </c>
      <c r="D17030" s="20">
        <v>0</v>
      </c>
      <c r="E17030" s="20">
        <v>0</v>
      </c>
      <c r="F17030" s="38">
        <f>('ANNEXURE B &amp; C'!CS$98)</f>
        <v>0</v>
      </c>
      <c r="G17030" s="9" t="str">
        <f t="shared" si="534"/>
        <v/>
      </c>
      <c r="H17030" s="52" t="str">
        <f t="shared" si="535"/>
        <v/>
      </c>
    </row>
    <row r="17031" spans="1:8">
      <c r="A17031" s="48" t="str">
        <f>('ANNEXURE B &amp; C'!CS$3)</f>
        <v>480504</v>
      </c>
      <c r="B17031" s="2">
        <v>1062201</v>
      </c>
      <c r="C17031" s="2" t="s">
        <v>87</v>
      </c>
      <c r="D17031" s="20">
        <v>0</v>
      </c>
      <c r="E17031" s="20">
        <v>0</v>
      </c>
      <c r="F17031" s="38">
        <f>('ANNEXURE B &amp; C'!CS$99)</f>
        <v>0</v>
      </c>
      <c r="G17031" s="9" t="str">
        <f t="shared" si="534"/>
        <v/>
      </c>
      <c r="H17031" s="52" t="str">
        <f t="shared" si="535"/>
        <v/>
      </c>
    </row>
    <row r="17032" spans="1:8">
      <c r="A17032" s="48" t="str">
        <f>('ANNEXURE B &amp; C'!CS$3)</f>
        <v>480504</v>
      </c>
      <c r="B17032" s="3">
        <v>1066990</v>
      </c>
      <c r="C17032" s="3" t="s">
        <v>88</v>
      </c>
      <c r="D17032" s="39">
        <v>791400</v>
      </c>
      <c r="E17032" s="39">
        <v>15281.240000000002</v>
      </c>
      <c r="F17032" s="39">
        <f>SUM(F16979:F17031)</f>
        <v>85970</v>
      </c>
      <c r="G17032" s="9" t="str">
        <f t="shared" si="534"/>
        <v/>
      </c>
      <c r="H17032" s="52">
        <f t="shared" si="535"/>
        <v>-0.89136972453879204</v>
      </c>
    </row>
    <row r="17033" spans="1:8">
      <c r="B17033" s="1"/>
      <c r="C17033" s="1"/>
      <c r="D17033" s="31"/>
      <c r="E17033" s="31"/>
      <c r="F17033" s="31"/>
      <c r="G17033" s="9" t="str">
        <f t="shared" si="534"/>
        <v/>
      </c>
      <c r="H17033" s="52" t="str">
        <f t="shared" si="535"/>
        <v/>
      </c>
    </row>
    <row r="17034" spans="1:8">
      <c r="A17034" s="48" t="str">
        <f>('ANNEXURE B &amp; C'!CS$3)</f>
        <v>480504</v>
      </c>
      <c r="B17034" s="1">
        <v>1080000</v>
      </c>
      <c r="C17034" s="1" t="s">
        <v>89</v>
      </c>
      <c r="D17034" s="31"/>
      <c r="E17034" s="31"/>
      <c r="F17034" s="31"/>
      <c r="G17034" s="9" t="str">
        <f t="shared" si="534"/>
        <v/>
      </c>
      <c r="H17034" s="52" t="str">
        <f t="shared" si="535"/>
        <v/>
      </c>
    </row>
    <row r="17035" spans="1:8">
      <c r="A17035" s="48" t="str">
        <f>('ANNEXURE B &amp; C'!CS$3)</f>
        <v>480504</v>
      </c>
      <c r="B17035" s="2">
        <v>1088020</v>
      </c>
      <c r="C17035" s="2" t="s">
        <v>90</v>
      </c>
      <c r="D17035" s="20">
        <v>0</v>
      </c>
      <c r="E17035" s="20">
        <v>0</v>
      </c>
      <c r="F17035" s="38">
        <f>('ANNEXURE B &amp; C'!CS$103)</f>
        <v>0</v>
      </c>
      <c r="G17035" s="9" t="str">
        <f t="shared" si="534"/>
        <v/>
      </c>
      <c r="H17035" s="52" t="str">
        <f t="shared" si="535"/>
        <v/>
      </c>
    </row>
    <row r="17036" spans="1:8">
      <c r="A17036" s="48" t="str">
        <f>('ANNEXURE B &amp; C'!CS$3)</f>
        <v>480504</v>
      </c>
      <c r="B17036" s="2">
        <v>1088080</v>
      </c>
      <c r="C17036" s="2" t="s">
        <v>91</v>
      </c>
      <c r="D17036" s="20">
        <v>0</v>
      </c>
      <c r="E17036" s="20">
        <v>0</v>
      </c>
      <c r="F17036" s="38">
        <f>('ANNEXURE B &amp; C'!CS$104)</f>
        <v>0</v>
      </c>
      <c r="G17036" s="9" t="str">
        <f t="shared" si="534"/>
        <v/>
      </c>
      <c r="H17036" s="52" t="str">
        <f t="shared" si="535"/>
        <v/>
      </c>
    </row>
    <row r="17037" spans="1:8">
      <c r="A17037" s="48" t="str">
        <f>('ANNEXURE B &amp; C'!CS$3)</f>
        <v>480504</v>
      </c>
      <c r="B17037" s="2">
        <v>1088081</v>
      </c>
      <c r="C17037" s="2" t="s">
        <v>92</v>
      </c>
      <c r="D17037" s="20">
        <v>0</v>
      </c>
      <c r="E17037" s="20">
        <v>0</v>
      </c>
      <c r="F17037" s="38">
        <f>('ANNEXURE B &amp; C'!CS$105)</f>
        <v>0</v>
      </c>
      <c r="G17037" s="9" t="str">
        <f t="shared" si="534"/>
        <v/>
      </c>
      <c r="H17037" s="52" t="str">
        <f t="shared" si="535"/>
        <v/>
      </c>
    </row>
    <row r="17038" spans="1:8">
      <c r="A17038" s="48" t="str">
        <f>('ANNEXURE B &amp; C'!CS$3)</f>
        <v>480504</v>
      </c>
      <c r="B17038" s="2">
        <v>1088082</v>
      </c>
      <c r="C17038" s="2" t="s">
        <v>93</v>
      </c>
      <c r="D17038" s="20">
        <v>0</v>
      </c>
      <c r="E17038" s="20">
        <v>0</v>
      </c>
      <c r="F17038" s="38">
        <f>('ANNEXURE B &amp; C'!CS$106)</f>
        <v>0</v>
      </c>
      <c r="G17038" s="9" t="str">
        <f t="shared" si="534"/>
        <v/>
      </c>
      <c r="H17038" s="52" t="str">
        <f t="shared" si="535"/>
        <v/>
      </c>
    </row>
    <row r="17039" spans="1:8">
      <c r="A17039" s="48" t="str">
        <f>('ANNEXURE B &amp; C'!CS$3)</f>
        <v>480504</v>
      </c>
      <c r="B17039" s="2">
        <v>1088083</v>
      </c>
      <c r="C17039" s="2" t="s">
        <v>94</v>
      </c>
      <c r="D17039" s="20">
        <v>0</v>
      </c>
      <c r="E17039" s="20">
        <v>0</v>
      </c>
      <c r="F17039" s="38">
        <f>('ANNEXURE B &amp; C'!CS$107)</f>
        <v>0</v>
      </c>
      <c r="G17039" s="9" t="str">
        <f t="shared" si="534"/>
        <v/>
      </c>
      <c r="H17039" s="52" t="str">
        <f t="shared" si="535"/>
        <v/>
      </c>
    </row>
    <row r="17040" spans="1:8">
      <c r="A17040" s="48" t="str">
        <f>('ANNEXURE B &amp; C'!CS$3)</f>
        <v>480504</v>
      </c>
      <c r="B17040" s="2">
        <v>1088084</v>
      </c>
      <c r="C17040" s="2" t="s">
        <v>95</v>
      </c>
      <c r="D17040" s="20">
        <v>0</v>
      </c>
      <c r="E17040" s="20">
        <v>0</v>
      </c>
      <c r="F17040" s="38">
        <f>('ANNEXURE B &amp; C'!CS$108)</f>
        <v>0</v>
      </c>
      <c r="G17040" s="9" t="str">
        <f t="shared" si="534"/>
        <v/>
      </c>
      <c r="H17040" s="52" t="str">
        <f t="shared" si="535"/>
        <v/>
      </c>
    </row>
    <row r="17041" spans="1:8">
      <c r="A17041" s="48" t="str">
        <f>('ANNEXURE B &amp; C'!CS$3)</f>
        <v>480504</v>
      </c>
      <c r="B17041" s="2">
        <v>1088085</v>
      </c>
      <c r="C17041" s="2" t="s">
        <v>96</v>
      </c>
      <c r="D17041" s="20">
        <v>0</v>
      </c>
      <c r="E17041" s="20">
        <v>0</v>
      </c>
      <c r="F17041" s="38">
        <f>('ANNEXURE B &amp; C'!CS$109)</f>
        <v>0</v>
      </c>
      <c r="G17041" s="9" t="str">
        <f t="shared" si="534"/>
        <v/>
      </c>
      <c r="H17041" s="52" t="str">
        <f t="shared" si="535"/>
        <v/>
      </c>
    </row>
    <row r="17042" spans="1:8">
      <c r="A17042" s="48" t="str">
        <f>('ANNEXURE B &amp; C'!CS$3)</f>
        <v>480504</v>
      </c>
      <c r="B17042" s="2">
        <v>1088110</v>
      </c>
      <c r="C17042" s="2" t="s">
        <v>61</v>
      </c>
      <c r="D17042" s="20">
        <v>0</v>
      </c>
      <c r="E17042" s="20">
        <v>0</v>
      </c>
      <c r="F17042" s="38">
        <f>('ANNEXURE B &amp; C'!CS$110)</f>
        <v>0</v>
      </c>
      <c r="G17042" s="9" t="str">
        <f t="shared" si="534"/>
        <v/>
      </c>
      <c r="H17042" s="52" t="str">
        <f t="shared" si="535"/>
        <v/>
      </c>
    </row>
    <row r="17043" spans="1:8">
      <c r="A17043" s="48" t="str">
        <f>('ANNEXURE B &amp; C'!CS$3)</f>
        <v>480504</v>
      </c>
      <c r="B17043" s="2">
        <v>1088180</v>
      </c>
      <c r="C17043" s="2" t="s">
        <v>97</v>
      </c>
      <c r="D17043" s="20">
        <v>0</v>
      </c>
      <c r="E17043" s="20">
        <v>0</v>
      </c>
      <c r="F17043" s="38">
        <f>('ANNEXURE B &amp; C'!CS$111)</f>
        <v>0</v>
      </c>
      <c r="G17043" s="9" t="str">
        <f t="shared" si="534"/>
        <v/>
      </c>
      <c r="H17043" s="52" t="str">
        <f t="shared" si="535"/>
        <v/>
      </c>
    </row>
    <row r="17044" spans="1:8">
      <c r="A17044" s="48" t="str">
        <f>('ANNEXURE B &amp; C'!CS$3)</f>
        <v>480504</v>
      </c>
      <c r="B17044" s="3">
        <v>1088990</v>
      </c>
      <c r="C17044" s="3" t="s">
        <v>98</v>
      </c>
      <c r="D17044" s="39">
        <v>0</v>
      </c>
      <c r="E17044" s="39">
        <v>0</v>
      </c>
      <c r="F17044" s="39">
        <f>SUM(F17034:F17043)</f>
        <v>0</v>
      </c>
      <c r="G17044" s="9" t="str">
        <f t="shared" si="534"/>
        <v/>
      </c>
      <c r="H17044" s="52" t="str">
        <f t="shared" si="535"/>
        <v/>
      </c>
    </row>
    <row r="17045" spans="1:8">
      <c r="B17045" s="1"/>
      <c r="C17045" s="1"/>
      <c r="D17045" s="31"/>
      <c r="E17045" s="31"/>
      <c r="F17045" s="31"/>
      <c r="G17045" s="9" t="str">
        <f t="shared" si="534"/>
        <v/>
      </c>
      <c r="H17045" s="52" t="str">
        <f t="shared" si="535"/>
        <v/>
      </c>
    </row>
    <row r="17046" spans="1:8" ht="15.75" thickBot="1">
      <c r="A17046" s="48" t="str">
        <f>('ANNEXURE B &amp; C'!CS$3)</f>
        <v>480504</v>
      </c>
      <c r="B17046" s="4">
        <v>1089995</v>
      </c>
      <c r="C17046" s="4" t="s">
        <v>99</v>
      </c>
      <c r="D17046" s="40">
        <v>791400</v>
      </c>
      <c r="E17046" s="40">
        <v>15281.240000000002</v>
      </c>
      <c r="F17046" s="40">
        <f>SUM(F17044+F17032)</f>
        <v>85970</v>
      </c>
      <c r="G17046" s="9" t="str">
        <f t="shared" si="534"/>
        <v/>
      </c>
      <c r="H17046" s="52">
        <f t="shared" si="535"/>
        <v>-0.89136972453879204</v>
      </c>
    </row>
    <row r="17047" spans="1:8" ht="15.75" thickTop="1">
      <c r="B17047" s="1"/>
      <c r="C17047" s="1"/>
      <c r="D17047" s="31"/>
      <c r="E17047" s="31"/>
      <c r="F17047" s="31"/>
      <c r="G17047" s="9" t="str">
        <f t="shared" si="534"/>
        <v/>
      </c>
      <c r="H17047" s="52" t="str">
        <f t="shared" si="535"/>
        <v/>
      </c>
    </row>
    <row r="17048" spans="1:8">
      <c r="A17048" s="48" t="str">
        <f>('ANNEXURE B &amp; C'!CS$3)</f>
        <v>480504</v>
      </c>
      <c r="B17048" s="1">
        <v>1100000</v>
      </c>
      <c r="C17048" s="1" t="s">
        <v>100</v>
      </c>
      <c r="D17048" s="31"/>
      <c r="E17048" s="31"/>
      <c r="F17048" s="31"/>
      <c r="G17048" s="9" t="str">
        <f t="shared" si="534"/>
        <v/>
      </c>
      <c r="H17048" s="52" t="str">
        <f t="shared" si="535"/>
        <v/>
      </c>
    </row>
    <row r="17049" spans="1:8">
      <c r="A17049" s="48" t="str">
        <f>('ANNEXURE B &amp; C'!CS$3)</f>
        <v>480504</v>
      </c>
      <c r="B17049" s="2">
        <v>1101200</v>
      </c>
      <c r="C17049" s="2" t="s">
        <v>101</v>
      </c>
      <c r="D17049" s="20">
        <v>0</v>
      </c>
      <c r="E17049" s="20">
        <v>0</v>
      </c>
      <c r="F17049" s="38">
        <f>('ANNEXURE B &amp; C'!CS$117)</f>
        <v>0</v>
      </c>
      <c r="G17049" s="9" t="str">
        <f t="shared" si="534"/>
        <v/>
      </c>
      <c r="H17049" s="52" t="str">
        <f t="shared" si="535"/>
        <v/>
      </c>
    </row>
    <row r="17050" spans="1:8">
      <c r="A17050" s="48" t="str">
        <f>('ANNEXURE B &amp; C'!CS$3)</f>
        <v>480504</v>
      </c>
      <c r="B17050" s="2">
        <v>1101201</v>
      </c>
      <c r="C17050" s="2" t="s">
        <v>102</v>
      </c>
      <c r="D17050" s="20">
        <v>0</v>
      </c>
      <c r="E17050" s="20">
        <v>0</v>
      </c>
      <c r="F17050" s="38">
        <f>('ANNEXURE B &amp; C'!CS$118)</f>
        <v>0</v>
      </c>
      <c r="G17050" s="9" t="str">
        <f t="shared" si="534"/>
        <v/>
      </c>
      <c r="H17050" s="52" t="str">
        <f t="shared" si="535"/>
        <v/>
      </c>
    </row>
    <row r="17051" spans="1:8">
      <c r="A17051" s="48" t="str">
        <f>('ANNEXURE B &amp; C'!CS$3)</f>
        <v>480504</v>
      </c>
      <c r="B17051" s="2">
        <v>1101203</v>
      </c>
      <c r="C17051" s="2" t="s">
        <v>103</v>
      </c>
      <c r="D17051" s="20">
        <v>90000</v>
      </c>
      <c r="E17051" s="20">
        <v>588</v>
      </c>
      <c r="F17051" s="38">
        <f>('ANNEXURE B &amp; C'!CS$119)</f>
        <v>90000</v>
      </c>
      <c r="G17051" s="9" t="str">
        <f t="shared" si="534"/>
        <v/>
      </c>
      <c r="H17051" s="52">
        <f t="shared" si="535"/>
        <v>0</v>
      </c>
    </row>
    <row r="17052" spans="1:8">
      <c r="A17052" s="48" t="str">
        <f>('ANNEXURE B &amp; C'!CS$3)</f>
        <v>480504</v>
      </c>
      <c r="B17052" s="2">
        <v>1101204</v>
      </c>
      <c r="C17052" s="2" t="s">
        <v>104</v>
      </c>
      <c r="D17052" s="20">
        <v>0</v>
      </c>
      <c r="E17052" s="20">
        <v>0</v>
      </c>
      <c r="F17052" s="38">
        <f>('ANNEXURE B &amp; C'!CS$120)</f>
        <v>0</v>
      </c>
      <c r="G17052" s="9" t="str">
        <f t="shared" si="534"/>
        <v/>
      </c>
      <c r="H17052" s="52" t="str">
        <f t="shared" si="535"/>
        <v/>
      </c>
    </row>
    <row r="17053" spans="1:8" ht="15.75" thickBot="1">
      <c r="A17053" s="48" t="str">
        <f>('ANNEXURE B &amp; C'!CS$3)</f>
        <v>480504</v>
      </c>
      <c r="B17053" s="4">
        <v>1109995</v>
      </c>
      <c r="C17053" s="4" t="s">
        <v>105</v>
      </c>
      <c r="D17053" s="40">
        <v>90000</v>
      </c>
      <c r="E17053" s="40">
        <v>588</v>
      </c>
      <c r="F17053" s="40">
        <f>SUM(F17049:F17052)</f>
        <v>90000</v>
      </c>
      <c r="G17053" s="9" t="str">
        <f t="shared" si="534"/>
        <v/>
      </c>
      <c r="H17053" s="52">
        <f t="shared" si="535"/>
        <v>0</v>
      </c>
    </row>
    <row r="17054" spans="1:8" ht="15.75" thickTop="1">
      <c r="B17054" s="1"/>
      <c r="C17054" s="1"/>
      <c r="D17054" s="31"/>
      <c r="E17054" s="31"/>
      <c r="F17054" s="31"/>
      <c r="G17054" s="9" t="str">
        <f t="shared" si="534"/>
        <v/>
      </c>
      <c r="H17054" s="52" t="str">
        <f t="shared" si="535"/>
        <v/>
      </c>
    </row>
    <row r="17055" spans="1:8">
      <c r="A17055" s="48" t="str">
        <f>('ANNEXURE B &amp; C'!CS$3)</f>
        <v>480504</v>
      </c>
      <c r="B17055" s="1">
        <v>1120000</v>
      </c>
      <c r="C17055" s="1" t="s">
        <v>106</v>
      </c>
      <c r="D17055" s="31"/>
      <c r="E17055" s="31"/>
      <c r="F17055" s="31"/>
      <c r="G17055" s="9" t="str">
        <f t="shared" si="534"/>
        <v/>
      </c>
      <c r="H17055" s="52" t="str">
        <f t="shared" si="535"/>
        <v/>
      </c>
    </row>
    <row r="17056" spans="1:8">
      <c r="A17056" s="48" t="str">
        <f>('ANNEXURE B &amp; C'!CS$3)</f>
        <v>480504</v>
      </c>
      <c r="B17056" s="2">
        <v>1120300</v>
      </c>
      <c r="C17056" s="2" t="s">
        <v>106</v>
      </c>
      <c r="D17056" s="20">
        <v>0</v>
      </c>
      <c r="E17056" s="20">
        <v>0</v>
      </c>
      <c r="F17056" s="38">
        <f>('ANNEXURE B &amp; C'!CS$124)</f>
        <v>0</v>
      </c>
      <c r="G17056" s="9" t="str">
        <f t="shared" si="534"/>
        <v/>
      </c>
      <c r="H17056" s="52" t="str">
        <f t="shared" si="535"/>
        <v/>
      </c>
    </row>
    <row r="17057" spans="1:8" ht="15.75" thickBot="1">
      <c r="A17057" s="48" t="str">
        <f>('ANNEXURE B &amp; C'!CS$3)</f>
        <v>480504</v>
      </c>
      <c r="B17057" s="4">
        <v>1129990</v>
      </c>
      <c r="C17057" s="4" t="s">
        <v>107</v>
      </c>
      <c r="D17057" s="40">
        <v>0</v>
      </c>
      <c r="E17057" s="40">
        <v>0</v>
      </c>
      <c r="F17057" s="40">
        <f>SUM(F17055:F17056)</f>
        <v>0</v>
      </c>
      <c r="G17057" s="9" t="str">
        <f t="shared" si="534"/>
        <v/>
      </c>
      <c r="H17057" s="52" t="str">
        <f t="shared" si="535"/>
        <v/>
      </c>
    </row>
    <row r="17058" spans="1:8" ht="15.75" thickTop="1">
      <c r="B17058" s="1"/>
      <c r="C17058" s="1"/>
      <c r="D17058" s="31"/>
      <c r="E17058" s="31"/>
      <c r="F17058" s="31"/>
      <c r="G17058" s="9" t="str">
        <f t="shared" si="534"/>
        <v/>
      </c>
      <c r="H17058" s="52" t="str">
        <f t="shared" si="535"/>
        <v/>
      </c>
    </row>
    <row r="17059" spans="1:8">
      <c r="A17059" s="48" t="str">
        <f>('ANNEXURE B &amp; C'!CS$3)</f>
        <v>480504</v>
      </c>
      <c r="B17059" s="1">
        <v>1130000</v>
      </c>
      <c r="C17059" s="1" t="s">
        <v>108</v>
      </c>
      <c r="D17059" s="31"/>
      <c r="E17059" s="31"/>
      <c r="F17059" s="31"/>
      <c r="G17059" s="9" t="str">
        <f t="shared" si="534"/>
        <v/>
      </c>
      <c r="H17059" s="52" t="str">
        <f t="shared" si="535"/>
        <v/>
      </c>
    </row>
    <row r="17060" spans="1:8">
      <c r="A17060" s="48" t="str">
        <f>('ANNEXURE B &amp; C'!CS$3)</f>
        <v>480504</v>
      </c>
      <c r="B17060" s="2">
        <v>1130200</v>
      </c>
      <c r="C17060" s="2" t="s">
        <v>109</v>
      </c>
      <c r="D17060" s="20">
        <v>0</v>
      </c>
      <c r="E17060" s="20">
        <v>0</v>
      </c>
      <c r="F17060" s="38">
        <f>('ANNEXURE B &amp; C'!CS$128)</f>
        <v>0</v>
      </c>
      <c r="G17060" s="9" t="str">
        <f t="shared" si="534"/>
        <v/>
      </c>
      <c r="H17060" s="52" t="str">
        <f t="shared" si="535"/>
        <v/>
      </c>
    </row>
    <row r="17061" spans="1:8">
      <c r="A17061" s="48" t="str">
        <f>('ANNEXURE B &amp; C'!CS$3)</f>
        <v>480504</v>
      </c>
      <c r="B17061" s="2">
        <v>1130201</v>
      </c>
      <c r="C17061" s="2" t="s">
        <v>110</v>
      </c>
      <c r="D17061" s="20">
        <v>0</v>
      </c>
      <c r="E17061" s="20">
        <v>0</v>
      </c>
      <c r="F17061" s="38">
        <f>('ANNEXURE B &amp; C'!CS$129)</f>
        <v>0</v>
      </c>
      <c r="G17061" s="9" t="str">
        <f t="shared" si="534"/>
        <v/>
      </c>
      <c r="H17061" s="52" t="str">
        <f t="shared" si="535"/>
        <v/>
      </c>
    </row>
    <row r="17062" spans="1:8" ht="15.75" thickBot="1">
      <c r="A17062" s="48" t="str">
        <f>('ANNEXURE B &amp; C'!CS$3)</f>
        <v>480504</v>
      </c>
      <c r="B17062" s="4">
        <v>1139995</v>
      </c>
      <c r="C17062" s="4" t="s">
        <v>111</v>
      </c>
      <c r="D17062" s="40">
        <v>0</v>
      </c>
      <c r="E17062" s="40">
        <v>0</v>
      </c>
      <c r="F17062" s="40">
        <f>SUM(F17059:F17061)</f>
        <v>0</v>
      </c>
      <c r="G17062" s="9" t="str">
        <f t="shared" si="534"/>
        <v/>
      </c>
      <c r="H17062" s="52" t="str">
        <f t="shared" si="535"/>
        <v/>
      </c>
    </row>
    <row r="17063" spans="1:8" ht="15.75" thickTop="1">
      <c r="B17063" s="1"/>
      <c r="C17063" s="1"/>
      <c r="D17063" s="31"/>
      <c r="E17063" s="31"/>
      <c r="F17063" s="31"/>
      <c r="G17063" s="9" t="str">
        <f t="shared" si="534"/>
        <v/>
      </c>
      <c r="H17063" s="52" t="str">
        <f t="shared" si="535"/>
        <v/>
      </c>
    </row>
    <row r="17064" spans="1:8" ht="15.75" thickBot="1">
      <c r="A17064" s="48" t="str">
        <f>('ANNEXURE B &amp; C'!CS$3)</f>
        <v>480504</v>
      </c>
      <c r="B17064" s="5">
        <v>1199998</v>
      </c>
      <c r="C17064" s="5" t="s">
        <v>112</v>
      </c>
      <c r="D17064" s="41">
        <v>6375309</v>
      </c>
      <c r="E17064" s="41">
        <v>3030475.76</v>
      </c>
      <c r="F17064" s="41">
        <f>SUM(F17062+F17057+F17053+F17046+F16974)</f>
        <v>6036593</v>
      </c>
      <c r="G17064" s="9" t="str">
        <f t="shared" si="534"/>
        <v/>
      </c>
      <c r="H17064" s="52">
        <f t="shared" si="535"/>
        <v>-5.3129346357956922E-2</v>
      </c>
    </row>
    <row r="17065" spans="1:8">
      <c r="B17065" s="1"/>
      <c r="C17065" s="1"/>
      <c r="D17065" s="31"/>
      <c r="E17065" s="31"/>
      <c r="F17065" s="31"/>
      <c r="G17065" s="9" t="str">
        <f t="shared" si="534"/>
        <v/>
      </c>
      <c r="H17065" s="52" t="str">
        <f t="shared" si="535"/>
        <v/>
      </c>
    </row>
    <row r="17066" spans="1:8">
      <c r="A17066" s="48" t="str">
        <f>('ANNEXURE B &amp; C'!CS$3)</f>
        <v>480504</v>
      </c>
      <c r="B17066" s="1">
        <v>2200000</v>
      </c>
      <c r="C17066" s="1" t="s">
        <v>113</v>
      </c>
      <c r="D17066" s="31"/>
      <c r="E17066" s="31"/>
      <c r="F17066" s="31"/>
      <c r="G17066" s="9" t="str">
        <f t="shared" si="534"/>
        <v/>
      </c>
      <c r="H17066" s="52" t="str">
        <f t="shared" si="535"/>
        <v/>
      </c>
    </row>
    <row r="17067" spans="1:8">
      <c r="B17067" s="1"/>
      <c r="C17067" s="1"/>
      <c r="D17067" s="31"/>
      <c r="E17067" s="31"/>
      <c r="F17067" s="31"/>
      <c r="G17067" s="9" t="str">
        <f t="shared" si="534"/>
        <v/>
      </c>
      <c r="H17067" s="52" t="str">
        <f t="shared" si="535"/>
        <v/>
      </c>
    </row>
    <row r="17068" spans="1:8">
      <c r="A17068" s="48" t="str">
        <f>('ANNEXURE B &amp; C'!CS$3)</f>
        <v>480504</v>
      </c>
      <c r="B17068" s="1">
        <v>2230000</v>
      </c>
      <c r="C17068" s="1" t="s">
        <v>114</v>
      </c>
      <c r="D17068" s="31"/>
      <c r="E17068" s="31"/>
      <c r="F17068" s="31"/>
      <c r="G17068" s="9" t="str">
        <f t="shared" si="534"/>
        <v/>
      </c>
      <c r="H17068" s="52" t="str">
        <f t="shared" si="535"/>
        <v/>
      </c>
    </row>
    <row r="17069" spans="1:8">
      <c r="A17069" s="48" t="str">
        <f>('ANNEXURE B &amp; C'!CS$3)</f>
        <v>480504</v>
      </c>
      <c r="B17069" s="2">
        <v>2231202</v>
      </c>
      <c r="C17069" s="2" t="s">
        <v>115</v>
      </c>
      <c r="D17069" s="20">
        <v>0</v>
      </c>
      <c r="E17069" s="20">
        <v>0</v>
      </c>
      <c r="F17069" s="38">
        <f>('ANNEXURE B &amp; C'!CS$137)</f>
        <v>0</v>
      </c>
      <c r="G17069" s="9" t="str">
        <f t="shared" si="534"/>
        <v/>
      </c>
      <c r="H17069" s="52" t="str">
        <f t="shared" si="535"/>
        <v/>
      </c>
    </row>
    <row r="17070" spans="1:8">
      <c r="A17070" s="48" t="str">
        <f>('ANNEXURE B &amp; C'!CS$3)</f>
        <v>480504</v>
      </c>
      <c r="B17070" s="2">
        <v>2231900</v>
      </c>
      <c r="C17070" s="2" t="s">
        <v>116</v>
      </c>
      <c r="D17070" s="20">
        <v>0</v>
      </c>
      <c r="E17070" s="20">
        <v>0</v>
      </c>
      <c r="F17070" s="38">
        <f>('ANNEXURE B &amp; C'!CS$138)</f>
        <v>0</v>
      </c>
      <c r="G17070" s="9" t="str">
        <f t="shared" si="534"/>
        <v/>
      </c>
      <c r="H17070" s="52" t="str">
        <f t="shared" si="535"/>
        <v/>
      </c>
    </row>
    <row r="17071" spans="1:8">
      <c r="A17071" s="48" t="str">
        <f>('ANNEXURE B &amp; C'!CS$3)</f>
        <v>480504</v>
      </c>
      <c r="B17071" s="3">
        <v>2239995</v>
      </c>
      <c r="C17071" s="3" t="s">
        <v>117</v>
      </c>
      <c r="D17071" s="39">
        <v>0</v>
      </c>
      <c r="E17071" s="39">
        <v>0</v>
      </c>
      <c r="F17071" s="39">
        <f>SUM(F17069:F17070)</f>
        <v>0</v>
      </c>
      <c r="G17071" s="9" t="str">
        <f t="shared" si="534"/>
        <v/>
      </c>
      <c r="H17071" s="52" t="str">
        <f t="shared" si="535"/>
        <v/>
      </c>
    </row>
    <row r="17072" spans="1:8">
      <c r="B17072" s="1"/>
      <c r="C17072" s="1"/>
      <c r="D17072" s="31"/>
      <c r="E17072" s="31"/>
      <c r="F17072" s="31"/>
      <c r="G17072" s="9" t="str">
        <f t="shared" si="534"/>
        <v/>
      </c>
      <c r="H17072" s="52" t="str">
        <f t="shared" si="535"/>
        <v/>
      </c>
    </row>
    <row r="17073" spans="1:8">
      <c r="A17073" s="48" t="str">
        <f>('ANNEXURE B &amp; C'!CS$3)</f>
        <v>480504</v>
      </c>
      <c r="B17073" s="1">
        <v>2240000</v>
      </c>
      <c r="C17073" s="1" t="s">
        <v>118</v>
      </c>
      <c r="D17073" s="31"/>
      <c r="E17073" s="31"/>
      <c r="F17073" s="31"/>
      <c r="G17073" s="9" t="str">
        <f t="shared" si="534"/>
        <v/>
      </c>
      <c r="H17073" s="52" t="str">
        <f t="shared" si="535"/>
        <v/>
      </c>
    </row>
    <row r="17074" spans="1:8">
      <c r="A17074" s="48" t="str">
        <f>('ANNEXURE B &amp; C'!CS$3)</f>
        <v>480504</v>
      </c>
      <c r="B17074" s="2">
        <v>2240001</v>
      </c>
      <c r="C17074" s="2" t="s">
        <v>119</v>
      </c>
      <c r="D17074" s="20">
        <v>0</v>
      </c>
      <c r="E17074" s="20">
        <v>0</v>
      </c>
      <c r="F17074" s="38">
        <f>('ANNEXURE B &amp; C'!CS$142)</f>
        <v>0</v>
      </c>
      <c r="G17074" s="9" t="str">
        <f t="shared" si="534"/>
        <v/>
      </c>
      <c r="H17074" s="52" t="str">
        <f t="shared" si="535"/>
        <v/>
      </c>
    </row>
    <row r="17075" spans="1:8">
      <c r="A17075" s="48" t="str">
        <f>('ANNEXURE B &amp; C'!CS$3)</f>
        <v>480504</v>
      </c>
      <c r="B17075" s="2">
        <v>2240002</v>
      </c>
      <c r="C17075" s="2" t="s">
        <v>120</v>
      </c>
      <c r="D17075" s="20">
        <v>0</v>
      </c>
      <c r="E17075" s="20">
        <v>0</v>
      </c>
      <c r="F17075" s="38">
        <f>('ANNEXURE B &amp; C'!CS$143)</f>
        <v>0</v>
      </c>
      <c r="G17075" s="9" t="str">
        <f t="shared" si="534"/>
        <v/>
      </c>
      <c r="H17075" s="52" t="str">
        <f t="shared" si="535"/>
        <v/>
      </c>
    </row>
    <row r="17076" spans="1:8">
      <c r="A17076" s="48" t="str">
        <f>('ANNEXURE B &amp; C'!CS$3)</f>
        <v>480504</v>
      </c>
      <c r="B17076" s="2">
        <v>2240400</v>
      </c>
      <c r="C17076" s="2" t="s">
        <v>121</v>
      </c>
      <c r="D17076" s="20">
        <v>0</v>
      </c>
      <c r="E17076" s="20">
        <v>0</v>
      </c>
      <c r="F17076" s="38">
        <f>('ANNEXURE B &amp; C'!CS$144)</f>
        <v>0</v>
      </c>
      <c r="G17076" s="9" t="str">
        <f t="shared" si="534"/>
        <v/>
      </c>
      <c r="H17076" s="52" t="str">
        <f t="shared" si="535"/>
        <v/>
      </c>
    </row>
    <row r="17077" spans="1:8">
      <c r="A17077" s="48" t="str">
        <f>('ANNEXURE B &amp; C'!CS$3)</f>
        <v>480504</v>
      </c>
      <c r="B17077" s="2">
        <v>2240500</v>
      </c>
      <c r="C17077" s="2" t="s">
        <v>122</v>
      </c>
      <c r="D17077" s="20">
        <v>0</v>
      </c>
      <c r="E17077" s="20">
        <v>0</v>
      </c>
      <c r="F17077" s="38">
        <f>('ANNEXURE B &amp; C'!CS$145)</f>
        <v>0</v>
      </c>
      <c r="G17077" s="9" t="str">
        <f t="shared" si="534"/>
        <v/>
      </c>
      <c r="H17077" s="52" t="str">
        <f t="shared" si="535"/>
        <v/>
      </c>
    </row>
    <row r="17078" spans="1:8">
      <c r="A17078" s="48" t="str">
        <f>('ANNEXURE B &amp; C'!CS$3)</f>
        <v>480504</v>
      </c>
      <c r="B17078" s="3">
        <v>2249995</v>
      </c>
      <c r="C17078" s="3" t="s">
        <v>123</v>
      </c>
      <c r="D17078" s="39">
        <v>0</v>
      </c>
      <c r="E17078" s="39">
        <v>0</v>
      </c>
      <c r="F17078" s="39">
        <f>SUM(F17074:F17077)</f>
        <v>0</v>
      </c>
      <c r="G17078" s="9" t="str">
        <f t="shared" si="534"/>
        <v/>
      </c>
      <c r="H17078" s="52" t="str">
        <f t="shared" si="535"/>
        <v/>
      </c>
    </row>
    <row r="17079" spans="1:8">
      <c r="B17079" s="1"/>
      <c r="C17079" s="1"/>
      <c r="D17079" s="31"/>
      <c r="E17079" s="31"/>
      <c r="F17079" s="31"/>
      <c r="G17079" s="9" t="str">
        <f t="shared" si="534"/>
        <v/>
      </c>
      <c r="H17079" s="52" t="str">
        <f t="shared" si="535"/>
        <v/>
      </c>
    </row>
    <row r="17080" spans="1:8">
      <c r="A17080" s="48" t="str">
        <f>('ANNEXURE B &amp; C'!CS$3)</f>
        <v>480504</v>
      </c>
      <c r="B17080" s="1">
        <v>2260000</v>
      </c>
      <c r="C17080" s="1" t="s">
        <v>124</v>
      </c>
      <c r="D17080" s="31"/>
      <c r="E17080" s="31"/>
      <c r="F17080" s="31"/>
      <c r="G17080" s="9" t="str">
        <f t="shared" si="534"/>
        <v/>
      </c>
      <c r="H17080" s="52" t="str">
        <f t="shared" si="535"/>
        <v/>
      </c>
    </row>
    <row r="17081" spans="1:8">
      <c r="A17081" s="48" t="str">
        <f>('ANNEXURE B &amp; C'!CS$3)</f>
        <v>480504</v>
      </c>
      <c r="B17081" s="2">
        <v>2260806</v>
      </c>
      <c r="C17081" s="2" t="s">
        <v>125</v>
      </c>
      <c r="D17081" s="20">
        <v>0</v>
      </c>
      <c r="E17081" s="20">
        <v>0</v>
      </c>
      <c r="F17081" s="38">
        <f>('ANNEXURE B &amp; C'!CS$149)</f>
        <v>0</v>
      </c>
      <c r="G17081" s="9" t="str">
        <f t="shared" si="534"/>
        <v/>
      </c>
      <c r="H17081" s="52" t="str">
        <f t="shared" si="535"/>
        <v/>
      </c>
    </row>
    <row r="17082" spans="1:8">
      <c r="A17082" s="48" t="str">
        <f>('ANNEXURE B &amp; C'!CS$3)</f>
        <v>480504</v>
      </c>
      <c r="B17082" s="2">
        <v>2260808</v>
      </c>
      <c r="C17082" s="2" t="s">
        <v>126</v>
      </c>
      <c r="D17082" s="20">
        <v>0</v>
      </c>
      <c r="E17082" s="20">
        <v>0</v>
      </c>
      <c r="F17082" s="38">
        <f>('ANNEXURE B &amp; C'!CS$150)</f>
        <v>0</v>
      </c>
      <c r="G17082" s="9" t="str">
        <f t="shared" si="534"/>
        <v/>
      </c>
      <c r="H17082" s="52" t="str">
        <f t="shared" si="535"/>
        <v/>
      </c>
    </row>
    <row r="17083" spans="1:8">
      <c r="A17083" s="48" t="str">
        <f>('ANNEXURE B &amp; C'!CS$3)</f>
        <v>480504</v>
      </c>
      <c r="B17083" s="2">
        <v>2260810</v>
      </c>
      <c r="C17083" s="2" t="s">
        <v>127</v>
      </c>
      <c r="D17083" s="20">
        <v>0</v>
      </c>
      <c r="E17083" s="20">
        <v>0</v>
      </c>
      <c r="F17083" s="38">
        <f>('ANNEXURE B &amp; C'!CS$151)</f>
        <v>0</v>
      </c>
      <c r="G17083" s="9" t="str">
        <f t="shared" si="534"/>
        <v/>
      </c>
      <c r="H17083" s="52" t="str">
        <f t="shared" si="535"/>
        <v/>
      </c>
    </row>
    <row r="17084" spans="1:8">
      <c r="A17084" s="48" t="str">
        <f>('ANNEXURE B &amp; C'!CS$3)</f>
        <v>480504</v>
      </c>
      <c r="B17084" s="3">
        <v>2269995</v>
      </c>
      <c r="C17084" s="3" t="s">
        <v>128</v>
      </c>
      <c r="D17084" s="39">
        <v>0</v>
      </c>
      <c r="E17084" s="39">
        <v>0</v>
      </c>
      <c r="F17084" s="39">
        <f>SUM(F17081:F17083)</f>
        <v>0</v>
      </c>
      <c r="G17084" s="9" t="str">
        <f t="shared" si="534"/>
        <v/>
      </c>
      <c r="H17084" s="52" t="str">
        <f t="shared" si="535"/>
        <v/>
      </c>
    </row>
    <row r="17085" spans="1:8">
      <c r="B17085" s="1"/>
      <c r="C17085" s="1"/>
      <c r="D17085" s="31"/>
      <c r="E17085" s="31"/>
      <c r="F17085" s="31"/>
      <c r="G17085" s="9" t="str">
        <f t="shared" si="534"/>
        <v/>
      </c>
      <c r="H17085" s="52" t="str">
        <f t="shared" si="535"/>
        <v/>
      </c>
    </row>
    <row r="17086" spans="1:8">
      <c r="A17086" s="48" t="str">
        <f>('ANNEXURE B &amp; C'!CS$3)</f>
        <v>480504</v>
      </c>
      <c r="B17086" s="1">
        <v>2270000</v>
      </c>
      <c r="C17086" s="1" t="s">
        <v>129</v>
      </c>
      <c r="D17086" s="31"/>
      <c r="E17086" s="31"/>
      <c r="F17086" s="31"/>
      <c r="G17086" s="9" t="str">
        <f t="shared" si="534"/>
        <v/>
      </c>
      <c r="H17086" s="52" t="str">
        <f t="shared" si="535"/>
        <v/>
      </c>
    </row>
    <row r="17087" spans="1:8">
      <c r="A17087" s="48" t="str">
        <f>('ANNEXURE B &amp; C'!CS$3)</f>
        <v>480504</v>
      </c>
      <c r="B17087" s="2">
        <v>2271701</v>
      </c>
      <c r="C17087" s="2" t="s">
        <v>130</v>
      </c>
      <c r="D17087" s="20">
        <v>0</v>
      </c>
      <c r="E17087" s="20">
        <v>0</v>
      </c>
      <c r="F17087" s="38">
        <f>('ANNEXURE B &amp; C'!CS$155)</f>
        <v>0</v>
      </c>
      <c r="G17087" s="9" t="str">
        <f t="shared" ref="G17087:G17141" si="536">IF(E17087&lt;0.01,"",IF(E17087&gt;F17087,"BUDGET ERROR - INSUFICIENT",""))</f>
        <v/>
      </c>
      <c r="H17087" s="52" t="str">
        <f t="shared" ref="H17087:H17141" si="537">IF(F17087&lt;0.1,"",IF(D17087=0,"NO ORIGINAL BUDGET",(F17087-D17087)/D17087))</f>
        <v/>
      </c>
    </row>
    <row r="17088" spans="1:8">
      <c r="A17088" s="48" t="str">
        <f>('ANNEXURE B &amp; C'!CS$3)</f>
        <v>480504</v>
      </c>
      <c r="B17088" s="2">
        <v>2271702</v>
      </c>
      <c r="C17088" s="2" t="s">
        <v>131</v>
      </c>
      <c r="D17088" s="20">
        <v>0</v>
      </c>
      <c r="E17088" s="20">
        <v>0</v>
      </c>
      <c r="F17088" s="38">
        <f>('ANNEXURE B &amp; C'!CS$156)</f>
        <v>0</v>
      </c>
      <c r="G17088" s="9" t="str">
        <f t="shared" si="536"/>
        <v/>
      </c>
      <c r="H17088" s="52" t="str">
        <f t="shared" si="537"/>
        <v/>
      </c>
    </row>
    <row r="17089" spans="1:8">
      <c r="A17089" s="48" t="str">
        <f>('ANNEXURE B &amp; C'!CS$3)</f>
        <v>480504</v>
      </c>
      <c r="B17089" s="2">
        <v>2271703</v>
      </c>
      <c r="C17089" s="2" t="s">
        <v>132</v>
      </c>
      <c r="D17089" s="20">
        <v>0</v>
      </c>
      <c r="E17089" s="20">
        <v>0</v>
      </c>
      <c r="F17089" s="38">
        <f>('ANNEXURE B &amp; C'!CS$157)</f>
        <v>0</v>
      </c>
      <c r="G17089" s="9" t="str">
        <f t="shared" si="536"/>
        <v/>
      </c>
      <c r="H17089" s="52" t="str">
        <f t="shared" si="537"/>
        <v/>
      </c>
    </row>
    <row r="17090" spans="1:8">
      <c r="A17090" s="48" t="str">
        <f>('ANNEXURE B &amp; C'!CS$3)</f>
        <v>480504</v>
      </c>
      <c r="B17090" s="2">
        <v>2271704</v>
      </c>
      <c r="C17090" s="2" t="s">
        <v>133</v>
      </c>
      <c r="D17090" s="20">
        <v>0</v>
      </c>
      <c r="E17090" s="20">
        <v>0</v>
      </c>
      <c r="F17090" s="38">
        <f>('ANNEXURE B &amp; C'!CS$158)</f>
        <v>0</v>
      </c>
      <c r="G17090" s="9" t="str">
        <f t="shared" si="536"/>
        <v/>
      </c>
      <c r="H17090" s="52" t="str">
        <f t="shared" si="537"/>
        <v/>
      </c>
    </row>
    <row r="17091" spans="1:8">
      <c r="A17091" s="48" t="str">
        <f>('ANNEXURE B &amp; C'!CS$3)</f>
        <v>480504</v>
      </c>
      <c r="B17091" s="3">
        <v>2279995</v>
      </c>
      <c r="C17091" s="3" t="s">
        <v>134</v>
      </c>
      <c r="D17091" s="35">
        <v>0</v>
      </c>
      <c r="E17091" s="35">
        <v>0</v>
      </c>
      <c r="F17091" s="35">
        <f>SUM(F17087:F17090)</f>
        <v>0</v>
      </c>
      <c r="G17091" s="9" t="str">
        <f t="shared" si="536"/>
        <v/>
      </c>
      <c r="H17091" s="52" t="str">
        <f t="shared" si="537"/>
        <v/>
      </c>
    </row>
    <row r="17092" spans="1:8">
      <c r="B17092" s="1"/>
      <c r="C17092" s="1"/>
      <c r="D17092" s="31"/>
      <c r="E17092" s="31"/>
      <c r="F17092" s="31"/>
      <c r="G17092" s="9" t="str">
        <f t="shared" si="536"/>
        <v/>
      </c>
      <c r="H17092" s="52" t="str">
        <f t="shared" si="537"/>
        <v/>
      </c>
    </row>
    <row r="17093" spans="1:8">
      <c r="A17093" s="48" t="str">
        <f>('ANNEXURE B &amp; C'!CS$3)</f>
        <v>480504</v>
      </c>
      <c r="B17093" s="1">
        <v>2280000</v>
      </c>
      <c r="C17093" s="1" t="s">
        <v>135</v>
      </c>
      <c r="D17093" s="31"/>
      <c r="E17093" s="31"/>
      <c r="F17093" s="31"/>
      <c r="G17093" s="9" t="str">
        <f t="shared" si="536"/>
        <v/>
      </c>
      <c r="H17093" s="52" t="str">
        <f t="shared" si="537"/>
        <v/>
      </c>
    </row>
    <row r="17094" spans="1:8">
      <c r="A17094" s="48" t="str">
        <f>('ANNEXURE B &amp; C'!CS$3)</f>
        <v>480504</v>
      </c>
      <c r="B17094" s="2">
        <v>2280001</v>
      </c>
      <c r="C17094" s="2" t="s">
        <v>136</v>
      </c>
      <c r="D17094" s="20">
        <v>0</v>
      </c>
      <c r="E17094" s="20">
        <v>0</v>
      </c>
      <c r="F17094" s="38">
        <f>('ANNEXURE B &amp; C'!CS$162)</f>
        <v>0</v>
      </c>
      <c r="G17094" s="9" t="str">
        <f t="shared" si="536"/>
        <v/>
      </c>
      <c r="H17094" s="52" t="str">
        <f t="shared" si="537"/>
        <v/>
      </c>
    </row>
    <row r="17095" spans="1:8">
      <c r="A17095" s="48" t="str">
        <f>('ANNEXURE B &amp; C'!CS$3)</f>
        <v>480504</v>
      </c>
      <c r="B17095" s="2">
        <v>2280002</v>
      </c>
      <c r="C17095" s="2" t="s">
        <v>137</v>
      </c>
      <c r="D17095" s="20">
        <v>0</v>
      </c>
      <c r="E17095" s="20">
        <v>0</v>
      </c>
      <c r="F17095" s="38">
        <f>('ANNEXURE B &amp; C'!CS$163)</f>
        <v>0</v>
      </c>
      <c r="G17095" s="9" t="str">
        <f t="shared" si="536"/>
        <v/>
      </c>
      <c r="H17095" s="52" t="str">
        <f t="shared" si="537"/>
        <v/>
      </c>
    </row>
    <row r="17096" spans="1:8">
      <c r="A17096" s="48" t="str">
        <f>('ANNEXURE B &amp; C'!CS$3)</f>
        <v>480504</v>
      </c>
      <c r="B17096" s="3">
        <v>2289995</v>
      </c>
      <c r="C17096" s="3" t="s">
        <v>138</v>
      </c>
      <c r="D17096" s="39">
        <v>0</v>
      </c>
      <c r="E17096" s="39">
        <v>0</v>
      </c>
      <c r="F17096" s="39">
        <f>SUM(F17094:F17095)</f>
        <v>0</v>
      </c>
      <c r="G17096" s="9" t="str">
        <f t="shared" si="536"/>
        <v/>
      </c>
      <c r="H17096" s="52" t="str">
        <f t="shared" si="537"/>
        <v/>
      </c>
    </row>
    <row r="17097" spans="1:8">
      <c r="B17097" s="1"/>
      <c r="C17097" s="1"/>
      <c r="D17097" s="31"/>
      <c r="E17097" s="31"/>
      <c r="F17097" s="31"/>
      <c r="G17097" s="9" t="str">
        <f t="shared" si="536"/>
        <v/>
      </c>
      <c r="H17097" s="52" t="str">
        <f t="shared" si="537"/>
        <v/>
      </c>
    </row>
    <row r="17098" spans="1:8">
      <c r="A17098" s="48" t="str">
        <f>('ANNEXURE B &amp; C'!CS$3)</f>
        <v>480504</v>
      </c>
      <c r="B17098" s="1">
        <v>2300000</v>
      </c>
      <c r="C17098" s="1" t="s">
        <v>139</v>
      </c>
      <c r="D17098" s="31"/>
      <c r="E17098" s="31"/>
      <c r="F17098" s="31"/>
      <c r="G17098" s="9" t="str">
        <f t="shared" si="536"/>
        <v/>
      </c>
      <c r="H17098" s="52" t="str">
        <f t="shared" si="537"/>
        <v/>
      </c>
    </row>
    <row r="17099" spans="1:8">
      <c r="A17099" s="48" t="str">
        <f>('ANNEXURE B &amp; C'!CS$3)</f>
        <v>480504</v>
      </c>
      <c r="B17099" s="2">
        <v>2300001</v>
      </c>
      <c r="C17099" s="2" t="s">
        <v>140</v>
      </c>
      <c r="D17099" s="20">
        <v>0</v>
      </c>
      <c r="E17099" s="20">
        <v>0</v>
      </c>
      <c r="F17099" s="38">
        <f>('ANNEXURE B &amp; C'!CS$167)</f>
        <v>0</v>
      </c>
      <c r="G17099" s="9" t="str">
        <f t="shared" si="536"/>
        <v/>
      </c>
      <c r="H17099" s="52" t="str">
        <f t="shared" si="537"/>
        <v/>
      </c>
    </row>
    <row r="17100" spans="1:8">
      <c r="A17100" s="48" t="str">
        <f>('ANNEXURE B &amp; C'!CS$3)</f>
        <v>480504</v>
      </c>
      <c r="B17100" s="2">
        <v>2300002</v>
      </c>
      <c r="C17100" s="2" t="s">
        <v>141</v>
      </c>
      <c r="D17100" s="20">
        <v>0</v>
      </c>
      <c r="E17100" s="20">
        <v>0</v>
      </c>
      <c r="F17100" s="38">
        <f>('ANNEXURE B &amp; C'!CS$168)</f>
        <v>0</v>
      </c>
      <c r="G17100" s="9" t="str">
        <f t="shared" si="536"/>
        <v/>
      </c>
      <c r="H17100" s="52" t="str">
        <f t="shared" si="537"/>
        <v/>
      </c>
    </row>
    <row r="17101" spans="1:8">
      <c r="A17101" s="48" t="str">
        <f>('ANNEXURE B &amp; C'!CS$3)</f>
        <v>480504</v>
      </c>
      <c r="B17101" s="2">
        <v>2300003</v>
      </c>
      <c r="C17101" s="2" t="s">
        <v>142</v>
      </c>
      <c r="D17101" s="20">
        <v>0</v>
      </c>
      <c r="E17101" s="20">
        <v>0</v>
      </c>
      <c r="F17101" s="38">
        <f>('ANNEXURE B &amp; C'!CS$169)</f>
        <v>0</v>
      </c>
      <c r="G17101" s="9" t="str">
        <f t="shared" si="536"/>
        <v/>
      </c>
      <c r="H17101" s="52" t="str">
        <f t="shared" si="537"/>
        <v/>
      </c>
    </row>
    <row r="17102" spans="1:8">
      <c r="A17102" s="48" t="str">
        <f>('ANNEXURE B &amp; C'!CS$3)</f>
        <v>480504</v>
      </c>
      <c r="B17102" s="2">
        <v>2300204</v>
      </c>
      <c r="C17102" s="2" t="s">
        <v>143</v>
      </c>
      <c r="D17102" s="20">
        <v>0</v>
      </c>
      <c r="E17102" s="20">
        <v>0</v>
      </c>
      <c r="F17102" s="38">
        <f>('ANNEXURE B &amp; C'!CS$170)</f>
        <v>0</v>
      </c>
      <c r="G17102" s="9" t="str">
        <f t="shared" si="536"/>
        <v/>
      </c>
      <c r="H17102" s="52" t="str">
        <f t="shared" si="537"/>
        <v/>
      </c>
    </row>
    <row r="17103" spans="1:8">
      <c r="A17103" s="48" t="str">
        <f>('ANNEXURE B &amp; C'!CS$3)</f>
        <v>480504</v>
      </c>
      <c r="B17103" s="2">
        <v>2300800</v>
      </c>
      <c r="C17103" s="2" t="s">
        <v>144</v>
      </c>
      <c r="D17103" s="20">
        <v>0</v>
      </c>
      <c r="E17103" s="20">
        <v>0</v>
      </c>
      <c r="F17103" s="38">
        <f>('ANNEXURE B &amp; C'!CS$171)</f>
        <v>0</v>
      </c>
      <c r="G17103" s="9" t="str">
        <f t="shared" si="536"/>
        <v/>
      </c>
      <c r="H17103" s="52" t="str">
        <f t="shared" si="537"/>
        <v/>
      </c>
    </row>
    <row r="17104" spans="1:8">
      <c r="A17104" s="48" t="str">
        <f>('ANNEXURE B &amp; C'!CS$3)</f>
        <v>480504</v>
      </c>
      <c r="B17104" s="2">
        <v>2300801</v>
      </c>
      <c r="C17104" s="2" t="s">
        <v>145</v>
      </c>
      <c r="D17104" s="20">
        <v>0</v>
      </c>
      <c r="E17104" s="20">
        <v>0</v>
      </c>
      <c r="F17104" s="38">
        <f>('ANNEXURE B &amp; C'!CS$172)</f>
        <v>0</v>
      </c>
      <c r="G17104" s="9" t="str">
        <f t="shared" si="536"/>
        <v/>
      </c>
      <c r="H17104" s="52" t="str">
        <f t="shared" si="537"/>
        <v/>
      </c>
    </row>
    <row r="17105" spans="1:8">
      <c r="A17105" s="48" t="str">
        <f>('ANNEXURE B &amp; C'!CS$3)</f>
        <v>480504</v>
      </c>
      <c r="B17105" s="2">
        <v>2300803</v>
      </c>
      <c r="C17105" s="2" t="s">
        <v>146</v>
      </c>
      <c r="D17105" s="20">
        <v>0</v>
      </c>
      <c r="E17105" s="20">
        <v>0</v>
      </c>
      <c r="F17105" s="38">
        <f>('ANNEXURE B &amp; C'!CS$173)</f>
        <v>0</v>
      </c>
      <c r="G17105" s="9" t="str">
        <f t="shared" si="536"/>
        <v/>
      </c>
      <c r="H17105" s="52" t="str">
        <f t="shared" si="537"/>
        <v/>
      </c>
    </row>
    <row r="17106" spans="1:8">
      <c r="A17106" s="48" t="str">
        <f>('ANNEXURE B &amp; C'!CS$3)</f>
        <v>480504</v>
      </c>
      <c r="B17106" s="2">
        <v>2301503</v>
      </c>
      <c r="C17106" s="2" t="s">
        <v>147</v>
      </c>
      <c r="D17106" s="20">
        <v>0</v>
      </c>
      <c r="E17106" s="20">
        <v>0</v>
      </c>
      <c r="F17106" s="38">
        <f>('ANNEXURE B &amp; C'!CS$174)</f>
        <v>0</v>
      </c>
      <c r="G17106" s="9" t="str">
        <f t="shared" si="536"/>
        <v/>
      </c>
      <c r="H17106" s="52" t="str">
        <f t="shared" si="537"/>
        <v/>
      </c>
    </row>
    <row r="17107" spans="1:8">
      <c r="A17107" s="48" t="str">
        <f>('ANNEXURE B &amp; C'!CS$3)</f>
        <v>480504</v>
      </c>
      <c r="B17107" s="2">
        <v>2301802</v>
      </c>
      <c r="C17107" s="2" t="s">
        <v>148</v>
      </c>
      <c r="D17107" s="20">
        <v>0</v>
      </c>
      <c r="E17107" s="20">
        <v>0</v>
      </c>
      <c r="F17107" s="38">
        <f>('ANNEXURE B &amp; C'!CS$175)</f>
        <v>0</v>
      </c>
      <c r="G17107" s="9" t="str">
        <f t="shared" si="536"/>
        <v/>
      </c>
      <c r="H17107" s="52" t="str">
        <f t="shared" si="537"/>
        <v/>
      </c>
    </row>
    <row r="17108" spans="1:8">
      <c r="A17108" s="48" t="str">
        <f>('ANNEXURE B &amp; C'!CS$3)</f>
        <v>480504</v>
      </c>
      <c r="B17108" s="2">
        <v>2301803</v>
      </c>
      <c r="C17108" s="2" t="s">
        <v>149</v>
      </c>
      <c r="D17108" s="20">
        <v>0</v>
      </c>
      <c r="E17108" s="20">
        <v>0</v>
      </c>
      <c r="F17108" s="38">
        <f>('ANNEXURE B &amp; C'!CS$176)</f>
        <v>0</v>
      </c>
      <c r="G17108" s="9" t="str">
        <f t="shared" si="536"/>
        <v/>
      </c>
      <c r="H17108" s="52" t="str">
        <f t="shared" si="537"/>
        <v/>
      </c>
    </row>
    <row r="17109" spans="1:8">
      <c r="A17109" s="48" t="str">
        <f>('ANNEXURE B &amp; C'!CS$3)</f>
        <v>480504</v>
      </c>
      <c r="B17109" s="2">
        <v>2301900</v>
      </c>
      <c r="C17109" s="2" t="s">
        <v>150</v>
      </c>
      <c r="D17109" s="20">
        <v>0</v>
      </c>
      <c r="E17109" s="20">
        <v>-98.28</v>
      </c>
      <c r="F17109" s="38">
        <f>('ANNEXURE B &amp; C'!CS$177)</f>
        <v>-99</v>
      </c>
      <c r="G17109" s="9" t="str">
        <f t="shared" si="536"/>
        <v/>
      </c>
      <c r="H17109" s="52" t="str">
        <f t="shared" si="537"/>
        <v/>
      </c>
    </row>
    <row r="17110" spans="1:8">
      <c r="A17110" s="48" t="str">
        <f>('ANNEXURE B &amp; C'!CS$3)</f>
        <v>480504</v>
      </c>
      <c r="B17110" s="2">
        <v>2301901</v>
      </c>
      <c r="C17110" s="2" t="s">
        <v>151</v>
      </c>
      <c r="D17110" s="20">
        <v>0</v>
      </c>
      <c r="E17110" s="20">
        <v>0</v>
      </c>
      <c r="F17110" s="38">
        <f>('ANNEXURE B &amp; C'!CS$178)</f>
        <v>0</v>
      </c>
      <c r="G17110" s="9" t="str">
        <f t="shared" si="536"/>
        <v/>
      </c>
      <c r="H17110" s="52" t="str">
        <f t="shared" si="537"/>
        <v/>
      </c>
    </row>
    <row r="17111" spans="1:8">
      <c r="A17111" s="48" t="str">
        <f>('ANNEXURE B &amp; C'!CS$3)</f>
        <v>480504</v>
      </c>
      <c r="B17111" s="3">
        <v>2309995</v>
      </c>
      <c r="C17111" s="3" t="s">
        <v>152</v>
      </c>
      <c r="D17111" s="39">
        <v>0</v>
      </c>
      <c r="E17111" s="39">
        <v>-98.28</v>
      </c>
      <c r="F17111" s="39">
        <f>SUM(F17099:F17110)</f>
        <v>-99</v>
      </c>
      <c r="G17111" s="9" t="str">
        <f t="shared" si="536"/>
        <v/>
      </c>
      <c r="H17111" s="52" t="str">
        <f t="shared" si="537"/>
        <v/>
      </c>
    </row>
    <row r="17112" spans="1:8">
      <c r="B17112" s="1"/>
      <c r="C17112" s="1"/>
      <c r="D17112" s="31"/>
      <c r="E17112" s="31"/>
      <c r="F17112" s="31"/>
      <c r="G17112" s="9" t="str">
        <f t="shared" si="536"/>
        <v/>
      </c>
      <c r="H17112" s="52" t="str">
        <f t="shared" si="537"/>
        <v/>
      </c>
    </row>
    <row r="17113" spans="1:8" ht="15.75" thickBot="1">
      <c r="A17113" s="48" t="str">
        <f>('ANNEXURE B &amp; C'!CS$3)</f>
        <v>480504</v>
      </c>
      <c r="B17113" s="4">
        <v>2359997</v>
      </c>
      <c r="C17113" s="4" t="s">
        <v>153</v>
      </c>
      <c r="D17113" s="40">
        <v>0</v>
      </c>
      <c r="E17113" s="40">
        <v>-98.28</v>
      </c>
      <c r="F17113" s="40">
        <f>SUM(F17111+F17096+F17091+F17084+F17078+F17071)</f>
        <v>-99</v>
      </c>
      <c r="G17113" s="9" t="str">
        <f t="shared" si="536"/>
        <v/>
      </c>
      <c r="H17113" s="52" t="str">
        <f t="shared" si="537"/>
        <v/>
      </c>
    </row>
    <row r="17114" spans="1:8" ht="15.75" thickTop="1">
      <c r="B17114" s="1"/>
      <c r="C17114" s="1"/>
      <c r="D17114" s="31"/>
      <c r="E17114" s="31"/>
      <c r="F17114" s="31"/>
      <c r="G17114" s="9" t="str">
        <f t="shared" si="536"/>
        <v/>
      </c>
      <c r="H17114" s="52" t="str">
        <f t="shared" si="537"/>
        <v/>
      </c>
    </row>
    <row r="17115" spans="1:8" ht="15.75" thickBot="1">
      <c r="A17115" s="48" t="str">
        <f>('ANNEXURE B &amp; C'!CS$3)</f>
        <v>480504</v>
      </c>
      <c r="B17115" s="5">
        <v>2379995</v>
      </c>
      <c r="C17115" s="5" t="s">
        <v>154</v>
      </c>
      <c r="D17115" s="41">
        <v>0</v>
      </c>
      <c r="E17115" s="41">
        <v>-98.28</v>
      </c>
      <c r="F17115" s="41">
        <f>SUM(F17113)</f>
        <v>-99</v>
      </c>
      <c r="G17115" s="9" t="str">
        <f t="shared" si="536"/>
        <v/>
      </c>
      <c r="H17115" s="52" t="str">
        <f t="shared" si="537"/>
        <v/>
      </c>
    </row>
    <row r="17116" spans="1:8">
      <c r="B17116" s="1"/>
      <c r="C17116" s="1"/>
      <c r="D17116" s="31"/>
      <c r="E17116" s="31"/>
      <c r="F17116" s="31"/>
      <c r="G17116" s="9" t="str">
        <f t="shared" si="536"/>
        <v/>
      </c>
      <c r="H17116" s="52" t="str">
        <f t="shared" si="537"/>
        <v/>
      </c>
    </row>
    <row r="17117" spans="1:8" ht="15.75" thickBot="1">
      <c r="A17117" s="48" t="str">
        <f>('ANNEXURE B &amp; C'!CS$3)</f>
        <v>480504</v>
      </c>
      <c r="B17117" s="5">
        <v>2459998</v>
      </c>
      <c r="C17117" s="5" t="s">
        <v>155</v>
      </c>
      <c r="D17117" s="41">
        <v>0</v>
      </c>
      <c r="E17117" s="41">
        <v>-98.28</v>
      </c>
      <c r="F17117" s="41">
        <f>SUM(F17115)</f>
        <v>-99</v>
      </c>
      <c r="G17117" s="9" t="str">
        <f t="shared" si="536"/>
        <v/>
      </c>
      <c r="H17117" s="52" t="str">
        <f t="shared" si="537"/>
        <v/>
      </c>
    </row>
    <row r="17118" spans="1:8">
      <c r="B17118" s="1"/>
      <c r="C17118" s="1"/>
      <c r="D17118" s="31"/>
      <c r="E17118" s="31"/>
      <c r="F17118" s="31"/>
      <c r="G17118" s="9" t="str">
        <f t="shared" si="536"/>
        <v/>
      </c>
      <c r="H17118" s="52" t="str">
        <f t="shared" si="537"/>
        <v/>
      </c>
    </row>
    <row r="17119" spans="1:8">
      <c r="A17119" s="48" t="str">
        <f>('ANNEXURE B &amp; C'!CS$3)</f>
        <v>480504</v>
      </c>
      <c r="B17119" s="1">
        <v>3010000</v>
      </c>
      <c r="C17119" s="1" t="s">
        <v>156</v>
      </c>
      <c r="D17119" s="31"/>
      <c r="E17119" s="31"/>
      <c r="F17119" s="31"/>
      <c r="G17119" s="9" t="str">
        <f t="shared" si="536"/>
        <v/>
      </c>
      <c r="H17119" s="52" t="str">
        <f t="shared" si="537"/>
        <v/>
      </c>
    </row>
    <row r="17120" spans="1:8">
      <c r="A17120" s="48" t="str">
        <f>('ANNEXURE B &amp; C'!CS$3)</f>
        <v>480504</v>
      </c>
      <c r="B17120" s="2">
        <v>3010001</v>
      </c>
      <c r="C17120" s="2" t="s">
        <v>112</v>
      </c>
      <c r="D17120" s="38">
        <v>6375309</v>
      </c>
      <c r="E17120" s="38">
        <v>3030475.76</v>
      </c>
      <c r="F17120" s="38">
        <f>('ANNEXURE B &amp; C'!CS$188)</f>
        <v>6036593</v>
      </c>
      <c r="G17120" s="9" t="str">
        <f t="shared" si="536"/>
        <v/>
      </c>
      <c r="H17120" s="52">
        <f t="shared" si="537"/>
        <v>-5.3129346357956922E-2</v>
      </c>
    </row>
    <row r="17121" spans="1:8">
      <c r="A17121" s="48" t="str">
        <f>('ANNEXURE B &amp; C'!CS$3)</f>
        <v>480504</v>
      </c>
      <c r="B17121" s="2">
        <v>3010002</v>
      </c>
      <c r="C17121" s="2" t="s">
        <v>155</v>
      </c>
      <c r="D17121" s="38">
        <v>0</v>
      </c>
      <c r="E17121" s="38">
        <v>-98.28</v>
      </c>
      <c r="F17121" s="38">
        <f>('ANNEXURE B &amp; C'!CS$189)</f>
        <v>-99</v>
      </c>
      <c r="G17121" s="9" t="str">
        <f t="shared" si="536"/>
        <v/>
      </c>
      <c r="H17121" s="52" t="str">
        <f t="shared" si="537"/>
        <v/>
      </c>
    </row>
    <row r="17122" spans="1:8">
      <c r="A17122" s="48" t="str">
        <f>('ANNEXURE B &amp; C'!CS$3)</f>
        <v>480504</v>
      </c>
      <c r="B17122" s="2"/>
      <c r="C17122" s="1" t="s">
        <v>338</v>
      </c>
      <c r="D17122" s="39"/>
      <c r="E17122" s="39"/>
      <c r="F17122" s="39">
        <f>('ANNEXURE B &amp; C'!CS$190)</f>
        <v>0</v>
      </c>
      <c r="G17122" s="9" t="str">
        <f t="shared" si="536"/>
        <v/>
      </c>
      <c r="H17122" s="52" t="str">
        <f t="shared" si="537"/>
        <v/>
      </c>
    </row>
    <row r="17123" spans="1:8" ht="15.75" thickBot="1">
      <c r="A17123" s="48" t="str">
        <f>('ANNEXURE B &amp; C'!CS$3)</f>
        <v>480504</v>
      </c>
      <c r="B17123" s="5">
        <v>3019995</v>
      </c>
      <c r="C17123" s="5" t="s">
        <v>339</v>
      </c>
      <c r="D17123" s="37">
        <v>6375309</v>
      </c>
      <c r="E17123" s="37">
        <v>3030377.48</v>
      </c>
      <c r="F17123" s="37">
        <f>('ANNEXURE B &amp; C'!CS$191)</f>
        <v>6036494</v>
      </c>
      <c r="G17123" s="9" t="str">
        <f t="shared" si="536"/>
        <v/>
      </c>
      <c r="H17123" s="52">
        <f t="shared" si="537"/>
        <v>-5.3144875017038393E-2</v>
      </c>
    </row>
    <row r="17124" spans="1:8">
      <c r="B17124" s="1"/>
      <c r="C17124" s="1"/>
      <c r="D17124" s="31"/>
      <c r="E17124" s="31"/>
      <c r="F17124" s="31"/>
      <c r="G17124" s="9" t="str">
        <f t="shared" si="536"/>
        <v/>
      </c>
      <c r="H17124" s="52" t="str">
        <f t="shared" si="537"/>
        <v/>
      </c>
    </row>
    <row r="17125" spans="1:8">
      <c r="A17125" s="48" t="str">
        <f>('ANNEXURE B &amp; C'!CS$3)</f>
        <v>480504</v>
      </c>
      <c r="B17125" s="1">
        <v>4030000</v>
      </c>
      <c r="C17125" s="1" t="s">
        <v>157</v>
      </c>
      <c r="D17125" s="31"/>
      <c r="E17125" s="31"/>
      <c r="F17125" s="31"/>
      <c r="G17125" s="9" t="str">
        <f t="shared" si="536"/>
        <v/>
      </c>
      <c r="H17125" s="52" t="str">
        <f t="shared" si="537"/>
        <v/>
      </c>
    </row>
    <row r="17126" spans="1:8">
      <c r="A17126" s="48" t="str">
        <f>('ANNEXURE B &amp; C'!CS$3)</f>
        <v>480504</v>
      </c>
      <c r="B17126" s="2">
        <v>4030001</v>
      </c>
      <c r="C17126" s="2" t="s">
        <v>158</v>
      </c>
      <c r="D17126" s="20">
        <v>20000</v>
      </c>
      <c r="E17126" s="20">
        <v>13060.44</v>
      </c>
      <c r="F17126" s="38">
        <f>('ANNEXURE B &amp; C'!CS$194)</f>
        <v>20000</v>
      </c>
      <c r="G17126" s="9" t="str">
        <f t="shared" si="536"/>
        <v/>
      </c>
      <c r="H17126" s="52">
        <f t="shared" si="537"/>
        <v>0</v>
      </c>
    </row>
    <row r="17127" spans="1:8">
      <c r="A17127" s="48" t="str">
        <f>('ANNEXURE B &amp; C'!CS$3)</f>
        <v>480504</v>
      </c>
      <c r="B17127" s="2">
        <v>4030002</v>
      </c>
      <c r="C17127" s="2" t="s">
        <v>159</v>
      </c>
      <c r="D17127" s="20">
        <v>10000</v>
      </c>
      <c r="E17127" s="20">
        <v>0</v>
      </c>
      <c r="F17127" s="38">
        <f>('ANNEXURE B &amp; C'!CS$195)</f>
        <v>10000</v>
      </c>
      <c r="G17127" s="9" t="str">
        <f t="shared" si="536"/>
        <v/>
      </c>
      <c r="H17127" s="52">
        <f t="shared" si="537"/>
        <v>0</v>
      </c>
    </row>
    <row r="17128" spans="1:8">
      <c r="A17128" s="48" t="str">
        <f>('ANNEXURE B &amp; C'!CS$3)</f>
        <v>480504</v>
      </c>
      <c r="B17128" s="2">
        <v>4030003</v>
      </c>
      <c r="C17128" s="2" t="s">
        <v>160</v>
      </c>
      <c r="D17128" s="20">
        <v>0</v>
      </c>
      <c r="E17128" s="20">
        <v>0</v>
      </c>
      <c r="F17128" s="38">
        <f>('ANNEXURE B &amp; C'!CS$196)</f>
        <v>0</v>
      </c>
      <c r="G17128" s="9" t="str">
        <f t="shared" si="536"/>
        <v/>
      </c>
      <c r="H17128" s="52" t="str">
        <f t="shared" si="537"/>
        <v/>
      </c>
    </row>
    <row r="17129" spans="1:8">
      <c r="A17129" s="48" t="str">
        <f>('ANNEXURE B &amp; C'!CS$3)</f>
        <v>480504</v>
      </c>
      <c r="B17129" s="2">
        <v>4030004</v>
      </c>
      <c r="C17129" s="2" t="s">
        <v>161</v>
      </c>
      <c r="D17129" s="20">
        <v>1200000</v>
      </c>
      <c r="E17129" s="20">
        <v>0</v>
      </c>
      <c r="F17129" s="38">
        <f>('ANNEXURE B &amp; C'!CS$197)</f>
        <v>1200000</v>
      </c>
      <c r="G17129" s="9" t="str">
        <f t="shared" si="536"/>
        <v/>
      </c>
      <c r="H17129" s="52">
        <f t="shared" si="537"/>
        <v>0</v>
      </c>
    </row>
    <row r="17130" spans="1:8">
      <c r="A17130" s="48" t="str">
        <f>('ANNEXURE B &amp; C'!CS$3)</f>
        <v>480504</v>
      </c>
      <c r="B17130" s="2">
        <v>4030005</v>
      </c>
      <c r="C17130" s="2" t="s">
        <v>162</v>
      </c>
      <c r="D17130" s="20">
        <v>0</v>
      </c>
      <c r="E17130" s="20">
        <v>0</v>
      </c>
      <c r="F17130" s="38">
        <f>('ANNEXURE B &amp; C'!CS$198)</f>
        <v>0</v>
      </c>
      <c r="G17130" s="9" t="str">
        <f t="shared" si="536"/>
        <v/>
      </c>
      <c r="H17130" s="52" t="str">
        <f t="shared" si="537"/>
        <v/>
      </c>
    </row>
    <row r="17131" spans="1:8" ht="15.75" thickBot="1">
      <c r="A17131" s="48" t="str">
        <f>('ANNEXURE B &amp; C'!CS$3)</f>
        <v>480504</v>
      </c>
      <c r="B17131" s="3">
        <v>4039995</v>
      </c>
      <c r="C17131" s="3" t="s">
        <v>163</v>
      </c>
      <c r="D17131" s="42">
        <v>1230000</v>
      </c>
      <c r="E17131" s="36">
        <v>13060.44</v>
      </c>
      <c r="F17131" s="43">
        <f>SUM(F17126:F17130)</f>
        <v>1230000</v>
      </c>
      <c r="G17131" s="9" t="str">
        <f t="shared" si="536"/>
        <v/>
      </c>
      <c r="H17131" s="52">
        <f t="shared" si="537"/>
        <v>0</v>
      </c>
    </row>
    <row r="17132" spans="1:8" ht="15.75" thickTop="1">
      <c r="B17132" s="2"/>
      <c r="C17132" s="2"/>
      <c r="D17132" s="32"/>
      <c r="E17132" s="32"/>
      <c r="G17132" s="9" t="str">
        <f t="shared" si="536"/>
        <v/>
      </c>
      <c r="H17132" s="52" t="str">
        <f t="shared" si="537"/>
        <v/>
      </c>
    </row>
    <row r="17133" spans="1:8">
      <c r="A17133" s="48" t="str">
        <f>('ANNEXURE B &amp; C'!CS$3)</f>
        <v>480504</v>
      </c>
      <c r="B17133" s="1">
        <v>4030000</v>
      </c>
      <c r="C17133" s="1" t="s">
        <v>164</v>
      </c>
      <c r="D17133" s="31"/>
      <c r="E17133" s="31"/>
      <c r="F17133" s="31"/>
      <c r="G17133" s="9" t="str">
        <f t="shared" si="536"/>
        <v/>
      </c>
      <c r="H17133" s="52" t="str">
        <f t="shared" si="537"/>
        <v/>
      </c>
    </row>
    <row r="17134" spans="1:8">
      <c r="A17134" s="48" t="str">
        <f>('ANNEXURE B &amp; C'!CS$3)</f>
        <v>480504</v>
      </c>
      <c r="B17134" s="2">
        <v>4031001</v>
      </c>
      <c r="C17134" s="2" t="s">
        <v>158</v>
      </c>
      <c r="D17134" s="20">
        <v>0</v>
      </c>
      <c r="E17134" s="20">
        <v>0</v>
      </c>
      <c r="F17134" s="38">
        <f>('ANNEXURE B &amp; C'!CS$202)</f>
        <v>0</v>
      </c>
      <c r="G17134" s="9" t="str">
        <f t="shared" si="536"/>
        <v/>
      </c>
      <c r="H17134" s="52" t="str">
        <f t="shared" si="537"/>
        <v/>
      </c>
    </row>
    <row r="17135" spans="1:8">
      <c r="A17135" s="48" t="str">
        <f>('ANNEXURE B &amp; C'!CS$3)</f>
        <v>480504</v>
      </c>
      <c r="B17135" s="2">
        <v>4031002</v>
      </c>
      <c r="C17135" s="2" t="s">
        <v>159</v>
      </c>
      <c r="D17135" s="20">
        <v>0</v>
      </c>
      <c r="E17135" s="20">
        <v>0</v>
      </c>
      <c r="F17135" s="38">
        <f>('ANNEXURE B &amp; C'!CS$203)</f>
        <v>0</v>
      </c>
      <c r="G17135" s="9" t="str">
        <f t="shared" si="536"/>
        <v/>
      </c>
      <c r="H17135" s="52" t="str">
        <f t="shared" si="537"/>
        <v/>
      </c>
    </row>
    <row r="17136" spans="1:8">
      <c r="A17136" s="48" t="str">
        <f>('ANNEXURE B &amp; C'!CS$3)</f>
        <v>480504</v>
      </c>
      <c r="B17136" s="2">
        <v>4031003</v>
      </c>
      <c r="C17136" s="2" t="s">
        <v>160</v>
      </c>
      <c r="D17136" s="20">
        <v>0</v>
      </c>
      <c r="E17136" s="20">
        <v>0</v>
      </c>
      <c r="F17136" s="38">
        <f>('ANNEXURE B &amp; C'!CS$204)</f>
        <v>0</v>
      </c>
      <c r="G17136" s="9" t="str">
        <f t="shared" si="536"/>
        <v/>
      </c>
      <c r="H17136" s="52" t="str">
        <f t="shared" si="537"/>
        <v/>
      </c>
    </row>
    <row r="17137" spans="1:8">
      <c r="A17137" s="48" t="str">
        <f>('ANNEXURE B &amp; C'!CS$3)</f>
        <v>480504</v>
      </c>
      <c r="B17137" s="2">
        <v>4031004</v>
      </c>
      <c r="C17137" s="2" t="s">
        <v>161</v>
      </c>
      <c r="D17137" s="20">
        <v>0</v>
      </c>
      <c r="E17137" s="20">
        <v>0</v>
      </c>
      <c r="F17137" s="38">
        <f>('ANNEXURE B &amp; C'!CS$205)</f>
        <v>0</v>
      </c>
      <c r="G17137" s="9" t="str">
        <f t="shared" si="536"/>
        <v/>
      </c>
      <c r="H17137" s="52" t="str">
        <f t="shared" si="537"/>
        <v/>
      </c>
    </row>
    <row r="17138" spans="1:8">
      <c r="A17138" s="48" t="str">
        <f>('ANNEXURE B &amp; C'!CS$3)</f>
        <v>480504</v>
      </c>
      <c r="B17138" s="2">
        <v>4031005</v>
      </c>
      <c r="C17138" s="2" t="s">
        <v>162</v>
      </c>
      <c r="D17138" s="20">
        <v>0</v>
      </c>
      <c r="E17138" s="20">
        <v>0</v>
      </c>
      <c r="F17138" s="38">
        <f>('ANNEXURE B &amp; C'!CS$206)</f>
        <v>0</v>
      </c>
      <c r="G17138" s="9" t="str">
        <f t="shared" si="536"/>
        <v/>
      </c>
      <c r="H17138" s="52" t="str">
        <f t="shared" si="537"/>
        <v/>
      </c>
    </row>
    <row r="17139" spans="1:8">
      <c r="A17139" s="48" t="str">
        <f>('ANNEXURE B &amp; C'!CS$3)</f>
        <v>480504</v>
      </c>
      <c r="B17139" s="3">
        <v>4039995</v>
      </c>
      <c r="C17139" s="3" t="s">
        <v>165</v>
      </c>
      <c r="D17139" s="39">
        <v>0</v>
      </c>
      <c r="E17139" s="39">
        <v>0</v>
      </c>
      <c r="F17139" s="39">
        <f>SUM(F17134:F17138)</f>
        <v>0</v>
      </c>
      <c r="G17139" s="9" t="str">
        <f t="shared" si="536"/>
        <v/>
      </c>
      <c r="H17139" s="52" t="str">
        <f t="shared" si="537"/>
        <v/>
      </c>
    </row>
    <row r="17140" spans="1:8">
      <c r="B17140" s="2"/>
      <c r="C17140" s="2"/>
      <c r="D17140" s="32"/>
      <c r="E17140" s="32"/>
      <c r="G17140" s="9" t="str">
        <f t="shared" si="536"/>
        <v/>
      </c>
      <c r="H17140" s="52" t="str">
        <f t="shared" si="537"/>
        <v/>
      </c>
    </row>
    <row r="17141" spans="1:8" ht="15.75" thickBot="1">
      <c r="A17141" s="48" t="str">
        <f>('ANNEXURE B &amp; C'!CS$3)</f>
        <v>480504</v>
      </c>
      <c r="B17141" s="5">
        <v>4039995</v>
      </c>
      <c r="C17141" s="5" t="s">
        <v>166</v>
      </c>
      <c r="D17141" s="41">
        <v>1230000</v>
      </c>
      <c r="E17141" s="41">
        <v>13060.44</v>
      </c>
      <c r="F17141" s="41">
        <f>SUM(F17139+F17131)</f>
        <v>1230000</v>
      </c>
      <c r="G17141" s="9" t="str">
        <f t="shared" si="536"/>
        <v/>
      </c>
      <c r="H17141" s="52">
        <f t="shared" si="537"/>
        <v>0</v>
      </c>
    </row>
  </sheetData>
  <mergeCells count="1">
    <mergeCell ref="E1:F1"/>
  </mergeCells>
  <pageMargins left="0.70866141732283472" right="0.70866141732283472" top="0.74803149606299213" bottom="0.74803149606299213" header="0.31496062992125984" footer="0.31496062992125984"/>
  <pageSetup paperSize="9" scale="66" orientation="portrait" r:id="rId1"/>
</worksheet>
</file>

<file path=xl/worksheets/sheet8.xml><?xml version="1.0" encoding="utf-8"?>
<worksheet xmlns="http://schemas.openxmlformats.org/spreadsheetml/2006/main" xmlns:r="http://schemas.openxmlformats.org/officeDocument/2006/relationships">
  <dimension ref="A1:C21"/>
  <sheetViews>
    <sheetView workbookViewId="0">
      <selection activeCell="C13" sqref="C12:C13"/>
    </sheetView>
  </sheetViews>
  <sheetFormatPr defaultRowHeight="15"/>
  <cols>
    <col min="1" max="1" width="61.140625" bestFit="1" customWidth="1"/>
    <col min="2" max="2" width="13.28515625" bestFit="1" customWidth="1"/>
    <col min="3" max="3" width="19.28515625" bestFit="1" customWidth="1"/>
  </cols>
  <sheetData>
    <row r="1" spans="1:3" ht="15.75">
      <c r="A1" s="133"/>
      <c r="C1" s="128" t="s">
        <v>503</v>
      </c>
    </row>
    <row r="2" spans="1:3" ht="15.75">
      <c r="A2" s="133" t="s">
        <v>504</v>
      </c>
      <c r="B2" s="98"/>
    </row>
    <row r="3" spans="1:3" ht="16.5" thickBot="1">
      <c r="A3" s="133" t="s">
        <v>505</v>
      </c>
      <c r="B3" s="141"/>
    </row>
    <row r="4" spans="1:3" ht="40.5" thickTop="1" thickBot="1">
      <c r="A4" s="142" t="s">
        <v>506</v>
      </c>
      <c r="B4" s="143" t="s">
        <v>507</v>
      </c>
      <c r="C4" s="143" t="s">
        <v>508</v>
      </c>
    </row>
    <row r="5" spans="1:3" ht="15.75" thickTop="1">
      <c r="B5" s="144"/>
      <c r="C5" s="144"/>
    </row>
    <row r="6" spans="1:3">
      <c r="A6" s="102" t="s">
        <v>509</v>
      </c>
      <c r="B6" s="145">
        <v>662855</v>
      </c>
      <c r="C6" s="145">
        <v>675011</v>
      </c>
    </row>
    <row r="7" spans="1:3">
      <c r="A7" s="102"/>
      <c r="B7" s="145"/>
      <c r="C7" s="145"/>
    </row>
    <row r="8" spans="1:3">
      <c r="A8" s="102" t="s">
        <v>510</v>
      </c>
      <c r="B8" s="145">
        <v>520844</v>
      </c>
      <c r="C8" s="145">
        <v>540008</v>
      </c>
    </row>
    <row r="9" spans="1:3">
      <c r="A9" s="102"/>
      <c r="B9" s="145"/>
      <c r="C9" s="145"/>
    </row>
    <row r="10" spans="1:3">
      <c r="A10" s="102" t="s">
        <v>511</v>
      </c>
      <c r="B10" s="145">
        <v>489122</v>
      </c>
      <c r="C10" s="145">
        <v>506258</v>
      </c>
    </row>
    <row r="11" spans="1:3">
      <c r="A11" s="102"/>
      <c r="B11" s="145"/>
      <c r="C11" s="145"/>
    </row>
    <row r="12" spans="1:3">
      <c r="A12" s="102" t="s">
        <v>512</v>
      </c>
      <c r="B12" s="145">
        <v>3912976</v>
      </c>
      <c r="C12" s="145">
        <v>4050064</v>
      </c>
    </row>
    <row r="13" spans="1:3">
      <c r="A13" s="102"/>
      <c r="B13" s="145"/>
      <c r="C13" s="145"/>
    </row>
    <row r="14" spans="1:3">
      <c r="A14" s="102" t="s">
        <v>513</v>
      </c>
      <c r="B14" s="145">
        <v>1593816</v>
      </c>
      <c r="C14" s="145">
        <v>1822527</v>
      </c>
    </row>
    <row r="15" spans="1:3">
      <c r="A15" s="102"/>
      <c r="B15" s="145"/>
      <c r="C15" s="145"/>
    </row>
    <row r="16" spans="1:3">
      <c r="A16" s="146" t="s">
        <v>514</v>
      </c>
      <c r="B16" s="147">
        <v>25235</v>
      </c>
      <c r="C16" s="147">
        <v>36001.919999999998</v>
      </c>
    </row>
    <row r="17" spans="1:3">
      <c r="A17" s="102"/>
      <c r="B17" s="145"/>
      <c r="C17" s="145"/>
    </row>
    <row r="18" spans="1:3" ht="30">
      <c r="A18" s="146" t="s">
        <v>515</v>
      </c>
      <c r="B18" s="147">
        <v>271584</v>
      </c>
      <c r="C18" s="147">
        <v>277992</v>
      </c>
    </row>
    <row r="19" spans="1:3" ht="15.75" thickBot="1">
      <c r="B19" s="144"/>
      <c r="C19" s="144"/>
    </row>
    <row r="20" spans="1:3" ht="16.5" thickTop="1" thickBot="1">
      <c r="A20" s="148" t="s">
        <v>516</v>
      </c>
      <c r="B20" s="149">
        <f>SUM(B6:B19)</f>
        <v>7476432</v>
      </c>
      <c r="C20" s="149">
        <f>SUM(C6:C19)</f>
        <v>7907861.9199999999</v>
      </c>
    </row>
    <row r="21" spans="1:3" ht="15.75" thickTop="1"/>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E199"/>
  <sheetViews>
    <sheetView workbookViewId="0">
      <pane xSplit="2" ySplit="3" topLeftCell="C4" activePane="bottomRight" state="frozen"/>
      <selection pane="topRight" activeCell="C1" sqref="C1"/>
      <selection pane="bottomLeft" activeCell="A4" sqref="A4"/>
      <selection pane="bottomRight" activeCell="F3" sqref="F3"/>
    </sheetView>
  </sheetViews>
  <sheetFormatPr defaultRowHeight="15"/>
  <cols>
    <col min="1" max="1" width="8" bestFit="1" customWidth="1"/>
    <col min="2" max="2" width="46" bestFit="1" customWidth="1"/>
    <col min="3" max="6" width="14.5703125" bestFit="1" customWidth="1"/>
    <col min="7" max="7" width="12.7109375" bestFit="1" customWidth="1"/>
    <col min="8" max="9" width="11.7109375" bestFit="1" customWidth="1"/>
    <col min="10" max="13" width="12.7109375" bestFit="1" customWidth="1"/>
    <col min="14" max="14" width="12.7109375" customWidth="1"/>
    <col min="15" max="21" width="12.7109375" bestFit="1" customWidth="1"/>
    <col min="22" max="22" width="13.85546875" bestFit="1" customWidth="1"/>
    <col min="24" max="24" width="12.7109375" bestFit="1" customWidth="1"/>
    <col min="25" max="26" width="11.7109375" bestFit="1" customWidth="1"/>
    <col min="27" max="31" width="12.7109375" bestFit="1" customWidth="1"/>
  </cols>
  <sheetData>
    <row r="1" spans="1:31">
      <c r="G1" t="s">
        <v>529</v>
      </c>
      <c r="O1" t="s">
        <v>354</v>
      </c>
      <c r="X1" t="s">
        <v>530</v>
      </c>
    </row>
    <row r="2" spans="1:31">
      <c r="C2" s="13"/>
      <c r="D2" s="9"/>
      <c r="E2" s="7" t="s">
        <v>329</v>
      </c>
      <c r="F2" s="7"/>
      <c r="G2" s="21" t="s">
        <v>340</v>
      </c>
      <c r="H2" s="21" t="s">
        <v>341</v>
      </c>
      <c r="I2" s="21" t="s">
        <v>342</v>
      </c>
      <c r="J2" s="21" t="s">
        <v>343</v>
      </c>
      <c r="K2" s="21" t="s">
        <v>344</v>
      </c>
      <c r="L2" s="21" t="s">
        <v>345</v>
      </c>
      <c r="M2" s="21" t="s">
        <v>346</v>
      </c>
      <c r="N2" s="21"/>
      <c r="O2" s="21" t="s">
        <v>522</v>
      </c>
      <c r="P2" s="21" t="s">
        <v>523</v>
      </c>
      <c r="Q2" s="21" t="s">
        <v>524</v>
      </c>
      <c r="R2" s="21" t="s">
        <v>525</v>
      </c>
      <c r="S2" s="21" t="s">
        <v>526</v>
      </c>
      <c r="T2" s="21" t="s">
        <v>527</v>
      </c>
      <c r="U2" s="21" t="s">
        <v>528</v>
      </c>
      <c r="V2" s="21"/>
      <c r="X2" s="21" t="s">
        <v>340</v>
      </c>
      <c r="Y2" s="21" t="s">
        <v>341</v>
      </c>
      <c r="Z2" s="21" t="s">
        <v>342</v>
      </c>
      <c r="AA2" s="21" t="s">
        <v>343</v>
      </c>
      <c r="AB2" s="21" t="s">
        <v>344</v>
      </c>
      <c r="AC2" s="21" t="s">
        <v>345</v>
      </c>
      <c r="AD2" s="21" t="s">
        <v>346</v>
      </c>
      <c r="AE2" s="21"/>
    </row>
    <row r="3" spans="1:31" ht="45">
      <c r="A3" s="6"/>
      <c r="B3" s="6"/>
      <c r="C3" s="14" t="s">
        <v>337</v>
      </c>
      <c r="D3" s="30" t="s">
        <v>354</v>
      </c>
      <c r="E3" s="8" t="s">
        <v>330</v>
      </c>
      <c r="F3" s="8" t="s">
        <v>359</v>
      </c>
      <c r="G3" s="22" t="s">
        <v>347</v>
      </c>
      <c r="H3" s="22" t="s">
        <v>348</v>
      </c>
      <c r="I3" s="22" t="s">
        <v>349</v>
      </c>
      <c r="J3" s="22" t="s">
        <v>350</v>
      </c>
      <c r="K3" s="22" t="s">
        <v>351</v>
      </c>
      <c r="L3" s="22" t="s">
        <v>352</v>
      </c>
      <c r="M3" s="22" t="s">
        <v>353</v>
      </c>
      <c r="N3" s="22"/>
      <c r="O3" s="22" t="s">
        <v>347</v>
      </c>
      <c r="P3" s="22" t="s">
        <v>348</v>
      </c>
      <c r="Q3" s="22" t="s">
        <v>349</v>
      </c>
      <c r="R3" s="22" t="s">
        <v>350</v>
      </c>
      <c r="S3" s="22" t="s">
        <v>351</v>
      </c>
      <c r="T3" s="22" t="s">
        <v>352</v>
      </c>
      <c r="U3" s="22" t="s">
        <v>353</v>
      </c>
      <c r="V3" s="22" t="s">
        <v>386</v>
      </c>
      <c r="X3" s="22" t="s">
        <v>347</v>
      </c>
      <c r="Y3" s="22" t="s">
        <v>348</v>
      </c>
      <c r="Z3" s="22" t="s">
        <v>349</v>
      </c>
      <c r="AA3" s="22" t="s">
        <v>350</v>
      </c>
      <c r="AB3" s="22" t="s">
        <v>351</v>
      </c>
      <c r="AC3" s="22" t="s">
        <v>352</v>
      </c>
      <c r="AD3" s="22" t="s">
        <v>353</v>
      </c>
      <c r="AE3" s="22" t="s">
        <v>386</v>
      </c>
    </row>
    <row r="4" spans="1:31">
      <c r="A4" s="1">
        <v>1000000</v>
      </c>
      <c r="B4" s="1" t="s">
        <v>0</v>
      </c>
      <c r="C4" s="15"/>
      <c r="D4" s="31"/>
      <c r="E4" s="9"/>
      <c r="F4" s="9"/>
      <c r="G4" s="23"/>
      <c r="H4" s="23"/>
      <c r="I4" s="23"/>
      <c r="J4" s="23"/>
      <c r="K4" s="23"/>
      <c r="L4" s="23"/>
      <c r="M4" s="23"/>
      <c r="N4" s="163"/>
      <c r="O4" s="23"/>
      <c r="P4" s="23"/>
      <c r="Q4" s="23"/>
      <c r="R4" s="23"/>
      <c r="S4" s="23"/>
      <c r="T4" s="23"/>
      <c r="U4" s="23"/>
      <c r="V4" s="23"/>
      <c r="X4" s="23"/>
      <c r="Y4" s="23"/>
      <c r="Z4" s="23"/>
      <c r="AA4" s="23"/>
      <c r="AB4" s="23"/>
      <c r="AC4" s="23"/>
      <c r="AD4" s="23"/>
      <c r="AE4" s="23"/>
    </row>
    <row r="5" spans="1:31">
      <c r="A5" s="1"/>
      <c r="B5" s="1"/>
      <c r="C5" s="15"/>
      <c r="D5" s="31"/>
      <c r="E5" s="9"/>
      <c r="F5" s="9"/>
      <c r="G5" s="23"/>
      <c r="H5" s="23"/>
      <c r="I5" s="23"/>
      <c r="J5" s="23"/>
      <c r="K5" s="23"/>
      <c r="L5" s="23"/>
      <c r="M5" s="23"/>
      <c r="N5" s="163"/>
      <c r="O5" s="23"/>
      <c r="P5" s="23"/>
      <c r="Q5" s="23"/>
      <c r="R5" s="23"/>
      <c r="S5" s="23"/>
      <c r="T5" s="23"/>
      <c r="U5" s="23"/>
      <c r="V5" s="23"/>
      <c r="X5" s="23"/>
      <c r="Y5" s="23"/>
      <c r="Z5" s="23"/>
      <c r="AA5" s="23"/>
      <c r="AB5" s="23"/>
      <c r="AC5" s="23"/>
      <c r="AD5" s="23"/>
      <c r="AE5" s="23"/>
    </row>
    <row r="6" spans="1:31">
      <c r="A6" s="1">
        <v>1010000</v>
      </c>
      <c r="B6" s="1" t="s">
        <v>1</v>
      </c>
      <c r="C6" s="15"/>
      <c r="D6" s="31"/>
      <c r="E6" s="9"/>
      <c r="F6" s="9"/>
      <c r="G6" s="23"/>
      <c r="H6" s="23"/>
      <c r="I6" s="23"/>
      <c r="J6" s="23"/>
      <c r="K6" s="23"/>
      <c r="L6" s="23"/>
      <c r="M6" s="23"/>
      <c r="N6" s="163"/>
      <c r="O6" s="23"/>
      <c r="P6" s="23"/>
      <c r="Q6" s="23"/>
      <c r="R6" s="23"/>
      <c r="S6" s="23"/>
      <c r="T6" s="23"/>
      <c r="U6" s="23"/>
      <c r="V6" s="23"/>
      <c r="X6" s="23"/>
      <c r="Y6" s="23"/>
      <c r="Z6" s="23"/>
      <c r="AA6" s="23"/>
      <c r="AB6" s="23"/>
      <c r="AC6" s="23"/>
      <c r="AD6" s="23"/>
      <c r="AE6" s="23"/>
    </row>
    <row r="7" spans="1:31">
      <c r="A7" s="1"/>
      <c r="B7" s="1"/>
      <c r="C7" s="15"/>
      <c r="D7" s="31"/>
      <c r="E7" s="9"/>
      <c r="F7" s="9"/>
      <c r="G7" s="23"/>
      <c r="H7" s="23"/>
      <c r="I7" s="23"/>
      <c r="J7" s="23"/>
      <c r="K7" s="23"/>
      <c r="L7" s="23"/>
      <c r="M7" s="23"/>
      <c r="N7" s="163"/>
      <c r="O7" s="23"/>
      <c r="P7" s="23"/>
      <c r="Q7" s="23"/>
      <c r="R7" s="23"/>
      <c r="S7" s="23"/>
      <c r="T7" s="23"/>
      <c r="U7" s="23"/>
      <c r="V7" s="23"/>
      <c r="X7" s="23"/>
      <c r="Y7" s="23"/>
      <c r="Z7" s="23"/>
      <c r="AA7" s="23"/>
      <c r="AB7" s="23"/>
      <c r="AC7" s="23"/>
      <c r="AD7" s="23"/>
      <c r="AE7" s="23"/>
    </row>
    <row r="8" spans="1:31">
      <c r="A8" s="1">
        <v>1020000</v>
      </c>
      <c r="B8" s="1" t="s">
        <v>2</v>
      </c>
      <c r="C8" s="15"/>
      <c r="D8" s="31"/>
      <c r="E8" s="9"/>
      <c r="F8" s="9"/>
      <c r="G8" s="23"/>
      <c r="H8" s="23"/>
      <c r="I8" s="23"/>
      <c r="J8" s="23"/>
      <c r="K8" s="23"/>
      <c r="L8" s="23"/>
      <c r="M8" s="23"/>
      <c r="N8" s="163"/>
      <c r="O8" s="23"/>
      <c r="P8" s="23"/>
      <c r="Q8" s="23"/>
      <c r="R8" s="23"/>
      <c r="S8" s="23"/>
      <c r="T8" s="23"/>
      <c r="U8" s="23"/>
      <c r="V8" s="23"/>
      <c r="X8" s="23"/>
      <c r="Y8" s="23"/>
      <c r="Z8" s="23"/>
      <c r="AA8" s="23"/>
      <c r="AB8" s="23"/>
      <c r="AC8" s="23"/>
      <c r="AD8" s="23"/>
      <c r="AE8" s="23"/>
    </row>
    <row r="9" spans="1:31">
      <c r="A9" s="2">
        <v>1020001</v>
      </c>
      <c r="B9" s="2" t="s">
        <v>3</v>
      </c>
      <c r="C9" s="16">
        <f>VLOOKUP(A9,[2]!OLD,3,)</f>
        <v>0</v>
      </c>
      <c r="D9" s="13">
        <v>0</v>
      </c>
      <c r="E9" s="9">
        <f t="shared" ref="E9:E20" si="0">SUM(G9:M9)</f>
        <v>0</v>
      </c>
      <c r="F9" s="13">
        <f>SUM(E9-D9)</f>
        <v>0</v>
      </c>
      <c r="G9" s="23">
        <f>('ANNEXURE B &amp; C'!G10)</f>
        <v>0</v>
      </c>
      <c r="H9" s="23">
        <f>('ANNEXURE B &amp; C'!H10)</f>
        <v>0</v>
      </c>
      <c r="I9" s="23">
        <f>('ANNEXURE B &amp; C'!I10)</f>
        <v>0</v>
      </c>
      <c r="J9" s="23">
        <f>('ANNEXURE B &amp; C'!J10)</f>
        <v>0</v>
      </c>
      <c r="K9" s="23">
        <f>('ANNEXURE B &amp; C'!K10)</f>
        <v>0</v>
      </c>
      <c r="L9" s="23">
        <f>('ANNEXURE B &amp; C'!L10)</f>
        <v>0</v>
      </c>
      <c r="M9" s="23">
        <f>('ANNEXURE B &amp; C'!M10)</f>
        <v>0</v>
      </c>
      <c r="N9" s="163"/>
      <c r="O9" s="23"/>
      <c r="P9" s="23">
        <v>0</v>
      </c>
      <c r="Q9" s="23"/>
      <c r="R9" s="23">
        <v>0</v>
      </c>
      <c r="S9" s="23">
        <v>0</v>
      </c>
      <c r="T9" s="23">
        <v>0</v>
      </c>
      <c r="U9" s="23">
        <v>0</v>
      </c>
      <c r="V9" s="23">
        <v>0</v>
      </c>
      <c r="X9" s="23">
        <f t="shared" ref="X9" si="1">SUM(G9-O9)</f>
        <v>0</v>
      </c>
      <c r="Y9" s="23">
        <f t="shared" ref="Y9:Y20" si="2">SUM(H9-P9)</f>
        <v>0</v>
      </c>
      <c r="Z9" s="23">
        <f t="shared" ref="Z9:Z20" si="3">SUM(I9-Q9)</f>
        <v>0</v>
      </c>
      <c r="AA9" s="23">
        <f t="shared" ref="AA9:AA20" si="4">SUM(J9-R9)</f>
        <v>0</v>
      </c>
      <c r="AB9" s="23">
        <f t="shared" ref="AB9:AB20" si="5">SUM(K9-S9)</f>
        <v>0</v>
      </c>
      <c r="AC9" s="23">
        <f t="shared" ref="AC9:AC20" si="6">SUM(L9-T9)</f>
        <v>0</v>
      </c>
      <c r="AD9" s="23">
        <f t="shared" ref="AD9:AD20" si="7">SUM(M9-U9)</f>
        <v>0</v>
      </c>
      <c r="AE9" s="23">
        <f>SUM(X9:AD9)</f>
        <v>0</v>
      </c>
    </row>
    <row r="10" spans="1:31">
      <c r="A10" s="2">
        <v>1020002</v>
      </c>
      <c r="B10" s="2" t="s">
        <v>4</v>
      </c>
      <c r="C10" s="16">
        <f>VLOOKUP(A10,[2]!OLD,3,)</f>
        <v>120588088</v>
      </c>
      <c r="D10" s="13">
        <v>135381896</v>
      </c>
      <c r="E10" s="9">
        <f t="shared" si="0"/>
        <v>143621118</v>
      </c>
      <c r="F10" s="13">
        <f t="shared" ref="F10:F20" si="8">SUM(E10-D10)</f>
        <v>8239222</v>
      </c>
      <c r="G10" s="23">
        <f>('ANNEXURE B &amp; C'!G11)</f>
        <v>6865747</v>
      </c>
      <c r="H10" s="23">
        <f>('ANNEXURE B &amp; C'!H11)</f>
        <v>3393142</v>
      </c>
      <c r="I10" s="23">
        <f>('ANNEXURE B &amp; C'!I11)</f>
        <v>6531712</v>
      </c>
      <c r="J10" s="23">
        <f>('ANNEXURE B &amp; C'!J11)</f>
        <v>37542783</v>
      </c>
      <c r="K10" s="23">
        <f>('ANNEXURE B &amp; C'!K11)</f>
        <v>28754797</v>
      </c>
      <c r="L10" s="23">
        <f>('ANNEXURE B &amp; C'!L11)</f>
        <v>11334618</v>
      </c>
      <c r="M10" s="23">
        <f>('ANNEXURE B &amp; C'!M11)</f>
        <v>49198319</v>
      </c>
      <c r="N10" s="163"/>
      <c r="O10" s="23">
        <v>5591825</v>
      </c>
      <c r="P10" s="23">
        <v>3539443</v>
      </c>
      <c r="Q10" s="23">
        <v>6494133</v>
      </c>
      <c r="R10" s="23">
        <v>33907430</v>
      </c>
      <c r="S10" s="23">
        <v>25816138</v>
      </c>
      <c r="T10" s="23">
        <v>9980315</v>
      </c>
      <c r="U10" s="23">
        <v>50052612</v>
      </c>
      <c r="V10" s="23">
        <v>135381896</v>
      </c>
      <c r="X10" s="23">
        <f>SUM(G10-O10)</f>
        <v>1273922</v>
      </c>
      <c r="Y10" s="23">
        <f t="shared" si="2"/>
        <v>-146301</v>
      </c>
      <c r="Z10" s="23">
        <f t="shared" si="3"/>
        <v>37579</v>
      </c>
      <c r="AA10" s="23">
        <f t="shared" si="4"/>
        <v>3635353</v>
      </c>
      <c r="AB10" s="23">
        <f t="shared" si="5"/>
        <v>2938659</v>
      </c>
      <c r="AC10" s="23">
        <f t="shared" si="6"/>
        <v>1354303</v>
      </c>
      <c r="AD10" s="23">
        <f t="shared" si="7"/>
        <v>-854293</v>
      </c>
      <c r="AE10" s="23">
        <f t="shared" ref="AE10:AE20" si="9">SUM(X10:AD10)</f>
        <v>8239222</v>
      </c>
    </row>
    <row r="11" spans="1:31">
      <c r="A11" s="2">
        <v>1020004</v>
      </c>
      <c r="B11" s="2" t="s">
        <v>5</v>
      </c>
      <c r="C11" s="16">
        <f>VLOOKUP(A11,[2]!OLD,3,)</f>
        <v>1504415</v>
      </c>
      <c r="D11" s="13">
        <v>1522146</v>
      </c>
      <c r="E11" s="9">
        <f t="shared" si="0"/>
        <v>1187255</v>
      </c>
      <c r="F11" s="13">
        <f t="shared" si="8"/>
        <v>-334891</v>
      </c>
      <c r="G11" s="23">
        <f>('ANNEXURE B &amp; C'!G12)</f>
        <v>62298</v>
      </c>
      <c r="H11" s="23">
        <f>('ANNEXURE B &amp; C'!H12)</f>
        <v>5484</v>
      </c>
      <c r="I11" s="23">
        <f>('ANNEXURE B &amp; C'!I12)</f>
        <v>50494</v>
      </c>
      <c r="J11" s="23">
        <f>('ANNEXURE B &amp; C'!J12)</f>
        <v>239554</v>
      </c>
      <c r="K11" s="23">
        <f>('ANNEXURE B &amp; C'!K12)</f>
        <v>251525</v>
      </c>
      <c r="L11" s="23">
        <f>('ANNEXURE B &amp; C'!L12)</f>
        <v>88579</v>
      </c>
      <c r="M11" s="23">
        <f>('ANNEXURE B &amp; C'!M12)</f>
        <v>489321</v>
      </c>
      <c r="N11" s="163"/>
      <c r="O11" s="23">
        <v>60930</v>
      </c>
      <c r="P11" s="23">
        <v>8232</v>
      </c>
      <c r="Q11" s="23">
        <v>76428</v>
      </c>
      <c r="R11" s="23">
        <v>325704</v>
      </c>
      <c r="S11" s="23">
        <v>291684</v>
      </c>
      <c r="T11" s="23">
        <v>117492</v>
      </c>
      <c r="U11" s="23">
        <v>641676</v>
      </c>
      <c r="V11" s="23">
        <v>1522146</v>
      </c>
      <c r="X11" s="23">
        <f t="shared" ref="X11:X20" si="10">SUM(G11-O11)</f>
        <v>1368</v>
      </c>
      <c r="Y11" s="23">
        <f t="shared" si="2"/>
        <v>-2748</v>
      </c>
      <c r="Z11" s="23">
        <f t="shared" si="3"/>
        <v>-25934</v>
      </c>
      <c r="AA11" s="23">
        <f t="shared" si="4"/>
        <v>-86150</v>
      </c>
      <c r="AB11" s="23">
        <f t="shared" si="5"/>
        <v>-40159</v>
      </c>
      <c r="AC11" s="23">
        <f t="shared" si="6"/>
        <v>-28913</v>
      </c>
      <c r="AD11" s="23">
        <f t="shared" si="7"/>
        <v>-152355</v>
      </c>
      <c r="AE11" s="23">
        <f t="shared" si="9"/>
        <v>-334891</v>
      </c>
    </row>
    <row r="12" spans="1:31">
      <c r="A12" s="2">
        <v>1020005</v>
      </c>
      <c r="B12" s="2" t="s">
        <v>6</v>
      </c>
      <c r="C12" s="16">
        <f>VLOOKUP(A12,[2]!OLD,3,)</f>
        <v>37534</v>
      </c>
      <c r="D12" s="13">
        <v>37845</v>
      </c>
      <c r="E12" s="9">
        <f t="shared" si="0"/>
        <v>42581</v>
      </c>
      <c r="F12" s="13">
        <f t="shared" si="8"/>
        <v>4736</v>
      </c>
      <c r="G12" s="23">
        <f>('ANNEXURE B &amp; C'!G13)</f>
        <v>1232</v>
      </c>
      <c r="H12" s="23">
        <f>('ANNEXURE B &amp; C'!H13)</f>
        <v>415</v>
      </c>
      <c r="I12" s="23">
        <f>('ANNEXURE B &amp; C'!I13)</f>
        <v>1630</v>
      </c>
      <c r="J12" s="23">
        <f>('ANNEXURE B &amp; C'!J13)</f>
        <v>13028</v>
      </c>
      <c r="K12" s="23">
        <f>('ANNEXURE B &amp; C'!K13)</f>
        <v>8811</v>
      </c>
      <c r="L12" s="23">
        <f>('ANNEXURE B &amp; C'!L13)</f>
        <v>2130</v>
      </c>
      <c r="M12" s="23">
        <f>('ANNEXURE B &amp; C'!M13)</f>
        <v>15335</v>
      </c>
      <c r="N12" s="163"/>
      <c r="O12" s="23">
        <v>855</v>
      </c>
      <c r="P12" s="23">
        <v>315</v>
      </c>
      <c r="Q12" s="23">
        <v>1530</v>
      </c>
      <c r="R12" s="23">
        <v>11295</v>
      </c>
      <c r="S12" s="23">
        <v>7470</v>
      </c>
      <c r="T12" s="23">
        <v>1980</v>
      </c>
      <c r="U12" s="23">
        <v>14400</v>
      </c>
      <c r="V12" s="23">
        <v>37845</v>
      </c>
      <c r="X12" s="23">
        <f t="shared" si="10"/>
        <v>377</v>
      </c>
      <c r="Y12" s="23">
        <f t="shared" si="2"/>
        <v>100</v>
      </c>
      <c r="Z12" s="23">
        <f t="shared" si="3"/>
        <v>100</v>
      </c>
      <c r="AA12" s="23">
        <f t="shared" si="4"/>
        <v>1733</v>
      </c>
      <c r="AB12" s="23">
        <f t="shared" si="5"/>
        <v>1341</v>
      </c>
      <c r="AC12" s="23">
        <f t="shared" si="6"/>
        <v>150</v>
      </c>
      <c r="AD12" s="23">
        <f t="shared" si="7"/>
        <v>935</v>
      </c>
      <c r="AE12" s="23">
        <f t="shared" si="9"/>
        <v>4736</v>
      </c>
    </row>
    <row r="13" spans="1:31">
      <c r="A13" s="2">
        <v>1020006</v>
      </c>
      <c r="B13" s="2" t="s">
        <v>7</v>
      </c>
      <c r="C13" s="16">
        <f>VLOOKUP(A13,[2]!OLD,3,)</f>
        <v>8451259</v>
      </c>
      <c r="D13" s="13">
        <v>9757441</v>
      </c>
      <c r="E13" s="9">
        <f t="shared" si="0"/>
        <v>15002778</v>
      </c>
      <c r="F13" s="13">
        <f t="shared" si="8"/>
        <v>5245337</v>
      </c>
      <c r="G13" s="23">
        <f>('ANNEXURE B &amp; C'!G14)</f>
        <v>265767</v>
      </c>
      <c r="H13" s="23">
        <f>('ANNEXURE B &amp; C'!H14)</f>
        <v>5058078</v>
      </c>
      <c r="I13" s="23">
        <f>('ANNEXURE B &amp; C'!I14)</f>
        <v>407149</v>
      </c>
      <c r="J13" s="23">
        <f>('ANNEXURE B &amp; C'!J14)</f>
        <v>2588871</v>
      </c>
      <c r="K13" s="23">
        <f>('ANNEXURE B &amp; C'!K14)</f>
        <v>2124562</v>
      </c>
      <c r="L13" s="23">
        <f>('ANNEXURE B &amp; C'!L14)</f>
        <v>735348</v>
      </c>
      <c r="M13" s="23">
        <f>('ANNEXURE B &amp; C'!M14)</f>
        <v>3823003</v>
      </c>
      <c r="N13" s="163"/>
      <c r="O13" s="23">
        <v>193458</v>
      </c>
      <c r="P13" s="23">
        <v>63318</v>
      </c>
      <c r="Q13" s="23">
        <v>419555</v>
      </c>
      <c r="R13" s="23">
        <v>2541220</v>
      </c>
      <c r="S13" s="23">
        <v>2037376</v>
      </c>
      <c r="T13" s="23">
        <v>719355</v>
      </c>
      <c r="U13" s="23">
        <v>3783159</v>
      </c>
      <c r="V13" s="23">
        <v>9757441</v>
      </c>
      <c r="X13" s="23">
        <f t="shared" si="10"/>
        <v>72309</v>
      </c>
      <c r="Y13" s="23">
        <f t="shared" si="2"/>
        <v>4994760</v>
      </c>
      <c r="Z13" s="23">
        <f t="shared" si="3"/>
        <v>-12406</v>
      </c>
      <c r="AA13" s="23">
        <f t="shared" si="4"/>
        <v>47651</v>
      </c>
      <c r="AB13" s="23">
        <f t="shared" si="5"/>
        <v>87186</v>
      </c>
      <c r="AC13" s="23">
        <f t="shared" si="6"/>
        <v>15993</v>
      </c>
      <c r="AD13" s="23">
        <f t="shared" si="7"/>
        <v>39844</v>
      </c>
      <c r="AE13" s="23">
        <f t="shared" si="9"/>
        <v>5245337</v>
      </c>
    </row>
    <row r="14" spans="1:31">
      <c r="A14" s="2">
        <v>1020007</v>
      </c>
      <c r="B14" s="2" t="s">
        <v>8</v>
      </c>
      <c r="C14" s="16">
        <f>VLOOKUP(A14,[2]!OLD,3,)</f>
        <v>7691345</v>
      </c>
      <c r="D14" s="13">
        <v>3635056</v>
      </c>
      <c r="E14" s="9">
        <f t="shared" si="0"/>
        <v>8856134</v>
      </c>
      <c r="F14" s="13">
        <f t="shared" si="8"/>
        <v>5221078</v>
      </c>
      <c r="G14" s="23">
        <f>('ANNEXURE B &amp; C'!G15)</f>
        <v>8031</v>
      </c>
      <c r="H14" s="23">
        <f>('ANNEXURE B &amp; C'!H15)</f>
        <v>0</v>
      </c>
      <c r="I14" s="23">
        <f>('ANNEXURE B &amp; C'!I15)</f>
        <v>0</v>
      </c>
      <c r="J14" s="23">
        <f>('ANNEXURE B &amp; C'!J15)</f>
        <v>1318328</v>
      </c>
      <c r="K14" s="23">
        <f>('ANNEXURE B &amp; C'!K15)</f>
        <v>243</v>
      </c>
      <c r="L14" s="23">
        <f>('ANNEXURE B &amp; C'!L15)</f>
        <v>434</v>
      </c>
      <c r="M14" s="23">
        <f>('ANNEXURE B &amp; C'!M15)</f>
        <v>7529098</v>
      </c>
      <c r="N14" s="163"/>
      <c r="O14" s="23">
        <v>0</v>
      </c>
      <c r="P14" s="23">
        <v>0</v>
      </c>
      <c r="Q14" s="23">
        <v>0</v>
      </c>
      <c r="R14" s="23">
        <v>0</v>
      </c>
      <c r="S14" s="23">
        <v>0</v>
      </c>
      <c r="T14" s="23">
        <v>0</v>
      </c>
      <c r="U14" s="23">
        <v>3635056</v>
      </c>
      <c r="V14" s="23">
        <v>3635056</v>
      </c>
      <c r="X14" s="23">
        <f t="shared" si="10"/>
        <v>8031</v>
      </c>
      <c r="Y14" s="23">
        <f t="shared" si="2"/>
        <v>0</v>
      </c>
      <c r="Z14" s="23">
        <f t="shared" si="3"/>
        <v>0</v>
      </c>
      <c r="AA14" s="23">
        <f t="shared" si="4"/>
        <v>1318328</v>
      </c>
      <c r="AB14" s="23">
        <f t="shared" si="5"/>
        <v>243</v>
      </c>
      <c r="AC14" s="23">
        <f t="shared" si="6"/>
        <v>434</v>
      </c>
      <c r="AD14" s="23">
        <f t="shared" si="7"/>
        <v>3894042</v>
      </c>
      <c r="AE14" s="23">
        <f t="shared" si="9"/>
        <v>5221078</v>
      </c>
    </row>
    <row r="15" spans="1:31">
      <c r="A15" s="2">
        <v>1020009</v>
      </c>
      <c r="B15" s="2" t="s">
        <v>9</v>
      </c>
      <c r="C15" s="16">
        <f>VLOOKUP(A15,[2]!OLD,3,)</f>
        <v>0</v>
      </c>
      <c r="D15" s="13">
        <v>0</v>
      </c>
      <c r="E15" s="9">
        <f t="shared" si="0"/>
        <v>0</v>
      </c>
      <c r="F15" s="13">
        <f t="shared" si="8"/>
        <v>0</v>
      </c>
      <c r="G15" s="23">
        <f>('ANNEXURE B &amp; C'!G16)</f>
        <v>0</v>
      </c>
      <c r="H15" s="23">
        <f>('ANNEXURE B &amp; C'!H16)</f>
        <v>0</v>
      </c>
      <c r="I15" s="23">
        <f>('ANNEXURE B &amp; C'!I16)</f>
        <v>0</v>
      </c>
      <c r="J15" s="23">
        <f>('ANNEXURE B &amp; C'!J16)</f>
        <v>0</v>
      </c>
      <c r="K15" s="23">
        <f>('ANNEXURE B &amp; C'!K16)</f>
        <v>0</v>
      </c>
      <c r="L15" s="23">
        <f>('ANNEXURE B &amp; C'!L16)</f>
        <v>0</v>
      </c>
      <c r="M15" s="23">
        <f>('ANNEXURE B &amp; C'!M16)</f>
        <v>0</v>
      </c>
      <c r="N15" s="163"/>
      <c r="O15" s="23">
        <v>0</v>
      </c>
      <c r="P15" s="23">
        <v>0</v>
      </c>
      <c r="Q15" s="23">
        <v>0</v>
      </c>
      <c r="R15" s="23">
        <v>0</v>
      </c>
      <c r="S15" s="23">
        <v>0</v>
      </c>
      <c r="T15" s="23">
        <v>0</v>
      </c>
      <c r="U15" s="23">
        <v>0</v>
      </c>
      <c r="V15" s="23">
        <v>0</v>
      </c>
      <c r="X15" s="23">
        <f t="shared" si="10"/>
        <v>0</v>
      </c>
      <c r="Y15" s="23">
        <f t="shared" si="2"/>
        <v>0</v>
      </c>
      <c r="Z15" s="23">
        <f t="shared" si="3"/>
        <v>0</v>
      </c>
      <c r="AA15" s="23">
        <f t="shared" si="4"/>
        <v>0</v>
      </c>
      <c r="AB15" s="23">
        <f t="shared" si="5"/>
        <v>0</v>
      </c>
      <c r="AC15" s="23">
        <f t="shared" si="6"/>
        <v>0</v>
      </c>
      <c r="AD15" s="23">
        <f t="shared" si="7"/>
        <v>0</v>
      </c>
      <c r="AE15" s="23">
        <f t="shared" si="9"/>
        <v>0</v>
      </c>
    </row>
    <row r="16" spans="1:31">
      <c r="A16" s="2">
        <v>1020010</v>
      </c>
      <c r="B16" s="2" t="s">
        <v>10</v>
      </c>
      <c r="C16" s="16">
        <f>VLOOKUP(A16,[2]!OLD,3,)</f>
        <v>1877921</v>
      </c>
      <c r="D16" s="13">
        <v>1809918</v>
      </c>
      <c r="E16" s="9">
        <f t="shared" si="0"/>
        <v>2017166</v>
      </c>
      <c r="F16" s="13">
        <f t="shared" si="8"/>
        <v>207248</v>
      </c>
      <c r="G16" s="23">
        <f>('ANNEXURE B &amp; C'!G17)</f>
        <v>0</v>
      </c>
      <c r="H16" s="23">
        <f>('ANNEXURE B &amp; C'!H17)</f>
        <v>0</v>
      </c>
      <c r="I16" s="23">
        <f>('ANNEXURE B &amp; C'!I17)</f>
        <v>0</v>
      </c>
      <c r="J16" s="23">
        <f>('ANNEXURE B &amp; C'!J17)</f>
        <v>137801</v>
      </c>
      <c r="K16" s="23">
        <f>('ANNEXURE B &amp; C'!K17)</f>
        <v>0</v>
      </c>
      <c r="L16" s="23">
        <f>('ANNEXURE B &amp; C'!L17)</f>
        <v>0</v>
      </c>
      <c r="M16" s="23">
        <f>('ANNEXURE B &amp; C'!M17)</f>
        <v>1879365</v>
      </c>
      <c r="N16" s="163"/>
      <c r="O16" s="23"/>
      <c r="P16" s="23"/>
      <c r="Q16" s="23"/>
      <c r="R16" s="23">
        <v>0</v>
      </c>
      <c r="S16" s="23">
        <v>0</v>
      </c>
      <c r="T16" s="23">
        <v>0</v>
      </c>
      <c r="U16" s="23">
        <v>1809918</v>
      </c>
      <c r="V16" s="23">
        <v>1809918</v>
      </c>
      <c r="X16" s="23">
        <f t="shared" si="10"/>
        <v>0</v>
      </c>
      <c r="Y16" s="23">
        <f t="shared" si="2"/>
        <v>0</v>
      </c>
      <c r="Z16" s="23">
        <f t="shared" si="3"/>
        <v>0</v>
      </c>
      <c r="AA16" s="23">
        <f t="shared" si="4"/>
        <v>137801</v>
      </c>
      <c r="AB16" s="23">
        <f t="shared" si="5"/>
        <v>0</v>
      </c>
      <c r="AC16" s="23">
        <f t="shared" si="6"/>
        <v>0</v>
      </c>
      <c r="AD16" s="23">
        <f t="shared" si="7"/>
        <v>69447</v>
      </c>
      <c r="AE16" s="23">
        <f t="shared" si="9"/>
        <v>207248</v>
      </c>
    </row>
    <row r="17" spans="1:31">
      <c r="A17" s="2">
        <v>1020011</v>
      </c>
      <c r="B17" s="2" t="s">
        <v>11</v>
      </c>
      <c r="C17" s="16">
        <f>VLOOKUP(A17,[2]!OLD,3,)</f>
        <v>317539</v>
      </c>
      <c r="D17" s="13">
        <v>500</v>
      </c>
      <c r="E17" s="9">
        <f t="shared" si="0"/>
        <v>500</v>
      </c>
      <c r="F17" s="13">
        <f t="shared" si="8"/>
        <v>0</v>
      </c>
      <c r="G17" s="23">
        <f>('ANNEXURE B &amp; C'!G18)</f>
        <v>0</v>
      </c>
      <c r="H17" s="23">
        <f>('ANNEXURE B &amp; C'!H18)</f>
        <v>0</v>
      </c>
      <c r="I17" s="23">
        <f>('ANNEXURE B &amp; C'!I18)</f>
        <v>0</v>
      </c>
      <c r="J17" s="23">
        <f>('ANNEXURE B &amp; C'!J18)</f>
        <v>500</v>
      </c>
      <c r="K17" s="23">
        <f>('ANNEXURE B &amp; C'!K18)</f>
        <v>0</v>
      </c>
      <c r="L17" s="23">
        <f>('ANNEXURE B &amp; C'!L18)</f>
        <v>0</v>
      </c>
      <c r="M17" s="23">
        <f>('ANNEXURE B &amp; C'!M18)</f>
        <v>0</v>
      </c>
      <c r="N17" s="163"/>
      <c r="O17" s="23">
        <v>0</v>
      </c>
      <c r="P17" s="23">
        <v>0</v>
      </c>
      <c r="Q17" s="23"/>
      <c r="R17" s="23">
        <v>500</v>
      </c>
      <c r="S17" s="23">
        <v>0</v>
      </c>
      <c r="T17" s="23">
        <v>0</v>
      </c>
      <c r="U17" s="23">
        <v>0</v>
      </c>
      <c r="V17" s="23">
        <v>500</v>
      </c>
      <c r="X17" s="23">
        <f t="shared" si="10"/>
        <v>0</v>
      </c>
      <c r="Y17" s="23">
        <f t="shared" si="2"/>
        <v>0</v>
      </c>
      <c r="Z17" s="23">
        <f t="shared" si="3"/>
        <v>0</v>
      </c>
      <c r="AA17" s="23">
        <f t="shared" si="4"/>
        <v>0</v>
      </c>
      <c r="AB17" s="23">
        <f t="shared" si="5"/>
        <v>0</v>
      </c>
      <c r="AC17" s="23">
        <f t="shared" si="6"/>
        <v>0</v>
      </c>
      <c r="AD17" s="23">
        <f t="shared" si="7"/>
        <v>0</v>
      </c>
      <c r="AE17" s="23">
        <f t="shared" si="9"/>
        <v>0</v>
      </c>
    </row>
    <row r="18" spans="1:31">
      <c r="A18" s="2">
        <v>1020012</v>
      </c>
      <c r="B18" s="2" t="s">
        <v>12</v>
      </c>
      <c r="C18" s="16">
        <f>VLOOKUP(A18,[2]!OLD,3,)</f>
        <v>9365168</v>
      </c>
      <c r="D18" s="13">
        <v>9196130</v>
      </c>
      <c r="E18" s="9">
        <f t="shared" si="0"/>
        <v>10697350</v>
      </c>
      <c r="F18" s="13">
        <f t="shared" si="8"/>
        <v>1501220</v>
      </c>
      <c r="G18" s="23">
        <f>('ANNEXURE B &amp; C'!G19)</f>
        <v>604063</v>
      </c>
      <c r="H18" s="23">
        <f>('ANNEXURE B &amp; C'!H19)</f>
        <v>229684</v>
      </c>
      <c r="I18" s="23">
        <f>('ANNEXURE B &amp; C'!I19)</f>
        <v>832448</v>
      </c>
      <c r="J18" s="23">
        <f>('ANNEXURE B &amp; C'!J19)</f>
        <v>3418695</v>
      </c>
      <c r="K18" s="23">
        <f>('ANNEXURE B &amp; C'!K19)</f>
        <v>1809488</v>
      </c>
      <c r="L18" s="23">
        <f>('ANNEXURE B &amp; C'!L19)</f>
        <v>2154827</v>
      </c>
      <c r="M18" s="23">
        <f>('ANNEXURE B &amp; C'!M19)</f>
        <v>1648145</v>
      </c>
      <c r="N18" s="163"/>
      <c r="O18" s="23">
        <v>529145</v>
      </c>
      <c r="P18" s="23">
        <v>285136</v>
      </c>
      <c r="Q18" s="23">
        <v>782234</v>
      </c>
      <c r="R18" s="23">
        <v>2899695</v>
      </c>
      <c r="S18" s="23">
        <v>1374255</v>
      </c>
      <c r="T18" s="23">
        <v>1980462</v>
      </c>
      <c r="U18" s="23">
        <v>1345203</v>
      </c>
      <c r="V18" s="23">
        <v>9196130</v>
      </c>
      <c r="X18" s="23">
        <f t="shared" si="10"/>
        <v>74918</v>
      </c>
      <c r="Y18" s="23">
        <f t="shared" si="2"/>
        <v>-55452</v>
      </c>
      <c r="Z18" s="23">
        <f t="shared" si="3"/>
        <v>50214</v>
      </c>
      <c r="AA18" s="23">
        <f t="shared" si="4"/>
        <v>519000</v>
      </c>
      <c r="AB18" s="23">
        <f t="shared" si="5"/>
        <v>435233</v>
      </c>
      <c r="AC18" s="23">
        <f t="shared" si="6"/>
        <v>174365</v>
      </c>
      <c r="AD18" s="23">
        <f t="shared" si="7"/>
        <v>302942</v>
      </c>
      <c r="AE18" s="23">
        <f t="shared" si="9"/>
        <v>1501220</v>
      </c>
    </row>
    <row r="19" spans="1:31">
      <c r="A19" s="2">
        <v>1020013</v>
      </c>
      <c r="B19" s="2" t="s">
        <v>13</v>
      </c>
      <c r="C19" s="16">
        <f>VLOOKUP(A19,[2]!OLD,3,)</f>
        <v>1055146</v>
      </c>
      <c r="D19" s="13">
        <v>1097671</v>
      </c>
      <c r="E19" s="9">
        <f t="shared" si="0"/>
        <v>1166648</v>
      </c>
      <c r="F19" s="13">
        <f t="shared" si="8"/>
        <v>68977</v>
      </c>
      <c r="G19" s="23">
        <f>('ANNEXURE B &amp; C'!G20)</f>
        <v>64575</v>
      </c>
      <c r="H19" s="23">
        <f>('ANNEXURE B &amp; C'!H20)</f>
        <v>12345</v>
      </c>
      <c r="I19" s="23">
        <f>('ANNEXURE B &amp; C'!I20)</f>
        <v>45153</v>
      </c>
      <c r="J19" s="23">
        <f>('ANNEXURE B &amp; C'!J20)</f>
        <v>301826</v>
      </c>
      <c r="K19" s="23">
        <f>('ANNEXURE B &amp; C'!K20)</f>
        <v>237913</v>
      </c>
      <c r="L19" s="23">
        <f>('ANNEXURE B &amp; C'!L20)</f>
        <v>63529</v>
      </c>
      <c r="M19" s="23">
        <f>('ANNEXURE B &amp; C'!M20)</f>
        <v>441307</v>
      </c>
      <c r="N19" s="163"/>
      <c r="O19" s="23">
        <v>44776</v>
      </c>
      <c r="P19" s="23">
        <v>10482</v>
      </c>
      <c r="Q19" s="23">
        <v>45564</v>
      </c>
      <c r="R19" s="23">
        <v>276795</v>
      </c>
      <c r="S19" s="23">
        <v>221058</v>
      </c>
      <c r="T19" s="23">
        <v>61837</v>
      </c>
      <c r="U19" s="23">
        <v>437159</v>
      </c>
      <c r="V19" s="23">
        <v>1097671</v>
      </c>
      <c r="X19" s="23">
        <f t="shared" si="10"/>
        <v>19799</v>
      </c>
      <c r="Y19" s="23">
        <f t="shared" si="2"/>
        <v>1863</v>
      </c>
      <c r="Z19" s="23">
        <f t="shared" si="3"/>
        <v>-411</v>
      </c>
      <c r="AA19" s="23">
        <f t="shared" si="4"/>
        <v>25031</v>
      </c>
      <c r="AB19" s="23">
        <f t="shared" si="5"/>
        <v>16855</v>
      </c>
      <c r="AC19" s="23">
        <f t="shared" si="6"/>
        <v>1692</v>
      </c>
      <c r="AD19" s="23">
        <f t="shared" si="7"/>
        <v>4148</v>
      </c>
      <c r="AE19" s="23">
        <f t="shared" si="9"/>
        <v>68977</v>
      </c>
    </row>
    <row r="20" spans="1:31">
      <c r="A20" s="2">
        <v>1020014</v>
      </c>
      <c r="B20" s="2" t="s">
        <v>14</v>
      </c>
      <c r="C20" s="16">
        <f>VLOOKUP(A20,[2]!OLD,3,)</f>
        <v>2000000</v>
      </c>
      <c r="D20" s="32">
        <v>0</v>
      </c>
      <c r="E20" s="9">
        <f t="shared" si="0"/>
        <v>0</v>
      </c>
      <c r="F20" s="13">
        <f t="shared" si="8"/>
        <v>0</v>
      </c>
      <c r="G20" s="23">
        <f>('ANNEXURE B &amp; C'!G21)</f>
        <v>0</v>
      </c>
      <c r="H20" s="23">
        <f>('ANNEXURE B &amp; C'!H21)</f>
        <v>0</v>
      </c>
      <c r="I20" s="23">
        <f>('ANNEXURE B &amp; C'!I21)</f>
        <v>0</v>
      </c>
      <c r="J20" s="23">
        <f>('ANNEXURE B &amp; C'!J21)</f>
        <v>0</v>
      </c>
      <c r="K20" s="23">
        <f>('ANNEXURE B &amp; C'!K21)</f>
        <v>0</v>
      </c>
      <c r="L20" s="23">
        <f>('ANNEXURE B &amp; C'!L21)</f>
        <v>0</v>
      </c>
      <c r="M20" s="23">
        <f>('ANNEXURE B &amp; C'!M21)</f>
        <v>0</v>
      </c>
      <c r="N20" s="163"/>
      <c r="O20" s="23">
        <v>0</v>
      </c>
      <c r="P20" s="23">
        <v>0</v>
      </c>
      <c r="Q20" s="23">
        <v>0</v>
      </c>
      <c r="R20" s="23">
        <v>0</v>
      </c>
      <c r="S20" s="23">
        <v>0</v>
      </c>
      <c r="T20" s="23">
        <v>0</v>
      </c>
      <c r="U20" s="23">
        <v>0</v>
      </c>
      <c r="V20" s="23">
        <v>0</v>
      </c>
      <c r="X20" s="23">
        <f t="shared" si="10"/>
        <v>0</v>
      </c>
      <c r="Y20" s="23">
        <f t="shared" si="2"/>
        <v>0</v>
      </c>
      <c r="Z20" s="23">
        <f t="shared" si="3"/>
        <v>0</v>
      </c>
      <c r="AA20" s="23">
        <f t="shared" si="4"/>
        <v>0</v>
      </c>
      <c r="AB20" s="23">
        <f t="shared" si="5"/>
        <v>0</v>
      </c>
      <c r="AC20" s="23">
        <f t="shared" si="6"/>
        <v>0</v>
      </c>
      <c r="AD20" s="23">
        <f t="shared" si="7"/>
        <v>0</v>
      </c>
      <c r="AE20" s="23">
        <f t="shared" si="9"/>
        <v>0</v>
      </c>
    </row>
    <row r="21" spans="1:31">
      <c r="A21" s="3">
        <v>1029990</v>
      </c>
      <c r="B21" s="3" t="s">
        <v>15</v>
      </c>
      <c r="C21" s="17">
        <f>SUM(C9:C20)</f>
        <v>152888415</v>
      </c>
      <c r="D21" s="11">
        <f>SUM(D9:D20)</f>
        <v>162438603</v>
      </c>
      <c r="E21" s="11">
        <f>SUM(E9:E20)</f>
        <v>182591530</v>
      </c>
      <c r="F21" s="11">
        <f>SUM(F9:F20)</f>
        <v>20152927</v>
      </c>
      <c r="G21" s="24">
        <f t="shared" ref="G21:M21" si="11">SUM(G9:G20)</f>
        <v>7871713</v>
      </c>
      <c r="H21" s="24">
        <f t="shared" si="11"/>
        <v>8699148</v>
      </c>
      <c r="I21" s="24">
        <f t="shared" si="11"/>
        <v>7868586</v>
      </c>
      <c r="J21" s="24">
        <f t="shared" si="11"/>
        <v>45561386</v>
      </c>
      <c r="K21" s="24">
        <f t="shared" si="11"/>
        <v>33187339</v>
      </c>
      <c r="L21" s="24">
        <f t="shared" si="11"/>
        <v>14379465</v>
      </c>
      <c r="M21" s="24">
        <f t="shared" si="11"/>
        <v>65023893</v>
      </c>
      <c r="N21" s="163"/>
      <c r="O21" s="24">
        <v>6420989</v>
      </c>
      <c r="P21" s="24">
        <v>3906926</v>
      </c>
      <c r="Q21" s="24">
        <v>7819444</v>
      </c>
      <c r="R21" s="24">
        <v>39962639</v>
      </c>
      <c r="S21" s="24">
        <v>29747981</v>
      </c>
      <c r="T21" s="24">
        <v>12861441</v>
      </c>
      <c r="U21" s="24">
        <v>61719183</v>
      </c>
      <c r="V21" s="24">
        <v>162438603</v>
      </c>
      <c r="X21" s="24">
        <f t="shared" ref="X21:AE21" si="12">SUM(X9:X20)</f>
        <v>1450724</v>
      </c>
      <c r="Y21" s="24">
        <f t="shared" si="12"/>
        <v>4792222</v>
      </c>
      <c r="Z21" s="24">
        <f t="shared" si="12"/>
        <v>49142</v>
      </c>
      <c r="AA21" s="24">
        <f t="shared" si="12"/>
        <v>5598747</v>
      </c>
      <c r="AB21" s="24">
        <f t="shared" si="12"/>
        <v>3439358</v>
      </c>
      <c r="AC21" s="24">
        <f t="shared" si="12"/>
        <v>1518024</v>
      </c>
      <c r="AD21" s="24">
        <f t="shared" si="12"/>
        <v>3304710</v>
      </c>
      <c r="AE21" s="24">
        <f t="shared" si="12"/>
        <v>20152927</v>
      </c>
    </row>
    <row r="22" spans="1:31">
      <c r="A22" s="1"/>
      <c r="B22" s="1"/>
      <c r="C22" s="15"/>
      <c r="D22" s="31"/>
      <c r="E22" s="9"/>
      <c r="F22" s="9"/>
      <c r="G22" s="23"/>
      <c r="H22" s="23"/>
      <c r="I22" s="23"/>
      <c r="J22" s="23"/>
      <c r="K22" s="23"/>
      <c r="L22" s="23"/>
      <c r="M22" s="23"/>
      <c r="N22" s="163"/>
      <c r="O22" s="23"/>
      <c r="P22" s="23"/>
      <c r="Q22" s="23"/>
      <c r="R22" s="23"/>
      <c r="S22" s="23"/>
      <c r="T22" s="23"/>
      <c r="U22" s="23"/>
      <c r="V22" s="23"/>
      <c r="X22" s="23"/>
      <c r="Y22" s="23"/>
      <c r="Z22" s="23"/>
      <c r="AA22" s="23"/>
      <c r="AB22" s="23"/>
      <c r="AC22" s="23"/>
      <c r="AD22" s="23"/>
      <c r="AE22" s="23"/>
    </row>
    <row r="23" spans="1:31">
      <c r="A23" s="1">
        <v>1030000</v>
      </c>
      <c r="B23" s="1" t="s">
        <v>16</v>
      </c>
      <c r="C23" s="15"/>
      <c r="D23" s="31"/>
      <c r="E23" s="9"/>
      <c r="F23" s="9"/>
      <c r="G23" s="23"/>
      <c r="H23" s="23"/>
      <c r="I23" s="23"/>
      <c r="J23" s="23"/>
      <c r="K23" s="23"/>
      <c r="L23" s="23"/>
      <c r="M23" s="23"/>
      <c r="N23" s="163"/>
      <c r="O23" s="23"/>
      <c r="P23" s="23"/>
      <c r="Q23" s="23"/>
      <c r="R23" s="23"/>
      <c r="S23" s="23"/>
      <c r="T23" s="23"/>
      <c r="U23" s="23"/>
      <c r="V23" s="23"/>
      <c r="X23" s="23"/>
      <c r="Y23" s="23"/>
      <c r="Z23" s="23"/>
      <c r="AA23" s="23"/>
      <c r="AB23" s="23"/>
      <c r="AC23" s="23"/>
      <c r="AD23" s="23"/>
      <c r="AE23" s="23"/>
    </row>
    <row r="24" spans="1:31">
      <c r="A24" s="2">
        <v>1030001</v>
      </c>
      <c r="B24" s="2" t="s">
        <v>17</v>
      </c>
      <c r="C24" s="16">
        <f>VLOOKUP(A24,[2]!OLD,3,)</f>
        <v>2261928</v>
      </c>
      <c r="D24" s="13">
        <v>2593397</v>
      </c>
      <c r="E24" s="9">
        <f t="shared" ref="E24:E27" si="13">SUM(G24:M24)</f>
        <v>2660742</v>
      </c>
      <c r="F24" s="13">
        <f t="shared" ref="F24:F27" si="14">SUM(E24-D24)</f>
        <v>67345</v>
      </c>
      <c r="G24" s="23">
        <f>('ANNEXURE B &amp; C'!G25)</f>
        <v>64592</v>
      </c>
      <c r="H24" s="23">
        <f>('ANNEXURE B &amp; C'!H25)</f>
        <v>26048</v>
      </c>
      <c r="I24" s="23">
        <f>('ANNEXURE B &amp; C'!I25)</f>
        <v>113023</v>
      </c>
      <c r="J24" s="23">
        <f>('ANNEXURE B &amp; C'!J25)</f>
        <v>778450</v>
      </c>
      <c r="K24" s="23">
        <f>('ANNEXURE B &amp; C'!K25)</f>
        <v>482230</v>
      </c>
      <c r="L24" s="23">
        <f>('ANNEXURE B &amp; C'!L25)</f>
        <v>207142</v>
      </c>
      <c r="M24" s="23">
        <f>('ANNEXURE B &amp; C'!M25)</f>
        <v>989257</v>
      </c>
      <c r="N24" s="163"/>
      <c r="O24" s="23">
        <v>47366</v>
      </c>
      <c r="P24" s="23">
        <v>15196</v>
      </c>
      <c r="Q24" s="23">
        <v>111685</v>
      </c>
      <c r="R24" s="23">
        <v>756695</v>
      </c>
      <c r="S24" s="23">
        <v>470104</v>
      </c>
      <c r="T24" s="23">
        <v>211356</v>
      </c>
      <c r="U24" s="23">
        <v>980995</v>
      </c>
      <c r="V24" s="23">
        <v>2593397</v>
      </c>
      <c r="X24" s="23">
        <f t="shared" ref="X24:X27" si="15">SUM(G24-O24)</f>
        <v>17226</v>
      </c>
      <c r="Y24" s="23">
        <f t="shared" ref="Y24:Y27" si="16">SUM(H24-P24)</f>
        <v>10852</v>
      </c>
      <c r="Z24" s="23">
        <f t="shared" ref="Z24:Z27" si="17">SUM(I24-Q24)</f>
        <v>1338</v>
      </c>
      <c r="AA24" s="23">
        <f t="shared" ref="AA24:AA27" si="18">SUM(J24-R24)</f>
        <v>21755</v>
      </c>
      <c r="AB24" s="23">
        <f t="shared" ref="AB24:AB27" si="19">SUM(K24-S24)</f>
        <v>12126</v>
      </c>
      <c r="AC24" s="23">
        <f t="shared" ref="AC24:AC27" si="20">SUM(L24-T24)</f>
        <v>-4214</v>
      </c>
      <c r="AD24" s="23">
        <f t="shared" ref="AD24:AD27" si="21">SUM(M24-U24)</f>
        <v>8262</v>
      </c>
      <c r="AE24" s="23">
        <f t="shared" ref="AE24:AE27" si="22">SUM(X24:AD24)</f>
        <v>67345</v>
      </c>
    </row>
    <row r="25" spans="1:31">
      <c r="A25" s="2">
        <v>1030002</v>
      </c>
      <c r="B25" s="2" t="s">
        <v>18</v>
      </c>
      <c r="C25" s="16">
        <f>VLOOKUP(A25,[2]!OLD,3,)</f>
        <v>8791062</v>
      </c>
      <c r="D25" s="13">
        <v>10391739</v>
      </c>
      <c r="E25" s="9">
        <f t="shared" si="13"/>
        <v>10303026</v>
      </c>
      <c r="F25" s="13">
        <f t="shared" si="14"/>
        <v>-88713</v>
      </c>
      <c r="G25" s="23">
        <f>('ANNEXURE B &amp; C'!G26)</f>
        <v>384226</v>
      </c>
      <c r="H25" s="23">
        <f>('ANNEXURE B &amp; C'!H26)</f>
        <v>109865</v>
      </c>
      <c r="I25" s="23">
        <f>('ANNEXURE B &amp; C'!I26)</f>
        <v>407597</v>
      </c>
      <c r="J25" s="23">
        <f>('ANNEXURE B &amp; C'!J26)</f>
        <v>2422847</v>
      </c>
      <c r="K25" s="23">
        <f>('ANNEXURE B &amp; C'!K26)</f>
        <v>1841471</v>
      </c>
      <c r="L25" s="23">
        <f>('ANNEXURE B &amp; C'!L26)</f>
        <v>571537</v>
      </c>
      <c r="M25" s="23">
        <f>('ANNEXURE B &amp; C'!M26)</f>
        <v>4565483</v>
      </c>
      <c r="N25" s="163"/>
      <c r="O25" s="23">
        <v>256430</v>
      </c>
      <c r="P25" s="23">
        <v>108900</v>
      </c>
      <c r="Q25" s="23">
        <v>441406</v>
      </c>
      <c r="R25" s="23">
        <v>2386275</v>
      </c>
      <c r="S25" s="23">
        <v>1928192</v>
      </c>
      <c r="T25" s="23">
        <v>545817</v>
      </c>
      <c r="U25" s="23">
        <v>4724719</v>
      </c>
      <c r="V25" s="23">
        <v>10391739</v>
      </c>
      <c r="X25" s="23">
        <f t="shared" si="15"/>
        <v>127796</v>
      </c>
      <c r="Y25" s="23">
        <f t="shared" si="16"/>
        <v>965</v>
      </c>
      <c r="Z25" s="23">
        <f t="shared" si="17"/>
        <v>-33809</v>
      </c>
      <c r="AA25" s="23">
        <f t="shared" si="18"/>
        <v>36572</v>
      </c>
      <c r="AB25" s="23">
        <f t="shared" si="19"/>
        <v>-86721</v>
      </c>
      <c r="AC25" s="23">
        <f t="shared" si="20"/>
        <v>25720</v>
      </c>
      <c r="AD25" s="23">
        <f t="shared" si="21"/>
        <v>-159236</v>
      </c>
      <c r="AE25" s="23">
        <f t="shared" si="22"/>
        <v>-88713</v>
      </c>
    </row>
    <row r="26" spans="1:31">
      <c r="A26" s="2">
        <v>1030003</v>
      </c>
      <c r="B26" s="2" t="s">
        <v>19</v>
      </c>
      <c r="C26" s="16">
        <f>VLOOKUP(A26,[2]!OLD,3,)</f>
        <v>22817524</v>
      </c>
      <c r="D26" s="13">
        <v>26363807</v>
      </c>
      <c r="E26" s="9">
        <f t="shared" si="13"/>
        <v>26994029</v>
      </c>
      <c r="F26" s="13">
        <f t="shared" si="14"/>
        <v>630222</v>
      </c>
      <c r="G26" s="23">
        <f>('ANNEXURE B &amp; C'!G27)</f>
        <v>939245</v>
      </c>
      <c r="H26" s="23">
        <f>('ANNEXURE B &amp; C'!H27)</f>
        <v>336054</v>
      </c>
      <c r="I26" s="23">
        <f>('ANNEXURE B &amp; C'!I27)</f>
        <v>1223282</v>
      </c>
      <c r="J26" s="23">
        <f>('ANNEXURE B &amp; C'!J27)</f>
        <v>7015367</v>
      </c>
      <c r="K26" s="23">
        <f>('ANNEXURE B &amp; C'!K27)</f>
        <v>5452588</v>
      </c>
      <c r="L26" s="23">
        <f>('ANNEXURE B &amp; C'!L27)</f>
        <v>1873381</v>
      </c>
      <c r="M26" s="23">
        <f>('ANNEXURE B &amp; C'!M27)</f>
        <v>10154112</v>
      </c>
      <c r="N26" s="163"/>
      <c r="O26" s="23">
        <v>739488</v>
      </c>
      <c r="P26" s="23">
        <v>362828</v>
      </c>
      <c r="Q26" s="23">
        <v>1208696</v>
      </c>
      <c r="R26" s="23">
        <v>6739730</v>
      </c>
      <c r="S26" s="23">
        <v>5327144</v>
      </c>
      <c r="T26" s="23">
        <v>1919421</v>
      </c>
      <c r="U26" s="23">
        <v>10066500</v>
      </c>
      <c r="V26" s="23">
        <v>26363807</v>
      </c>
      <c r="X26" s="23">
        <f t="shared" si="15"/>
        <v>199757</v>
      </c>
      <c r="Y26" s="23">
        <f t="shared" si="16"/>
        <v>-26774</v>
      </c>
      <c r="Z26" s="23">
        <f t="shared" si="17"/>
        <v>14586</v>
      </c>
      <c r="AA26" s="23">
        <f t="shared" si="18"/>
        <v>275637</v>
      </c>
      <c r="AB26" s="23">
        <f t="shared" si="19"/>
        <v>125444</v>
      </c>
      <c r="AC26" s="23">
        <f t="shared" si="20"/>
        <v>-46040</v>
      </c>
      <c r="AD26" s="23">
        <f t="shared" si="21"/>
        <v>87612</v>
      </c>
      <c r="AE26" s="23">
        <f t="shared" si="22"/>
        <v>630222</v>
      </c>
    </row>
    <row r="27" spans="1:31">
      <c r="A27" s="2">
        <v>1030004</v>
      </c>
      <c r="B27" s="2" t="s">
        <v>20</v>
      </c>
      <c r="C27" s="16">
        <f>VLOOKUP(A27,[2]!OLD,3,)</f>
        <v>600000</v>
      </c>
      <c r="D27" s="13">
        <v>625000</v>
      </c>
      <c r="E27" s="9">
        <f t="shared" si="13"/>
        <v>821768</v>
      </c>
      <c r="F27" s="13">
        <f t="shared" si="14"/>
        <v>196768</v>
      </c>
      <c r="G27" s="23">
        <f>('ANNEXURE B &amp; C'!G28)</f>
        <v>0</v>
      </c>
      <c r="H27" s="23">
        <f>('ANNEXURE B &amp; C'!H28)</f>
        <v>821768</v>
      </c>
      <c r="I27" s="23">
        <f>('ANNEXURE B &amp; C'!I28)</f>
        <v>0</v>
      </c>
      <c r="J27" s="23">
        <f>('ANNEXURE B &amp; C'!J28)</f>
        <v>0</v>
      </c>
      <c r="K27" s="23">
        <f>('ANNEXURE B &amp; C'!K28)</f>
        <v>0</v>
      </c>
      <c r="L27" s="23">
        <f>('ANNEXURE B &amp; C'!L28)</f>
        <v>0</v>
      </c>
      <c r="M27" s="23">
        <f>('ANNEXURE B &amp; C'!M28)</f>
        <v>0</v>
      </c>
      <c r="N27" s="163"/>
      <c r="O27" s="23"/>
      <c r="P27" s="23">
        <v>625000</v>
      </c>
      <c r="Q27" s="23"/>
      <c r="R27" s="23">
        <v>0</v>
      </c>
      <c r="S27" s="23">
        <v>0</v>
      </c>
      <c r="T27" s="23">
        <v>0</v>
      </c>
      <c r="U27" s="23">
        <v>0</v>
      </c>
      <c r="V27" s="23">
        <v>625000</v>
      </c>
      <c r="X27" s="23">
        <f t="shared" si="15"/>
        <v>0</v>
      </c>
      <c r="Y27" s="23">
        <f t="shared" si="16"/>
        <v>196768</v>
      </c>
      <c r="Z27" s="23">
        <f t="shared" si="17"/>
        <v>0</v>
      </c>
      <c r="AA27" s="23">
        <f t="shared" si="18"/>
        <v>0</v>
      </c>
      <c r="AB27" s="23">
        <f t="shared" si="19"/>
        <v>0</v>
      </c>
      <c r="AC27" s="23">
        <f t="shared" si="20"/>
        <v>0</v>
      </c>
      <c r="AD27" s="23">
        <f t="shared" si="21"/>
        <v>0</v>
      </c>
      <c r="AE27" s="23">
        <f t="shared" si="22"/>
        <v>196768</v>
      </c>
    </row>
    <row r="28" spans="1:31">
      <c r="A28" s="3">
        <v>1039990</v>
      </c>
      <c r="B28" s="3" t="s">
        <v>21</v>
      </c>
      <c r="C28" s="17">
        <f>SUM(C24:C27)</f>
        <v>34470514</v>
      </c>
      <c r="D28" s="11">
        <f>SUM(D24:D27)</f>
        <v>39973943</v>
      </c>
      <c r="E28" s="11">
        <f>SUM(E24:E27)</f>
        <v>40779565</v>
      </c>
      <c r="F28" s="11">
        <f>SUM(F24:F27)</f>
        <v>805622</v>
      </c>
      <c r="G28" s="24">
        <f t="shared" ref="G28:M28" si="23">SUM(G24:G27)</f>
        <v>1388063</v>
      </c>
      <c r="H28" s="24">
        <f t="shared" si="23"/>
        <v>1293735</v>
      </c>
      <c r="I28" s="24">
        <f t="shared" si="23"/>
        <v>1743902</v>
      </c>
      <c r="J28" s="24">
        <f t="shared" si="23"/>
        <v>10216664</v>
      </c>
      <c r="K28" s="24">
        <f t="shared" si="23"/>
        <v>7776289</v>
      </c>
      <c r="L28" s="24">
        <f t="shared" si="23"/>
        <v>2652060</v>
      </c>
      <c r="M28" s="24">
        <f t="shared" si="23"/>
        <v>15708852</v>
      </c>
      <c r="N28" s="163"/>
      <c r="O28" s="24">
        <v>1043284</v>
      </c>
      <c r="P28" s="24">
        <v>1111924</v>
      </c>
      <c r="Q28" s="24">
        <v>1761787</v>
      </c>
      <c r="R28" s="24">
        <v>9882700</v>
      </c>
      <c r="S28" s="24">
        <v>7725440</v>
      </c>
      <c r="T28" s="24">
        <v>2676594</v>
      </c>
      <c r="U28" s="24">
        <v>15772214</v>
      </c>
      <c r="V28" s="24">
        <v>39973943</v>
      </c>
      <c r="X28" s="24">
        <f t="shared" ref="X28:AE28" si="24">SUM(X24:X27)</f>
        <v>344779</v>
      </c>
      <c r="Y28" s="24">
        <f t="shared" si="24"/>
        <v>181811</v>
      </c>
      <c r="Z28" s="24">
        <f t="shared" si="24"/>
        <v>-17885</v>
      </c>
      <c r="AA28" s="24">
        <f t="shared" si="24"/>
        <v>333964</v>
      </c>
      <c r="AB28" s="24">
        <f t="shared" si="24"/>
        <v>50849</v>
      </c>
      <c r="AC28" s="24">
        <f t="shared" si="24"/>
        <v>-24534</v>
      </c>
      <c r="AD28" s="24">
        <f t="shared" si="24"/>
        <v>-63362</v>
      </c>
      <c r="AE28" s="24">
        <f t="shared" si="24"/>
        <v>805622</v>
      </c>
    </row>
    <row r="29" spans="1:31">
      <c r="A29" s="1"/>
      <c r="B29" s="1"/>
      <c r="C29" s="15"/>
      <c r="D29" s="31"/>
      <c r="E29" s="9"/>
      <c r="F29" s="9"/>
      <c r="G29" s="33"/>
      <c r="H29" s="33"/>
      <c r="I29" s="33"/>
      <c r="J29" s="33"/>
      <c r="K29" s="33"/>
      <c r="L29" s="33"/>
      <c r="M29" s="33"/>
      <c r="N29" s="164"/>
      <c r="O29" s="33"/>
      <c r="P29" s="33"/>
      <c r="Q29" s="33"/>
      <c r="R29" s="33"/>
      <c r="S29" s="33"/>
      <c r="T29" s="33"/>
      <c r="U29" s="33"/>
      <c r="V29" s="33"/>
      <c r="X29" s="33"/>
      <c r="Y29" s="33"/>
      <c r="Z29" s="33"/>
      <c r="AA29" s="33"/>
      <c r="AB29" s="33"/>
      <c r="AC29" s="33"/>
      <c r="AD29" s="33"/>
      <c r="AE29" s="33"/>
    </row>
    <row r="30" spans="1:31">
      <c r="A30" s="1">
        <v>1040000</v>
      </c>
      <c r="B30" s="1" t="s">
        <v>22</v>
      </c>
      <c r="C30" s="15"/>
      <c r="D30" s="31"/>
      <c r="E30" s="9"/>
      <c r="F30" s="9"/>
      <c r="G30" s="33"/>
      <c r="H30" s="33"/>
      <c r="I30" s="33"/>
      <c r="J30" s="33"/>
      <c r="K30" s="33"/>
      <c r="L30" s="33"/>
      <c r="M30" s="33"/>
      <c r="N30" s="164"/>
      <c r="O30" s="33"/>
      <c r="P30" s="33"/>
      <c r="Q30" s="33"/>
      <c r="R30" s="33"/>
      <c r="S30" s="33"/>
      <c r="T30" s="33"/>
      <c r="U30" s="33"/>
      <c r="V30" s="33"/>
      <c r="X30" s="33"/>
      <c r="Y30" s="33"/>
      <c r="Z30" s="33"/>
      <c r="AA30" s="33"/>
      <c r="AB30" s="33"/>
      <c r="AC30" s="33"/>
      <c r="AD30" s="33"/>
      <c r="AE30" s="33"/>
    </row>
    <row r="31" spans="1:31">
      <c r="A31" s="2">
        <v>1040001</v>
      </c>
      <c r="B31" s="2" t="s">
        <v>23</v>
      </c>
      <c r="C31" s="16">
        <f>VLOOKUP(A31,[2]!OLD,3,)</f>
        <v>5019485</v>
      </c>
      <c r="D31" s="13">
        <v>5121012</v>
      </c>
      <c r="E31" s="9">
        <f t="shared" ref="E31:E38" si="25">SUM(G31:M31)</f>
        <v>5083378</v>
      </c>
      <c r="F31" s="13">
        <f t="shared" ref="F31:F38" si="26">SUM(E31-D31)</f>
        <v>-37634</v>
      </c>
      <c r="G31" s="23">
        <f>('ANNEXURE B &amp; C'!G32)</f>
        <v>5079778</v>
      </c>
      <c r="H31" s="23">
        <f>('ANNEXURE B &amp; C'!H32)</f>
        <v>0</v>
      </c>
      <c r="I31" s="23">
        <f>('ANNEXURE B &amp; C'!I32)</f>
        <v>0</v>
      </c>
      <c r="J31" s="23">
        <f>('ANNEXURE B &amp; C'!J32)</f>
        <v>0</v>
      </c>
      <c r="K31" s="23">
        <f>('ANNEXURE B &amp; C'!K32)</f>
        <v>0</v>
      </c>
      <c r="L31" s="23">
        <f>('ANNEXURE B &amp; C'!L32)</f>
        <v>0</v>
      </c>
      <c r="M31" s="23">
        <f>('ANNEXURE B &amp; C'!M32)</f>
        <v>3600</v>
      </c>
      <c r="N31" s="163"/>
      <c r="O31" s="23">
        <v>5121012</v>
      </c>
      <c r="P31" s="23"/>
      <c r="Q31" s="23"/>
      <c r="R31" s="23">
        <v>0</v>
      </c>
      <c r="S31" s="23">
        <v>0</v>
      </c>
      <c r="T31" s="23">
        <v>0</v>
      </c>
      <c r="U31" s="23">
        <v>0</v>
      </c>
      <c r="V31" s="23">
        <v>5121012</v>
      </c>
      <c r="X31" s="23">
        <f t="shared" ref="X31:X38" si="27">SUM(G31-O31)</f>
        <v>-41234</v>
      </c>
      <c r="Y31" s="23">
        <f t="shared" ref="Y31:Y38" si="28">SUM(H31-P31)</f>
        <v>0</v>
      </c>
      <c r="Z31" s="23">
        <f t="shared" ref="Z31:Z38" si="29">SUM(I31-Q31)</f>
        <v>0</v>
      </c>
      <c r="AA31" s="23">
        <f t="shared" ref="AA31:AA38" si="30">SUM(J31-R31)</f>
        <v>0</v>
      </c>
      <c r="AB31" s="23">
        <f t="shared" ref="AB31:AB38" si="31">SUM(K31-S31)</f>
        <v>0</v>
      </c>
      <c r="AC31" s="23">
        <f t="shared" ref="AC31:AC38" si="32">SUM(L31-T31)</f>
        <v>0</v>
      </c>
      <c r="AD31" s="23">
        <f t="shared" ref="AD31:AD38" si="33">SUM(M31-U31)</f>
        <v>3600</v>
      </c>
      <c r="AE31" s="23">
        <f t="shared" ref="AE31:AE38" si="34">SUM(X31:AD31)</f>
        <v>-37634</v>
      </c>
    </row>
    <row r="32" spans="1:31">
      <c r="A32" s="2">
        <v>1040002</v>
      </c>
      <c r="B32" s="2" t="s">
        <v>24</v>
      </c>
      <c r="C32" s="16">
        <f>VLOOKUP(A32,[2]!OLD,3,)</f>
        <v>0</v>
      </c>
      <c r="D32" s="13">
        <v>131508</v>
      </c>
      <c r="E32" s="9">
        <f t="shared" si="25"/>
        <v>0</v>
      </c>
      <c r="F32" s="13">
        <f t="shared" si="26"/>
        <v>-131508</v>
      </c>
      <c r="G32" s="23">
        <f>('ANNEXURE B &amp; C'!G33)</f>
        <v>0</v>
      </c>
      <c r="H32" s="23">
        <f>('ANNEXURE B &amp; C'!H33)</f>
        <v>0</v>
      </c>
      <c r="I32" s="23">
        <f>('ANNEXURE B &amp; C'!I33)</f>
        <v>0</v>
      </c>
      <c r="J32" s="23">
        <f>('ANNEXURE B &amp; C'!J33)</f>
        <v>0</v>
      </c>
      <c r="K32" s="23">
        <f>('ANNEXURE B &amp; C'!K33)</f>
        <v>0</v>
      </c>
      <c r="L32" s="23">
        <f>('ANNEXURE B &amp; C'!L33)</f>
        <v>0</v>
      </c>
      <c r="M32" s="23">
        <f>('ANNEXURE B &amp; C'!M33)</f>
        <v>0</v>
      </c>
      <c r="N32" s="163"/>
      <c r="O32" s="23">
        <v>131508</v>
      </c>
      <c r="P32" s="23"/>
      <c r="Q32" s="23"/>
      <c r="R32" s="23">
        <v>0</v>
      </c>
      <c r="S32" s="23">
        <v>0</v>
      </c>
      <c r="T32" s="23">
        <v>0</v>
      </c>
      <c r="U32" s="23">
        <v>0</v>
      </c>
      <c r="V32" s="23">
        <v>131508</v>
      </c>
      <c r="X32" s="23">
        <f t="shared" si="27"/>
        <v>-131508</v>
      </c>
      <c r="Y32" s="23">
        <f t="shared" si="28"/>
        <v>0</v>
      </c>
      <c r="Z32" s="23">
        <f t="shared" si="29"/>
        <v>0</v>
      </c>
      <c r="AA32" s="23">
        <f t="shared" si="30"/>
        <v>0</v>
      </c>
      <c r="AB32" s="23">
        <f t="shared" si="31"/>
        <v>0</v>
      </c>
      <c r="AC32" s="23">
        <f t="shared" si="32"/>
        <v>0</v>
      </c>
      <c r="AD32" s="23">
        <f t="shared" si="33"/>
        <v>0</v>
      </c>
      <c r="AE32" s="23">
        <f t="shared" si="34"/>
        <v>-131508</v>
      </c>
    </row>
    <row r="33" spans="1:31">
      <c r="A33" s="2">
        <v>1040003</v>
      </c>
      <c r="B33" s="2" t="s">
        <v>25</v>
      </c>
      <c r="C33" s="16">
        <f>VLOOKUP(A33,[2]!OLD,3,)</f>
        <v>0</v>
      </c>
      <c r="D33" s="13">
        <v>0</v>
      </c>
      <c r="E33" s="9">
        <f t="shared" si="25"/>
        <v>0</v>
      </c>
      <c r="F33" s="13">
        <f t="shared" si="26"/>
        <v>0</v>
      </c>
      <c r="G33" s="23">
        <f>('ANNEXURE B &amp; C'!G34)</f>
        <v>0</v>
      </c>
      <c r="H33" s="23">
        <f>('ANNEXURE B &amp; C'!H34)</f>
        <v>0</v>
      </c>
      <c r="I33" s="23">
        <f>('ANNEXURE B &amp; C'!I34)</f>
        <v>0</v>
      </c>
      <c r="J33" s="23">
        <f>('ANNEXURE B &amp; C'!J34)</f>
        <v>0</v>
      </c>
      <c r="K33" s="23">
        <f>('ANNEXURE B &amp; C'!K34)</f>
        <v>0</v>
      </c>
      <c r="L33" s="23">
        <f>('ANNEXURE B &amp; C'!L34)</f>
        <v>0</v>
      </c>
      <c r="M33" s="23">
        <f>('ANNEXURE B &amp; C'!M34)</f>
        <v>0</v>
      </c>
      <c r="N33" s="163"/>
      <c r="O33" s="23">
        <v>0</v>
      </c>
      <c r="P33" s="23"/>
      <c r="Q33" s="23"/>
      <c r="R33" s="23">
        <v>0</v>
      </c>
      <c r="S33" s="23">
        <v>0</v>
      </c>
      <c r="T33" s="23">
        <v>0</v>
      </c>
      <c r="U33" s="23">
        <v>0</v>
      </c>
      <c r="V33" s="23">
        <v>0</v>
      </c>
      <c r="X33" s="23">
        <f t="shared" si="27"/>
        <v>0</v>
      </c>
      <c r="Y33" s="23">
        <f t="shared" si="28"/>
        <v>0</v>
      </c>
      <c r="Z33" s="23">
        <f t="shared" si="29"/>
        <v>0</v>
      </c>
      <c r="AA33" s="23">
        <f t="shared" si="30"/>
        <v>0</v>
      </c>
      <c r="AB33" s="23">
        <f t="shared" si="31"/>
        <v>0</v>
      </c>
      <c r="AC33" s="23">
        <f t="shared" si="32"/>
        <v>0</v>
      </c>
      <c r="AD33" s="23">
        <f t="shared" si="33"/>
        <v>0</v>
      </c>
      <c r="AE33" s="23">
        <f t="shared" si="34"/>
        <v>0</v>
      </c>
    </row>
    <row r="34" spans="1:31">
      <c r="A34" s="2">
        <v>1040004</v>
      </c>
      <c r="B34" s="2" t="s">
        <v>26</v>
      </c>
      <c r="C34" s="16">
        <f>VLOOKUP(A34,[2]!OLD,3,)</f>
        <v>743625</v>
      </c>
      <c r="D34" s="13">
        <v>801564</v>
      </c>
      <c r="E34" s="9">
        <f t="shared" si="25"/>
        <v>763164</v>
      </c>
      <c r="F34" s="13">
        <f t="shared" si="26"/>
        <v>-38400</v>
      </c>
      <c r="G34" s="23">
        <f>('ANNEXURE B &amp; C'!G35)</f>
        <v>763164</v>
      </c>
      <c r="H34" s="23">
        <f>('ANNEXURE B &amp; C'!H35)</f>
        <v>0</v>
      </c>
      <c r="I34" s="23">
        <f>('ANNEXURE B &amp; C'!I35)</f>
        <v>0</v>
      </c>
      <c r="J34" s="23">
        <f>('ANNEXURE B &amp; C'!J35)</f>
        <v>0</v>
      </c>
      <c r="K34" s="23">
        <f>('ANNEXURE B &amp; C'!K35)</f>
        <v>0</v>
      </c>
      <c r="L34" s="23">
        <f>('ANNEXURE B &amp; C'!L35)</f>
        <v>0</v>
      </c>
      <c r="M34" s="23">
        <f>('ANNEXURE B &amp; C'!M35)</f>
        <v>0</v>
      </c>
      <c r="N34" s="163"/>
      <c r="O34" s="23">
        <v>801564</v>
      </c>
      <c r="P34" s="23"/>
      <c r="Q34" s="23"/>
      <c r="R34" s="23">
        <v>0</v>
      </c>
      <c r="S34" s="23">
        <v>0</v>
      </c>
      <c r="T34" s="23">
        <v>0</v>
      </c>
      <c r="U34" s="23">
        <v>0</v>
      </c>
      <c r="V34" s="23">
        <v>801564</v>
      </c>
      <c r="X34" s="23">
        <f t="shared" si="27"/>
        <v>-38400</v>
      </c>
      <c r="Y34" s="23">
        <f t="shared" si="28"/>
        <v>0</v>
      </c>
      <c r="Z34" s="23">
        <f t="shared" si="29"/>
        <v>0</v>
      </c>
      <c r="AA34" s="23">
        <f t="shared" si="30"/>
        <v>0</v>
      </c>
      <c r="AB34" s="23">
        <f t="shared" si="31"/>
        <v>0</v>
      </c>
      <c r="AC34" s="23">
        <f t="shared" si="32"/>
        <v>0</v>
      </c>
      <c r="AD34" s="23">
        <f t="shared" si="33"/>
        <v>0</v>
      </c>
      <c r="AE34" s="23">
        <f t="shared" si="34"/>
        <v>-38400</v>
      </c>
    </row>
    <row r="35" spans="1:31">
      <c r="A35" s="2">
        <v>1040005</v>
      </c>
      <c r="B35" s="2" t="s">
        <v>27</v>
      </c>
      <c r="C35" s="16">
        <f>VLOOKUP(A35,[2]!OLD,3,)</f>
        <v>0</v>
      </c>
      <c r="D35" s="13">
        <v>323460</v>
      </c>
      <c r="E35" s="9">
        <f t="shared" si="25"/>
        <v>330319</v>
      </c>
      <c r="F35" s="13">
        <f t="shared" si="26"/>
        <v>6859</v>
      </c>
      <c r="G35" s="23">
        <f>('ANNEXURE B &amp; C'!G36)</f>
        <v>330319</v>
      </c>
      <c r="H35" s="23">
        <f>('ANNEXURE B &amp; C'!H36)</f>
        <v>0</v>
      </c>
      <c r="I35" s="23">
        <f>('ANNEXURE B &amp; C'!I36)</f>
        <v>0</v>
      </c>
      <c r="J35" s="23">
        <f>('ANNEXURE B &amp; C'!J36)</f>
        <v>0</v>
      </c>
      <c r="K35" s="23">
        <f>('ANNEXURE B &amp; C'!K36)</f>
        <v>0</v>
      </c>
      <c r="L35" s="23">
        <f>('ANNEXURE B &amp; C'!L36)</f>
        <v>0</v>
      </c>
      <c r="M35" s="23">
        <f>('ANNEXURE B &amp; C'!M36)</f>
        <v>0</v>
      </c>
      <c r="N35" s="163"/>
      <c r="O35" s="23">
        <v>323460</v>
      </c>
      <c r="P35" s="23"/>
      <c r="Q35" s="23"/>
      <c r="R35" s="23">
        <v>0</v>
      </c>
      <c r="S35" s="23">
        <v>0</v>
      </c>
      <c r="T35" s="23">
        <v>0</v>
      </c>
      <c r="U35" s="23">
        <v>0</v>
      </c>
      <c r="V35" s="23">
        <v>323460</v>
      </c>
      <c r="X35" s="23">
        <f t="shared" si="27"/>
        <v>6859</v>
      </c>
      <c r="Y35" s="23">
        <f t="shared" si="28"/>
        <v>0</v>
      </c>
      <c r="Z35" s="23">
        <f t="shared" si="29"/>
        <v>0</v>
      </c>
      <c r="AA35" s="23">
        <f t="shared" si="30"/>
        <v>0</v>
      </c>
      <c r="AB35" s="23">
        <f t="shared" si="31"/>
        <v>0</v>
      </c>
      <c r="AC35" s="23">
        <f t="shared" si="32"/>
        <v>0</v>
      </c>
      <c r="AD35" s="23">
        <f t="shared" si="33"/>
        <v>0</v>
      </c>
      <c r="AE35" s="23">
        <f t="shared" si="34"/>
        <v>6859</v>
      </c>
    </row>
    <row r="36" spans="1:31">
      <c r="A36" s="2">
        <v>1040006</v>
      </c>
      <c r="B36" s="2" t="s">
        <v>28</v>
      </c>
      <c r="C36" s="16">
        <f>VLOOKUP(A36,[2]!OLD,3,)</f>
        <v>1822054</v>
      </c>
      <c r="D36" s="13">
        <v>1866562</v>
      </c>
      <c r="E36" s="9">
        <f t="shared" si="25"/>
        <v>1959573</v>
      </c>
      <c r="F36" s="13">
        <f t="shared" si="26"/>
        <v>93011</v>
      </c>
      <c r="G36" s="23">
        <f>('ANNEXURE B &amp; C'!G37)</f>
        <v>1959573</v>
      </c>
      <c r="H36" s="23">
        <f>('ANNEXURE B &amp; C'!H37)</f>
        <v>0</v>
      </c>
      <c r="I36" s="23">
        <f>('ANNEXURE B &amp; C'!I37)</f>
        <v>0</v>
      </c>
      <c r="J36" s="23">
        <f>('ANNEXURE B &amp; C'!J37)</f>
        <v>0</v>
      </c>
      <c r="K36" s="23">
        <f>('ANNEXURE B &amp; C'!K37)</f>
        <v>0</v>
      </c>
      <c r="L36" s="23">
        <f>('ANNEXURE B &amp; C'!L37)</f>
        <v>0</v>
      </c>
      <c r="M36" s="23">
        <f>('ANNEXURE B &amp; C'!M37)</f>
        <v>0</v>
      </c>
      <c r="N36" s="163"/>
      <c r="O36" s="23">
        <v>1866562</v>
      </c>
      <c r="P36" s="23"/>
      <c r="Q36" s="23"/>
      <c r="R36" s="23">
        <v>0</v>
      </c>
      <c r="S36" s="23">
        <v>0</v>
      </c>
      <c r="T36" s="23">
        <v>0</v>
      </c>
      <c r="U36" s="23">
        <v>0</v>
      </c>
      <c r="V36" s="23">
        <v>1866562</v>
      </c>
      <c r="X36" s="23">
        <f t="shared" si="27"/>
        <v>93011</v>
      </c>
      <c r="Y36" s="23">
        <f t="shared" si="28"/>
        <v>0</v>
      </c>
      <c r="Z36" s="23">
        <f t="shared" si="29"/>
        <v>0</v>
      </c>
      <c r="AA36" s="23">
        <f t="shared" si="30"/>
        <v>0</v>
      </c>
      <c r="AB36" s="23">
        <f t="shared" si="31"/>
        <v>0</v>
      </c>
      <c r="AC36" s="23">
        <f t="shared" si="32"/>
        <v>0</v>
      </c>
      <c r="AD36" s="23">
        <f t="shared" si="33"/>
        <v>0</v>
      </c>
      <c r="AE36" s="23">
        <f t="shared" si="34"/>
        <v>93011</v>
      </c>
    </row>
    <row r="37" spans="1:31">
      <c r="A37" s="2">
        <v>1040007</v>
      </c>
      <c r="B37" s="2" t="s">
        <v>29</v>
      </c>
      <c r="C37" s="16">
        <f>VLOOKUP(A37,[2]!OLD,3,)</f>
        <v>0</v>
      </c>
      <c r="D37" s="13">
        <v>0</v>
      </c>
      <c r="E37" s="9">
        <f t="shared" si="25"/>
        <v>0</v>
      </c>
      <c r="F37" s="13">
        <f t="shared" si="26"/>
        <v>0</v>
      </c>
      <c r="G37" s="23">
        <f>('ANNEXURE B &amp; C'!G38)</f>
        <v>0</v>
      </c>
      <c r="H37" s="23">
        <f>('ANNEXURE B &amp; C'!H38)</f>
        <v>0</v>
      </c>
      <c r="I37" s="23">
        <f>('ANNEXURE B &amp; C'!I38)</f>
        <v>0</v>
      </c>
      <c r="J37" s="23">
        <f>('ANNEXURE B &amp; C'!J38)</f>
        <v>0</v>
      </c>
      <c r="K37" s="23">
        <f>('ANNEXURE B &amp; C'!K38)</f>
        <v>0</v>
      </c>
      <c r="L37" s="23">
        <f>('ANNEXURE B &amp; C'!L38)</f>
        <v>0</v>
      </c>
      <c r="M37" s="23">
        <f>('ANNEXURE B &amp; C'!M38)</f>
        <v>0</v>
      </c>
      <c r="N37" s="163"/>
      <c r="O37" s="23">
        <v>0</v>
      </c>
      <c r="P37" s="23"/>
      <c r="Q37" s="23"/>
      <c r="R37" s="23">
        <v>0</v>
      </c>
      <c r="S37" s="23">
        <v>0</v>
      </c>
      <c r="T37" s="23">
        <v>0</v>
      </c>
      <c r="U37" s="23">
        <v>0</v>
      </c>
      <c r="V37" s="23">
        <v>0</v>
      </c>
      <c r="X37" s="23">
        <f t="shared" si="27"/>
        <v>0</v>
      </c>
      <c r="Y37" s="23">
        <f t="shared" si="28"/>
        <v>0</v>
      </c>
      <c r="Z37" s="23">
        <f t="shared" si="29"/>
        <v>0</v>
      </c>
      <c r="AA37" s="23">
        <f t="shared" si="30"/>
        <v>0</v>
      </c>
      <c r="AB37" s="23">
        <f t="shared" si="31"/>
        <v>0</v>
      </c>
      <c r="AC37" s="23">
        <f t="shared" si="32"/>
        <v>0</v>
      </c>
      <c r="AD37" s="23">
        <f t="shared" si="33"/>
        <v>0</v>
      </c>
      <c r="AE37" s="23">
        <f t="shared" si="34"/>
        <v>0</v>
      </c>
    </row>
    <row r="38" spans="1:31">
      <c r="A38" s="2">
        <v>1040008</v>
      </c>
      <c r="B38" s="2" t="s">
        <v>30</v>
      </c>
      <c r="C38" s="16">
        <f>VLOOKUP(A38,[2]!OLD,3,)</f>
        <v>7500</v>
      </c>
      <c r="D38" s="13">
        <v>494800</v>
      </c>
      <c r="E38" s="9">
        <f t="shared" si="25"/>
        <v>286026</v>
      </c>
      <c r="F38" s="13">
        <f t="shared" si="26"/>
        <v>-208774</v>
      </c>
      <c r="G38" s="23">
        <f>('ANNEXURE B &amp; C'!G39)</f>
        <v>250026</v>
      </c>
      <c r="H38" s="23">
        <f>('ANNEXURE B &amp; C'!H39)</f>
        <v>36000</v>
      </c>
      <c r="I38" s="23">
        <f>('ANNEXURE B &amp; C'!I39)</f>
        <v>0</v>
      </c>
      <c r="J38" s="23">
        <f>('ANNEXURE B &amp; C'!J39)</f>
        <v>0</v>
      </c>
      <c r="K38" s="23">
        <f>('ANNEXURE B &amp; C'!K39)</f>
        <v>0</v>
      </c>
      <c r="L38" s="23">
        <f>('ANNEXURE B &amp; C'!L39)</f>
        <v>0</v>
      </c>
      <c r="M38" s="23">
        <f>('ANNEXURE B &amp; C'!M39)</f>
        <v>0</v>
      </c>
      <c r="N38" s="163"/>
      <c r="O38" s="23">
        <v>479800</v>
      </c>
      <c r="P38" s="23">
        <v>15000</v>
      </c>
      <c r="Q38" s="23"/>
      <c r="R38" s="23">
        <v>0</v>
      </c>
      <c r="S38" s="23">
        <v>0</v>
      </c>
      <c r="T38" s="23">
        <v>0</v>
      </c>
      <c r="U38" s="23">
        <v>0</v>
      </c>
      <c r="V38" s="23">
        <v>494800</v>
      </c>
      <c r="X38" s="23">
        <f t="shared" si="27"/>
        <v>-229774</v>
      </c>
      <c r="Y38" s="23">
        <f t="shared" si="28"/>
        <v>21000</v>
      </c>
      <c r="Z38" s="23">
        <f t="shared" si="29"/>
        <v>0</v>
      </c>
      <c r="AA38" s="23">
        <f t="shared" si="30"/>
        <v>0</v>
      </c>
      <c r="AB38" s="23">
        <f t="shared" si="31"/>
        <v>0</v>
      </c>
      <c r="AC38" s="23">
        <f t="shared" si="32"/>
        <v>0</v>
      </c>
      <c r="AD38" s="23">
        <f t="shared" si="33"/>
        <v>0</v>
      </c>
      <c r="AE38" s="23">
        <f t="shared" si="34"/>
        <v>-208774</v>
      </c>
    </row>
    <row r="39" spans="1:31">
      <c r="A39" s="3">
        <v>1049990</v>
      </c>
      <c r="B39" s="3" t="s">
        <v>31</v>
      </c>
      <c r="C39" s="17">
        <f>SUM(C31:C38)</f>
        <v>7592664</v>
      </c>
      <c r="D39" s="11">
        <f>SUM(D31:D38)</f>
        <v>8738906</v>
      </c>
      <c r="E39" s="11">
        <f>SUM(E31:E38)</f>
        <v>8422460</v>
      </c>
      <c r="F39" s="11">
        <f>SUM(F31:F38)</f>
        <v>-316446</v>
      </c>
      <c r="G39" s="20">
        <f t="shared" ref="G39:M39" si="35">SUM(G31:G38)</f>
        <v>8382860</v>
      </c>
      <c r="H39" s="20">
        <f t="shared" si="35"/>
        <v>36000</v>
      </c>
      <c r="I39" s="20">
        <f t="shared" si="35"/>
        <v>0</v>
      </c>
      <c r="J39" s="20">
        <f t="shared" si="35"/>
        <v>0</v>
      </c>
      <c r="K39" s="20">
        <f t="shared" si="35"/>
        <v>0</v>
      </c>
      <c r="L39" s="20">
        <f t="shared" si="35"/>
        <v>0</v>
      </c>
      <c r="M39" s="20">
        <f t="shared" si="35"/>
        <v>3600</v>
      </c>
      <c r="N39" s="164"/>
      <c r="O39" s="20">
        <v>8723906</v>
      </c>
      <c r="P39" s="20">
        <v>15000</v>
      </c>
      <c r="Q39" s="20">
        <v>0</v>
      </c>
      <c r="R39" s="20">
        <v>0</v>
      </c>
      <c r="S39" s="20">
        <v>0</v>
      </c>
      <c r="T39" s="20">
        <v>0</v>
      </c>
      <c r="U39" s="20">
        <v>0</v>
      </c>
      <c r="V39" s="20">
        <v>8738906</v>
      </c>
      <c r="X39" s="20">
        <f t="shared" ref="X39:AE39" si="36">SUM(X31:X38)</f>
        <v>-341046</v>
      </c>
      <c r="Y39" s="20">
        <f t="shared" si="36"/>
        <v>21000</v>
      </c>
      <c r="Z39" s="20">
        <f t="shared" si="36"/>
        <v>0</v>
      </c>
      <c r="AA39" s="20">
        <f t="shared" si="36"/>
        <v>0</v>
      </c>
      <c r="AB39" s="20">
        <f t="shared" si="36"/>
        <v>0</v>
      </c>
      <c r="AC39" s="20">
        <f t="shared" si="36"/>
        <v>0</v>
      </c>
      <c r="AD39" s="20">
        <f t="shared" si="36"/>
        <v>3600</v>
      </c>
      <c r="AE39" s="20">
        <f t="shared" si="36"/>
        <v>-316446</v>
      </c>
    </row>
    <row r="40" spans="1:31">
      <c r="A40" s="1"/>
      <c r="B40" s="1"/>
      <c r="C40" s="13"/>
      <c r="D40" s="9"/>
      <c r="E40" s="9"/>
      <c r="F40" s="9"/>
      <c r="G40" s="33"/>
      <c r="H40" s="33"/>
      <c r="I40" s="33"/>
      <c r="J40" s="33"/>
      <c r="K40" s="33"/>
      <c r="L40" s="33"/>
      <c r="M40" s="33"/>
      <c r="N40" s="164"/>
      <c r="O40" s="33"/>
      <c r="P40" s="33"/>
      <c r="Q40" s="33"/>
      <c r="R40" s="33"/>
      <c r="S40" s="33"/>
      <c r="T40" s="33"/>
      <c r="U40" s="33"/>
      <c r="V40" s="33"/>
      <c r="X40" s="33"/>
      <c r="Y40" s="33"/>
      <c r="Z40" s="33"/>
      <c r="AA40" s="33"/>
      <c r="AB40" s="33"/>
      <c r="AC40" s="33"/>
      <c r="AD40" s="33"/>
      <c r="AE40" s="33"/>
    </row>
    <row r="41" spans="1:31" ht="15.75" thickBot="1">
      <c r="A41" s="4">
        <v>1049995</v>
      </c>
      <c r="B41" s="4" t="s">
        <v>32</v>
      </c>
      <c r="C41" s="18">
        <f>SUM(C39+C28+C21)</f>
        <v>194951593</v>
      </c>
      <c r="D41" s="10">
        <f>SUM(D39+D28+D21)</f>
        <v>211151452</v>
      </c>
      <c r="E41" s="10">
        <f>SUM(E39+E28+E21)</f>
        <v>231793555</v>
      </c>
      <c r="F41" s="10">
        <f>SUM(F39+F28+F21)</f>
        <v>20642103</v>
      </c>
      <c r="G41" s="34">
        <f t="shared" ref="G41:M41" si="37">SUM(G39+G28+G21)</f>
        <v>17642636</v>
      </c>
      <c r="H41" s="34">
        <f t="shared" si="37"/>
        <v>10028883</v>
      </c>
      <c r="I41" s="34">
        <f t="shared" si="37"/>
        <v>9612488</v>
      </c>
      <c r="J41" s="34">
        <f t="shared" si="37"/>
        <v>55778050</v>
      </c>
      <c r="K41" s="34">
        <f t="shared" si="37"/>
        <v>40963628</v>
      </c>
      <c r="L41" s="34">
        <f t="shared" si="37"/>
        <v>17031525</v>
      </c>
      <c r="M41" s="34">
        <f t="shared" si="37"/>
        <v>80736345</v>
      </c>
      <c r="N41" s="164"/>
      <c r="O41" s="34">
        <v>16188179</v>
      </c>
      <c r="P41" s="34">
        <v>5033850</v>
      </c>
      <c r="Q41" s="34">
        <v>9581231</v>
      </c>
      <c r="R41" s="34">
        <v>49845339</v>
      </c>
      <c r="S41" s="34">
        <v>37473421</v>
      </c>
      <c r="T41" s="34">
        <v>15538035</v>
      </c>
      <c r="U41" s="34">
        <v>77491397</v>
      </c>
      <c r="V41" s="34">
        <v>211151452</v>
      </c>
      <c r="X41" s="34">
        <f t="shared" ref="X41:AE41" si="38">SUM(X39+X28+X21)</f>
        <v>1454457</v>
      </c>
      <c r="Y41" s="34">
        <f t="shared" si="38"/>
        <v>4995033</v>
      </c>
      <c r="Z41" s="34">
        <f t="shared" si="38"/>
        <v>31257</v>
      </c>
      <c r="AA41" s="34">
        <f t="shared" si="38"/>
        <v>5932711</v>
      </c>
      <c r="AB41" s="34">
        <f t="shared" si="38"/>
        <v>3490207</v>
      </c>
      <c r="AC41" s="34">
        <f t="shared" si="38"/>
        <v>1493490</v>
      </c>
      <c r="AD41" s="34">
        <f t="shared" si="38"/>
        <v>3244948</v>
      </c>
      <c r="AE41" s="34">
        <f t="shared" si="38"/>
        <v>20642103</v>
      </c>
    </row>
    <row r="42" spans="1:31" ht="15.75" thickTop="1">
      <c r="A42" s="1"/>
      <c r="B42" s="1"/>
      <c r="C42" s="15"/>
      <c r="D42" s="31"/>
      <c r="E42" s="9"/>
      <c r="F42" s="9"/>
      <c r="G42" s="33"/>
      <c r="H42" s="33"/>
      <c r="I42" s="33"/>
      <c r="J42" s="33"/>
      <c r="K42" s="33"/>
      <c r="L42" s="33"/>
      <c r="M42" s="33"/>
      <c r="N42" s="164"/>
      <c r="O42" s="33"/>
      <c r="P42" s="33"/>
      <c r="Q42" s="33"/>
      <c r="R42" s="33"/>
      <c r="S42" s="33"/>
      <c r="T42" s="33"/>
      <c r="U42" s="33"/>
      <c r="V42" s="33"/>
      <c r="X42" s="33"/>
      <c r="Y42" s="33"/>
      <c r="Z42" s="33"/>
      <c r="AA42" s="33"/>
      <c r="AB42" s="33"/>
      <c r="AC42" s="33"/>
      <c r="AD42" s="33"/>
      <c r="AE42" s="33"/>
    </row>
    <row r="43" spans="1:31">
      <c r="A43" s="1">
        <v>1050000</v>
      </c>
      <c r="B43" s="1" t="s">
        <v>33</v>
      </c>
      <c r="C43" s="15"/>
      <c r="D43" s="31"/>
      <c r="E43" s="9"/>
      <c r="F43" s="9"/>
      <c r="G43" s="33"/>
      <c r="H43" s="33"/>
      <c r="I43" s="33"/>
      <c r="J43" s="33"/>
      <c r="K43" s="33"/>
      <c r="L43" s="33"/>
      <c r="M43" s="33"/>
      <c r="N43" s="164"/>
      <c r="O43" s="33"/>
      <c r="P43" s="33"/>
      <c r="Q43" s="33"/>
      <c r="R43" s="33"/>
      <c r="S43" s="33"/>
      <c r="T43" s="33"/>
      <c r="U43" s="33"/>
      <c r="V43" s="33"/>
      <c r="X43" s="33"/>
      <c r="Y43" s="33"/>
      <c r="Z43" s="33"/>
      <c r="AA43" s="33"/>
      <c r="AB43" s="33"/>
      <c r="AC43" s="33"/>
      <c r="AD43" s="33"/>
      <c r="AE43" s="33"/>
    </row>
    <row r="44" spans="1:31">
      <c r="A44" s="1"/>
      <c r="B44" s="1"/>
      <c r="C44" s="15"/>
      <c r="D44" s="31"/>
      <c r="E44" s="9"/>
      <c r="F44" s="9"/>
      <c r="G44" s="33"/>
      <c r="H44" s="33"/>
      <c r="I44" s="33"/>
      <c r="J44" s="33"/>
      <c r="K44" s="33"/>
      <c r="L44" s="33"/>
      <c r="M44" s="33"/>
      <c r="N44" s="164"/>
      <c r="O44" s="33"/>
      <c r="P44" s="33"/>
      <c r="Q44" s="33"/>
      <c r="R44" s="33"/>
      <c r="S44" s="33"/>
      <c r="T44" s="33"/>
      <c r="U44" s="33"/>
      <c r="V44" s="33"/>
      <c r="X44" s="33"/>
      <c r="Y44" s="33"/>
      <c r="Z44" s="33"/>
      <c r="AA44" s="33"/>
      <c r="AB44" s="33"/>
      <c r="AC44" s="33"/>
      <c r="AD44" s="33"/>
      <c r="AE44" s="33"/>
    </row>
    <row r="45" spans="1:31">
      <c r="A45" s="1">
        <v>1060000</v>
      </c>
      <c r="B45" s="1" t="s">
        <v>34</v>
      </c>
      <c r="C45" s="15"/>
      <c r="D45" s="31"/>
      <c r="E45" s="9"/>
      <c r="F45" s="9"/>
      <c r="G45" s="33"/>
      <c r="H45" s="33"/>
      <c r="I45" s="33"/>
      <c r="J45" s="33"/>
      <c r="K45" s="33"/>
      <c r="L45" s="33"/>
      <c r="M45" s="33"/>
      <c r="N45" s="164"/>
      <c r="O45" s="33"/>
      <c r="P45" s="33"/>
      <c r="Q45" s="33"/>
      <c r="R45" s="33"/>
      <c r="S45" s="33"/>
      <c r="T45" s="33"/>
      <c r="U45" s="33"/>
      <c r="V45" s="33"/>
      <c r="X45" s="33"/>
      <c r="Y45" s="33"/>
      <c r="Z45" s="33"/>
      <c r="AA45" s="33"/>
      <c r="AB45" s="33"/>
      <c r="AC45" s="33"/>
      <c r="AD45" s="33"/>
      <c r="AE45" s="33"/>
    </row>
    <row r="46" spans="1:31">
      <c r="A46" s="2">
        <v>1060001</v>
      </c>
      <c r="B46" s="2" t="s">
        <v>35</v>
      </c>
      <c r="C46" s="16">
        <f>VLOOKUP(A46,[2]!OLD,3,)</f>
        <v>2825000</v>
      </c>
      <c r="D46" s="13">
        <v>2400010</v>
      </c>
      <c r="E46" s="9">
        <f t="shared" ref="E46:E98" si="39">SUM(G46:M46)</f>
        <v>2588461</v>
      </c>
      <c r="F46" s="13">
        <f t="shared" ref="F46:F98" si="40">SUM(E46-D46)</f>
        <v>188451</v>
      </c>
      <c r="G46" s="23">
        <f>('ANNEXURE B &amp; C'!G47)</f>
        <v>0</v>
      </c>
      <c r="H46" s="23">
        <f>('ANNEXURE B &amp; C'!H47)</f>
        <v>2588461</v>
      </c>
      <c r="I46" s="23">
        <f>('ANNEXURE B &amp; C'!I47)</f>
        <v>0</v>
      </c>
      <c r="J46" s="23">
        <f>('ANNEXURE B &amp; C'!J47)</f>
        <v>0</v>
      </c>
      <c r="K46" s="23">
        <f>('ANNEXURE B &amp; C'!K47)</f>
        <v>0</v>
      </c>
      <c r="L46" s="23">
        <f>('ANNEXURE B &amp; C'!L47)</f>
        <v>0</v>
      </c>
      <c r="M46" s="23">
        <f>('ANNEXURE B &amp; C'!M47)</f>
        <v>0</v>
      </c>
      <c r="N46" s="163"/>
      <c r="O46" s="23"/>
      <c r="P46" s="23">
        <v>2400010</v>
      </c>
      <c r="Q46" s="23">
        <v>0</v>
      </c>
      <c r="R46" s="23">
        <v>0</v>
      </c>
      <c r="S46" s="23">
        <v>0</v>
      </c>
      <c r="T46" s="23">
        <v>0</v>
      </c>
      <c r="U46" s="23">
        <v>0</v>
      </c>
      <c r="V46" s="23">
        <v>2400010</v>
      </c>
      <c r="X46" s="23">
        <f t="shared" ref="X46:X98" si="41">SUM(G46-O46)</f>
        <v>0</v>
      </c>
      <c r="Y46" s="23">
        <f t="shared" ref="Y46:Y98" si="42">SUM(H46-P46)</f>
        <v>188451</v>
      </c>
      <c r="Z46" s="23">
        <f t="shared" ref="Z46:Z98" si="43">SUM(I46-Q46)</f>
        <v>0</v>
      </c>
      <c r="AA46" s="23">
        <f t="shared" ref="AA46:AA98" si="44">SUM(J46-R46)</f>
        <v>0</v>
      </c>
      <c r="AB46" s="23">
        <f t="shared" ref="AB46:AB98" si="45">SUM(K46-S46)</f>
        <v>0</v>
      </c>
      <c r="AC46" s="23">
        <f t="shared" ref="AC46:AC98" si="46">SUM(L46-T46)</f>
        <v>0</v>
      </c>
      <c r="AD46" s="23">
        <f t="shared" ref="AD46:AD98" si="47">SUM(M46-U46)</f>
        <v>0</v>
      </c>
      <c r="AE46" s="23">
        <f t="shared" ref="AE46:AE98" si="48">SUM(X46:AD46)</f>
        <v>188451</v>
      </c>
    </row>
    <row r="47" spans="1:31">
      <c r="A47" s="2">
        <v>1060003</v>
      </c>
      <c r="B47" s="2" t="s">
        <v>36</v>
      </c>
      <c r="C47" s="16">
        <f>VLOOKUP(A47,[2]!OLD,3,)</f>
        <v>2075700</v>
      </c>
      <c r="D47" s="13">
        <v>1626372</v>
      </c>
      <c r="E47" s="9">
        <f t="shared" si="39"/>
        <v>2064734</v>
      </c>
      <c r="F47" s="13">
        <f t="shared" si="40"/>
        <v>438362</v>
      </c>
      <c r="G47" s="23">
        <f>('ANNEXURE B &amp; C'!G48)</f>
        <v>450000</v>
      </c>
      <c r="H47" s="23">
        <f>('ANNEXURE B &amp; C'!H48)</f>
        <v>0</v>
      </c>
      <c r="I47" s="23">
        <f>('ANNEXURE B &amp; C'!I48)</f>
        <v>771373</v>
      </c>
      <c r="J47" s="23">
        <f>('ANNEXURE B &amp; C'!J48)</f>
        <v>115001</v>
      </c>
      <c r="K47" s="23">
        <f>('ANNEXURE B &amp; C'!K48)</f>
        <v>0</v>
      </c>
      <c r="L47" s="23">
        <f>('ANNEXURE B &amp; C'!L48)</f>
        <v>728360</v>
      </c>
      <c r="M47" s="23">
        <f>('ANNEXURE B &amp; C'!M48)</f>
        <v>0</v>
      </c>
      <c r="N47" s="163"/>
      <c r="O47" s="23">
        <v>0</v>
      </c>
      <c r="P47" s="23">
        <v>0</v>
      </c>
      <c r="Q47" s="23">
        <v>771372</v>
      </c>
      <c r="R47" s="23">
        <v>215000</v>
      </c>
      <c r="S47" s="23">
        <v>0</v>
      </c>
      <c r="T47" s="23">
        <v>530000</v>
      </c>
      <c r="U47" s="23">
        <v>0</v>
      </c>
      <c r="V47" s="23">
        <v>1516372</v>
      </c>
      <c r="X47" s="23">
        <f t="shared" si="41"/>
        <v>450000</v>
      </c>
      <c r="Y47" s="23">
        <f t="shared" si="42"/>
        <v>0</v>
      </c>
      <c r="Z47" s="23">
        <f t="shared" si="43"/>
        <v>1</v>
      </c>
      <c r="AA47" s="23">
        <f t="shared" si="44"/>
        <v>-99999</v>
      </c>
      <c r="AB47" s="23">
        <f t="shared" si="45"/>
        <v>0</v>
      </c>
      <c r="AC47" s="23">
        <f t="shared" si="46"/>
        <v>198360</v>
      </c>
      <c r="AD47" s="23">
        <f t="shared" si="47"/>
        <v>0</v>
      </c>
      <c r="AE47" s="23">
        <f t="shared" si="48"/>
        <v>548362</v>
      </c>
    </row>
    <row r="48" spans="1:31">
      <c r="A48" s="2">
        <v>1060090</v>
      </c>
      <c r="B48" s="2" t="s">
        <v>37</v>
      </c>
      <c r="C48" s="16">
        <f>VLOOKUP(A48,[2]!OLD,3,)</f>
        <v>0</v>
      </c>
      <c r="D48" s="13">
        <v>0</v>
      </c>
      <c r="E48" s="9">
        <f t="shared" si="39"/>
        <v>0</v>
      </c>
      <c r="F48" s="13">
        <f t="shared" si="40"/>
        <v>0</v>
      </c>
      <c r="G48" s="23">
        <f>('ANNEXURE B &amp; C'!G49)</f>
        <v>0</v>
      </c>
      <c r="H48" s="23">
        <f>('ANNEXURE B &amp; C'!H49)</f>
        <v>0</v>
      </c>
      <c r="I48" s="23">
        <f>('ANNEXURE B &amp; C'!I49)</f>
        <v>0</v>
      </c>
      <c r="J48" s="23">
        <f>('ANNEXURE B &amp; C'!J49)</f>
        <v>0</v>
      </c>
      <c r="K48" s="23">
        <f>('ANNEXURE B &amp; C'!K49)</f>
        <v>0</v>
      </c>
      <c r="L48" s="23">
        <f>('ANNEXURE B &amp; C'!L49)</f>
        <v>0</v>
      </c>
      <c r="M48" s="23">
        <f>('ANNEXURE B &amp; C'!M49)</f>
        <v>0</v>
      </c>
      <c r="N48" s="163"/>
      <c r="O48" s="23"/>
      <c r="P48" s="23"/>
      <c r="Q48" s="23"/>
      <c r="R48" s="23">
        <v>0</v>
      </c>
      <c r="S48" s="23">
        <v>0</v>
      </c>
      <c r="T48" s="23">
        <v>0</v>
      </c>
      <c r="U48" s="23">
        <v>0</v>
      </c>
      <c r="V48" s="23">
        <v>0</v>
      </c>
      <c r="X48" s="23">
        <f t="shared" si="41"/>
        <v>0</v>
      </c>
      <c r="Y48" s="23">
        <f t="shared" si="42"/>
        <v>0</v>
      </c>
      <c r="Z48" s="23">
        <f t="shared" si="43"/>
        <v>0</v>
      </c>
      <c r="AA48" s="23">
        <f t="shared" si="44"/>
        <v>0</v>
      </c>
      <c r="AB48" s="23">
        <f t="shared" si="45"/>
        <v>0</v>
      </c>
      <c r="AC48" s="23">
        <f t="shared" si="46"/>
        <v>0</v>
      </c>
      <c r="AD48" s="23">
        <f t="shared" si="47"/>
        <v>0</v>
      </c>
      <c r="AE48" s="23">
        <f t="shared" si="48"/>
        <v>0</v>
      </c>
    </row>
    <row r="49" spans="1:31">
      <c r="A49" s="2">
        <v>1060100</v>
      </c>
      <c r="B49" s="2" t="s">
        <v>38</v>
      </c>
      <c r="C49" s="16">
        <f>VLOOKUP(A49,[2]!OLD,3,)</f>
        <v>590410</v>
      </c>
      <c r="D49" s="13">
        <v>612932</v>
      </c>
      <c r="E49" s="9">
        <f t="shared" si="39"/>
        <v>660590</v>
      </c>
      <c r="F49" s="13">
        <f t="shared" si="40"/>
        <v>47658</v>
      </c>
      <c r="G49" s="23">
        <f>('ANNEXURE B &amp; C'!G50)</f>
        <v>0</v>
      </c>
      <c r="H49" s="23">
        <f>('ANNEXURE B &amp; C'!H50)</f>
        <v>0</v>
      </c>
      <c r="I49" s="23">
        <f>('ANNEXURE B &amp; C'!I50)</f>
        <v>110000</v>
      </c>
      <c r="J49" s="23">
        <f>('ANNEXURE B &amp; C'!J50)</f>
        <v>240000</v>
      </c>
      <c r="K49" s="23">
        <f>('ANNEXURE B &amp; C'!K50)</f>
        <v>310590</v>
      </c>
      <c r="L49" s="23">
        <f>('ANNEXURE B &amp; C'!L50)</f>
        <v>0</v>
      </c>
      <c r="M49" s="23">
        <f>('ANNEXURE B &amp; C'!M50)</f>
        <v>0</v>
      </c>
      <c r="N49" s="163"/>
      <c r="O49" s="23"/>
      <c r="P49" s="23"/>
      <c r="Q49" s="23">
        <v>110000</v>
      </c>
      <c r="R49" s="23">
        <v>240000</v>
      </c>
      <c r="S49" s="23">
        <v>262932</v>
      </c>
      <c r="T49" s="23">
        <v>0</v>
      </c>
      <c r="U49" s="23">
        <v>0</v>
      </c>
      <c r="V49" s="23">
        <v>612932</v>
      </c>
      <c r="X49" s="23">
        <f t="shared" si="41"/>
        <v>0</v>
      </c>
      <c r="Y49" s="23">
        <f t="shared" si="42"/>
        <v>0</v>
      </c>
      <c r="Z49" s="23">
        <f t="shared" si="43"/>
        <v>0</v>
      </c>
      <c r="AA49" s="23">
        <f t="shared" si="44"/>
        <v>0</v>
      </c>
      <c r="AB49" s="23">
        <f t="shared" si="45"/>
        <v>47658</v>
      </c>
      <c r="AC49" s="23">
        <f t="shared" si="46"/>
        <v>0</v>
      </c>
      <c r="AD49" s="23">
        <f t="shared" si="47"/>
        <v>0</v>
      </c>
      <c r="AE49" s="23">
        <f t="shared" si="48"/>
        <v>47658</v>
      </c>
    </row>
    <row r="50" spans="1:31">
      <c r="A50" s="2">
        <v>1060200</v>
      </c>
      <c r="B50" s="2" t="s">
        <v>39</v>
      </c>
      <c r="C50" s="16">
        <f>VLOOKUP(A50,[2]!OLD,3,)</f>
        <v>0</v>
      </c>
      <c r="D50" s="13">
        <v>0</v>
      </c>
      <c r="E50" s="9">
        <f t="shared" si="39"/>
        <v>3400000</v>
      </c>
      <c r="F50" s="13">
        <f t="shared" si="40"/>
        <v>3400000</v>
      </c>
      <c r="G50" s="23">
        <f>('ANNEXURE B &amp; C'!G51)</f>
        <v>0</v>
      </c>
      <c r="H50" s="23">
        <f>('ANNEXURE B &amp; C'!H51)</f>
        <v>0</v>
      </c>
      <c r="I50" s="23">
        <f>('ANNEXURE B &amp; C'!I51)</f>
        <v>3400000</v>
      </c>
      <c r="J50" s="23">
        <f>('ANNEXURE B &amp; C'!J51)</f>
        <v>0</v>
      </c>
      <c r="K50" s="23">
        <f>('ANNEXURE B &amp; C'!K51)</f>
        <v>0</v>
      </c>
      <c r="L50" s="23">
        <f>('ANNEXURE B &amp; C'!L51)</f>
        <v>0</v>
      </c>
      <c r="M50" s="23">
        <f>('ANNEXURE B &amp; C'!M51)</f>
        <v>0</v>
      </c>
      <c r="N50" s="163"/>
      <c r="O50" s="23"/>
      <c r="P50" s="23"/>
      <c r="Q50" s="23">
        <v>0</v>
      </c>
      <c r="R50" s="23">
        <v>0</v>
      </c>
      <c r="S50" s="23">
        <v>0</v>
      </c>
      <c r="T50" s="23">
        <v>0</v>
      </c>
      <c r="U50" s="23">
        <v>0</v>
      </c>
      <c r="V50" s="23">
        <v>0</v>
      </c>
      <c r="X50" s="23">
        <f t="shared" si="41"/>
        <v>0</v>
      </c>
      <c r="Y50" s="23">
        <f t="shared" si="42"/>
        <v>0</v>
      </c>
      <c r="Z50" s="23">
        <f t="shared" si="43"/>
        <v>3400000</v>
      </c>
      <c r="AA50" s="23">
        <f t="shared" si="44"/>
        <v>0</v>
      </c>
      <c r="AB50" s="23">
        <f t="shared" si="45"/>
        <v>0</v>
      </c>
      <c r="AC50" s="23">
        <f t="shared" si="46"/>
        <v>0</v>
      </c>
      <c r="AD50" s="23">
        <f t="shared" si="47"/>
        <v>0</v>
      </c>
      <c r="AE50" s="23">
        <f t="shared" si="48"/>
        <v>3400000</v>
      </c>
    </row>
    <row r="51" spans="1:31">
      <c r="A51" s="2">
        <v>1060201</v>
      </c>
      <c r="B51" s="2" t="s">
        <v>40</v>
      </c>
      <c r="C51" s="16">
        <f>VLOOKUP(A51,[2]!OLD,3,)</f>
        <v>1955800</v>
      </c>
      <c r="D51" s="13">
        <v>1440000</v>
      </c>
      <c r="E51" s="9">
        <f t="shared" si="39"/>
        <v>1139982</v>
      </c>
      <c r="F51" s="13">
        <f t="shared" si="40"/>
        <v>-300018</v>
      </c>
      <c r="G51" s="23">
        <f>('ANNEXURE B &amp; C'!G52)</f>
        <v>0</v>
      </c>
      <c r="H51" s="23">
        <f>('ANNEXURE B &amp; C'!H52)</f>
        <v>0</v>
      </c>
      <c r="I51" s="23">
        <f>('ANNEXURE B &amp; C'!I52)</f>
        <v>0</v>
      </c>
      <c r="J51" s="23">
        <f>('ANNEXURE B &amp; C'!J52)</f>
        <v>1139982</v>
      </c>
      <c r="K51" s="23">
        <f>('ANNEXURE B &amp; C'!K52)</f>
        <v>0</v>
      </c>
      <c r="L51" s="23">
        <f>('ANNEXURE B &amp; C'!L52)</f>
        <v>0</v>
      </c>
      <c r="M51" s="23">
        <f>('ANNEXURE B &amp; C'!M52)</f>
        <v>0</v>
      </c>
      <c r="N51" s="163"/>
      <c r="O51" s="23"/>
      <c r="P51" s="23">
        <v>0</v>
      </c>
      <c r="Q51" s="23"/>
      <c r="R51" s="23">
        <v>1440000</v>
      </c>
      <c r="S51" s="23">
        <v>0</v>
      </c>
      <c r="T51" s="23">
        <v>0</v>
      </c>
      <c r="U51" s="23">
        <v>0</v>
      </c>
      <c r="V51" s="23">
        <v>1440000</v>
      </c>
      <c r="X51" s="23">
        <f t="shared" si="41"/>
        <v>0</v>
      </c>
      <c r="Y51" s="23">
        <f t="shared" si="42"/>
        <v>0</v>
      </c>
      <c r="Z51" s="23">
        <f t="shared" si="43"/>
        <v>0</v>
      </c>
      <c r="AA51" s="23">
        <f t="shared" si="44"/>
        <v>-300018</v>
      </c>
      <c r="AB51" s="23">
        <f t="shared" si="45"/>
        <v>0</v>
      </c>
      <c r="AC51" s="23">
        <f t="shared" si="46"/>
        <v>0</v>
      </c>
      <c r="AD51" s="23">
        <f t="shared" si="47"/>
        <v>0</v>
      </c>
      <c r="AE51" s="23">
        <f t="shared" si="48"/>
        <v>-300018</v>
      </c>
    </row>
    <row r="52" spans="1:31">
      <c r="A52" s="2">
        <v>1060204</v>
      </c>
      <c r="B52" s="2" t="s">
        <v>41</v>
      </c>
      <c r="C52" s="16">
        <f>VLOOKUP(A52,[2]!OLD,3,)</f>
        <v>22169736</v>
      </c>
      <c r="D52" s="13">
        <v>19706698</v>
      </c>
      <c r="E52" s="9">
        <f t="shared" si="39"/>
        <v>25847651</v>
      </c>
      <c r="F52" s="13">
        <f t="shared" si="40"/>
        <v>6140953</v>
      </c>
      <c r="G52" s="23">
        <f>('ANNEXURE B &amp; C'!G53)</f>
        <v>125000</v>
      </c>
      <c r="H52" s="23">
        <f>('ANNEXURE B &amp; C'!H53)</f>
        <v>820000</v>
      </c>
      <c r="I52" s="23">
        <f>('ANNEXURE B &amp; C'!I53)</f>
        <v>1333498</v>
      </c>
      <c r="J52" s="23">
        <f>('ANNEXURE B &amp; C'!J53)</f>
        <v>21080710</v>
      </c>
      <c r="K52" s="23">
        <f>('ANNEXURE B &amp; C'!K53)</f>
        <v>161158</v>
      </c>
      <c r="L52" s="23">
        <f>('ANNEXURE B &amp; C'!L53)</f>
        <v>190000</v>
      </c>
      <c r="M52" s="23">
        <f>('ANNEXURE B &amp; C'!M53)</f>
        <v>2137285</v>
      </c>
      <c r="N52" s="163"/>
      <c r="O52" s="23">
        <v>0</v>
      </c>
      <c r="P52" s="23">
        <v>570000</v>
      </c>
      <c r="Q52" s="23">
        <v>1021998</v>
      </c>
      <c r="R52" s="23">
        <v>15361408</v>
      </c>
      <c r="S52" s="23">
        <v>715290</v>
      </c>
      <c r="T52" s="23">
        <v>190000</v>
      </c>
      <c r="U52" s="23">
        <v>1723314</v>
      </c>
      <c r="V52" s="23">
        <v>19582010</v>
      </c>
      <c r="X52" s="23">
        <f t="shared" si="41"/>
        <v>125000</v>
      </c>
      <c r="Y52" s="23">
        <f t="shared" si="42"/>
        <v>250000</v>
      </c>
      <c r="Z52" s="23">
        <f t="shared" si="43"/>
        <v>311500</v>
      </c>
      <c r="AA52" s="23">
        <f t="shared" si="44"/>
        <v>5719302</v>
      </c>
      <c r="AB52" s="23">
        <f t="shared" si="45"/>
        <v>-554132</v>
      </c>
      <c r="AC52" s="23">
        <f t="shared" si="46"/>
        <v>0</v>
      </c>
      <c r="AD52" s="23">
        <f t="shared" si="47"/>
        <v>413971</v>
      </c>
      <c r="AE52" s="23">
        <f t="shared" si="48"/>
        <v>6265641</v>
      </c>
    </row>
    <row r="53" spans="1:31">
      <c r="A53" s="2">
        <v>1060205</v>
      </c>
      <c r="B53" s="2" t="s">
        <v>42</v>
      </c>
      <c r="C53" s="16">
        <f>VLOOKUP(A53,[2]!OLD,3,)</f>
        <v>11919441</v>
      </c>
      <c r="D53" s="13">
        <v>12612387</v>
      </c>
      <c r="E53" s="9">
        <f t="shared" si="39"/>
        <v>12564921</v>
      </c>
      <c r="F53" s="13">
        <f t="shared" si="40"/>
        <v>-47466</v>
      </c>
      <c r="G53" s="23">
        <f>('ANNEXURE B &amp; C'!G54)</f>
        <v>0</v>
      </c>
      <c r="H53" s="23">
        <f>('ANNEXURE B &amp; C'!H54)</f>
        <v>0</v>
      </c>
      <c r="I53" s="23">
        <f>('ANNEXURE B &amp; C'!I54)</f>
        <v>0</v>
      </c>
      <c r="J53" s="23">
        <f>('ANNEXURE B &amp; C'!J54)</f>
        <v>0</v>
      </c>
      <c r="K53" s="23">
        <f>('ANNEXURE B &amp; C'!K54)</f>
        <v>12212387</v>
      </c>
      <c r="L53" s="23">
        <f>('ANNEXURE B &amp; C'!L54)</f>
        <v>0</v>
      </c>
      <c r="M53" s="23">
        <f>('ANNEXURE B &amp; C'!M54)</f>
        <v>352534</v>
      </c>
      <c r="N53" s="163"/>
      <c r="O53" s="23"/>
      <c r="P53" s="23"/>
      <c r="Q53" s="23"/>
      <c r="R53" s="23"/>
      <c r="S53" s="23">
        <v>12212387</v>
      </c>
      <c r="T53" s="23"/>
      <c r="U53" s="23">
        <v>352534</v>
      </c>
      <c r="V53" s="23">
        <v>12564921</v>
      </c>
      <c r="X53" s="23">
        <f t="shared" si="41"/>
        <v>0</v>
      </c>
      <c r="Y53" s="23">
        <f t="shared" si="42"/>
        <v>0</v>
      </c>
      <c r="Z53" s="23">
        <f t="shared" si="43"/>
        <v>0</v>
      </c>
      <c r="AA53" s="23">
        <f t="shared" si="44"/>
        <v>0</v>
      </c>
      <c r="AB53" s="23">
        <f t="shared" si="45"/>
        <v>0</v>
      </c>
      <c r="AC53" s="23">
        <f t="shared" si="46"/>
        <v>0</v>
      </c>
      <c r="AD53" s="23">
        <f t="shared" si="47"/>
        <v>0</v>
      </c>
      <c r="AE53" s="23">
        <f t="shared" si="48"/>
        <v>0</v>
      </c>
    </row>
    <row r="54" spans="1:31">
      <c r="A54" s="2">
        <v>1060207</v>
      </c>
      <c r="B54" s="2" t="s">
        <v>43</v>
      </c>
      <c r="C54" s="16">
        <f>VLOOKUP(A54,[2]!OLD,3,)</f>
        <v>1176200</v>
      </c>
      <c r="D54" s="13">
        <v>1155000</v>
      </c>
      <c r="E54" s="9">
        <f t="shared" si="39"/>
        <v>1154995</v>
      </c>
      <c r="F54" s="13">
        <f t="shared" si="40"/>
        <v>-5</v>
      </c>
      <c r="G54" s="23">
        <f>('ANNEXURE B &amp; C'!G55)</f>
        <v>0</v>
      </c>
      <c r="H54" s="23">
        <f>('ANNEXURE B &amp; C'!H55)</f>
        <v>0</v>
      </c>
      <c r="I54" s="23">
        <f>('ANNEXURE B &amp; C'!I55)</f>
        <v>0</v>
      </c>
      <c r="J54" s="23">
        <f>('ANNEXURE B &amp; C'!J55)</f>
        <v>1154995</v>
      </c>
      <c r="K54" s="23">
        <f>('ANNEXURE B &amp; C'!K55)</f>
        <v>0</v>
      </c>
      <c r="L54" s="23">
        <f>('ANNEXURE B &amp; C'!L55)</f>
        <v>0</v>
      </c>
      <c r="M54" s="23">
        <f>('ANNEXURE B &amp; C'!M55)</f>
        <v>0</v>
      </c>
      <c r="N54" s="163"/>
      <c r="O54" s="23">
        <v>0</v>
      </c>
      <c r="P54" s="23"/>
      <c r="Q54" s="23"/>
      <c r="R54" s="23">
        <v>1155000</v>
      </c>
      <c r="S54" s="23">
        <v>0</v>
      </c>
      <c r="T54" s="23">
        <v>0</v>
      </c>
      <c r="U54" s="23">
        <v>0</v>
      </c>
      <c r="V54" s="23">
        <v>1155000</v>
      </c>
      <c r="X54" s="23">
        <f t="shared" si="41"/>
        <v>0</v>
      </c>
      <c r="Y54" s="23">
        <f t="shared" si="42"/>
        <v>0</v>
      </c>
      <c r="Z54" s="23">
        <f t="shared" si="43"/>
        <v>0</v>
      </c>
      <c r="AA54" s="23">
        <f t="shared" si="44"/>
        <v>-5</v>
      </c>
      <c r="AB54" s="23">
        <f t="shared" si="45"/>
        <v>0</v>
      </c>
      <c r="AC54" s="23">
        <f t="shared" si="46"/>
        <v>0</v>
      </c>
      <c r="AD54" s="23">
        <f t="shared" si="47"/>
        <v>0</v>
      </c>
      <c r="AE54" s="23">
        <f t="shared" si="48"/>
        <v>-5</v>
      </c>
    </row>
    <row r="55" spans="1:31">
      <c r="A55" s="2">
        <v>1060208</v>
      </c>
      <c r="B55" s="2" t="s">
        <v>44</v>
      </c>
      <c r="C55" s="16">
        <f>VLOOKUP(A55,[2]!OLD,3,)</f>
        <v>1231394</v>
      </c>
      <c r="D55" s="13">
        <v>1093971</v>
      </c>
      <c r="E55" s="9">
        <f t="shared" si="39"/>
        <v>800334</v>
      </c>
      <c r="F55" s="13">
        <f t="shared" si="40"/>
        <v>-293637</v>
      </c>
      <c r="G55" s="23">
        <f>('ANNEXURE B &amp; C'!G56)</f>
        <v>247069</v>
      </c>
      <c r="H55" s="23">
        <f>('ANNEXURE B &amp; C'!H56)</f>
        <v>78862</v>
      </c>
      <c r="I55" s="23">
        <f>('ANNEXURE B &amp; C'!I56)</f>
        <v>38690</v>
      </c>
      <c r="J55" s="23">
        <f>('ANNEXURE B &amp; C'!J56)</f>
        <v>142480</v>
      </c>
      <c r="K55" s="23">
        <f>('ANNEXURE B &amp; C'!K56)</f>
        <v>59857</v>
      </c>
      <c r="L55" s="23">
        <f>('ANNEXURE B &amp; C'!L56)</f>
        <v>150168</v>
      </c>
      <c r="M55" s="23">
        <f>('ANNEXURE B &amp; C'!M56)</f>
        <v>83208</v>
      </c>
      <c r="N55" s="163"/>
      <c r="O55" s="23">
        <v>187200</v>
      </c>
      <c r="P55" s="23">
        <v>70000</v>
      </c>
      <c r="Q55" s="23">
        <v>49090</v>
      </c>
      <c r="R55" s="23">
        <v>273465</v>
      </c>
      <c r="S55" s="23">
        <v>123166</v>
      </c>
      <c r="T55" s="23">
        <v>240750</v>
      </c>
      <c r="U55" s="23">
        <v>112500</v>
      </c>
      <c r="V55" s="23">
        <v>1056171</v>
      </c>
      <c r="X55" s="23">
        <f t="shared" si="41"/>
        <v>59869</v>
      </c>
      <c r="Y55" s="23">
        <f t="shared" si="42"/>
        <v>8862</v>
      </c>
      <c r="Z55" s="23">
        <f t="shared" si="43"/>
        <v>-10400</v>
      </c>
      <c r="AA55" s="23">
        <f t="shared" si="44"/>
        <v>-130985</v>
      </c>
      <c r="AB55" s="23">
        <f t="shared" si="45"/>
        <v>-63309</v>
      </c>
      <c r="AC55" s="23">
        <f t="shared" si="46"/>
        <v>-90582</v>
      </c>
      <c r="AD55" s="23">
        <f t="shared" si="47"/>
        <v>-29292</v>
      </c>
      <c r="AE55" s="23">
        <f t="shared" si="48"/>
        <v>-255837</v>
      </c>
    </row>
    <row r="56" spans="1:31">
      <c r="A56" s="2">
        <v>1060209</v>
      </c>
      <c r="B56" s="2" t="s">
        <v>45</v>
      </c>
      <c r="C56" s="16">
        <f>VLOOKUP(A56,[2]!OLD,3,)</f>
        <v>4315435</v>
      </c>
      <c r="D56" s="13">
        <v>3761030</v>
      </c>
      <c r="E56" s="9">
        <f t="shared" si="39"/>
        <v>3490698</v>
      </c>
      <c r="F56" s="13">
        <f t="shared" si="40"/>
        <v>-270332</v>
      </c>
      <c r="G56" s="23">
        <f>('ANNEXURE B &amp; C'!G57)</f>
        <v>0</v>
      </c>
      <c r="H56" s="23">
        <f>('ANNEXURE B &amp; C'!H57)</f>
        <v>217418</v>
      </c>
      <c r="I56" s="23">
        <f>('ANNEXURE B &amp; C'!I57)</f>
        <v>100000</v>
      </c>
      <c r="J56" s="23">
        <f>('ANNEXURE B &amp; C'!J57)</f>
        <v>1675630</v>
      </c>
      <c r="K56" s="23">
        <f>('ANNEXURE B &amp; C'!K57)</f>
        <v>450000</v>
      </c>
      <c r="L56" s="23">
        <f>('ANNEXURE B &amp; C'!L57)</f>
        <v>847750</v>
      </c>
      <c r="M56" s="23">
        <f>('ANNEXURE B &amp; C'!M57)</f>
        <v>199900</v>
      </c>
      <c r="N56" s="163"/>
      <c r="O56" s="23"/>
      <c r="P56" s="23">
        <v>173500</v>
      </c>
      <c r="Q56" s="23">
        <v>100000</v>
      </c>
      <c r="R56" s="23">
        <v>956030</v>
      </c>
      <c r="S56" s="23">
        <v>330000</v>
      </c>
      <c r="T56" s="23">
        <v>1155000</v>
      </c>
      <c r="U56" s="23">
        <v>161000</v>
      </c>
      <c r="V56" s="23">
        <v>2875530</v>
      </c>
      <c r="X56" s="23">
        <f t="shared" si="41"/>
        <v>0</v>
      </c>
      <c r="Y56" s="23">
        <f t="shared" si="42"/>
        <v>43918</v>
      </c>
      <c r="Z56" s="23">
        <f t="shared" si="43"/>
        <v>0</v>
      </c>
      <c r="AA56" s="23">
        <f t="shared" si="44"/>
        <v>719600</v>
      </c>
      <c r="AB56" s="23">
        <f t="shared" si="45"/>
        <v>120000</v>
      </c>
      <c r="AC56" s="23">
        <f t="shared" si="46"/>
        <v>-307250</v>
      </c>
      <c r="AD56" s="23">
        <f t="shared" si="47"/>
        <v>38900</v>
      </c>
      <c r="AE56" s="23">
        <f t="shared" si="48"/>
        <v>615168</v>
      </c>
    </row>
    <row r="57" spans="1:31">
      <c r="A57" s="2">
        <v>1060210</v>
      </c>
      <c r="B57" s="2" t="s">
        <v>46</v>
      </c>
      <c r="C57" s="16">
        <f>VLOOKUP(A57,[2]!OLD,3,)</f>
        <v>6517339</v>
      </c>
      <c r="D57" s="13">
        <v>4639700</v>
      </c>
      <c r="E57" s="9">
        <f t="shared" si="39"/>
        <v>7285239</v>
      </c>
      <c r="F57" s="13">
        <f t="shared" si="40"/>
        <v>2645539</v>
      </c>
      <c r="G57" s="23">
        <f>('ANNEXURE B &amp; C'!G58)</f>
        <v>4845141</v>
      </c>
      <c r="H57" s="23">
        <f>('ANNEXURE B &amp; C'!H58)</f>
        <v>487130</v>
      </c>
      <c r="I57" s="23">
        <f>('ANNEXURE B &amp; C'!I58)</f>
        <v>60000</v>
      </c>
      <c r="J57" s="23">
        <f>('ANNEXURE B &amp; C'!J58)</f>
        <v>239519</v>
      </c>
      <c r="K57" s="23">
        <f>('ANNEXURE B &amp; C'!K58)</f>
        <v>105509</v>
      </c>
      <c r="L57" s="23">
        <f>('ANNEXURE B &amp; C'!L58)</f>
        <v>27615</v>
      </c>
      <c r="M57" s="23">
        <f>('ANNEXURE B &amp; C'!M58)</f>
        <v>1520325</v>
      </c>
      <c r="N57" s="163"/>
      <c r="O57" s="23">
        <v>3141768</v>
      </c>
      <c r="P57" s="23">
        <v>472000</v>
      </c>
      <c r="Q57" s="23">
        <v>110000</v>
      </c>
      <c r="R57" s="23">
        <v>270740</v>
      </c>
      <c r="S57" s="23">
        <v>201250</v>
      </c>
      <c r="T57" s="23">
        <v>120000</v>
      </c>
      <c r="U57" s="23">
        <v>1077750</v>
      </c>
      <c r="V57" s="23">
        <v>5393508</v>
      </c>
      <c r="X57" s="23">
        <f t="shared" si="41"/>
        <v>1703373</v>
      </c>
      <c r="Y57" s="23">
        <f t="shared" si="42"/>
        <v>15130</v>
      </c>
      <c r="Z57" s="23">
        <f t="shared" si="43"/>
        <v>-50000</v>
      </c>
      <c r="AA57" s="23">
        <f t="shared" si="44"/>
        <v>-31221</v>
      </c>
      <c r="AB57" s="23">
        <f t="shared" si="45"/>
        <v>-95741</v>
      </c>
      <c r="AC57" s="23">
        <f t="shared" si="46"/>
        <v>-92385</v>
      </c>
      <c r="AD57" s="23">
        <f t="shared" si="47"/>
        <v>442575</v>
      </c>
      <c r="AE57" s="23">
        <f t="shared" si="48"/>
        <v>1891731</v>
      </c>
    </row>
    <row r="58" spans="1:31">
      <c r="A58" s="2">
        <v>1060303</v>
      </c>
      <c r="B58" s="2" t="s">
        <v>47</v>
      </c>
      <c r="C58" s="16">
        <f>VLOOKUP(A58,[2]!OLD,3,)</f>
        <v>600000</v>
      </c>
      <c r="D58" s="13">
        <v>600000</v>
      </c>
      <c r="E58" s="9">
        <f t="shared" si="39"/>
        <v>855000</v>
      </c>
      <c r="F58" s="13">
        <f t="shared" si="40"/>
        <v>255000</v>
      </c>
      <c r="G58" s="23">
        <f>('ANNEXURE B &amp; C'!G59)</f>
        <v>0</v>
      </c>
      <c r="H58" s="23">
        <f>('ANNEXURE B &amp; C'!H59)</f>
        <v>855000</v>
      </c>
      <c r="I58" s="23">
        <f>('ANNEXURE B &amp; C'!I59)</f>
        <v>0</v>
      </c>
      <c r="J58" s="23">
        <f>('ANNEXURE B &amp; C'!J59)</f>
        <v>0</v>
      </c>
      <c r="K58" s="23">
        <f>('ANNEXURE B &amp; C'!K59)</f>
        <v>0</v>
      </c>
      <c r="L58" s="23">
        <f>('ANNEXURE B &amp; C'!L59)</f>
        <v>0</v>
      </c>
      <c r="M58" s="23">
        <f>('ANNEXURE B &amp; C'!M59)</f>
        <v>0</v>
      </c>
      <c r="N58" s="163"/>
      <c r="O58" s="23">
        <v>0</v>
      </c>
      <c r="P58" s="23">
        <v>739200</v>
      </c>
      <c r="Q58" s="23"/>
      <c r="R58" s="23">
        <v>0</v>
      </c>
      <c r="S58" s="23">
        <v>0</v>
      </c>
      <c r="T58" s="23">
        <v>0</v>
      </c>
      <c r="U58" s="23">
        <v>1250</v>
      </c>
      <c r="V58" s="23">
        <v>740450</v>
      </c>
      <c r="X58" s="23">
        <f t="shared" si="41"/>
        <v>0</v>
      </c>
      <c r="Y58" s="23">
        <f t="shared" si="42"/>
        <v>115800</v>
      </c>
      <c r="Z58" s="23">
        <f t="shared" si="43"/>
        <v>0</v>
      </c>
      <c r="AA58" s="23">
        <f t="shared" si="44"/>
        <v>0</v>
      </c>
      <c r="AB58" s="23">
        <f t="shared" si="45"/>
        <v>0</v>
      </c>
      <c r="AC58" s="23">
        <f t="shared" si="46"/>
        <v>0</v>
      </c>
      <c r="AD58" s="23">
        <f t="shared" si="47"/>
        <v>-1250</v>
      </c>
      <c r="AE58" s="23">
        <f t="shared" si="48"/>
        <v>114550</v>
      </c>
    </row>
    <row r="59" spans="1:31">
      <c r="A59" s="2">
        <v>1060304</v>
      </c>
      <c r="B59" s="2" t="s">
        <v>48</v>
      </c>
      <c r="C59" s="16">
        <f>VLOOKUP(A59,[2]!OLD,3,)</f>
        <v>0</v>
      </c>
      <c r="D59" s="13">
        <v>410000</v>
      </c>
      <c r="E59" s="9">
        <f t="shared" si="39"/>
        <v>336000</v>
      </c>
      <c r="F59" s="13">
        <f t="shared" si="40"/>
        <v>-74000</v>
      </c>
      <c r="G59" s="23">
        <f>('ANNEXURE B &amp; C'!G60)</f>
        <v>0</v>
      </c>
      <c r="H59" s="23">
        <f>('ANNEXURE B &amp; C'!H60)</f>
        <v>0</v>
      </c>
      <c r="I59" s="23">
        <f>('ANNEXURE B &amp; C'!I60)</f>
        <v>0</v>
      </c>
      <c r="J59" s="23">
        <f>('ANNEXURE B &amp; C'!J60)</f>
        <v>200000</v>
      </c>
      <c r="K59" s="23">
        <f>('ANNEXURE B &amp; C'!K60)</f>
        <v>0</v>
      </c>
      <c r="L59" s="23">
        <f>('ANNEXURE B &amp; C'!L60)</f>
        <v>0</v>
      </c>
      <c r="M59" s="23">
        <f>('ANNEXURE B &amp; C'!M60)</f>
        <v>136000</v>
      </c>
      <c r="N59" s="163"/>
      <c r="O59" s="23"/>
      <c r="P59" s="23"/>
      <c r="Q59" s="23"/>
      <c r="R59" s="23">
        <v>360000</v>
      </c>
      <c r="S59" s="23">
        <v>0</v>
      </c>
      <c r="T59" s="23">
        <v>0</v>
      </c>
      <c r="U59" s="23">
        <v>115000</v>
      </c>
      <c r="V59" s="23">
        <v>475000</v>
      </c>
      <c r="X59" s="23">
        <f t="shared" si="41"/>
        <v>0</v>
      </c>
      <c r="Y59" s="23">
        <f t="shared" si="42"/>
        <v>0</v>
      </c>
      <c r="Z59" s="23">
        <f t="shared" si="43"/>
        <v>0</v>
      </c>
      <c r="AA59" s="23">
        <f t="shared" si="44"/>
        <v>-160000</v>
      </c>
      <c r="AB59" s="23">
        <f t="shared" si="45"/>
        <v>0</v>
      </c>
      <c r="AC59" s="23">
        <f t="shared" si="46"/>
        <v>0</v>
      </c>
      <c r="AD59" s="23">
        <f t="shared" si="47"/>
        <v>21000</v>
      </c>
      <c r="AE59" s="23">
        <f t="shared" si="48"/>
        <v>-139000</v>
      </c>
    </row>
    <row r="60" spans="1:31">
      <c r="A60" s="2">
        <v>1060305</v>
      </c>
      <c r="B60" s="2" t="s">
        <v>49</v>
      </c>
      <c r="C60" s="16">
        <f>VLOOKUP(A60,[2]!OLD,3,)</f>
        <v>370000</v>
      </c>
      <c r="D60" s="13">
        <v>281000</v>
      </c>
      <c r="E60" s="9">
        <f t="shared" si="39"/>
        <v>279175</v>
      </c>
      <c r="F60" s="13">
        <f t="shared" si="40"/>
        <v>-1825</v>
      </c>
      <c r="G60" s="23">
        <f>('ANNEXURE B &amp; C'!G61)</f>
        <v>0</v>
      </c>
      <c r="H60" s="23">
        <f>('ANNEXURE B &amp; C'!H61)</f>
        <v>0</v>
      </c>
      <c r="I60" s="23">
        <f>('ANNEXURE B &amp; C'!I61)</f>
        <v>0</v>
      </c>
      <c r="J60" s="23">
        <f>('ANNEXURE B &amp; C'!J61)</f>
        <v>279175</v>
      </c>
      <c r="K60" s="23">
        <f>('ANNEXURE B &amp; C'!K61)</f>
        <v>0</v>
      </c>
      <c r="L60" s="23">
        <f>('ANNEXURE B &amp; C'!L61)</f>
        <v>0</v>
      </c>
      <c r="M60" s="23">
        <f>('ANNEXURE B &amp; C'!M61)</f>
        <v>0</v>
      </c>
      <c r="N60" s="163"/>
      <c r="O60" s="23"/>
      <c r="P60" s="23"/>
      <c r="Q60" s="23"/>
      <c r="R60" s="23">
        <v>281000</v>
      </c>
      <c r="S60" s="23">
        <v>0</v>
      </c>
      <c r="T60" s="23">
        <v>0</v>
      </c>
      <c r="U60" s="23">
        <v>0</v>
      </c>
      <c r="V60" s="23">
        <v>281000</v>
      </c>
      <c r="X60" s="23">
        <f t="shared" si="41"/>
        <v>0</v>
      </c>
      <c r="Y60" s="23">
        <f t="shared" si="42"/>
        <v>0</v>
      </c>
      <c r="Z60" s="23">
        <f t="shared" si="43"/>
        <v>0</v>
      </c>
      <c r="AA60" s="23">
        <f t="shared" si="44"/>
        <v>-1825</v>
      </c>
      <c r="AB60" s="23">
        <f t="shared" si="45"/>
        <v>0</v>
      </c>
      <c r="AC60" s="23">
        <f t="shared" si="46"/>
        <v>0</v>
      </c>
      <c r="AD60" s="23">
        <f t="shared" si="47"/>
        <v>0</v>
      </c>
      <c r="AE60" s="23">
        <f t="shared" si="48"/>
        <v>-1825</v>
      </c>
    </row>
    <row r="61" spans="1:31">
      <c r="A61" s="2">
        <v>1060400</v>
      </c>
      <c r="B61" s="2" t="s">
        <v>50</v>
      </c>
      <c r="C61" s="16">
        <f>VLOOKUP(A61,[2]!OLD,3,)</f>
        <v>3330000</v>
      </c>
      <c r="D61" s="13">
        <v>4188650</v>
      </c>
      <c r="E61" s="9">
        <f t="shared" si="39"/>
        <v>3088883</v>
      </c>
      <c r="F61" s="13">
        <f t="shared" si="40"/>
        <v>-1099767</v>
      </c>
      <c r="G61" s="23">
        <f>('ANNEXURE B &amp; C'!G62)</f>
        <v>0</v>
      </c>
      <c r="H61" s="23">
        <f>('ANNEXURE B &amp; C'!H62)</f>
        <v>0</v>
      </c>
      <c r="I61" s="23">
        <f>('ANNEXURE B &amp; C'!I62)</f>
        <v>0</v>
      </c>
      <c r="J61" s="23">
        <f>('ANNEXURE B &amp; C'!J62)</f>
        <v>2958883</v>
      </c>
      <c r="K61" s="23">
        <f>('ANNEXURE B &amp; C'!K62)</f>
        <v>0</v>
      </c>
      <c r="L61" s="23">
        <f>('ANNEXURE B &amp; C'!L62)</f>
        <v>0</v>
      </c>
      <c r="M61" s="23">
        <f>('ANNEXURE B &amp; C'!M62)</f>
        <v>130000</v>
      </c>
      <c r="N61" s="163"/>
      <c r="O61" s="23">
        <v>0</v>
      </c>
      <c r="P61" s="23">
        <v>0</v>
      </c>
      <c r="Q61" s="23"/>
      <c r="R61" s="23">
        <v>4046250</v>
      </c>
      <c r="S61" s="23">
        <v>0</v>
      </c>
      <c r="T61" s="23">
        <v>0</v>
      </c>
      <c r="U61" s="23">
        <v>132400</v>
      </c>
      <c r="V61" s="23">
        <v>4178650</v>
      </c>
      <c r="X61" s="23">
        <f t="shared" si="41"/>
        <v>0</v>
      </c>
      <c r="Y61" s="23">
        <f t="shared" si="42"/>
        <v>0</v>
      </c>
      <c r="Z61" s="23">
        <f t="shared" si="43"/>
        <v>0</v>
      </c>
      <c r="AA61" s="23">
        <f t="shared" si="44"/>
        <v>-1087367</v>
      </c>
      <c r="AB61" s="23">
        <f t="shared" si="45"/>
        <v>0</v>
      </c>
      <c r="AC61" s="23">
        <f t="shared" si="46"/>
        <v>0</v>
      </c>
      <c r="AD61" s="23">
        <f t="shared" si="47"/>
        <v>-2400</v>
      </c>
      <c r="AE61" s="23">
        <f t="shared" si="48"/>
        <v>-1089767</v>
      </c>
    </row>
    <row r="62" spans="1:31">
      <c r="A62" s="2">
        <v>1060401</v>
      </c>
      <c r="B62" s="2" t="s">
        <v>51</v>
      </c>
      <c r="C62" s="16">
        <f>VLOOKUP(A62,[2]!OLD,3,)</f>
        <v>372371</v>
      </c>
      <c r="D62" s="13">
        <v>372500</v>
      </c>
      <c r="E62" s="9">
        <f t="shared" si="39"/>
        <v>357002</v>
      </c>
      <c r="F62" s="13">
        <f t="shared" si="40"/>
        <v>-15498</v>
      </c>
      <c r="G62" s="23">
        <f>('ANNEXURE B &amp; C'!G63)</f>
        <v>331502</v>
      </c>
      <c r="H62" s="23">
        <f>('ANNEXURE B &amp; C'!H63)</f>
        <v>18000</v>
      </c>
      <c r="I62" s="23">
        <f>('ANNEXURE B &amp; C'!I63)</f>
        <v>5000</v>
      </c>
      <c r="J62" s="23">
        <f>('ANNEXURE B &amp; C'!J63)</f>
        <v>0</v>
      </c>
      <c r="K62" s="23">
        <f>('ANNEXURE B &amp; C'!K63)</f>
        <v>0</v>
      </c>
      <c r="L62" s="23">
        <f>('ANNEXURE B &amp; C'!L63)</f>
        <v>2500</v>
      </c>
      <c r="M62" s="23">
        <f>('ANNEXURE B &amp; C'!M63)</f>
        <v>0</v>
      </c>
      <c r="N62" s="163"/>
      <c r="O62" s="23">
        <v>247000</v>
      </c>
      <c r="P62" s="23">
        <v>23000</v>
      </c>
      <c r="Q62" s="23">
        <v>2500</v>
      </c>
      <c r="R62" s="23">
        <v>2500</v>
      </c>
      <c r="S62" s="23">
        <v>2500</v>
      </c>
      <c r="T62" s="23">
        <v>2500</v>
      </c>
      <c r="U62" s="23">
        <v>2500</v>
      </c>
      <c r="V62" s="23">
        <v>282500</v>
      </c>
      <c r="X62" s="23">
        <f t="shared" si="41"/>
        <v>84502</v>
      </c>
      <c r="Y62" s="23">
        <f t="shared" si="42"/>
        <v>-5000</v>
      </c>
      <c r="Z62" s="23">
        <f t="shared" si="43"/>
        <v>2500</v>
      </c>
      <c r="AA62" s="23">
        <f t="shared" si="44"/>
        <v>-2500</v>
      </c>
      <c r="AB62" s="23">
        <f t="shared" si="45"/>
        <v>-2500</v>
      </c>
      <c r="AC62" s="23">
        <f t="shared" si="46"/>
        <v>0</v>
      </c>
      <c r="AD62" s="23">
        <f t="shared" si="47"/>
        <v>-2500</v>
      </c>
      <c r="AE62" s="23">
        <f t="shared" si="48"/>
        <v>74502</v>
      </c>
    </row>
    <row r="63" spans="1:31">
      <c r="A63" s="2">
        <v>1060402</v>
      </c>
      <c r="B63" s="2" t="s">
        <v>52</v>
      </c>
      <c r="C63" s="16">
        <f>VLOOKUP(A63,[2]!OLD,3,)</f>
        <v>529316</v>
      </c>
      <c r="D63" s="13">
        <v>599368</v>
      </c>
      <c r="E63" s="9">
        <f t="shared" si="39"/>
        <v>513391</v>
      </c>
      <c r="F63" s="13">
        <f t="shared" si="40"/>
        <v>-85977</v>
      </c>
      <c r="G63" s="23">
        <f>('ANNEXURE B &amp; C'!G64)</f>
        <v>171091</v>
      </c>
      <c r="H63" s="23">
        <f>('ANNEXURE B &amp; C'!H64)</f>
        <v>24873</v>
      </c>
      <c r="I63" s="23">
        <f>('ANNEXURE B &amp; C'!I64)</f>
        <v>20000</v>
      </c>
      <c r="J63" s="23">
        <f>('ANNEXURE B &amp; C'!J64)</f>
        <v>146430</v>
      </c>
      <c r="K63" s="23">
        <f>('ANNEXURE B &amp; C'!K64)</f>
        <v>30927</v>
      </c>
      <c r="L63" s="23">
        <f>('ANNEXURE B &amp; C'!L64)</f>
        <v>25465</v>
      </c>
      <c r="M63" s="23">
        <f>('ANNEXURE B &amp; C'!M64)</f>
        <v>94605</v>
      </c>
      <c r="N63" s="163"/>
      <c r="O63" s="23">
        <v>170040</v>
      </c>
      <c r="P63" s="23">
        <v>27600</v>
      </c>
      <c r="Q63" s="23">
        <v>22800</v>
      </c>
      <c r="R63" s="23">
        <v>176050</v>
      </c>
      <c r="S63" s="23">
        <v>57120</v>
      </c>
      <c r="T63" s="23">
        <v>84450</v>
      </c>
      <c r="U63" s="23">
        <v>140508</v>
      </c>
      <c r="V63" s="23">
        <v>678568</v>
      </c>
      <c r="X63" s="23">
        <f t="shared" si="41"/>
        <v>1051</v>
      </c>
      <c r="Y63" s="23">
        <f t="shared" si="42"/>
        <v>-2727</v>
      </c>
      <c r="Z63" s="23">
        <f t="shared" si="43"/>
        <v>-2800</v>
      </c>
      <c r="AA63" s="23">
        <f t="shared" si="44"/>
        <v>-29620</v>
      </c>
      <c r="AB63" s="23">
        <f t="shared" si="45"/>
        <v>-26193</v>
      </c>
      <c r="AC63" s="23">
        <f t="shared" si="46"/>
        <v>-58985</v>
      </c>
      <c r="AD63" s="23">
        <f t="shared" si="47"/>
        <v>-45903</v>
      </c>
      <c r="AE63" s="23">
        <f t="shared" si="48"/>
        <v>-165177</v>
      </c>
    </row>
    <row r="64" spans="1:31">
      <c r="A64" s="2">
        <v>1060403</v>
      </c>
      <c r="B64" s="2" t="s">
        <v>53</v>
      </c>
      <c r="C64" s="16">
        <f>VLOOKUP(A64,[2]!OLD,3,)</f>
        <v>2701734</v>
      </c>
      <c r="D64" s="13">
        <v>1231575</v>
      </c>
      <c r="E64" s="9">
        <f t="shared" si="39"/>
        <v>1367193</v>
      </c>
      <c r="F64" s="13">
        <f t="shared" si="40"/>
        <v>135618</v>
      </c>
      <c r="G64" s="23">
        <f>('ANNEXURE B &amp; C'!G65)</f>
        <v>236318</v>
      </c>
      <c r="H64" s="23">
        <f>('ANNEXURE B &amp; C'!H65)</f>
        <v>60937</v>
      </c>
      <c r="I64" s="23">
        <f>('ANNEXURE B &amp; C'!I65)</f>
        <v>20954</v>
      </c>
      <c r="J64" s="23">
        <f>('ANNEXURE B &amp; C'!J65)</f>
        <v>206404</v>
      </c>
      <c r="K64" s="23">
        <f>('ANNEXURE B &amp; C'!K65)</f>
        <v>33750</v>
      </c>
      <c r="L64" s="23">
        <f>('ANNEXURE B &amp; C'!L65)</f>
        <v>260004</v>
      </c>
      <c r="M64" s="23">
        <f>('ANNEXURE B &amp; C'!M65)</f>
        <v>548826</v>
      </c>
      <c r="N64" s="163"/>
      <c r="O64" s="23">
        <v>268000</v>
      </c>
      <c r="P64" s="23">
        <v>66875</v>
      </c>
      <c r="Q64" s="23">
        <v>10800</v>
      </c>
      <c r="R64" s="23">
        <v>208500</v>
      </c>
      <c r="S64" s="23">
        <v>66000</v>
      </c>
      <c r="T64" s="23">
        <v>260000</v>
      </c>
      <c r="U64" s="23">
        <v>385086</v>
      </c>
      <c r="V64" s="23">
        <v>1265261</v>
      </c>
      <c r="X64" s="23">
        <f t="shared" si="41"/>
        <v>-31682</v>
      </c>
      <c r="Y64" s="23">
        <f t="shared" si="42"/>
        <v>-5938</v>
      </c>
      <c r="Z64" s="23">
        <f t="shared" si="43"/>
        <v>10154</v>
      </c>
      <c r="AA64" s="23">
        <f t="shared" si="44"/>
        <v>-2096</v>
      </c>
      <c r="AB64" s="23">
        <f t="shared" si="45"/>
        <v>-32250</v>
      </c>
      <c r="AC64" s="23">
        <f t="shared" si="46"/>
        <v>4</v>
      </c>
      <c r="AD64" s="23">
        <f t="shared" si="47"/>
        <v>163740</v>
      </c>
      <c r="AE64" s="23">
        <f t="shared" si="48"/>
        <v>101932</v>
      </c>
    </row>
    <row r="65" spans="1:31">
      <c r="A65" s="2">
        <v>1060404</v>
      </c>
      <c r="B65" s="2" t="s">
        <v>54</v>
      </c>
      <c r="C65" s="16">
        <v>100000</v>
      </c>
      <c r="D65" s="13">
        <v>0</v>
      </c>
      <c r="E65" s="9">
        <f t="shared" si="39"/>
        <v>0</v>
      </c>
      <c r="F65" s="13">
        <f t="shared" si="40"/>
        <v>0</v>
      </c>
      <c r="G65" s="23">
        <f>('ANNEXURE B &amp; C'!G66)</f>
        <v>0</v>
      </c>
      <c r="H65" s="23">
        <f>('ANNEXURE B &amp; C'!H66)</f>
        <v>0</v>
      </c>
      <c r="I65" s="23">
        <f>('ANNEXURE B &amp; C'!I66)</f>
        <v>0</v>
      </c>
      <c r="J65" s="23">
        <f>('ANNEXURE B &amp; C'!J66)</f>
        <v>0</v>
      </c>
      <c r="K65" s="23">
        <f>('ANNEXURE B &amp; C'!K66)</f>
        <v>0</v>
      </c>
      <c r="L65" s="23">
        <f>('ANNEXURE B &amp; C'!L66)</f>
        <v>0</v>
      </c>
      <c r="M65" s="23">
        <f>('ANNEXURE B &amp; C'!M66)</f>
        <v>0</v>
      </c>
      <c r="N65" s="163"/>
      <c r="O65" s="23"/>
      <c r="P65" s="23"/>
      <c r="Q65" s="23"/>
      <c r="R65" s="23">
        <v>0</v>
      </c>
      <c r="S65" s="23"/>
      <c r="T65" s="23"/>
      <c r="U65" s="23"/>
      <c r="V65" s="23">
        <v>0</v>
      </c>
      <c r="X65" s="23">
        <f t="shared" si="41"/>
        <v>0</v>
      </c>
      <c r="Y65" s="23">
        <f t="shared" si="42"/>
        <v>0</v>
      </c>
      <c r="Z65" s="23">
        <f t="shared" si="43"/>
        <v>0</v>
      </c>
      <c r="AA65" s="23">
        <f t="shared" si="44"/>
        <v>0</v>
      </c>
      <c r="AB65" s="23">
        <f t="shared" si="45"/>
        <v>0</v>
      </c>
      <c r="AC65" s="23">
        <f t="shared" si="46"/>
        <v>0</v>
      </c>
      <c r="AD65" s="23">
        <f t="shared" si="47"/>
        <v>0</v>
      </c>
      <c r="AE65" s="23">
        <f t="shared" si="48"/>
        <v>0</v>
      </c>
    </row>
    <row r="66" spans="1:31">
      <c r="A66" s="2">
        <v>1060405</v>
      </c>
      <c r="B66" s="2" t="s">
        <v>55</v>
      </c>
      <c r="C66" s="16">
        <f>VLOOKUP(A66,[2]!OLD,3,)</f>
        <v>1015000</v>
      </c>
      <c r="D66" s="13">
        <v>600000</v>
      </c>
      <c r="E66" s="9">
        <f t="shared" si="39"/>
        <v>588000</v>
      </c>
      <c r="F66" s="13">
        <f t="shared" si="40"/>
        <v>-12000</v>
      </c>
      <c r="G66" s="23">
        <f>('ANNEXURE B &amp; C'!G67)</f>
        <v>0</v>
      </c>
      <c r="H66" s="23">
        <f>('ANNEXURE B &amp; C'!H67)</f>
        <v>0</v>
      </c>
      <c r="I66" s="23">
        <f>('ANNEXURE B &amp; C'!I67)</f>
        <v>0</v>
      </c>
      <c r="J66" s="23">
        <f>('ANNEXURE B &amp; C'!J67)</f>
        <v>0</v>
      </c>
      <c r="K66" s="23">
        <f>('ANNEXURE B &amp; C'!K67)</f>
        <v>0</v>
      </c>
      <c r="L66" s="23">
        <f>('ANNEXURE B &amp; C'!L67)</f>
        <v>0</v>
      </c>
      <c r="M66" s="23">
        <f>('ANNEXURE B &amp; C'!M67)</f>
        <v>588000</v>
      </c>
      <c r="N66" s="163"/>
      <c r="O66" s="23"/>
      <c r="P66" s="23"/>
      <c r="Q66" s="23"/>
      <c r="R66" s="23"/>
      <c r="S66" s="23"/>
      <c r="T66" s="23"/>
      <c r="U66" s="23">
        <v>600000</v>
      </c>
      <c r="V66" s="23">
        <v>600000</v>
      </c>
      <c r="X66" s="23">
        <f t="shared" si="41"/>
        <v>0</v>
      </c>
      <c r="Y66" s="23">
        <f t="shared" si="42"/>
        <v>0</v>
      </c>
      <c r="Z66" s="23">
        <f t="shared" si="43"/>
        <v>0</v>
      </c>
      <c r="AA66" s="23">
        <f t="shared" si="44"/>
        <v>0</v>
      </c>
      <c r="AB66" s="23">
        <f t="shared" si="45"/>
        <v>0</v>
      </c>
      <c r="AC66" s="23">
        <f t="shared" si="46"/>
        <v>0</v>
      </c>
      <c r="AD66" s="23">
        <f t="shared" si="47"/>
        <v>-12000</v>
      </c>
      <c r="AE66" s="23">
        <f t="shared" si="48"/>
        <v>-12000</v>
      </c>
    </row>
    <row r="67" spans="1:31">
      <c r="A67" s="2">
        <v>1060601</v>
      </c>
      <c r="B67" s="2" t="s">
        <v>56</v>
      </c>
      <c r="C67" s="16">
        <f>VLOOKUP(A67,[2]!OLD,3,)</f>
        <v>1750000</v>
      </c>
      <c r="D67" s="13">
        <v>253540</v>
      </c>
      <c r="E67" s="9">
        <f t="shared" si="39"/>
        <v>253540</v>
      </c>
      <c r="F67" s="13">
        <f t="shared" si="40"/>
        <v>0</v>
      </c>
      <c r="G67" s="23">
        <f>('ANNEXURE B &amp; C'!G68)</f>
        <v>0</v>
      </c>
      <c r="H67" s="23">
        <f>('ANNEXURE B &amp; C'!H68)</f>
        <v>0</v>
      </c>
      <c r="I67" s="23">
        <f>('ANNEXURE B &amp; C'!I68)</f>
        <v>253540</v>
      </c>
      <c r="J67" s="23">
        <f>('ANNEXURE B &amp; C'!J68)</f>
        <v>0</v>
      </c>
      <c r="K67" s="23">
        <f>('ANNEXURE B &amp; C'!K68)</f>
        <v>0</v>
      </c>
      <c r="L67" s="23">
        <f>('ANNEXURE B &amp; C'!L68)</f>
        <v>0</v>
      </c>
      <c r="M67" s="23">
        <f>('ANNEXURE B &amp; C'!M68)</f>
        <v>0</v>
      </c>
      <c r="N67" s="163"/>
      <c r="O67" s="23"/>
      <c r="P67" s="23"/>
      <c r="Q67" s="23">
        <v>253540</v>
      </c>
      <c r="R67" s="23">
        <v>0</v>
      </c>
      <c r="S67" s="23">
        <v>0</v>
      </c>
      <c r="T67" s="23">
        <v>0</v>
      </c>
      <c r="U67" s="23">
        <v>0</v>
      </c>
      <c r="V67" s="23">
        <v>253540</v>
      </c>
      <c r="X67" s="23">
        <f t="shared" si="41"/>
        <v>0</v>
      </c>
      <c r="Y67" s="23">
        <f t="shared" si="42"/>
        <v>0</v>
      </c>
      <c r="Z67" s="23">
        <f t="shared" si="43"/>
        <v>0</v>
      </c>
      <c r="AA67" s="23">
        <f t="shared" si="44"/>
        <v>0</v>
      </c>
      <c r="AB67" s="23">
        <f t="shared" si="45"/>
        <v>0</v>
      </c>
      <c r="AC67" s="23">
        <f t="shared" si="46"/>
        <v>0</v>
      </c>
      <c r="AD67" s="23">
        <f t="shared" si="47"/>
        <v>0</v>
      </c>
      <c r="AE67" s="23">
        <f t="shared" si="48"/>
        <v>0</v>
      </c>
    </row>
    <row r="68" spans="1:31">
      <c r="A68" s="2">
        <v>1060701</v>
      </c>
      <c r="B68" s="2" t="s">
        <v>57</v>
      </c>
      <c r="C68" s="16">
        <f>VLOOKUP(A68,[2]!OLD,3,)</f>
        <v>0</v>
      </c>
      <c r="D68" s="13">
        <v>0</v>
      </c>
      <c r="E68" s="9">
        <f t="shared" si="39"/>
        <v>0</v>
      </c>
      <c r="F68" s="13">
        <f t="shared" si="40"/>
        <v>0</v>
      </c>
      <c r="G68" s="23">
        <f>('ANNEXURE B &amp; C'!G69)</f>
        <v>0</v>
      </c>
      <c r="H68" s="23">
        <f>('ANNEXURE B &amp; C'!H69)</f>
        <v>0</v>
      </c>
      <c r="I68" s="23">
        <f>('ANNEXURE B &amp; C'!I69)</f>
        <v>0</v>
      </c>
      <c r="J68" s="23">
        <f>('ANNEXURE B &amp; C'!J69)</f>
        <v>0</v>
      </c>
      <c r="K68" s="23">
        <f>('ANNEXURE B &amp; C'!K69)</f>
        <v>0</v>
      </c>
      <c r="L68" s="23">
        <f>('ANNEXURE B &amp; C'!L69)</f>
        <v>0</v>
      </c>
      <c r="M68" s="23">
        <f>('ANNEXURE B &amp; C'!M69)</f>
        <v>0</v>
      </c>
      <c r="N68" s="163"/>
      <c r="O68" s="23"/>
      <c r="P68" s="23">
        <v>0</v>
      </c>
      <c r="Q68" s="23"/>
      <c r="R68" s="23">
        <v>0</v>
      </c>
      <c r="S68" s="23">
        <v>0</v>
      </c>
      <c r="T68" s="23">
        <v>0</v>
      </c>
      <c r="U68" s="23">
        <v>0</v>
      </c>
      <c r="V68" s="23">
        <v>0</v>
      </c>
      <c r="X68" s="23">
        <f t="shared" si="41"/>
        <v>0</v>
      </c>
      <c r="Y68" s="23">
        <f t="shared" si="42"/>
        <v>0</v>
      </c>
      <c r="Z68" s="23">
        <f t="shared" si="43"/>
        <v>0</v>
      </c>
      <c r="AA68" s="23">
        <f t="shared" si="44"/>
        <v>0</v>
      </c>
      <c r="AB68" s="23">
        <f t="shared" si="45"/>
        <v>0</v>
      </c>
      <c r="AC68" s="23">
        <f t="shared" si="46"/>
        <v>0</v>
      </c>
      <c r="AD68" s="23">
        <f t="shared" si="47"/>
        <v>0</v>
      </c>
      <c r="AE68" s="23">
        <f t="shared" si="48"/>
        <v>0</v>
      </c>
    </row>
    <row r="69" spans="1:31">
      <c r="A69" s="2">
        <v>1060702</v>
      </c>
      <c r="B69" s="2" t="s">
        <v>58</v>
      </c>
      <c r="C69" s="16">
        <f>VLOOKUP(A69,[2]!OLD,3,)</f>
        <v>0</v>
      </c>
      <c r="D69" s="13">
        <v>0</v>
      </c>
      <c r="E69" s="9">
        <f t="shared" si="39"/>
        <v>0</v>
      </c>
      <c r="F69" s="13">
        <f t="shared" si="40"/>
        <v>0</v>
      </c>
      <c r="G69" s="23">
        <f>('ANNEXURE B &amp; C'!G70)</f>
        <v>0</v>
      </c>
      <c r="H69" s="23">
        <f>('ANNEXURE B &amp; C'!H70)</f>
        <v>0</v>
      </c>
      <c r="I69" s="23">
        <f>('ANNEXURE B &amp; C'!I70)</f>
        <v>0</v>
      </c>
      <c r="J69" s="23">
        <f>('ANNEXURE B &amp; C'!J70)</f>
        <v>0</v>
      </c>
      <c r="K69" s="23">
        <f>('ANNEXURE B &amp; C'!K70)</f>
        <v>0</v>
      </c>
      <c r="L69" s="23">
        <f>('ANNEXURE B &amp; C'!L70)</f>
        <v>0</v>
      </c>
      <c r="M69" s="23">
        <f>('ANNEXURE B &amp; C'!M70)</f>
        <v>0</v>
      </c>
      <c r="N69" s="163"/>
      <c r="O69" s="23">
        <v>0</v>
      </c>
      <c r="P69" s="23">
        <v>0</v>
      </c>
      <c r="Q69" s="23"/>
      <c r="R69" s="23">
        <v>0</v>
      </c>
      <c r="S69" s="23">
        <v>0</v>
      </c>
      <c r="T69" s="23">
        <v>0</v>
      </c>
      <c r="U69" s="23">
        <v>0</v>
      </c>
      <c r="V69" s="23">
        <v>0</v>
      </c>
      <c r="X69" s="23">
        <f t="shared" si="41"/>
        <v>0</v>
      </c>
      <c r="Y69" s="23">
        <f t="shared" si="42"/>
        <v>0</v>
      </c>
      <c r="Z69" s="23">
        <f t="shared" si="43"/>
        <v>0</v>
      </c>
      <c r="AA69" s="23">
        <f t="shared" si="44"/>
        <v>0</v>
      </c>
      <c r="AB69" s="23">
        <f t="shared" si="45"/>
        <v>0</v>
      </c>
      <c r="AC69" s="23">
        <f t="shared" si="46"/>
        <v>0</v>
      </c>
      <c r="AD69" s="23">
        <f t="shared" si="47"/>
        <v>0</v>
      </c>
      <c r="AE69" s="23">
        <f t="shared" si="48"/>
        <v>0</v>
      </c>
    </row>
    <row r="70" spans="1:31">
      <c r="A70" s="2">
        <v>1061101</v>
      </c>
      <c r="B70" s="2" t="s">
        <v>59</v>
      </c>
      <c r="C70" s="16">
        <f>VLOOKUP(A70,[2]!OLD,3,)</f>
        <v>1780000</v>
      </c>
      <c r="D70" s="13">
        <v>1800000</v>
      </c>
      <c r="E70" s="9">
        <f t="shared" si="39"/>
        <v>3225486</v>
      </c>
      <c r="F70" s="13">
        <f t="shared" si="40"/>
        <v>1425486</v>
      </c>
      <c r="G70" s="23">
        <f>('ANNEXURE B &amp; C'!G71)</f>
        <v>0</v>
      </c>
      <c r="H70" s="23">
        <f>('ANNEXURE B &amp; C'!H71)</f>
        <v>0</v>
      </c>
      <c r="I70" s="23">
        <f>('ANNEXURE B &amp; C'!I71)</f>
        <v>8002</v>
      </c>
      <c r="J70" s="23">
        <f>('ANNEXURE B &amp; C'!J71)</f>
        <v>3217484</v>
      </c>
      <c r="K70" s="23">
        <f>('ANNEXURE B &amp; C'!K71)</f>
        <v>0</v>
      </c>
      <c r="L70" s="23">
        <f>('ANNEXURE B &amp; C'!L71)</f>
        <v>0</v>
      </c>
      <c r="M70" s="23">
        <f>('ANNEXURE B &amp; C'!M71)</f>
        <v>0</v>
      </c>
      <c r="N70" s="163"/>
      <c r="O70" s="23"/>
      <c r="P70" s="23"/>
      <c r="Q70" s="23">
        <v>8002</v>
      </c>
      <c r="R70" s="23">
        <v>2150960</v>
      </c>
      <c r="S70" s="23">
        <v>0</v>
      </c>
      <c r="T70" s="23">
        <v>0</v>
      </c>
      <c r="U70" s="23">
        <v>0</v>
      </c>
      <c r="V70" s="23">
        <v>2158962</v>
      </c>
      <c r="X70" s="23">
        <f t="shared" si="41"/>
        <v>0</v>
      </c>
      <c r="Y70" s="23">
        <f t="shared" si="42"/>
        <v>0</v>
      </c>
      <c r="Z70" s="23">
        <f t="shared" si="43"/>
        <v>0</v>
      </c>
      <c r="AA70" s="23">
        <f t="shared" si="44"/>
        <v>1066524</v>
      </c>
      <c r="AB70" s="23">
        <f t="shared" si="45"/>
        <v>0</v>
      </c>
      <c r="AC70" s="23">
        <f t="shared" si="46"/>
        <v>0</v>
      </c>
      <c r="AD70" s="23">
        <f t="shared" si="47"/>
        <v>0</v>
      </c>
      <c r="AE70" s="23">
        <f t="shared" si="48"/>
        <v>1066524</v>
      </c>
    </row>
    <row r="71" spans="1:31">
      <c r="A71" s="2">
        <v>1061102</v>
      </c>
      <c r="B71" s="2" t="s">
        <v>60</v>
      </c>
      <c r="C71" s="16">
        <f>VLOOKUP(A71,[2]!OLD,3,)</f>
        <v>4068358</v>
      </c>
      <c r="D71" s="13">
        <v>3786100</v>
      </c>
      <c r="E71" s="9">
        <f t="shared" si="39"/>
        <v>3160266</v>
      </c>
      <c r="F71" s="13">
        <f t="shared" si="40"/>
        <v>-625834</v>
      </c>
      <c r="G71" s="23">
        <f>('ANNEXURE B &amp; C'!G72)</f>
        <v>773</v>
      </c>
      <c r="H71" s="23">
        <f>('ANNEXURE B &amp; C'!H72)</f>
        <v>0</v>
      </c>
      <c r="I71" s="23">
        <f>('ANNEXURE B &amp; C'!I72)</f>
        <v>0</v>
      </c>
      <c r="J71" s="23">
        <f>('ANNEXURE B &amp; C'!J72)</f>
        <v>3156643</v>
      </c>
      <c r="K71" s="23">
        <f>('ANNEXURE B &amp; C'!K72)</f>
        <v>750</v>
      </c>
      <c r="L71" s="23">
        <f>('ANNEXURE B &amp; C'!L72)</f>
        <v>0</v>
      </c>
      <c r="M71" s="23">
        <f>('ANNEXURE B &amp; C'!M72)</f>
        <v>2100</v>
      </c>
      <c r="N71" s="163"/>
      <c r="O71" s="23">
        <v>882</v>
      </c>
      <c r="P71" s="23">
        <v>0</v>
      </c>
      <c r="Q71" s="23">
        <v>0</v>
      </c>
      <c r="R71" s="23">
        <v>3737000</v>
      </c>
      <c r="S71" s="23">
        <v>4500</v>
      </c>
      <c r="T71" s="23">
        <v>10000</v>
      </c>
      <c r="U71" s="23">
        <v>34600</v>
      </c>
      <c r="V71" s="23">
        <v>3786982</v>
      </c>
      <c r="X71" s="23">
        <f t="shared" si="41"/>
        <v>-109</v>
      </c>
      <c r="Y71" s="23">
        <f t="shared" si="42"/>
        <v>0</v>
      </c>
      <c r="Z71" s="23">
        <f t="shared" si="43"/>
        <v>0</v>
      </c>
      <c r="AA71" s="23">
        <f t="shared" si="44"/>
        <v>-580357</v>
      </c>
      <c r="AB71" s="23">
        <f t="shared" si="45"/>
        <v>-3750</v>
      </c>
      <c r="AC71" s="23">
        <f t="shared" si="46"/>
        <v>-10000</v>
      </c>
      <c r="AD71" s="23">
        <f t="shared" si="47"/>
        <v>-32500</v>
      </c>
      <c r="AE71" s="23">
        <f t="shared" si="48"/>
        <v>-626716</v>
      </c>
    </row>
    <row r="72" spans="1:31">
      <c r="A72" s="2">
        <v>1061104</v>
      </c>
      <c r="B72" s="2" t="s">
        <v>61</v>
      </c>
      <c r="C72" s="16">
        <f>VLOOKUP(A72,[2]!OLD,3,)</f>
        <v>0</v>
      </c>
      <c r="D72" s="13">
        <v>0</v>
      </c>
      <c r="E72" s="9">
        <f t="shared" si="39"/>
        <v>48405</v>
      </c>
      <c r="F72" s="13">
        <f t="shared" si="40"/>
        <v>48405</v>
      </c>
      <c r="G72" s="23">
        <f>('ANNEXURE B &amp; C'!G73)</f>
        <v>0</v>
      </c>
      <c r="H72" s="23">
        <f>('ANNEXURE B &amp; C'!H73)</f>
        <v>0</v>
      </c>
      <c r="I72" s="23">
        <f>('ANNEXURE B &amp; C'!I73)</f>
        <v>48405</v>
      </c>
      <c r="J72" s="23">
        <f>('ANNEXURE B &amp; C'!J73)</f>
        <v>0</v>
      </c>
      <c r="K72" s="23">
        <f>('ANNEXURE B &amp; C'!K73)</f>
        <v>0</v>
      </c>
      <c r="L72" s="23">
        <f>('ANNEXURE B &amp; C'!L73)</f>
        <v>0</v>
      </c>
      <c r="M72" s="23">
        <f>('ANNEXURE B &amp; C'!M73)</f>
        <v>0</v>
      </c>
      <c r="N72" s="163"/>
      <c r="O72" s="23">
        <v>0</v>
      </c>
      <c r="P72" s="23">
        <v>0</v>
      </c>
      <c r="Q72" s="23">
        <v>0</v>
      </c>
      <c r="R72" s="23">
        <v>0</v>
      </c>
      <c r="S72" s="23">
        <v>0</v>
      </c>
      <c r="T72" s="23">
        <v>0</v>
      </c>
      <c r="U72" s="23">
        <v>0</v>
      </c>
      <c r="V72" s="23">
        <v>0</v>
      </c>
      <c r="X72" s="23">
        <f t="shared" si="41"/>
        <v>0</v>
      </c>
      <c r="Y72" s="23">
        <f t="shared" si="42"/>
        <v>0</v>
      </c>
      <c r="Z72" s="23">
        <f t="shared" si="43"/>
        <v>48405</v>
      </c>
      <c r="AA72" s="23">
        <f t="shared" si="44"/>
        <v>0</v>
      </c>
      <c r="AB72" s="23">
        <f t="shared" si="45"/>
        <v>0</v>
      </c>
      <c r="AC72" s="23">
        <f t="shared" si="46"/>
        <v>0</v>
      </c>
      <c r="AD72" s="23">
        <f t="shared" si="47"/>
        <v>0</v>
      </c>
      <c r="AE72" s="23">
        <f t="shared" si="48"/>
        <v>48405</v>
      </c>
    </row>
    <row r="73" spans="1:31">
      <c r="A73" s="2">
        <v>1061106</v>
      </c>
      <c r="B73" s="2" t="s">
        <v>62</v>
      </c>
      <c r="C73" s="16">
        <f>VLOOKUP(A73,[2]!OLD,3,)</f>
        <v>0</v>
      </c>
      <c r="D73" s="13">
        <v>0</v>
      </c>
      <c r="E73" s="9">
        <f t="shared" si="39"/>
        <v>0</v>
      </c>
      <c r="F73" s="13">
        <f t="shared" si="40"/>
        <v>0</v>
      </c>
      <c r="G73" s="23">
        <f>('ANNEXURE B &amp; C'!G74)</f>
        <v>0</v>
      </c>
      <c r="H73" s="23">
        <f>('ANNEXURE B &amp; C'!H74)</f>
        <v>0</v>
      </c>
      <c r="I73" s="23">
        <f>('ANNEXURE B &amp; C'!I74)</f>
        <v>0</v>
      </c>
      <c r="J73" s="23">
        <f>('ANNEXURE B &amp; C'!J74)</f>
        <v>0</v>
      </c>
      <c r="K73" s="23">
        <f>('ANNEXURE B &amp; C'!K74)</f>
        <v>0</v>
      </c>
      <c r="L73" s="23">
        <f>('ANNEXURE B &amp; C'!L74)</f>
        <v>0</v>
      </c>
      <c r="M73" s="23">
        <f>('ANNEXURE B &amp; C'!M74)</f>
        <v>0</v>
      </c>
      <c r="N73" s="163"/>
      <c r="O73" s="23"/>
      <c r="P73" s="23"/>
      <c r="Q73" s="23"/>
      <c r="R73" s="23">
        <v>0</v>
      </c>
      <c r="S73" s="23">
        <v>0</v>
      </c>
      <c r="T73" s="23">
        <v>0</v>
      </c>
      <c r="U73" s="23">
        <v>0</v>
      </c>
      <c r="V73" s="23">
        <v>0</v>
      </c>
      <c r="X73" s="23">
        <f t="shared" si="41"/>
        <v>0</v>
      </c>
      <c r="Y73" s="23">
        <f t="shared" si="42"/>
        <v>0</v>
      </c>
      <c r="Z73" s="23">
        <f t="shared" si="43"/>
        <v>0</v>
      </c>
      <c r="AA73" s="23">
        <f t="shared" si="44"/>
        <v>0</v>
      </c>
      <c r="AB73" s="23">
        <f t="shared" si="45"/>
        <v>0</v>
      </c>
      <c r="AC73" s="23">
        <f t="shared" si="46"/>
        <v>0</v>
      </c>
      <c r="AD73" s="23">
        <f t="shared" si="47"/>
        <v>0</v>
      </c>
      <c r="AE73" s="23">
        <f t="shared" si="48"/>
        <v>0</v>
      </c>
    </row>
    <row r="74" spans="1:31">
      <c r="A74" s="2">
        <v>1061201</v>
      </c>
      <c r="B74" s="2" t="s">
        <v>63</v>
      </c>
      <c r="C74" s="16">
        <f>VLOOKUP(A74,[2]!OLD,3,)</f>
        <v>2375670</v>
      </c>
      <c r="D74" s="13">
        <v>2500000</v>
      </c>
      <c r="E74" s="9">
        <f t="shared" si="39"/>
        <v>3053725</v>
      </c>
      <c r="F74" s="13">
        <f t="shared" si="40"/>
        <v>553725</v>
      </c>
      <c r="G74" s="23">
        <f>('ANNEXURE B &amp; C'!G75)</f>
        <v>578733</v>
      </c>
      <c r="H74" s="23">
        <f>('ANNEXURE B &amp; C'!H75)</f>
        <v>0</v>
      </c>
      <c r="I74" s="23">
        <f>('ANNEXURE B &amp; C'!I75)</f>
        <v>0</v>
      </c>
      <c r="J74" s="23">
        <f>('ANNEXURE B &amp; C'!J75)</f>
        <v>0</v>
      </c>
      <c r="K74" s="23">
        <f>('ANNEXURE B &amp; C'!K75)</f>
        <v>0</v>
      </c>
      <c r="L74" s="23">
        <f>('ANNEXURE B &amp; C'!L75)</f>
        <v>2474992</v>
      </c>
      <c r="M74" s="23">
        <f>('ANNEXURE B &amp; C'!M75)</f>
        <v>0</v>
      </c>
      <c r="N74" s="163"/>
      <c r="O74" s="23">
        <v>75000</v>
      </c>
      <c r="P74" s="23">
        <v>0</v>
      </c>
      <c r="Q74" s="23"/>
      <c r="R74" s="23">
        <v>0</v>
      </c>
      <c r="S74" s="23">
        <v>0</v>
      </c>
      <c r="T74" s="23">
        <v>1968000</v>
      </c>
      <c r="U74" s="23">
        <v>0</v>
      </c>
      <c r="V74" s="23">
        <v>2043000</v>
      </c>
      <c r="X74" s="23">
        <f t="shared" si="41"/>
        <v>503733</v>
      </c>
      <c r="Y74" s="23">
        <f t="shared" si="42"/>
        <v>0</v>
      </c>
      <c r="Z74" s="23">
        <f t="shared" si="43"/>
        <v>0</v>
      </c>
      <c r="AA74" s="23">
        <f t="shared" si="44"/>
        <v>0</v>
      </c>
      <c r="AB74" s="23">
        <f t="shared" si="45"/>
        <v>0</v>
      </c>
      <c r="AC74" s="23">
        <f t="shared" si="46"/>
        <v>506992</v>
      </c>
      <c r="AD74" s="23">
        <f t="shared" si="47"/>
        <v>0</v>
      </c>
      <c r="AE74" s="23">
        <f t="shared" si="48"/>
        <v>1010725</v>
      </c>
    </row>
    <row r="75" spans="1:31">
      <c r="A75" s="2">
        <v>1061203</v>
      </c>
      <c r="B75" s="2" t="s">
        <v>64</v>
      </c>
      <c r="C75" s="16">
        <f>VLOOKUP(A75,[2]!OLD,3,)</f>
        <v>1072876</v>
      </c>
      <c r="D75" s="13">
        <v>1336914</v>
      </c>
      <c r="E75" s="9">
        <f t="shared" si="39"/>
        <v>1312430</v>
      </c>
      <c r="F75" s="13">
        <f t="shared" si="40"/>
        <v>-24484</v>
      </c>
      <c r="G75" s="23">
        <f>('ANNEXURE B &amp; C'!G76)</f>
        <v>30000</v>
      </c>
      <c r="H75" s="23">
        <f>('ANNEXURE B &amp; C'!H76)</f>
        <v>1000</v>
      </c>
      <c r="I75" s="23">
        <f>('ANNEXURE B &amp; C'!I76)</f>
        <v>1266907</v>
      </c>
      <c r="J75" s="23">
        <f>('ANNEXURE B &amp; C'!J76)</f>
        <v>0</v>
      </c>
      <c r="K75" s="23">
        <f>('ANNEXURE B &amp; C'!K76)</f>
        <v>10000</v>
      </c>
      <c r="L75" s="23">
        <f>('ANNEXURE B &amp; C'!L76)</f>
        <v>0</v>
      </c>
      <c r="M75" s="23">
        <f>('ANNEXURE B &amp; C'!M76)</f>
        <v>4523</v>
      </c>
      <c r="N75" s="163"/>
      <c r="O75" s="23">
        <v>30000</v>
      </c>
      <c r="P75" s="23">
        <v>0</v>
      </c>
      <c r="Q75" s="23">
        <v>1279506</v>
      </c>
      <c r="R75" s="23">
        <v>16000</v>
      </c>
      <c r="S75" s="23">
        <v>10000</v>
      </c>
      <c r="T75" s="23">
        <v>0</v>
      </c>
      <c r="U75" s="23">
        <v>11408</v>
      </c>
      <c r="V75" s="23">
        <v>1346914</v>
      </c>
      <c r="X75" s="23">
        <f t="shared" si="41"/>
        <v>0</v>
      </c>
      <c r="Y75" s="23">
        <f t="shared" si="42"/>
        <v>1000</v>
      </c>
      <c r="Z75" s="23">
        <f t="shared" si="43"/>
        <v>-12599</v>
      </c>
      <c r="AA75" s="23">
        <f t="shared" si="44"/>
        <v>-16000</v>
      </c>
      <c r="AB75" s="23">
        <f t="shared" si="45"/>
        <v>0</v>
      </c>
      <c r="AC75" s="23">
        <f t="shared" si="46"/>
        <v>0</v>
      </c>
      <c r="AD75" s="23">
        <f t="shared" si="47"/>
        <v>-6885</v>
      </c>
      <c r="AE75" s="23">
        <f t="shared" si="48"/>
        <v>-34484</v>
      </c>
    </row>
    <row r="76" spans="1:31">
      <c r="A76" s="2">
        <v>1061204</v>
      </c>
      <c r="B76" s="2" t="s">
        <v>65</v>
      </c>
      <c r="C76" s="16">
        <f>VLOOKUP(A76,[2]!OLD,3,)</f>
        <v>0</v>
      </c>
      <c r="D76" s="13">
        <v>0</v>
      </c>
      <c r="E76" s="9">
        <f t="shared" si="39"/>
        <v>0</v>
      </c>
      <c r="F76" s="13">
        <f t="shared" si="40"/>
        <v>0</v>
      </c>
      <c r="G76" s="23">
        <f>('ANNEXURE B &amp; C'!G77)</f>
        <v>0</v>
      </c>
      <c r="H76" s="23">
        <f>('ANNEXURE B &amp; C'!H77)</f>
        <v>0</v>
      </c>
      <c r="I76" s="23">
        <f>('ANNEXURE B &amp; C'!I77)</f>
        <v>0</v>
      </c>
      <c r="J76" s="23">
        <f>('ANNEXURE B &amp; C'!J77)</f>
        <v>0</v>
      </c>
      <c r="K76" s="23">
        <f>('ANNEXURE B &amp; C'!K77)</f>
        <v>0</v>
      </c>
      <c r="L76" s="23">
        <f>('ANNEXURE B &amp; C'!L77)</f>
        <v>0</v>
      </c>
      <c r="M76" s="23">
        <f>('ANNEXURE B &amp; C'!M77)</f>
        <v>0</v>
      </c>
      <c r="N76" s="163"/>
      <c r="O76" s="23">
        <v>0</v>
      </c>
      <c r="P76" s="23"/>
      <c r="Q76" s="23"/>
      <c r="R76" s="23">
        <v>0</v>
      </c>
      <c r="S76" s="23">
        <v>0</v>
      </c>
      <c r="T76" s="23">
        <v>0</v>
      </c>
      <c r="U76" s="23">
        <v>0</v>
      </c>
      <c r="V76" s="23">
        <v>0</v>
      </c>
      <c r="X76" s="23">
        <f t="shared" si="41"/>
        <v>0</v>
      </c>
      <c r="Y76" s="23">
        <f t="shared" si="42"/>
        <v>0</v>
      </c>
      <c r="Z76" s="23">
        <f t="shared" si="43"/>
        <v>0</v>
      </c>
      <c r="AA76" s="23">
        <f t="shared" si="44"/>
        <v>0</v>
      </c>
      <c r="AB76" s="23">
        <f t="shared" si="45"/>
        <v>0</v>
      </c>
      <c r="AC76" s="23">
        <f t="shared" si="46"/>
        <v>0</v>
      </c>
      <c r="AD76" s="23">
        <f t="shared" si="47"/>
        <v>0</v>
      </c>
      <c r="AE76" s="23">
        <f t="shared" si="48"/>
        <v>0</v>
      </c>
    </row>
    <row r="77" spans="1:31">
      <c r="A77" s="2">
        <v>1061501</v>
      </c>
      <c r="B77" s="2" t="s">
        <v>66</v>
      </c>
      <c r="C77" s="16">
        <f>VLOOKUP(A77,[2]!OLD,3,)</f>
        <v>355231</v>
      </c>
      <c r="D77" s="13">
        <v>270300</v>
      </c>
      <c r="E77" s="9">
        <f t="shared" si="39"/>
        <v>263385</v>
      </c>
      <c r="F77" s="13">
        <f t="shared" si="40"/>
        <v>-6915</v>
      </c>
      <c r="G77" s="23">
        <f>('ANNEXURE B &amp; C'!G78)</f>
        <v>102608</v>
      </c>
      <c r="H77" s="23">
        <f>('ANNEXURE B &amp; C'!H78)</f>
        <v>18551</v>
      </c>
      <c r="I77" s="23">
        <f>('ANNEXURE B &amp; C'!I78)</f>
        <v>19516</v>
      </c>
      <c r="J77" s="23">
        <f>('ANNEXURE B &amp; C'!J78)</f>
        <v>70000</v>
      </c>
      <c r="K77" s="23">
        <f>('ANNEXURE B &amp; C'!K78)</f>
        <v>12673</v>
      </c>
      <c r="L77" s="23">
        <f>('ANNEXURE B &amp; C'!L78)</f>
        <v>17997</v>
      </c>
      <c r="M77" s="23">
        <f>('ANNEXURE B &amp; C'!M78)</f>
        <v>22040</v>
      </c>
      <c r="N77" s="163"/>
      <c r="O77" s="23">
        <v>106900</v>
      </c>
      <c r="P77" s="23">
        <v>18000</v>
      </c>
      <c r="Q77" s="23">
        <v>15600</v>
      </c>
      <c r="R77" s="23">
        <v>70000</v>
      </c>
      <c r="S77" s="23">
        <v>41560</v>
      </c>
      <c r="T77" s="23">
        <v>18000</v>
      </c>
      <c r="U77" s="23">
        <v>36040</v>
      </c>
      <c r="V77" s="23">
        <v>306100</v>
      </c>
      <c r="X77" s="23">
        <f t="shared" si="41"/>
        <v>-4292</v>
      </c>
      <c r="Y77" s="23">
        <f t="shared" si="42"/>
        <v>551</v>
      </c>
      <c r="Z77" s="23">
        <f t="shared" si="43"/>
        <v>3916</v>
      </c>
      <c r="AA77" s="23">
        <f t="shared" si="44"/>
        <v>0</v>
      </c>
      <c r="AB77" s="23">
        <f t="shared" si="45"/>
        <v>-28887</v>
      </c>
      <c r="AC77" s="23">
        <f t="shared" si="46"/>
        <v>-3</v>
      </c>
      <c r="AD77" s="23">
        <f t="shared" si="47"/>
        <v>-14000</v>
      </c>
      <c r="AE77" s="23">
        <f t="shared" si="48"/>
        <v>-42715</v>
      </c>
    </row>
    <row r="78" spans="1:31">
      <c r="A78" s="2">
        <v>1061502</v>
      </c>
      <c r="B78" s="2" t="s">
        <v>67</v>
      </c>
      <c r="C78" s="16">
        <f>VLOOKUP(A78,[2]!OLD,3,)</f>
        <v>38500</v>
      </c>
      <c r="D78" s="13">
        <v>25000</v>
      </c>
      <c r="E78" s="9">
        <f t="shared" si="39"/>
        <v>12743</v>
      </c>
      <c r="F78" s="13">
        <f t="shared" si="40"/>
        <v>-12257</v>
      </c>
      <c r="G78" s="23">
        <f>('ANNEXURE B &amp; C'!G79)</f>
        <v>0</v>
      </c>
      <c r="H78" s="23">
        <f>('ANNEXURE B &amp; C'!H79)</f>
        <v>0</v>
      </c>
      <c r="I78" s="23">
        <f>('ANNEXURE B &amp; C'!I79)</f>
        <v>0</v>
      </c>
      <c r="J78" s="23">
        <f>('ANNEXURE B &amp; C'!J79)</f>
        <v>10762</v>
      </c>
      <c r="K78" s="23">
        <f>('ANNEXURE B &amp; C'!K79)</f>
        <v>0</v>
      </c>
      <c r="L78" s="23">
        <f>('ANNEXURE B &amp; C'!L79)</f>
        <v>0</v>
      </c>
      <c r="M78" s="23">
        <f>('ANNEXURE B &amp; C'!M79)</f>
        <v>1981</v>
      </c>
      <c r="N78" s="163"/>
      <c r="O78" s="23">
        <v>0</v>
      </c>
      <c r="P78" s="23">
        <v>0</v>
      </c>
      <c r="Q78" s="23">
        <v>0</v>
      </c>
      <c r="R78" s="23">
        <v>24000</v>
      </c>
      <c r="S78" s="23">
        <v>0</v>
      </c>
      <c r="T78" s="23">
        <v>0</v>
      </c>
      <c r="U78" s="23">
        <v>1000</v>
      </c>
      <c r="V78" s="23">
        <v>25000</v>
      </c>
      <c r="X78" s="23">
        <f t="shared" si="41"/>
        <v>0</v>
      </c>
      <c r="Y78" s="23">
        <f t="shared" si="42"/>
        <v>0</v>
      </c>
      <c r="Z78" s="23">
        <f t="shared" si="43"/>
        <v>0</v>
      </c>
      <c r="AA78" s="23">
        <f t="shared" si="44"/>
        <v>-13238</v>
      </c>
      <c r="AB78" s="23">
        <f t="shared" si="45"/>
        <v>0</v>
      </c>
      <c r="AC78" s="23">
        <f t="shared" si="46"/>
        <v>0</v>
      </c>
      <c r="AD78" s="23">
        <f t="shared" si="47"/>
        <v>981</v>
      </c>
      <c r="AE78" s="23">
        <f t="shared" si="48"/>
        <v>-12257</v>
      </c>
    </row>
    <row r="79" spans="1:31">
      <c r="A79" s="2">
        <v>1061507</v>
      </c>
      <c r="B79" s="2" t="s">
        <v>68</v>
      </c>
      <c r="C79" s="16">
        <f>VLOOKUP(A79,[2]!OLD,3,)</f>
        <v>0</v>
      </c>
      <c r="D79" s="13">
        <v>0</v>
      </c>
      <c r="E79" s="9">
        <f t="shared" si="39"/>
        <v>0</v>
      </c>
      <c r="F79" s="13">
        <f t="shared" si="40"/>
        <v>0</v>
      </c>
      <c r="G79" s="23">
        <f>('ANNEXURE B &amp; C'!G80)</f>
        <v>0</v>
      </c>
      <c r="H79" s="23">
        <f>('ANNEXURE B &amp; C'!H80)</f>
        <v>0</v>
      </c>
      <c r="I79" s="23">
        <f>('ANNEXURE B &amp; C'!I80)</f>
        <v>0</v>
      </c>
      <c r="J79" s="23">
        <f>('ANNEXURE B &amp; C'!J80)</f>
        <v>0</v>
      </c>
      <c r="K79" s="23">
        <f>('ANNEXURE B &amp; C'!K80)</f>
        <v>0</v>
      </c>
      <c r="L79" s="23">
        <f>('ANNEXURE B &amp; C'!L80)</f>
        <v>0</v>
      </c>
      <c r="M79" s="23">
        <f>('ANNEXURE B &amp; C'!M80)</f>
        <v>0</v>
      </c>
      <c r="N79" s="163"/>
      <c r="O79" s="23"/>
      <c r="P79" s="23">
        <v>0</v>
      </c>
      <c r="Q79" s="23"/>
      <c r="R79" s="23">
        <v>0</v>
      </c>
      <c r="S79" s="23">
        <v>0</v>
      </c>
      <c r="T79" s="23">
        <v>0</v>
      </c>
      <c r="U79" s="23">
        <v>0</v>
      </c>
      <c r="V79" s="23">
        <v>0</v>
      </c>
      <c r="X79" s="23">
        <f t="shared" si="41"/>
        <v>0</v>
      </c>
      <c r="Y79" s="23">
        <f t="shared" si="42"/>
        <v>0</v>
      </c>
      <c r="Z79" s="23">
        <f t="shared" si="43"/>
        <v>0</v>
      </c>
      <c r="AA79" s="23">
        <f t="shared" si="44"/>
        <v>0</v>
      </c>
      <c r="AB79" s="23">
        <f t="shared" si="45"/>
        <v>0</v>
      </c>
      <c r="AC79" s="23">
        <f t="shared" si="46"/>
        <v>0</v>
      </c>
      <c r="AD79" s="23">
        <f t="shared" si="47"/>
        <v>0</v>
      </c>
      <c r="AE79" s="23">
        <f t="shared" si="48"/>
        <v>0</v>
      </c>
    </row>
    <row r="80" spans="1:31">
      <c r="A80" s="2">
        <v>1061508</v>
      </c>
      <c r="B80" s="2" t="s">
        <v>69</v>
      </c>
      <c r="C80" s="16">
        <f>VLOOKUP(A80,[2]!OLD,3,)</f>
        <v>270000</v>
      </c>
      <c r="D80" s="13">
        <v>260000</v>
      </c>
      <c r="E80" s="9">
        <f t="shared" si="39"/>
        <v>122222</v>
      </c>
      <c r="F80" s="13">
        <f t="shared" si="40"/>
        <v>-137778</v>
      </c>
      <c r="G80" s="23">
        <f>('ANNEXURE B &amp; C'!G81)</f>
        <v>122222</v>
      </c>
      <c r="H80" s="23">
        <f>('ANNEXURE B &amp; C'!H81)</f>
        <v>0</v>
      </c>
      <c r="I80" s="23">
        <f>('ANNEXURE B &amp; C'!I81)</f>
        <v>0</v>
      </c>
      <c r="J80" s="23">
        <f>('ANNEXURE B &amp; C'!J81)</f>
        <v>0</v>
      </c>
      <c r="K80" s="23">
        <f>('ANNEXURE B &amp; C'!K81)</f>
        <v>0</v>
      </c>
      <c r="L80" s="23">
        <f>('ANNEXURE B &amp; C'!L81)</f>
        <v>0</v>
      </c>
      <c r="M80" s="23">
        <f>('ANNEXURE B &amp; C'!M81)</f>
        <v>0</v>
      </c>
      <c r="N80" s="163"/>
      <c r="O80" s="23">
        <v>110000</v>
      </c>
      <c r="P80" s="23">
        <v>0</v>
      </c>
      <c r="Q80" s="23"/>
      <c r="R80" s="23">
        <v>0</v>
      </c>
      <c r="S80" s="23">
        <v>0</v>
      </c>
      <c r="T80" s="23">
        <v>0</v>
      </c>
      <c r="U80" s="23">
        <v>0</v>
      </c>
      <c r="V80" s="23">
        <v>110000</v>
      </c>
      <c r="X80" s="23">
        <f t="shared" si="41"/>
        <v>12222</v>
      </c>
      <c r="Y80" s="23">
        <f t="shared" si="42"/>
        <v>0</v>
      </c>
      <c r="Z80" s="23">
        <f t="shared" si="43"/>
        <v>0</v>
      </c>
      <c r="AA80" s="23">
        <f t="shared" si="44"/>
        <v>0</v>
      </c>
      <c r="AB80" s="23">
        <f t="shared" si="45"/>
        <v>0</v>
      </c>
      <c r="AC80" s="23">
        <f t="shared" si="46"/>
        <v>0</v>
      </c>
      <c r="AD80" s="23">
        <f t="shared" si="47"/>
        <v>0</v>
      </c>
      <c r="AE80" s="23">
        <f t="shared" si="48"/>
        <v>12222</v>
      </c>
    </row>
    <row r="81" spans="1:31">
      <c r="A81" s="2">
        <v>1061701</v>
      </c>
      <c r="B81" s="2" t="s">
        <v>70</v>
      </c>
      <c r="C81" s="16">
        <f>VLOOKUP(A81,[2]!OLD,3,)</f>
        <v>5645057</v>
      </c>
      <c r="D81" s="13">
        <v>6112120</v>
      </c>
      <c r="E81" s="9">
        <f t="shared" si="39"/>
        <v>7854767</v>
      </c>
      <c r="F81" s="13">
        <f t="shared" si="40"/>
        <v>1742647</v>
      </c>
      <c r="G81" s="23">
        <f>('ANNEXURE B &amp; C'!G82)</f>
        <v>171381</v>
      </c>
      <c r="H81" s="23">
        <f>('ANNEXURE B &amp; C'!H82)</f>
        <v>0</v>
      </c>
      <c r="I81" s="23">
        <f>('ANNEXURE B &amp; C'!I82)</f>
        <v>9645</v>
      </c>
      <c r="J81" s="23">
        <f>('ANNEXURE B &amp; C'!J82)</f>
        <v>7312620</v>
      </c>
      <c r="K81" s="23">
        <f>('ANNEXURE B &amp; C'!K82)</f>
        <v>136279</v>
      </c>
      <c r="L81" s="23">
        <f>('ANNEXURE B &amp; C'!L82)</f>
        <v>52000</v>
      </c>
      <c r="M81" s="23">
        <f>('ANNEXURE B &amp; C'!M82)</f>
        <v>172842</v>
      </c>
      <c r="N81" s="163"/>
      <c r="O81" s="23">
        <v>182800</v>
      </c>
      <c r="P81" s="23">
        <v>0</v>
      </c>
      <c r="Q81" s="23">
        <v>21600</v>
      </c>
      <c r="R81" s="23">
        <v>4541220</v>
      </c>
      <c r="S81" s="23">
        <v>1082000</v>
      </c>
      <c r="T81" s="23">
        <v>52000</v>
      </c>
      <c r="U81" s="23">
        <v>372500</v>
      </c>
      <c r="V81" s="23">
        <v>6252120</v>
      </c>
      <c r="X81" s="23">
        <f t="shared" si="41"/>
        <v>-11419</v>
      </c>
      <c r="Y81" s="23">
        <f t="shared" si="42"/>
        <v>0</v>
      </c>
      <c r="Z81" s="23">
        <f t="shared" si="43"/>
        <v>-11955</v>
      </c>
      <c r="AA81" s="23">
        <f t="shared" si="44"/>
        <v>2771400</v>
      </c>
      <c r="AB81" s="23">
        <f t="shared" si="45"/>
        <v>-945721</v>
      </c>
      <c r="AC81" s="23">
        <f t="shared" si="46"/>
        <v>0</v>
      </c>
      <c r="AD81" s="23">
        <f t="shared" si="47"/>
        <v>-199658</v>
      </c>
      <c r="AE81" s="23">
        <f t="shared" si="48"/>
        <v>1602647</v>
      </c>
    </row>
    <row r="82" spans="1:31">
      <c r="A82" s="2">
        <v>1061705</v>
      </c>
      <c r="B82" s="2" t="s">
        <v>71</v>
      </c>
      <c r="C82" s="16">
        <f>VLOOKUP(A82,[2]!OLD,3,)</f>
        <v>0</v>
      </c>
      <c r="D82" s="13">
        <v>0</v>
      </c>
      <c r="E82" s="9">
        <f t="shared" si="39"/>
        <v>0</v>
      </c>
      <c r="F82" s="13">
        <f t="shared" si="40"/>
        <v>0</v>
      </c>
      <c r="G82" s="23">
        <f>('ANNEXURE B &amp; C'!G83)</f>
        <v>0</v>
      </c>
      <c r="H82" s="23">
        <f>('ANNEXURE B &amp; C'!H83)</f>
        <v>0</v>
      </c>
      <c r="I82" s="23">
        <f>('ANNEXURE B &amp; C'!I83)</f>
        <v>0</v>
      </c>
      <c r="J82" s="23">
        <f>('ANNEXURE B &amp; C'!J83)</f>
        <v>0</v>
      </c>
      <c r="K82" s="23">
        <f>('ANNEXURE B &amp; C'!K83)</f>
        <v>0</v>
      </c>
      <c r="L82" s="23">
        <f>('ANNEXURE B &amp; C'!L83)</f>
        <v>0</v>
      </c>
      <c r="M82" s="23">
        <f>('ANNEXURE B &amp; C'!M83)</f>
        <v>0</v>
      </c>
      <c r="N82" s="163"/>
      <c r="O82" s="23"/>
      <c r="P82" s="23">
        <v>0</v>
      </c>
      <c r="Q82" s="23"/>
      <c r="R82" s="23">
        <v>0</v>
      </c>
      <c r="S82" s="23">
        <v>0</v>
      </c>
      <c r="T82" s="23">
        <v>0</v>
      </c>
      <c r="U82" s="23">
        <v>0</v>
      </c>
      <c r="V82" s="23">
        <v>0</v>
      </c>
      <c r="X82" s="23">
        <f t="shared" si="41"/>
        <v>0</v>
      </c>
      <c r="Y82" s="23">
        <f t="shared" si="42"/>
        <v>0</v>
      </c>
      <c r="Z82" s="23">
        <f t="shared" si="43"/>
        <v>0</v>
      </c>
      <c r="AA82" s="23">
        <f t="shared" si="44"/>
        <v>0</v>
      </c>
      <c r="AB82" s="23">
        <f t="shared" si="45"/>
        <v>0</v>
      </c>
      <c r="AC82" s="23">
        <f t="shared" si="46"/>
        <v>0</v>
      </c>
      <c r="AD82" s="23">
        <f t="shared" si="47"/>
        <v>0</v>
      </c>
      <c r="AE82" s="23">
        <f t="shared" si="48"/>
        <v>0</v>
      </c>
    </row>
    <row r="83" spans="1:31">
      <c r="A83" s="2">
        <v>1061799</v>
      </c>
      <c r="B83" s="2" t="s">
        <v>72</v>
      </c>
      <c r="C83" s="16">
        <f>VLOOKUP(A83,[2]!OLD,3,)</f>
        <v>1600985</v>
      </c>
      <c r="D83" s="13">
        <v>1580256</v>
      </c>
      <c r="E83" s="9">
        <f t="shared" si="39"/>
        <v>1639320</v>
      </c>
      <c r="F83" s="13">
        <f t="shared" si="40"/>
        <v>59064</v>
      </c>
      <c r="G83" s="23">
        <f>('ANNEXURE B &amp; C'!G84)</f>
        <v>145843</v>
      </c>
      <c r="H83" s="23">
        <f>('ANNEXURE B &amp; C'!H84)</f>
        <v>13994</v>
      </c>
      <c r="I83" s="23">
        <f>('ANNEXURE B &amp; C'!I84)</f>
        <v>68833</v>
      </c>
      <c r="J83" s="23">
        <f>('ANNEXURE B &amp; C'!J84)</f>
        <v>346529</v>
      </c>
      <c r="K83" s="23">
        <f>('ANNEXURE B &amp; C'!K84)</f>
        <v>863799</v>
      </c>
      <c r="L83" s="23">
        <f>('ANNEXURE B &amp; C'!L84)</f>
        <v>97924</v>
      </c>
      <c r="M83" s="23">
        <f>('ANNEXURE B &amp; C'!M84)</f>
        <v>102398</v>
      </c>
      <c r="N83" s="163"/>
      <c r="O83" s="23">
        <v>147500</v>
      </c>
      <c r="P83" s="23">
        <v>28000</v>
      </c>
      <c r="Q83" s="23">
        <v>88401</v>
      </c>
      <c r="R83" s="23">
        <v>348500</v>
      </c>
      <c r="S83" s="23">
        <v>664430</v>
      </c>
      <c r="T83" s="23">
        <v>122000</v>
      </c>
      <c r="U83" s="23">
        <v>159425</v>
      </c>
      <c r="V83" s="23">
        <v>1558256</v>
      </c>
      <c r="X83" s="23">
        <f t="shared" si="41"/>
        <v>-1657</v>
      </c>
      <c r="Y83" s="23">
        <f t="shared" si="42"/>
        <v>-14006</v>
      </c>
      <c r="Z83" s="23">
        <f t="shared" si="43"/>
        <v>-19568</v>
      </c>
      <c r="AA83" s="23">
        <f t="shared" si="44"/>
        <v>-1971</v>
      </c>
      <c r="AB83" s="23">
        <f t="shared" si="45"/>
        <v>199369</v>
      </c>
      <c r="AC83" s="23">
        <f t="shared" si="46"/>
        <v>-24076</v>
      </c>
      <c r="AD83" s="23">
        <f t="shared" si="47"/>
        <v>-57027</v>
      </c>
      <c r="AE83" s="23">
        <f t="shared" si="48"/>
        <v>81064</v>
      </c>
    </row>
    <row r="84" spans="1:31">
      <c r="A84" s="2">
        <v>1061800</v>
      </c>
      <c r="B84" s="2" t="s">
        <v>73</v>
      </c>
      <c r="C84" s="16">
        <f>VLOOKUP(A84,[2]!OLD,3,)</f>
        <v>1542845</v>
      </c>
      <c r="D84" s="13">
        <v>1677426</v>
      </c>
      <c r="E84" s="9">
        <f t="shared" si="39"/>
        <v>1583537</v>
      </c>
      <c r="F84" s="13">
        <f t="shared" si="40"/>
        <v>-93889</v>
      </c>
      <c r="G84" s="23">
        <f>('ANNEXURE B &amp; C'!G85)</f>
        <v>71443</v>
      </c>
      <c r="H84" s="23">
        <f>('ANNEXURE B &amp; C'!H85)</f>
        <v>50813</v>
      </c>
      <c r="I84" s="23">
        <f>('ANNEXURE B &amp; C'!I85)</f>
        <v>63719</v>
      </c>
      <c r="J84" s="23">
        <f>('ANNEXURE B &amp; C'!J85)</f>
        <v>147182</v>
      </c>
      <c r="K84" s="23">
        <f>('ANNEXURE B &amp; C'!K85)</f>
        <v>694771</v>
      </c>
      <c r="L84" s="23">
        <f>('ANNEXURE B &amp; C'!L85)</f>
        <v>436000</v>
      </c>
      <c r="M84" s="23">
        <f>('ANNEXURE B &amp; C'!M85)</f>
        <v>119609</v>
      </c>
      <c r="N84" s="163"/>
      <c r="O84" s="23">
        <v>126000</v>
      </c>
      <c r="P84" s="23">
        <v>42000</v>
      </c>
      <c r="Q84" s="23">
        <v>90500</v>
      </c>
      <c r="R84" s="23">
        <v>258976</v>
      </c>
      <c r="S84" s="23">
        <v>592950</v>
      </c>
      <c r="T84" s="23">
        <v>480000</v>
      </c>
      <c r="U84" s="23">
        <v>132300</v>
      </c>
      <c r="V84" s="23">
        <v>1722726</v>
      </c>
      <c r="X84" s="23">
        <f t="shared" si="41"/>
        <v>-54557</v>
      </c>
      <c r="Y84" s="23">
        <f t="shared" si="42"/>
        <v>8813</v>
      </c>
      <c r="Z84" s="23">
        <f t="shared" si="43"/>
        <v>-26781</v>
      </c>
      <c r="AA84" s="23">
        <f t="shared" si="44"/>
        <v>-111794</v>
      </c>
      <c r="AB84" s="23">
        <f t="shared" si="45"/>
        <v>101821</v>
      </c>
      <c r="AC84" s="23">
        <f t="shared" si="46"/>
        <v>-44000</v>
      </c>
      <c r="AD84" s="23">
        <f t="shared" si="47"/>
        <v>-12691</v>
      </c>
      <c r="AE84" s="23">
        <f t="shared" si="48"/>
        <v>-139189</v>
      </c>
    </row>
    <row r="85" spans="1:31">
      <c r="A85" s="2">
        <v>1061801</v>
      </c>
      <c r="B85" s="2" t="s">
        <v>74</v>
      </c>
      <c r="C85" s="16">
        <f>VLOOKUP(A85,[2]!OLD,3,)</f>
        <v>1114891</v>
      </c>
      <c r="D85" s="13">
        <v>1116960</v>
      </c>
      <c r="E85" s="9">
        <f t="shared" si="39"/>
        <v>993117</v>
      </c>
      <c r="F85" s="13">
        <f t="shared" si="40"/>
        <v>-123843</v>
      </c>
      <c r="G85" s="23">
        <f>('ANNEXURE B &amp; C'!G86)</f>
        <v>94133</v>
      </c>
      <c r="H85" s="23">
        <f>('ANNEXURE B &amp; C'!H86)</f>
        <v>26327</v>
      </c>
      <c r="I85" s="23">
        <f>('ANNEXURE B &amp; C'!I86)</f>
        <v>7900</v>
      </c>
      <c r="J85" s="23">
        <f>('ANNEXURE B &amp; C'!J86)</f>
        <v>560670</v>
      </c>
      <c r="K85" s="23">
        <f>('ANNEXURE B &amp; C'!K86)</f>
        <v>43488</v>
      </c>
      <c r="L85" s="23">
        <f>('ANNEXURE B &amp; C'!L86)</f>
        <v>11266</v>
      </c>
      <c r="M85" s="23">
        <f>('ANNEXURE B &amp; C'!M86)</f>
        <v>249333</v>
      </c>
      <c r="N85" s="163"/>
      <c r="O85" s="23">
        <v>158000</v>
      </c>
      <c r="P85" s="23">
        <v>23500</v>
      </c>
      <c r="Q85" s="23">
        <v>9100</v>
      </c>
      <c r="R85" s="23">
        <v>742638</v>
      </c>
      <c r="S85" s="23">
        <v>49122</v>
      </c>
      <c r="T85" s="23">
        <v>32000</v>
      </c>
      <c r="U85" s="23">
        <v>297700</v>
      </c>
      <c r="V85" s="23">
        <v>1312060</v>
      </c>
      <c r="X85" s="23">
        <f t="shared" si="41"/>
        <v>-63867</v>
      </c>
      <c r="Y85" s="23">
        <f t="shared" si="42"/>
        <v>2827</v>
      </c>
      <c r="Z85" s="23">
        <f t="shared" si="43"/>
        <v>-1200</v>
      </c>
      <c r="AA85" s="23">
        <f t="shared" si="44"/>
        <v>-181968</v>
      </c>
      <c r="AB85" s="23">
        <f t="shared" si="45"/>
        <v>-5634</v>
      </c>
      <c r="AC85" s="23">
        <f t="shared" si="46"/>
        <v>-20734</v>
      </c>
      <c r="AD85" s="23">
        <f t="shared" si="47"/>
        <v>-48367</v>
      </c>
      <c r="AE85" s="23">
        <f t="shared" si="48"/>
        <v>-318943</v>
      </c>
    </row>
    <row r="86" spans="1:31">
      <c r="A86" s="2">
        <v>1061802</v>
      </c>
      <c r="B86" s="2" t="s">
        <v>75</v>
      </c>
      <c r="C86" s="16">
        <f>VLOOKUP(A86,[2]!OLD,3,)</f>
        <v>0</v>
      </c>
      <c r="D86" s="13">
        <v>0</v>
      </c>
      <c r="E86" s="9">
        <f t="shared" si="39"/>
        <v>334417</v>
      </c>
      <c r="F86" s="13">
        <f t="shared" si="40"/>
        <v>334417</v>
      </c>
      <c r="G86" s="23">
        <f>('ANNEXURE B &amp; C'!G87)</f>
        <v>0</v>
      </c>
      <c r="H86" s="23">
        <f>('ANNEXURE B &amp; C'!H87)</f>
        <v>0</v>
      </c>
      <c r="I86" s="23">
        <f>('ANNEXURE B &amp; C'!I87)</f>
        <v>0</v>
      </c>
      <c r="J86" s="23">
        <f>('ANNEXURE B &amp; C'!J87)</f>
        <v>334417</v>
      </c>
      <c r="K86" s="23">
        <f>('ANNEXURE B &amp; C'!K87)</f>
        <v>0</v>
      </c>
      <c r="L86" s="23">
        <f>('ANNEXURE B &amp; C'!L87)</f>
        <v>0</v>
      </c>
      <c r="M86" s="23">
        <f>('ANNEXURE B &amp; C'!M87)</f>
        <v>0</v>
      </c>
      <c r="N86" s="163"/>
      <c r="O86" s="23">
        <v>0</v>
      </c>
      <c r="P86" s="23"/>
      <c r="Q86" s="23"/>
      <c r="R86" s="23">
        <v>0</v>
      </c>
      <c r="S86" s="23">
        <v>0</v>
      </c>
      <c r="T86" s="23">
        <v>0</v>
      </c>
      <c r="U86" s="23">
        <v>0</v>
      </c>
      <c r="V86" s="23">
        <v>0</v>
      </c>
      <c r="X86" s="23">
        <f t="shared" si="41"/>
        <v>0</v>
      </c>
      <c r="Y86" s="23">
        <f t="shared" si="42"/>
        <v>0</v>
      </c>
      <c r="Z86" s="23">
        <f t="shared" si="43"/>
        <v>0</v>
      </c>
      <c r="AA86" s="23">
        <f t="shared" si="44"/>
        <v>334417</v>
      </c>
      <c r="AB86" s="23">
        <f t="shared" si="45"/>
        <v>0</v>
      </c>
      <c r="AC86" s="23">
        <f t="shared" si="46"/>
        <v>0</v>
      </c>
      <c r="AD86" s="23">
        <f t="shared" si="47"/>
        <v>0</v>
      </c>
      <c r="AE86" s="23">
        <f t="shared" si="48"/>
        <v>334417</v>
      </c>
    </row>
    <row r="87" spans="1:31">
      <c r="A87" s="2">
        <v>1061805</v>
      </c>
      <c r="B87" s="2" t="s">
        <v>76</v>
      </c>
      <c r="C87" s="16">
        <f>VLOOKUP(A87,[2]!OLD,3,)</f>
        <v>0</v>
      </c>
      <c r="D87" s="13">
        <v>0</v>
      </c>
      <c r="E87" s="9">
        <f t="shared" si="39"/>
        <v>0</v>
      </c>
      <c r="F87" s="13">
        <f t="shared" si="40"/>
        <v>0</v>
      </c>
      <c r="G87" s="23">
        <f>('ANNEXURE B &amp; C'!G88)</f>
        <v>0</v>
      </c>
      <c r="H87" s="23">
        <f>('ANNEXURE B &amp; C'!H88)</f>
        <v>0</v>
      </c>
      <c r="I87" s="23">
        <f>('ANNEXURE B &amp; C'!I88)</f>
        <v>0</v>
      </c>
      <c r="J87" s="23">
        <f>('ANNEXURE B &amp; C'!J88)</f>
        <v>0</v>
      </c>
      <c r="K87" s="23">
        <f>('ANNEXURE B &amp; C'!K88)</f>
        <v>0</v>
      </c>
      <c r="L87" s="23">
        <f>('ANNEXURE B &amp; C'!L88)</f>
        <v>0</v>
      </c>
      <c r="M87" s="23">
        <f>('ANNEXURE B &amp; C'!M88)</f>
        <v>0</v>
      </c>
      <c r="N87" s="163"/>
      <c r="O87" s="23"/>
      <c r="P87" s="23">
        <v>0</v>
      </c>
      <c r="Q87" s="23"/>
      <c r="R87" s="23">
        <v>0</v>
      </c>
      <c r="S87" s="23">
        <v>0</v>
      </c>
      <c r="T87" s="23">
        <v>0</v>
      </c>
      <c r="U87" s="23">
        <v>0</v>
      </c>
      <c r="V87" s="23">
        <v>0</v>
      </c>
      <c r="X87" s="23">
        <f t="shared" si="41"/>
        <v>0</v>
      </c>
      <c r="Y87" s="23">
        <f t="shared" si="42"/>
        <v>0</v>
      </c>
      <c r="Z87" s="23">
        <f t="shared" si="43"/>
        <v>0</v>
      </c>
      <c r="AA87" s="23">
        <f t="shared" si="44"/>
        <v>0</v>
      </c>
      <c r="AB87" s="23">
        <f t="shared" si="45"/>
        <v>0</v>
      </c>
      <c r="AC87" s="23">
        <f t="shared" si="46"/>
        <v>0</v>
      </c>
      <c r="AD87" s="23">
        <f t="shared" si="47"/>
        <v>0</v>
      </c>
      <c r="AE87" s="23">
        <f t="shared" si="48"/>
        <v>0</v>
      </c>
    </row>
    <row r="88" spans="1:31">
      <c r="A88" s="2">
        <v>1061806</v>
      </c>
      <c r="B88" s="2" t="s">
        <v>77</v>
      </c>
      <c r="C88" s="16">
        <f>VLOOKUP(A88,[2]!OLD,3,)</f>
        <v>2776656</v>
      </c>
      <c r="D88" s="13">
        <v>2513787</v>
      </c>
      <c r="E88" s="9">
        <f t="shared" si="39"/>
        <v>2935983</v>
      </c>
      <c r="F88" s="13">
        <f t="shared" si="40"/>
        <v>422196</v>
      </c>
      <c r="G88" s="23">
        <f>('ANNEXURE B &amp; C'!G89)</f>
        <v>1156826</v>
      </c>
      <c r="H88" s="23">
        <f>('ANNEXURE B &amp; C'!H89)</f>
        <v>112187</v>
      </c>
      <c r="I88" s="23">
        <f>('ANNEXURE B &amp; C'!I89)</f>
        <v>96217</v>
      </c>
      <c r="J88" s="23">
        <f>('ANNEXURE B &amp; C'!J89)</f>
        <v>410521</v>
      </c>
      <c r="K88" s="23">
        <f>('ANNEXURE B &amp; C'!K89)</f>
        <v>289214</v>
      </c>
      <c r="L88" s="23">
        <f>('ANNEXURE B &amp; C'!L89)</f>
        <v>464299</v>
      </c>
      <c r="M88" s="23">
        <f>('ANNEXURE B &amp; C'!M89)</f>
        <v>406719</v>
      </c>
      <c r="N88" s="163"/>
      <c r="O88" s="23">
        <v>693401</v>
      </c>
      <c r="P88" s="23">
        <v>140000</v>
      </c>
      <c r="Q88" s="23">
        <v>106000</v>
      </c>
      <c r="R88" s="23">
        <v>498750</v>
      </c>
      <c r="S88" s="23">
        <v>187085</v>
      </c>
      <c r="T88" s="23">
        <v>491552</v>
      </c>
      <c r="U88" s="23">
        <v>390166</v>
      </c>
      <c r="V88" s="23">
        <v>2506954</v>
      </c>
      <c r="X88" s="23">
        <f t="shared" si="41"/>
        <v>463425</v>
      </c>
      <c r="Y88" s="23">
        <f t="shared" si="42"/>
        <v>-27813</v>
      </c>
      <c r="Z88" s="23">
        <f t="shared" si="43"/>
        <v>-9783</v>
      </c>
      <c r="AA88" s="23">
        <f t="shared" si="44"/>
        <v>-88229</v>
      </c>
      <c r="AB88" s="23">
        <f t="shared" si="45"/>
        <v>102129</v>
      </c>
      <c r="AC88" s="23">
        <f t="shared" si="46"/>
        <v>-27253</v>
      </c>
      <c r="AD88" s="23">
        <f t="shared" si="47"/>
        <v>16553</v>
      </c>
      <c r="AE88" s="23">
        <f t="shared" si="48"/>
        <v>429029</v>
      </c>
    </row>
    <row r="89" spans="1:31">
      <c r="A89" s="2">
        <v>1061899</v>
      </c>
      <c r="B89" s="2" t="s">
        <v>78</v>
      </c>
      <c r="C89" s="16">
        <f>VLOOKUP(A89,[2]!OLD,3,)</f>
        <v>2149141</v>
      </c>
      <c r="D89" s="13">
        <v>2268120</v>
      </c>
      <c r="E89" s="9">
        <f t="shared" si="39"/>
        <v>2056079</v>
      </c>
      <c r="F89" s="13">
        <f t="shared" si="40"/>
        <v>-212041</v>
      </c>
      <c r="G89" s="23">
        <f>('ANNEXURE B &amp; C'!G90)</f>
        <v>0</v>
      </c>
      <c r="H89" s="23">
        <f>('ANNEXURE B &amp; C'!H90)</f>
        <v>0</v>
      </c>
      <c r="I89" s="23">
        <f>('ANNEXURE B &amp; C'!I90)</f>
        <v>0</v>
      </c>
      <c r="J89" s="23">
        <f>('ANNEXURE B &amp; C'!J90)</f>
        <v>2056079</v>
      </c>
      <c r="K89" s="23">
        <f>('ANNEXURE B &amp; C'!K90)</f>
        <v>0</v>
      </c>
      <c r="L89" s="23">
        <f>('ANNEXURE B &amp; C'!L90)</f>
        <v>0</v>
      </c>
      <c r="M89" s="23">
        <f>('ANNEXURE B &amp; C'!M90)</f>
        <v>0</v>
      </c>
      <c r="N89" s="163"/>
      <c r="O89" s="23">
        <v>0</v>
      </c>
      <c r="P89" s="23">
        <v>0</v>
      </c>
      <c r="Q89" s="23">
        <v>0</v>
      </c>
      <c r="R89" s="23">
        <v>1581120</v>
      </c>
      <c r="S89" s="23">
        <v>0</v>
      </c>
      <c r="T89" s="23">
        <v>0</v>
      </c>
      <c r="U89" s="23">
        <v>687000</v>
      </c>
      <c r="V89" s="23">
        <v>2268120</v>
      </c>
      <c r="X89" s="23">
        <f t="shared" si="41"/>
        <v>0</v>
      </c>
      <c r="Y89" s="23">
        <f t="shared" si="42"/>
        <v>0</v>
      </c>
      <c r="Z89" s="23">
        <f t="shared" si="43"/>
        <v>0</v>
      </c>
      <c r="AA89" s="23">
        <f t="shared" si="44"/>
        <v>474959</v>
      </c>
      <c r="AB89" s="23">
        <f t="shared" si="45"/>
        <v>0</v>
      </c>
      <c r="AC89" s="23">
        <f t="shared" si="46"/>
        <v>0</v>
      </c>
      <c r="AD89" s="23">
        <f t="shared" si="47"/>
        <v>-687000</v>
      </c>
      <c r="AE89" s="23">
        <f t="shared" si="48"/>
        <v>-212041</v>
      </c>
    </row>
    <row r="90" spans="1:31">
      <c r="A90" s="2">
        <v>1061900</v>
      </c>
      <c r="B90" s="2" t="s">
        <v>79</v>
      </c>
      <c r="C90" s="16">
        <f>VLOOKUP(A90,[2]!OLD,3,)</f>
        <v>1911195</v>
      </c>
      <c r="D90" s="13">
        <v>2124786</v>
      </c>
      <c r="E90" s="9">
        <f t="shared" si="39"/>
        <v>2003767</v>
      </c>
      <c r="F90" s="13">
        <f t="shared" si="40"/>
        <v>-121019</v>
      </c>
      <c r="G90" s="23">
        <f>('ANNEXURE B &amp; C'!G91)</f>
        <v>241382</v>
      </c>
      <c r="H90" s="23">
        <f>('ANNEXURE B &amp; C'!H91)</f>
        <v>121881</v>
      </c>
      <c r="I90" s="23">
        <f>('ANNEXURE B &amp; C'!I91)</f>
        <v>87651</v>
      </c>
      <c r="J90" s="23">
        <f>('ANNEXURE B &amp; C'!J91)</f>
        <v>646588</v>
      </c>
      <c r="K90" s="23">
        <f>('ANNEXURE B &amp; C'!K91)</f>
        <v>185467</v>
      </c>
      <c r="L90" s="23">
        <f>('ANNEXURE B &amp; C'!L91)</f>
        <v>272758</v>
      </c>
      <c r="M90" s="23">
        <f>('ANNEXURE B &amp; C'!M91)</f>
        <v>448040</v>
      </c>
      <c r="N90" s="163"/>
      <c r="O90" s="23">
        <v>261720</v>
      </c>
      <c r="P90" s="23">
        <v>119412</v>
      </c>
      <c r="Q90" s="23">
        <v>71160</v>
      </c>
      <c r="R90" s="23">
        <v>565200</v>
      </c>
      <c r="S90" s="23">
        <v>223824</v>
      </c>
      <c r="T90" s="23">
        <v>311870</v>
      </c>
      <c r="U90" s="23">
        <v>571600</v>
      </c>
      <c r="V90" s="23">
        <v>2124786</v>
      </c>
      <c r="X90" s="23">
        <f t="shared" si="41"/>
        <v>-20338</v>
      </c>
      <c r="Y90" s="23">
        <f t="shared" si="42"/>
        <v>2469</v>
      </c>
      <c r="Z90" s="23">
        <f t="shared" si="43"/>
        <v>16491</v>
      </c>
      <c r="AA90" s="23">
        <f t="shared" si="44"/>
        <v>81388</v>
      </c>
      <c r="AB90" s="23">
        <f t="shared" si="45"/>
        <v>-38357</v>
      </c>
      <c r="AC90" s="23">
        <f t="shared" si="46"/>
        <v>-39112</v>
      </c>
      <c r="AD90" s="23">
        <f t="shared" si="47"/>
        <v>-123560</v>
      </c>
      <c r="AE90" s="23">
        <f t="shared" si="48"/>
        <v>-121019</v>
      </c>
    </row>
    <row r="91" spans="1:31">
      <c r="A91" s="2">
        <v>1061902</v>
      </c>
      <c r="B91" s="2" t="s">
        <v>80</v>
      </c>
      <c r="C91" s="16">
        <f>VLOOKUP(A91,[2]!OLD,3,)</f>
        <v>2969380</v>
      </c>
      <c r="D91" s="13">
        <v>2926460</v>
      </c>
      <c r="E91" s="9">
        <f t="shared" si="39"/>
        <v>2001019</v>
      </c>
      <c r="F91" s="13">
        <f t="shared" si="40"/>
        <v>-925441</v>
      </c>
      <c r="G91" s="23">
        <f>('ANNEXURE B &amp; C'!G92)</f>
        <v>119786</v>
      </c>
      <c r="H91" s="23">
        <f>('ANNEXURE B &amp; C'!H92)</f>
        <v>28750</v>
      </c>
      <c r="I91" s="23">
        <f>('ANNEXURE B &amp; C'!I92)</f>
        <v>0</v>
      </c>
      <c r="J91" s="23">
        <f>('ANNEXURE B &amp; C'!J92)</f>
        <v>794550</v>
      </c>
      <c r="K91" s="23">
        <f>('ANNEXURE B &amp; C'!K92)</f>
        <v>268270</v>
      </c>
      <c r="L91" s="23">
        <f>('ANNEXURE B &amp; C'!L92)</f>
        <v>196123</v>
      </c>
      <c r="M91" s="23">
        <f>('ANNEXURE B &amp; C'!M92)</f>
        <v>593540</v>
      </c>
      <c r="N91" s="163"/>
      <c r="O91" s="23">
        <v>180800</v>
      </c>
      <c r="P91" s="23">
        <v>25000</v>
      </c>
      <c r="Q91" s="23">
        <v>0</v>
      </c>
      <c r="R91" s="23">
        <v>1091660</v>
      </c>
      <c r="S91" s="23">
        <v>454000</v>
      </c>
      <c r="T91" s="23">
        <v>322700</v>
      </c>
      <c r="U91" s="23">
        <v>722800</v>
      </c>
      <c r="V91" s="23">
        <v>2796960</v>
      </c>
      <c r="X91" s="23">
        <f t="shared" si="41"/>
        <v>-61014</v>
      </c>
      <c r="Y91" s="23">
        <f t="shared" si="42"/>
        <v>3750</v>
      </c>
      <c r="Z91" s="23">
        <f t="shared" si="43"/>
        <v>0</v>
      </c>
      <c r="AA91" s="23">
        <f t="shared" si="44"/>
        <v>-297110</v>
      </c>
      <c r="AB91" s="23">
        <f t="shared" si="45"/>
        <v>-185730</v>
      </c>
      <c r="AC91" s="23">
        <f t="shared" si="46"/>
        <v>-126577</v>
      </c>
      <c r="AD91" s="23">
        <f t="shared" si="47"/>
        <v>-129260</v>
      </c>
      <c r="AE91" s="23">
        <f t="shared" si="48"/>
        <v>-795941</v>
      </c>
    </row>
    <row r="92" spans="1:31">
      <c r="A92" s="2">
        <v>1061903</v>
      </c>
      <c r="B92" s="2" t="s">
        <v>81</v>
      </c>
      <c r="C92" s="16">
        <f>VLOOKUP(A92,[2]!OLD,3,)</f>
        <v>700000</v>
      </c>
      <c r="D92" s="13">
        <v>800000</v>
      </c>
      <c r="E92" s="9">
        <f t="shared" si="39"/>
        <v>795964</v>
      </c>
      <c r="F92" s="13">
        <f t="shared" si="40"/>
        <v>-4036</v>
      </c>
      <c r="G92" s="23">
        <f>('ANNEXURE B &amp; C'!G93)</f>
        <v>0</v>
      </c>
      <c r="H92" s="23">
        <f>('ANNEXURE B &amp; C'!H93)</f>
        <v>0</v>
      </c>
      <c r="I92" s="23">
        <f>('ANNEXURE B &amp; C'!I93)</f>
        <v>0</v>
      </c>
      <c r="J92" s="23">
        <f>('ANNEXURE B &amp; C'!J93)</f>
        <v>795964</v>
      </c>
      <c r="K92" s="23">
        <f>('ANNEXURE B &amp; C'!K93)</f>
        <v>0</v>
      </c>
      <c r="L92" s="23">
        <f>('ANNEXURE B &amp; C'!L93)</f>
        <v>0</v>
      </c>
      <c r="M92" s="23">
        <f>('ANNEXURE B &amp; C'!M93)</f>
        <v>0</v>
      </c>
      <c r="N92" s="163"/>
      <c r="O92" s="23">
        <v>0</v>
      </c>
      <c r="P92" s="23">
        <v>0</v>
      </c>
      <c r="Q92" s="23">
        <v>0</v>
      </c>
      <c r="R92" s="23">
        <v>800000</v>
      </c>
      <c r="S92" s="23">
        <v>0</v>
      </c>
      <c r="T92" s="23">
        <v>0</v>
      </c>
      <c r="U92" s="23">
        <v>0</v>
      </c>
      <c r="V92" s="23">
        <v>800000</v>
      </c>
      <c r="X92" s="23">
        <f t="shared" si="41"/>
        <v>0</v>
      </c>
      <c r="Y92" s="23">
        <f t="shared" si="42"/>
        <v>0</v>
      </c>
      <c r="Z92" s="23">
        <f t="shared" si="43"/>
        <v>0</v>
      </c>
      <c r="AA92" s="23">
        <f t="shared" si="44"/>
        <v>-4036</v>
      </c>
      <c r="AB92" s="23">
        <f t="shared" si="45"/>
        <v>0</v>
      </c>
      <c r="AC92" s="23">
        <f t="shared" si="46"/>
        <v>0</v>
      </c>
      <c r="AD92" s="23">
        <f t="shared" si="47"/>
        <v>0</v>
      </c>
      <c r="AE92" s="23">
        <f t="shared" si="48"/>
        <v>-4036</v>
      </c>
    </row>
    <row r="93" spans="1:31">
      <c r="A93" s="2">
        <v>1061904</v>
      </c>
      <c r="B93" s="2" t="s">
        <v>82</v>
      </c>
      <c r="C93" s="16">
        <f>VLOOKUP(A93,[2]!OLD,3,)</f>
        <v>450000</v>
      </c>
      <c r="D93" s="13">
        <v>500000</v>
      </c>
      <c r="E93" s="9">
        <f t="shared" si="39"/>
        <v>500000</v>
      </c>
      <c r="F93" s="13">
        <f t="shared" si="40"/>
        <v>0</v>
      </c>
      <c r="G93" s="23">
        <f>('ANNEXURE B &amp; C'!G94)</f>
        <v>0</v>
      </c>
      <c r="H93" s="23">
        <f>('ANNEXURE B &amp; C'!H94)</f>
        <v>0</v>
      </c>
      <c r="I93" s="23">
        <f>('ANNEXURE B &amp; C'!I94)</f>
        <v>0</v>
      </c>
      <c r="J93" s="23">
        <f>('ANNEXURE B &amp; C'!J94)</f>
        <v>500000</v>
      </c>
      <c r="K93" s="23">
        <f>('ANNEXURE B &amp; C'!K94)</f>
        <v>0</v>
      </c>
      <c r="L93" s="23">
        <f>('ANNEXURE B &amp; C'!L94)</f>
        <v>0</v>
      </c>
      <c r="M93" s="23">
        <f>('ANNEXURE B &amp; C'!M94)</f>
        <v>0</v>
      </c>
      <c r="N93" s="163"/>
      <c r="O93" s="23"/>
      <c r="P93" s="23"/>
      <c r="Q93" s="23"/>
      <c r="R93" s="23">
        <v>500000</v>
      </c>
      <c r="S93" s="23"/>
      <c r="T93" s="23"/>
      <c r="U93" s="23"/>
      <c r="V93" s="23">
        <v>500000</v>
      </c>
      <c r="X93" s="23">
        <f t="shared" si="41"/>
        <v>0</v>
      </c>
      <c r="Y93" s="23">
        <f t="shared" si="42"/>
        <v>0</v>
      </c>
      <c r="Z93" s="23">
        <f t="shared" si="43"/>
        <v>0</v>
      </c>
      <c r="AA93" s="23">
        <f t="shared" si="44"/>
        <v>0</v>
      </c>
      <c r="AB93" s="23">
        <f t="shared" si="45"/>
        <v>0</v>
      </c>
      <c r="AC93" s="23">
        <f t="shared" si="46"/>
        <v>0</v>
      </c>
      <c r="AD93" s="23">
        <f t="shared" si="47"/>
        <v>0</v>
      </c>
      <c r="AE93" s="23">
        <f t="shared" si="48"/>
        <v>0</v>
      </c>
    </row>
    <row r="94" spans="1:31">
      <c r="A94" s="2">
        <v>1062001</v>
      </c>
      <c r="B94" s="2" t="s">
        <v>83</v>
      </c>
      <c r="C94" s="16">
        <f>VLOOKUP(A94,[2]!OLD,3,)</f>
        <v>1029771</v>
      </c>
      <c r="D94" s="13">
        <v>948100</v>
      </c>
      <c r="E94" s="9">
        <f t="shared" si="39"/>
        <v>870937</v>
      </c>
      <c r="F94" s="13">
        <f t="shared" si="40"/>
        <v>-77163</v>
      </c>
      <c r="G94" s="23">
        <f>('ANNEXURE B &amp; C'!G95)</f>
        <v>0</v>
      </c>
      <c r="H94" s="23">
        <f>('ANNEXURE B &amp; C'!H95)</f>
        <v>0</v>
      </c>
      <c r="I94" s="23">
        <f>('ANNEXURE B &amp; C'!I95)</f>
        <v>0</v>
      </c>
      <c r="J94" s="23">
        <f>('ANNEXURE B &amp; C'!J95)</f>
        <v>117878</v>
      </c>
      <c r="K94" s="23">
        <f>('ANNEXURE B &amp; C'!K95)</f>
        <v>10059</v>
      </c>
      <c r="L94" s="23">
        <f>('ANNEXURE B &amp; C'!L95)</f>
        <v>0</v>
      </c>
      <c r="M94" s="23">
        <f>('ANNEXURE B &amp; C'!M95)</f>
        <v>743000</v>
      </c>
      <c r="N94" s="163"/>
      <c r="O94" s="23">
        <v>0</v>
      </c>
      <c r="P94" s="23"/>
      <c r="Q94" s="23"/>
      <c r="R94" s="23">
        <v>201000</v>
      </c>
      <c r="S94" s="23">
        <v>47200</v>
      </c>
      <c r="T94" s="23">
        <v>0</v>
      </c>
      <c r="U94" s="23">
        <v>698000</v>
      </c>
      <c r="V94" s="23">
        <v>946200</v>
      </c>
      <c r="X94" s="23">
        <f t="shared" si="41"/>
        <v>0</v>
      </c>
      <c r="Y94" s="23">
        <f t="shared" si="42"/>
        <v>0</v>
      </c>
      <c r="Z94" s="23">
        <f t="shared" si="43"/>
        <v>0</v>
      </c>
      <c r="AA94" s="23">
        <f t="shared" si="44"/>
        <v>-83122</v>
      </c>
      <c r="AB94" s="23">
        <f t="shared" si="45"/>
        <v>-37141</v>
      </c>
      <c r="AC94" s="23">
        <f t="shared" si="46"/>
        <v>0</v>
      </c>
      <c r="AD94" s="23">
        <f t="shared" si="47"/>
        <v>45000</v>
      </c>
      <c r="AE94" s="23">
        <f t="shared" si="48"/>
        <v>-75263</v>
      </c>
    </row>
    <row r="95" spans="1:31">
      <c r="A95" s="2">
        <v>1062003</v>
      </c>
      <c r="B95" s="2" t="s">
        <v>84</v>
      </c>
      <c r="C95" s="16">
        <f>VLOOKUP(A95,[2]!OLD,3,)</f>
        <v>1108000</v>
      </c>
      <c r="D95" s="13">
        <v>550000</v>
      </c>
      <c r="E95" s="9">
        <f t="shared" si="39"/>
        <v>733830</v>
      </c>
      <c r="F95" s="13">
        <f t="shared" si="40"/>
        <v>183830</v>
      </c>
      <c r="G95" s="23">
        <f>('ANNEXURE B &amp; C'!G96)</f>
        <v>733830</v>
      </c>
      <c r="H95" s="23">
        <f>('ANNEXURE B &amp; C'!H96)</f>
        <v>0</v>
      </c>
      <c r="I95" s="23">
        <f>('ANNEXURE B &amp; C'!I96)</f>
        <v>0</v>
      </c>
      <c r="J95" s="23">
        <f>('ANNEXURE B &amp; C'!J96)</f>
        <v>0</v>
      </c>
      <c r="K95" s="23">
        <f>('ANNEXURE B &amp; C'!K96)</f>
        <v>0</v>
      </c>
      <c r="L95" s="23">
        <f>('ANNEXURE B &amp; C'!L96)</f>
        <v>0</v>
      </c>
      <c r="M95" s="23">
        <f>('ANNEXURE B &amp; C'!M96)</f>
        <v>0</v>
      </c>
      <c r="N95" s="163"/>
      <c r="O95" s="23">
        <v>660000</v>
      </c>
      <c r="P95" s="23"/>
      <c r="Q95" s="23"/>
      <c r="R95" s="23">
        <v>0</v>
      </c>
      <c r="S95" s="23">
        <v>0</v>
      </c>
      <c r="T95" s="23">
        <v>0</v>
      </c>
      <c r="U95" s="23">
        <v>0</v>
      </c>
      <c r="V95" s="23">
        <v>660000</v>
      </c>
      <c r="X95" s="23">
        <f t="shared" si="41"/>
        <v>73830</v>
      </c>
      <c r="Y95" s="23">
        <f t="shared" si="42"/>
        <v>0</v>
      </c>
      <c r="Z95" s="23">
        <f t="shared" si="43"/>
        <v>0</v>
      </c>
      <c r="AA95" s="23">
        <f t="shared" si="44"/>
        <v>0</v>
      </c>
      <c r="AB95" s="23">
        <f t="shared" si="45"/>
        <v>0</v>
      </c>
      <c r="AC95" s="23">
        <f t="shared" si="46"/>
        <v>0</v>
      </c>
      <c r="AD95" s="23">
        <f t="shared" si="47"/>
        <v>0</v>
      </c>
      <c r="AE95" s="23">
        <f t="shared" si="48"/>
        <v>73830</v>
      </c>
    </row>
    <row r="96" spans="1:31">
      <c r="A96" s="2">
        <v>1062009</v>
      </c>
      <c r="B96" s="2" t="s">
        <v>85</v>
      </c>
      <c r="C96" s="16">
        <f>VLOOKUP(A96,[2]!OLD,3,)</f>
        <v>1270000</v>
      </c>
      <c r="D96" s="13">
        <v>100000</v>
      </c>
      <c r="E96" s="9">
        <f t="shared" si="39"/>
        <v>187479</v>
      </c>
      <c r="F96" s="13">
        <f t="shared" si="40"/>
        <v>87479</v>
      </c>
      <c r="G96" s="23">
        <f>('ANNEXURE B &amp; C'!G97)</f>
        <v>0</v>
      </c>
      <c r="H96" s="23">
        <f>('ANNEXURE B &amp; C'!H97)</f>
        <v>0</v>
      </c>
      <c r="I96" s="23">
        <f>('ANNEXURE B &amp; C'!I97)</f>
        <v>0</v>
      </c>
      <c r="J96" s="23">
        <f>('ANNEXURE B &amp; C'!J97)</f>
        <v>0</v>
      </c>
      <c r="K96" s="23">
        <f>('ANNEXURE B &amp; C'!K97)</f>
        <v>0</v>
      </c>
      <c r="L96" s="23">
        <f>('ANNEXURE B &amp; C'!L97)</f>
        <v>0</v>
      </c>
      <c r="M96" s="23">
        <f>('ANNEXURE B &amp; C'!M97)</f>
        <v>187479</v>
      </c>
      <c r="N96" s="163"/>
      <c r="O96" s="23"/>
      <c r="P96" s="23">
        <v>0</v>
      </c>
      <c r="Q96" s="23"/>
      <c r="R96" s="23"/>
      <c r="S96" s="23"/>
      <c r="T96" s="23"/>
      <c r="U96" s="23">
        <v>204499</v>
      </c>
      <c r="V96" s="23">
        <v>204499</v>
      </c>
      <c r="X96" s="23">
        <f t="shared" si="41"/>
        <v>0</v>
      </c>
      <c r="Y96" s="23">
        <f t="shared" si="42"/>
        <v>0</v>
      </c>
      <c r="Z96" s="23">
        <f t="shared" si="43"/>
        <v>0</v>
      </c>
      <c r="AA96" s="23">
        <f t="shared" si="44"/>
        <v>0</v>
      </c>
      <c r="AB96" s="23">
        <f t="shared" si="45"/>
        <v>0</v>
      </c>
      <c r="AC96" s="23">
        <f t="shared" si="46"/>
        <v>0</v>
      </c>
      <c r="AD96" s="23">
        <f t="shared" si="47"/>
        <v>-17020</v>
      </c>
      <c r="AE96" s="23">
        <f t="shared" si="48"/>
        <v>-17020</v>
      </c>
    </row>
    <row r="97" spans="1:31">
      <c r="A97" s="2">
        <v>1062010</v>
      </c>
      <c r="B97" s="2" t="s">
        <v>86</v>
      </c>
      <c r="C97" s="16">
        <f>VLOOKUP(A97,[2]!OLD,3,)</f>
        <v>12000000</v>
      </c>
      <c r="D97" s="13">
        <v>2500000</v>
      </c>
      <c r="E97" s="9">
        <f t="shared" si="39"/>
        <v>2517230</v>
      </c>
      <c r="F97" s="13">
        <f t="shared" si="40"/>
        <v>17230</v>
      </c>
      <c r="G97" s="23">
        <f>('ANNEXURE B &amp; C'!G98)</f>
        <v>0</v>
      </c>
      <c r="H97" s="23">
        <f>('ANNEXURE B &amp; C'!H98)</f>
        <v>0</v>
      </c>
      <c r="I97" s="23">
        <f>('ANNEXURE B &amp; C'!I98)</f>
        <v>0</v>
      </c>
      <c r="J97" s="23">
        <f>('ANNEXURE B &amp; C'!J98)</f>
        <v>0</v>
      </c>
      <c r="K97" s="23">
        <f>('ANNEXURE B &amp; C'!K98)</f>
        <v>0</v>
      </c>
      <c r="L97" s="23">
        <f>('ANNEXURE B &amp; C'!L98)</f>
        <v>10527</v>
      </c>
      <c r="M97" s="23">
        <f>('ANNEXURE B &amp; C'!M98)</f>
        <v>2506703</v>
      </c>
      <c r="N97" s="163"/>
      <c r="O97" s="23"/>
      <c r="P97" s="23">
        <v>0</v>
      </c>
      <c r="Q97" s="23"/>
      <c r="R97" s="23"/>
      <c r="S97" s="23"/>
      <c r="T97" s="23">
        <v>0</v>
      </c>
      <c r="U97" s="23">
        <v>2500000</v>
      </c>
      <c r="V97" s="23">
        <v>2500000</v>
      </c>
      <c r="X97" s="23">
        <f t="shared" si="41"/>
        <v>0</v>
      </c>
      <c r="Y97" s="23">
        <f t="shared" si="42"/>
        <v>0</v>
      </c>
      <c r="Z97" s="23">
        <f t="shared" si="43"/>
        <v>0</v>
      </c>
      <c r="AA97" s="23">
        <f t="shared" si="44"/>
        <v>0</v>
      </c>
      <c r="AB97" s="23">
        <f t="shared" si="45"/>
        <v>0</v>
      </c>
      <c r="AC97" s="23">
        <f t="shared" si="46"/>
        <v>10527</v>
      </c>
      <c r="AD97" s="23">
        <f t="shared" si="47"/>
        <v>6703</v>
      </c>
      <c r="AE97" s="23">
        <f t="shared" si="48"/>
        <v>17230</v>
      </c>
    </row>
    <row r="98" spans="1:31">
      <c r="A98" s="2">
        <v>1062201</v>
      </c>
      <c r="B98" s="2" t="s">
        <v>87</v>
      </c>
      <c r="C98" s="16">
        <f>VLOOKUP(A98,[2]!OLD,3,)</f>
        <v>0</v>
      </c>
      <c r="D98" s="13">
        <v>0</v>
      </c>
      <c r="E98" s="9">
        <f t="shared" si="39"/>
        <v>0</v>
      </c>
      <c r="F98" s="13">
        <f t="shared" si="40"/>
        <v>0</v>
      </c>
      <c r="G98" s="23">
        <f>('ANNEXURE B &amp; C'!G99)</f>
        <v>0</v>
      </c>
      <c r="H98" s="23">
        <f>('ANNEXURE B &amp; C'!H99)</f>
        <v>0</v>
      </c>
      <c r="I98" s="23">
        <f>('ANNEXURE B &amp; C'!I99)</f>
        <v>0</v>
      </c>
      <c r="J98" s="23">
        <f>('ANNEXURE B &amp; C'!J99)</f>
        <v>0</v>
      </c>
      <c r="K98" s="23">
        <f>('ANNEXURE B &amp; C'!K99)</f>
        <v>0</v>
      </c>
      <c r="L98" s="23">
        <f>('ANNEXURE B &amp; C'!L99)</f>
        <v>0</v>
      </c>
      <c r="M98" s="23">
        <f>('ANNEXURE B &amp; C'!M99)</f>
        <v>0</v>
      </c>
      <c r="N98" s="163"/>
      <c r="O98" s="23"/>
      <c r="P98" s="23">
        <v>0</v>
      </c>
      <c r="Q98" s="23"/>
      <c r="R98" s="23">
        <v>0</v>
      </c>
      <c r="S98" s="23">
        <v>0</v>
      </c>
      <c r="T98" s="23">
        <v>0</v>
      </c>
      <c r="U98" s="23">
        <v>0</v>
      </c>
      <c r="V98" s="23">
        <v>0</v>
      </c>
      <c r="X98" s="23">
        <f t="shared" si="41"/>
        <v>0</v>
      </c>
      <c r="Y98" s="23">
        <f t="shared" si="42"/>
        <v>0</v>
      </c>
      <c r="Z98" s="23">
        <f t="shared" si="43"/>
        <v>0</v>
      </c>
      <c r="AA98" s="23">
        <f t="shared" si="44"/>
        <v>0</v>
      </c>
      <c r="AB98" s="23">
        <f t="shared" si="45"/>
        <v>0</v>
      </c>
      <c r="AC98" s="23">
        <f t="shared" si="46"/>
        <v>0</v>
      </c>
      <c r="AD98" s="23">
        <f t="shared" si="47"/>
        <v>0</v>
      </c>
      <c r="AE98" s="23">
        <f t="shared" si="48"/>
        <v>0</v>
      </c>
    </row>
    <row r="99" spans="1:31">
      <c r="A99" s="3">
        <v>1066990</v>
      </c>
      <c r="B99" s="3" t="s">
        <v>88</v>
      </c>
      <c r="C99" s="17">
        <f>SUM(C46:C98)</f>
        <v>111773432</v>
      </c>
      <c r="D99" s="11">
        <f>SUM(D46:D98)</f>
        <v>93281062</v>
      </c>
      <c r="E99" s="11">
        <f>SUM(E46:E98)</f>
        <v>106841897</v>
      </c>
      <c r="F99" s="11">
        <f>SUM(F46:F98)</f>
        <v>13560835</v>
      </c>
      <c r="G99" s="24">
        <f t="shared" ref="G99:M99" si="49">SUM(G46:G98)</f>
        <v>9975081</v>
      </c>
      <c r="H99" s="24">
        <f t="shared" si="49"/>
        <v>5524184</v>
      </c>
      <c r="I99" s="24">
        <f t="shared" si="49"/>
        <v>7789850</v>
      </c>
      <c r="J99" s="24">
        <f t="shared" si="49"/>
        <v>50057096</v>
      </c>
      <c r="K99" s="24">
        <f t="shared" si="49"/>
        <v>15878948</v>
      </c>
      <c r="L99" s="24">
        <f t="shared" si="49"/>
        <v>6265748</v>
      </c>
      <c r="M99" s="24">
        <f t="shared" si="49"/>
        <v>11350990</v>
      </c>
      <c r="N99" s="163"/>
      <c r="O99" s="24">
        <v>6747011</v>
      </c>
      <c r="P99" s="24">
        <v>4938097</v>
      </c>
      <c r="Q99" s="24">
        <v>4141969</v>
      </c>
      <c r="R99" s="24">
        <v>42112967</v>
      </c>
      <c r="S99" s="24">
        <v>17327316</v>
      </c>
      <c r="T99" s="24">
        <v>6390822</v>
      </c>
      <c r="U99" s="24">
        <v>11622880</v>
      </c>
      <c r="V99" s="24">
        <v>93281062</v>
      </c>
      <c r="X99" s="24">
        <f t="shared" ref="X99:AE99" si="50">SUM(X46:X98)</f>
        <v>3228070</v>
      </c>
      <c r="Y99" s="24">
        <f t="shared" si="50"/>
        <v>586087</v>
      </c>
      <c r="Z99" s="24">
        <f t="shared" si="50"/>
        <v>3647881</v>
      </c>
      <c r="AA99" s="24">
        <f t="shared" si="50"/>
        <v>7944129</v>
      </c>
      <c r="AB99" s="24">
        <f t="shared" si="50"/>
        <v>-1448368</v>
      </c>
      <c r="AC99" s="24">
        <f t="shared" si="50"/>
        <v>-125074</v>
      </c>
      <c r="AD99" s="24">
        <f t="shared" si="50"/>
        <v>-271890</v>
      </c>
      <c r="AE99" s="24">
        <f t="shared" si="50"/>
        <v>13560835</v>
      </c>
    </row>
    <row r="100" spans="1:31">
      <c r="A100" s="1"/>
      <c r="B100" s="1"/>
      <c r="C100" s="15"/>
      <c r="D100" s="31"/>
      <c r="E100" s="9"/>
      <c r="F100" s="9"/>
      <c r="G100" s="23"/>
      <c r="H100" s="23"/>
      <c r="I100" s="23"/>
      <c r="J100" s="23"/>
      <c r="K100" s="23"/>
      <c r="L100" s="23"/>
      <c r="M100" s="23"/>
      <c r="N100" s="163"/>
      <c r="O100" s="23"/>
      <c r="P100" s="23"/>
      <c r="Q100" s="23"/>
      <c r="R100" s="23"/>
      <c r="S100" s="23"/>
      <c r="T100" s="23"/>
      <c r="U100" s="23"/>
      <c r="V100" s="23"/>
      <c r="X100" s="23"/>
      <c r="Y100" s="23"/>
      <c r="Z100" s="23"/>
      <c r="AA100" s="23"/>
      <c r="AB100" s="23"/>
      <c r="AC100" s="23"/>
      <c r="AD100" s="23"/>
      <c r="AE100" s="23"/>
    </row>
    <row r="101" spans="1:31">
      <c r="A101" s="1">
        <v>1080000</v>
      </c>
      <c r="B101" s="1" t="s">
        <v>89</v>
      </c>
      <c r="C101" s="15"/>
      <c r="D101" s="31"/>
      <c r="E101" s="9"/>
      <c r="F101" s="9"/>
      <c r="G101" s="23"/>
      <c r="H101" s="23"/>
      <c r="I101" s="23"/>
      <c r="J101" s="23"/>
      <c r="K101" s="23"/>
      <c r="L101" s="23"/>
      <c r="M101" s="23"/>
      <c r="N101" s="163"/>
      <c r="O101" s="23"/>
      <c r="P101" s="23"/>
      <c r="Q101" s="23"/>
      <c r="R101" s="23"/>
      <c r="S101" s="23"/>
      <c r="T101" s="23"/>
      <c r="U101" s="23"/>
      <c r="V101" s="23"/>
      <c r="X101" s="23"/>
      <c r="Y101" s="23"/>
      <c r="Z101" s="23"/>
      <c r="AA101" s="23"/>
      <c r="AB101" s="23"/>
      <c r="AC101" s="23"/>
      <c r="AD101" s="23"/>
      <c r="AE101" s="23"/>
    </row>
    <row r="102" spans="1:31">
      <c r="A102" s="2">
        <v>1088020</v>
      </c>
      <c r="B102" s="2" t="s">
        <v>90</v>
      </c>
      <c r="C102" s="16">
        <f>VLOOKUP(A102,[2]!OLD,3,)</f>
        <v>820123</v>
      </c>
      <c r="D102" s="32">
        <v>943142</v>
      </c>
      <c r="E102" s="9">
        <f t="shared" ref="E102:E110" si="51">SUM(G102:M102)</f>
        <v>943142</v>
      </c>
      <c r="F102" s="13">
        <f t="shared" ref="F102:F110" si="52">SUM(E102-D102)</f>
        <v>0</v>
      </c>
      <c r="G102" s="23">
        <f>('ANNEXURE B &amp; C'!G103)</f>
        <v>0</v>
      </c>
      <c r="H102" s="23">
        <f>('ANNEXURE B &amp; C'!H103)</f>
        <v>0</v>
      </c>
      <c r="I102" s="23">
        <f>('ANNEXURE B &amp; C'!I103)</f>
        <v>943142</v>
      </c>
      <c r="J102" s="23">
        <f>('ANNEXURE B &amp; C'!J103)</f>
        <v>0</v>
      </c>
      <c r="K102" s="23">
        <f>('ANNEXURE B &amp; C'!K103)</f>
        <v>0</v>
      </c>
      <c r="L102" s="23">
        <f>('ANNEXURE B &amp; C'!L103)</f>
        <v>0</v>
      </c>
      <c r="M102" s="23">
        <f>('ANNEXURE B &amp; C'!M103)</f>
        <v>0</v>
      </c>
      <c r="N102" s="163"/>
      <c r="O102" s="23"/>
      <c r="P102" s="23"/>
      <c r="Q102" s="23">
        <v>943142</v>
      </c>
      <c r="R102" s="23">
        <v>0</v>
      </c>
      <c r="S102" s="23">
        <v>0</v>
      </c>
      <c r="T102" s="23">
        <v>0</v>
      </c>
      <c r="U102" s="23">
        <v>0</v>
      </c>
      <c r="V102" s="23">
        <v>943142</v>
      </c>
      <c r="X102" s="23">
        <f t="shared" ref="X102:X110" si="53">SUM(G102-O102)</f>
        <v>0</v>
      </c>
      <c r="Y102" s="23">
        <f t="shared" ref="Y102:Y110" si="54">SUM(H102-P102)</f>
        <v>0</v>
      </c>
      <c r="Z102" s="23">
        <f t="shared" ref="Z102:Z110" si="55">SUM(I102-Q102)</f>
        <v>0</v>
      </c>
      <c r="AA102" s="23">
        <f t="shared" ref="AA102:AA110" si="56">SUM(J102-R102)</f>
        <v>0</v>
      </c>
      <c r="AB102" s="23">
        <f t="shared" ref="AB102:AB110" si="57">SUM(K102-S102)</f>
        <v>0</v>
      </c>
      <c r="AC102" s="23">
        <f t="shared" ref="AC102:AC110" si="58">SUM(L102-T102)</f>
        <v>0</v>
      </c>
      <c r="AD102" s="23">
        <f t="shared" ref="AD102:AD110" si="59">SUM(M102-U102)</f>
        <v>0</v>
      </c>
      <c r="AE102" s="23">
        <f t="shared" ref="AE102:AE110" si="60">SUM(X102:AD102)</f>
        <v>0</v>
      </c>
    </row>
    <row r="103" spans="1:31">
      <c r="A103" s="2">
        <v>1088080</v>
      </c>
      <c r="B103" s="2" t="s">
        <v>91</v>
      </c>
      <c r="C103" s="16">
        <f>VLOOKUP(A103,[2]!OLD,3,)</f>
        <v>2050000</v>
      </c>
      <c r="D103" s="32">
        <v>1835380</v>
      </c>
      <c r="E103" s="9">
        <f t="shared" si="51"/>
        <v>1993330</v>
      </c>
      <c r="F103" s="13">
        <f t="shared" si="52"/>
        <v>157950</v>
      </c>
      <c r="G103" s="23">
        <f>('ANNEXURE B &amp; C'!G104)</f>
        <v>0</v>
      </c>
      <c r="H103" s="23">
        <f>('ANNEXURE B &amp; C'!H104)</f>
        <v>0</v>
      </c>
      <c r="I103" s="23">
        <f>('ANNEXURE B &amp; C'!I104)</f>
        <v>1583330</v>
      </c>
      <c r="J103" s="23">
        <f>('ANNEXURE B &amp; C'!J104)</f>
        <v>0</v>
      </c>
      <c r="K103" s="23">
        <f>('ANNEXURE B &amp; C'!K104)</f>
        <v>0</v>
      </c>
      <c r="L103" s="23">
        <f>('ANNEXURE B &amp; C'!L104)</f>
        <v>0</v>
      </c>
      <c r="M103" s="23">
        <f>('ANNEXURE B &amp; C'!M104)</f>
        <v>410000</v>
      </c>
      <c r="N103" s="163"/>
      <c r="O103" s="23"/>
      <c r="P103" s="23"/>
      <c r="Q103" s="23">
        <v>1425380</v>
      </c>
      <c r="R103" s="23">
        <v>0</v>
      </c>
      <c r="S103" s="23">
        <v>0</v>
      </c>
      <c r="T103" s="23">
        <v>0</v>
      </c>
      <c r="U103" s="23">
        <v>410000</v>
      </c>
      <c r="V103" s="23">
        <v>1835380</v>
      </c>
      <c r="X103" s="23">
        <f t="shared" si="53"/>
        <v>0</v>
      </c>
      <c r="Y103" s="23">
        <f t="shared" si="54"/>
        <v>0</v>
      </c>
      <c r="Z103" s="23">
        <f t="shared" si="55"/>
        <v>157950</v>
      </c>
      <c r="AA103" s="23">
        <f t="shared" si="56"/>
        <v>0</v>
      </c>
      <c r="AB103" s="23">
        <f t="shared" si="57"/>
        <v>0</v>
      </c>
      <c r="AC103" s="23">
        <f t="shared" si="58"/>
        <v>0</v>
      </c>
      <c r="AD103" s="23">
        <f t="shared" si="59"/>
        <v>0</v>
      </c>
      <c r="AE103" s="23">
        <f t="shared" si="60"/>
        <v>157950</v>
      </c>
    </row>
    <row r="104" spans="1:31">
      <c r="A104" s="2">
        <v>1088081</v>
      </c>
      <c r="B104" s="2" t="s">
        <v>92</v>
      </c>
      <c r="C104" s="16">
        <f>VLOOKUP(A104,[2]!OLD,3,)</f>
        <v>751555</v>
      </c>
      <c r="D104" s="32">
        <v>780000</v>
      </c>
      <c r="E104" s="9">
        <f t="shared" si="51"/>
        <v>490332</v>
      </c>
      <c r="F104" s="13">
        <f t="shared" si="52"/>
        <v>-289668</v>
      </c>
      <c r="G104" s="23">
        <f>('ANNEXURE B &amp; C'!G105)</f>
        <v>0</v>
      </c>
      <c r="H104" s="23">
        <f>('ANNEXURE B &amp; C'!H105)</f>
        <v>0</v>
      </c>
      <c r="I104" s="23">
        <f>('ANNEXURE B &amp; C'!I105)</f>
        <v>130000</v>
      </c>
      <c r="J104" s="23">
        <f>('ANNEXURE B &amp; C'!J105)</f>
        <v>0</v>
      </c>
      <c r="K104" s="23">
        <f>('ANNEXURE B &amp; C'!K105)</f>
        <v>0</v>
      </c>
      <c r="L104" s="23">
        <f>('ANNEXURE B &amp; C'!L105)</f>
        <v>0</v>
      </c>
      <c r="M104" s="23">
        <f>('ANNEXURE B &amp; C'!M105)</f>
        <v>360332</v>
      </c>
      <c r="N104" s="163"/>
      <c r="O104" s="23"/>
      <c r="P104" s="23"/>
      <c r="Q104" s="23">
        <v>130000</v>
      </c>
      <c r="R104" s="23">
        <v>0</v>
      </c>
      <c r="S104" s="23">
        <v>0</v>
      </c>
      <c r="T104" s="23">
        <v>0</v>
      </c>
      <c r="U104" s="23">
        <v>650000</v>
      </c>
      <c r="V104" s="23">
        <v>780000</v>
      </c>
      <c r="X104" s="23">
        <f t="shared" si="53"/>
        <v>0</v>
      </c>
      <c r="Y104" s="23">
        <f t="shared" si="54"/>
        <v>0</v>
      </c>
      <c r="Z104" s="23">
        <f t="shared" si="55"/>
        <v>0</v>
      </c>
      <c r="AA104" s="23">
        <f t="shared" si="56"/>
        <v>0</v>
      </c>
      <c r="AB104" s="23">
        <f t="shared" si="57"/>
        <v>0</v>
      </c>
      <c r="AC104" s="23">
        <f t="shared" si="58"/>
        <v>0</v>
      </c>
      <c r="AD104" s="23">
        <f t="shared" si="59"/>
        <v>-289668</v>
      </c>
      <c r="AE104" s="23">
        <f t="shared" si="60"/>
        <v>-289668</v>
      </c>
    </row>
    <row r="105" spans="1:31">
      <c r="A105" s="2">
        <v>1088082</v>
      </c>
      <c r="B105" s="2" t="s">
        <v>93</v>
      </c>
      <c r="C105" s="16">
        <f>VLOOKUP(A105,[2]!OLD,3,)</f>
        <v>0</v>
      </c>
      <c r="D105" s="32">
        <v>0</v>
      </c>
      <c r="E105" s="9">
        <f t="shared" si="51"/>
        <v>0</v>
      </c>
      <c r="F105" s="13">
        <f t="shared" si="52"/>
        <v>0</v>
      </c>
      <c r="G105" s="23">
        <f>('ANNEXURE B &amp; C'!G106)</f>
        <v>0</v>
      </c>
      <c r="H105" s="23">
        <f>('ANNEXURE B &amp; C'!H106)</f>
        <v>0</v>
      </c>
      <c r="I105" s="23">
        <f>('ANNEXURE B &amp; C'!I106)</f>
        <v>0</v>
      </c>
      <c r="J105" s="23">
        <f>('ANNEXURE B &amp; C'!J106)</f>
        <v>0</v>
      </c>
      <c r="K105" s="23">
        <f>('ANNEXURE B &amp; C'!K106)</f>
        <v>0</v>
      </c>
      <c r="L105" s="23">
        <f>('ANNEXURE B &amp; C'!L106)</f>
        <v>0</v>
      </c>
      <c r="M105" s="23">
        <f>('ANNEXURE B &amp; C'!M106)</f>
        <v>0</v>
      </c>
      <c r="N105" s="163"/>
      <c r="O105" s="23"/>
      <c r="P105" s="23"/>
      <c r="Q105" s="23"/>
      <c r="R105" s="23">
        <v>0</v>
      </c>
      <c r="S105" s="23">
        <v>0</v>
      </c>
      <c r="T105" s="23">
        <v>0</v>
      </c>
      <c r="U105" s="23">
        <v>0</v>
      </c>
      <c r="V105" s="23">
        <v>0</v>
      </c>
      <c r="X105" s="23">
        <f t="shared" si="53"/>
        <v>0</v>
      </c>
      <c r="Y105" s="23">
        <f t="shared" si="54"/>
        <v>0</v>
      </c>
      <c r="Z105" s="23">
        <f t="shared" si="55"/>
        <v>0</v>
      </c>
      <c r="AA105" s="23">
        <f t="shared" si="56"/>
        <v>0</v>
      </c>
      <c r="AB105" s="23">
        <f t="shared" si="57"/>
        <v>0</v>
      </c>
      <c r="AC105" s="23">
        <f t="shared" si="58"/>
        <v>0</v>
      </c>
      <c r="AD105" s="23">
        <f t="shared" si="59"/>
        <v>0</v>
      </c>
      <c r="AE105" s="23">
        <f t="shared" si="60"/>
        <v>0</v>
      </c>
    </row>
    <row r="106" spans="1:31">
      <c r="A106" s="2">
        <v>1088083</v>
      </c>
      <c r="B106" s="2" t="s">
        <v>94</v>
      </c>
      <c r="C106" s="16">
        <f>VLOOKUP(A106,[2]!OLD,3,)</f>
        <v>1200</v>
      </c>
      <c r="D106" s="32">
        <v>0</v>
      </c>
      <c r="E106" s="9">
        <f t="shared" si="51"/>
        <v>0</v>
      </c>
      <c r="F106" s="13">
        <f t="shared" si="52"/>
        <v>0</v>
      </c>
      <c r="G106" s="23">
        <f>('ANNEXURE B &amp; C'!G107)</f>
        <v>0</v>
      </c>
      <c r="H106" s="23">
        <f>('ANNEXURE B &amp; C'!H107)</f>
        <v>0</v>
      </c>
      <c r="I106" s="23">
        <f>('ANNEXURE B &amp; C'!I107)</f>
        <v>0</v>
      </c>
      <c r="J106" s="23">
        <f>('ANNEXURE B &amp; C'!J107)</f>
        <v>0</v>
      </c>
      <c r="K106" s="23">
        <f>('ANNEXURE B &amp; C'!K107)</f>
        <v>0</v>
      </c>
      <c r="L106" s="23">
        <f>('ANNEXURE B &amp; C'!L107)</f>
        <v>0</v>
      </c>
      <c r="M106" s="23">
        <f>('ANNEXURE B &amp; C'!M107)</f>
        <v>0</v>
      </c>
      <c r="N106" s="163"/>
      <c r="O106" s="23"/>
      <c r="P106" s="23"/>
      <c r="Q106" s="23">
        <v>0</v>
      </c>
      <c r="R106" s="23">
        <v>0</v>
      </c>
      <c r="S106" s="23">
        <v>0</v>
      </c>
      <c r="T106" s="23">
        <v>0</v>
      </c>
      <c r="U106" s="23">
        <v>0</v>
      </c>
      <c r="V106" s="23">
        <v>0</v>
      </c>
      <c r="X106" s="23">
        <f t="shared" si="53"/>
        <v>0</v>
      </c>
      <c r="Y106" s="23">
        <f t="shared" si="54"/>
        <v>0</v>
      </c>
      <c r="Z106" s="23">
        <f t="shared" si="55"/>
        <v>0</v>
      </c>
      <c r="AA106" s="23">
        <f t="shared" si="56"/>
        <v>0</v>
      </c>
      <c r="AB106" s="23">
        <f t="shared" si="57"/>
        <v>0</v>
      </c>
      <c r="AC106" s="23">
        <f t="shared" si="58"/>
        <v>0</v>
      </c>
      <c r="AD106" s="23">
        <f t="shared" si="59"/>
        <v>0</v>
      </c>
      <c r="AE106" s="23">
        <f t="shared" si="60"/>
        <v>0</v>
      </c>
    </row>
    <row r="107" spans="1:31">
      <c r="A107" s="2">
        <v>1088084</v>
      </c>
      <c r="B107" s="2" t="s">
        <v>95</v>
      </c>
      <c r="C107" s="16">
        <f>VLOOKUP(A107,[2]!OLD,3,)</f>
        <v>1500000</v>
      </c>
      <c r="D107" s="32">
        <v>0</v>
      </c>
      <c r="E107" s="9">
        <f t="shared" si="51"/>
        <v>0</v>
      </c>
      <c r="F107" s="13">
        <f t="shared" si="52"/>
        <v>0</v>
      </c>
      <c r="G107" s="23">
        <f>('ANNEXURE B &amp; C'!G108)</f>
        <v>0</v>
      </c>
      <c r="H107" s="23">
        <f>('ANNEXURE B &amp; C'!H108)</f>
        <v>0</v>
      </c>
      <c r="I107" s="23">
        <f>('ANNEXURE B &amp; C'!I108)</f>
        <v>0</v>
      </c>
      <c r="J107" s="23">
        <f>('ANNEXURE B &amp; C'!J108)</f>
        <v>0</v>
      </c>
      <c r="K107" s="23">
        <f>('ANNEXURE B &amp; C'!K108)</f>
        <v>0</v>
      </c>
      <c r="L107" s="23">
        <f>('ANNEXURE B &amp; C'!L108)</f>
        <v>0</v>
      </c>
      <c r="M107" s="23">
        <f>('ANNEXURE B &amp; C'!M108)</f>
        <v>0</v>
      </c>
      <c r="N107" s="163"/>
      <c r="O107" s="23"/>
      <c r="P107" s="23"/>
      <c r="Q107" s="23">
        <v>0</v>
      </c>
      <c r="R107" s="23">
        <v>0</v>
      </c>
      <c r="S107" s="23">
        <v>0</v>
      </c>
      <c r="T107" s="23">
        <v>0</v>
      </c>
      <c r="U107" s="23">
        <v>0</v>
      </c>
      <c r="V107" s="23">
        <v>0</v>
      </c>
      <c r="X107" s="23">
        <f t="shared" si="53"/>
        <v>0</v>
      </c>
      <c r="Y107" s="23">
        <f t="shared" si="54"/>
        <v>0</v>
      </c>
      <c r="Z107" s="23">
        <f t="shared" si="55"/>
        <v>0</v>
      </c>
      <c r="AA107" s="23">
        <f t="shared" si="56"/>
        <v>0</v>
      </c>
      <c r="AB107" s="23">
        <f t="shared" si="57"/>
        <v>0</v>
      </c>
      <c r="AC107" s="23">
        <f t="shared" si="58"/>
        <v>0</v>
      </c>
      <c r="AD107" s="23">
        <f t="shared" si="59"/>
        <v>0</v>
      </c>
      <c r="AE107" s="23">
        <f t="shared" si="60"/>
        <v>0</v>
      </c>
    </row>
    <row r="108" spans="1:31">
      <c r="A108" s="2">
        <v>1088085</v>
      </c>
      <c r="B108" s="2" t="s">
        <v>96</v>
      </c>
      <c r="C108" s="16">
        <f>VLOOKUP(A108,[2]!OLD,3,)</f>
        <v>0</v>
      </c>
      <c r="D108" s="32">
        <v>0</v>
      </c>
      <c r="E108" s="9">
        <f t="shared" si="51"/>
        <v>0</v>
      </c>
      <c r="F108" s="13">
        <f t="shared" si="52"/>
        <v>0</v>
      </c>
      <c r="G108" s="23">
        <f>('ANNEXURE B &amp; C'!G109)</f>
        <v>0</v>
      </c>
      <c r="H108" s="23">
        <f>('ANNEXURE B &amp; C'!H109)</f>
        <v>0</v>
      </c>
      <c r="I108" s="23">
        <f>('ANNEXURE B &amp; C'!I109)</f>
        <v>0</v>
      </c>
      <c r="J108" s="23">
        <f>('ANNEXURE B &amp; C'!J109)</f>
        <v>0</v>
      </c>
      <c r="K108" s="23">
        <f>('ANNEXURE B &amp; C'!K109)</f>
        <v>0</v>
      </c>
      <c r="L108" s="23">
        <f>('ANNEXURE B &amp; C'!L109)</f>
        <v>0</v>
      </c>
      <c r="M108" s="23">
        <f>('ANNEXURE B &amp; C'!M109)</f>
        <v>0</v>
      </c>
      <c r="N108" s="163"/>
      <c r="O108" s="23"/>
      <c r="P108" s="23"/>
      <c r="Q108" s="23">
        <v>0</v>
      </c>
      <c r="R108" s="23">
        <v>0</v>
      </c>
      <c r="S108" s="23">
        <v>0</v>
      </c>
      <c r="T108" s="23">
        <v>0</v>
      </c>
      <c r="U108" s="23">
        <v>0</v>
      </c>
      <c r="V108" s="23">
        <v>0</v>
      </c>
      <c r="X108" s="23">
        <f t="shared" si="53"/>
        <v>0</v>
      </c>
      <c r="Y108" s="23">
        <f t="shared" si="54"/>
        <v>0</v>
      </c>
      <c r="Z108" s="23">
        <f t="shared" si="55"/>
        <v>0</v>
      </c>
      <c r="AA108" s="23">
        <f t="shared" si="56"/>
        <v>0</v>
      </c>
      <c r="AB108" s="23">
        <f t="shared" si="57"/>
        <v>0</v>
      </c>
      <c r="AC108" s="23">
        <f t="shared" si="58"/>
        <v>0</v>
      </c>
      <c r="AD108" s="23">
        <f t="shared" si="59"/>
        <v>0</v>
      </c>
      <c r="AE108" s="23">
        <f t="shared" si="60"/>
        <v>0</v>
      </c>
    </row>
    <row r="109" spans="1:31">
      <c r="A109" s="2">
        <v>1088110</v>
      </c>
      <c r="B109" s="2" t="s">
        <v>61</v>
      </c>
      <c r="C109" s="16">
        <f>VLOOKUP(A109,[2]!OLD,3,)</f>
        <v>0</v>
      </c>
      <c r="D109" s="32">
        <v>0</v>
      </c>
      <c r="E109" s="9">
        <f t="shared" si="51"/>
        <v>0</v>
      </c>
      <c r="F109" s="13">
        <f t="shared" si="52"/>
        <v>0</v>
      </c>
      <c r="G109" s="23">
        <f>('ANNEXURE B &amp; C'!G110)</f>
        <v>0</v>
      </c>
      <c r="H109" s="23">
        <f>('ANNEXURE B &amp; C'!H110)</f>
        <v>0</v>
      </c>
      <c r="I109" s="23">
        <f>('ANNEXURE B &amp; C'!I110)</f>
        <v>0</v>
      </c>
      <c r="J109" s="23">
        <f>('ANNEXURE B &amp; C'!J110)</f>
        <v>0</v>
      </c>
      <c r="K109" s="23">
        <f>('ANNEXURE B &amp; C'!K110)</f>
        <v>0</v>
      </c>
      <c r="L109" s="23">
        <f>('ANNEXURE B &amp; C'!L110)</f>
        <v>0</v>
      </c>
      <c r="M109" s="23">
        <f>('ANNEXURE B &amp; C'!M110)</f>
        <v>0</v>
      </c>
      <c r="N109" s="163"/>
      <c r="O109" s="23">
        <v>0</v>
      </c>
      <c r="P109" s="23"/>
      <c r="Q109" s="23"/>
      <c r="R109" s="23">
        <v>0</v>
      </c>
      <c r="S109" s="23">
        <v>0</v>
      </c>
      <c r="T109" s="23">
        <v>0</v>
      </c>
      <c r="U109" s="23">
        <v>0</v>
      </c>
      <c r="V109" s="23">
        <v>0</v>
      </c>
      <c r="X109" s="23">
        <f t="shared" si="53"/>
        <v>0</v>
      </c>
      <c r="Y109" s="23">
        <f t="shared" si="54"/>
        <v>0</v>
      </c>
      <c r="Z109" s="23">
        <f t="shared" si="55"/>
        <v>0</v>
      </c>
      <c r="AA109" s="23">
        <f t="shared" si="56"/>
        <v>0</v>
      </c>
      <c r="AB109" s="23">
        <f t="shared" si="57"/>
        <v>0</v>
      </c>
      <c r="AC109" s="23">
        <f t="shared" si="58"/>
        <v>0</v>
      </c>
      <c r="AD109" s="23">
        <f t="shared" si="59"/>
        <v>0</v>
      </c>
      <c r="AE109" s="23">
        <f t="shared" si="60"/>
        <v>0</v>
      </c>
    </row>
    <row r="110" spans="1:31">
      <c r="A110" s="2">
        <v>1088180</v>
      </c>
      <c r="B110" s="2" t="s">
        <v>97</v>
      </c>
      <c r="C110" s="16">
        <f>VLOOKUP(A110,[2]!OLD,3,)</f>
        <v>1486600</v>
      </c>
      <c r="D110" s="32">
        <v>1541040</v>
      </c>
      <c r="E110" s="9">
        <f t="shared" si="51"/>
        <v>1779504</v>
      </c>
      <c r="F110" s="13">
        <f t="shared" si="52"/>
        <v>238464</v>
      </c>
      <c r="G110" s="23">
        <f>('ANNEXURE B &amp; C'!G111)</f>
        <v>0</v>
      </c>
      <c r="H110" s="23">
        <f>('ANNEXURE B &amp; C'!H111)</f>
        <v>0</v>
      </c>
      <c r="I110" s="23">
        <f>('ANNEXURE B &amp; C'!I111)</f>
        <v>1779504</v>
      </c>
      <c r="J110" s="23">
        <f>('ANNEXURE B &amp; C'!J111)</f>
        <v>0</v>
      </c>
      <c r="K110" s="23">
        <f>('ANNEXURE B &amp; C'!K111)</f>
        <v>0</v>
      </c>
      <c r="L110" s="23">
        <f>('ANNEXURE B &amp; C'!L111)</f>
        <v>0</v>
      </c>
      <c r="M110" s="23">
        <f>('ANNEXURE B &amp; C'!M111)</f>
        <v>0</v>
      </c>
      <c r="N110" s="163"/>
      <c r="O110" s="23"/>
      <c r="P110" s="23">
        <v>0</v>
      </c>
      <c r="Q110" s="23">
        <v>1541040</v>
      </c>
      <c r="R110" s="23">
        <v>0</v>
      </c>
      <c r="S110" s="23">
        <v>0</v>
      </c>
      <c r="T110" s="23">
        <v>0</v>
      </c>
      <c r="U110" s="23">
        <v>0</v>
      </c>
      <c r="V110" s="23">
        <v>1541040</v>
      </c>
      <c r="X110" s="23">
        <f t="shared" si="53"/>
        <v>0</v>
      </c>
      <c r="Y110" s="23">
        <f t="shared" si="54"/>
        <v>0</v>
      </c>
      <c r="Z110" s="23">
        <f t="shared" si="55"/>
        <v>238464</v>
      </c>
      <c r="AA110" s="23">
        <f t="shared" si="56"/>
        <v>0</v>
      </c>
      <c r="AB110" s="23">
        <f t="shared" si="57"/>
        <v>0</v>
      </c>
      <c r="AC110" s="23">
        <f t="shared" si="58"/>
        <v>0</v>
      </c>
      <c r="AD110" s="23">
        <f t="shared" si="59"/>
        <v>0</v>
      </c>
      <c r="AE110" s="23">
        <f t="shared" si="60"/>
        <v>238464</v>
      </c>
    </row>
    <row r="111" spans="1:31">
      <c r="A111" s="3">
        <v>1088990</v>
      </c>
      <c r="B111" s="3" t="s">
        <v>98</v>
      </c>
      <c r="C111" s="17">
        <f>SUM(C101:C110)</f>
        <v>6609478</v>
      </c>
      <c r="D111" s="11">
        <f>SUM(D101:D110)</f>
        <v>5099562</v>
      </c>
      <c r="E111" s="11">
        <f>SUM(E101:E110)</f>
        <v>5206308</v>
      </c>
      <c r="F111" s="11">
        <f>SUM(F101:F110)</f>
        <v>106746</v>
      </c>
      <c r="G111" s="24">
        <f t="shared" ref="G111:M111" si="61">SUM(G102:G110)</f>
        <v>0</v>
      </c>
      <c r="H111" s="24">
        <f t="shared" si="61"/>
        <v>0</v>
      </c>
      <c r="I111" s="24">
        <f t="shared" si="61"/>
        <v>4435976</v>
      </c>
      <c r="J111" s="24">
        <f t="shared" si="61"/>
        <v>0</v>
      </c>
      <c r="K111" s="24">
        <f t="shared" si="61"/>
        <v>0</v>
      </c>
      <c r="L111" s="24">
        <f t="shared" si="61"/>
        <v>0</v>
      </c>
      <c r="M111" s="24">
        <f t="shared" si="61"/>
        <v>770332</v>
      </c>
      <c r="N111" s="163"/>
      <c r="O111" s="24">
        <v>0</v>
      </c>
      <c r="P111" s="24">
        <v>0</v>
      </c>
      <c r="Q111" s="24">
        <v>4039562</v>
      </c>
      <c r="R111" s="24">
        <v>0</v>
      </c>
      <c r="S111" s="24">
        <v>0</v>
      </c>
      <c r="T111" s="24">
        <v>0</v>
      </c>
      <c r="U111" s="24">
        <v>1060000</v>
      </c>
      <c r="V111" s="24">
        <v>5099562</v>
      </c>
      <c r="X111" s="24">
        <f t="shared" ref="X111:AE111" si="62">SUM(X102:X110)</f>
        <v>0</v>
      </c>
      <c r="Y111" s="24">
        <f t="shared" si="62"/>
        <v>0</v>
      </c>
      <c r="Z111" s="24">
        <f t="shared" si="62"/>
        <v>396414</v>
      </c>
      <c r="AA111" s="24">
        <f t="shared" si="62"/>
        <v>0</v>
      </c>
      <c r="AB111" s="24">
        <f t="shared" si="62"/>
        <v>0</v>
      </c>
      <c r="AC111" s="24">
        <f t="shared" si="62"/>
        <v>0</v>
      </c>
      <c r="AD111" s="24">
        <f t="shared" si="62"/>
        <v>-289668</v>
      </c>
      <c r="AE111" s="24">
        <f t="shared" si="62"/>
        <v>106746</v>
      </c>
    </row>
    <row r="112" spans="1:31">
      <c r="A112" s="1"/>
      <c r="B112" s="1"/>
      <c r="C112" s="13"/>
      <c r="D112" s="9"/>
      <c r="E112" s="9"/>
      <c r="F112" s="9"/>
      <c r="G112" s="23"/>
      <c r="H112" s="23"/>
      <c r="I112" s="23"/>
      <c r="J112" s="23"/>
      <c r="K112" s="23"/>
      <c r="L112" s="23"/>
      <c r="M112" s="23"/>
      <c r="N112" s="163"/>
      <c r="O112" s="23"/>
      <c r="P112" s="23"/>
      <c r="Q112" s="23"/>
      <c r="R112" s="23"/>
      <c r="S112" s="23"/>
      <c r="T112" s="23"/>
      <c r="U112" s="23"/>
      <c r="V112" s="23"/>
      <c r="X112" s="23"/>
      <c r="Y112" s="23"/>
      <c r="Z112" s="23"/>
      <c r="AA112" s="23"/>
      <c r="AB112" s="23"/>
      <c r="AC112" s="23"/>
      <c r="AD112" s="23"/>
      <c r="AE112" s="23"/>
    </row>
    <row r="113" spans="1:31" ht="15.75" thickBot="1">
      <c r="A113" s="4">
        <v>1089995</v>
      </c>
      <c r="B113" s="4" t="s">
        <v>99</v>
      </c>
      <c r="C113" s="18">
        <f>SUM(C111+C99)</f>
        <v>118382910</v>
      </c>
      <c r="D113" s="10">
        <f>SUM(D111+D99)</f>
        <v>98380624</v>
      </c>
      <c r="E113" s="10">
        <f>SUM(E111+E99)</f>
        <v>112048205</v>
      </c>
      <c r="F113" s="10">
        <f>SUM(F111+F99)</f>
        <v>13667581</v>
      </c>
      <c r="G113" s="25">
        <f t="shared" ref="G113:M113" si="63">SUM(G111+G99)</f>
        <v>9975081</v>
      </c>
      <c r="H113" s="25">
        <f t="shared" si="63"/>
        <v>5524184</v>
      </c>
      <c r="I113" s="25">
        <f t="shared" si="63"/>
        <v>12225826</v>
      </c>
      <c r="J113" s="25">
        <f t="shared" si="63"/>
        <v>50057096</v>
      </c>
      <c r="K113" s="25">
        <f t="shared" si="63"/>
        <v>15878948</v>
      </c>
      <c r="L113" s="25">
        <f t="shared" si="63"/>
        <v>6265748</v>
      </c>
      <c r="M113" s="25">
        <f t="shared" si="63"/>
        <v>12121322</v>
      </c>
      <c r="N113" s="163"/>
      <c r="O113" s="25">
        <v>6747011</v>
      </c>
      <c r="P113" s="25">
        <v>4938097</v>
      </c>
      <c r="Q113" s="25">
        <v>8181531</v>
      </c>
      <c r="R113" s="25">
        <v>42112967</v>
      </c>
      <c r="S113" s="25">
        <v>17327316</v>
      </c>
      <c r="T113" s="25">
        <v>6390822</v>
      </c>
      <c r="U113" s="25">
        <v>12682880</v>
      </c>
      <c r="V113" s="25">
        <v>98380624</v>
      </c>
      <c r="X113" s="25">
        <f t="shared" ref="X113:AE113" si="64">SUM(X111+X99)</f>
        <v>3228070</v>
      </c>
      <c r="Y113" s="25">
        <f t="shared" si="64"/>
        <v>586087</v>
      </c>
      <c r="Z113" s="25">
        <f t="shared" si="64"/>
        <v>4044295</v>
      </c>
      <c r="AA113" s="25">
        <f t="shared" si="64"/>
        <v>7944129</v>
      </c>
      <c r="AB113" s="25">
        <f t="shared" si="64"/>
        <v>-1448368</v>
      </c>
      <c r="AC113" s="25">
        <f t="shared" si="64"/>
        <v>-125074</v>
      </c>
      <c r="AD113" s="25">
        <f t="shared" si="64"/>
        <v>-561558</v>
      </c>
      <c r="AE113" s="25">
        <f t="shared" si="64"/>
        <v>13667581</v>
      </c>
    </row>
    <row r="114" spans="1:31" ht="15.75" thickTop="1">
      <c r="A114" s="1"/>
      <c r="B114" s="1"/>
      <c r="C114" s="15"/>
      <c r="D114" s="31"/>
      <c r="E114" s="9"/>
      <c r="F114" s="9"/>
      <c r="G114" s="23"/>
      <c r="H114" s="23"/>
      <c r="I114" s="23"/>
      <c r="J114" s="23"/>
      <c r="K114" s="23"/>
      <c r="L114" s="23"/>
      <c r="M114" s="23"/>
      <c r="N114" s="163"/>
      <c r="O114" s="23"/>
      <c r="P114" s="23"/>
      <c r="Q114" s="23"/>
      <c r="R114" s="23"/>
      <c r="S114" s="23"/>
      <c r="T114" s="23"/>
      <c r="U114" s="23"/>
      <c r="V114" s="23"/>
      <c r="X114" s="23"/>
      <c r="Y114" s="23"/>
      <c r="Z114" s="23"/>
      <c r="AA114" s="23"/>
      <c r="AB114" s="23"/>
      <c r="AC114" s="23"/>
      <c r="AD114" s="23"/>
      <c r="AE114" s="23"/>
    </row>
    <row r="115" spans="1:31">
      <c r="A115" s="1">
        <v>1100000</v>
      </c>
      <c r="B115" s="1" t="s">
        <v>100</v>
      </c>
      <c r="C115" s="15"/>
      <c r="D115" s="31"/>
      <c r="E115" s="9"/>
      <c r="F115" s="9"/>
      <c r="G115" s="23"/>
      <c r="H115" s="23"/>
      <c r="I115" s="23"/>
      <c r="J115" s="23"/>
      <c r="K115" s="23"/>
      <c r="L115" s="23"/>
      <c r="M115" s="23"/>
      <c r="N115" s="163"/>
      <c r="O115" s="23"/>
      <c r="P115" s="23"/>
      <c r="Q115" s="23"/>
      <c r="R115" s="23"/>
      <c r="S115" s="23"/>
      <c r="T115" s="23"/>
      <c r="U115" s="23"/>
      <c r="V115" s="23"/>
      <c r="X115" s="23"/>
      <c r="Y115" s="23"/>
      <c r="Z115" s="23"/>
      <c r="AA115" s="23"/>
      <c r="AB115" s="23"/>
      <c r="AC115" s="23"/>
      <c r="AD115" s="23"/>
      <c r="AE115" s="23"/>
    </row>
    <row r="116" spans="1:31">
      <c r="A116" s="2">
        <v>1101200</v>
      </c>
      <c r="B116" s="2" t="s">
        <v>101</v>
      </c>
      <c r="C116" s="16">
        <f>VLOOKUP(A116,[2]!OLD,3,)</f>
        <v>4600000</v>
      </c>
      <c r="D116" s="32">
        <v>3564000</v>
      </c>
      <c r="E116" s="9">
        <f t="shared" ref="E116:E119" si="65">SUM(G116:M116)</f>
        <v>5549536</v>
      </c>
      <c r="F116" s="13">
        <f t="shared" ref="F116:F119" si="66">SUM(E116-D116)</f>
        <v>1985536</v>
      </c>
      <c r="G116" s="23">
        <f>('ANNEXURE B &amp; C'!G117)</f>
        <v>0</v>
      </c>
      <c r="H116" s="23">
        <f>('ANNEXURE B &amp; C'!H117)</f>
        <v>0</v>
      </c>
      <c r="I116" s="23">
        <f>('ANNEXURE B &amp; C'!I117)</f>
        <v>0</v>
      </c>
      <c r="J116" s="23">
        <f>('ANNEXURE B &amp; C'!J117)</f>
        <v>5549536</v>
      </c>
      <c r="K116" s="23">
        <f>('ANNEXURE B &amp; C'!K117)</f>
        <v>0</v>
      </c>
      <c r="L116" s="23">
        <f>('ANNEXURE B &amp; C'!L117)</f>
        <v>0</v>
      </c>
      <c r="M116" s="23">
        <f>('ANNEXURE B &amp; C'!M117)</f>
        <v>0</v>
      </c>
      <c r="N116" s="163"/>
      <c r="O116" s="23">
        <v>0</v>
      </c>
      <c r="P116" s="23">
        <v>0</v>
      </c>
      <c r="Q116" s="23"/>
      <c r="R116" s="23">
        <v>3564000</v>
      </c>
      <c r="S116" s="23">
        <v>0</v>
      </c>
      <c r="T116" s="23">
        <v>0</v>
      </c>
      <c r="U116" s="23">
        <v>0</v>
      </c>
      <c r="V116" s="23">
        <v>3564000</v>
      </c>
      <c r="X116" s="23">
        <f t="shared" ref="X116:X119" si="67">SUM(G116-O116)</f>
        <v>0</v>
      </c>
      <c r="Y116" s="23">
        <f t="shared" ref="Y116:Y119" si="68">SUM(H116-P116)</f>
        <v>0</v>
      </c>
      <c r="Z116" s="23">
        <f t="shared" ref="Z116:Z119" si="69">SUM(I116-Q116)</f>
        <v>0</v>
      </c>
      <c r="AA116" s="23">
        <f t="shared" ref="AA116:AA119" si="70">SUM(J116-R116)</f>
        <v>1985536</v>
      </c>
      <c r="AB116" s="23">
        <f t="shared" ref="AB116:AB119" si="71">SUM(K116-S116)</f>
        <v>0</v>
      </c>
      <c r="AC116" s="23">
        <f t="shared" ref="AC116:AC119" si="72">SUM(L116-T116)</f>
        <v>0</v>
      </c>
      <c r="AD116" s="23">
        <f t="shared" ref="AD116:AD119" si="73">SUM(M116-U116)</f>
        <v>0</v>
      </c>
      <c r="AE116" s="23">
        <f t="shared" ref="AE116:AE119" si="74">SUM(X116:AD116)</f>
        <v>1985536</v>
      </c>
    </row>
    <row r="117" spans="1:31">
      <c r="A117" s="2">
        <v>1101201</v>
      </c>
      <c r="B117" s="2" t="s">
        <v>102</v>
      </c>
      <c r="C117" s="16">
        <f>VLOOKUP(A117,[2]!OLD,3,)</f>
        <v>1700000</v>
      </c>
      <c r="D117" s="32">
        <v>650000.00000000012</v>
      </c>
      <c r="E117" s="9">
        <f t="shared" si="65"/>
        <v>562542</v>
      </c>
      <c r="F117" s="13">
        <f t="shared" si="66"/>
        <v>-87458.000000000116</v>
      </c>
      <c r="G117" s="23">
        <f>('ANNEXURE B &amp; C'!G118)</f>
        <v>0</v>
      </c>
      <c r="H117" s="23">
        <f>('ANNEXURE B &amp; C'!H118)</f>
        <v>0</v>
      </c>
      <c r="I117" s="23">
        <f>('ANNEXURE B &amp; C'!I118)</f>
        <v>0</v>
      </c>
      <c r="J117" s="23">
        <f>('ANNEXURE B &amp; C'!J118)</f>
        <v>399908</v>
      </c>
      <c r="K117" s="23">
        <f>('ANNEXURE B &amp; C'!K118)</f>
        <v>0</v>
      </c>
      <c r="L117" s="23">
        <f>('ANNEXURE B &amp; C'!L118)</f>
        <v>0</v>
      </c>
      <c r="M117" s="23">
        <f>('ANNEXURE B &amp; C'!M118)</f>
        <v>162634</v>
      </c>
      <c r="N117" s="163"/>
      <c r="O117" s="23">
        <v>0</v>
      </c>
      <c r="P117" s="23"/>
      <c r="Q117" s="23"/>
      <c r="R117" s="23">
        <v>550000</v>
      </c>
      <c r="S117" s="23">
        <v>0</v>
      </c>
      <c r="T117" s="23">
        <v>0</v>
      </c>
      <c r="U117" s="23">
        <v>100000</v>
      </c>
      <c r="V117" s="23">
        <v>650000</v>
      </c>
      <c r="X117" s="23">
        <f t="shared" si="67"/>
        <v>0</v>
      </c>
      <c r="Y117" s="23">
        <f t="shared" si="68"/>
        <v>0</v>
      </c>
      <c r="Z117" s="23">
        <f t="shared" si="69"/>
        <v>0</v>
      </c>
      <c r="AA117" s="23">
        <f t="shared" si="70"/>
        <v>-150092</v>
      </c>
      <c r="AB117" s="23">
        <f t="shared" si="71"/>
        <v>0</v>
      </c>
      <c r="AC117" s="23">
        <f t="shared" si="72"/>
        <v>0</v>
      </c>
      <c r="AD117" s="23">
        <f t="shared" si="73"/>
        <v>62634</v>
      </c>
      <c r="AE117" s="23">
        <f t="shared" si="74"/>
        <v>-87458</v>
      </c>
    </row>
    <row r="118" spans="1:31">
      <c r="A118" s="2">
        <v>1101203</v>
      </c>
      <c r="B118" s="2" t="s">
        <v>103</v>
      </c>
      <c r="C118" s="16">
        <f>VLOOKUP(A118,[2]!OLD,3,)</f>
        <v>1409600</v>
      </c>
      <c r="D118" s="32">
        <v>1395830</v>
      </c>
      <c r="E118" s="9">
        <f t="shared" si="65"/>
        <v>1175550</v>
      </c>
      <c r="F118" s="13">
        <f t="shared" si="66"/>
        <v>-220280</v>
      </c>
      <c r="G118" s="23">
        <f>('ANNEXURE B &amp; C'!G119)</f>
        <v>0</v>
      </c>
      <c r="H118" s="23">
        <f>('ANNEXURE B &amp; C'!H119)</f>
        <v>0</v>
      </c>
      <c r="I118" s="23">
        <f>('ANNEXURE B &amp; C'!I119)</f>
        <v>0</v>
      </c>
      <c r="J118" s="23">
        <f>('ANNEXURE B &amp; C'!J119)</f>
        <v>780247</v>
      </c>
      <c r="K118" s="23">
        <f>('ANNEXURE B &amp; C'!K119)</f>
        <v>300303</v>
      </c>
      <c r="L118" s="23">
        <f>('ANNEXURE B &amp; C'!L119)</f>
        <v>0</v>
      </c>
      <c r="M118" s="23">
        <f>('ANNEXURE B &amp; C'!M119)</f>
        <v>95000</v>
      </c>
      <c r="N118" s="163"/>
      <c r="O118" s="23">
        <v>0</v>
      </c>
      <c r="P118" s="23">
        <v>0</v>
      </c>
      <c r="Q118" s="23">
        <v>0</v>
      </c>
      <c r="R118" s="23">
        <v>1288330</v>
      </c>
      <c r="S118" s="23">
        <v>12500</v>
      </c>
      <c r="T118" s="23">
        <v>0</v>
      </c>
      <c r="U118" s="23">
        <v>95000</v>
      </c>
      <c r="V118" s="23">
        <v>1395830</v>
      </c>
      <c r="X118" s="23">
        <f t="shared" si="67"/>
        <v>0</v>
      </c>
      <c r="Y118" s="23">
        <f t="shared" si="68"/>
        <v>0</v>
      </c>
      <c r="Z118" s="23">
        <f t="shared" si="69"/>
        <v>0</v>
      </c>
      <c r="AA118" s="23">
        <f t="shared" si="70"/>
        <v>-508083</v>
      </c>
      <c r="AB118" s="23">
        <f t="shared" si="71"/>
        <v>287803</v>
      </c>
      <c r="AC118" s="23">
        <f t="shared" si="72"/>
        <v>0</v>
      </c>
      <c r="AD118" s="23">
        <f t="shared" si="73"/>
        <v>0</v>
      </c>
      <c r="AE118" s="23">
        <f t="shared" si="74"/>
        <v>-220280</v>
      </c>
    </row>
    <row r="119" spans="1:31">
      <c r="A119" s="2">
        <v>1101204</v>
      </c>
      <c r="B119" s="2" t="s">
        <v>104</v>
      </c>
      <c r="C119" s="16">
        <f>VLOOKUP(A119,[2]!OLD,3,)</f>
        <v>300000</v>
      </c>
      <c r="D119" s="32">
        <v>452300</v>
      </c>
      <c r="E119" s="9">
        <f t="shared" si="65"/>
        <v>468258</v>
      </c>
      <c r="F119" s="13">
        <f t="shared" si="66"/>
        <v>15958</v>
      </c>
      <c r="G119" s="23">
        <f>('ANNEXURE B &amp; C'!G120)</f>
        <v>0</v>
      </c>
      <c r="H119" s="23">
        <f>('ANNEXURE B &amp; C'!H120)</f>
        <v>0</v>
      </c>
      <c r="I119" s="23">
        <f>('ANNEXURE B &amp; C'!I120)</f>
        <v>0</v>
      </c>
      <c r="J119" s="23">
        <f>('ANNEXURE B &amp; C'!J120)</f>
        <v>465958</v>
      </c>
      <c r="K119" s="23">
        <f>('ANNEXURE B &amp; C'!K120)</f>
        <v>0</v>
      </c>
      <c r="L119" s="23">
        <f>('ANNEXURE B &amp; C'!L120)</f>
        <v>0</v>
      </c>
      <c r="M119" s="23">
        <f>('ANNEXURE B &amp; C'!M120)</f>
        <v>2300</v>
      </c>
      <c r="N119" s="163"/>
      <c r="O119" s="23">
        <v>0</v>
      </c>
      <c r="P119" s="23">
        <v>0</v>
      </c>
      <c r="Q119" s="23">
        <v>0</v>
      </c>
      <c r="R119" s="23">
        <v>450000</v>
      </c>
      <c r="S119" s="23">
        <v>0</v>
      </c>
      <c r="T119" s="23">
        <v>0</v>
      </c>
      <c r="U119" s="23">
        <v>2300</v>
      </c>
      <c r="V119" s="23">
        <v>452300</v>
      </c>
      <c r="X119" s="23">
        <f t="shared" si="67"/>
        <v>0</v>
      </c>
      <c r="Y119" s="23">
        <f t="shared" si="68"/>
        <v>0</v>
      </c>
      <c r="Z119" s="23">
        <f t="shared" si="69"/>
        <v>0</v>
      </c>
      <c r="AA119" s="23">
        <f t="shared" si="70"/>
        <v>15958</v>
      </c>
      <c r="AB119" s="23">
        <f t="shared" si="71"/>
        <v>0</v>
      </c>
      <c r="AC119" s="23">
        <f t="shared" si="72"/>
        <v>0</v>
      </c>
      <c r="AD119" s="23">
        <f t="shared" si="73"/>
        <v>0</v>
      </c>
      <c r="AE119" s="23">
        <f t="shared" si="74"/>
        <v>15958</v>
      </c>
    </row>
    <row r="120" spans="1:31" ht="15.75" thickBot="1">
      <c r="A120" s="4">
        <v>1109995</v>
      </c>
      <c r="B120" s="4" t="s">
        <v>105</v>
      </c>
      <c r="C120" s="18">
        <f>SUM(C116:C119)</f>
        <v>8009600</v>
      </c>
      <c r="D120" s="10">
        <f>SUM(D116:D119)</f>
        <v>6062130</v>
      </c>
      <c r="E120" s="10">
        <f>SUM(E116:E119)</f>
        <v>7755886</v>
      </c>
      <c r="F120" s="10">
        <f>SUM(F116:F119)</f>
        <v>1693756</v>
      </c>
      <c r="G120" s="25">
        <f t="shared" ref="G120:M120" si="75">SUM(G116:G119)</f>
        <v>0</v>
      </c>
      <c r="H120" s="25">
        <f t="shared" si="75"/>
        <v>0</v>
      </c>
      <c r="I120" s="25">
        <f t="shared" si="75"/>
        <v>0</v>
      </c>
      <c r="J120" s="25">
        <f t="shared" si="75"/>
        <v>7195649</v>
      </c>
      <c r="K120" s="25">
        <f t="shared" si="75"/>
        <v>300303</v>
      </c>
      <c r="L120" s="25">
        <f t="shared" si="75"/>
        <v>0</v>
      </c>
      <c r="M120" s="25">
        <f t="shared" si="75"/>
        <v>259934</v>
      </c>
      <c r="N120" s="163"/>
      <c r="O120" s="25">
        <v>0</v>
      </c>
      <c r="P120" s="25">
        <v>0</v>
      </c>
      <c r="Q120" s="25">
        <v>0</v>
      </c>
      <c r="R120" s="25">
        <v>5852330</v>
      </c>
      <c r="S120" s="25">
        <v>12500</v>
      </c>
      <c r="T120" s="25">
        <v>0</v>
      </c>
      <c r="U120" s="25">
        <v>197300</v>
      </c>
      <c r="V120" s="25">
        <v>6062130</v>
      </c>
      <c r="X120" s="25">
        <f t="shared" ref="X120:AE120" si="76">SUM(X116:X119)</f>
        <v>0</v>
      </c>
      <c r="Y120" s="25">
        <f t="shared" si="76"/>
        <v>0</v>
      </c>
      <c r="Z120" s="25">
        <f t="shared" si="76"/>
        <v>0</v>
      </c>
      <c r="AA120" s="25">
        <f t="shared" si="76"/>
        <v>1343319</v>
      </c>
      <c r="AB120" s="25">
        <f t="shared" si="76"/>
        <v>287803</v>
      </c>
      <c r="AC120" s="25">
        <f t="shared" si="76"/>
        <v>0</v>
      </c>
      <c r="AD120" s="25">
        <f t="shared" si="76"/>
        <v>62634</v>
      </c>
      <c r="AE120" s="25">
        <f t="shared" si="76"/>
        <v>1693756</v>
      </c>
    </row>
    <row r="121" spans="1:31" ht="15.75" thickTop="1">
      <c r="A121" s="1"/>
      <c r="B121" s="1"/>
      <c r="C121" s="15"/>
      <c r="D121" s="31"/>
      <c r="E121" s="9"/>
      <c r="F121" s="9"/>
      <c r="G121" s="23"/>
      <c r="H121" s="23"/>
      <c r="I121" s="23"/>
      <c r="J121" s="23"/>
      <c r="K121" s="23"/>
      <c r="L121" s="23"/>
      <c r="M121" s="23"/>
      <c r="N121" s="163"/>
      <c r="O121" s="23"/>
      <c r="P121" s="23"/>
      <c r="Q121" s="23"/>
      <c r="R121" s="23"/>
      <c r="S121" s="23"/>
      <c r="T121" s="23"/>
      <c r="U121" s="23"/>
      <c r="V121" s="23"/>
      <c r="X121" s="23"/>
      <c r="Y121" s="23"/>
      <c r="Z121" s="23"/>
      <c r="AA121" s="23"/>
      <c r="AB121" s="23"/>
      <c r="AC121" s="23"/>
      <c r="AD121" s="23"/>
      <c r="AE121" s="23"/>
    </row>
    <row r="122" spans="1:31">
      <c r="A122" s="1">
        <v>1120000</v>
      </c>
      <c r="B122" s="1" t="s">
        <v>106</v>
      </c>
      <c r="C122" s="15"/>
      <c r="D122" s="31"/>
      <c r="E122" s="9"/>
      <c r="F122" s="9"/>
      <c r="G122" s="23"/>
      <c r="H122" s="23"/>
      <c r="I122" s="23"/>
      <c r="J122" s="23"/>
      <c r="K122" s="23"/>
      <c r="L122" s="23"/>
      <c r="M122" s="23"/>
      <c r="N122" s="163"/>
      <c r="O122" s="23"/>
      <c r="P122" s="23"/>
      <c r="Q122" s="23"/>
      <c r="R122" s="23"/>
      <c r="S122" s="23"/>
      <c r="T122" s="23"/>
      <c r="U122" s="23"/>
      <c r="V122" s="23"/>
      <c r="X122" s="23"/>
      <c r="Y122" s="23"/>
      <c r="Z122" s="23"/>
      <c r="AA122" s="23"/>
      <c r="AB122" s="23"/>
      <c r="AC122" s="23"/>
      <c r="AD122" s="23"/>
      <c r="AE122" s="23"/>
    </row>
    <row r="123" spans="1:31">
      <c r="A123" s="2">
        <v>1120300</v>
      </c>
      <c r="B123" s="2" t="s">
        <v>106</v>
      </c>
      <c r="C123" s="16">
        <f>VLOOKUP(A123,[2]!OLD,3,)</f>
        <v>6668898</v>
      </c>
      <c r="D123" s="32">
        <v>7069032</v>
      </c>
      <c r="E123" s="9">
        <f>SUM(G123:M123)</f>
        <v>7069032</v>
      </c>
      <c r="F123" s="13">
        <f t="shared" ref="F123" si="77">SUM(E123-D123)</f>
        <v>0</v>
      </c>
      <c r="G123" s="23">
        <f>('ANNEXURE B &amp; C'!G124)</f>
        <v>0</v>
      </c>
      <c r="H123" s="23">
        <f>('ANNEXURE B &amp; C'!H124)</f>
        <v>0</v>
      </c>
      <c r="I123" s="23">
        <f>('ANNEXURE B &amp; C'!I124)</f>
        <v>7069032</v>
      </c>
      <c r="J123" s="23">
        <f>('ANNEXURE B &amp; C'!J124)</f>
        <v>0</v>
      </c>
      <c r="K123" s="23">
        <f>('ANNEXURE B &amp; C'!K124)</f>
        <v>0</v>
      </c>
      <c r="L123" s="23">
        <f>('ANNEXURE B &amp; C'!L124)</f>
        <v>0</v>
      </c>
      <c r="M123" s="23">
        <f>('ANNEXURE B &amp; C'!M124)</f>
        <v>0</v>
      </c>
      <c r="N123" s="163"/>
      <c r="O123" s="23">
        <v>0</v>
      </c>
      <c r="P123" s="23">
        <v>0</v>
      </c>
      <c r="Q123" s="23">
        <v>7069032</v>
      </c>
      <c r="R123" s="23">
        <v>0</v>
      </c>
      <c r="S123" s="23">
        <v>0</v>
      </c>
      <c r="T123" s="23">
        <v>0</v>
      </c>
      <c r="U123" s="23">
        <v>0</v>
      </c>
      <c r="V123" s="23">
        <v>7069032</v>
      </c>
      <c r="X123" s="23">
        <f t="shared" ref="X123" si="78">SUM(G123-O123)</f>
        <v>0</v>
      </c>
      <c r="Y123" s="23">
        <f t="shared" ref="Y123" si="79">SUM(H123-P123)</f>
        <v>0</v>
      </c>
      <c r="Z123" s="23">
        <f t="shared" ref="Z123" si="80">SUM(I123-Q123)</f>
        <v>0</v>
      </c>
      <c r="AA123" s="23">
        <f t="shared" ref="AA123" si="81">SUM(J123-R123)</f>
        <v>0</v>
      </c>
      <c r="AB123" s="23">
        <f t="shared" ref="AB123" si="82">SUM(K123-S123)</f>
        <v>0</v>
      </c>
      <c r="AC123" s="23">
        <f t="shared" ref="AC123" si="83">SUM(L123-T123)</f>
        <v>0</v>
      </c>
      <c r="AD123" s="23">
        <f t="shared" ref="AD123" si="84">SUM(M123-U123)</f>
        <v>0</v>
      </c>
      <c r="AE123" s="23">
        <f t="shared" ref="AE123" si="85">SUM(X123:AD123)</f>
        <v>0</v>
      </c>
    </row>
    <row r="124" spans="1:31" ht="15.75" thickBot="1">
      <c r="A124" s="4">
        <v>1129990</v>
      </c>
      <c r="B124" s="4" t="s">
        <v>107</v>
      </c>
      <c r="C124" s="18">
        <f>SUM(C123)</f>
        <v>6668898</v>
      </c>
      <c r="D124" s="10">
        <f>SUM(D123)</f>
        <v>7069032</v>
      </c>
      <c r="E124" s="10">
        <f>SUM(E123)</f>
        <v>7069032</v>
      </c>
      <c r="F124" s="10">
        <f>SUM(F123)</f>
        <v>0</v>
      </c>
      <c r="G124" s="25">
        <f t="shared" ref="G124:M124" si="86">SUM(G123)</f>
        <v>0</v>
      </c>
      <c r="H124" s="25">
        <f t="shared" si="86"/>
        <v>0</v>
      </c>
      <c r="I124" s="25">
        <f t="shared" si="86"/>
        <v>7069032</v>
      </c>
      <c r="J124" s="25">
        <f t="shared" si="86"/>
        <v>0</v>
      </c>
      <c r="K124" s="25">
        <f t="shared" si="86"/>
        <v>0</v>
      </c>
      <c r="L124" s="25">
        <f t="shared" si="86"/>
        <v>0</v>
      </c>
      <c r="M124" s="25">
        <f t="shared" si="86"/>
        <v>0</v>
      </c>
      <c r="N124" s="163"/>
      <c r="O124" s="25">
        <v>0</v>
      </c>
      <c r="P124" s="25">
        <v>0</v>
      </c>
      <c r="Q124" s="25">
        <v>7069032</v>
      </c>
      <c r="R124" s="25">
        <v>0</v>
      </c>
      <c r="S124" s="25">
        <v>0</v>
      </c>
      <c r="T124" s="25">
        <v>0</v>
      </c>
      <c r="U124" s="25">
        <v>0</v>
      </c>
      <c r="V124" s="25">
        <v>7069032</v>
      </c>
      <c r="X124" s="25">
        <f t="shared" ref="X124:AE124" si="87">SUM(X123)</f>
        <v>0</v>
      </c>
      <c r="Y124" s="25">
        <f t="shared" si="87"/>
        <v>0</v>
      </c>
      <c r="Z124" s="25">
        <f t="shared" si="87"/>
        <v>0</v>
      </c>
      <c r="AA124" s="25">
        <f t="shared" si="87"/>
        <v>0</v>
      </c>
      <c r="AB124" s="25">
        <f t="shared" si="87"/>
        <v>0</v>
      </c>
      <c r="AC124" s="25">
        <f t="shared" si="87"/>
        <v>0</v>
      </c>
      <c r="AD124" s="25">
        <f t="shared" si="87"/>
        <v>0</v>
      </c>
      <c r="AE124" s="25">
        <f t="shared" si="87"/>
        <v>0</v>
      </c>
    </row>
    <row r="125" spans="1:31" ht="15.75" thickTop="1">
      <c r="A125" s="1"/>
      <c r="B125" s="1"/>
      <c r="C125" s="15"/>
      <c r="D125" s="31"/>
      <c r="E125" s="9"/>
      <c r="F125" s="9"/>
      <c r="G125" s="23"/>
      <c r="H125" s="23"/>
      <c r="I125" s="23"/>
      <c r="J125" s="23"/>
      <c r="K125" s="23"/>
      <c r="L125" s="23"/>
      <c r="M125" s="23"/>
      <c r="N125" s="163"/>
      <c r="O125" s="23"/>
      <c r="P125" s="23"/>
      <c r="Q125" s="23"/>
      <c r="R125" s="23"/>
      <c r="S125" s="23"/>
      <c r="T125" s="23"/>
      <c r="U125" s="23"/>
      <c r="V125" s="23"/>
      <c r="X125" s="23"/>
      <c r="Y125" s="23"/>
      <c r="Z125" s="23"/>
      <c r="AA125" s="23"/>
      <c r="AB125" s="23"/>
      <c r="AC125" s="23"/>
      <c r="AD125" s="23"/>
      <c r="AE125" s="23"/>
    </row>
    <row r="126" spans="1:31">
      <c r="A126" s="1">
        <v>1130000</v>
      </c>
      <c r="B126" s="1" t="s">
        <v>108</v>
      </c>
      <c r="C126" s="15"/>
      <c r="D126" s="31"/>
      <c r="E126" s="9"/>
      <c r="F126" s="9"/>
      <c r="G126" s="23"/>
      <c r="H126" s="23"/>
      <c r="I126" s="23"/>
      <c r="J126" s="23"/>
      <c r="K126" s="23"/>
      <c r="L126" s="23"/>
      <c r="M126" s="23"/>
      <c r="N126" s="163"/>
      <c r="O126" s="23"/>
      <c r="P126" s="23"/>
      <c r="Q126" s="23"/>
      <c r="R126" s="23"/>
      <c r="S126" s="23"/>
      <c r="T126" s="23"/>
      <c r="U126" s="23"/>
      <c r="V126" s="23"/>
      <c r="X126" s="23"/>
      <c r="Y126" s="23"/>
      <c r="Z126" s="23"/>
      <c r="AA126" s="23"/>
      <c r="AB126" s="23"/>
      <c r="AC126" s="23"/>
      <c r="AD126" s="23"/>
      <c r="AE126" s="23"/>
    </row>
    <row r="127" spans="1:31">
      <c r="A127" s="2">
        <v>1130200</v>
      </c>
      <c r="B127" s="2" t="s">
        <v>109</v>
      </c>
      <c r="C127" s="16">
        <f>VLOOKUP(A127,[2]!OLD,3,)</f>
        <v>450000</v>
      </c>
      <c r="D127" s="32">
        <v>0</v>
      </c>
      <c r="E127" s="9">
        <f t="shared" ref="E127:E128" si="88">SUM(G127:M127)</f>
        <v>0</v>
      </c>
      <c r="F127" s="13">
        <f t="shared" ref="F127:F128" si="89">SUM(E127-D127)</f>
        <v>0</v>
      </c>
      <c r="G127" s="23">
        <f>('ANNEXURE B &amp; C'!G128)</f>
        <v>0</v>
      </c>
      <c r="H127" s="23">
        <f>('ANNEXURE B &amp; C'!H128)</f>
        <v>0</v>
      </c>
      <c r="I127" s="23">
        <f>('ANNEXURE B &amp; C'!I128)</f>
        <v>0</v>
      </c>
      <c r="J127" s="23">
        <f>('ANNEXURE B &amp; C'!J128)</f>
        <v>0</v>
      </c>
      <c r="K127" s="23">
        <f>('ANNEXURE B &amp; C'!K128)</f>
        <v>0</v>
      </c>
      <c r="L127" s="23">
        <f>('ANNEXURE B &amp; C'!L128)</f>
        <v>0</v>
      </c>
      <c r="M127" s="23">
        <f>('ANNEXURE B &amp; C'!M128)</f>
        <v>0</v>
      </c>
      <c r="N127" s="163"/>
      <c r="O127" s="23">
        <v>0</v>
      </c>
      <c r="P127" s="23"/>
      <c r="Q127" s="23">
        <v>0</v>
      </c>
      <c r="R127" s="23">
        <v>0</v>
      </c>
      <c r="S127" s="23">
        <v>0</v>
      </c>
      <c r="T127" s="23">
        <v>0</v>
      </c>
      <c r="U127" s="23">
        <v>0</v>
      </c>
      <c r="V127" s="23">
        <v>0</v>
      </c>
      <c r="X127" s="23">
        <f t="shared" ref="X127:X128" si="90">SUM(G127-O127)</f>
        <v>0</v>
      </c>
      <c r="Y127" s="23">
        <f t="shared" ref="Y127:Y128" si="91">SUM(H127-P127)</f>
        <v>0</v>
      </c>
      <c r="Z127" s="23">
        <f t="shared" ref="Z127:Z128" si="92">SUM(I127-Q127)</f>
        <v>0</v>
      </c>
      <c r="AA127" s="23">
        <f t="shared" ref="AA127:AA128" si="93">SUM(J127-R127)</f>
        <v>0</v>
      </c>
      <c r="AB127" s="23">
        <f t="shared" ref="AB127:AB128" si="94">SUM(K127-S127)</f>
        <v>0</v>
      </c>
      <c r="AC127" s="23">
        <f t="shared" ref="AC127:AC128" si="95">SUM(L127-T127)</f>
        <v>0</v>
      </c>
      <c r="AD127" s="23">
        <f t="shared" ref="AD127:AD128" si="96">SUM(M127-U127)</f>
        <v>0</v>
      </c>
      <c r="AE127" s="23">
        <f t="shared" ref="AE127:AE128" si="97">SUM(X127:AD127)</f>
        <v>0</v>
      </c>
    </row>
    <row r="128" spans="1:31">
      <c r="A128" s="2">
        <v>1130201</v>
      </c>
      <c r="B128" s="2" t="s">
        <v>110</v>
      </c>
      <c r="C128" s="16">
        <f>VLOOKUP(A128,[2]!OLD,3,)</f>
        <v>2500000</v>
      </c>
      <c r="D128" s="32">
        <v>2600000</v>
      </c>
      <c r="E128" s="9">
        <f t="shared" si="88"/>
        <v>2600000</v>
      </c>
      <c r="F128" s="13">
        <f t="shared" si="89"/>
        <v>0</v>
      </c>
      <c r="G128" s="23">
        <f>('ANNEXURE B &amp; C'!G129)</f>
        <v>0</v>
      </c>
      <c r="H128" s="23">
        <f>('ANNEXURE B &amp; C'!H129)</f>
        <v>0</v>
      </c>
      <c r="I128" s="23">
        <f>('ANNEXURE B &amp; C'!I129)</f>
        <v>2600000</v>
      </c>
      <c r="J128" s="23">
        <f>('ANNEXURE B &amp; C'!J129)</f>
        <v>0</v>
      </c>
      <c r="K128" s="23">
        <f>('ANNEXURE B &amp; C'!K129)</f>
        <v>0</v>
      </c>
      <c r="L128" s="23">
        <f>('ANNEXURE B &amp; C'!L129)</f>
        <v>0</v>
      </c>
      <c r="M128" s="23">
        <f>('ANNEXURE B &amp; C'!M129)</f>
        <v>0</v>
      </c>
      <c r="N128" s="163"/>
      <c r="O128" s="23">
        <v>0</v>
      </c>
      <c r="P128" s="23">
        <v>0</v>
      </c>
      <c r="Q128" s="23">
        <v>2600000</v>
      </c>
      <c r="R128" s="23">
        <v>0</v>
      </c>
      <c r="S128" s="23">
        <v>0</v>
      </c>
      <c r="T128" s="23">
        <v>0</v>
      </c>
      <c r="U128" s="23">
        <v>0</v>
      </c>
      <c r="V128" s="23">
        <v>2600000</v>
      </c>
      <c r="X128" s="23">
        <f t="shared" si="90"/>
        <v>0</v>
      </c>
      <c r="Y128" s="23">
        <f t="shared" si="91"/>
        <v>0</v>
      </c>
      <c r="Z128" s="23">
        <f t="shared" si="92"/>
        <v>0</v>
      </c>
      <c r="AA128" s="23">
        <f t="shared" si="93"/>
        <v>0</v>
      </c>
      <c r="AB128" s="23">
        <f t="shared" si="94"/>
        <v>0</v>
      </c>
      <c r="AC128" s="23">
        <f t="shared" si="95"/>
        <v>0</v>
      </c>
      <c r="AD128" s="23">
        <f t="shared" si="96"/>
        <v>0</v>
      </c>
      <c r="AE128" s="23">
        <f t="shared" si="97"/>
        <v>0</v>
      </c>
    </row>
    <row r="129" spans="1:31" ht="15.75" thickBot="1">
      <c r="A129" s="4">
        <v>1139995</v>
      </c>
      <c r="B129" s="4" t="s">
        <v>111</v>
      </c>
      <c r="C129" s="18">
        <f>SUM(C127:C128)</f>
        <v>2950000</v>
      </c>
      <c r="D129" s="10">
        <f>SUM(D127:D128)</f>
        <v>2600000</v>
      </c>
      <c r="E129" s="10">
        <f>SUM(E127:E128)</f>
        <v>2600000</v>
      </c>
      <c r="F129" s="10">
        <f>SUM(F127:F128)</f>
        <v>0</v>
      </c>
      <c r="G129" s="25">
        <f t="shared" ref="G129:M129" si="98">SUM(G127:G128)</f>
        <v>0</v>
      </c>
      <c r="H129" s="25">
        <f t="shared" si="98"/>
        <v>0</v>
      </c>
      <c r="I129" s="25">
        <f t="shared" si="98"/>
        <v>2600000</v>
      </c>
      <c r="J129" s="25">
        <f t="shared" si="98"/>
        <v>0</v>
      </c>
      <c r="K129" s="25">
        <f t="shared" si="98"/>
        <v>0</v>
      </c>
      <c r="L129" s="25">
        <f t="shared" si="98"/>
        <v>0</v>
      </c>
      <c r="M129" s="25">
        <f t="shared" si="98"/>
        <v>0</v>
      </c>
      <c r="N129" s="163"/>
      <c r="O129" s="25">
        <v>0</v>
      </c>
      <c r="P129" s="25">
        <v>0</v>
      </c>
      <c r="Q129" s="25">
        <v>2600000</v>
      </c>
      <c r="R129" s="25">
        <v>0</v>
      </c>
      <c r="S129" s="25">
        <v>0</v>
      </c>
      <c r="T129" s="25">
        <v>0</v>
      </c>
      <c r="U129" s="25">
        <v>0</v>
      </c>
      <c r="V129" s="25">
        <v>2600000</v>
      </c>
      <c r="X129" s="25">
        <f t="shared" ref="X129:AE129" si="99">SUM(X127:X128)</f>
        <v>0</v>
      </c>
      <c r="Y129" s="25">
        <f t="shared" si="99"/>
        <v>0</v>
      </c>
      <c r="Z129" s="25">
        <f t="shared" si="99"/>
        <v>0</v>
      </c>
      <c r="AA129" s="25">
        <f t="shared" si="99"/>
        <v>0</v>
      </c>
      <c r="AB129" s="25">
        <f t="shared" si="99"/>
        <v>0</v>
      </c>
      <c r="AC129" s="25">
        <f t="shared" si="99"/>
        <v>0</v>
      </c>
      <c r="AD129" s="25">
        <f t="shared" si="99"/>
        <v>0</v>
      </c>
      <c r="AE129" s="25">
        <f t="shared" si="99"/>
        <v>0</v>
      </c>
    </row>
    <row r="130" spans="1:31" ht="15.75" thickTop="1">
      <c r="A130" s="1"/>
      <c r="B130" s="1"/>
      <c r="C130" s="13"/>
      <c r="D130" s="9"/>
      <c r="E130" s="9"/>
      <c r="F130" s="9"/>
      <c r="G130" s="23"/>
      <c r="H130" s="23"/>
      <c r="I130" s="23"/>
      <c r="J130" s="23"/>
      <c r="K130" s="23"/>
      <c r="L130" s="23"/>
      <c r="M130" s="23"/>
      <c r="N130" s="163"/>
      <c r="O130" s="23"/>
      <c r="P130" s="23"/>
      <c r="Q130" s="23"/>
      <c r="R130" s="23"/>
      <c r="S130" s="23"/>
      <c r="T130" s="23"/>
      <c r="U130" s="23"/>
      <c r="V130" s="23"/>
      <c r="X130" s="23"/>
      <c r="Y130" s="23"/>
      <c r="Z130" s="23"/>
      <c r="AA130" s="23"/>
      <c r="AB130" s="23"/>
      <c r="AC130" s="23"/>
      <c r="AD130" s="23"/>
      <c r="AE130" s="23"/>
    </row>
    <row r="131" spans="1:31" ht="15.75" thickBot="1">
      <c r="A131" s="5">
        <v>1199998</v>
      </c>
      <c r="B131" s="5" t="s">
        <v>112</v>
      </c>
      <c r="C131" s="19">
        <f>SUM(C129+C124+C120+C113+C41)</f>
        <v>330963001</v>
      </c>
      <c r="D131" s="12">
        <f>SUM(D129+D124+D120+D113+D41)</f>
        <v>325263238</v>
      </c>
      <c r="E131" s="12">
        <f>SUM(E129+E124+E120+E113+E41)</f>
        <v>361266678</v>
      </c>
      <c r="F131" s="12">
        <f>SUM(F129+F124+F120+F113+F41)</f>
        <v>36003440</v>
      </c>
      <c r="G131" s="26">
        <f t="shared" ref="G131:M131" si="100">SUM(G129+G124+G120+G113+G41)</f>
        <v>27617717</v>
      </c>
      <c r="H131" s="26">
        <f t="shared" si="100"/>
        <v>15553067</v>
      </c>
      <c r="I131" s="26">
        <f t="shared" si="100"/>
        <v>31507346</v>
      </c>
      <c r="J131" s="26">
        <f t="shared" si="100"/>
        <v>113030795</v>
      </c>
      <c r="K131" s="26">
        <f t="shared" si="100"/>
        <v>57142879</v>
      </c>
      <c r="L131" s="26">
        <f t="shared" si="100"/>
        <v>23297273</v>
      </c>
      <c r="M131" s="26">
        <f t="shared" si="100"/>
        <v>93117601</v>
      </c>
      <c r="N131" s="163"/>
      <c r="O131" s="26">
        <v>22935190</v>
      </c>
      <c r="P131" s="26">
        <v>9971947</v>
      </c>
      <c r="Q131" s="26">
        <v>27431794</v>
      </c>
      <c r="R131" s="26">
        <v>97810636</v>
      </c>
      <c r="S131" s="26">
        <v>54813237</v>
      </c>
      <c r="T131" s="26">
        <v>21928857</v>
      </c>
      <c r="U131" s="26">
        <v>90371577</v>
      </c>
      <c r="V131" s="26">
        <v>325263238</v>
      </c>
      <c r="X131" s="26">
        <f t="shared" ref="X131:AE131" si="101">SUM(X129+X124+X120+X113+X41)</f>
        <v>4682527</v>
      </c>
      <c r="Y131" s="26">
        <f t="shared" si="101"/>
        <v>5581120</v>
      </c>
      <c r="Z131" s="26">
        <f t="shared" si="101"/>
        <v>4075552</v>
      </c>
      <c r="AA131" s="26">
        <f t="shared" si="101"/>
        <v>15220159</v>
      </c>
      <c r="AB131" s="26">
        <f t="shared" si="101"/>
        <v>2329642</v>
      </c>
      <c r="AC131" s="26">
        <f t="shared" si="101"/>
        <v>1368416</v>
      </c>
      <c r="AD131" s="26">
        <f t="shared" si="101"/>
        <v>2746024</v>
      </c>
      <c r="AE131" s="26">
        <f t="shared" si="101"/>
        <v>36003440</v>
      </c>
    </row>
    <row r="132" spans="1:31">
      <c r="A132" s="1"/>
      <c r="B132" s="1"/>
      <c r="C132" s="15"/>
      <c r="D132" s="31"/>
      <c r="E132" s="9"/>
      <c r="F132" s="9"/>
      <c r="G132" s="23"/>
      <c r="H132" s="23"/>
      <c r="I132" s="23"/>
      <c r="J132" s="23"/>
      <c r="K132" s="23"/>
      <c r="L132" s="23"/>
      <c r="M132" s="23"/>
      <c r="N132" s="163"/>
      <c r="O132" s="23"/>
      <c r="P132" s="23"/>
      <c r="Q132" s="23"/>
      <c r="R132" s="23"/>
      <c r="S132" s="23"/>
      <c r="T132" s="23"/>
      <c r="U132" s="23"/>
      <c r="V132" s="23"/>
      <c r="X132" s="23"/>
      <c r="Y132" s="23"/>
      <c r="Z132" s="23"/>
      <c r="AA132" s="23"/>
      <c r="AB132" s="23"/>
      <c r="AC132" s="23"/>
      <c r="AD132" s="23"/>
      <c r="AE132" s="23"/>
    </row>
    <row r="133" spans="1:31">
      <c r="A133" s="1">
        <v>2200000</v>
      </c>
      <c r="B133" s="1" t="s">
        <v>113</v>
      </c>
      <c r="C133" s="15"/>
      <c r="D133" s="31"/>
      <c r="E133" s="9"/>
      <c r="F133" s="9"/>
      <c r="G133" s="23"/>
      <c r="H133" s="23"/>
      <c r="I133" s="23"/>
      <c r="J133" s="23"/>
      <c r="K133" s="23"/>
      <c r="L133" s="23"/>
      <c r="M133" s="23"/>
      <c r="N133" s="163"/>
      <c r="O133" s="23"/>
      <c r="P133" s="23"/>
      <c r="Q133" s="23"/>
      <c r="R133" s="23"/>
      <c r="S133" s="23"/>
      <c r="T133" s="23"/>
      <c r="U133" s="23"/>
      <c r="V133" s="23"/>
      <c r="X133" s="23"/>
      <c r="Y133" s="23"/>
      <c r="Z133" s="23"/>
      <c r="AA133" s="23"/>
      <c r="AB133" s="23"/>
      <c r="AC133" s="23"/>
      <c r="AD133" s="23"/>
      <c r="AE133" s="23"/>
    </row>
    <row r="134" spans="1:31">
      <c r="A134" s="1"/>
      <c r="B134" s="1"/>
      <c r="C134" s="15"/>
      <c r="D134" s="31"/>
      <c r="E134" s="9"/>
      <c r="F134" s="9"/>
      <c r="G134" s="23"/>
      <c r="H134" s="23"/>
      <c r="I134" s="23"/>
      <c r="J134" s="23"/>
      <c r="K134" s="23"/>
      <c r="L134" s="23"/>
      <c r="M134" s="23"/>
      <c r="N134" s="163"/>
      <c r="O134" s="23"/>
      <c r="P134" s="23"/>
      <c r="Q134" s="23"/>
      <c r="R134" s="23"/>
      <c r="S134" s="23"/>
      <c r="T134" s="23"/>
      <c r="U134" s="23"/>
      <c r="V134" s="23"/>
      <c r="X134" s="23"/>
      <c r="Y134" s="23"/>
      <c r="Z134" s="23"/>
      <c r="AA134" s="23"/>
      <c r="AB134" s="23"/>
      <c r="AC134" s="23"/>
      <c r="AD134" s="23"/>
      <c r="AE134" s="23"/>
    </row>
    <row r="135" spans="1:31">
      <c r="A135" s="1">
        <v>2230000</v>
      </c>
      <c r="B135" s="1" t="s">
        <v>114</v>
      </c>
      <c r="C135" s="15"/>
      <c r="D135" s="31"/>
      <c r="E135" s="9"/>
      <c r="F135" s="9"/>
      <c r="G135" s="23"/>
      <c r="H135" s="23"/>
      <c r="I135" s="23"/>
      <c r="J135" s="23"/>
      <c r="K135" s="23"/>
      <c r="L135" s="23"/>
      <c r="M135" s="23"/>
      <c r="N135" s="163"/>
      <c r="O135" s="23"/>
      <c r="P135" s="23"/>
      <c r="Q135" s="23"/>
      <c r="R135" s="23"/>
      <c r="S135" s="23"/>
      <c r="T135" s="23"/>
      <c r="U135" s="23"/>
      <c r="V135" s="23"/>
      <c r="X135" s="23"/>
      <c r="Y135" s="23"/>
      <c r="Z135" s="23"/>
      <c r="AA135" s="23"/>
      <c r="AB135" s="23"/>
      <c r="AC135" s="23"/>
      <c r="AD135" s="23"/>
      <c r="AE135" s="23"/>
    </row>
    <row r="136" spans="1:31">
      <c r="A136" s="2">
        <v>2231202</v>
      </c>
      <c r="B136" s="2" t="s">
        <v>115</v>
      </c>
      <c r="C136" s="16">
        <f>VLOOKUP(A136,[2]!OLD,3,)</f>
        <v>-9150000</v>
      </c>
      <c r="D136" s="32">
        <v>-9150000</v>
      </c>
      <c r="E136" s="9">
        <f t="shared" ref="E136:E137" si="102">SUM(G136:M136)</f>
        <v>-9150000</v>
      </c>
      <c r="F136" s="13">
        <f t="shared" ref="F136:F137" si="103">SUM(E136-D136)</f>
        <v>0</v>
      </c>
      <c r="G136" s="23">
        <f>('ANNEXURE B &amp; C'!G137)</f>
        <v>0</v>
      </c>
      <c r="H136" s="23">
        <f>('ANNEXURE B &amp; C'!H137)</f>
        <v>0</v>
      </c>
      <c r="I136" s="23">
        <f>('ANNEXURE B &amp; C'!I137)</f>
        <v>0</v>
      </c>
      <c r="J136" s="23">
        <f>('ANNEXURE B &amp; C'!J137)</f>
        <v>-9150000</v>
      </c>
      <c r="K136" s="23">
        <f>('ANNEXURE B &amp; C'!K137)</f>
        <v>0</v>
      </c>
      <c r="L136" s="23">
        <f>('ANNEXURE B &amp; C'!L137)</f>
        <v>0</v>
      </c>
      <c r="M136" s="23">
        <f>('ANNEXURE B &amp; C'!M137)</f>
        <v>0</v>
      </c>
      <c r="N136" s="163"/>
      <c r="O136" s="23"/>
      <c r="P136" s="23"/>
      <c r="Q136" s="23"/>
      <c r="R136" s="23">
        <v>-9150000</v>
      </c>
      <c r="S136" s="23">
        <v>0</v>
      </c>
      <c r="T136" s="23">
        <v>0</v>
      </c>
      <c r="U136" s="23">
        <v>0</v>
      </c>
      <c r="V136" s="23">
        <v>-9150000</v>
      </c>
      <c r="X136" s="23">
        <f t="shared" ref="X136:X137" si="104">SUM(G136-O136)</f>
        <v>0</v>
      </c>
      <c r="Y136" s="23">
        <f t="shared" ref="Y136:Y137" si="105">SUM(H136-P136)</f>
        <v>0</v>
      </c>
      <c r="Z136" s="23">
        <f t="shared" ref="Z136:Z137" si="106">SUM(I136-Q136)</f>
        <v>0</v>
      </c>
      <c r="AA136" s="23">
        <f t="shared" ref="AA136:AA137" si="107">SUM(J136-R136)</f>
        <v>0</v>
      </c>
      <c r="AB136" s="23">
        <f t="shared" ref="AB136:AB137" si="108">SUM(K136-S136)</f>
        <v>0</v>
      </c>
      <c r="AC136" s="23">
        <f t="shared" ref="AC136:AC137" si="109">SUM(L136-T136)</f>
        <v>0</v>
      </c>
      <c r="AD136" s="23">
        <f t="shared" ref="AD136:AD137" si="110">SUM(M136-U136)</f>
        <v>0</v>
      </c>
      <c r="AE136" s="23">
        <f t="shared" ref="AE136:AE137" si="111">SUM(X136:AD136)</f>
        <v>0</v>
      </c>
    </row>
    <row r="137" spans="1:31">
      <c r="A137" s="2">
        <v>2231900</v>
      </c>
      <c r="B137" s="2" t="s">
        <v>116</v>
      </c>
      <c r="C137" s="16">
        <f>VLOOKUP(A137,[2]!OLD,3,)</f>
        <v>-25000</v>
      </c>
      <c r="D137" s="32">
        <v>-31680</v>
      </c>
      <c r="E137" s="9">
        <f t="shared" si="102"/>
        <v>-18212</v>
      </c>
      <c r="F137" s="13">
        <f t="shared" si="103"/>
        <v>13468</v>
      </c>
      <c r="G137" s="23">
        <f>('ANNEXURE B &amp; C'!G138)</f>
        <v>0</v>
      </c>
      <c r="H137" s="23">
        <f>('ANNEXURE B &amp; C'!H138)</f>
        <v>0</v>
      </c>
      <c r="I137" s="23">
        <f>('ANNEXURE B &amp; C'!I138)</f>
        <v>0</v>
      </c>
      <c r="J137" s="23">
        <f>('ANNEXURE B &amp; C'!J138)</f>
        <v>0</v>
      </c>
      <c r="K137" s="23">
        <f>('ANNEXURE B &amp; C'!K138)</f>
        <v>0</v>
      </c>
      <c r="L137" s="23">
        <f>('ANNEXURE B &amp; C'!L138)</f>
        <v>0</v>
      </c>
      <c r="M137" s="23">
        <f>('ANNEXURE B &amp; C'!M138)</f>
        <v>-18212</v>
      </c>
      <c r="N137" s="163"/>
      <c r="O137" s="23"/>
      <c r="P137" s="23"/>
      <c r="Q137" s="23"/>
      <c r="R137" s="23">
        <v>0</v>
      </c>
      <c r="S137" s="23">
        <v>0</v>
      </c>
      <c r="T137" s="23">
        <v>0</v>
      </c>
      <c r="U137" s="23">
        <v>-31680</v>
      </c>
      <c r="V137" s="23">
        <v>-31680</v>
      </c>
      <c r="X137" s="23">
        <f t="shared" si="104"/>
        <v>0</v>
      </c>
      <c r="Y137" s="23">
        <f t="shared" si="105"/>
        <v>0</v>
      </c>
      <c r="Z137" s="23">
        <f t="shared" si="106"/>
        <v>0</v>
      </c>
      <c r="AA137" s="23">
        <f t="shared" si="107"/>
        <v>0</v>
      </c>
      <c r="AB137" s="23">
        <f t="shared" si="108"/>
        <v>0</v>
      </c>
      <c r="AC137" s="23">
        <f t="shared" si="109"/>
        <v>0</v>
      </c>
      <c r="AD137" s="23">
        <f t="shared" si="110"/>
        <v>13468</v>
      </c>
      <c r="AE137" s="23">
        <f t="shared" si="111"/>
        <v>13468</v>
      </c>
    </row>
    <row r="138" spans="1:31">
      <c r="A138" s="3">
        <v>2239995</v>
      </c>
      <c r="B138" s="3" t="s">
        <v>117</v>
      </c>
      <c r="C138" s="17">
        <f>SUM(C135:C137)</f>
        <v>-9175000</v>
      </c>
      <c r="D138" s="11">
        <f>SUM(D135:D137)</f>
        <v>-9181680</v>
      </c>
      <c r="E138" s="11">
        <f>SUM(E135:E137)</f>
        <v>-9168212</v>
      </c>
      <c r="F138" s="11">
        <f>SUM(F135:F137)</f>
        <v>13468</v>
      </c>
      <c r="G138" s="24">
        <f t="shared" ref="G138:M138" si="112">SUM(G136:G137)</f>
        <v>0</v>
      </c>
      <c r="H138" s="24">
        <f t="shared" si="112"/>
        <v>0</v>
      </c>
      <c r="I138" s="24">
        <f t="shared" si="112"/>
        <v>0</v>
      </c>
      <c r="J138" s="24">
        <f t="shared" si="112"/>
        <v>-9150000</v>
      </c>
      <c r="K138" s="24">
        <f t="shared" si="112"/>
        <v>0</v>
      </c>
      <c r="L138" s="24">
        <f t="shared" si="112"/>
        <v>0</v>
      </c>
      <c r="M138" s="24">
        <f t="shared" si="112"/>
        <v>-18212</v>
      </c>
      <c r="N138" s="163"/>
      <c r="O138" s="24">
        <v>0</v>
      </c>
      <c r="P138" s="24">
        <v>0</v>
      </c>
      <c r="Q138" s="24">
        <v>0</v>
      </c>
      <c r="R138" s="24">
        <v>-9150000</v>
      </c>
      <c r="S138" s="24">
        <v>0</v>
      </c>
      <c r="T138" s="24">
        <v>0</v>
      </c>
      <c r="U138" s="24">
        <v>-31680</v>
      </c>
      <c r="V138" s="24">
        <v>-9181680</v>
      </c>
      <c r="X138" s="24">
        <f t="shared" ref="X138:AE138" si="113">SUM(X136:X137)</f>
        <v>0</v>
      </c>
      <c r="Y138" s="24">
        <f t="shared" si="113"/>
        <v>0</v>
      </c>
      <c r="Z138" s="24">
        <f t="shared" si="113"/>
        <v>0</v>
      </c>
      <c r="AA138" s="24">
        <f t="shared" si="113"/>
        <v>0</v>
      </c>
      <c r="AB138" s="24">
        <f t="shared" si="113"/>
        <v>0</v>
      </c>
      <c r="AC138" s="24">
        <f t="shared" si="113"/>
        <v>0</v>
      </c>
      <c r="AD138" s="24">
        <f t="shared" si="113"/>
        <v>13468</v>
      </c>
      <c r="AE138" s="24">
        <f t="shared" si="113"/>
        <v>13468</v>
      </c>
    </row>
    <row r="139" spans="1:31">
      <c r="A139" s="1"/>
      <c r="B139" s="1"/>
      <c r="C139" s="15"/>
      <c r="D139" s="31"/>
      <c r="E139" s="9"/>
      <c r="F139" s="9"/>
      <c r="G139" s="23"/>
      <c r="H139" s="23"/>
      <c r="I139" s="23"/>
      <c r="J139" s="23"/>
      <c r="K139" s="23"/>
      <c r="L139" s="23"/>
      <c r="M139" s="23"/>
      <c r="N139" s="163"/>
      <c r="O139" s="23"/>
      <c r="P139" s="23"/>
      <c r="Q139" s="23"/>
      <c r="R139" s="23"/>
      <c r="S139" s="23"/>
      <c r="T139" s="23"/>
      <c r="U139" s="23"/>
      <c r="V139" s="23"/>
      <c r="X139" s="23"/>
      <c r="Y139" s="23"/>
      <c r="Z139" s="23"/>
      <c r="AA139" s="23"/>
      <c r="AB139" s="23"/>
      <c r="AC139" s="23"/>
      <c r="AD139" s="23"/>
      <c r="AE139" s="23"/>
    </row>
    <row r="140" spans="1:31">
      <c r="A140" s="1">
        <v>2240000</v>
      </c>
      <c r="B140" s="1" t="s">
        <v>118</v>
      </c>
      <c r="C140" s="15"/>
      <c r="D140" s="31"/>
      <c r="E140" s="9"/>
      <c r="F140" s="9"/>
      <c r="G140" s="23"/>
      <c r="H140" s="23"/>
      <c r="I140" s="23"/>
      <c r="J140" s="23"/>
      <c r="K140" s="23"/>
      <c r="L140" s="23"/>
      <c r="M140" s="23"/>
      <c r="N140" s="163"/>
      <c r="O140" s="23"/>
      <c r="P140" s="23"/>
      <c r="Q140" s="23"/>
      <c r="R140" s="23"/>
      <c r="S140" s="23"/>
      <c r="T140" s="23"/>
      <c r="U140" s="23"/>
      <c r="V140" s="23"/>
      <c r="X140" s="23"/>
      <c r="Y140" s="23"/>
      <c r="Z140" s="23"/>
      <c r="AA140" s="23"/>
      <c r="AB140" s="23"/>
      <c r="AC140" s="23"/>
      <c r="AD140" s="23"/>
      <c r="AE140" s="23"/>
    </row>
    <row r="141" spans="1:31">
      <c r="A141" s="2">
        <v>2240001</v>
      </c>
      <c r="B141" s="2" t="s">
        <v>119</v>
      </c>
      <c r="C141" s="16">
        <f>VLOOKUP(A141,[2]!OLD,3,)</f>
        <v>-31120000</v>
      </c>
      <c r="D141" s="32">
        <v>-33970000</v>
      </c>
      <c r="E141" s="9">
        <f t="shared" ref="E141:E144" si="114">SUM(G141:M141)</f>
        <v>-33970000</v>
      </c>
      <c r="F141" s="13">
        <f t="shared" ref="F141:F144" si="115">SUM(E141-D141)</f>
        <v>0</v>
      </c>
      <c r="G141" s="23">
        <f>('ANNEXURE B &amp; C'!G142)</f>
        <v>0</v>
      </c>
      <c r="H141" s="23">
        <f>('ANNEXURE B &amp; C'!H142)</f>
        <v>0</v>
      </c>
      <c r="I141" s="23">
        <f>('ANNEXURE B &amp; C'!I142)</f>
        <v>0</v>
      </c>
      <c r="J141" s="23">
        <f>('ANNEXURE B &amp; C'!J142)</f>
        <v>0</v>
      </c>
      <c r="K141" s="23">
        <f>('ANNEXURE B &amp; C'!K142)</f>
        <v>0</v>
      </c>
      <c r="L141" s="23">
        <f>('ANNEXURE B &amp; C'!L142)</f>
        <v>0</v>
      </c>
      <c r="M141" s="23">
        <f>('ANNEXURE B &amp; C'!M142)</f>
        <v>-33970000</v>
      </c>
      <c r="N141" s="163"/>
      <c r="O141" s="23"/>
      <c r="P141" s="23"/>
      <c r="Q141" s="23"/>
      <c r="R141" s="23">
        <v>0</v>
      </c>
      <c r="S141" s="23">
        <v>0</v>
      </c>
      <c r="T141" s="23">
        <v>0</v>
      </c>
      <c r="U141" s="23">
        <v>-33970000</v>
      </c>
      <c r="V141" s="23">
        <v>-33970000</v>
      </c>
      <c r="X141" s="23">
        <f t="shared" ref="X141:X144" si="116">SUM(G141-O141)</f>
        <v>0</v>
      </c>
      <c r="Y141" s="23">
        <f t="shared" ref="Y141:Y144" si="117">SUM(H141-P141)</f>
        <v>0</v>
      </c>
      <c r="Z141" s="23">
        <f t="shared" ref="Z141:Z144" si="118">SUM(I141-Q141)</f>
        <v>0</v>
      </c>
      <c r="AA141" s="23">
        <f t="shared" ref="AA141:AA144" si="119">SUM(J141-R141)</f>
        <v>0</v>
      </c>
      <c r="AB141" s="23">
        <f t="shared" ref="AB141:AB144" si="120">SUM(K141-S141)</f>
        <v>0</v>
      </c>
      <c r="AC141" s="23">
        <f t="shared" ref="AC141:AC144" si="121">SUM(L141-T141)</f>
        <v>0</v>
      </c>
      <c r="AD141" s="23">
        <f t="shared" ref="AD141:AD144" si="122">SUM(M141-U141)</f>
        <v>0</v>
      </c>
      <c r="AE141" s="23">
        <f t="shared" ref="AE141:AE144" si="123">SUM(X141:AD141)</f>
        <v>0</v>
      </c>
    </row>
    <row r="142" spans="1:31">
      <c r="A142" s="2">
        <v>2240002</v>
      </c>
      <c r="B142" s="2" t="s">
        <v>120</v>
      </c>
      <c r="C142" s="16">
        <f>VLOOKUP(A142,[2]!OLD,3,)</f>
        <v>0</v>
      </c>
      <c r="D142" s="32">
        <v>0</v>
      </c>
      <c r="E142" s="9">
        <f t="shared" si="114"/>
        <v>0</v>
      </c>
      <c r="F142" s="13">
        <f t="shared" si="115"/>
        <v>0</v>
      </c>
      <c r="G142" s="23">
        <f>('ANNEXURE B &amp; C'!G143)</f>
        <v>0</v>
      </c>
      <c r="H142" s="23">
        <f>('ANNEXURE B &amp; C'!H143)</f>
        <v>0</v>
      </c>
      <c r="I142" s="23">
        <f>('ANNEXURE B &amp; C'!I143)</f>
        <v>0</v>
      </c>
      <c r="J142" s="23">
        <f>('ANNEXURE B &amp; C'!J143)</f>
        <v>0</v>
      </c>
      <c r="K142" s="23">
        <f>('ANNEXURE B &amp; C'!K143)</f>
        <v>0</v>
      </c>
      <c r="L142" s="23">
        <f>('ANNEXURE B &amp; C'!L143)</f>
        <v>0</v>
      </c>
      <c r="M142" s="23">
        <f>('ANNEXURE B &amp; C'!M143)</f>
        <v>0</v>
      </c>
      <c r="N142" s="163"/>
      <c r="O142" s="23"/>
      <c r="P142" s="23"/>
      <c r="Q142" s="23"/>
      <c r="R142" s="23">
        <v>0</v>
      </c>
      <c r="S142" s="23">
        <v>0</v>
      </c>
      <c r="T142" s="23">
        <v>0</v>
      </c>
      <c r="U142" s="23">
        <v>0</v>
      </c>
      <c r="V142" s="23">
        <v>0</v>
      </c>
      <c r="X142" s="23">
        <f t="shared" si="116"/>
        <v>0</v>
      </c>
      <c r="Y142" s="23">
        <f t="shared" si="117"/>
        <v>0</v>
      </c>
      <c r="Z142" s="23">
        <f t="shared" si="118"/>
        <v>0</v>
      </c>
      <c r="AA142" s="23">
        <f t="shared" si="119"/>
        <v>0</v>
      </c>
      <c r="AB142" s="23">
        <f t="shared" si="120"/>
        <v>0</v>
      </c>
      <c r="AC142" s="23">
        <f t="shared" si="121"/>
        <v>0</v>
      </c>
      <c r="AD142" s="23">
        <f t="shared" si="122"/>
        <v>0</v>
      </c>
      <c r="AE142" s="23">
        <f t="shared" si="123"/>
        <v>0</v>
      </c>
    </row>
    <row r="143" spans="1:31">
      <c r="A143" s="2">
        <v>2240400</v>
      </c>
      <c r="B143" s="2" t="s">
        <v>121</v>
      </c>
      <c r="C143" s="16">
        <f>VLOOKUP(A143,[2]!OLD,3,)</f>
        <v>-201583000</v>
      </c>
      <c r="D143" s="32">
        <v>-213221000</v>
      </c>
      <c r="E143" s="9">
        <f t="shared" si="114"/>
        <v>-213221000</v>
      </c>
      <c r="F143" s="13">
        <f t="shared" si="115"/>
        <v>0</v>
      </c>
      <c r="G143" s="23">
        <f>('ANNEXURE B &amp; C'!G144)</f>
        <v>0</v>
      </c>
      <c r="H143" s="23">
        <f>('ANNEXURE B &amp; C'!H144)</f>
        <v>0</v>
      </c>
      <c r="I143" s="23">
        <f>('ANNEXURE B &amp; C'!I144)</f>
        <v>-213221000</v>
      </c>
      <c r="J143" s="23">
        <f>('ANNEXURE B &amp; C'!J144)</f>
        <v>0</v>
      </c>
      <c r="K143" s="23">
        <f>('ANNEXURE B &amp; C'!K144)</f>
        <v>0</v>
      </c>
      <c r="L143" s="23">
        <f>('ANNEXURE B &amp; C'!L144)</f>
        <v>0</v>
      </c>
      <c r="M143" s="23">
        <f>('ANNEXURE B &amp; C'!M144)</f>
        <v>0</v>
      </c>
      <c r="N143" s="163"/>
      <c r="O143" s="23"/>
      <c r="P143" s="23"/>
      <c r="Q143" s="23">
        <v>-213221000</v>
      </c>
      <c r="R143" s="23">
        <v>0</v>
      </c>
      <c r="S143" s="23">
        <v>0</v>
      </c>
      <c r="T143" s="23">
        <v>0</v>
      </c>
      <c r="U143" s="23">
        <v>0</v>
      </c>
      <c r="V143" s="23">
        <v>-213221000</v>
      </c>
      <c r="X143" s="23">
        <f t="shared" si="116"/>
        <v>0</v>
      </c>
      <c r="Y143" s="23">
        <f t="shared" si="117"/>
        <v>0</v>
      </c>
      <c r="Z143" s="23">
        <f t="shared" si="118"/>
        <v>0</v>
      </c>
      <c r="AA143" s="23">
        <f t="shared" si="119"/>
        <v>0</v>
      </c>
      <c r="AB143" s="23">
        <f t="shared" si="120"/>
        <v>0</v>
      </c>
      <c r="AC143" s="23">
        <f t="shared" si="121"/>
        <v>0</v>
      </c>
      <c r="AD143" s="23">
        <f t="shared" si="122"/>
        <v>0</v>
      </c>
      <c r="AE143" s="23">
        <f t="shared" si="123"/>
        <v>0</v>
      </c>
    </row>
    <row r="144" spans="1:31">
      <c r="A144" s="2">
        <v>2240500</v>
      </c>
      <c r="B144" s="2" t="s">
        <v>122</v>
      </c>
      <c r="C144" s="16">
        <f>VLOOKUP(A144,[2]!OLD,3,)</f>
        <v>-40109725</v>
      </c>
      <c r="D144" s="32">
        <v>-51750000</v>
      </c>
      <c r="E144" s="9">
        <f t="shared" si="114"/>
        <v>-40566487</v>
      </c>
      <c r="F144" s="13">
        <f t="shared" si="115"/>
        <v>11183513</v>
      </c>
      <c r="G144" s="23">
        <f>('ANNEXURE B &amp; C'!G145)</f>
        <v>0</v>
      </c>
      <c r="H144" s="23">
        <f>('ANNEXURE B &amp; C'!H145)</f>
        <v>0</v>
      </c>
      <c r="I144" s="23">
        <f>('ANNEXURE B &amp; C'!I145)</f>
        <v>-1750000</v>
      </c>
      <c r="J144" s="23">
        <f>('ANNEXURE B &amp; C'!J145)</f>
        <v>0</v>
      </c>
      <c r="K144" s="23">
        <f>('ANNEXURE B &amp; C'!K145)</f>
        <v>-1396587</v>
      </c>
      <c r="L144" s="23">
        <f>('ANNEXURE B &amp; C'!L145)</f>
        <v>-35272000</v>
      </c>
      <c r="M144" s="23">
        <f>('ANNEXURE B &amp; C'!M145)</f>
        <v>-2147900</v>
      </c>
      <c r="N144" s="163"/>
      <c r="O144" s="23">
        <v>0</v>
      </c>
      <c r="P144" s="23"/>
      <c r="Q144" s="23">
        <v>-1750000</v>
      </c>
      <c r="R144" s="23">
        <v>0</v>
      </c>
      <c r="S144" s="23">
        <v>0</v>
      </c>
      <c r="T144" s="23">
        <v>-50000000</v>
      </c>
      <c r="U144" s="23">
        <v>0</v>
      </c>
      <c r="V144" s="23">
        <v>-51750000</v>
      </c>
      <c r="X144" s="23">
        <f t="shared" si="116"/>
        <v>0</v>
      </c>
      <c r="Y144" s="23">
        <f t="shared" si="117"/>
        <v>0</v>
      </c>
      <c r="Z144" s="23">
        <f t="shared" si="118"/>
        <v>0</v>
      </c>
      <c r="AA144" s="23">
        <f t="shared" si="119"/>
        <v>0</v>
      </c>
      <c r="AB144" s="23">
        <f t="shared" si="120"/>
        <v>-1396587</v>
      </c>
      <c r="AC144" s="23">
        <f t="shared" si="121"/>
        <v>14728000</v>
      </c>
      <c r="AD144" s="23">
        <f t="shared" si="122"/>
        <v>-2147900</v>
      </c>
      <c r="AE144" s="23">
        <f t="shared" si="123"/>
        <v>11183513</v>
      </c>
    </row>
    <row r="145" spans="1:31">
      <c r="A145" s="3">
        <v>2249995</v>
      </c>
      <c r="B145" s="3" t="s">
        <v>123</v>
      </c>
      <c r="C145" s="17">
        <f>SUM(C140:C144)</f>
        <v>-272812725</v>
      </c>
      <c r="D145" s="11">
        <f>SUM(D140:D144)</f>
        <v>-298941000</v>
      </c>
      <c r="E145" s="11">
        <f>SUM(E140:E144)</f>
        <v>-287757487</v>
      </c>
      <c r="F145" s="11">
        <f>SUM(F140:F144)</f>
        <v>11183513</v>
      </c>
      <c r="G145" s="24">
        <f t="shared" ref="G145:M145" si="124">SUM(G141:G144)</f>
        <v>0</v>
      </c>
      <c r="H145" s="24">
        <f t="shared" si="124"/>
        <v>0</v>
      </c>
      <c r="I145" s="24">
        <f t="shared" si="124"/>
        <v>-214971000</v>
      </c>
      <c r="J145" s="24">
        <f t="shared" si="124"/>
        <v>0</v>
      </c>
      <c r="K145" s="24">
        <f t="shared" si="124"/>
        <v>-1396587</v>
      </c>
      <c r="L145" s="24">
        <f t="shared" si="124"/>
        <v>-35272000</v>
      </c>
      <c r="M145" s="24">
        <f t="shared" si="124"/>
        <v>-36117900</v>
      </c>
      <c r="N145" s="163"/>
      <c r="O145" s="24">
        <v>0</v>
      </c>
      <c r="P145" s="24">
        <v>0</v>
      </c>
      <c r="Q145" s="24">
        <v>-214971000</v>
      </c>
      <c r="R145" s="24">
        <v>0</v>
      </c>
      <c r="S145" s="24">
        <v>0</v>
      </c>
      <c r="T145" s="24">
        <v>-50000000</v>
      </c>
      <c r="U145" s="24">
        <v>-33970000</v>
      </c>
      <c r="V145" s="24">
        <v>-298941000</v>
      </c>
      <c r="X145" s="24">
        <f t="shared" ref="X145:AE145" si="125">SUM(X141:X144)</f>
        <v>0</v>
      </c>
      <c r="Y145" s="24">
        <f t="shared" si="125"/>
        <v>0</v>
      </c>
      <c r="Z145" s="24">
        <f t="shared" si="125"/>
        <v>0</v>
      </c>
      <c r="AA145" s="24">
        <f t="shared" si="125"/>
        <v>0</v>
      </c>
      <c r="AB145" s="24">
        <f t="shared" si="125"/>
        <v>-1396587</v>
      </c>
      <c r="AC145" s="24">
        <f t="shared" si="125"/>
        <v>14728000</v>
      </c>
      <c r="AD145" s="24">
        <f t="shared" si="125"/>
        <v>-2147900</v>
      </c>
      <c r="AE145" s="24">
        <f t="shared" si="125"/>
        <v>11183513</v>
      </c>
    </row>
    <row r="146" spans="1:31">
      <c r="A146" s="1"/>
      <c r="B146" s="1"/>
      <c r="C146" s="15"/>
      <c r="D146" s="31"/>
      <c r="E146" s="9"/>
      <c r="F146" s="9"/>
      <c r="G146" s="23"/>
      <c r="H146" s="23"/>
      <c r="I146" s="23"/>
      <c r="J146" s="23"/>
      <c r="K146" s="23"/>
      <c r="L146" s="23"/>
      <c r="M146" s="23"/>
      <c r="N146" s="163"/>
      <c r="O146" s="23"/>
      <c r="P146" s="23"/>
      <c r="Q146" s="23"/>
      <c r="R146" s="23"/>
      <c r="S146" s="23"/>
      <c r="T146" s="23"/>
      <c r="U146" s="23"/>
      <c r="V146" s="23"/>
      <c r="X146" s="23"/>
      <c r="Y146" s="23"/>
      <c r="Z146" s="23"/>
      <c r="AA146" s="23"/>
      <c r="AB146" s="23"/>
      <c r="AC146" s="23"/>
      <c r="AD146" s="23"/>
      <c r="AE146" s="23"/>
    </row>
    <row r="147" spans="1:31">
      <c r="A147" s="1">
        <v>2260000</v>
      </c>
      <c r="B147" s="1" t="s">
        <v>124</v>
      </c>
      <c r="C147" s="15"/>
      <c r="D147" s="31"/>
      <c r="E147" s="9"/>
      <c r="F147" s="9"/>
      <c r="G147" s="23"/>
      <c r="H147" s="23"/>
      <c r="I147" s="23"/>
      <c r="J147" s="23"/>
      <c r="K147" s="23"/>
      <c r="L147" s="23"/>
      <c r="M147" s="23"/>
      <c r="N147" s="163"/>
      <c r="O147" s="23"/>
      <c r="P147" s="23"/>
      <c r="Q147" s="23"/>
      <c r="R147" s="23"/>
      <c r="S147" s="23"/>
      <c r="T147" s="23"/>
      <c r="U147" s="23"/>
      <c r="V147" s="23"/>
      <c r="X147" s="23"/>
      <c r="Y147" s="23"/>
      <c r="Z147" s="23"/>
      <c r="AA147" s="23"/>
      <c r="AB147" s="23"/>
      <c r="AC147" s="23"/>
      <c r="AD147" s="23"/>
      <c r="AE147" s="23"/>
    </row>
    <row r="148" spans="1:31">
      <c r="A148" s="2">
        <v>2260806</v>
      </c>
      <c r="B148" s="2" t="s">
        <v>125</v>
      </c>
      <c r="C148" s="16">
        <f>VLOOKUP(A148,[2]!OLD,3,)</f>
        <v>0</v>
      </c>
      <c r="D148" s="32">
        <v>0</v>
      </c>
      <c r="E148" s="9">
        <f t="shared" ref="E148:E150" si="126">SUM(G148:M148)</f>
        <v>0</v>
      </c>
      <c r="F148" s="13">
        <f t="shared" ref="F148:F150" si="127">SUM(E148-D148)</f>
        <v>0</v>
      </c>
      <c r="G148" s="23">
        <f>('ANNEXURE B &amp; C'!G149)</f>
        <v>0</v>
      </c>
      <c r="H148" s="23">
        <f>('ANNEXURE B &amp; C'!H149)</f>
        <v>0</v>
      </c>
      <c r="I148" s="23">
        <f>('ANNEXURE B &amp; C'!I149)</f>
        <v>0</v>
      </c>
      <c r="J148" s="23">
        <f>('ANNEXURE B &amp; C'!J149)</f>
        <v>0</v>
      </c>
      <c r="K148" s="23">
        <f>('ANNEXURE B &amp; C'!K149)</f>
        <v>0</v>
      </c>
      <c r="L148" s="23">
        <f>('ANNEXURE B &amp; C'!L149)</f>
        <v>0</v>
      </c>
      <c r="M148" s="23">
        <f>('ANNEXURE B &amp; C'!M149)</f>
        <v>0</v>
      </c>
      <c r="N148" s="163"/>
      <c r="O148" s="23"/>
      <c r="P148" s="23"/>
      <c r="Q148" s="23">
        <v>0</v>
      </c>
      <c r="R148" s="23">
        <v>0</v>
      </c>
      <c r="S148" s="23">
        <v>0</v>
      </c>
      <c r="T148" s="23">
        <v>0</v>
      </c>
      <c r="U148" s="23">
        <v>0</v>
      </c>
      <c r="V148" s="23">
        <v>0</v>
      </c>
      <c r="X148" s="23">
        <f t="shared" ref="X148:X150" si="128">SUM(G148-O148)</f>
        <v>0</v>
      </c>
      <c r="Y148" s="23">
        <f t="shared" ref="Y148:Y150" si="129">SUM(H148-P148)</f>
        <v>0</v>
      </c>
      <c r="Z148" s="23">
        <f t="shared" ref="Z148:Z150" si="130">SUM(I148-Q148)</f>
        <v>0</v>
      </c>
      <c r="AA148" s="23">
        <f t="shared" ref="AA148:AA150" si="131">SUM(J148-R148)</f>
        <v>0</v>
      </c>
      <c r="AB148" s="23">
        <f t="shared" ref="AB148:AB150" si="132">SUM(K148-S148)</f>
        <v>0</v>
      </c>
      <c r="AC148" s="23">
        <f t="shared" ref="AC148:AC150" si="133">SUM(L148-T148)</f>
        <v>0</v>
      </c>
      <c r="AD148" s="23">
        <f t="shared" ref="AD148:AD150" si="134">SUM(M148-U148)</f>
        <v>0</v>
      </c>
      <c r="AE148" s="23">
        <f t="shared" ref="AE148:AE150" si="135">SUM(X148:AD148)</f>
        <v>0</v>
      </c>
    </row>
    <row r="149" spans="1:31">
      <c r="A149" s="2">
        <v>2260808</v>
      </c>
      <c r="B149" s="2" t="s">
        <v>126</v>
      </c>
      <c r="C149" s="16">
        <f>VLOOKUP(A149,[2]!OLD,3,)</f>
        <v>-13000000</v>
      </c>
      <c r="D149" s="32">
        <v>-13020000</v>
      </c>
      <c r="E149" s="9">
        <f t="shared" si="126"/>
        <v>-9945702</v>
      </c>
      <c r="F149" s="13">
        <f t="shared" si="127"/>
        <v>3074298</v>
      </c>
      <c r="G149" s="23">
        <f>('ANNEXURE B &amp; C'!G150)</f>
        <v>0</v>
      </c>
      <c r="H149" s="23">
        <f>('ANNEXURE B &amp; C'!H150)</f>
        <v>0</v>
      </c>
      <c r="I149" s="23">
        <f>('ANNEXURE B &amp; C'!I150)</f>
        <v>-9945702</v>
      </c>
      <c r="J149" s="23">
        <f>('ANNEXURE B &amp; C'!J150)</f>
        <v>0</v>
      </c>
      <c r="K149" s="23">
        <f>('ANNEXURE B &amp; C'!K150)</f>
        <v>0</v>
      </c>
      <c r="L149" s="23">
        <f>('ANNEXURE B &amp; C'!L150)</f>
        <v>0</v>
      </c>
      <c r="M149" s="23">
        <f>('ANNEXURE B &amp; C'!M150)</f>
        <v>0</v>
      </c>
      <c r="N149" s="163"/>
      <c r="O149" s="23"/>
      <c r="P149" s="23"/>
      <c r="Q149" s="23">
        <v>-13020000</v>
      </c>
      <c r="R149" s="23">
        <v>0</v>
      </c>
      <c r="S149" s="23">
        <v>0</v>
      </c>
      <c r="T149" s="23">
        <v>0</v>
      </c>
      <c r="U149" s="23">
        <v>0</v>
      </c>
      <c r="V149" s="23">
        <v>-13020000</v>
      </c>
      <c r="X149" s="23">
        <f t="shared" si="128"/>
        <v>0</v>
      </c>
      <c r="Y149" s="23">
        <f t="shared" si="129"/>
        <v>0</v>
      </c>
      <c r="Z149" s="23">
        <f t="shared" si="130"/>
        <v>3074298</v>
      </c>
      <c r="AA149" s="23">
        <f t="shared" si="131"/>
        <v>0</v>
      </c>
      <c r="AB149" s="23">
        <f t="shared" si="132"/>
        <v>0</v>
      </c>
      <c r="AC149" s="23">
        <f t="shared" si="133"/>
        <v>0</v>
      </c>
      <c r="AD149" s="23">
        <f t="shared" si="134"/>
        <v>0</v>
      </c>
      <c r="AE149" s="23">
        <f t="shared" si="135"/>
        <v>3074298</v>
      </c>
    </row>
    <row r="150" spans="1:31">
      <c r="A150" s="2">
        <v>2260810</v>
      </c>
      <c r="B150" s="2" t="s">
        <v>127</v>
      </c>
      <c r="C150" s="16">
        <f>VLOOKUP(A150,[2]!OLD,3,)</f>
        <v>-141</v>
      </c>
      <c r="D150" s="32">
        <v>0</v>
      </c>
      <c r="E150" s="9">
        <f t="shared" si="126"/>
        <v>0</v>
      </c>
      <c r="F150" s="13">
        <f t="shared" si="127"/>
        <v>0</v>
      </c>
      <c r="G150" s="23">
        <f>('ANNEXURE B &amp; C'!G151)</f>
        <v>0</v>
      </c>
      <c r="H150" s="23">
        <f>('ANNEXURE B &amp; C'!H151)</f>
        <v>0</v>
      </c>
      <c r="I150" s="23">
        <f>('ANNEXURE B &amp; C'!I151)</f>
        <v>0</v>
      </c>
      <c r="J150" s="23">
        <f>('ANNEXURE B &amp; C'!J151)</f>
        <v>0</v>
      </c>
      <c r="K150" s="23">
        <f>('ANNEXURE B &amp; C'!K151)</f>
        <v>0</v>
      </c>
      <c r="L150" s="23">
        <f>('ANNEXURE B &amp; C'!L151)</f>
        <v>0</v>
      </c>
      <c r="M150" s="23">
        <f>('ANNEXURE B &amp; C'!M151)</f>
        <v>0</v>
      </c>
      <c r="N150" s="163"/>
      <c r="O150" s="23"/>
      <c r="P150" s="23"/>
      <c r="Q150" s="23">
        <v>0</v>
      </c>
      <c r="R150" s="23">
        <v>0</v>
      </c>
      <c r="S150" s="23">
        <v>0</v>
      </c>
      <c r="T150" s="23">
        <v>0</v>
      </c>
      <c r="U150" s="23">
        <v>0</v>
      </c>
      <c r="V150" s="23">
        <v>0</v>
      </c>
      <c r="X150" s="23">
        <f t="shared" si="128"/>
        <v>0</v>
      </c>
      <c r="Y150" s="23">
        <f t="shared" si="129"/>
        <v>0</v>
      </c>
      <c r="Z150" s="23">
        <f t="shared" si="130"/>
        <v>0</v>
      </c>
      <c r="AA150" s="23">
        <f t="shared" si="131"/>
        <v>0</v>
      </c>
      <c r="AB150" s="23">
        <f t="shared" si="132"/>
        <v>0</v>
      </c>
      <c r="AC150" s="23">
        <f t="shared" si="133"/>
        <v>0</v>
      </c>
      <c r="AD150" s="23">
        <f t="shared" si="134"/>
        <v>0</v>
      </c>
      <c r="AE150" s="23">
        <f t="shared" si="135"/>
        <v>0</v>
      </c>
    </row>
    <row r="151" spans="1:31">
      <c r="A151" s="3">
        <v>2269995</v>
      </c>
      <c r="B151" s="3" t="s">
        <v>128</v>
      </c>
      <c r="C151" s="17">
        <f>SUM(C147:C150)</f>
        <v>-13000141</v>
      </c>
      <c r="D151" s="11">
        <f>SUM(D147:D150)</f>
        <v>-13020000</v>
      </c>
      <c r="E151" s="11">
        <f>SUM(E147:E150)</f>
        <v>-9945702</v>
      </c>
      <c r="F151" s="11">
        <f>SUM(F147:F150)</f>
        <v>3074298</v>
      </c>
      <c r="G151" s="24">
        <f t="shared" ref="G151:M151" si="136">SUM(G148:G150)</f>
        <v>0</v>
      </c>
      <c r="H151" s="24">
        <f t="shared" si="136"/>
        <v>0</v>
      </c>
      <c r="I151" s="24">
        <f t="shared" si="136"/>
        <v>-9945702</v>
      </c>
      <c r="J151" s="24">
        <f t="shared" si="136"/>
        <v>0</v>
      </c>
      <c r="K151" s="24">
        <f t="shared" si="136"/>
        <v>0</v>
      </c>
      <c r="L151" s="24">
        <f t="shared" si="136"/>
        <v>0</v>
      </c>
      <c r="M151" s="24">
        <f t="shared" si="136"/>
        <v>0</v>
      </c>
      <c r="N151" s="163"/>
      <c r="O151" s="24">
        <v>0</v>
      </c>
      <c r="P151" s="24">
        <v>0</v>
      </c>
      <c r="Q151" s="24">
        <v>-13020000</v>
      </c>
      <c r="R151" s="24">
        <v>0</v>
      </c>
      <c r="S151" s="24">
        <v>0</v>
      </c>
      <c r="T151" s="24">
        <v>0</v>
      </c>
      <c r="U151" s="24">
        <v>0</v>
      </c>
      <c r="V151" s="24">
        <v>-13020000</v>
      </c>
      <c r="X151" s="24">
        <f t="shared" ref="X151:AE151" si="137">SUM(X148:X150)</f>
        <v>0</v>
      </c>
      <c r="Y151" s="24">
        <f t="shared" si="137"/>
        <v>0</v>
      </c>
      <c r="Z151" s="24">
        <f t="shared" si="137"/>
        <v>3074298</v>
      </c>
      <c r="AA151" s="24">
        <f t="shared" si="137"/>
        <v>0</v>
      </c>
      <c r="AB151" s="24">
        <f t="shared" si="137"/>
        <v>0</v>
      </c>
      <c r="AC151" s="24">
        <f t="shared" si="137"/>
        <v>0</v>
      </c>
      <c r="AD151" s="24">
        <f t="shared" si="137"/>
        <v>0</v>
      </c>
      <c r="AE151" s="24">
        <f t="shared" si="137"/>
        <v>3074298</v>
      </c>
    </row>
    <row r="152" spans="1:31">
      <c r="A152" s="1"/>
      <c r="B152" s="1"/>
      <c r="C152" s="15"/>
      <c r="D152" s="31"/>
      <c r="E152" s="9"/>
      <c r="F152" s="9"/>
      <c r="G152" s="23"/>
      <c r="H152" s="23"/>
      <c r="I152" s="23"/>
      <c r="J152" s="23"/>
      <c r="K152" s="23"/>
      <c r="L152" s="23"/>
      <c r="M152" s="23"/>
      <c r="N152" s="163"/>
      <c r="O152" s="23"/>
      <c r="P152" s="23"/>
      <c r="Q152" s="23"/>
      <c r="R152" s="23"/>
      <c r="S152" s="23"/>
      <c r="T152" s="23"/>
      <c r="U152" s="23"/>
      <c r="V152" s="23"/>
      <c r="X152" s="23"/>
      <c r="Y152" s="23"/>
      <c r="Z152" s="23"/>
      <c r="AA152" s="23"/>
      <c r="AB152" s="23"/>
      <c r="AC152" s="23"/>
      <c r="AD152" s="23"/>
      <c r="AE152" s="23"/>
    </row>
    <row r="153" spans="1:31">
      <c r="A153" s="1">
        <v>2270000</v>
      </c>
      <c r="B153" s="1" t="s">
        <v>129</v>
      </c>
      <c r="C153" s="15"/>
      <c r="D153" s="31"/>
      <c r="E153" s="9"/>
      <c r="F153" s="9"/>
      <c r="G153" s="23"/>
      <c r="H153" s="23"/>
      <c r="I153" s="23"/>
      <c r="J153" s="23"/>
      <c r="K153" s="23"/>
      <c r="L153" s="23"/>
      <c r="M153" s="23"/>
      <c r="N153" s="163"/>
      <c r="O153" s="23"/>
      <c r="P153" s="23"/>
      <c r="Q153" s="23"/>
      <c r="R153" s="23"/>
      <c r="S153" s="23"/>
      <c r="T153" s="23"/>
      <c r="U153" s="23"/>
      <c r="V153" s="23"/>
      <c r="X153" s="23"/>
      <c r="Y153" s="23"/>
      <c r="Z153" s="23"/>
      <c r="AA153" s="23"/>
      <c r="AB153" s="23"/>
      <c r="AC153" s="23"/>
      <c r="AD153" s="23"/>
      <c r="AE153" s="23"/>
    </row>
    <row r="154" spans="1:31">
      <c r="A154" s="2">
        <v>2271701</v>
      </c>
      <c r="B154" s="2" t="s">
        <v>130</v>
      </c>
      <c r="C154" s="16">
        <f>VLOOKUP(A154,[2]!OLD,3,)</f>
        <v>-434500</v>
      </c>
      <c r="D154" s="32">
        <v>-573636</v>
      </c>
      <c r="E154" s="9">
        <f t="shared" ref="E154:E157" si="138">SUM(G154:M154)</f>
        <v>-387695</v>
      </c>
      <c r="F154" s="13">
        <f t="shared" ref="F154:F157" si="139">SUM(E154-D154)</f>
        <v>185941</v>
      </c>
      <c r="G154" s="23">
        <f>('ANNEXURE B &amp; C'!G155)</f>
        <v>0</v>
      </c>
      <c r="H154" s="23">
        <f>('ANNEXURE B &amp; C'!H155)</f>
        <v>0</v>
      </c>
      <c r="I154" s="23">
        <f>('ANNEXURE B &amp; C'!I155)</f>
        <v>0</v>
      </c>
      <c r="J154" s="23">
        <f>('ANNEXURE B &amp; C'!J155)</f>
        <v>-262340</v>
      </c>
      <c r="K154" s="23">
        <f>('ANNEXURE B &amp; C'!K155)</f>
        <v>0</v>
      </c>
      <c r="L154" s="23">
        <f>('ANNEXURE B &amp; C'!L155)</f>
        <v>0</v>
      </c>
      <c r="M154" s="23">
        <f>('ANNEXURE B &amp; C'!M155)</f>
        <v>-125355</v>
      </c>
      <c r="N154" s="163"/>
      <c r="O154" s="23"/>
      <c r="P154" s="23"/>
      <c r="Q154" s="23"/>
      <c r="R154" s="23">
        <v>-455436</v>
      </c>
      <c r="S154" s="23">
        <v>0</v>
      </c>
      <c r="T154" s="23">
        <v>0</v>
      </c>
      <c r="U154" s="23">
        <v>-118200</v>
      </c>
      <c r="V154" s="23">
        <v>-573636</v>
      </c>
      <c r="X154" s="23">
        <f t="shared" ref="X154:X157" si="140">SUM(G154-O154)</f>
        <v>0</v>
      </c>
      <c r="Y154" s="23">
        <f t="shared" ref="Y154:Y157" si="141">SUM(H154-P154)</f>
        <v>0</v>
      </c>
      <c r="Z154" s="23">
        <f t="shared" ref="Z154:Z157" si="142">SUM(I154-Q154)</f>
        <v>0</v>
      </c>
      <c r="AA154" s="23">
        <f t="shared" ref="AA154:AA157" si="143">SUM(J154-R154)</f>
        <v>193096</v>
      </c>
      <c r="AB154" s="23">
        <f t="shared" ref="AB154:AB157" si="144">SUM(K154-S154)</f>
        <v>0</v>
      </c>
      <c r="AC154" s="23">
        <f t="shared" ref="AC154:AC157" si="145">SUM(L154-T154)</f>
        <v>0</v>
      </c>
      <c r="AD154" s="23">
        <f t="shared" ref="AD154:AD157" si="146">SUM(M154-U154)</f>
        <v>-7155</v>
      </c>
      <c r="AE154" s="23">
        <f t="shared" ref="AE154:AE157" si="147">SUM(X154:AD154)</f>
        <v>185941</v>
      </c>
    </row>
    <row r="155" spans="1:31">
      <c r="A155" s="2">
        <v>2271702</v>
      </c>
      <c r="B155" s="2" t="s">
        <v>131</v>
      </c>
      <c r="C155" s="16">
        <f>VLOOKUP(A155,[2]!OLD,3,)</f>
        <v>-13000</v>
      </c>
      <c r="D155" s="32">
        <v>-10200</v>
      </c>
      <c r="E155" s="9">
        <f t="shared" si="138"/>
        <v>-1333</v>
      </c>
      <c r="F155" s="13">
        <f t="shared" si="139"/>
        <v>8867</v>
      </c>
      <c r="G155" s="23">
        <f>('ANNEXURE B &amp; C'!G156)</f>
        <v>0</v>
      </c>
      <c r="H155" s="23">
        <f>('ANNEXURE B &amp; C'!H156)</f>
        <v>0</v>
      </c>
      <c r="I155" s="23">
        <f>('ANNEXURE B &amp; C'!I156)</f>
        <v>0</v>
      </c>
      <c r="J155" s="23">
        <f>('ANNEXURE B &amp; C'!J156)</f>
        <v>-1333</v>
      </c>
      <c r="K155" s="23">
        <f>('ANNEXURE B &amp; C'!K156)</f>
        <v>0</v>
      </c>
      <c r="L155" s="23">
        <f>('ANNEXURE B &amp; C'!L156)</f>
        <v>0</v>
      </c>
      <c r="M155" s="23">
        <f>('ANNEXURE B &amp; C'!M156)</f>
        <v>0</v>
      </c>
      <c r="N155" s="163"/>
      <c r="O155" s="23"/>
      <c r="P155" s="23"/>
      <c r="Q155" s="23"/>
      <c r="R155" s="23">
        <v>-10200</v>
      </c>
      <c r="S155" s="23">
        <v>0</v>
      </c>
      <c r="T155" s="23">
        <v>0</v>
      </c>
      <c r="U155" s="23">
        <v>0</v>
      </c>
      <c r="V155" s="23">
        <v>-10200</v>
      </c>
      <c r="X155" s="23">
        <f t="shared" si="140"/>
        <v>0</v>
      </c>
      <c r="Y155" s="23">
        <f t="shared" si="141"/>
        <v>0</v>
      </c>
      <c r="Z155" s="23">
        <f t="shared" si="142"/>
        <v>0</v>
      </c>
      <c r="AA155" s="23">
        <f t="shared" si="143"/>
        <v>8867</v>
      </c>
      <c r="AB155" s="23">
        <f t="shared" si="144"/>
        <v>0</v>
      </c>
      <c r="AC155" s="23">
        <f t="shared" si="145"/>
        <v>0</v>
      </c>
      <c r="AD155" s="23">
        <f t="shared" si="146"/>
        <v>0</v>
      </c>
      <c r="AE155" s="23">
        <f t="shared" si="147"/>
        <v>8867</v>
      </c>
    </row>
    <row r="156" spans="1:31">
      <c r="A156" s="2">
        <v>2271703</v>
      </c>
      <c r="B156" s="2" t="s">
        <v>132</v>
      </c>
      <c r="C156" s="16">
        <f>VLOOKUP(A156,[2]!OLD,3,)</f>
        <v>-1000</v>
      </c>
      <c r="D156" s="32">
        <v>-2244</v>
      </c>
      <c r="E156" s="9">
        <f t="shared" si="138"/>
        <v>0</v>
      </c>
      <c r="F156" s="13">
        <f t="shared" si="139"/>
        <v>2244</v>
      </c>
      <c r="G156" s="23">
        <f>('ANNEXURE B &amp; C'!G157)</f>
        <v>0</v>
      </c>
      <c r="H156" s="23">
        <f>('ANNEXURE B &amp; C'!H157)</f>
        <v>0</v>
      </c>
      <c r="I156" s="23">
        <f>('ANNEXURE B &amp; C'!I157)</f>
        <v>0</v>
      </c>
      <c r="J156" s="23">
        <f>('ANNEXURE B &amp; C'!J157)</f>
        <v>0</v>
      </c>
      <c r="K156" s="23">
        <f>('ANNEXURE B &amp; C'!K157)</f>
        <v>0</v>
      </c>
      <c r="L156" s="23">
        <f>('ANNEXURE B &amp; C'!L157)</f>
        <v>0</v>
      </c>
      <c r="M156" s="23">
        <f>('ANNEXURE B &amp; C'!M157)</f>
        <v>0</v>
      </c>
      <c r="N156" s="163"/>
      <c r="O156" s="23"/>
      <c r="P156" s="23"/>
      <c r="Q156" s="23"/>
      <c r="R156" s="23">
        <v>-2244</v>
      </c>
      <c r="S156" s="23">
        <v>0</v>
      </c>
      <c r="T156" s="23">
        <v>0</v>
      </c>
      <c r="U156" s="23">
        <v>0</v>
      </c>
      <c r="V156" s="23">
        <v>-2244</v>
      </c>
      <c r="X156" s="23">
        <f t="shared" si="140"/>
        <v>0</v>
      </c>
      <c r="Y156" s="23">
        <f t="shared" si="141"/>
        <v>0</v>
      </c>
      <c r="Z156" s="23">
        <f t="shared" si="142"/>
        <v>0</v>
      </c>
      <c r="AA156" s="23">
        <f t="shared" si="143"/>
        <v>2244</v>
      </c>
      <c r="AB156" s="23">
        <f t="shared" si="144"/>
        <v>0</v>
      </c>
      <c r="AC156" s="23">
        <f t="shared" si="145"/>
        <v>0</v>
      </c>
      <c r="AD156" s="23">
        <f t="shared" si="146"/>
        <v>0</v>
      </c>
      <c r="AE156" s="23">
        <f t="shared" si="147"/>
        <v>2244</v>
      </c>
    </row>
    <row r="157" spans="1:31">
      <c r="A157" s="2">
        <v>2271704</v>
      </c>
      <c r="B157" s="2" t="s">
        <v>133</v>
      </c>
      <c r="C157" s="16">
        <f>VLOOKUP(A157,[2]!OLD,3,)</f>
        <v>-110000</v>
      </c>
      <c r="D157" s="32">
        <v>-119496</v>
      </c>
      <c r="E157" s="9">
        <f t="shared" si="138"/>
        <v>-150352</v>
      </c>
      <c r="F157" s="13">
        <f t="shared" si="139"/>
        <v>-30856</v>
      </c>
      <c r="G157" s="23">
        <f>('ANNEXURE B &amp; C'!G158)</f>
        <v>0</v>
      </c>
      <c r="H157" s="23">
        <f>('ANNEXURE B &amp; C'!H158)</f>
        <v>0</v>
      </c>
      <c r="I157" s="23">
        <f>('ANNEXURE B &amp; C'!I158)</f>
        <v>0</v>
      </c>
      <c r="J157" s="23">
        <f>('ANNEXURE B &amp; C'!J158)</f>
        <v>-150352</v>
      </c>
      <c r="K157" s="23">
        <f>('ANNEXURE B &amp; C'!K158)</f>
        <v>0</v>
      </c>
      <c r="L157" s="23">
        <f>('ANNEXURE B &amp; C'!L158)</f>
        <v>0</v>
      </c>
      <c r="M157" s="23">
        <f>('ANNEXURE B &amp; C'!M158)</f>
        <v>0</v>
      </c>
      <c r="N157" s="163"/>
      <c r="O157" s="23"/>
      <c r="P157" s="23"/>
      <c r="Q157" s="23"/>
      <c r="R157" s="23">
        <v>-119496</v>
      </c>
      <c r="S157" s="23">
        <v>0</v>
      </c>
      <c r="T157" s="23">
        <v>0</v>
      </c>
      <c r="U157" s="23">
        <v>0</v>
      </c>
      <c r="V157" s="23">
        <v>-119496</v>
      </c>
      <c r="X157" s="23">
        <f t="shared" si="140"/>
        <v>0</v>
      </c>
      <c r="Y157" s="23">
        <f t="shared" si="141"/>
        <v>0</v>
      </c>
      <c r="Z157" s="23">
        <f t="shared" si="142"/>
        <v>0</v>
      </c>
      <c r="AA157" s="23">
        <f t="shared" si="143"/>
        <v>-30856</v>
      </c>
      <c r="AB157" s="23">
        <f t="shared" si="144"/>
        <v>0</v>
      </c>
      <c r="AC157" s="23">
        <f t="shared" si="145"/>
        <v>0</v>
      </c>
      <c r="AD157" s="23">
        <f t="shared" si="146"/>
        <v>0</v>
      </c>
      <c r="AE157" s="23">
        <f t="shared" si="147"/>
        <v>-30856</v>
      </c>
    </row>
    <row r="158" spans="1:31">
      <c r="A158" s="3">
        <v>2279995</v>
      </c>
      <c r="B158" s="3" t="s">
        <v>134</v>
      </c>
      <c r="C158" s="17">
        <f>SUM(C153:C157)</f>
        <v>-558500</v>
      </c>
      <c r="D158" s="11">
        <f>SUM(D153:D157)</f>
        <v>-705576</v>
      </c>
      <c r="E158" s="11">
        <f>SUM(E153:E157)</f>
        <v>-539380</v>
      </c>
      <c r="F158" s="11">
        <f>SUM(F153:F157)</f>
        <v>166196</v>
      </c>
      <c r="G158" s="24">
        <f t="shared" ref="G158:M158" si="148">SUM(G154:G157)</f>
        <v>0</v>
      </c>
      <c r="H158" s="24">
        <f t="shared" si="148"/>
        <v>0</v>
      </c>
      <c r="I158" s="24">
        <f t="shared" si="148"/>
        <v>0</v>
      </c>
      <c r="J158" s="24">
        <f t="shared" si="148"/>
        <v>-414025</v>
      </c>
      <c r="K158" s="24">
        <f t="shared" si="148"/>
        <v>0</v>
      </c>
      <c r="L158" s="24">
        <f t="shared" si="148"/>
        <v>0</v>
      </c>
      <c r="M158" s="24">
        <f t="shared" si="148"/>
        <v>-125355</v>
      </c>
      <c r="N158" s="163"/>
      <c r="O158" s="24">
        <v>0</v>
      </c>
      <c r="P158" s="24">
        <v>0</v>
      </c>
      <c r="Q158" s="24">
        <v>0</v>
      </c>
      <c r="R158" s="24">
        <v>-587376</v>
      </c>
      <c r="S158" s="24">
        <v>0</v>
      </c>
      <c r="T158" s="24">
        <v>0</v>
      </c>
      <c r="U158" s="24">
        <v>-118200</v>
      </c>
      <c r="V158" s="24">
        <v>-705576</v>
      </c>
      <c r="X158" s="24">
        <f t="shared" ref="X158:AE158" si="149">SUM(X154:X157)</f>
        <v>0</v>
      </c>
      <c r="Y158" s="24">
        <f t="shared" si="149"/>
        <v>0</v>
      </c>
      <c r="Z158" s="24">
        <f t="shared" si="149"/>
        <v>0</v>
      </c>
      <c r="AA158" s="24">
        <f t="shared" si="149"/>
        <v>173351</v>
      </c>
      <c r="AB158" s="24">
        <f t="shared" si="149"/>
        <v>0</v>
      </c>
      <c r="AC158" s="24">
        <f t="shared" si="149"/>
        <v>0</v>
      </c>
      <c r="AD158" s="24">
        <f t="shared" si="149"/>
        <v>-7155</v>
      </c>
      <c r="AE158" s="24">
        <f t="shared" si="149"/>
        <v>166196</v>
      </c>
    </row>
    <row r="159" spans="1:31">
      <c r="A159" s="1"/>
      <c r="B159" s="1"/>
      <c r="C159" s="15"/>
      <c r="D159" s="31"/>
      <c r="E159" s="9"/>
      <c r="F159" s="9"/>
      <c r="G159" s="23"/>
      <c r="H159" s="23"/>
      <c r="I159" s="23"/>
      <c r="J159" s="23"/>
      <c r="K159" s="23"/>
      <c r="L159" s="23"/>
      <c r="M159" s="23"/>
      <c r="N159" s="163"/>
      <c r="O159" s="23"/>
      <c r="P159" s="23"/>
      <c r="Q159" s="23"/>
      <c r="R159" s="23"/>
      <c r="S159" s="23"/>
      <c r="T159" s="23"/>
      <c r="U159" s="23"/>
      <c r="V159" s="23"/>
      <c r="X159" s="23"/>
      <c r="Y159" s="23"/>
      <c r="Z159" s="23"/>
      <c r="AA159" s="23"/>
      <c r="AB159" s="23"/>
      <c r="AC159" s="23"/>
      <c r="AD159" s="23"/>
      <c r="AE159" s="23"/>
    </row>
    <row r="160" spans="1:31">
      <c r="A160" s="1">
        <v>2280000</v>
      </c>
      <c r="B160" s="1" t="s">
        <v>135</v>
      </c>
      <c r="C160" s="15"/>
      <c r="D160" s="31"/>
      <c r="E160" s="9"/>
      <c r="F160" s="9"/>
      <c r="G160" s="23"/>
      <c r="H160" s="23"/>
      <c r="I160" s="23"/>
      <c r="J160" s="23"/>
      <c r="K160" s="23"/>
      <c r="L160" s="23"/>
      <c r="M160" s="23"/>
      <c r="N160" s="163"/>
      <c r="O160" s="23"/>
      <c r="P160" s="23"/>
      <c r="Q160" s="23"/>
      <c r="R160" s="23"/>
      <c r="S160" s="23"/>
      <c r="T160" s="23"/>
      <c r="U160" s="23"/>
      <c r="V160" s="23"/>
      <c r="X160" s="23"/>
      <c r="Y160" s="23"/>
      <c r="Z160" s="23"/>
      <c r="AA160" s="23"/>
      <c r="AB160" s="23"/>
      <c r="AC160" s="23"/>
      <c r="AD160" s="23"/>
      <c r="AE160" s="23"/>
    </row>
    <row r="161" spans="1:31">
      <c r="A161" s="2">
        <v>2280001</v>
      </c>
      <c r="B161" s="2" t="s">
        <v>136</v>
      </c>
      <c r="C161" s="16">
        <f>VLOOKUP(A161,[2]!OLD,3,)</f>
        <v>-38000000</v>
      </c>
      <c r="D161" s="32">
        <v>-41999996</v>
      </c>
      <c r="E161" s="9">
        <f t="shared" ref="E161:E162" si="150">SUM(G161:M161)</f>
        <v>-41999996</v>
      </c>
      <c r="F161" s="13">
        <f t="shared" ref="F161:F162" si="151">SUM(E161-D161)</f>
        <v>0</v>
      </c>
      <c r="G161" s="23">
        <f>('ANNEXURE B &amp; C'!G162)</f>
        <v>0</v>
      </c>
      <c r="H161" s="23">
        <f>('ANNEXURE B &amp; C'!H162)</f>
        <v>0</v>
      </c>
      <c r="I161" s="23">
        <f>('ANNEXURE B &amp; C'!I162)</f>
        <v>0</v>
      </c>
      <c r="J161" s="23">
        <f>('ANNEXURE B &amp; C'!J162)</f>
        <v>0</v>
      </c>
      <c r="K161" s="23">
        <f>('ANNEXURE B &amp; C'!K162)</f>
        <v>-41999996</v>
      </c>
      <c r="L161" s="23">
        <f>('ANNEXURE B &amp; C'!L162)</f>
        <v>0</v>
      </c>
      <c r="M161" s="23">
        <f>('ANNEXURE B &amp; C'!M162)</f>
        <v>0</v>
      </c>
      <c r="N161" s="163"/>
      <c r="O161" s="23"/>
      <c r="P161" s="23"/>
      <c r="Q161" s="23"/>
      <c r="R161" s="23">
        <v>0</v>
      </c>
      <c r="S161" s="23">
        <v>-41999996</v>
      </c>
      <c r="T161" s="23">
        <v>0</v>
      </c>
      <c r="U161" s="23">
        <v>0</v>
      </c>
      <c r="V161" s="23">
        <v>-41999996</v>
      </c>
      <c r="X161" s="23">
        <f t="shared" ref="X161:X162" si="152">SUM(G161-O161)</f>
        <v>0</v>
      </c>
      <c r="Y161" s="23">
        <f t="shared" ref="Y161:Y162" si="153">SUM(H161-P161)</f>
        <v>0</v>
      </c>
      <c r="Z161" s="23">
        <f t="shared" ref="Z161:Z162" si="154">SUM(I161-Q161)</f>
        <v>0</v>
      </c>
      <c r="AA161" s="23">
        <f t="shared" ref="AA161:AA162" si="155">SUM(J161-R161)</f>
        <v>0</v>
      </c>
      <c r="AB161" s="23">
        <f t="shared" ref="AB161:AB162" si="156">SUM(K161-S161)</f>
        <v>0</v>
      </c>
      <c r="AC161" s="23">
        <f t="shared" ref="AC161:AC162" si="157">SUM(L161-T161)</f>
        <v>0</v>
      </c>
      <c r="AD161" s="23">
        <f t="shared" ref="AD161:AD162" si="158">SUM(M161-U161)</f>
        <v>0</v>
      </c>
      <c r="AE161" s="23">
        <f t="shared" ref="AE161:AE162" si="159">SUM(X161:AD161)</f>
        <v>0</v>
      </c>
    </row>
    <row r="162" spans="1:31">
      <c r="A162" s="2">
        <v>2280002</v>
      </c>
      <c r="B162" s="2" t="s">
        <v>137</v>
      </c>
      <c r="C162" s="16">
        <f>VLOOKUP(A162,[2]!OLD,3,)</f>
        <v>0</v>
      </c>
      <c r="D162" s="32">
        <v>0</v>
      </c>
      <c r="E162" s="9">
        <f t="shared" si="150"/>
        <v>0</v>
      </c>
      <c r="F162" s="13">
        <f t="shared" si="151"/>
        <v>0</v>
      </c>
      <c r="G162" s="23">
        <f>('ANNEXURE B &amp; C'!G163)</f>
        <v>0</v>
      </c>
      <c r="H162" s="23">
        <f>('ANNEXURE B &amp; C'!H163)</f>
        <v>0</v>
      </c>
      <c r="I162" s="23">
        <f>('ANNEXURE B &amp; C'!I163)</f>
        <v>0</v>
      </c>
      <c r="J162" s="23">
        <f>('ANNEXURE B &amp; C'!J163)</f>
        <v>0</v>
      </c>
      <c r="K162" s="23">
        <f>('ANNEXURE B &amp; C'!K163)</f>
        <v>0</v>
      </c>
      <c r="L162" s="23">
        <f>('ANNEXURE B &amp; C'!L163)</f>
        <v>0</v>
      </c>
      <c r="M162" s="23">
        <f>('ANNEXURE B &amp; C'!M163)</f>
        <v>0</v>
      </c>
      <c r="N162" s="163"/>
      <c r="O162" s="23"/>
      <c r="P162" s="23"/>
      <c r="Q162" s="23"/>
      <c r="R162" s="23">
        <v>0</v>
      </c>
      <c r="S162" s="23">
        <v>0</v>
      </c>
      <c r="T162" s="23">
        <v>0</v>
      </c>
      <c r="U162" s="23">
        <v>0</v>
      </c>
      <c r="V162" s="23">
        <v>0</v>
      </c>
      <c r="X162" s="23">
        <f t="shared" si="152"/>
        <v>0</v>
      </c>
      <c r="Y162" s="23">
        <f t="shared" si="153"/>
        <v>0</v>
      </c>
      <c r="Z162" s="23">
        <f t="shared" si="154"/>
        <v>0</v>
      </c>
      <c r="AA162" s="23">
        <f t="shared" si="155"/>
        <v>0</v>
      </c>
      <c r="AB162" s="23">
        <f t="shared" si="156"/>
        <v>0</v>
      </c>
      <c r="AC162" s="23">
        <f t="shared" si="157"/>
        <v>0</v>
      </c>
      <c r="AD162" s="23">
        <f t="shared" si="158"/>
        <v>0</v>
      </c>
      <c r="AE162" s="23">
        <f t="shared" si="159"/>
        <v>0</v>
      </c>
    </row>
    <row r="163" spans="1:31">
      <c r="A163" s="3">
        <v>2289995</v>
      </c>
      <c r="B163" s="3" t="s">
        <v>138</v>
      </c>
      <c r="C163" s="17">
        <f>SUM(C160:C162)</f>
        <v>-38000000</v>
      </c>
      <c r="D163" s="11">
        <f>SUM(D160:D162)</f>
        <v>-41999996</v>
      </c>
      <c r="E163" s="11">
        <f>SUM(E160:E162)</f>
        <v>-41999996</v>
      </c>
      <c r="F163" s="11">
        <f>SUM(F160:F162)</f>
        <v>0</v>
      </c>
      <c r="G163" s="24">
        <f t="shared" ref="G163:M163" si="160">SUM(G161:G162)</f>
        <v>0</v>
      </c>
      <c r="H163" s="24">
        <f t="shared" si="160"/>
        <v>0</v>
      </c>
      <c r="I163" s="24">
        <f t="shared" si="160"/>
        <v>0</v>
      </c>
      <c r="J163" s="24">
        <f t="shared" si="160"/>
        <v>0</v>
      </c>
      <c r="K163" s="24">
        <f t="shared" si="160"/>
        <v>-41999996</v>
      </c>
      <c r="L163" s="24">
        <f t="shared" si="160"/>
        <v>0</v>
      </c>
      <c r="M163" s="24">
        <f t="shared" si="160"/>
        <v>0</v>
      </c>
      <c r="N163" s="163"/>
      <c r="O163" s="24">
        <v>0</v>
      </c>
      <c r="P163" s="24">
        <v>0</v>
      </c>
      <c r="Q163" s="24">
        <v>0</v>
      </c>
      <c r="R163" s="24">
        <v>0</v>
      </c>
      <c r="S163" s="24">
        <v>-41999996</v>
      </c>
      <c r="T163" s="24">
        <v>0</v>
      </c>
      <c r="U163" s="24">
        <v>0</v>
      </c>
      <c r="V163" s="24">
        <v>-41999996</v>
      </c>
      <c r="X163" s="24">
        <f t="shared" ref="X163:AE163" si="161">SUM(X161:X162)</f>
        <v>0</v>
      </c>
      <c r="Y163" s="24">
        <f t="shared" si="161"/>
        <v>0</v>
      </c>
      <c r="Z163" s="24">
        <f t="shared" si="161"/>
        <v>0</v>
      </c>
      <c r="AA163" s="24">
        <f t="shared" si="161"/>
        <v>0</v>
      </c>
      <c r="AB163" s="24">
        <f t="shared" si="161"/>
        <v>0</v>
      </c>
      <c r="AC163" s="24">
        <f t="shared" si="161"/>
        <v>0</v>
      </c>
      <c r="AD163" s="24">
        <f t="shared" si="161"/>
        <v>0</v>
      </c>
      <c r="AE163" s="24">
        <f t="shared" si="161"/>
        <v>0</v>
      </c>
    </row>
    <row r="164" spans="1:31">
      <c r="A164" s="1"/>
      <c r="B164" s="1"/>
      <c r="C164" s="15"/>
      <c r="D164" s="31"/>
      <c r="E164" s="9"/>
      <c r="F164" s="9"/>
      <c r="G164" s="23"/>
      <c r="H164" s="23"/>
      <c r="I164" s="23"/>
      <c r="J164" s="23"/>
      <c r="K164" s="23"/>
      <c r="L164" s="23"/>
      <c r="M164" s="23"/>
      <c r="N164" s="163"/>
      <c r="O164" s="23"/>
      <c r="P164" s="23"/>
      <c r="Q164" s="23"/>
      <c r="R164" s="23"/>
      <c r="S164" s="23"/>
      <c r="T164" s="23"/>
      <c r="U164" s="23"/>
      <c r="V164" s="23"/>
      <c r="X164" s="23"/>
      <c r="Y164" s="23"/>
      <c r="Z164" s="23"/>
      <c r="AA164" s="23"/>
      <c r="AB164" s="23"/>
      <c r="AC164" s="23"/>
      <c r="AD164" s="23"/>
      <c r="AE164" s="23"/>
    </row>
    <row r="165" spans="1:31">
      <c r="A165" s="1">
        <v>2300000</v>
      </c>
      <c r="B165" s="1" t="s">
        <v>139</v>
      </c>
      <c r="C165" s="15"/>
      <c r="D165" s="31"/>
      <c r="E165" s="9"/>
      <c r="F165" s="9"/>
      <c r="G165" s="23"/>
      <c r="H165" s="23"/>
      <c r="I165" s="23"/>
      <c r="J165" s="23"/>
      <c r="K165" s="23"/>
      <c r="L165" s="23"/>
      <c r="M165" s="23"/>
      <c r="N165" s="163"/>
      <c r="O165" s="23"/>
      <c r="P165" s="23"/>
      <c r="Q165" s="23"/>
      <c r="R165" s="23"/>
      <c r="S165" s="23"/>
      <c r="T165" s="23"/>
      <c r="U165" s="23"/>
      <c r="V165" s="23"/>
      <c r="X165" s="23"/>
      <c r="Y165" s="23"/>
      <c r="Z165" s="23"/>
      <c r="AA165" s="23"/>
      <c r="AB165" s="23"/>
      <c r="AC165" s="23"/>
      <c r="AD165" s="23"/>
      <c r="AE165" s="23"/>
    </row>
    <row r="166" spans="1:31">
      <c r="A166" s="2">
        <v>2300001</v>
      </c>
      <c r="B166" s="2" t="s">
        <v>140</v>
      </c>
      <c r="C166" s="16">
        <f>VLOOKUP(A166,[2]!OLD,3,)</f>
        <v>-600000</v>
      </c>
      <c r="D166" s="32">
        <v>-600000</v>
      </c>
      <c r="E166" s="9">
        <f t="shared" ref="E166:E177" si="162">SUM(G166:M166)</f>
        <v>-420930</v>
      </c>
      <c r="F166" s="13">
        <f t="shared" ref="F166:F177" si="163">SUM(E166-D166)</f>
        <v>179070</v>
      </c>
      <c r="G166" s="23">
        <f>('ANNEXURE B &amp; C'!G167)</f>
        <v>0</v>
      </c>
      <c r="H166" s="23">
        <f>('ANNEXURE B &amp; C'!H167)</f>
        <v>0</v>
      </c>
      <c r="I166" s="23">
        <f>('ANNEXURE B &amp; C'!I167)</f>
        <v>0</v>
      </c>
      <c r="J166" s="23">
        <f>('ANNEXURE B &amp; C'!J167)</f>
        <v>0</v>
      </c>
      <c r="K166" s="23">
        <f>('ANNEXURE B &amp; C'!K167)</f>
        <v>0</v>
      </c>
      <c r="L166" s="23">
        <f>('ANNEXURE B &amp; C'!L167)</f>
        <v>0</v>
      </c>
      <c r="M166" s="23">
        <f>('ANNEXURE B &amp; C'!M167)</f>
        <v>-420930</v>
      </c>
      <c r="N166" s="163"/>
      <c r="O166" s="23"/>
      <c r="P166" s="23"/>
      <c r="Q166" s="23"/>
      <c r="R166" s="23">
        <v>0</v>
      </c>
      <c r="S166" s="23">
        <v>0</v>
      </c>
      <c r="T166" s="23">
        <v>0</v>
      </c>
      <c r="U166" s="23">
        <v>-600000</v>
      </c>
      <c r="V166" s="23">
        <v>-600000</v>
      </c>
      <c r="X166" s="23">
        <f t="shared" ref="X166:X177" si="164">SUM(G166-O166)</f>
        <v>0</v>
      </c>
      <c r="Y166" s="23">
        <f t="shared" ref="Y166:Y177" si="165">SUM(H166-P166)</f>
        <v>0</v>
      </c>
      <c r="Z166" s="23">
        <f t="shared" ref="Z166:Z177" si="166">SUM(I166-Q166)</f>
        <v>0</v>
      </c>
      <c r="AA166" s="23">
        <f t="shared" ref="AA166:AA177" si="167">SUM(J166-R166)</f>
        <v>0</v>
      </c>
      <c r="AB166" s="23">
        <f t="shared" ref="AB166:AB177" si="168">SUM(K166-S166)</f>
        <v>0</v>
      </c>
      <c r="AC166" s="23">
        <f t="shared" ref="AC166:AC177" si="169">SUM(L166-T166)</f>
        <v>0</v>
      </c>
      <c r="AD166" s="23">
        <f t="shared" ref="AD166:AD177" si="170">SUM(M166-U166)</f>
        <v>179070</v>
      </c>
      <c r="AE166" s="23">
        <f t="shared" ref="AE166:AE177" si="171">SUM(X166:AD166)</f>
        <v>179070</v>
      </c>
    </row>
    <row r="167" spans="1:31">
      <c r="A167" s="2">
        <v>2300002</v>
      </c>
      <c r="B167" s="2" t="s">
        <v>141</v>
      </c>
      <c r="C167" s="16">
        <f>VLOOKUP(A167,[2]!OLD,3,)</f>
        <v>-469326</v>
      </c>
      <c r="D167" s="32">
        <v>-504000</v>
      </c>
      <c r="E167" s="9">
        <f t="shared" si="162"/>
        <v>-504000</v>
      </c>
      <c r="F167" s="13">
        <f t="shared" si="163"/>
        <v>0</v>
      </c>
      <c r="G167" s="23">
        <f>('ANNEXURE B &amp; C'!G168)</f>
        <v>0</v>
      </c>
      <c r="H167" s="23">
        <f>('ANNEXURE B &amp; C'!H168)</f>
        <v>0</v>
      </c>
      <c r="I167" s="23">
        <f>('ANNEXURE B &amp; C'!I168)</f>
        <v>0</v>
      </c>
      <c r="J167" s="23">
        <f>('ANNEXURE B &amp; C'!J168)</f>
        <v>-504000</v>
      </c>
      <c r="K167" s="23">
        <f>('ANNEXURE B &amp; C'!K168)</f>
        <v>0</v>
      </c>
      <c r="L167" s="23">
        <f>('ANNEXURE B &amp; C'!L168)</f>
        <v>0</v>
      </c>
      <c r="M167" s="23">
        <f>('ANNEXURE B &amp; C'!M168)</f>
        <v>0</v>
      </c>
      <c r="N167" s="163"/>
      <c r="O167" s="23"/>
      <c r="P167" s="23"/>
      <c r="Q167" s="23"/>
      <c r="R167" s="23">
        <v>-504000</v>
      </c>
      <c r="S167" s="23">
        <v>0</v>
      </c>
      <c r="T167" s="23">
        <v>0</v>
      </c>
      <c r="U167" s="23">
        <v>0</v>
      </c>
      <c r="V167" s="23">
        <v>-504000</v>
      </c>
      <c r="X167" s="23">
        <f t="shared" si="164"/>
        <v>0</v>
      </c>
      <c r="Y167" s="23">
        <f t="shared" si="165"/>
        <v>0</v>
      </c>
      <c r="Z167" s="23">
        <f t="shared" si="166"/>
        <v>0</v>
      </c>
      <c r="AA167" s="23">
        <f t="shared" si="167"/>
        <v>0</v>
      </c>
      <c r="AB167" s="23">
        <f t="shared" si="168"/>
        <v>0</v>
      </c>
      <c r="AC167" s="23">
        <f t="shared" si="169"/>
        <v>0</v>
      </c>
      <c r="AD167" s="23">
        <f t="shared" si="170"/>
        <v>0</v>
      </c>
      <c r="AE167" s="23">
        <f t="shared" si="171"/>
        <v>0</v>
      </c>
    </row>
    <row r="168" spans="1:31">
      <c r="A168" s="2">
        <v>2300003</v>
      </c>
      <c r="B168" s="2" t="s">
        <v>142</v>
      </c>
      <c r="C168" s="16">
        <f>VLOOKUP(A168,[2]!OLD,3,)</f>
        <v>0</v>
      </c>
      <c r="D168" s="32">
        <v>0</v>
      </c>
      <c r="E168" s="9">
        <f t="shared" si="162"/>
        <v>0</v>
      </c>
      <c r="F168" s="13">
        <f t="shared" si="163"/>
        <v>0</v>
      </c>
      <c r="G168" s="23">
        <f>('ANNEXURE B &amp; C'!G169)</f>
        <v>0</v>
      </c>
      <c r="H168" s="23">
        <f>('ANNEXURE B &amp; C'!H169)</f>
        <v>0</v>
      </c>
      <c r="I168" s="23">
        <f>('ANNEXURE B &amp; C'!I169)</f>
        <v>0</v>
      </c>
      <c r="J168" s="23">
        <f>('ANNEXURE B &amp; C'!J169)</f>
        <v>0</v>
      </c>
      <c r="K168" s="23">
        <f>('ANNEXURE B &amp; C'!K169)</f>
        <v>0</v>
      </c>
      <c r="L168" s="23">
        <f>('ANNEXURE B &amp; C'!L169)</f>
        <v>0</v>
      </c>
      <c r="M168" s="23">
        <f>('ANNEXURE B &amp; C'!M169)</f>
        <v>0</v>
      </c>
      <c r="N168" s="163"/>
      <c r="O168" s="23"/>
      <c r="P168" s="23"/>
      <c r="Q168" s="23"/>
      <c r="R168" s="23">
        <v>0</v>
      </c>
      <c r="S168" s="23">
        <v>0</v>
      </c>
      <c r="T168" s="23">
        <v>0</v>
      </c>
      <c r="U168" s="23">
        <v>0</v>
      </c>
      <c r="V168" s="23">
        <v>0</v>
      </c>
      <c r="X168" s="23">
        <f t="shared" si="164"/>
        <v>0</v>
      </c>
      <c r="Y168" s="23">
        <f t="shared" si="165"/>
        <v>0</v>
      </c>
      <c r="Z168" s="23">
        <f t="shared" si="166"/>
        <v>0</v>
      </c>
      <c r="AA168" s="23">
        <f t="shared" si="167"/>
        <v>0</v>
      </c>
      <c r="AB168" s="23">
        <f t="shared" si="168"/>
        <v>0</v>
      </c>
      <c r="AC168" s="23">
        <f t="shared" si="169"/>
        <v>0</v>
      </c>
      <c r="AD168" s="23">
        <f t="shared" si="170"/>
        <v>0</v>
      </c>
      <c r="AE168" s="23">
        <f t="shared" si="171"/>
        <v>0</v>
      </c>
    </row>
    <row r="169" spans="1:31">
      <c r="A169" s="2">
        <v>2300204</v>
      </c>
      <c r="B169" s="2" t="s">
        <v>143</v>
      </c>
      <c r="C169" s="16">
        <f>VLOOKUP(A169,[2]!OLD,3,)</f>
        <v>-110000</v>
      </c>
      <c r="D169" s="32">
        <v>-117600</v>
      </c>
      <c r="E169" s="9">
        <f t="shared" si="162"/>
        <v>-142916</v>
      </c>
      <c r="F169" s="13">
        <f t="shared" si="163"/>
        <v>-25316</v>
      </c>
      <c r="G169" s="23">
        <f>('ANNEXURE B &amp; C'!G170)</f>
        <v>0</v>
      </c>
      <c r="H169" s="23">
        <f>('ANNEXURE B &amp; C'!H170)</f>
        <v>0</v>
      </c>
      <c r="I169" s="23">
        <f>('ANNEXURE B &amp; C'!I170)</f>
        <v>-142916</v>
      </c>
      <c r="J169" s="23">
        <f>('ANNEXURE B &amp; C'!J170)</f>
        <v>0</v>
      </c>
      <c r="K169" s="23">
        <f>('ANNEXURE B &amp; C'!K170)</f>
        <v>0</v>
      </c>
      <c r="L169" s="23">
        <f>('ANNEXURE B &amp; C'!L170)</f>
        <v>0</v>
      </c>
      <c r="M169" s="23">
        <f>('ANNEXURE B &amp; C'!M170)</f>
        <v>0</v>
      </c>
      <c r="N169" s="163"/>
      <c r="O169" s="23"/>
      <c r="P169" s="23"/>
      <c r="Q169" s="23">
        <v>-117600</v>
      </c>
      <c r="R169" s="23">
        <v>0</v>
      </c>
      <c r="S169" s="23">
        <v>0</v>
      </c>
      <c r="T169" s="23">
        <v>0</v>
      </c>
      <c r="U169" s="23">
        <v>0</v>
      </c>
      <c r="V169" s="23">
        <v>-117600</v>
      </c>
      <c r="X169" s="23">
        <f t="shared" si="164"/>
        <v>0</v>
      </c>
      <c r="Y169" s="23">
        <f t="shared" si="165"/>
        <v>0</v>
      </c>
      <c r="Z169" s="23">
        <f t="shared" si="166"/>
        <v>-25316</v>
      </c>
      <c r="AA169" s="23">
        <f t="shared" si="167"/>
        <v>0</v>
      </c>
      <c r="AB169" s="23">
        <f t="shared" si="168"/>
        <v>0</v>
      </c>
      <c r="AC169" s="23">
        <f t="shared" si="169"/>
        <v>0</v>
      </c>
      <c r="AD169" s="23">
        <f t="shared" si="170"/>
        <v>0</v>
      </c>
      <c r="AE169" s="23">
        <f t="shared" si="171"/>
        <v>-25316</v>
      </c>
    </row>
    <row r="170" spans="1:31">
      <c r="A170" s="2">
        <v>2300800</v>
      </c>
      <c r="B170" s="2" t="s">
        <v>144</v>
      </c>
      <c r="C170" s="16">
        <f>VLOOKUP(A170,[2]!OLD,3,)</f>
        <v>-1122577</v>
      </c>
      <c r="D170" s="32">
        <v>-839376</v>
      </c>
      <c r="E170" s="9">
        <f t="shared" si="162"/>
        <v>-1274090</v>
      </c>
      <c r="F170" s="13">
        <f t="shared" si="163"/>
        <v>-434714</v>
      </c>
      <c r="G170" s="23">
        <f>('ANNEXURE B &amp; C'!G171)</f>
        <v>0</v>
      </c>
      <c r="H170" s="23">
        <f>('ANNEXURE B &amp; C'!H171)</f>
        <v>0</v>
      </c>
      <c r="I170" s="23">
        <f>('ANNEXURE B &amp; C'!I171)</f>
        <v>0</v>
      </c>
      <c r="J170" s="23">
        <f>('ANNEXURE B &amp; C'!J171)</f>
        <v>-1274090</v>
      </c>
      <c r="K170" s="23">
        <f>('ANNEXURE B &amp; C'!K171)</f>
        <v>0</v>
      </c>
      <c r="L170" s="23">
        <f>('ANNEXURE B &amp; C'!L171)</f>
        <v>0</v>
      </c>
      <c r="M170" s="23">
        <f>('ANNEXURE B &amp; C'!M171)</f>
        <v>0</v>
      </c>
      <c r="N170" s="163"/>
      <c r="O170" s="23"/>
      <c r="P170" s="23"/>
      <c r="Q170" s="23"/>
      <c r="R170" s="23">
        <v>-839376</v>
      </c>
      <c r="S170" s="23">
        <v>0</v>
      </c>
      <c r="T170" s="23">
        <v>0</v>
      </c>
      <c r="U170" s="23">
        <v>0</v>
      </c>
      <c r="V170" s="23">
        <v>-839376</v>
      </c>
      <c r="X170" s="23">
        <f t="shared" si="164"/>
        <v>0</v>
      </c>
      <c r="Y170" s="23">
        <f t="shared" si="165"/>
        <v>0</v>
      </c>
      <c r="Z170" s="23">
        <f t="shared" si="166"/>
        <v>0</v>
      </c>
      <c r="AA170" s="23">
        <f t="shared" si="167"/>
        <v>-434714</v>
      </c>
      <c r="AB170" s="23">
        <f t="shared" si="168"/>
        <v>0</v>
      </c>
      <c r="AC170" s="23">
        <f t="shared" si="169"/>
        <v>0</v>
      </c>
      <c r="AD170" s="23">
        <f t="shared" si="170"/>
        <v>0</v>
      </c>
      <c r="AE170" s="23">
        <f t="shared" si="171"/>
        <v>-434714</v>
      </c>
    </row>
    <row r="171" spans="1:31">
      <c r="A171" s="2">
        <v>2300801</v>
      </c>
      <c r="B171" s="2" t="s">
        <v>145</v>
      </c>
      <c r="C171" s="16">
        <f>VLOOKUP(A171,[2]!OLD,3,)</f>
        <v>-4320031</v>
      </c>
      <c r="D171" s="32">
        <v>-4947630</v>
      </c>
      <c r="E171" s="9">
        <f t="shared" si="162"/>
        <v>-5022562</v>
      </c>
      <c r="F171" s="13">
        <f t="shared" si="163"/>
        <v>-74932</v>
      </c>
      <c r="G171" s="23">
        <f>('ANNEXURE B &amp; C'!G172)</f>
        <v>0</v>
      </c>
      <c r="H171" s="23">
        <f>('ANNEXURE B &amp; C'!H172)</f>
        <v>0</v>
      </c>
      <c r="I171" s="23">
        <f>('ANNEXURE B &amp; C'!I172)</f>
        <v>0</v>
      </c>
      <c r="J171" s="23">
        <f>('ANNEXURE B &amp; C'!J172)</f>
        <v>-5022562</v>
      </c>
      <c r="K171" s="23">
        <f>('ANNEXURE B &amp; C'!K172)</f>
        <v>0</v>
      </c>
      <c r="L171" s="23">
        <f>('ANNEXURE B &amp; C'!L172)</f>
        <v>0</v>
      </c>
      <c r="M171" s="23">
        <f>('ANNEXURE B &amp; C'!M172)</f>
        <v>0</v>
      </c>
      <c r="N171" s="163"/>
      <c r="O171" s="23"/>
      <c r="P171" s="23"/>
      <c r="Q171" s="23"/>
      <c r="R171" s="23">
        <v>-4947630</v>
      </c>
      <c r="S171" s="23">
        <v>0</v>
      </c>
      <c r="T171" s="23">
        <v>0</v>
      </c>
      <c r="U171" s="23">
        <v>0</v>
      </c>
      <c r="V171" s="23">
        <v>-4947630</v>
      </c>
      <c r="X171" s="23">
        <f t="shared" si="164"/>
        <v>0</v>
      </c>
      <c r="Y171" s="23">
        <f t="shared" si="165"/>
        <v>0</v>
      </c>
      <c r="Z171" s="23">
        <f t="shared" si="166"/>
        <v>0</v>
      </c>
      <c r="AA171" s="23">
        <f t="shared" si="167"/>
        <v>-74932</v>
      </c>
      <c r="AB171" s="23">
        <f t="shared" si="168"/>
        <v>0</v>
      </c>
      <c r="AC171" s="23">
        <f t="shared" si="169"/>
        <v>0</v>
      </c>
      <c r="AD171" s="23">
        <f t="shared" si="170"/>
        <v>0</v>
      </c>
      <c r="AE171" s="23">
        <f t="shared" si="171"/>
        <v>-74932</v>
      </c>
    </row>
    <row r="172" spans="1:31">
      <c r="A172" s="2">
        <v>2300803</v>
      </c>
      <c r="B172" s="2" t="s">
        <v>146</v>
      </c>
      <c r="C172" s="16">
        <f>VLOOKUP(A172,[2]!OLD,3,)</f>
        <v>0</v>
      </c>
      <c r="D172" s="32">
        <v>0</v>
      </c>
      <c r="E172" s="9">
        <f t="shared" si="162"/>
        <v>0</v>
      </c>
      <c r="F172" s="13">
        <f t="shared" si="163"/>
        <v>0</v>
      </c>
      <c r="G172" s="23">
        <f>('ANNEXURE B &amp; C'!G173)</f>
        <v>0</v>
      </c>
      <c r="H172" s="23">
        <f>('ANNEXURE B &amp; C'!H173)</f>
        <v>0</v>
      </c>
      <c r="I172" s="23">
        <f>('ANNEXURE B &amp; C'!I173)</f>
        <v>0</v>
      </c>
      <c r="J172" s="23">
        <f>('ANNEXURE B &amp; C'!J173)</f>
        <v>0</v>
      </c>
      <c r="K172" s="23">
        <f>('ANNEXURE B &amp; C'!K173)</f>
        <v>0</v>
      </c>
      <c r="L172" s="23">
        <f>('ANNEXURE B &amp; C'!L173)</f>
        <v>0</v>
      </c>
      <c r="M172" s="23">
        <f>('ANNEXURE B &amp; C'!M173)</f>
        <v>0</v>
      </c>
      <c r="N172" s="163"/>
      <c r="O172" s="23"/>
      <c r="P172" s="23"/>
      <c r="Q172" s="23"/>
      <c r="R172" s="23">
        <v>0</v>
      </c>
      <c r="S172" s="23">
        <v>0</v>
      </c>
      <c r="T172" s="23">
        <v>0</v>
      </c>
      <c r="U172" s="23">
        <v>0</v>
      </c>
      <c r="V172" s="23">
        <v>0</v>
      </c>
      <c r="X172" s="23">
        <f t="shared" si="164"/>
        <v>0</v>
      </c>
      <c r="Y172" s="23">
        <f t="shared" si="165"/>
        <v>0</v>
      </c>
      <c r="Z172" s="23">
        <f t="shared" si="166"/>
        <v>0</v>
      </c>
      <c r="AA172" s="23">
        <f t="shared" si="167"/>
        <v>0</v>
      </c>
      <c r="AB172" s="23">
        <f t="shared" si="168"/>
        <v>0</v>
      </c>
      <c r="AC172" s="23">
        <f t="shared" si="169"/>
        <v>0</v>
      </c>
      <c r="AD172" s="23">
        <f t="shared" si="170"/>
        <v>0</v>
      </c>
      <c r="AE172" s="23">
        <f t="shared" si="171"/>
        <v>0</v>
      </c>
    </row>
    <row r="173" spans="1:31">
      <c r="A173" s="2">
        <v>2301503</v>
      </c>
      <c r="B173" s="2" t="s">
        <v>147</v>
      </c>
      <c r="C173" s="16">
        <f>VLOOKUP(A173,[2]!OLD,3,)</f>
        <v>-200000</v>
      </c>
      <c r="D173" s="32">
        <v>-160000</v>
      </c>
      <c r="E173" s="9">
        <f t="shared" si="162"/>
        <v>-160000</v>
      </c>
      <c r="F173" s="13">
        <f t="shared" si="163"/>
        <v>0</v>
      </c>
      <c r="G173" s="23">
        <f>('ANNEXURE B &amp; C'!G174)</f>
        <v>0</v>
      </c>
      <c r="H173" s="23">
        <f>('ANNEXURE B &amp; C'!H174)</f>
        <v>0</v>
      </c>
      <c r="I173" s="23">
        <f>('ANNEXURE B &amp; C'!I174)</f>
        <v>-160000</v>
      </c>
      <c r="J173" s="23">
        <f>('ANNEXURE B &amp; C'!J174)</f>
        <v>0</v>
      </c>
      <c r="K173" s="23">
        <f>('ANNEXURE B &amp; C'!K174)</f>
        <v>0</v>
      </c>
      <c r="L173" s="23">
        <f>('ANNEXURE B &amp; C'!L174)</f>
        <v>0</v>
      </c>
      <c r="M173" s="23">
        <f>('ANNEXURE B &amp; C'!M174)</f>
        <v>0</v>
      </c>
      <c r="N173" s="163"/>
      <c r="O173" s="23">
        <v>0</v>
      </c>
      <c r="P173" s="23">
        <v>0</v>
      </c>
      <c r="Q173" s="23">
        <v>-160000</v>
      </c>
      <c r="R173" s="23">
        <v>0</v>
      </c>
      <c r="S173" s="23">
        <v>0</v>
      </c>
      <c r="T173" s="23">
        <v>0</v>
      </c>
      <c r="U173" s="23">
        <v>0</v>
      </c>
      <c r="V173" s="23">
        <v>-160000</v>
      </c>
      <c r="X173" s="23">
        <f t="shared" si="164"/>
        <v>0</v>
      </c>
      <c r="Y173" s="23">
        <f t="shared" si="165"/>
        <v>0</v>
      </c>
      <c r="Z173" s="23">
        <f t="shared" si="166"/>
        <v>0</v>
      </c>
      <c r="AA173" s="23">
        <f t="shared" si="167"/>
        <v>0</v>
      </c>
      <c r="AB173" s="23">
        <f t="shared" si="168"/>
        <v>0</v>
      </c>
      <c r="AC173" s="23">
        <f t="shared" si="169"/>
        <v>0</v>
      </c>
      <c r="AD173" s="23">
        <f t="shared" si="170"/>
        <v>0</v>
      </c>
      <c r="AE173" s="23">
        <f t="shared" si="171"/>
        <v>0</v>
      </c>
    </row>
    <row r="174" spans="1:31">
      <c r="A174" s="2">
        <v>2301802</v>
      </c>
      <c r="B174" s="2" t="s">
        <v>148</v>
      </c>
      <c r="C174" s="16">
        <f>VLOOKUP(A174,[2]!OLD,3,)</f>
        <v>-150000</v>
      </c>
      <c r="D174" s="32">
        <v>-72000</v>
      </c>
      <c r="E174" s="9">
        <f t="shared" si="162"/>
        <v>-21433221</v>
      </c>
      <c r="F174" s="13">
        <f t="shared" si="163"/>
        <v>-21361221</v>
      </c>
      <c r="G174" s="23">
        <f>('ANNEXURE B &amp; C'!G175)</f>
        <v>0</v>
      </c>
      <c r="H174" s="23">
        <f>('ANNEXURE B &amp; C'!H175)</f>
        <v>0</v>
      </c>
      <c r="I174" s="23">
        <f>('ANNEXURE B &amp; C'!I175)</f>
        <v>-21365418</v>
      </c>
      <c r="J174" s="23">
        <f>('ANNEXURE B &amp; C'!J175)</f>
        <v>-63952</v>
      </c>
      <c r="K174" s="23">
        <f>('ANNEXURE B &amp; C'!K175)</f>
        <v>0</v>
      </c>
      <c r="L174" s="23">
        <f>('ANNEXURE B &amp; C'!L175)</f>
        <v>0</v>
      </c>
      <c r="M174" s="23">
        <f>('ANNEXURE B &amp; C'!M175)</f>
        <v>-3851</v>
      </c>
      <c r="N174" s="163"/>
      <c r="O174" s="23">
        <v>0</v>
      </c>
      <c r="P174" s="23"/>
      <c r="Q174" s="23">
        <v>0</v>
      </c>
      <c r="R174" s="23">
        <v>-72000</v>
      </c>
      <c r="S174" s="23">
        <v>0</v>
      </c>
      <c r="T174" s="23">
        <v>0</v>
      </c>
      <c r="U174" s="23">
        <v>0</v>
      </c>
      <c r="V174" s="23">
        <v>-72000</v>
      </c>
      <c r="X174" s="23">
        <f t="shared" si="164"/>
        <v>0</v>
      </c>
      <c r="Y174" s="23">
        <f t="shared" si="165"/>
        <v>0</v>
      </c>
      <c r="Z174" s="23">
        <f t="shared" si="166"/>
        <v>-21365418</v>
      </c>
      <c r="AA174" s="23">
        <f t="shared" si="167"/>
        <v>8048</v>
      </c>
      <c r="AB174" s="23">
        <f t="shared" si="168"/>
        <v>0</v>
      </c>
      <c r="AC174" s="23">
        <f t="shared" si="169"/>
        <v>0</v>
      </c>
      <c r="AD174" s="23">
        <f t="shared" si="170"/>
        <v>-3851</v>
      </c>
      <c r="AE174" s="23">
        <f t="shared" si="171"/>
        <v>-21361221</v>
      </c>
    </row>
    <row r="175" spans="1:31">
      <c r="A175" s="2">
        <v>2301803</v>
      </c>
      <c r="B175" s="2" t="s">
        <v>149</v>
      </c>
      <c r="C175" s="16">
        <f>VLOOKUP(A175,[2]!OLD,3,)</f>
        <v>-1900000</v>
      </c>
      <c r="D175" s="32">
        <v>-1900000</v>
      </c>
      <c r="E175" s="9">
        <f t="shared" si="162"/>
        <v>-1024046</v>
      </c>
      <c r="F175" s="13">
        <f t="shared" si="163"/>
        <v>875954</v>
      </c>
      <c r="G175" s="23">
        <f>('ANNEXURE B &amp; C'!G176)</f>
        <v>0</v>
      </c>
      <c r="H175" s="23">
        <f>('ANNEXURE B &amp; C'!H176)</f>
        <v>0</v>
      </c>
      <c r="I175" s="23">
        <f>('ANNEXURE B &amp; C'!I176)</f>
        <v>0</v>
      </c>
      <c r="J175" s="23">
        <f>('ANNEXURE B &amp; C'!J176)</f>
        <v>-1024046</v>
      </c>
      <c r="K175" s="23">
        <f>('ANNEXURE B &amp; C'!K176)</f>
        <v>0</v>
      </c>
      <c r="L175" s="23">
        <f>('ANNEXURE B &amp; C'!L176)</f>
        <v>0</v>
      </c>
      <c r="M175" s="23">
        <f>('ANNEXURE B &amp; C'!M176)</f>
        <v>0</v>
      </c>
      <c r="N175" s="163"/>
      <c r="O175" s="23"/>
      <c r="P175" s="23"/>
      <c r="Q175" s="23"/>
      <c r="R175" s="23">
        <v>-1900000</v>
      </c>
      <c r="S175" s="23">
        <v>0</v>
      </c>
      <c r="T175" s="23">
        <v>0</v>
      </c>
      <c r="U175" s="23">
        <v>0</v>
      </c>
      <c r="V175" s="23">
        <v>-1900000</v>
      </c>
      <c r="X175" s="23">
        <f t="shared" si="164"/>
        <v>0</v>
      </c>
      <c r="Y175" s="23">
        <f t="shared" si="165"/>
        <v>0</v>
      </c>
      <c r="Z175" s="23">
        <f t="shared" si="166"/>
        <v>0</v>
      </c>
      <c r="AA175" s="23">
        <f t="shared" si="167"/>
        <v>875954</v>
      </c>
      <c r="AB175" s="23">
        <f t="shared" si="168"/>
        <v>0</v>
      </c>
      <c r="AC175" s="23">
        <f t="shared" si="169"/>
        <v>0</v>
      </c>
      <c r="AD175" s="23">
        <f t="shared" si="170"/>
        <v>0</v>
      </c>
      <c r="AE175" s="23">
        <f t="shared" si="171"/>
        <v>875954</v>
      </c>
    </row>
    <row r="176" spans="1:31">
      <c r="A176" s="2">
        <v>2301900</v>
      </c>
      <c r="B176" s="2" t="s">
        <v>150</v>
      </c>
      <c r="C176" s="16">
        <f>VLOOKUP(A176,[2]!OLD,3,)</f>
        <v>-1000</v>
      </c>
      <c r="D176" s="32">
        <v>-60000</v>
      </c>
      <c r="E176" s="9">
        <f t="shared" si="162"/>
        <v>-88205</v>
      </c>
      <c r="F176" s="13">
        <f t="shared" si="163"/>
        <v>-28205</v>
      </c>
      <c r="G176" s="23">
        <f>('ANNEXURE B &amp; C'!G177)</f>
        <v>-1110</v>
      </c>
      <c r="H176" s="23">
        <f>('ANNEXURE B &amp; C'!H177)</f>
        <v>-1521</v>
      </c>
      <c r="I176" s="23">
        <f>('ANNEXURE B &amp; C'!I177)</f>
        <v>-14429</v>
      </c>
      <c r="J176" s="23">
        <f>('ANNEXURE B &amp; C'!J177)</f>
        <v>-33786</v>
      </c>
      <c r="K176" s="23">
        <f>('ANNEXURE B &amp; C'!K177)</f>
        <v>-11610</v>
      </c>
      <c r="L176" s="23">
        <f>('ANNEXURE B &amp; C'!L177)</f>
        <v>-16117</v>
      </c>
      <c r="M176" s="23">
        <f>('ANNEXURE B &amp; C'!M177)</f>
        <v>-9632</v>
      </c>
      <c r="N176" s="163"/>
      <c r="O176" s="23">
        <v>0</v>
      </c>
      <c r="P176" s="23">
        <v>0</v>
      </c>
      <c r="Q176" s="23">
        <v>0</v>
      </c>
      <c r="R176" s="23">
        <v>-54000</v>
      </c>
      <c r="S176" s="23">
        <v>-6000</v>
      </c>
      <c r="T176" s="23">
        <v>0</v>
      </c>
      <c r="U176" s="23">
        <v>0</v>
      </c>
      <c r="V176" s="23">
        <v>-60000</v>
      </c>
      <c r="X176" s="23">
        <f t="shared" si="164"/>
        <v>-1110</v>
      </c>
      <c r="Y176" s="23">
        <f t="shared" si="165"/>
        <v>-1521</v>
      </c>
      <c r="Z176" s="23">
        <f t="shared" si="166"/>
        <v>-14429</v>
      </c>
      <c r="AA176" s="23">
        <f t="shared" si="167"/>
        <v>20214</v>
      </c>
      <c r="AB176" s="23">
        <f t="shared" si="168"/>
        <v>-5610</v>
      </c>
      <c r="AC176" s="23">
        <f t="shared" si="169"/>
        <v>-16117</v>
      </c>
      <c r="AD176" s="23">
        <f t="shared" si="170"/>
        <v>-9632</v>
      </c>
      <c r="AE176" s="23">
        <f t="shared" si="171"/>
        <v>-28205</v>
      </c>
    </row>
    <row r="177" spans="1:31">
      <c r="A177" s="2">
        <v>2301901</v>
      </c>
      <c r="B177" s="2" t="s">
        <v>151</v>
      </c>
      <c r="C177" s="16">
        <f>VLOOKUP(A177,[2]!OLD,3,)</f>
        <v>-150000</v>
      </c>
      <c r="D177" s="32">
        <v>-168000</v>
      </c>
      <c r="E177" s="9">
        <f t="shared" si="162"/>
        <v>-126522</v>
      </c>
      <c r="F177" s="13">
        <f t="shared" si="163"/>
        <v>41478</v>
      </c>
      <c r="G177" s="23">
        <f>('ANNEXURE B &amp; C'!G178)</f>
        <v>0</v>
      </c>
      <c r="H177" s="23">
        <f>('ANNEXURE B &amp; C'!H178)</f>
        <v>0</v>
      </c>
      <c r="I177" s="23">
        <f>('ANNEXURE B &amp; C'!I178)</f>
        <v>-126522</v>
      </c>
      <c r="J177" s="23">
        <f>('ANNEXURE B &amp; C'!J178)</f>
        <v>0</v>
      </c>
      <c r="K177" s="23">
        <f>('ANNEXURE B &amp; C'!K178)</f>
        <v>0</v>
      </c>
      <c r="L177" s="23">
        <f>('ANNEXURE B &amp; C'!L178)</f>
        <v>0</v>
      </c>
      <c r="M177" s="23">
        <f>('ANNEXURE B &amp; C'!M178)</f>
        <v>0</v>
      </c>
      <c r="N177" s="163"/>
      <c r="O177" s="23"/>
      <c r="P177" s="23"/>
      <c r="Q177" s="23">
        <v>-168000</v>
      </c>
      <c r="R177" s="23">
        <v>0</v>
      </c>
      <c r="S177" s="23">
        <v>0</v>
      </c>
      <c r="T177" s="23">
        <v>0</v>
      </c>
      <c r="U177" s="23">
        <v>0</v>
      </c>
      <c r="V177" s="23">
        <v>-168000</v>
      </c>
      <c r="X177" s="23">
        <f t="shared" si="164"/>
        <v>0</v>
      </c>
      <c r="Y177" s="23">
        <f t="shared" si="165"/>
        <v>0</v>
      </c>
      <c r="Z177" s="23">
        <f t="shared" si="166"/>
        <v>41478</v>
      </c>
      <c r="AA177" s="23">
        <f t="shared" si="167"/>
        <v>0</v>
      </c>
      <c r="AB177" s="23">
        <f t="shared" si="168"/>
        <v>0</v>
      </c>
      <c r="AC177" s="23">
        <f t="shared" si="169"/>
        <v>0</v>
      </c>
      <c r="AD177" s="23">
        <f t="shared" si="170"/>
        <v>0</v>
      </c>
      <c r="AE177" s="23">
        <f t="shared" si="171"/>
        <v>41478</v>
      </c>
    </row>
    <row r="178" spans="1:31">
      <c r="A178" s="3">
        <v>2309995</v>
      </c>
      <c r="B178" s="3" t="s">
        <v>152</v>
      </c>
      <c r="C178" s="17">
        <f>SUM(C165:C177)</f>
        <v>-9022934</v>
      </c>
      <c r="D178" s="11">
        <f>SUM(D165:D177)</f>
        <v>-9368606</v>
      </c>
      <c r="E178" s="11">
        <f>SUM(E165:E177)</f>
        <v>-30196492</v>
      </c>
      <c r="F178" s="11">
        <f>SUM(F165:F177)</f>
        <v>-20827886</v>
      </c>
      <c r="G178" s="24">
        <f t="shared" ref="G178:M178" si="172">SUM(G166:G177)</f>
        <v>-1110</v>
      </c>
      <c r="H178" s="24">
        <f t="shared" si="172"/>
        <v>-1521</v>
      </c>
      <c r="I178" s="24">
        <f t="shared" si="172"/>
        <v>-21809285</v>
      </c>
      <c r="J178" s="24">
        <f t="shared" si="172"/>
        <v>-7922436</v>
      </c>
      <c r="K178" s="24">
        <f t="shared" si="172"/>
        <v>-11610</v>
      </c>
      <c r="L178" s="24">
        <f t="shared" si="172"/>
        <v>-16117</v>
      </c>
      <c r="M178" s="24">
        <f t="shared" si="172"/>
        <v>-434413</v>
      </c>
      <c r="N178" s="163"/>
      <c r="O178" s="24">
        <v>0</v>
      </c>
      <c r="P178" s="24">
        <v>0</v>
      </c>
      <c r="Q178" s="24">
        <v>-445600</v>
      </c>
      <c r="R178" s="24">
        <v>-8317006</v>
      </c>
      <c r="S178" s="24">
        <v>-6000</v>
      </c>
      <c r="T178" s="24">
        <v>0</v>
      </c>
      <c r="U178" s="24">
        <v>-600000</v>
      </c>
      <c r="V178" s="24">
        <v>-9368606</v>
      </c>
      <c r="X178" s="24">
        <f t="shared" ref="X178:AE178" si="173">SUM(X166:X177)</f>
        <v>-1110</v>
      </c>
      <c r="Y178" s="24">
        <f t="shared" si="173"/>
        <v>-1521</v>
      </c>
      <c r="Z178" s="24">
        <f t="shared" si="173"/>
        <v>-21363685</v>
      </c>
      <c r="AA178" s="24">
        <f t="shared" si="173"/>
        <v>394570</v>
      </c>
      <c r="AB178" s="24">
        <f t="shared" si="173"/>
        <v>-5610</v>
      </c>
      <c r="AC178" s="24">
        <f t="shared" si="173"/>
        <v>-16117</v>
      </c>
      <c r="AD178" s="24">
        <f t="shared" si="173"/>
        <v>165587</v>
      </c>
      <c r="AE178" s="24">
        <f t="shared" si="173"/>
        <v>-20827886</v>
      </c>
    </row>
    <row r="179" spans="1:31">
      <c r="A179" s="1"/>
      <c r="B179" s="1"/>
      <c r="C179" s="13"/>
      <c r="D179" s="9"/>
      <c r="E179" s="9"/>
      <c r="F179" s="9"/>
      <c r="G179" s="23"/>
      <c r="H179" s="23"/>
      <c r="I179" s="23"/>
      <c r="J179" s="23"/>
      <c r="K179" s="23"/>
      <c r="L179" s="23"/>
      <c r="M179" s="23"/>
      <c r="N179" s="163"/>
      <c r="O179" s="23"/>
      <c r="P179" s="23"/>
      <c r="Q179" s="23"/>
      <c r="R179" s="23"/>
      <c r="S179" s="23"/>
      <c r="T179" s="23"/>
      <c r="U179" s="23"/>
      <c r="V179" s="23"/>
      <c r="X179" s="23"/>
      <c r="Y179" s="23"/>
      <c r="Z179" s="23"/>
      <c r="AA179" s="23"/>
      <c r="AB179" s="23"/>
      <c r="AC179" s="23"/>
      <c r="AD179" s="23"/>
      <c r="AE179" s="23"/>
    </row>
    <row r="180" spans="1:31" ht="15.75" thickBot="1">
      <c r="A180" s="4">
        <v>2359997</v>
      </c>
      <c r="B180" s="4" t="s">
        <v>153</v>
      </c>
      <c r="C180" s="18">
        <f t="shared" ref="C180:M180" si="174">SUM(C178+C163+C158+C151+C145+C138)</f>
        <v>-342569300</v>
      </c>
      <c r="D180" s="10">
        <f t="shared" si="174"/>
        <v>-373216858</v>
      </c>
      <c r="E180" s="10">
        <f t="shared" si="174"/>
        <v>-379607269</v>
      </c>
      <c r="F180" s="10">
        <f t="shared" si="174"/>
        <v>-6390411</v>
      </c>
      <c r="G180" s="25">
        <f t="shared" si="174"/>
        <v>-1110</v>
      </c>
      <c r="H180" s="25">
        <f t="shared" si="174"/>
        <v>-1521</v>
      </c>
      <c r="I180" s="25">
        <f t="shared" si="174"/>
        <v>-246725987</v>
      </c>
      <c r="J180" s="25">
        <f t="shared" si="174"/>
        <v>-17486461</v>
      </c>
      <c r="K180" s="25">
        <f t="shared" si="174"/>
        <v>-43408193</v>
      </c>
      <c r="L180" s="25">
        <f t="shared" si="174"/>
        <v>-35288117</v>
      </c>
      <c r="M180" s="25">
        <f t="shared" si="174"/>
        <v>-36695880</v>
      </c>
      <c r="N180" s="163"/>
      <c r="O180" s="25">
        <v>0</v>
      </c>
      <c r="P180" s="25">
        <v>0</v>
      </c>
      <c r="Q180" s="25">
        <v>-228436600</v>
      </c>
      <c r="R180" s="25">
        <v>-18054382</v>
      </c>
      <c r="S180" s="25">
        <v>-42005996</v>
      </c>
      <c r="T180" s="25">
        <v>-50000000</v>
      </c>
      <c r="U180" s="25">
        <v>-34719880</v>
      </c>
      <c r="V180" s="25">
        <v>-373216858</v>
      </c>
      <c r="X180" s="25">
        <f t="shared" ref="X180:AE180" si="175">SUM(X178+X163+X158+X151+X145+X138)</f>
        <v>-1110</v>
      </c>
      <c r="Y180" s="25">
        <f t="shared" si="175"/>
        <v>-1521</v>
      </c>
      <c r="Z180" s="25">
        <f t="shared" si="175"/>
        <v>-18289387</v>
      </c>
      <c r="AA180" s="25">
        <f t="shared" si="175"/>
        <v>567921</v>
      </c>
      <c r="AB180" s="25">
        <f t="shared" si="175"/>
        <v>-1402197</v>
      </c>
      <c r="AC180" s="25">
        <f t="shared" si="175"/>
        <v>14711883</v>
      </c>
      <c r="AD180" s="25">
        <f t="shared" si="175"/>
        <v>-1976000</v>
      </c>
      <c r="AE180" s="25">
        <f t="shared" si="175"/>
        <v>-6390411</v>
      </c>
    </row>
    <row r="181" spans="1:31" ht="15.75" thickTop="1">
      <c r="A181" s="1"/>
      <c r="B181" s="1"/>
      <c r="C181" s="13"/>
      <c r="D181" s="9"/>
      <c r="E181" s="9"/>
      <c r="F181" s="9"/>
      <c r="G181" s="23"/>
      <c r="H181" s="23"/>
      <c r="I181" s="23"/>
      <c r="J181" s="23"/>
      <c r="K181" s="23"/>
      <c r="L181" s="23"/>
      <c r="M181" s="23"/>
      <c r="N181" s="163"/>
      <c r="O181" s="23"/>
      <c r="P181" s="23"/>
      <c r="Q181" s="23"/>
      <c r="R181" s="23"/>
      <c r="S181" s="23"/>
      <c r="T181" s="23"/>
      <c r="U181" s="23"/>
      <c r="V181" s="23"/>
      <c r="X181" s="23"/>
      <c r="Y181" s="23"/>
      <c r="Z181" s="23"/>
      <c r="AA181" s="23"/>
      <c r="AB181" s="23"/>
      <c r="AC181" s="23"/>
      <c r="AD181" s="23"/>
      <c r="AE181" s="23"/>
    </row>
    <row r="182" spans="1:31" ht="15.75" thickBot="1">
      <c r="A182" s="5">
        <v>2379995</v>
      </c>
      <c r="B182" s="5" t="s">
        <v>154</v>
      </c>
      <c r="C182" s="19">
        <f>SUM(C180)</f>
        <v>-342569300</v>
      </c>
      <c r="D182" s="12">
        <f>SUM(D180)</f>
        <v>-373216858</v>
      </c>
      <c r="E182" s="12">
        <f>SUM(E180)</f>
        <v>-379607269</v>
      </c>
      <c r="F182" s="12">
        <f>SUM(F180)</f>
        <v>-6390411</v>
      </c>
      <c r="G182" s="26">
        <f t="shared" ref="G182:M182" si="176">SUM(G180)</f>
        <v>-1110</v>
      </c>
      <c r="H182" s="26">
        <f t="shared" si="176"/>
        <v>-1521</v>
      </c>
      <c r="I182" s="26">
        <f t="shared" si="176"/>
        <v>-246725987</v>
      </c>
      <c r="J182" s="26">
        <f t="shared" si="176"/>
        <v>-17486461</v>
      </c>
      <c r="K182" s="26">
        <f t="shared" si="176"/>
        <v>-43408193</v>
      </c>
      <c r="L182" s="26">
        <f t="shared" si="176"/>
        <v>-35288117</v>
      </c>
      <c r="M182" s="26">
        <f t="shared" si="176"/>
        <v>-36695880</v>
      </c>
      <c r="N182" s="163"/>
      <c r="O182" s="26">
        <v>0</v>
      </c>
      <c r="P182" s="26">
        <v>0</v>
      </c>
      <c r="Q182" s="26">
        <v>-228436600</v>
      </c>
      <c r="R182" s="26">
        <v>-18054382</v>
      </c>
      <c r="S182" s="26">
        <v>-42005996</v>
      </c>
      <c r="T182" s="26">
        <v>-50000000</v>
      </c>
      <c r="U182" s="26">
        <v>-34719880</v>
      </c>
      <c r="V182" s="26">
        <v>-373216858</v>
      </c>
      <c r="X182" s="26">
        <f t="shared" ref="X182:AE182" si="177">SUM(X180)</f>
        <v>-1110</v>
      </c>
      <c r="Y182" s="26">
        <f t="shared" si="177"/>
        <v>-1521</v>
      </c>
      <c r="Z182" s="26">
        <f t="shared" si="177"/>
        <v>-18289387</v>
      </c>
      <c r="AA182" s="26">
        <f t="shared" si="177"/>
        <v>567921</v>
      </c>
      <c r="AB182" s="26">
        <f t="shared" si="177"/>
        <v>-1402197</v>
      </c>
      <c r="AC182" s="26">
        <f t="shared" si="177"/>
        <v>14711883</v>
      </c>
      <c r="AD182" s="26">
        <f t="shared" si="177"/>
        <v>-1976000</v>
      </c>
      <c r="AE182" s="26">
        <f t="shared" si="177"/>
        <v>-6390411</v>
      </c>
    </row>
    <row r="183" spans="1:31">
      <c r="A183" s="1"/>
      <c r="B183" s="1"/>
      <c r="C183" s="13"/>
      <c r="D183" s="9"/>
      <c r="E183" s="9"/>
      <c r="F183" s="9"/>
      <c r="G183" s="23"/>
      <c r="H183" s="23"/>
      <c r="I183" s="23"/>
      <c r="J183" s="23"/>
      <c r="K183" s="23"/>
      <c r="L183" s="23"/>
      <c r="M183" s="23"/>
      <c r="N183" s="163"/>
      <c r="O183" s="23"/>
      <c r="P183" s="23"/>
      <c r="Q183" s="23"/>
      <c r="R183" s="23"/>
      <c r="S183" s="23"/>
      <c r="T183" s="23"/>
      <c r="U183" s="23"/>
      <c r="V183" s="23"/>
      <c r="X183" s="23"/>
      <c r="Y183" s="23"/>
      <c r="Z183" s="23"/>
      <c r="AA183" s="23"/>
      <c r="AB183" s="23"/>
      <c r="AC183" s="23"/>
      <c r="AD183" s="23"/>
      <c r="AE183" s="23"/>
    </row>
    <row r="184" spans="1:31" ht="15.75" thickBot="1">
      <c r="A184" s="5">
        <v>2459998</v>
      </c>
      <c r="B184" s="5" t="s">
        <v>155</v>
      </c>
      <c r="C184" s="19">
        <f>SUM(C182)</f>
        <v>-342569300</v>
      </c>
      <c r="D184" s="12">
        <v>-373216858</v>
      </c>
      <c r="E184" s="12">
        <f>SUM(E182)</f>
        <v>-379607269</v>
      </c>
      <c r="F184" s="12">
        <f>SUM(F182)</f>
        <v>-6390411</v>
      </c>
      <c r="G184" s="26">
        <f t="shared" ref="G184:M184" si="178">SUM(G182)</f>
        <v>-1110</v>
      </c>
      <c r="H184" s="26">
        <f t="shared" si="178"/>
        <v>-1521</v>
      </c>
      <c r="I184" s="26">
        <f t="shared" si="178"/>
        <v>-246725987</v>
      </c>
      <c r="J184" s="26">
        <f t="shared" si="178"/>
        <v>-17486461</v>
      </c>
      <c r="K184" s="26">
        <f t="shared" si="178"/>
        <v>-43408193</v>
      </c>
      <c r="L184" s="26">
        <f t="shared" si="178"/>
        <v>-35288117</v>
      </c>
      <c r="M184" s="26">
        <f t="shared" si="178"/>
        <v>-36695880</v>
      </c>
      <c r="N184" s="163"/>
      <c r="O184" s="26">
        <v>0</v>
      </c>
      <c r="P184" s="26">
        <v>0</v>
      </c>
      <c r="Q184" s="26">
        <v>-228436600</v>
      </c>
      <c r="R184" s="26">
        <v>-18054382</v>
      </c>
      <c r="S184" s="26">
        <v>-42005996</v>
      </c>
      <c r="T184" s="26">
        <v>-50000000</v>
      </c>
      <c r="U184" s="26">
        <v>-34719880</v>
      </c>
      <c r="V184" s="26">
        <v>-373216858</v>
      </c>
      <c r="X184" s="26">
        <f t="shared" ref="X184:AE184" si="179">SUM(X182)</f>
        <v>-1110</v>
      </c>
      <c r="Y184" s="26">
        <f t="shared" si="179"/>
        <v>-1521</v>
      </c>
      <c r="Z184" s="26">
        <f t="shared" si="179"/>
        <v>-18289387</v>
      </c>
      <c r="AA184" s="26">
        <f t="shared" si="179"/>
        <v>567921</v>
      </c>
      <c r="AB184" s="26">
        <f t="shared" si="179"/>
        <v>-1402197</v>
      </c>
      <c r="AC184" s="26">
        <f t="shared" si="179"/>
        <v>14711883</v>
      </c>
      <c r="AD184" s="26">
        <f t="shared" si="179"/>
        <v>-1976000</v>
      </c>
      <c r="AE184" s="26">
        <f t="shared" si="179"/>
        <v>-6390411</v>
      </c>
    </row>
    <row r="185" spans="1:31">
      <c r="A185" s="1"/>
      <c r="B185" s="1"/>
      <c r="C185" s="13"/>
      <c r="D185" s="9"/>
      <c r="E185" s="9"/>
      <c r="F185" s="9"/>
      <c r="G185" s="23"/>
      <c r="H185" s="23"/>
      <c r="I185" s="23"/>
      <c r="J185" s="23"/>
      <c r="K185" s="23"/>
      <c r="L185" s="23"/>
      <c r="M185" s="23"/>
      <c r="N185" s="163"/>
      <c r="O185" s="23"/>
      <c r="P185" s="23"/>
      <c r="Q185" s="23"/>
      <c r="R185" s="23"/>
      <c r="S185" s="23"/>
      <c r="T185" s="23"/>
      <c r="U185" s="23"/>
      <c r="V185" s="23"/>
      <c r="X185" s="23"/>
      <c r="Y185" s="23"/>
      <c r="Z185" s="23"/>
      <c r="AA185" s="23"/>
      <c r="AB185" s="23"/>
      <c r="AC185" s="23"/>
      <c r="AD185" s="23"/>
      <c r="AE185" s="23"/>
    </row>
    <row r="186" spans="1:31">
      <c r="A186" s="1">
        <v>3010000</v>
      </c>
      <c r="B186" s="1" t="s">
        <v>156</v>
      </c>
      <c r="C186" s="13"/>
      <c r="D186" s="9"/>
      <c r="E186" s="9"/>
      <c r="F186" s="9"/>
      <c r="G186" s="23"/>
      <c r="H186" s="23"/>
      <c r="I186" s="23"/>
      <c r="J186" s="23"/>
      <c r="K186" s="23"/>
      <c r="L186" s="23"/>
      <c r="M186" s="23"/>
      <c r="N186" s="163"/>
      <c r="O186" s="23"/>
      <c r="P186" s="23"/>
      <c r="Q186" s="23"/>
      <c r="R186" s="23"/>
      <c r="S186" s="23"/>
      <c r="T186" s="23"/>
      <c r="U186" s="23"/>
      <c r="V186" s="23"/>
      <c r="X186" s="23"/>
      <c r="Y186" s="23"/>
      <c r="Z186" s="23"/>
      <c r="AA186" s="23"/>
      <c r="AB186" s="23"/>
      <c r="AC186" s="23"/>
      <c r="AD186" s="23"/>
      <c r="AE186" s="23"/>
    </row>
    <row r="187" spans="1:31">
      <c r="A187" s="2">
        <v>3010001</v>
      </c>
      <c r="B187" s="2" t="s">
        <v>112</v>
      </c>
      <c r="C187" s="13">
        <f>SUM(C131)</f>
        <v>330963001</v>
      </c>
      <c r="D187" s="13">
        <f>SUM(D131)</f>
        <v>325263238</v>
      </c>
      <c r="E187" s="9">
        <f t="shared" ref="E187:E189" si="180">SUM(G187:M187)</f>
        <v>361266678</v>
      </c>
      <c r="F187" s="13">
        <f t="shared" ref="F187:F189" si="181">SUM(E187-D187)</f>
        <v>36003440</v>
      </c>
      <c r="G187" s="23">
        <f t="shared" ref="G187:M187" si="182">SUM(G131)</f>
        <v>27617717</v>
      </c>
      <c r="H187" s="23">
        <f t="shared" si="182"/>
        <v>15553067</v>
      </c>
      <c r="I187" s="23">
        <f t="shared" si="182"/>
        <v>31507346</v>
      </c>
      <c r="J187" s="23">
        <f t="shared" si="182"/>
        <v>113030795</v>
      </c>
      <c r="K187" s="23">
        <f t="shared" si="182"/>
        <v>57142879</v>
      </c>
      <c r="L187" s="23">
        <f t="shared" si="182"/>
        <v>23297273</v>
      </c>
      <c r="M187" s="23">
        <f t="shared" si="182"/>
        <v>93117601</v>
      </c>
      <c r="N187" s="163"/>
      <c r="O187" s="23">
        <v>22935190</v>
      </c>
      <c r="P187" s="23">
        <v>9971947</v>
      </c>
      <c r="Q187" s="23">
        <v>27431794</v>
      </c>
      <c r="R187" s="23">
        <v>97810636</v>
      </c>
      <c r="S187" s="23">
        <v>54813237</v>
      </c>
      <c r="T187" s="23">
        <v>21928857</v>
      </c>
      <c r="U187" s="23">
        <v>90371577</v>
      </c>
      <c r="V187" s="23">
        <v>325263238</v>
      </c>
      <c r="X187" s="23">
        <f t="shared" ref="X187:AE187" si="183">SUM(X131)</f>
        <v>4682527</v>
      </c>
      <c r="Y187" s="23">
        <f t="shared" si="183"/>
        <v>5581120</v>
      </c>
      <c r="Z187" s="23">
        <f t="shared" si="183"/>
        <v>4075552</v>
      </c>
      <c r="AA187" s="23">
        <f t="shared" si="183"/>
        <v>15220159</v>
      </c>
      <c r="AB187" s="23">
        <f t="shared" si="183"/>
        <v>2329642</v>
      </c>
      <c r="AC187" s="23">
        <f t="shared" si="183"/>
        <v>1368416</v>
      </c>
      <c r="AD187" s="23">
        <f t="shared" si="183"/>
        <v>2746024</v>
      </c>
      <c r="AE187" s="23">
        <f t="shared" si="183"/>
        <v>36003440</v>
      </c>
    </row>
    <row r="188" spans="1:31">
      <c r="A188" s="2">
        <v>3010002</v>
      </c>
      <c r="B188" s="2" t="s">
        <v>155</v>
      </c>
      <c r="C188" s="9">
        <f>SUM(C184)-C189</f>
        <v>-308209575</v>
      </c>
      <c r="D188" s="9">
        <f>SUM(D184)-D189</f>
        <v>-323216858</v>
      </c>
      <c r="E188" s="9">
        <f t="shared" si="180"/>
        <v>-344335269</v>
      </c>
      <c r="F188" s="13">
        <f t="shared" si="181"/>
        <v>-21118411</v>
      </c>
      <c r="G188" s="23">
        <f t="shared" ref="G188:M188" si="184">SUM(G184)-G189</f>
        <v>-1110</v>
      </c>
      <c r="H188" s="23">
        <f t="shared" si="184"/>
        <v>-1521</v>
      </c>
      <c r="I188" s="23">
        <f t="shared" si="184"/>
        <v>-246725987</v>
      </c>
      <c r="J188" s="23">
        <f t="shared" si="184"/>
        <v>-17486461</v>
      </c>
      <c r="K188" s="23">
        <f t="shared" si="184"/>
        <v>-43408193</v>
      </c>
      <c r="L188" s="23">
        <f t="shared" si="184"/>
        <v>-16117</v>
      </c>
      <c r="M188" s="23">
        <f t="shared" si="184"/>
        <v>-36695880</v>
      </c>
      <c r="N188" s="163"/>
      <c r="O188" s="23">
        <v>0</v>
      </c>
      <c r="P188" s="23">
        <v>0</v>
      </c>
      <c r="Q188" s="23">
        <v>-228436600</v>
      </c>
      <c r="R188" s="23">
        <v>-18054382</v>
      </c>
      <c r="S188" s="23">
        <v>-42005996</v>
      </c>
      <c r="T188" s="23">
        <v>0</v>
      </c>
      <c r="U188" s="23">
        <v>-34719880</v>
      </c>
      <c r="V188" s="23">
        <v>-323216858</v>
      </c>
      <c r="X188" s="23">
        <f t="shared" ref="X188:AE188" si="185">SUM(X184)-X189</f>
        <v>-1110</v>
      </c>
      <c r="Y188" s="23">
        <f t="shared" si="185"/>
        <v>-1521</v>
      </c>
      <c r="Z188" s="23">
        <f t="shared" si="185"/>
        <v>-18289387</v>
      </c>
      <c r="AA188" s="23">
        <f t="shared" si="185"/>
        <v>567921</v>
      </c>
      <c r="AB188" s="23">
        <f t="shared" si="185"/>
        <v>-1402197</v>
      </c>
      <c r="AC188" s="23">
        <f t="shared" si="185"/>
        <v>-16117</v>
      </c>
      <c r="AD188" s="23">
        <f t="shared" si="185"/>
        <v>-1976000</v>
      </c>
      <c r="AE188" s="23">
        <f t="shared" si="185"/>
        <v>-21118411</v>
      </c>
    </row>
    <row r="189" spans="1:31">
      <c r="A189" s="2"/>
      <c r="B189" s="1" t="s">
        <v>338</v>
      </c>
      <c r="C189" s="13">
        <v>-34359725</v>
      </c>
      <c r="D189" s="9">
        <v>-50000000</v>
      </c>
      <c r="E189" s="9">
        <f t="shared" si="180"/>
        <v>-35272000</v>
      </c>
      <c r="F189" s="13">
        <f t="shared" si="181"/>
        <v>14728000</v>
      </c>
      <c r="G189" s="23">
        <f>('ANNEXURE B &amp; C'!G190)</f>
        <v>0</v>
      </c>
      <c r="H189" s="23">
        <f>('ANNEXURE B &amp; C'!H190)</f>
        <v>0</v>
      </c>
      <c r="I189" s="23">
        <f>('ANNEXURE B &amp; C'!I190)</f>
        <v>0</v>
      </c>
      <c r="J189" s="23">
        <f>('ANNEXURE B &amp; C'!J190)</f>
        <v>0</v>
      </c>
      <c r="K189" s="23">
        <f>('ANNEXURE B &amp; C'!K190)</f>
        <v>0</v>
      </c>
      <c r="L189" s="23">
        <f>('ANNEXURE B &amp; C'!L190)</f>
        <v>-35272000</v>
      </c>
      <c r="M189" s="23">
        <f>('ANNEXURE B &amp; C'!M190)</f>
        <v>0</v>
      </c>
      <c r="N189" s="163"/>
      <c r="O189" s="23">
        <v>0</v>
      </c>
      <c r="P189" s="23">
        <v>0</v>
      </c>
      <c r="Q189" s="23">
        <v>0</v>
      </c>
      <c r="R189" s="23">
        <v>0</v>
      </c>
      <c r="S189" s="23">
        <v>0</v>
      </c>
      <c r="T189" s="23">
        <v>-50000000</v>
      </c>
      <c r="U189" s="23">
        <v>0</v>
      </c>
      <c r="V189" s="23">
        <v>-50000000</v>
      </c>
      <c r="X189" s="23">
        <f>('ANNEXURE B &amp; C'!W190)</f>
        <v>0</v>
      </c>
      <c r="Y189" s="23">
        <f>('ANNEXURE B &amp; C'!X190)</f>
        <v>0</v>
      </c>
      <c r="Z189" s="23">
        <f>('ANNEXURE B &amp; C'!Y190)</f>
        <v>0</v>
      </c>
      <c r="AA189" s="23">
        <f>('ANNEXURE B &amp; C'!Z190)</f>
        <v>0</v>
      </c>
      <c r="AB189" s="23">
        <f>('ANNEXURE B &amp; C'!AA190)</f>
        <v>0</v>
      </c>
      <c r="AC189" s="23">
        <f t="shared" ref="AC189" si="186">SUM(L189-T189)</f>
        <v>14728000</v>
      </c>
      <c r="AD189" s="23">
        <f t="shared" ref="AD189" si="187">SUM(M189-U189)</f>
        <v>0</v>
      </c>
      <c r="AE189" s="23">
        <f t="shared" ref="AE189" si="188">SUM(X189:AD189)</f>
        <v>14728000</v>
      </c>
    </row>
    <row r="190" spans="1:31" ht="15.75" thickBot="1">
      <c r="A190" s="5">
        <v>3019995</v>
      </c>
      <c r="B190" s="5" t="s">
        <v>339</v>
      </c>
      <c r="C190" s="19">
        <f>SUM(C186:C188)</f>
        <v>22753426</v>
      </c>
      <c r="D190" s="12">
        <f>SUM(D186:D188)</f>
        <v>2046380</v>
      </c>
      <c r="E190" s="12">
        <f>SUM(E186:E188)</f>
        <v>16931409</v>
      </c>
      <c r="F190" s="12">
        <f>SUM(F186:F188)</f>
        <v>14885029</v>
      </c>
      <c r="G190" s="26">
        <f t="shared" ref="G190:M190" si="189">SUM(G187:G188)</f>
        <v>27616607</v>
      </c>
      <c r="H190" s="26">
        <f t="shared" si="189"/>
        <v>15551546</v>
      </c>
      <c r="I190" s="26">
        <f t="shared" si="189"/>
        <v>-215218641</v>
      </c>
      <c r="J190" s="26">
        <f t="shared" si="189"/>
        <v>95544334</v>
      </c>
      <c r="K190" s="26">
        <f t="shared" si="189"/>
        <v>13734686</v>
      </c>
      <c r="L190" s="26">
        <f t="shared" si="189"/>
        <v>23281156</v>
      </c>
      <c r="M190" s="26">
        <f t="shared" si="189"/>
        <v>56421721</v>
      </c>
      <c r="N190" s="163"/>
      <c r="O190" s="26">
        <v>22935190</v>
      </c>
      <c r="P190" s="26">
        <v>9971947</v>
      </c>
      <c r="Q190" s="26">
        <v>-201004806</v>
      </c>
      <c r="R190" s="26">
        <v>79756254</v>
      </c>
      <c r="S190" s="26">
        <v>12807241</v>
      </c>
      <c r="T190" s="26">
        <v>21928857</v>
      </c>
      <c r="U190" s="26">
        <v>55651697</v>
      </c>
      <c r="V190" s="26">
        <v>2046380</v>
      </c>
      <c r="X190" s="26">
        <f t="shared" ref="X190:AE190" si="190">SUM(X187:X188)</f>
        <v>4681417</v>
      </c>
      <c r="Y190" s="26">
        <f t="shared" si="190"/>
        <v>5579599</v>
      </c>
      <c r="Z190" s="26">
        <f t="shared" si="190"/>
        <v>-14213835</v>
      </c>
      <c r="AA190" s="26">
        <f t="shared" si="190"/>
        <v>15788080</v>
      </c>
      <c r="AB190" s="26">
        <f t="shared" si="190"/>
        <v>927445</v>
      </c>
      <c r="AC190" s="26">
        <f t="shared" si="190"/>
        <v>1352299</v>
      </c>
      <c r="AD190" s="26">
        <f t="shared" si="190"/>
        <v>770024</v>
      </c>
      <c r="AE190" s="26">
        <f t="shared" si="190"/>
        <v>14885029</v>
      </c>
    </row>
    <row r="191" spans="1:31">
      <c r="A191" s="1"/>
      <c r="B191" s="1"/>
      <c r="C191" s="15"/>
      <c r="D191" s="31"/>
      <c r="E191" s="9"/>
      <c r="F191" s="9"/>
      <c r="G191" s="23"/>
      <c r="H191" s="23"/>
      <c r="I191" s="23"/>
      <c r="J191" s="23"/>
      <c r="K191" s="23"/>
      <c r="L191" s="23"/>
      <c r="M191" s="23"/>
      <c r="N191" s="163"/>
      <c r="O191" s="23"/>
      <c r="P191" s="23"/>
      <c r="Q191" s="23"/>
      <c r="R191" s="23"/>
      <c r="S191" s="23"/>
      <c r="T191" s="23"/>
      <c r="U191" s="23"/>
      <c r="V191" s="23"/>
      <c r="X191" s="23"/>
      <c r="Y191" s="23"/>
      <c r="Z191" s="23"/>
      <c r="AA191" s="23"/>
      <c r="AB191" s="23"/>
      <c r="AC191" s="23"/>
      <c r="AD191" s="23"/>
      <c r="AE191" s="23"/>
    </row>
    <row r="192" spans="1:31">
      <c r="A192" s="1">
        <v>4030000</v>
      </c>
      <c r="B192" s="1" t="s">
        <v>157</v>
      </c>
      <c r="C192" s="15"/>
      <c r="D192" s="31"/>
      <c r="E192" s="9"/>
      <c r="F192" s="9"/>
      <c r="G192" s="23"/>
      <c r="H192" s="23"/>
      <c r="I192" s="23"/>
      <c r="J192" s="23"/>
      <c r="K192" s="23"/>
      <c r="L192" s="23"/>
      <c r="M192" s="23"/>
      <c r="N192" s="163"/>
      <c r="O192" s="23"/>
      <c r="P192" s="23"/>
      <c r="Q192" s="23"/>
      <c r="R192" s="23"/>
      <c r="S192" s="23"/>
      <c r="T192" s="23"/>
      <c r="U192" s="23"/>
      <c r="V192" s="23"/>
      <c r="X192" s="23"/>
      <c r="Y192" s="23"/>
      <c r="Z192" s="23"/>
      <c r="AA192" s="23"/>
      <c r="AB192" s="23"/>
      <c r="AC192" s="23"/>
      <c r="AD192" s="23"/>
      <c r="AE192" s="23"/>
    </row>
    <row r="193" spans="1:31">
      <c r="A193" s="2">
        <v>4030001</v>
      </c>
      <c r="B193" s="2" t="s">
        <v>158</v>
      </c>
      <c r="C193" s="16">
        <f>VLOOKUP(A193,[2]!OLD,3,)</f>
        <v>6352674</v>
      </c>
      <c r="D193" s="32">
        <f>('ANNEXURE B &amp; C'!D194+'ANNEXURE B &amp; C'!D202)</f>
        <v>4740600</v>
      </c>
      <c r="E193" s="9">
        <f>SUM(G193:M193)</f>
        <v>2932215</v>
      </c>
      <c r="F193" s="13">
        <f t="shared" ref="F193:F197" si="191">SUM(E193-D193)</f>
        <v>-1808385</v>
      </c>
      <c r="G193" s="166">
        <f>('ANNEXURE B &amp; C'!G194+'ANNEXURE B &amp; C'!G202)</f>
        <v>143200</v>
      </c>
      <c r="H193" s="166">
        <f>('ANNEXURE B &amp; C'!H194+'ANNEXURE B &amp; C'!H202)</f>
        <v>50000</v>
      </c>
      <c r="I193" s="166">
        <f>('ANNEXURE B &amp; C'!I194+'ANNEXURE B &amp; C'!I202)</f>
        <v>6229</v>
      </c>
      <c r="J193" s="166">
        <f>('ANNEXURE B &amp; C'!J194+'ANNEXURE B &amp; C'!J202)</f>
        <v>2153146</v>
      </c>
      <c r="K193" s="166">
        <f>('ANNEXURE B &amp; C'!K194+'ANNEXURE B &amp; C'!K202)</f>
        <v>105221</v>
      </c>
      <c r="L193" s="166">
        <f>('ANNEXURE B &amp; C'!L194+'ANNEXURE B &amp; C'!L202)</f>
        <v>0</v>
      </c>
      <c r="M193" s="166">
        <f>('ANNEXURE B &amp; C'!M194+'ANNEXURE B &amp; C'!M202)</f>
        <v>474419</v>
      </c>
      <c r="N193" s="32"/>
      <c r="O193" s="166">
        <v>400000</v>
      </c>
      <c r="P193" s="166">
        <v>260000</v>
      </c>
      <c r="Q193" s="166">
        <v>7100</v>
      </c>
      <c r="R193" s="166">
        <v>2340500</v>
      </c>
      <c r="S193" s="166">
        <v>258100</v>
      </c>
      <c r="T193" s="166">
        <v>150000</v>
      </c>
      <c r="U193" s="166">
        <v>1237000</v>
      </c>
      <c r="V193" s="166">
        <v>4652700</v>
      </c>
      <c r="X193" s="23">
        <f t="shared" ref="X193:X197" si="192">SUM(G193-O193)</f>
        <v>-256800</v>
      </c>
      <c r="Y193" s="23">
        <f t="shared" ref="Y193:Y197" si="193">SUM(H193-P193)</f>
        <v>-210000</v>
      </c>
      <c r="Z193" s="23">
        <f t="shared" ref="Z193:Z197" si="194">SUM(I193-Q193)</f>
        <v>-871</v>
      </c>
      <c r="AA193" s="23">
        <f t="shared" ref="AA193:AA197" si="195">SUM(J193-R193)</f>
        <v>-187354</v>
      </c>
      <c r="AB193" s="23">
        <f t="shared" ref="AB193:AB197" si="196">SUM(K193-S193)</f>
        <v>-152879</v>
      </c>
      <c r="AC193" s="23">
        <f t="shared" ref="AC193:AC197" si="197">SUM(L193-T193)</f>
        <v>-150000</v>
      </c>
      <c r="AD193" s="23">
        <f t="shared" ref="AD193:AD197" si="198">SUM(M193-U193)</f>
        <v>-762581</v>
      </c>
      <c r="AE193" s="23">
        <f t="shared" ref="AE193:AE197" si="199">SUM(X193:AD193)</f>
        <v>-1720485</v>
      </c>
    </row>
    <row r="194" spans="1:31">
      <c r="A194" s="2">
        <v>4030002</v>
      </c>
      <c r="B194" s="2" t="s">
        <v>159</v>
      </c>
      <c r="C194" s="16">
        <f>VLOOKUP(A194,[2]!OLD,3,)</f>
        <v>5167810</v>
      </c>
      <c r="D194" s="32">
        <f>('ANNEXURE B &amp; C'!D195+'ANNEXURE B &amp; C'!D203)</f>
        <v>6915000</v>
      </c>
      <c r="E194" s="9">
        <f t="shared" ref="E194:E197" si="200">SUM(G194:M194)</f>
        <v>4048197</v>
      </c>
      <c r="F194" s="13">
        <f t="shared" si="191"/>
        <v>-2866803</v>
      </c>
      <c r="G194" s="167">
        <f>('ANNEXURE B &amp; C'!G195+'ANNEXURE B &amp; C'!G203)</f>
        <v>279076</v>
      </c>
      <c r="H194" s="167">
        <f>('ANNEXURE B &amp; C'!H195+'ANNEXURE B &amp; C'!H203)</f>
        <v>78586</v>
      </c>
      <c r="I194" s="167">
        <f>('ANNEXURE B &amp; C'!I195+'ANNEXURE B &amp; C'!I203)</f>
        <v>2852</v>
      </c>
      <c r="J194" s="167">
        <f>('ANNEXURE B &amp; C'!J195+'ANNEXURE B &amp; C'!J203)</f>
        <v>3305198</v>
      </c>
      <c r="K194" s="167">
        <f>('ANNEXURE B &amp; C'!K195+'ANNEXURE B &amp; C'!K203)</f>
        <v>33668</v>
      </c>
      <c r="L194" s="167">
        <f>('ANNEXURE B &amp; C'!L195+'ANNEXURE B &amp; C'!L203)</f>
        <v>32895</v>
      </c>
      <c r="M194" s="167">
        <f>('ANNEXURE B &amp; C'!M195+'ANNEXURE B &amp; C'!M203)</f>
        <v>315922</v>
      </c>
      <c r="N194" s="32"/>
      <c r="O194" s="167">
        <v>603000</v>
      </c>
      <c r="P194" s="167">
        <v>84000</v>
      </c>
      <c r="Q194" s="167">
        <v>24400</v>
      </c>
      <c r="R194" s="167">
        <v>5472000</v>
      </c>
      <c r="S194" s="167">
        <v>180500</v>
      </c>
      <c r="T194" s="167">
        <v>221000</v>
      </c>
      <c r="U194" s="167">
        <v>418000</v>
      </c>
      <c r="V194" s="167">
        <v>7002900</v>
      </c>
      <c r="X194" s="23">
        <f t="shared" si="192"/>
        <v>-323924</v>
      </c>
      <c r="Y194" s="23">
        <f t="shared" si="193"/>
        <v>-5414</v>
      </c>
      <c r="Z194" s="23">
        <f t="shared" si="194"/>
        <v>-21548</v>
      </c>
      <c r="AA194" s="23">
        <f t="shared" si="195"/>
        <v>-2166802</v>
      </c>
      <c r="AB194" s="23">
        <f t="shared" si="196"/>
        <v>-146832</v>
      </c>
      <c r="AC194" s="23">
        <f t="shared" si="197"/>
        <v>-188105</v>
      </c>
      <c r="AD194" s="23">
        <f t="shared" si="198"/>
        <v>-102078</v>
      </c>
      <c r="AE194" s="23">
        <f t="shared" si="199"/>
        <v>-2954703</v>
      </c>
    </row>
    <row r="195" spans="1:31">
      <c r="A195" s="2">
        <v>4030003</v>
      </c>
      <c r="B195" s="2" t="s">
        <v>160</v>
      </c>
      <c r="C195" s="16">
        <f>VLOOKUP(A195,[2]!OLD,3,)</f>
        <v>1585000</v>
      </c>
      <c r="D195" s="32">
        <f>('ANNEXURE B &amp; C'!D196+'ANNEXURE B &amp; C'!D204)</f>
        <v>6195800</v>
      </c>
      <c r="E195" s="9">
        <f t="shared" si="200"/>
        <v>4700000</v>
      </c>
      <c r="F195" s="13">
        <f t="shared" si="191"/>
        <v>-1495800</v>
      </c>
      <c r="G195" s="167">
        <f>('ANNEXURE B &amp; C'!G196+'ANNEXURE B &amp; C'!G204)</f>
        <v>0</v>
      </c>
      <c r="H195" s="167">
        <f>('ANNEXURE B &amp; C'!H196+'ANNEXURE B &amp; C'!H204)</f>
        <v>0</v>
      </c>
      <c r="I195" s="167">
        <f>('ANNEXURE B &amp; C'!I196+'ANNEXURE B &amp; C'!I204)</f>
        <v>0</v>
      </c>
      <c r="J195" s="167">
        <f>('ANNEXURE B &amp; C'!J196+'ANNEXURE B &amp; C'!J204)</f>
        <v>4200000</v>
      </c>
      <c r="K195" s="167">
        <f>('ANNEXURE B &amp; C'!K196+'ANNEXURE B &amp; C'!K204)</f>
        <v>150000</v>
      </c>
      <c r="L195" s="167">
        <f>('ANNEXURE B &amp; C'!L196+'ANNEXURE B &amp; C'!L204)</f>
        <v>0</v>
      </c>
      <c r="M195" s="167">
        <f>('ANNEXURE B &amp; C'!M196+'ANNEXURE B &amp; C'!M204)</f>
        <v>350000</v>
      </c>
      <c r="N195" s="32"/>
      <c r="O195" s="167">
        <v>0</v>
      </c>
      <c r="P195" s="167">
        <v>0</v>
      </c>
      <c r="Q195" s="167">
        <v>120000</v>
      </c>
      <c r="R195" s="167">
        <v>5200000</v>
      </c>
      <c r="S195" s="167">
        <v>525800</v>
      </c>
      <c r="T195" s="167">
        <v>0</v>
      </c>
      <c r="U195" s="167">
        <v>350000</v>
      </c>
      <c r="V195" s="167">
        <v>6195800</v>
      </c>
      <c r="X195" s="23">
        <f t="shared" si="192"/>
        <v>0</v>
      </c>
      <c r="Y195" s="23">
        <f t="shared" si="193"/>
        <v>0</v>
      </c>
      <c r="Z195" s="23">
        <f t="shared" si="194"/>
        <v>-120000</v>
      </c>
      <c r="AA195" s="23">
        <f t="shared" si="195"/>
        <v>-1000000</v>
      </c>
      <c r="AB195" s="23">
        <f t="shared" si="196"/>
        <v>-375800</v>
      </c>
      <c r="AC195" s="23">
        <f t="shared" si="197"/>
        <v>0</v>
      </c>
      <c r="AD195" s="23">
        <f t="shared" si="198"/>
        <v>0</v>
      </c>
      <c r="AE195" s="23">
        <f t="shared" si="199"/>
        <v>-1495800</v>
      </c>
    </row>
    <row r="196" spans="1:31">
      <c r="A196" s="2">
        <v>4030004</v>
      </c>
      <c r="B196" s="2" t="s">
        <v>161</v>
      </c>
      <c r="C196" s="16">
        <f>VLOOKUP(A196,[2]!OLD,3,)</f>
        <v>94548848</v>
      </c>
      <c r="D196" s="32">
        <f>('ANNEXURE B &amp; C'!D197+'ANNEXURE B &amp; C'!D205)</f>
        <v>116590000</v>
      </c>
      <c r="E196" s="9">
        <f t="shared" si="200"/>
        <v>92051250</v>
      </c>
      <c r="F196" s="13">
        <f t="shared" si="191"/>
        <v>-24538750</v>
      </c>
      <c r="G196" s="167">
        <f>('ANNEXURE B &amp; C'!G197+'ANNEXURE B &amp; C'!G205)</f>
        <v>150000</v>
      </c>
      <c r="H196" s="167">
        <f>('ANNEXURE B &amp; C'!H197+'ANNEXURE B &amp; C'!H205)</f>
        <v>0</v>
      </c>
      <c r="I196" s="167">
        <f>('ANNEXURE B &amp; C'!I197+'ANNEXURE B &amp; C'!I205)</f>
        <v>0</v>
      </c>
      <c r="J196" s="167">
        <f>('ANNEXURE B &amp; C'!J197+'ANNEXURE B &amp; C'!J205)</f>
        <v>11384250</v>
      </c>
      <c r="K196" s="167">
        <f>('ANNEXURE B &amp; C'!K197+'ANNEXURE B &amp; C'!K205)</f>
        <v>18000000</v>
      </c>
      <c r="L196" s="167">
        <f>('ANNEXURE B &amp; C'!L197+'ANNEXURE B &amp; C'!L205)</f>
        <v>40717000</v>
      </c>
      <c r="M196" s="167">
        <f>('ANNEXURE B &amp; C'!M197+'ANNEXURE B &amp; C'!M205)</f>
        <v>21800000</v>
      </c>
      <c r="N196" s="32"/>
      <c r="O196" s="167">
        <v>150000</v>
      </c>
      <c r="P196" s="167">
        <v>0</v>
      </c>
      <c r="Q196" s="167">
        <v>5000000</v>
      </c>
      <c r="R196" s="167">
        <v>10840000</v>
      </c>
      <c r="S196" s="167">
        <v>21800000</v>
      </c>
      <c r="T196" s="167">
        <v>55000000</v>
      </c>
      <c r="U196" s="167">
        <v>23800000</v>
      </c>
      <c r="V196" s="167">
        <v>116590000</v>
      </c>
      <c r="X196" s="23">
        <f t="shared" si="192"/>
        <v>0</v>
      </c>
      <c r="Y196" s="23">
        <f t="shared" si="193"/>
        <v>0</v>
      </c>
      <c r="Z196" s="23">
        <f t="shared" si="194"/>
        <v>-5000000</v>
      </c>
      <c r="AA196" s="23">
        <f t="shared" si="195"/>
        <v>544250</v>
      </c>
      <c r="AB196" s="23">
        <f t="shared" si="196"/>
        <v>-3800000</v>
      </c>
      <c r="AC196" s="23">
        <f t="shared" si="197"/>
        <v>-14283000</v>
      </c>
      <c r="AD196" s="23">
        <f t="shared" si="198"/>
        <v>-2000000</v>
      </c>
      <c r="AE196" s="23">
        <f t="shared" si="199"/>
        <v>-24538750</v>
      </c>
    </row>
    <row r="197" spans="1:31">
      <c r="A197" s="2">
        <v>4030005</v>
      </c>
      <c r="B197" s="2" t="s">
        <v>162</v>
      </c>
      <c r="C197" s="16">
        <f>VLOOKUP(A197,[2]!OLD,3,)</f>
        <v>1000000</v>
      </c>
      <c r="D197" s="32">
        <f>('ANNEXURE B &amp; C'!D198+'ANNEXURE B &amp; C'!D206)</f>
        <v>7100000</v>
      </c>
      <c r="E197" s="9">
        <f t="shared" si="200"/>
        <v>6000000</v>
      </c>
      <c r="F197" s="13">
        <f t="shared" si="191"/>
        <v>-1100000</v>
      </c>
      <c r="G197" s="167">
        <f>('ANNEXURE B &amp; C'!G198+'ANNEXURE B &amp; C'!G206)</f>
        <v>0</v>
      </c>
      <c r="H197" s="167">
        <f>('ANNEXURE B &amp; C'!H198+'ANNEXURE B &amp; C'!H206)</f>
        <v>0</v>
      </c>
      <c r="I197" s="167">
        <f>('ANNEXURE B &amp; C'!I198+'ANNEXURE B &amp; C'!I206)</f>
        <v>0</v>
      </c>
      <c r="J197" s="167">
        <f>('ANNEXURE B &amp; C'!J198+'ANNEXURE B &amp; C'!J206)</f>
        <v>6000000</v>
      </c>
      <c r="K197" s="167">
        <f>('ANNEXURE B &amp; C'!K198+'ANNEXURE B &amp; C'!K206)</f>
        <v>0</v>
      </c>
      <c r="L197" s="167">
        <f>('ANNEXURE B &amp; C'!L198+'ANNEXURE B &amp; C'!L206)</f>
        <v>0</v>
      </c>
      <c r="M197" s="167">
        <f>('ANNEXURE B &amp; C'!M198+'ANNEXURE B &amp; C'!M206)</f>
        <v>0</v>
      </c>
      <c r="N197" s="32"/>
      <c r="O197" s="168"/>
      <c r="P197" s="168"/>
      <c r="Q197" s="168"/>
      <c r="R197" s="168">
        <v>7000000</v>
      </c>
      <c r="S197" s="168">
        <v>0</v>
      </c>
      <c r="T197" s="168">
        <v>0</v>
      </c>
      <c r="U197" s="168">
        <v>100000</v>
      </c>
      <c r="V197" s="168">
        <v>7100000</v>
      </c>
      <c r="X197" s="23">
        <f t="shared" si="192"/>
        <v>0</v>
      </c>
      <c r="Y197" s="23">
        <f t="shared" si="193"/>
        <v>0</v>
      </c>
      <c r="Z197" s="23">
        <f t="shared" si="194"/>
        <v>0</v>
      </c>
      <c r="AA197" s="23">
        <f t="shared" si="195"/>
        <v>-1000000</v>
      </c>
      <c r="AB197" s="23">
        <f t="shared" si="196"/>
        <v>0</v>
      </c>
      <c r="AC197" s="23">
        <f t="shared" si="197"/>
        <v>0</v>
      </c>
      <c r="AD197" s="23">
        <f t="shared" si="198"/>
        <v>-100000</v>
      </c>
      <c r="AE197" s="23">
        <f t="shared" si="199"/>
        <v>-1100000</v>
      </c>
    </row>
    <row r="198" spans="1:31">
      <c r="A198" s="3">
        <v>4039995</v>
      </c>
      <c r="B198" s="3" t="s">
        <v>163</v>
      </c>
      <c r="C198" s="17">
        <f>SUM(C192:C197)</f>
        <v>108654332</v>
      </c>
      <c r="D198" s="11">
        <f>SUM(D192:D197)</f>
        <v>141541400</v>
      </c>
      <c r="E198" s="11">
        <f>SUM(E192:E197)</f>
        <v>109731662</v>
      </c>
      <c r="F198" s="11">
        <f>SUM(F192:F197)</f>
        <v>-31809738</v>
      </c>
      <c r="G198" s="157">
        <f t="shared" ref="G198:M198" si="201">SUM(G193:G197)</f>
        <v>572276</v>
      </c>
      <c r="H198" s="157">
        <f t="shared" si="201"/>
        <v>128586</v>
      </c>
      <c r="I198" s="157">
        <f t="shared" si="201"/>
        <v>9081</v>
      </c>
      <c r="J198" s="157">
        <f t="shared" si="201"/>
        <v>27042594</v>
      </c>
      <c r="K198" s="157">
        <f t="shared" si="201"/>
        <v>18288889</v>
      </c>
      <c r="L198" s="157">
        <f t="shared" si="201"/>
        <v>40749895</v>
      </c>
      <c r="M198" s="157">
        <f t="shared" si="201"/>
        <v>22940341</v>
      </c>
      <c r="N198" s="163"/>
      <c r="O198" s="24">
        <v>1153000</v>
      </c>
      <c r="P198" s="24">
        <v>344000</v>
      </c>
      <c r="Q198" s="24">
        <v>5151500</v>
      </c>
      <c r="R198" s="24">
        <v>30852500</v>
      </c>
      <c r="S198" s="24">
        <v>22764400</v>
      </c>
      <c r="T198" s="24">
        <v>55371000</v>
      </c>
      <c r="U198" s="24">
        <v>25905000</v>
      </c>
      <c r="V198" s="24">
        <v>141541400</v>
      </c>
      <c r="X198" s="24">
        <f t="shared" ref="X198:AE198" si="202">SUM(X193:X197)</f>
        <v>-580724</v>
      </c>
      <c r="Y198" s="24">
        <f t="shared" si="202"/>
        <v>-215414</v>
      </c>
      <c r="Z198" s="24">
        <f t="shared" si="202"/>
        <v>-5142419</v>
      </c>
      <c r="AA198" s="24">
        <f t="shared" si="202"/>
        <v>-3809906</v>
      </c>
      <c r="AB198" s="24">
        <f t="shared" si="202"/>
        <v>-4475511</v>
      </c>
      <c r="AC198" s="24">
        <f t="shared" si="202"/>
        <v>-14621105</v>
      </c>
      <c r="AD198" s="24">
        <f t="shared" si="202"/>
        <v>-2964659</v>
      </c>
      <c r="AE198" s="24">
        <f t="shared" si="202"/>
        <v>-31809738</v>
      </c>
    </row>
    <row r="199" spans="1:31">
      <c r="A199" s="2"/>
      <c r="B199" s="2"/>
      <c r="C199" s="16"/>
      <c r="D199" s="32"/>
      <c r="E199" s="9"/>
      <c r="F199" s="9"/>
      <c r="G199" s="23"/>
      <c r="H199" s="23"/>
      <c r="I199" s="23"/>
      <c r="J199" s="23"/>
      <c r="K199" s="23"/>
      <c r="L199" s="23"/>
      <c r="M199" s="23"/>
      <c r="N199" s="163"/>
      <c r="O199" s="23"/>
      <c r="P199" s="23"/>
      <c r="Q199" s="23"/>
      <c r="R199" s="23"/>
      <c r="S199" s="23"/>
      <c r="T199" s="23"/>
      <c r="U199" s="23"/>
      <c r="V199" s="23"/>
      <c r="W199" s="73"/>
      <c r="X199" s="165"/>
      <c r="Y199" s="165"/>
      <c r="Z199" s="165"/>
      <c r="AA199" s="165"/>
      <c r="AB199" s="165"/>
      <c r="AC199" s="165"/>
      <c r="AD199" s="165"/>
      <c r="AE199" s="1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ANNEXURE A</vt:lpstr>
      <vt:lpstr>ANNEXURE B &amp; C</vt:lpstr>
      <vt:lpstr>ANNEXURE D</vt:lpstr>
      <vt:lpstr>ANNEXURE E</vt:lpstr>
      <vt:lpstr>ANNEXURE F</vt:lpstr>
      <vt:lpstr>ANNEXURE "G"</vt:lpstr>
      <vt:lpstr>Sheet3</vt:lpstr>
      <vt:lpstr>Sheet6</vt:lpstr>
      <vt:lpstr>cluster variance</vt:lpstr>
      <vt:lpstr>Sheet4</vt:lpstr>
      <vt:lpstr>'ANNEXURE B &amp; C'!Print_Area</vt:lpstr>
      <vt:lpstr>'ANNEXURE D'!Print_Area</vt:lpstr>
      <vt:lpstr>'ANNEXURE E'!Print_Area</vt:lpstr>
      <vt:lpstr>Sheet3!Print_Area</vt:lpstr>
      <vt:lpstr>'ANNEXURE B &amp; C'!Print_Titles</vt:lpstr>
      <vt:lpstr>'ANNEXURE D'!Print_Titles</vt:lpstr>
      <vt:lpstr>Sheet3!Print_Titles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Your User Name</dc:creator>
  <cp:lastModifiedBy>LeratoT</cp:lastModifiedBy>
  <cp:lastPrinted>2011-01-18T10:43:03Z</cp:lastPrinted>
  <dcterms:created xsi:type="dcterms:W3CDTF">2010-03-07T13:06:04Z</dcterms:created>
  <dcterms:modified xsi:type="dcterms:W3CDTF">2013-03-27T12:56:46Z</dcterms:modified>
</cp:coreProperties>
</file>